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340" tabRatio="599" activeTab="2"/>
  </bookViews>
  <sheets>
    <sheet name="海关监管条件" sheetId="5" r:id="rId1"/>
    <sheet name="CUSTOMS" sheetId="2" r:id="rId2"/>
    <sheet name="WMS" sheetId="1" r:id="rId3"/>
    <sheet name="OUTBOUND" sheetId="3" r:id="rId4"/>
  </sheets>
  <definedNames>
    <definedName name="_xlnm._FilterDatabase" localSheetId="0" hidden="1">海关监管条件!$A$1:$B$132</definedName>
    <definedName name="_xlnm._FilterDatabase" localSheetId="1" hidden="1">CUSTOMS!$A$2:$O$2350</definedName>
    <definedName name="_xlnm._FilterDatabase" localSheetId="2" hidden="1">WMS!$A$2:$AG$2081</definedName>
    <definedName name="_xlnm._FilterDatabase" localSheetId="3" hidden="1">OUTBOUND!$A$2:$AE$2200</definedName>
    <definedName name="_xlnm.Print_Titles" localSheetId="1">CUSTOMS!$2:$2</definedName>
    <definedName name="_xlnm.Print_Titles" localSheetId="3">OUTBOUND!$2:$2</definedName>
    <definedName name="_xlnm.Print_Titles" localSheetId="2">WMS!$2:$2</definedName>
  </definedNames>
  <calcPr calcId="144525"/>
</workbook>
</file>

<file path=xl/comments1.xml><?xml version="1.0" encoding="utf-8"?>
<comments xmlns="http://schemas.openxmlformats.org/spreadsheetml/2006/main">
  <authors>
    <author>Richard Lee</author>
  </authors>
  <commentList>
    <comment ref="AD2" authorId="0">
      <text>
        <r>
          <rPr>
            <b/>
            <sz val="9"/>
            <rFont val="宋体"/>
            <charset val="134"/>
          </rPr>
          <t>如显示A或者B则需要报检:</t>
        </r>
        <r>
          <rPr>
            <sz val="9"/>
            <rFont val="宋体"/>
            <charset val="134"/>
          </rPr>
          <t xml:space="preserve">
A:入境货物通关单
B:出境货物通关单</t>
        </r>
      </text>
    </comment>
  </commentList>
</comments>
</file>

<file path=xl/sharedStrings.xml><?xml version="1.0" encoding="utf-8"?>
<sst xmlns="http://schemas.openxmlformats.org/spreadsheetml/2006/main" count="35585" uniqueCount="5373">
  <si>
    <t>商品编码</t>
  </si>
  <si>
    <t>海关监管条件</t>
  </si>
  <si>
    <t>9405409000</t>
  </si>
  <si>
    <r>
      <rPr>
        <sz val="8"/>
        <color theme="1"/>
        <rFont val="宋体"/>
        <charset val="134"/>
      </rPr>
      <t>无</t>
    </r>
    <r>
      <rPr>
        <sz val="8"/>
        <color theme="1"/>
        <rFont val="Arial"/>
        <charset val="134"/>
      </rPr>
      <t xml:space="preserve"> </t>
    </r>
  </si>
  <si>
    <t>6702100000</t>
  </si>
  <si>
    <t>9503008390</t>
  </si>
  <si>
    <t xml:space="preserve">A </t>
  </si>
  <si>
    <t>9503008900</t>
  </si>
  <si>
    <t>9503006000</t>
  </si>
  <si>
    <t>9505900000</t>
  </si>
  <si>
    <t>3924900000</t>
  </si>
  <si>
    <t>3407009000</t>
  </si>
  <si>
    <t>9405500000</t>
  </si>
  <si>
    <t>7323990000</t>
  </si>
  <si>
    <t>A</t>
  </si>
  <si>
    <t>3924100000</t>
  </si>
  <si>
    <t>8518300000</t>
  </si>
  <si>
    <t>4202920000</t>
  </si>
  <si>
    <t>8215200000</t>
  </si>
  <si>
    <t>8306299000</t>
  </si>
  <si>
    <t>9403200000</t>
  </si>
  <si>
    <t>9504903000</t>
  </si>
  <si>
    <t>7615109090</t>
  </si>
  <si>
    <t>7324900000</t>
  </si>
  <si>
    <t>9403900099</t>
  </si>
  <si>
    <t>8544421900</t>
  </si>
  <si>
    <t>4205009090</t>
  </si>
  <si>
    <t>6911101900</t>
  </si>
  <si>
    <t>9615110000</t>
  </si>
  <si>
    <t>7323930000</t>
  </si>
  <si>
    <t>3926400000</t>
  </si>
  <si>
    <t>无</t>
  </si>
  <si>
    <t>4823699000</t>
  </si>
  <si>
    <t>8518220000</t>
  </si>
  <si>
    <t>7006000090</t>
  </si>
  <si>
    <t>8504409999</t>
  </si>
  <si>
    <t>4202310090</t>
  </si>
  <si>
    <t>4419909090</t>
  </si>
  <si>
    <t>AB</t>
  </si>
  <si>
    <t>6911102100</t>
  </si>
  <si>
    <t>9105110000</t>
  </si>
  <si>
    <t xml:space="preserve">无 </t>
  </si>
  <si>
    <t>8205510000</t>
  </si>
  <si>
    <t>8423100000</t>
  </si>
  <si>
    <t>9503002900</t>
  </si>
  <si>
    <t>3406000090</t>
  </si>
  <si>
    <t>9503009000</t>
  </si>
  <si>
    <t>8211910000</t>
  </si>
  <si>
    <t>7326909000</t>
  </si>
  <si>
    <t>9505100090</t>
  </si>
  <si>
    <t>6913100000</t>
  </si>
  <si>
    <t>6702903000</t>
  </si>
  <si>
    <t>8211100000</t>
  </si>
  <si>
    <t>8211920000</t>
  </si>
  <si>
    <t>8214900010</t>
  </si>
  <si>
    <t>8215990000</t>
  </si>
  <si>
    <t>9603909090</t>
  </si>
  <si>
    <t>6804309000</t>
  </si>
  <si>
    <t>8213000000</t>
  </si>
  <si>
    <t>4419190000</t>
  </si>
  <si>
    <t>7009920000</t>
  </si>
  <si>
    <t>9405300000</t>
  </si>
  <si>
    <t>9603909020</t>
  </si>
  <si>
    <t>3923900000</t>
  </si>
  <si>
    <t>3918909000</t>
  </si>
  <si>
    <t>8509409000</t>
  </si>
  <si>
    <t>3921129000</t>
  </si>
  <si>
    <t>8516799090</t>
  </si>
  <si>
    <t>850940100</t>
  </si>
  <si>
    <t>4421999090</t>
  </si>
  <si>
    <t>9503002100</t>
  </si>
  <si>
    <t>3926100000</t>
  </si>
  <si>
    <t>6911900000</t>
  </si>
  <si>
    <t>6914900000</t>
  </si>
  <si>
    <t>4421919090</t>
  </si>
  <si>
    <t>6914100000</t>
  </si>
  <si>
    <t>4602191000</t>
  </si>
  <si>
    <t>6204320090</t>
  </si>
  <si>
    <t>6204620000</t>
  </si>
  <si>
    <t>6204630000</t>
  </si>
  <si>
    <t>3923300000</t>
  </si>
  <si>
    <t>4202129000</t>
  </si>
  <si>
    <t>6108220090</t>
  </si>
  <si>
    <t>6307900000</t>
  </si>
  <si>
    <t>4421100090</t>
  </si>
  <si>
    <t>960400000</t>
  </si>
  <si>
    <t>3926909090</t>
  </si>
  <si>
    <t>4202220000</t>
  </si>
  <si>
    <t>6212101000</t>
  </si>
  <si>
    <t>6204420000</t>
  </si>
  <si>
    <t>8544421100</t>
  </si>
  <si>
    <t>3926201900</t>
  </si>
  <si>
    <t>94054090000</t>
  </si>
  <si>
    <t>6913900000</t>
  </si>
  <si>
    <t>9616200000</t>
  </si>
  <si>
    <t>8305900000</t>
  </si>
  <si>
    <t>8517629400</t>
  </si>
  <si>
    <t>6108210000</t>
  </si>
  <si>
    <t>3921909090</t>
  </si>
  <si>
    <t>9504909000</t>
  </si>
  <si>
    <t>3923100090</t>
  </si>
  <si>
    <t>6116990000</t>
  </si>
  <si>
    <t>7013370000</t>
  </si>
  <si>
    <t>7013990000</t>
  </si>
  <si>
    <t>8543709990</t>
  </si>
  <si>
    <t>9620000000</t>
  </si>
  <si>
    <t>8518900090</t>
  </si>
  <si>
    <t>6116100000</t>
  </si>
  <si>
    <t>5609000000</t>
  </si>
  <si>
    <t>8214200000</t>
  </si>
  <si>
    <t>6212109020</t>
  </si>
  <si>
    <t>8421999090</t>
  </si>
  <si>
    <t>8479899990</t>
  </si>
  <si>
    <t>6802999000</t>
  </si>
  <si>
    <t>8413709990</t>
  </si>
  <si>
    <t>9507900000</t>
  </si>
  <si>
    <t>7013100000</t>
  </si>
  <si>
    <t>6702909000</t>
  </si>
  <si>
    <t>6304992990</t>
  </si>
  <si>
    <t>4823909000</t>
  </si>
  <si>
    <t>6109909040</t>
  </si>
  <si>
    <t>7326209000</t>
  </si>
  <si>
    <t>6911102900</t>
  </si>
  <si>
    <t>4202990000</t>
  </si>
  <si>
    <t>7310299000</t>
  </si>
  <si>
    <t>6112410000</t>
  </si>
  <si>
    <t>4811900000</t>
  </si>
  <si>
    <t>6204520000</t>
  </si>
  <si>
    <t>4016999090</t>
  </si>
  <si>
    <t>9603290090</t>
  </si>
  <si>
    <t>4016109000</t>
  </si>
  <si>
    <t>6505009900</t>
  </si>
  <si>
    <t>6404191000</t>
  </si>
  <si>
    <t>6404199000</t>
  </si>
  <si>
    <t>入仓日期</t>
  </si>
  <si>
    <t>SO#</t>
  </si>
  <si>
    <r>
      <rPr>
        <sz val="8"/>
        <color theme="0"/>
        <rFont val="宋体"/>
        <charset val="134"/>
      </rPr>
      <t>报关单号</t>
    </r>
  </si>
  <si>
    <r>
      <rPr>
        <sz val="8"/>
        <color theme="0"/>
        <rFont val="宋体"/>
        <charset val="134"/>
      </rPr>
      <t>入仓号</t>
    </r>
  </si>
  <si>
    <r>
      <rPr>
        <sz val="8"/>
        <color theme="0"/>
        <rFont val="宋体"/>
        <charset val="134"/>
      </rPr>
      <t>物料号</t>
    </r>
  </si>
  <si>
    <r>
      <rPr>
        <sz val="8"/>
        <color theme="0"/>
        <rFont val="宋体"/>
        <charset val="134"/>
      </rPr>
      <t>商品编码</t>
    </r>
  </si>
  <si>
    <r>
      <rPr>
        <sz val="8"/>
        <color theme="0"/>
        <rFont val="宋体"/>
        <charset val="134"/>
      </rPr>
      <t>商品名称</t>
    </r>
  </si>
  <si>
    <r>
      <rPr>
        <sz val="8"/>
        <color theme="0"/>
        <rFont val="宋体"/>
        <charset val="134"/>
      </rPr>
      <t>成交数量</t>
    </r>
  </si>
  <si>
    <r>
      <rPr>
        <sz val="8"/>
        <color theme="0"/>
        <rFont val="宋体"/>
        <charset val="134"/>
      </rPr>
      <t>成交单位</t>
    </r>
  </si>
  <si>
    <r>
      <rPr>
        <sz val="8"/>
        <color theme="0"/>
        <rFont val="宋体"/>
        <charset val="134"/>
      </rPr>
      <t>成交单价</t>
    </r>
  </si>
  <si>
    <r>
      <rPr>
        <sz val="8"/>
        <color theme="0"/>
        <rFont val="宋体"/>
        <charset val="134"/>
      </rPr>
      <t>成交总价</t>
    </r>
  </si>
  <si>
    <r>
      <rPr>
        <sz val="8"/>
        <color theme="0"/>
        <rFont val="宋体"/>
        <charset val="134"/>
      </rPr>
      <t>成交币制</t>
    </r>
  </si>
  <si>
    <r>
      <rPr>
        <sz val="8"/>
        <color theme="0"/>
        <rFont val="宋体"/>
        <charset val="134"/>
      </rPr>
      <t>原产国</t>
    </r>
  </si>
  <si>
    <r>
      <rPr>
        <sz val="8"/>
        <color theme="0"/>
        <rFont val="宋体"/>
        <charset val="134"/>
      </rPr>
      <t>最终目的国</t>
    </r>
  </si>
  <si>
    <t>S10SZX1826002</t>
  </si>
  <si>
    <t>535220180526168768</t>
  </si>
  <si>
    <t>KAS18070201</t>
  </si>
  <si>
    <t>KAS1807020104</t>
  </si>
  <si>
    <t>装饰灯</t>
  </si>
  <si>
    <t>套</t>
  </si>
  <si>
    <t>美元</t>
  </si>
  <si>
    <t>中国</t>
  </si>
  <si>
    <t>美国</t>
  </si>
  <si>
    <t>S10YTN1828001</t>
  </si>
  <si>
    <t>535220180526181319</t>
  </si>
  <si>
    <t>KAS18071201</t>
  </si>
  <si>
    <t>KAS1807120103</t>
  </si>
  <si>
    <t>电动塑胶吹泡玩具</t>
  </si>
  <si>
    <t>港币</t>
  </si>
  <si>
    <t>KAS1807120105</t>
  </si>
  <si>
    <t>塑胶吹泡玩具</t>
  </si>
  <si>
    <t>个</t>
  </si>
  <si>
    <t>KAS1807120106</t>
  </si>
  <si>
    <t>S10YTN1828003 / S10SZX1828007</t>
  </si>
  <si>
    <t>535220180526181322</t>
  </si>
  <si>
    <t>KAS18071202</t>
  </si>
  <si>
    <t>KAS1807120201</t>
  </si>
  <si>
    <t>儿童玩具：车等</t>
  </si>
  <si>
    <t>KAS1807120203</t>
  </si>
  <si>
    <t>电动玩具：轨道车等</t>
  </si>
  <si>
    <t>S10SZX1828005</t>
  </si>
  <si>
    <t>535220180526184088</t>
  </si>
  <si>
    <t>KAS18071101</t>
  </si>
  <si>
    <t>KAS1807110102</t>
  </si>
  <si>
    <t>植绒塑料衣架</t>
  </si>
  <si>
    <t>千克</t>
  </si>
  <si>
    <t>S10SZX1829001</t>
  </si>
  <si>
    <t>535220180526189309</t>
  </si>
  <si>
    <t>KAS18071901</t>
  </si>
  <si>
    <t>KAS1807190109</t>
  </si>
  <si>
    <t>泥膏</t>
  </si>
  <si>
    <t>KAS1807190111</t>
  </si>
  <si>
    <t>泥膏玩具</t>
  </si>
  <si>
    <t>KAS18081003</t>
  </si>
  <si>
    <t>535220181521116035</t>
  </si>
  <si>
    <t>KAS18008100301</t>
  </si>
  <si>
    <t>耳机</t>
  </si>
  <si>
    <t>KAS18008100306</t>
  </si>
  <si>
    <t>手机套</t>
  </si>
  <si>
    <t>KAS18008100323</t>
  </si>
  <si>
    <t>KAS18008100324</t>
  </si>
  <si>
    <t>耳塞</t>
  </si>
  <si>
    <t>KAS18008100325</t>
  </si>
  <si>
    <t>KAS18008100333</t>
  </si>
  <si>
    <t>电脑链接线</t>
  </si>
  <si>
    <t>KAS18008100334</t>
  </si>
  <si>
    <t>KAS18008100343</t>
  </si>
  <si>
    <r>
      <rPr>
        <sz val="8"/>
        <rFont val="Verdana"/>
        <charset val="134"/>
      </rPr>
      <t>LED</t>
    </r>
    <r>
      <rPr>
        <sz val="8"/>
        <rFont val="宋体"/>
        <charset val="134"/>
      </rPr>
      <t>装饰灯串</t>
    </r>
  </si>
  <si>
    <t>535220181521116036</t>
  </si>
  <si>
    <t>KAS18008100353</t>
  </si>
  <si>
    <t>蓝牙音箱</t>
  </si>
  <si>
    <t>KAS18008100358</t>
  </si>
  <si>
    <t>塑胶手机保护壳</t>
  </si>
  <si>
    <t>KAS18008100359</t>
  </si>
  <si>
    <t>钢化玻璃膜</t>
  </si>
  <si>
    <t>S10SZX1831005</t>
  </si>
  <si>
    <t>535220180526210111</t>
  </si>
  <si>
    <t>KAS18080201ABC</t>
  </si>
  <si>
    <t>KAS18080201A01</t>
  </si>
  <si>
    <t>熨衣板</t>
  </si>
  <si>
    <t>件</t>
  </si>
  <si>
    <t>535220180526210124</t>
  </si>
  <si>
    <t>KAS18080201C01</t>
  </si>
  <si>
    <t>铁制家用落地晒架</t>
  </si>
  <si>
    <t>KAS18080201C02</t>
  </si>
  <si>
    <t>KAS18080201C03</t>
  </si>
  <si>
    <t>S10SZX1826008</t>
  </si>
  <si>
    <t>535220181521116015</t>
  </si>
  <si>
    <t>KAS180081002</t>
  </si>
  <si>
    <t>KAS18008100201</t>
  </si>
  <si>
    <t>USB连接线A1</t>
  </si>
  <si>
    <t>KAS18008100202</t>
  </si>
  <si>
    <t>KAS18008100203</t>
  </si>
  <si>
    <t>KAS18008100204</t>
  </si>
  <si>
    <t>KAS18008100205</t>
  </si>
  <si>
    <t>KAS18008100207</t>
  </si>
  <si>
    <t>数据线</t>
  </si>
  <si>
    <t>条</t>
  </si>
  <si>
    <t>KAS18008100210</t>
  </si>
  <si>
    <t>连接线</t>
  </si>
  <si>
    <t>KAS18008100211</t>
  </si>
  <si>
    <t>音频线</t>
  </si>
  <si>
    <t>KAS18008100212</t>
  </si>
  <si>
    <t>KAS18008100213</t>
  </si>
  <si>
    <t>充电器</t>
  </si>
  <si>
    <t>S10YTN1828004</t>
  </si>
  <si>
    <t>KAS18008100215</t>
  </si>
  <si>
    <t>塑料玩具</t>
  </si>
  <si>
    <t>S10SZX1829003</t>
  </si>
  <si>
    <t>KAS18008100221</t>
  </si>
  <si>
    <t>手机连接线</t>
  </si>
  <si>
    <t>S10YTN1827006</t>
  </si>
  <si>
    <t>KAS18008100222</t>
  </si>
  <si>
    <t>浴室称</t>
  </si>
  <si>
    <t>台</t>
  </si>
  <si>
    <t>S10SZX1833002/B</t>
  </si>
  <si>
    <t>535220180526241800</t>
  </si>
  <si>
    <t>KAS18090103</t>
  </si>
  <si>
    <t>KAS1809010304</t>
  </si>
  <si>
    <t>塑料厨具带彩卡</t>
  </si>
  <si>
    <t>535220180526241789</t>
  </si>
  <si>
    <t>KAS18090104</t>
  </si>
  <si>
    <t>KAS1809010401</t>
  </si>
  <si>
    <t>印度尼西亚</t>
  </si>
  <si>
    <t>S10SZX1833002/A</t>
  </si>
  <si>
    <t>535220180526241345</t>
  </si>
  <si>
    <t>KAS18090101</t>
  </si>
  <si>
    <t>KAS1809010102</t>
  </si>
  <si>
    <t>木勺</t>
  </si>
  <si>
    <t>只</t>
  </si>
  <si>
    <t>KAS1809010103</t>
  </si>
  <si>
    <t>木铲</t>
  </si>
  <si>
    <t>S10SZX1834001</t>
  </si>
  <si>
    <t>535220180526243747</t>
  </si>
  <si>
    <t>KAS18090401</t>
  </si>
  <si>
    <t>KAS1809040101</t>
  </si>
  <si>
    <t>铁制直身花盆</t>
  </si>
  <si>
    <t>泰国</t>
  </si>
  <si>
    <t>S10SZX1826005</t>
  </si>
  <si>
    <t>535220180526246469</t>
  </si>
  <si>
    <t>KAS18090603</t>
  </si>
  <si>
    <t>KAS1809060304</t>
  </si>
  <si>
    <t>铁制浴室架</t>
  </si>
  <si>
    <t>S10SZX1836001</t>
  </si>
  <si>
    <t>535220180526251607</t>
  </si>
  <si>
    <t>KAS18091101</t>
  </si>
  <si>
    <t>KAS1809110101</t>
  </si>
  <si>
    <t>人造植物盆景</t>
  </si>
  <si>
    <t>S10SZX1835001/B</t>
  </si>
  <si>
    <t>535220180526256716</t>
  </si>
  <si>
    <t>KAS18091502</t>
  </si>
  <si>
    <t>KAS1809150205</t>
  </si>
  <si>
    <t>塑胶托盘</t>
  </si>
  <si>
    <t>KAS1809150202</t>
  </si>
  <si>
    <t>塑胶胶篮</t>
  </si>
  <si>
    <t>S10SZ1837002</t>
  </si>
  <si>
    <t>535220180526274301</t>
  </si>
  <si>
    <t>KAS18100801</t>
  </si>
  <si>
    <t>KAS1810080101</t>
  </si>
  <si>
    <t>塑胶衣架</t>
  </si>
  <si>
    <t>KAS1810080102</t>
  </si>
  <si>
    <t>塑胶食物盒/A</t>
  </si>
  <si>
    <t>S10SZX18300004</t>
  </si>
  <si>
    <t>535220181521122960</t>
  </si>
  <si>
    <t>KAS18101201</t>
  </si>
  <si>
    <t>KAS1810120106</t>
  </si>
  <si>
    <t>S10SZX1842003</t>
  </si>
  <si>
    <t>535220180526285743</t>
  </si>
  <si>
    <t>KAS18101901</t>
  </si>
  <si>
    <t>KAS1810190101</t>
  </si>
  <si>
    <t>套装玩具(彩绘玩具)</t>
  </si>
  <si>
    <t>KAS1810190104</t>
  </si>
  <si>
    <t>涂彩套装</t>
  </si>
  <si>
    <t>S10SZX1842005/B</t>
  </si>
  <si>
    <t>535220180526291605</t>
  </si>
  <si>
    <t>KAS18102503</t>
  </si>
  <si>
    <t>KAS1810250302</t>
  </si>
  <si>
    <t>铁制厨房架</t>
  </si>
  <si>
    <t>KAS1810250303</t>
  </si>
  <si>
    <t>塑料接水盘连刀叉盒</t>
  </si>
  <si>
    <t>S10SZX1835003</t>
  </si>
  <si>
    <t>535220180526297526</t>
  </si>
  <si>
    <t>KAS18103101</t>
  </si>
  <si>
    <t>KAS1810310102</t>
  </si>
  <si>
    <t>人造花</t>
  </si>
  <si>
    <t>KAS1810310103</t>
  </si>
  <si>
    <t>陶花盆</t>
  </si>
  <si>
    <t>S10SZX1838002</t>
  </si>
  <si>
    <t>535220180526300693</t>
  </si>
  <si>
    <t>KAS18110501</t>
  </si>
  <si>
    <t>KAS1811050101</t>
  </si>
  <si>
    <t>木制玩具：娃娃屋</t>
  </si>
  <si>
    <t>S10SZX1835002</t>
  </si>
  <si>
    <t>535220180526306484</t>
  </si>
  <si>
    <t>KAS18110903</t>
  </si>
  <si>
    <t>KAS1811090301</t>
  </si>
  <si>
    <t>人造盆景</t>
  </si>
  <si>
    <t>S10SZX1838005</t>
  </si>
  <si>
    <t>535220180526306492</t>
  </si>
  <si>
    <t>KAS18110904</t>
  </si>
  <si>
    <t>KAS1811090401</t>
  </si>
  <si>
    <t>S10SZX1835006</t>
  </si>
  <si>
    <t>535220180526308496</t>
  </si>
  <si>
    <t>KAS18111302</t>
  </si>
  <si>
    <t>KAS1811130201</t>
  </si>
  <si>
    <t>陈设瓷:花盆.花瓶</t>
  </si>
  <si>
    <t>S10SZX1838004</t>
  </si>
  <si>
    <t>535220180526308497</t>
  </si>
  <si>
    <t>KAS18111303</t>
  </si>
  <si>
    <t>KAS1811130301</t>
  </si>
  <si>
    <t>陈设瓷:花盆</t>
  </si>
  <si>
    <t>535220180526308570</t>
  </si>
  <si>
    <t>KAS18111304</t>
  </si>
  <si>
    <t>KAS1811130401</t>
  </si>
  <si>
    <t>木盖</t>
  </si>
  <si>
    <t>KAS1811130402</t>
  </si>
  <si>
    <t>日用瓷:罐</t>
  </si>
  <si>
    <t>KAS1811130404</t>
  </si>
  <si>
    <t>日用瓷:壶.罐</t>
  </si>
  <si>
    <t>KAS1811130405</t>
  </si>
  <si>
    <t>盥洗用瓷器:口杯.乳液瓶.托盘</t>
  </si>
  <si>
    <t>S10YTN1826008</t>
  </si>
  <si>
    <t>535220180526313141</t>
  </si>
  <si>
    <t>KAS18111901</t>
  </si>
  <si>
    <t>KAS1811190104</t>
  </si>
  <si>
    <t>陈设瓷:花盆.香薰瓶</t>
  </si>
  <si>
    <t>KAS1811190105</t>
  </si>
  <si>
    <t>日用瓷:盘.锅.壶</t>
  </si>
  <si>
    <t>S10SZX1847008</t>
  </si>
  <si>
    <t>535220180526321591</t>
  </si>
  <si>
    <t>KAS18112801</t>
  </si>
  <si>
    <t>KAS1811280101</t>
  </si>
  <si>
    <t>KAS1811280103</t>
  </si>
  <si>
    <t>S10SZX1849001</t>
  </si>
  <si>
    <t>535220180526329308</t>
  </si>
  <si>
    <t>KAS18120601</t>
  </si>
  <si>
    <t>KAS1812060101</t>
  </si>
  <si>
    <t>节日用品:雨丝帘挂饰</t>
  </si>
  <si>
    <t>KAS1812060102</t>
  </si>
  <si>
    <t>塑胶装饰品:胶花</t>
  </si>
  <si>
    <t>KAS1812060103</t>
  </si>
  <si>
    <t>LED装饰灯串</t>
  </si>
  <si>
    <t>KAS18112901</t>
  </si>
  <si>
    <t>535220181521128539</t>
  </si>
  <si>
    <t>KAS18112901161</t>
  </si>
  <si>
    <t>不锈钢垃圾桶</t>
  </si>
  <si>
    <t>KAS18112901171</t>
  </si>
  <si>
    <t>KAS18112901181</t>
  </si>
  <si>
    <t>KAS18112901211</t>
  </si>
  <si>
    <t>儿童玩具：车</t>
  </si>
  <si>
    <t>KAS18112901261</t>
  </si>
  <si>
    <t>电动塑胶玩具</t>
  </si>
  <si>
    <t>KAS18112901361</t>
  </si>
  <si>
    <t>KAS18112901391</t>
  </si>
  <si>
    <t>马桶刷连不锈钢筒套装</t>
  </si>
  <si>
    <t>KAS18112901421</t>
  </si>
  <si>
    <t>KAS18112901431</t>
  </si>
  <si>
    <t>不锈钢纸巾筒</t>
  </si>
  <si>
    <t>KAS18112901461</t>
  </si>
  <si>
    <t>娱乐用品|面具</t>
  </si>
  <si>
    <t>KAS18112901481</t>
  </si>
  <si>
    <t>S10YTN1804003</t>
  </si>
  <si>
    <t>535220181521129511</t>
  </si>
  <si>
    <t>KAS18121202</t>
  </si>
  <si>
    <t>KAS1812120201</t>
  </si>
  <si>
    <t>工艺蜡烛</t>
  </si>
  <si>
    <t>KAS1812120202</t>
  </si>
  <si>
    <t>KAS1812120203</t>
  </si>
  <si>
    <t>盥洗用瓷器:口杯.乳液瓶</t>
  </si>
  <si>
    <t>KAS1812120204</t>
  </si>
  <si>
    <t>KAS1812120205</t>
  </si>
  <si>
    <t>KAS1812120206</t>
  </si>
  <si>
    <t>KAS1812120207</t>
  </si>
  <si>
    <t>KAS1812120208</t>
  </si>
  <si>
    <t>KAS1812120209</t>
  </si>
  <si>
    <t>KAS1812120210</t>
  </si>
  <si>
    <t>S10YTN1804002</t>
  </si>
  <si>
    <t>KAS1812120211</t>
  </si>
  <si>
    <t>KAS1812120212</t>
  </si>
  <si>
    <t>KAS1812120213</t>
  </si>
  <si>
    <t>S10YTN1815005</t>
  </si>
  <si>
    <t>KAS1812120214</t>
  </si>
  <si>
    <t>铁制储物架</t>
  </si>
  <si>
    <t>S10YTN1815020</t>
  </si>
  <si>
    <t>KAS1812120215</t>
  </si>
  <si>
    <t>马桶刷连铁制筒套装</t>
  </si>
  <si>
    <t>S10YTN1819002</t>
  </si>
  <si>
    <t>KAS1812120216</t>
  </si>
  <si>
    <t>人造植物盆栽</t>
  </si>
  <si>
    <t>KAS1812120217</t>
  </si>
  <si>
    <t>KAS1812120218</t>
  </si>
  <si>
    <t>KAS1812120219</t>
  </si>
  <si>
    <t>KAS1812120220</t>
  </si>
  <si>
    <t>KAS1812120221</t>
  </si>
  <si>
    <t>KAS1812120222</t>
  </si>
  <si>
    <t>KAS1812120223</t>
  </si>
  <si>
    <t>KAS1812120224</t>
  </si>
  <si>
    <t>KAS1812120225</t>
  </si>
  <si>
    <t>KAS1812120226</t>
  </si>
  <si>
    <t>KAS1812120227</t>
  </si>
  <si>
    <t>KAS1812120228</t>
  </si>
  <si>
    <t>KAS1812120229</t>
  </si>
  <si>
    <t>防滑垫</t>
  </si>
  <si>
    <t>KAS1812120230</t>
  </si>
  <si>
    <t>S10YTN1751002</t>
  </si>
  <si>
    <t>535220181521129512</t>
  </si>
  <si>
    <t>KAS18121203</t>
  </si>
  <si>
    <t>KAS1812120301</t>
  </si>
  <si>
    <t>木菜板</t>
  </si>
  <si>
    <t>张</t>
  </si>
  <si>
    <t>KAS1812120302</t>
  </si>
  <si>
    <t>KAS1812120303</t>
  </si>
  <si>
    <t>KAS1812120304</t>
  </si>
  <si>
    <t>KAS1812120305</t>
  </si>
  <si>
    <t>KAS1812120306</t>
  </si>
  <si>
    <t>S10YTN1751003</t>
  </si>
  <si>
    <t>KAS1812120307</t>
  </si>
  <si>
    <t>胡椒磨</t>
  </si>
  <si>
    <t>S10YTN1752004</t>
  </si>
  <si>
    <t>KAS1812120308</t>
  </si>
  <si>
    <t>竹盖</t>
  </si>
  <si>
    <t>KAS1812120309</t>
  </si>
  <si>
    <t>KAS1812120310</t>
  </si>
  <si>
    <t>KAS1812120311</t>
  </si>
  <si>
    <t>KAS1812120312</t>
  </si>
  <si>
    <t>KAS1812120313</t>
  </si>
  <si>
    <t>KAS1812120314</t>
  </si>
  <si>
    <t>S10YTN1801019</t>
  </si>
  <si>
    <t>KAS1812120315</t>
  </si>
  <si>
    <t>木底座</t>
  </si>
  <si>
    <t>KAS1812120316</t>
  </si>
  <si>
    <t>S10YTN1803002</t>
  </si>
  <si>
    <t>KAS1812120317</t>
  </si>
  <si>
    <t>橡胶木磨面棒</t>
  </si>
  <si>
    <t>S10YTN1751001</t>
  </si>
  <si>
    <t>KAS1812120318</t>
  </si>
  <si>
    <t>日用瓷(20OZ杯)</t>
  </si>
  <si>
    <t>KAS1812120319</t>
  </si>
  <si>
    <t>KAS1812120320</t>
  </si>
  <si>
    <t>KAS1812120321</t>
  </si>
  <si>
    <t>S10YTN1752006</t>
  </si>
  <si>
    <t>KAS1812120322</t>
  </si>
  <si>
    <t>KAS1812120323</t>
  </si>
  <si>
    <t>S10YTN1801020</t>
  </si>
  <si>
    <t>KAS1812120324</t>
  </si>
  <si>
    <t>日用瓷:200ML杯</t>
  </si>
  <si>
    <t>KAS1812120325</t>
  </si>
  <si>
    <t>KAS1812120326</t>
  </si>
  <si>
    <t>KAS1812120327</t>
  </si>
  <si>
    <t>日用瓷:18OZ杯</t>
  </si>
  <si>
    <t>KAS1812120328</t>
  </si>
  <si>
    <t>KAS1812120329</t>
  </si>
  <si>
    <t>KAS1812120330</t>
  </si>
  <si>
    <t>日用瓷:100ML杯</t>
  </si>
  <si>
    <t>KAS1812120331</t>
  </si>
  <si>
    <t>KAS1812120332</t>
  </si>
  <si>
    <t>KAS1812120333</t>
  </si>
  <si>
    <t>日用瓷:奶缸</t>
  </si>
  <si>
    <t>KAS1812120334</t>
  </si>
  <si>
    <t>KAS1812120335</t>
  </si>
  <si>
    <t>S10YTN1801021</t>
  </si>
  <si>
    <t>KAS1812120336</t>
  </si>
  <si>
    <t>日用瓷:密封罐</t>
  </si>
  <si>
    <t>KAS1812120337</t>
  </si>
  <si>
    <t>KAS1812120338</t>
  </si>
  <si>
    <t>KAS1812120339</t>
  </si>
  <si>
    <t>KAS1812120340</t>
  </si>
  <si>
    <t>KAS1812120341</t>
  </si>
  <si>
    <t>KAS1812120342</t>
  </si>
  <si>
    <t>KAS1812120343</t>
  </si>
  <si>
    <t>KAS1812120344</t>
  </si>
  <si>
    <t>KAS1812120345</t>
  </si>
  <si>
    <t>KAS1812120346</t>
  </si>
  <si>
    <t>S10YTN1801022</t>
  </si>
  <si>
    <t>KAS1812120347</t>
  </si>
  <si>
    <t>KAS1812120348</t>
  </si>
  <si>
    <t>KAS1812120349</t>
  </si>
  <si>
    <t>535220181521129513</t>
  </si>
  <si>
    <t>KAS1812120350</t>
  </si>
  <si>
    <t>KAS1812120351</t>
  </si>
  <si>
    <t>陶瓷碗</t>
  </si>
  <si>
    <t>KAS1812120352</t>
  </si>
  <si>
    <t>S10YTN1801024</t>
  </si>
  <si>
    <t>KAS1812120353</t>
  </si>
  <si>
    <t>瓷餐具盘</t>
  </si>
  <si>
    <t>KAS1812120354</t>
  </si>
  <si>
    <t>KAS1812120355</t>
  </si>
  <si>
    <t>KAS1812120356</t>
  </si>
  <si>
    <t>瓷餐具杯碟</t>
  </si>
  <si>
    <t>KAS1812120357</t>
  </si>
  <si>
    <t>瓷餐具盅</t>
  </si>
  <si>
    <t>KAS1812120358</t>
  </si>
  <si>
    <t>KAS1812120359</t>
  </si>
  <si>
    <t>KAS1812120360</t>
  </si>
  <si>
    <t>KAS1812120361</t>
  </si>
  <si>
    <t>KAS1812120362</t>
  </si>
  <si>
    <t>KAS1812120363</t>
  </si>
  <si>
    <t>KAS1812120364</t>
  </si>
  <si>
    <t>KAS1812120365</t>
  </si>
  <si>
    <t>KAS1812120366</t>
  </si>
  <si>
    <t>KAS1812120367</t>
  </si>
  <si>
    <t>瓷餐具碗</t>
  </si>
  <si>
    <t>KAS1812120368</t>
  </si>
  <si>
    <t>KAS1812120369</t>
  </si>
  <si>
    <t>KAS1812120370</t>
  </si>
  <si>
    <t>KAS1812120371</t>
  </si>
  <si>
    <t>KAS1812120372</t>
  </si>
  <si>
    <t>KAS1812120373</t>
  </si>
  <si>
    <t>KAS1812120374</t>
  </si>
  <si>
    <t>瓷餐具壶</t>
  </si>
  <si>
    <t>KAS1812120375</t>
  </si>
  <si>
    <t>KAS1812120376</t>
  </si>
  <si>
    <t>KAS1812120377</t>
  </si>
  <si>
    <t>KAS1812120378</t>
  </si>
  <si>
    <t>瓷餐具杯</t>
  </si>
  <si>
    <t>S10YTN1752005</t>
  </si>
  <si>
    <t>KAS1812120379</t>
  </si>
  <si>
    <t>盥洗用瓷器:口杯.乳液瓶.马桶刷座</t>
  </si>
  <si>
    <t>KAS1812120380</t>
  </si>
  <si>
    <t>KAS1812120381</t>
  </si>
  <si>
    <t>KAS1812120382</t>
  </si>
  <si>
    <t>KAS1812120383</t>
  </si>
  <si>
    <t>KAS1812120384</t>
  </si>
  <si>
    <t>KAS1812120385</t>
  </si>
  <si>
    <t>家用瓷:口杯,乳液瓶,肥皂碟,马桶刷座,盘</t>
  </si>
  <si>
    <t>KAS1812120386</t>
  </si>
  <si>
    <t>KAS1812120387</t>
  </si>
  <si>
    <t>KAS1812120388</t>
  </si>
  <si>
    <t>KAS1812120389</t>
  </si>
  <si>
    <t>家用瓷:纸巾盒</t>
  </si>
  <si>
    <t>KAS1812120390</t>
  </si>
  <si>
    <t>S10YTN1801018</t>
  </si>
  <si>
    <t>KAS1812120391</t>
  </si>
  <si>
    <t>铁框玻璃浴室镜</t>
  </si>
  <si>
    <t>KAS1812120392</t>
  </si>
  <si>
    <t>S10SZX1849004</t>
  </si>
  <si>
    <t>535220180526335674</t>
  </si>
  <si>
    <t>KAS18121301</t>
  </si>
  <si>
    <t>KAS1812130101</t>
  </si>
  <si>
    <t>蜡烛</t>
  </si>
  <si>
    <t>S10SZX1850005</t>
  </si>
  <si>
    <t>535220180526335667</t>
  </si>
  <si>
    <t>KAS18121401</t>
  </si>
  <si>
    <t>KAS1812140103</t>
  </si>
  <si>
    <t>斜挎包</t>
  </si>
  <si>
    <t>S10SZX1847005</t>
  </si>
  <si>
    <t>535220180526337021</t>
  </si>
  <si>
    <t>KAS18121402</t>
  </si>
  <si>
    <t>KAS1812140207</t>
  </si>
  <si>
    <t>儿童玩具：洁具套</t>
  </si>
  <si>
    <t>KAS1812140213</t>
  </si>
  <si>
    <t>人物公仔</t>
  </si>
  <si>
    <t>KAS1812140214</t>
  </si>
  <si>
    <t>玩具配件：芭比衣服</t>
  </si>
  <si>
    <t>KAS1812140215</t>
  </si>
  <si>
    <t>儿童玩具：玩偶套装</t>
  </si>
  <si>
    <t>S10SZX1850001</t>
  </si>
  <si>
    <t>535220180526341332</t>
  </si>
  <si>
    <t>KAS18121703</t>
  </si>
  <si>
    <t>KAS1812170303</t>
  </si>
  <si>
    <t>日用瓷：350ml 杯</t>
  </si>
  <si>
    <t>S10SZX1851002/A</t>
  </si>
  <si>
    <t>535220180526346528</t>
  </si>
  <si>
    <t>KAS18122401</t>
  </si>
  <si>
    <t>KAS1812240101</t>
  </si>
  <si>
    <t>S10SZX1851002/C</t>
  </si>
  <si>
    <t>535220180526346508</t>
  </si>
  <si>
    <t>KAS18122403</t>
  </si>
  <si>
    <t>KAS1812240301</t>
  </si>
  <si>
    <t>KAS1812240302</t>
  </si>
  <si>
    <t>KAS1812240303</t>
  </si>
  <si>
    <t>S10SZX1852007</t>
  </si>
  <si>
    <t>535220180526348988</t>
  </si>
  <si>
    <t>KAS18122701</t>
  </si>
  <si>
    <t>KAS1812270104</t>
  </si>
  <si>
    <t>塑胶玩具/水晶石</t>
  </si>
  <si>
    <t>人民币</t>
  </si>
  <si>
    <t>S10SZX1847007</t>
  </si>
  <si>
    <t>535220180526350369</t>
  </si>
  <si>
    <t>KAS18122708</t>
  </si>
  <si>
    <t>KAS1812270804</t>
  </si>
  <si>
    <t>台布</t>
  </si>
  <si>
    <t>KAS1812270805</t>
  </si>
  <si>
    <t>纸蛋糕托</t>
  </si>
  <si>
    <t>S10SZX1849005</t>
  </si>
  <si>
    <t>535220180526350355</t>
  </si>
  <si>
    <t>KAS18122706</t>
  </si>
  <si>
    <t>KAS1812270601</t>
  </si>
  <si>
    <t>S10SZX1849009</t>
  </si>
  <si>
    <t>535220180526350359</t>
  </si>
  <si>
    <t>KAS18122702</t>
  </si>
  <si>
    <t>KAS1812270202</t>
  </si>
  <si>
    <t>S10SZX1849007</t>
  </si>
  <si>
    <t>535220180526350360</t>
  </si>
  <si>
    <t>KAS18122704</t>
  </si>
  <si>
    <t>KAS1812270402</t>
  </si>
  <si>
    <t>宠物梳</t>
  </si>
  <si>
    <t>把</t>
  </si>
  <si>
    <t>S10SZX1849008</t>
  </si>
  <si>
    <t>535220180526350701</t>
  </si>
  <si>
    <t>KAS18122801</t>
  </si>
  <si>
    <t>KAS1812280102</t>
  </si>
  <si>
    <t>S10SZX1901004</t>
  </si>
  <si>
    <t>535220190526001433</t>
  </si>
  <si>
    <t>KAS19010304</t>
  </si>
  <si>
    <t>KAS1901030403</t>
  </si>
  <si>
    <t>KAS1901030404</t>
  </si>
  <si>
    <t>S10SZX1901006</t>
  </si>
  <si>
    <t>535220190526002359</t>
  </si>
  <si>
    <t>KAS19010401</t>
  </si>
  <si>
    <t>kas1901040103</t>
  </si>
  <si>
    <t>kas1901040107</t>
  </si>
  <si>
    <t>kas1901040108</t>
  </si>
  <si>
    <t>kas1901040109</t>
  </si>
  <si>
    <t>kas1901040110</t>
  </si>
  <si>
    <t>kas1901040111</t>
  </si>
  <si>
    <t>S10SZX1901005</t>
  </si>
  <si>
    <t>535220190526002356</t>
  </si>
  <si>
    <t>KAS19010402</t>
  </si>
  <si>
    <t>KAS1901040201</t>
  </si>
  <si>
    <t>KAS1901040202</t>
  </si>
  <si>
    <t>KAS1901040203</t>
  </si>
  <si>
    <t>KAS1901040204</t>
  </si>
  <si>
    <t>KAS1901040207</t>
  </si>
  <si>
    <t>KAS1901040208</t>
  </si>
  <si>
    <t>KAS1901040209</t>
  </si>
  <si>
    <t>S10SZX1901002</t>
  </si>
  <si>
    <t>535220190526005385</t>
  </si>
  <si>
    <t>KAS19010702</t>
  </si>
  <si>
    <t>KAS1901070201</t>
  </si>
  <si>
    <t>塑胶储物箱</t>
  </si>
  <si>
    <t>KAS1901070202</t>
  </si>
  <si>
    <t>KAS1901070203</t>
  </si>
  <si>
    <t>塑胶食物盒/C</t>
  </si>
  <si>
    <t>KAS1901070204</t>
  </si>
  <si>
    <t>KAS1901070205</t>
  </si>
  <si>
    <t>535220190526005379</t>
  </si>
  <si>
    <t>KAS19010703</t>
  </si>
  <si>
    <t>KAS1901070301</t>
  </si>
  <si>
    <t>KAS1901070302</t>
  </si>
  <si>
    <t>KAS1901070303</t>
  </si>
  <si>
    <t>KAS1901070304</t>
  </si>
  <si>
    <t>S10SZX1902016</t>
  </si>
  <si>
    <t>535220190526007427</t>
  </si>
  <si>
    <t>KAS19010903</t>
  </si>
  <si>
    <t>KAS1901090301</t>
  </si>
  <si>
    <t>KAS1901090302</t>
  </si>
  <si>
    <t>KAS1901090303</t>
  </si>
  <si>
    <t>KAS1901090304</t>
  </si>
  <si>
    <t>KAS1901090305</t>
  </si>
  <si>
    <t>535220190526007142</t>
  </si>
  <si>
    <t>KAS19010905</t>
  </si>
  <si>
    <t>KAS1901090501</t>
  </si>
  <si>
    <t>KAS1901090502</t>
  </si>
  <si>
    <t>KAS1901090503</t>
  </si>
  <si>
    <t>535220190526007138</t>
  </si>
  <si>
    <t>KAS19010906</t>
  </si>
  <si>
    <t>KAS1901090603</t>
  </si>
  <si>
    <t>KAS1901090604</t>
  </si>
  <si>
    <t>KAS1901090605</t>
  </si>
  <si>
    <t>KAS1901090606</t>
  </si>
  <si>
    <t>KAS1901090607</t>
  </si>
  <si>
    <t>KAS1901090608</t>
  </si>
  <si>
    <t>KAS1901090609</t>
  </si>
  <si>
    <t>KAS1901090610</t>
  </si>
  <si>
    <t>535220190526007139</t>
  </si>
  <si>
    <t>KAS19010907</t>
  </si>
  <si>
    <t>KAS1901090701</t>
  </si>
  <si>
    <t>手机支架</t>
  </si>
  <si>
    <t>KAS1901090702</t>
  </si>
  <si>
    <t>KAS1901090703</t>
  </si>
  <si>
    <t>S10SZX1901010</t>
  </si>
  <si>
    <t>535220190526008048</t>
  </si>
  <si>
    <t>KAS19011001</t>
  </si>
  <si>
    <t>KAS1901100102</t>
  </si>
  <si>
    <t>储物架支柱</t>
  </si>
  <si>
    <t>KAS1901100106</t>
  </si>
  <si>
    <t>KAS1901100107</t>
  </si>
  <si>
    <t>KAS1901100111</t>
  </si>
  <si>
    <t>塑料垃圾桶</t>
  </si>
  <si>
    <t>KAS1901100112</t>
  </si>
  <si>
    <t>S10SZX1901018</t>
  </si>
  <si>
    <t>535220190526009043</t>
  </si>
  <si>
    <t>KAS19011002</t>
  </si>
  <si>
    <t>KAS1901100215</t>
  </si>
  <si>
    <t>塑料食物夹</t>
  </si>
  <si>
    <t>KAS1901100218</t>
  </si>
  <si>
    <t>3件套套刀</t>
  </si>
  <si>
    <t>S10SZX1901022</t>
  </si>
  <si>
    <t>535220190526009002</t>
  </si>
  <si>
    <t>KAS19011102</t>
  </si>
  <si>
    <t>KAS1901110208</t>
  </si>
  <si>
    <t>儿童玩具：恐龙套装</t>
  </si>
  <si>
    <t>KAS1901110209</t>
  </si>
  <si>
    <t>儿童玩具：军事套</t>
  </si>
  <si>
    <t>KAS1901110220</t>
  </si>
  <si>
    <t>儿童玩具：工具套</t>
  </si>
  <si>
    <t>S10SZX1920211</t>
  </si>
  <si>
    <t>535220190526014894</t>
  </si>
  <si>
    <t>KAS19011506</t>
  </si>
  <si>
    <t>KASKAS1901150603</t>
  </si>
  <si>
    <t>KASKAS1901150604</t>
  </si>
  <si>
    <t>S10SZX1920212</t>
  </si>
  <si>
    <t>KASKAS1901150607</t>
  </si>
  <si>
    <t>木座</t>
  </si>
  <si>
    <t>KASKAS1901150608</t>
  </si>
  <si>
    <t>不锈钢套刀</t>
  </si>
  <si>
    <t>S10SZX1903006</t>
  </si>
  <si>
    <t>535220190526015740</t>
  </si>
  <si>
    <t>KAS19011701</t>
  </si>
  <si>
    <t>KAS1901170101</t>
  </si>
  <si>
    <t>KAS1901170102</t>
  </si>
  <si>
    <t>KAS1901170103</t>
  </si>
  <si>
    <t>S10SZX1902006</t>
  </si>
  <si>
    <t>535220190526017242</t>
  </si>
  <si>
    <t>KAS19011704</t>
  </si>
  <si>
    <t>KAS1901170401</t>
  </si>
  <si>
    <t>KAS1901170402</t>
  </si>
  <si>
    <t>海草编织篮</t>
  </si>
  <si>
    <t>KAS1901170405</t>
  </si>
  <si>
    <t>KAS1901170409</t>
  </si>
  <si>
    <t>塑料盆栽</t>
  </si>
  <si>
    <t>KAS1901170413</t>
  </si>
  <si>
    <t xml:space="preserve">S10SZX1901021
</t>
  </si>
  <si>
    <t>535220190526017313</t>
  </si>
  <si>
    <t>KAS19011803</t>
  </si>
  <si>
    <t>KAS1901180301</t>
  </si>
  <si>
    <t>KAS1901180302</t>
  </si>
  <si>
    <t>S10SZX1901021</t>
  </si>
  <si>
    <t>KAS1901180308</t>
  </si>
  <si>
    <t>人造花束</t>
  </si>
  <si>
    <t>KAS1901180309</t>
  </si>
  <si>
    <t>人造花枝</t>
  </si>
  <si>
    <t>KAS1901180310</t>
  </si>
  <si>
    <t>人造叶枝</t>
  </si>
  <si>
    <t>S10SZX1903010</t>
  </si>
  <si>
    <t>535220190526017785</t>
  </si>
  <si>
    <t>KAS19011804</t>
  </si>
  <si>
    <t>KAS1901180401</t>
  </si>
  <si>
    <t>布绒填充玩具：动物</t>
  </si>
  <si>
    <t>KAS1901180402</t>
  </si>
  <si>
    <t>儿童玩具方巾</t>
  </si>
  <si>
    <t>S10SZX1902023</t>
  </si>
  <si>
    <t>535220190526017818</t>
  </si>
  <si>
    <t>KAS19011806</t>
  </si>
  <si>
    <t>KAS1901180601</t>
  </si>
  <si>
    <t>餐厨用具</t>
  </si>
  <si>
    <t>KAS1901180602</t>
  </si>
  <si>
    <t>S10SZX1904011</t>
  </si>
  <si>
    <t>535220190526023047</t>
  </si>
  <si>
    <t>KAS19012302</t>
  </si>
  <si>
    <t>KAS1901230206</t>
  </si>
  <si>
    <t>塑胶电子玩具</t>
  </si>
  <si>
    <t>KAS1901230207</t>
  </si>
  <si>
    <t>KAS1901230209</t>
  </si>
  <si>
    <t>KAS1901230210</t>
  </si>
  <si>
    <t>KAS1901230213</t>
  </si>
  <si>
    <t>KAS1901230215</t>
  </si>
  <si>
    <t>S10SZX1904006</t>
  </si>
  <si>
    <t>535220190526025680</t>
  </si>
  <si>
    <t>KAS19012403</t>
  </si>
  <si>
    <t>KAS1901240301</t>
  </si>
  <si>
    <t>KAS1901240302</t>
  </si>
  <si>
    <t>KAS1901240303</t>
  </si>
  <si>
    <t>KAS1901240304</t>
  </si>
  <si>
    <t>KAS1901240308</t>
  </si>
  <si>
    <t>KAS1901240312</t>
  </si>
  <si>
    <t>KAS1901240316</t>
  </si>
  <si>
    <t>铁制果篮</t>
  </si>
  <si>
    <t>535220190526025723</t>
  </si>
  <si>
    <t>KAS19012404</t>
  </si>
  <si>
    <t>KAS1901240405</t>
  </si>
  <si>
    <t>KAS1901240406</t>
  </si>
  <si>
    <t>KAS1901240409</t>
  </si>
  <si>
    <t>S10SZX1904009</t>
  </si>
  <si>
    <t>535220190526025484</t>
  </si>
  <si>
    <t>KAS19012410</t>
  </si>
  <si>
    <t>KAS1901241001</t>
  </si>
  <si>
    <t>日用瓷:20CM盘</t>
  </si>
  <si>
    <t>S10SZX1904014</t>
  </si>
  <si>
    <t>535220190526024717</t>
  </si>
  <si>
    <t>KAS19012501</t>
  </si>
  <si>
    <t>KAS1901250101</t>
  </si>
  <si>
    <t>复活节装饰品</t>
  </si>
  <si>
    <t>S10SZX1901016</t>
  </si>
  <si>
    <t>535220190526027467</t>
  </si>
  <si>
    <t>KAS19012603</t>
  </si>
  <si>
    <t>KAS1901260301</t>
  </si>
  <si>
    <t>KAS1901260302</t>
  </si>
  <si>
    <t>KAS1901260303</t>
  </si>
  <si>
    <t>无线耳机</t>
  </si>
  <si>
    <t>S10SZX1901014</t>
  </si>
  <si>
    <t>535220190526029712</t>
  </si>
  <si>
    <t>KAS19012803</t>
  </si>
  <si>
    <t>KAS1901280305</t>
  </si>
  <si>
    <t>不锈钢刨</t>
  </si>
  <si>
    <t>S10SZX1909008</t>
  </si>
  <si>
    <t>535220190526041365</t>
  </si>
  <si>
    <t>KAS19022601</t>
  </si>
  <si>
    <t>KAS1902260101</t>
  </si>
  <si>
    <t>塑胶玩具/立体眼镜</t>
  </si>
  <si>
    <t>S10SZX1910008</t>
  </si>
  <si>
    <t>535220190526049684</t>
  </si>
  <si>
    <t>KAS19030701</t>
  </si>
  <si>
    <t>KAS1903070101</t>
  </si>
  <si>
    <r>
      <rPr>
        <sz val="8"/>
        <color theme="1"/>
        <rFont val="宋体"/>
        <charset val="134"/>
      </rPr>
      <t>彩咭</t>
    </r>
    <r>
      <rPr>
        <sz val="8"/>
        <color theme="1"/>
        <rFont val="Verdana"/>
        <charset val="134"/>
      </rPr>
      <t>A</t>
    </r>
  </si>
  <si>
    <t>S10SZX1910003</t>
  </si>
  <si>
    <t>535220190526048501</t>
  </si>
  <si>
    <t>KAS19030801</t>
  </si>
  <si>
    <t>KAS1903080101</t>
  </si>
  <si>
    <t>电脑包</t>
  </si>
  <si>
    <t>S10SZX1910007</t>
  </si>
  <si>
    <t>535220190526050332</t>
  </si>
  <si>
    <t>KAS19030802</t>
  </si>
  <si>
    <t>KAS1903080201</t>
  </si>
  <si>
    <t>儿童玩具：动物</t>
  </si>
  <si>
    <t>KAS1903080202</t>
  </si>
  <si>
    <t>智力玩具：积木</t>
  </si>
  <si>
    <t>KAS1903080204</t>
  </si>
  <si>
    <t>儿童玩具：恐龙</t>
  </si>
  <si>
    <t>KAS1903080210</t>
  </si>
  <si>
    <t>儿童玩具：恶搞套装</t>
  </si>
  <si>
    <t>KAS1903080211</t>
  </si>
  <si>
    <t>儿童玩具：工具台</t>
  </si>
  <si>
    <t>KAS1903080212</t>
  </si>
  <si>
    <t>儿童玩具：工程车</t>
  </si>
  <si>
    <t>KAS1903080214</t>
  </si>
  <si>
    <t>儿童玩具：饰品套</t>
  </si>
  <si>
    <t>KAS1903080215</t>
  </si>
  <si>
    <t>儿童玩具：夜光轨道车</t>
  </si>
  <si>
    <t>S10SZX1910014</t>
  </si>
  <si>
    <t>535220190526052423</t>
  </si>
  <si>
    <t>KAS19031101</t>
  </si>
  <si>
    <t>KAS1903110101</t>
  </si>
  <si>
    <t>KAS1903110102</t>
  </si>
  <si>
    <t>535220190526052416</t>
  </si>
  <si>
    <t>KAS19031102</t>
  </si>
  <si>
    <t>KAS1903110202</t>
  </si>
  <si>
    <t>535220190526052412</t>
  </si>
  <si>
    <t>KAS19031103</t>
  </si>
  <si>
    <t>KAS1903110302</t>
  </si>
  <si>
    <t>KAS1903110303</t>
  </si>
  <si>
    <t>S10SZX1911001</t>
  </si>
  <si>
    <t>535220190526052397</t>
  </si>
  <si>
    <t>KAS19031104</t>
  </si>
  <si>
    <t>KAS1903110401</t>
  </si>
  <si>
    <t>泡泡水</t>
  </si>
  <si>
    <t>S10SZX1910001</t>
  </si>
  <si>
    <t>535220190526053174</t>
  </si>
  <si>
    <t>KAS19031202</t>
  </si>
  <si>
    <t>KAS1903120201</t>
  </si>
  <si>
    <t>S10SZX1910006</t>
  </si>
  <si>
    <t>535220190526053831</t>
  </si>
  <si>
    <t>KAS19031303</t>
  </si>
  <si>
    <t>KAS1903130305</t>
  </si>
  <si>
    <t>包胶衣架</t>
  </si>
  <si>
    <t>S10SZX1910009</t>
  </si>
  <si>
    <t>535220190526053829</t>
  </si>
  <si>
    <t>KAS19031302</t>
  </si>
  <si>
    <t>KAS1903130206</t>
  </si>
  <si>
    <t>铁制垃圾桶</t>
  </si>
  <si>
    <t>S10SZX1911015</t>
  </si>
  <si>
    <t>535220190526055072</t>
  </si>
  <si>
    <t>KAS19031401</t>
  </si>
  <si>
    <t>KAS1903140101</t>
  </si>
  <si>
    <t>塑胶电动玩具</t>
  </si>
  <si>
    <t>S10SZX1910015</t>
  </si>
  <si>
    <t>535220190526056576</t>
  </si>
  <si>
    <t>KAS19031508</t>
  </si>
  <si>
    <t>KAS1903150802</t>
  </si>
  <si>
    <t>电动玩具：电动保险柜</t>
  </si>
  <si>
    <t>KAS1903150807</t>
  </si>
  <si>
    <t>儿童玩具：动物套装</t>
  </si>
  <si>
    <t>S10SZX1911009</t>
  </si>
  <si>
    <t>535220190526057106</t>
  </si>
  <si>
    <t>KAS19031802</t>
  </si>
  <si>
    <t>KAS1903180202</t>
  </si>
  <si>
    <t>KAS1903180203</t>
  </si>
  <si>
    <t>塑胶垃圾桶</t>
  </si>
  <si>
    <t>KAS1903180205</t>
  </si>
  <si>
    <t>塑胶储物箱/C</t>
  </si>
  <si>
    <t>S10SZX1911003</t>
  </si>
  <si>
    <t>535220190526058177</t>
  </si>
  <si>
    <t>KAS19031804</t>
  </si>
  <si>
    <t>KAS1903180402</t>
  </si>
  <si>
    <t>彩带</t>
  </si>
  <si>
    <t>袋</t>
  </si>
  <si>
    <t>S10SZX1911021</t>
  </si>
  <si>
    <t>535220190526059967</t>
  </si>
  <si>
    <t>KAS19032001</t>
  </si>
  <si>
    <t>KAS1903200101</t>
  </si>
  <si>
    <t>五金塑胶玩具车仔</t>
  </si>
  <si>
    <t>S10SZX1909005</t>
  </si>
  <si>
    <t>535220190526059978</t>
  </si>
  <si>
    <t>KAS19032005</t>
  </si>
  <si>
    <t>KAS1903200502</t>
  </si>
  <si>
    <t>塑料宠物碗</t>
  </si>
  <si>
    <t>KAS1903200506</t>
  </si>
  <si>
    <t>塑料猫砂盆</t>
  </si>
  <si>
    <t>S10SZX1912002</t>
  </si>
  <si>
    <t>535220190526060673</t>
  </si>
  <si>
    <t>KAS19032101</t>
  </si>
  <si>
    <t>KAS1903210110</t>
  </si>
  <si>
    <t>铁制碗碟架</t>
  </si>
  <si>
    <t>535220190526060671</t>
  </si>
  <si>
    <t>KAS19032103</t>
  </si>
  <si>
    <t>KAS1903210307</t>
  </si>
  <si>
    <t>S10SZX1910023</t>
  </si>
  <si>
    <t>535220190526061880</t>
  </si>
  <si>
    <t>KAS19032201</t>
  </si>
  <si>
    <t>KAS1903220101</t>
  </si>
  <si>
    <t>手套</t>
  </si>
  <si>
    <t>双</t>
  </si>
  <si>
    <t>KAS1903220102</t>
  </si>
  <si>
    <t>浴球</t>
  </si>
  <si>
    <t>S10SZX1912004</t>
  </si>
  <si>
    <t>535220190526065982</t>
  </si>
  <si>
    <t>KAS19032701</t>
  </si>
  <si>
    <t>KAS1903270101</t>
  </si>
  <si>
    <t>落地储物架</t>
  </si>
  <si>
    <t>535220190526065981</t>
  </si>
  <si>
    <t>KAS19032702</t>
  </si>
  <si>
    <t>KAS1903270201</t>
  </si>
  <si>
    <t>KAS1903270202</t>
  </si>
  <si>
    <t>S10SZX1912006</t>
  </si>
  <si>
    <t>535220190526066532</t>
  </si>
  <si>
    <t>KAS19032802</t>
  </si>
  <si>
    <t>KAS1903280201</t>
  </si>
  <si>
    <t>塑膠文件袋內頁袋A</t>
  </si>
  <si>
    <t>S10SZX1911016</t>
  </si>
  <si>
    <t>535220190526066970</t>
  </si>
  <si>
    <t>KAS19032808</t>
  </si>
  <si>
    <t>KAS1903280802</t>
  </si>
  <si>
    <t>S10SZX1912003</t>
  </si>
  <si>
    <t>535220190526066974</t>
  </si>
  <si>
    <t>KAS19032807</t>
  </si>
  <si>
    <t>KAS1903280702</t>
  </si>
  <si>
    <t xml:space="preserve">电动填充玩具|走路狗 </t>
  </si>
  <si>
    <t>S10SZX1912005</t>
  </si>
  <si>
    <t>535220190526066982</t>
  </si>
  <si>
    <t>KAS19032809</t>
  </si>
  <si>
    <t>KAS1903280903</t>
  </si>
  <si>
    <t>宠物饮水器</t>
  </si>
  <si>
    <t>KAS1903280905</t>
  </si>
  <si>
    <t>玻璃鱼缸（含透明盖/水泵/装饰石）</t>
  </si>
  <si>
    <t>KAS1903280906</t>
  </si>
  <si>
    <t>微型水泵</t>
  </si>
  <si>
    <t>S10SZX1913004</t>
  </si>
  <si>
    <t>535220190526072104</t>
  </si>
  <si>
    <t>KAS19040301</t>
  </si>
  <si>
    <t>KAS1904030102</t>
  </si>
  <si>
    <t>连接线A/带接头</t>
  </si>
  <si>
    <t>S10SZX1914002</t>
  </si>
  <si>
    <t>535220190526080643</t>
  </si>
  <si>
    <t>KAS19041601</t>
  </si>
  <si>
    <t>KAS1904160102</t>
  </si>
  <si>
    <t>塑胶毛绒玩具</t>
  </si>
  <si>
    <t>S10SZX1915004</t>
  </si>
  <si>
    <t>535220190526080723</t>
  </si>
  <si>
    <t>KAS19041603</t>
  </si>
  <si>
    <t>KAS1904160301</t>
  </si>
  <si>
    <t>S10SZX1915003</t>
  </si>
  <si>
    <t>535220190526080727</t>
  </si>
  <si>
    <t>KAS19041604</t>
  </si>
  <si>
    <t>KAS1904160402</t>
  </si>
  <si>
    <t>塑料合金套装玩具</t>
  </si>
  <si>
    <t>S10SZX1915014</t>
  </si>
  <si>
    <t>535220190526080729</t>
  </si>
  <si>
    <t>KAS19041606</t>
  </si>
  <si>
    <t>KAS1904160601</t>
  </si>
  <si>
    <t>KAS1904160602</t>
  </si>
  <si>
    <t>装饰铁球</t>
  </si>
  <si>
    <t>S10SZX1915010</t>
  </si>
  <si>
    <t>535220190526081070</t>
  </si>
  <si>
    <t>KAS19041610</t>
  </si>
  <si>
    <t>KAS1904161004</t>
  </si>
  <si>
    <t>S10SZX1913007</t>
  </si>
  <si>
    <t>535220190526080804</t>
  </si>
  <si>
    <t>KAS19041612</t>
  </si>
  <si>
    <t>KAS1904161202</t>
  </si>
  <si>
    <t>厨房秤</t>
  </si>
  <si>
    <t>S10SZX1914001</t>
  </si>
  <si>
    <t>535220190526080714</t>
  </si>
  <si>
    <t>KAS19041613</t>
  </si>
  <si>
    <t>KAS1904161302</t>
  </si>
  <si>
    <t>冰包</t>
  </si>
  <si>
    <t>KAS1904161303</t>
  </si>
  <si>
    <t>塑料盒</t>
  </si>
  <si>
    <t>S10SZX1915011</t>
  </si>
  <si>
    <t>535220190526081656</t>
  </si>
  <si>
    <t>KAS19041615</t>
  </si>
  <si>
    <t>KAS1904161501</t>
  </si>
  <si>
    <t>KAS1904161509</t>
  </si>
  <si>
    <t>KAS1904161512</t>
  </si>
  <si>
    <t>儿童玩具：吊车套装</t>
  </si>
  <si>
    <t>KAS1904161513</t>
  </si>
  <si>
    <t>KAS1904161516</t>
  </si>
  <si>
    <t>儿童玩具：停车场套装</t>
  </si>
  <si>
    <t>KAS1904161519</t>
  </si>
  <si>
    <t>儿童玩具：滑行车</t>
  </si>
  <si>
    <t>S10SZX1916005</t>
  </si>
  <si>
    <t>535220190526099621</t>
  </si>
  <si>
    <t>KAS19042301</t>
  </si>
  <si>
    <t>KAS1904230101</t>
  </si>
  <si>
    <t>铁制洗衣篮</t>
  </si>
  <si>
    <t>S10SZX1917008</t>
  </si>
  <si>
    <t>535220190526117822</t>
  </si>
  <si>
    <t>KAS19042801</t>
  </si>
  <si>
    <t>KAS1904280101</t>
  </si>
  <si>
    <t>S10SZX1917013</t>
  </si>
  <si>
    <t>535220190526117929</t>
  </si>
  <si>
    <t>KAS19042704</t>
  </si>
  <si>
    <t>KAS1904270405</t>
  </si>
  <si>
    <t>电动宠物玩具：圆形镭射</t>
  </si>
  <si>
    <t>S10SZX1916004</t>
  </si>
  <si>
    <t>535220190526117912</t>
  </si>
  <si>
    <t>KAS19042706</t>
  </si>
  <si>
    <t>KAS1904270601</t>
  </si>
  <si>
    <t>KAS1904270604</t>
  </si>
  <si>
    <t>KAS1904270605</t>
  </si>
  <si>
    <t>S10SZX1917005</t>
  </si>
  <si>
    <t>535220190526117923</t>
  </si>
  <si>
    <t>KAS19042707</t>
  </si>
  <si>
    <t>KAS1904270701</t>
  </si>
  <si>
    <t>1.95</t>
  </si>
  <si>
    <t>KAS1904270702</t>
  </si>
  <si>
    <t>1.42</t>
  </si>
  <si>
    <t>KAS1904270703</t>
  </si>
  <si>
    <t>1</t>
  </si>
  <si>
    <t>S10SZX1917006</t>
  </si>
  <si>
    <t>535220190526119939</t>
  </si>
  <si>
    <t>KAS19042709</t>
  </si>
  <si>
    <t>KAS1904270901</t>
  </si>
  <si>
    <t>KAS1904270902</t>
  </si>
  <si>
    <t>S10SZX1917007</t>
  </si>
  <si>
    <t>535220190526117917</t>
  </si>
  <si>
    <t>KAS19042710</t>
  </si>
  <si>
    <t>KAS1904271001</t>
  </si>
  <si>
    <t>塑胶玩具：泡棉棒</t>
  </si>
  <si>
    <t>S10SZX1916001</t>
  </si>
  <si>
    <t>535220190526120669</t>
  </si>
  <si>
    <t>KAS19042712</t>
  </si>
  <si>
    <t>KAS1904271201</t>
  </si>
  <si>
    <t>S10SZX1916003</t>
  </si>
  <si>
    <t>535220190526117936</t>
  </si>
  <si>
    <t>KAS19042713</t>
  </si>
  <si>
    <t>KAS1904271301</t>
  </si>
  <si>
    <t>硅胶匙</t>
  </si>
  <si>
    <t>KAS1904271302</t>
  </si>
  <si>
    <t>KAS1904271303</t>
  </si>
  <si>
    <t>塑料雪糕匙</t>
  </si>
  <si>
    <t>KAS1904271304</t>
  </si>
  <si>
    <t>硅胶铲</t>
  </si>
  <si>
    <t>KAS1904271305</t>
  </si>
  <si>
    <t>2只装剪刀</t>
  </si>
  <si>
    <t>S10SZX1916007</t>
  </si>
  <si>
    <t>535220190526117940</t>
  </si>
  <si>
    <t>KAS19042714</t>
  </si>
  <si>
    <t>KAS1904271405</t>
  </si>
  <si>
    <t>儿童玩具：超市套装</t>
  </si>
  <si>
    <t>KAS1904271406</t>
  </si>
  <si>
    <t>电动玩具：电动车</t>
  </si>
  <si>
    <t>535220190526117883</t>
  </si>
  <si>
    <t>KAS19042715</t>
  </si>
  <si>
    <t>KAS1904271502</t>
  </si>
  <si>
    <t>S10SZX1917004</t>
  </si>
  <si>
    <t>535220190526119010</t>
  </si>
  <si>
    <t>KAS19042901</t>
  </si>
  <si>
    <t>KAS1904290113</t>
  </si>
  <si>
    <t>S10SZX1917002</t>
  </si>
  <si>
    <t>535220190526123497</t>
  </si>
  <si>
    <t>KAS19043001</t>
  </si>
  <si>
    <t>KAS1904300103</t>
  </si>
  <si>
    <t>KAS1904300104</t>
  </si>
  <si>
    <t>KAS1904300105</t>
  </si>
  <si>
    <t>KAS1904300106</t>
  </si>
  <si>
    <t>铁制密封罐</t>
  </si>
  <si>
    <t>KAS1904300107</t>
  </si>
  <si>
    <t>铝制口杯</t>
  </si>
  <si>
    <t>KAS1904300108</t>
  </si>
  <si>
    <t>铁制水桶</t>
  </si>
  <si>
    <t>KAS1904300110</t>
  </si>
  <si>
    <t>S10SZX1916002</t>
  </si>
  <si>
    <t>535220190526133869</t>
  </si>
  <si>
    <t>KAS19050701</t>
  </si>
  <si>
    <t>KAS1905070101</t>
  </si>
  <si>
    <t>KAS1905070102</t>
  </si>
  <si>
    <t>塑胶玩具</t>
  </si>
  <si>
    <t>S10SZX1918004</t>
  </si>
  <si>
    <t>535220190526133965</t>
  </si>
  <si>
    <t>KAS19050707</t>
  </si>
  <si>
    <t>KAS1905070701</t>
  </si>
  <si>
    <t>电子闹钟</t>
  </si>
  <si>
    <t>S10SZX1917009</t>
  </si>
  <si>
    <t>535220190526133864</t>
  </si>
  <si>
    <t>KAS19050708</t>
  </si>
  <si>
    <t>KAS1905070801</t>
  </si>
  <si>
    <t>S10SZX1919009</t>
  </si>
  <si>
    <t>535220190526156930</t>
  </si>
  <si>
    <t>KAS19051402</t>
  </si>
  <si>
    <t>KAS1905140201</t>
  </si>
  <si>
    <t>KAS1905140202</t>
  </si>
  <si>
    <t>KAS1905140203</t>
  </si>
  <si>
    <t>KAS1905140204</t>
  </si>
  <si>
    <t>KAS1905140205</t>
  </si>
  <si>
    <t>储物架层网</t>
  </si>
  <si>
    <t>KAS1905140206</t>
  </si>
  <si>
    <t>KAS1905140207</t>
  </si>
  <si>
    <t>535220190526156935</t>
  </si>
  <si>
    <t>KAS19051403</t>
  </si>
  <si>
    <t>KAS1905140301</t>
  </si>
  <si>
    <t>KAS1905140303</t>
  </si>
  <si>
    <t>KAS1905140304</t>
  </si>
  <si>
    <t>KAS1905140306</t>
  </si>
  <si>
    <t>KAS1905140307</t>
  </si>
  <si>
    <t>535220190526156940</t>
  </si>
  <si>
    <t>KAS19051404</t>
  </si>
  <si>
    <t>KAS1905140401</t>
  </si>
  <si>
    <t>KAS1905140402</t>
  </si>
  <si>
    <t>KAS1905140403</t>
  </si>
  <si>
    <t>KAS1905140405</t>
  </si>
  <si>
    <t>KAS1905140406</t>
  </si>
  <si>
    <t>S10SZX1919014</t>
  </si>
  <si>
    <t>535220190526161896</t>
  </si>
  <si>
    <t>KAS19051501</t>
  </si>
  <si>
    <t>KAS1905150101</t>
  </si>
  <si>
    <t>KAS1905150102</t>
  </si>
  <si>
    <t>S10SZX1919018</t>
  </si>
  <si>
    <t>535220190526160203</t>
  </si>
  <si>
    <t>KAS19051503</t>
  </si>
  <si>
    <t>KAS1905150301</t>
  </si>
  <si>
    <t>KAS1905150302</t>
  </si>
  <si>
    <t>6件套套刀</t>
  </si>
  <si>
    <t>KAS1905150304</t>
  </si>
  <si>
    <t>S10SZX1919001</t>
  </si>
  <si>
    <t>535220190526164395</t>
  </si>
  <si>
    <t>KAS19051601</t>
  </si>
  <si>
    <t>KAS1905160102</t>
  </si>
  <si>
    <t>KAS1905160103</t>
  </si>
  <si>
    <t>S10SZX1919002</t>
  </si>
  <si>
    <t>535220190526164389</t>
  </si>
  <si>
    <t>KAS19051603</t>
  </si>
  <si>
    <t>KAS1905160301</t>
  </si>
  <si>
    <t>不锈钢淋花壶</t>
  </si>
  <si>
    <t>KAS1905160302</t>
  </si>
  <si>
    <t>S10SZX1919004</t>
  </si>
  <si>
    <t>535220190526164369</t>
  </si>
  <si>
    <t>KAS19051604</t>
  </si>
  <si>
    <t>KAS1905160405</t>
  </si>
  <si>
    <t>铁制毛巾架</t>
  </si>
  <si>
    <t>S10SZX1919020</t>
  </si>
  <si>
    <t>535220190526168280</t>
  </si>
  <si>
    <t>KAS19051701</t>
  </si>
  <si>
    <t>KAS1905170101</t>
  </si>
  <si>
    <t>KAS1905170102</t>
  </si>
  <si>
    <t>KAS1905170103</t>
  </si>
  <si>
    <t>S10SZX1919019</t>
  </si>
  <si>
    <t>535220190526173628</t>
  </si>
  <si>
    <t>KAS19052001</t>
  </si>
  <si>
    <t>KAS1905200103</t>
  </si>
  <si>
    <t>S10SZX1919016</t>
  </si>
  <si>
    <t>535220190526177940</t>
  </si>
  <si>
    <t>KAS19052101</t>
  </si>
  <si>
    <t>KAS1905210101</t>
  </si>
  <si>
    <t>铁制厨用置物架</t>
  </si>
  <si>
    <t>S10SZX1919021</t>
  </si>
  <si>
    <t>535220190526177930</t>
  </si>
  <si>
    <t>KAS19052104</t>
  </si>
  <si>
    <t>KAS1905210404</t>
  </si>
  <si>
    <t>S10SZX1920002</t>
  </si>
  <si>
    <t>535220190526177953</t>
  </si>
  <si>
    <t>KAS19052107</t>
  </si>
  <si>
    <t>KAS1905210701</t>
  </si>
  <si>
    <t>PVC餐垫</t>
  </si>
  <si>
    <t>KAS1905210702</t>
  </si>
  <si>
    <t>塑料餐垫</t>
  </si>
  <si>
    <t>S10SZX1914005</t>
  </si>
  <si>
    <t>535220190526198254</t>
  </si>
  <si>
    <t>KAS19052802</t>
  </si>
  <si>
    <t>KAS1905280208</t>
  </si>
  <si>
    <t>KAS1905280209</t>
  </si>
  <si>
    <t>535220190526164354</t>
  </si>
  <si>
    <t>KAS19051605</t>
  </si>
  <si>
    <t>KAS1905160501</t>
  </si>
  <si>
    <t>铁制鞋架</t>
  </si>
  <si>
    <t>S10SZX1923001</t>
  </si>
  <si>
    <t>535220190526228580</t>
  </si>
  <si>
    <t>KAS19060501</t>
  </si>
  <si>
    <t>KAS1906050101</t>
  </si>
  <si>
    <t>KAS1906050102</t>
  </si>
  <si>
    <t>不锈钢奶壶</t>
  </si>
  <si>
    <t>KAS1906050103</t>
  </si>
  <si>
    <t>铁制挂篮</t>
  </si>
  <si>
    <t>KAS1906050104</t>
  </si>
  <si>
    <t>KAS1906050105</t>
  </si>
  <si>
    <t>KAS1906050106</t>
  </si>
  <si>
    <t>KAS1906050107</t>
  </si>
  <si>
    <t>KAS1906050108</t>
  </si>
  <si>
    <t>KAS1906050109</t>
  </si>
  <si>
    <t>KAS1906050110</t>
  </si>
  <si>
    <t>不锈钢漏勺</t>
  </si>
  <si>
    <t>S10SZX1921002</t>
  </si>
  <si>
    <t>535220190526246295</t>
  </si>
  <si>
    <t>KAS19061102</t>
  </si>
  <si>
    <t>KAS1906110201</t>
  </si>
  <si>
    <t>起瓶器</t>
  </si>
  <si>
    <t>KAS1906110203</t>
  </si>
  <si>
    <t>盥洗用瓷器：乳液瓶</t>
  </si>
  <si>
    <t>KAS1906110204</t>
  </si>
  <si>
    <t>KAS1906110205</t>
  </si>
  <si>
    <t>S10SZX1923002</t>
  </si>
  <si>
    <t>535220190526246302</t>
  </si>
  <si>
    <t>KAS19061104</t>
  </si>
  <si>
    <t>KAS1906110401</t>
  </si>
  <si>
    <t>KAS1906110402</t>
  </si>
  <si>
    <t>厨具套装</t>
  </si>
  <si>
    <t>S10SZX1923005</t>
  </si>
  <si>
    <t>535220190526266681</t>
  </si>
  <si>
    <t>KAS19061801</t>
  </si>
  <si>
    <t>KAS1906180101</t>
  </si>
  <si>
    <t>KAS1906180102</t>
  </si>
  <si>
    <t>S10SZX1925006</t>
  </si>
  <si>
    <t>535220190526266639</t>
  </si>
  <si>
    <t>KAS19061804</t>
  </si>
  <si>
    <t>KAS1906180401</t>
  </si>
  <si>
    <t>S10SZX1919022</t>
  </si>
  <si>
    <t>535220190526266619</t>
  </si>
  <si>
    <t>KAS19061805</t>
  </si>
  <si>
    <t>KAS1906180501</t>
  </si>
  <si>
    <t>漱口杯</t>
  </si>
  <si>
    <t>KAS1906180502</t>
  </si>
  <si>
    <t>乳液瓶</t>
  </si>
  <si>
    <t>KAS1906180503</t>
  </si>
  <si>
    <t>肥皂碟</t>
  </si>
  <si>
    <t>S10SZX1924003</t>
  </si>
  <si>
    <t>535220190526290656</t>
  </si>
  <si>
    <t>KAS19062502</t>
  </si>
  <si>
    <t>KAS1906250202</t>
  </si>
  <si>
    <t>S10SZX1919007</t>
  </si>
  <si>
    <t>535220190526290639</t>
  </si>
  <si>
    <t>KAS19062504</t>
  </si>
  <si>
    <t>KAS1906250402</t>
  </si>
  <si>
    <t>S10SZX1924001</t>
  </si>
  <si>
    <t>535220190526323573</t>
  </si>
  <si>
    <t>KAS19070202</t>
  </si>
  <si>
    <t>KAS1907020202</t>
  </si>
  <si>
    <t>KAS1907020207</t>
  </si>
  <si>
    <t>铁制纸巾架</t>
  </si>
  <si>
    <t>S10SZX1925009</t>
  </si>
  <si>
    <t>535220190526323561</t>
  </si>
  <si>
    <t>KAS19070203</t>
  </si>
  <si>
    <t>KAS1907020301</t>
  </si>
  <si>
    <t>风筝</t>
  </si>
  <si>
    <t>KAS1907020302</t>
  </si>
  <si>
    <t>KAS1907020303</t>
  </si>
  <si>
    <t>S10SZX1925007</t>
  </si>
  <si>
    <t>535220190526323548</t>
  </si>
  <si>
    <t>KAS19070204</t>
  </si>
  <si>
    <t>KAS1907020402</t>
  </si>
  <si>
    <t>竹座</t>
  </si>
  <si>
    <t>KAS1907020403</t>
  </si>
  <si>
    <t>KAS1907020405</t>
  </si>
  <si>
    <t>盥洗用瓷器:口杯.乳液瓶.马桶刷座.托盘</t>
  </si>
  <si>
    <t>KAS1907020406</t>
  </si>
  <si>
    <t>KAS1907020407</t>
  </si>
  <si>
    <t>陈设瓷:花盆.香薰炉</t>
  </si>
  <si>
    <t>KAS1907020408</t>
  </si>
  <si>
    <t>KAS1907020409</t>
  </si>
  <si>
    <t>日用瓷:盘</t>
  </si>
  <si>
    <t>KAS1907020410</t>
  </si>
  <si>
    <t>人造植物</t>
  </si>
  <si>
    <t>S10SZX1927010</t>
  </si>
  <si>
    <t>535220190526344890</t>
  </si>
  <si>
    <t>KAS19071003</t>
  </si>
  <si>
    <t>KAS1907100302</t>
  </si>
  <si>
    <t>塑料瓶刷</t>
  </si>
  <si>
    <t>KAS1907100303</t>
  </si>
  <si>
    <t>塑料锅刷</t>
  </si>
  <si>
    <t>S10SZX1927008</t>
  </si>
  <si>
    <t>535220190526343148</t>
  </si>
  <si>
    <t>KAS19071004</t>
  </si>
  <si>
    <t>KAS1907100401</t>
  </si>
  <si>
    <t>日用瓷: 杯</t>
  </si>
  <si>
    <t>S10SZX1927005</t>
  </si>
  <si>
    <t>535220190526343173</t>
  </si>
  <si>
    <t>KAS19071008</t>
  </si>
  <si>
    <t>KAS1907100802</t>
  </si>
  <si>
    <t>KAS1907100805</t>
  </si>
  <si>
    <t>S10SZX1919011</t>
  </si>
  <si>
    <t>535220190526349356</t>
  </si>
  <si>
    <t>KAS19071101</t>
  </si>
  <si>
    <t>KAS1907110101</t>
  </si>
  <si>
    <t>日用瓷:杯</t>
  </si>
  <si>
    <t>S10SZX1927013</t>
  </si>
  <si>
    <t>535220190526369840</t>
  </si>
  <si>
    <t>KAS19071703</t>
  </si>
  <si>
    <t>KAS1907170302</t>
  </si>
  <si>
    <t>节日用品：毛毡面具</t>
  </si>
  <si>
    <t>KAS1907170304</t>
  </si>
  <si>
    <t>麻布花</t>
  </si>
  <si>
    <t>S10SZX1928002</t>
  </si>
  <si>
    <t>535220190526369236</t>
  </si>
  <si>
    <t>KAS19071706</t>
  </si>
  <si>
    <t>KAS1907170601</t>
  </si>
  <si>
    <t>油隔</t>
  </si>
  <si>
    <t>S10SZX1923006</t>
  </si>
  <si>
    <t>535220190526374220</t>
  </si>
  <si>
    <t>KAS19071801</t>
  </si>
  <si>
    <t>KAS1907180103</t>
  </si>
  <si>
    <t>四面刨</t>
  </si>
  <si>
    <t>KAS1907180104</t>
  </si>
  <si>
    <t>KAS1907180105</t>
  </si>
  <si>
    <t>KAS1907180106</t>
  </si>
  <si>
    <t>KAS1907180107</t>
  </si>
  <si>
    <t>厨师刀</t>
  </si>
  <si>
    <t>KAS1907180108</t>
  </si>
  <si>
    <t>2件套套刀</t>
  </si>
  <si>
    <t>S10SZX1929001</t>
  </si>
  <si>
    <t>535220190526389574</t>
  </si>
  <si>
    <t>KAS19072301</t>
  </si>
  <si>
    <t>KAS190723010101</t>
  </si>
  <si>
    <t>塑胶发声公仔</t>
  </si>
  <si>
    <t>KAS190723010102</t>
  </si>
  <si>
    <t>KAS190723010103</t>
  </si>
  <si>
    <t>塑胶发声公仔套装</t>
  </si>
  <si>
    <t>S10SZX1919015</t>
  </si>
  <si>
    <t>535220190526389424</t>
  </si>
  <si>
    <t>KAS19072303</t>
  </si>
  <si>
    <t>KAS1907230301</t>
  </si>
  <si>
    <t>木柄油扫</t>
  </si>
  <si>
    <t>KAS1907230302</t>
  </si>
  <si>
    <t>捞篱</t>
  </si>
  <si>
    <t>S10SZX1923007</t>
  </si>
  <si>
    <t>535220190526389412</t>
  </si>
  <si>
    <t>KAS19072304</t>
  </si>
  <si>
    <t>KAS1907230401</t>
  </si>
  <si>
    <t>KAS1907230402</t>
  </si>
  <si>
    <t>S10SZX1929002</t>
  </si>
  <si>
    <t>535220190526389446</t>
  </si>
  <si>
    <t>KAS19072305</t>
  </si>
  <si>
    <t>KAS1907230502</t>
  </si>
  <si>
    <t>背包</t>
  </si>
  <si>
    <t>S10SZX1930007</t>
  </si>
  <si>
    <t>535220190526419101</t>
  </si>
  <si>
    <t>KAS19073002</t>
  </si>
  <si>
    <t>KAS1907300202</t>
  </si>
  <si>
    <t>塑膠玩具</t>
  </si>
  <si>
    <t>KAS1907300203</t>
  </si>
  <si>
    <t>S10SZX1930003</t>
  </si>
  <si>
    <t>535220190526419043</t>
  </si>
  <si>
    <t>KAS19073003</t>
  </si>
  <si>
    <t>KAS1907300301</t>
  </si>
  <si>
    <t>塑胶玩具K</t>
  </si>
  <si>
    <t>S10SZX1930017</t>
  </si>
  <si>
    <t>535220190526419097</t>
  </si>
  <si>
    <t>KAS19073004</t>
  </si>
  <si>
    <t>KAS1907300401</t>
  </si>
  <si>
    <t>电动塑胶玩偶F</t>
  </si>
  <si>
    <t>S10SZX1930014</t>
  </si>
  <si>
    <t>535220190526419053</t>
  </si>
  <si>
    <t>KAS19073005</t>
  </si>
  <si>
    <t>KAS1907300502</t>
  </si>
  <si>
    <t>儿童玩具：农场套装</t>
  </si>
  <si>
    <t>KAS1907300503</t>
  </si>
  <si>
    <t>儿童玩具：合金大脚怪</t>
  </si>
  <si>
    <t>KAS1907300504</t>
  </si>
  <si>
    <t>电动玩具：电动动物</t>
  </si>
  <si>
    <t>KAS1907300505</t>
  </si>
  <si>
    <t>KAS1907300506</t>
  </si>
  <si>
    <t>儿童玩具：厨具套</t>
  </si>
  <si>
    <t>KAS1907300507</t>
  </si>
  <si>
    <t>儿童玩具：华夫饼机</t>
  </si>
  <si>
    <t>KAS1907300508</t>
  </si>
  <si>
    <t>KAS1907300510</t>
  </si>
  <si>
    <t>KAS1907300511</t>
  </si>
  <si>
    <t>儿童玩具：惯性车</t>
  </si>
  <si>
    <t>KAS1907300513</t>
  </si>
  <si>
    <t>儿童玩具：电子琴套装</t>
  </si>
  <si>
    <t>KAS1907300514</t>
  </si>
  <si>
    <t>儿童玩具：电子琴</t>
  </si>
  <si>
    <t>KAS1907300515</t>
  </si>
  <si>
    <t>儿童玩具：玩具麦克风</t>
  </si>
  <si>
    <t>KAS1907300516</t>
  </si>
  <si>
    <t>儿童玩具：玩具音乐盒</t>
  </si>
  <si>
    <t>S10SZX1930005</t>
  </si>
  <si>
    <t>535220190526420695</t>
  </si>
  <si>
    <t>KAS19073006</t>
  </si>
  <si>
    <t>KAS1907300601</t>
  </si>
  <si>
    <t>玩具笔粉沙包</t>
  </si>
  <si>
    <t>KAS1907300602</t>
  </si>
  <si>
    <t>KAS1907300603</t>
  </si>
  <si>
    <t>KAS1907300604</t>
  </si>
  <si>
    <t>S10SZX1930009</t>
  </si>
  <si>
    <t>535220190526419057</t>
  </si>
  <si>
    <t>KAS19073007</t>
  </si>
  <si>
    <t>KAS1907300701</t>
  </si>
  <si>
    <t>塑胶玩具/射球机</t>
  </si>
  <si>
    <t>KAS1907300702</t>
  </si>
  <si>
    <t>塑胶玩具/太阳系</t>
  </si>
  <si>
    <t>S10SZX1930010</t>
  </si>
  <si>
    <t>535220190526418995</t>
  </si>
  <si>
    <t>KAS19073009</t>
  </si>
  <si>
    <t>KAS1907300905</t>
  </si>
  <si>
    <t>S10SZX1930012</t>
  </si>
  <si>
    <t>535220190526443628</t>
  </si>
  <si>
    <t>KAS19080605</t>
  </si>
  <si>
    <t>KAS1908060501</t>
  </si>
  <si>
    <t>KAS1908060503</t>
  </si>
  <si>
    <t>S10SZX1931002</t>
  </si>
  <si>
    <t>535220190526465848</t>
  </si>
  <si>
    <t>KAS19081301</t>
  </si>
  <si>
    <t>KAS1908130101</t>
  </si>
  <si>
    <t>KAS1908130102</t>
  </si>
  <si>
    <t>KAS1908130103</t>
  </si>
  <si>
    <t>KAS1908130104</t>
  </si>
  <si>
    <t>S10SZX1931004</t>
  </si>
  <si>
    <t>535220190526465856</t>
  </si>
  <si>
    <t>KAS19081303</t>
  </si>
  <si>
    <t>KAS1908130301</t>
  </si>
  <si>
    <t>KAS1908130302</t>
  </si>
  <si>
    <t>磨刀器</t>
  </si>
  <si>
    <t>S10SZX1917016</t>
  </si>
  <si>
    <t>535220190526465869</t>
  </si>
  <si>
    <t>KAS19081304</t>
  </si>
  <si>
    <t>KAS1908130401</t>
  </si>
  <si>
    <t>盅/瓷餐具</t>
  </si>
  <si>
    <t>KAS1908130402</t>
  </si>
  <si>
    <t>盘/瓷餐具</t>
  </si>
  <si>
    <t>S10SZX1933002</t>
  </si>
  <si>
    <t>535220190526488344</t>
  </si>
  <si>
    <t>KAS19082001</t>
  </si>
  <si>
    <t>KAS1908200102</t>
  </si>
  <si>
    <t>S10SZX1933004</t>
  </si>
  <si>
    <t>535220190526491318</t>
  </si>
  <si>
    <t>KAS19082002</t>
  </si>
  <si>
    <t>KAS1908200206</t>
  </si>
  <si>
    <t>儿童玩具:玩具车</t>
  </si>
  <si>
    <t>KAS1908200210</t>
  </si>
  <si>
    <t>儿童玩具:玩具锯</t>
  </si>
  <si>
    <t>S10SZX1933003</t>
  </si>
  <si>
    <t>535220190526488342</t>
  </si>
  <si>
    <t>KAS19082003</t>
  </si>
  <si>
    <t>KAS1908200301</t>
  </si>
  <si>
    <t>塑料厨具</t>
  </si>
  <si>
    <t>S10SZX1934006</t>
  </si>
  <si>
    <t>535220190526519388</t>
  </si>
  <si>
    <t>KAS19082801</t>
  </si>
  <si>
    <t>KAS1908280101</t>
  </si>
  <si>
    <t>按制发音玩具P</t>
  </si>
  <si>
    <t>S10SZX1934010</t>
  </si>
  <si>
    <t>535220190526519451</t>
  </si>
  <si>
    <t>KAS19082802</t>
  </si>
  <si>
    <t>KAS1908280203</t>
  </si>
  <si>
    <t>KAS1908280205</t>
  </si>
  <si>
    <t>KAS1908280206</t>
  </si>
  <si>
    <t>KAS1908280207</t>
  </si>
  <si>
    <t>KAS1908280209</t>
  </si>
  <si>
    <t>535220190526519457</t>
  </si>
  <si>
    <t>KAS19082803</t>
  </si>
  <si>
    <t>KAS1908280301</t>
  </si>
  <si>
    <t>KAS1908280302</t>
  </si>
  <si>
    <t>儿童玩具:餐具套装.钱罐.水感卡垫.厨具套装</t>
  </si>
  <si>
    <t>KAS1908280304</t>
  </si>
  <si>
    <t>饰物盒</t>
  </si>
  <si>
    <t>S10SZX1934007</t>
  </si>
  <si>
    <t>535220190526520838</t>
  </si>
  <si>
    <t>KAS19082811</t>
  </si>
  <si>
    <t>KAS1908281101</t>
  </si>
  <si>
    <t>电动填充玩具：动物</t>
  </si>
  <si>
    <t>KAS1908281102</t>
  </si>
  <si>
    <t>娱乐用品：面具</t>
  </si>
  <si>
    <t>KAS1908281103</t>
  </si>
  <si>
    <t>KAS1908281105</t>
  </si>
  <si>
    <t>电动填充玩具：鲸鱼</t>
  </si>
  <si>
    <t>KAS1908281106</t>
  </si>
  <si>
    <t>电动填充玩具：独角兽</t>
  </si>
  <si>
    <t>S10SZX1934004</t>
  </si>
  <si>
    <t>535220190526519395</t>
  </si>
  <si>
    <t>KAS19082805</t>
  </si>
  <si>
    <t>KAS1908280503</t>
  </si>
  <si>
    <t>KAS1908280504</t>
  </si>
  <si>
    <t>S10SZX1934011</t>
  </si>
  <si>
    <t>535220190526519463</t>
  </si>
  <si>
    <t>KAS19082806</t>
  </si>
  <si>
    <t>KAS1908280601</t>
  </si>
  <si>
    <t>日用瓷：20CM盘</t>
  </si>
  <si>
    <t>S10SZX1934016</t>
  </si>
  <si>
    <t>535220190526519501</t>
  </si>
  <si>
    <t>KAS19082807</t>
  </si>
  <si>
    <t>KAS1908280701</t>
  </si>
  <si>
    <t>塑胶梳子</t>
  </si>
  <si>
    <t>S10SZX1934005</t>
  </si>
  <si>
    <t>535220190526519470</t>
  </si>
  <si>
    <t>KAS19082808</t>
  </si>
  <si>
    <t>KAS1908280801</t>
  </si>
  <si>
    <t>S10SZX1919010</t>
  </si>
  <si>
    <t>535220190526519484</t>
  </si>
  <si>
    <t>KAS19082809</t>
  </si>
  <si>
    <t>KAS1908280901</t>
  </si>
  <si>
    <t>机械电动玩具套装</t>
  </si>
  <si>
    <t>KAS1908280902</t>
  </si>
  <si>
    <t>环保电动玩具套装</t>
  </si>
  <si>
    <t>KAS1908280903</t>
  </si>
  <si>
    <t>创新电动玩具套装</t>
  </si>
  <si>
    <t>S10SZX1934003</t>
  </si>
  <si>
    <t>535220190526519496</t>
  </si>
  <si>
    <t>KAS19082810</t>
  </si>
  <si>
    <t>KAS1908281001</t>
  </si>
  <si>
    <t>塑料厨具带彩盒</t>
  </si>
  <si>
    <t>S10SZX1935001</t>
  </si>
  <si>
    <t>535220190526540565</t>
  </si>
  <si>
    <t>KAS19090303</t>
  </si>
  <si>
    <t>KAS1909030309</t>
  </si>
  <si>
    <t>玩具配件：芭比车</t>
  </si>
  <si>
    <t>KAS1909030310</t>
  </si>
  <si>
    <t>儿童玩偶：公仔套装</t>
  </si>
  <si>
    <t>S10SZX1934008</t>
  </si>
  <si>
    <t>535220190526540573</t>
  </si>
  <si>
    <t>KAS19090306</t>
  </si>
  <si>
    <t>KAS1909030601</t>
  </si>
  <si>
    <t>KAS1909030602</t>
  </si>
  <si>
    <t>KAS1909030603</t>
  </si>
  <si>
    <t>日用瓷:碗</t>
  </si>
  <si>
    <t>KAS1909030604</t>
  </si>
  <si>
    <t>陈设瓷:工艺球</t>
  </si>
  <si>
    <t>KAS1909030605</t>
  </si>
  <si>
    <t>S10SZX1934009</t>
  </si>
  <si>
    <t>535220190526540561</t>
  </si>
  <si>
    <t>KAS19090307</t>
  </si>
  <si>
    <t>KAS1909030702</t>
  </si>
  <si>
    <t>人造花盆景</t>
  </si>
  <si>
    <t>S10SZX1934012</t>
  </si>
  <si>
    <t>535220190526540597</t>
  </si>
  <si>
    <t>KAS19090309</t>
  </si>
  <si>
    <t>KAS1909030901</t>
  </si>
  <si>
    <t>日用瓷：12头餐具</t>
  </si>
  <si>
    <t>S10SZX1934014</t>
  </si>
  <si>
    <t>535220190526540591</t>
  </si>
  <si>
    <t>KAS19090311</t>
  </si>
  <si>
    <t>KAS1909031101</t>
  </si>
  <si>
    <t>文件袋</t>
  </si>
  <si>
    <t>KAS1909031102</t>
  </si>
  <si>
    <t>资料册</t>
  </si>
  <si>
    <t>KAS1909031103</t>
  </si>
  <si>
    <t>KAS1909031104</t>
  </si>
  <si>
    <t>KAS1909031105</t>
  </si>
  <si>
    <t>文件包</t>
  </si>
  <si>
    <t>KAS1909031107</t>
  </si>
  <si>
    <t>KAS1909031108</t>
  </si>
  <si>
    <t>KAS1909031110</t>
  </si>
  <si>
    <t>KAS1909031111</t>
  </si>
  <si>
    <t>KAS1909031112</t>
  </si>
  <si>
    <t>S10SZX1917014</t>
  </si>
  <si>
    <t>535220190526544765</t>
  </si>
  <si>
    <t>KAS19090401</t>
  </si>
  <si>
    <t>KAS1909040104</t>
  </si>
  <si>
    <t>KAS1909040105</t>
  </si>
  <si>
    <t>不锈钢夹</t>
  </si>
  <si>
    <t>KAS1909040106</t>
  </si>
  <si>
    <t>手工工具</t>
  </si>
  <si>
    <t>S10SZX1934017</t>
  </si>
  <si>
    <t>535220190526569564</t>
  </si>
  <si>
    <t>KAS19091006</t>
  </si>
  <si>
    <t>KAS1909100601</t>
  </si>
  <si>
    <t>鋅合金玩具車模</t>
  </si>
  <si>
    <t>KAS1909100602</t>
  </si>
  <si>
    <t>KAS1909100603</t>
  </si>
  <si>
    <t>S10SZX1936003</t>
  </si>
  <si>
    <t>535220190526570401</t>
  </si>
  <si>
    <t>MOL19091011</t>
  </si>
  <si>
    <t>MOL1909101112</t>
  </si>
  <si>
    <t>MOL1909101113</t>
  </si>
  <si>
    <t>切肉刀</t>
  </si>
  <si>
    <t>MOL1909101116</t>
  </si>
  <si>
    <t>MOL1909101117</t>
  </si>
  <si>
    <t>MOL1909101118</t>
  </si>
  <si>
    <t>硅胶蛋糕盘</t>
  </si>
  <si>
    <t>MOL1909101119</t>
  </si>
  <si>
    <t>6孔圆形硅胶蛋糕盘</t>
  </si>
  <si>
    <t>MOL1909101120</t>
  </si>
  <si>
    <t>6孔方形硅胶蛋糕盘</t>
  </si>
  <si>
    <t>MOL1909101121</t>
  </si>
  <si>
    <t>12孔圆形硅胶蛋糕盘</t>
  </si>
  <si>
    <t>MOL1909101122</t>
  </si>
  <si>
    <t>MOL1909101123</t>
  </si>
  <si>
    <t>开罐器</t>
  </si>
  <si>
    <t>MOL1909101124</t>
  </si>
  <si>
    <t>硅胶冰格盘</t>
  </si>
  <si>
    <t>MOL1909101125</t>
  </si>
  <si>
    <t>5件套塑料厨具</t>
  </si>
  <si>
    <t>MOL1909101127</t>
  </si>
  <si>
    <t>MOL1909101128</t>
  </si>
  <si>
    <t>切片刀</t>
  </si>
  <si>
    <t>MOL1909101131</t>
  </si>
  <si>
    <t>5件套套刀(配塑料刀座)</t>
  </si>
  <si>
    <t>MOL1909101132</t>
  </si>
  <si>
    <t>MOL1909101133</t>
  </si>
  <si>
    <t>MOL1909101134</t>
  </si>
  <si>
    <t>塑料蛋糕铲</t>
  </si>
  <si>
    <t>S10SZX1937004</t>
  </si>
  <si>
    <t>535220190526569565</t>
  </si>
  <si>
    <t>KAS19091008</t>
  </si>
  <si>
    <t>KAS1909100802</t>
  </si>
  <si>
    <t>KAS1909100803</t>
  </si>
  <si>
    <t>KAS1909100804</t>
  </si>
  <si>
    <t>KAS1909100805</t>
  </si>
  <si>
    <t>S10SZX1937002/A</t>
  </si>
  <si>
    <t>535220190526586600</t>
  </si>
  <si>
    <t>KAS19091701</t>
  </si>
  <si>
    <t>KAS1909170101</t>
  </si>
  <si>
    <t>KAS1909170102</t>
  </si>
  <si>
    <t>KAS1909170103</t>
  </si>
  <si>
    <t>KAS1909170104</t>
  </si>
  <si>
    <t>KAS1909170105</t>
  </si>
  <si>
    <t>KAS1909170106</t>
  </si>
  <si>
    <t>铁制刀叉桶</t>
  </si>
  <si>
    <t>KAS1909170109</t>
  </si>
  <si>
    <t>铁制餐巾架</t>
  </si>
  <si>
    <t>KAS1909170110</t>
  </si>
  <si>
    <t>KAS1909170111</t>
  </si>
  <si>
    <t>铁制冰桶</t>
  </si>
  <si>
    <t>KAS1909170112</t>
  </si>
  <si>
    <t>铁制肥料桶</t>
  </si>
  <si>
    <t>KAS1909170113</t>
  </si>
  <si>
    <t>铁制托盘</t>
  </si>
  <si>
    <t>S10SZX1937002/B</t>
  </si>
  <si>
    <t>535220190526586622</t>
  </si>
  <si>
    <t>KAS19091702</t>
  </si>
  <si>
    <t>KAS1909170202</t>
  </si>
  <si>
    <t>KAS1909170203</t>
  </si>
  <si>
    <t>KAS1909170204</t>
  </si>
  <si>
    <t>KAS1909170208</t>
  </si>
  <si>
    <t>铁线架</t>
  </si>
  <si>
    <t>KAS1909170210</t>
  </si>
  <si>
    <t>KAS1909170212</t>
  </si>
  <si>
    <t>KAS1909170213</t>
  </si>
  <si>
    <t>KAS1909170214</t>
  </si>
  <si>
    <t>铁制花盘架</t>
  </si>
  <si>
    <t>S10SZX1938051</t>
  </si>
  <si>
    <t>535220190526593764</t>
  </si>
  <si>
    <t>KAS19091903</t>
  </si>
  <si>
    <t>KAS1909190301</t>
  </si>
  <si>
    <t>电动玩具：吸尘机、微波炉</t>
  </si>
  <si>
    <t>KAS1909190302</t>
  </si>
  <si>
    <t>儿童玩具：动物、动物套装</t>
  </si>
  <si>
    <t>KAS1909190304</t>
  </si>
  <si>
    <t>儿童玩具：炉、餐具、茶具、厨具、杯</t>
  </si>
  <si>
    <t>535220190526593770</t>
  </si>
  <si>
    <t>KAS19091901</t>
  </si>
  <si>
    <t>KAS1909190103</t>
  </si>
  <si>
    <t>KAS1909190104</t>
  </si>
  <si>
    <t>KAS1909190106</t>
  </si>
  <si>
    <t>KAS1909190109</t>
  </si>
  <si>
    <t>KAS1909190110</t>
  </si>
  <si>
    <t>KAS1909190112</t>
  </si>
  <si>
    <t>KAS1909190113</t>
  </si>
  <si>
    <t>KAS1909190114</t>
  </si>
  <si>
    <t>KAS1909190115</t>
  </si>
  <si>
    <t>KAS1909190118</t>
  </si>
  <si>
    <t>KAS1909190119</t>
  </si>
  <si>
    <t>KAS1909190120</t>
  </si>
  <si>
    <t>KAS1909190122</t>
  </si>
  <si>
    <t>KAS1909190124</t>
  </si>
  <si>
    <t>KAS1909190125</t>
  </si>
  <si>
    <t>S10SZX1938002</t>
  </si>
  <si>
    <t>535220190526595011</t>
  </si>
  <si>
    <t>KAS19091910</t>
  </si>
  <si>
    <t>KAS1909191004</t>
  </si>
  <si>
    <t>KAS1909191005</t>
  </si>
  <si>
    <t>KAS1909191006</t>
  </si>
  <si>
    <t>KAS1909191007</t>
  </si>
  <si>
    <t>KAS1909191008</t>
  </si>
  <si>
    <t>KAS1909191009</t>
  </si>
  <si>
    <t>KAS1909191010</t>
  </si>
  <si>
    <t>535220190526595047</t>
  </si>
  <si>
    <t>KAS19091913</t>
  </si>
  <si>
    <t>KAS1909191301</t>
  </si>
  <si>
    <t>陶瓷碟</t>
  </si>
  <si>
    <t>535220190526595077</t>
  </si>
  <si>
    <t>KAS19091912</t>
  </si>
  <si>
    <t>KAS1909191201</t>
  </si>
  <si>
    <t>铁制三层架</t>
  </si>
  <si>
    <t>KAS1909191202</t>
  </si>
  <si>
    <t>铁制狗粮桶</t>
  </si>
  <si>
    <t>KAS1909191203</t>
  </si>
  <si>
    <t>KAS1909191204</t>
  </si>
  <si>
    <t>KAS1909191205</t>
  </si>
  <si>
    <t>KAS1909191206</t>
  </si>
  <si>
    <t>KAS1909191208</t>
  </si>
  <si>
    <t>KAS1909191209</t>
  </si>
  <si>
    <t>铁制两层挂篮</t>
  </si>
  <si>
    <t>KAS1909191211</t>
  </si>
  <si>
    <t>KAS1909191212</t>
  </si>
  <si>
    <t>铁制纸巾筒</t>
  </si>
  <si>
    <t>KAS1909191213</t>
  </si>
  <si>
    <t>KAS1909191214</t>
  </si>
  <si>
    <t>KAS1909191215</t>
  </si>
  <si>
    <t>铁制风筒架</t>
  </si>
  <si>
    <t>535220190526595273</t>
  </si>
  <si>
    <t>KAS19091911</t>
  </si>
  <si>
    <t>KAS1909191101</t>
  </si>
  <si>
    <t>竹制液瓶</t>
  </si>
  <si>
    <t>KAS1909191102</t>
  </si>
  <si>
    <t>竹制马桶刷连刷头</t>
  </si>
  <si>
    <t>KAS1909191104</t>
  </si>
  <si>
    <t>铁制衣夹桶</t>
  </si>
  <si>
    <t>KAS1909191109</t>
  </si>
  <si>
    <t>KAS1909191110</t>
  </si>
  <si>
    <t>KAS1909191111</t>
  </si>
  <si>
    <t>KAS1909191113</t>
  </si>
  <si>
    <t>KAS1909191115</t>
  </si>
  <si>
    <t>KAS1909191117</t>
  </si>
  <si>
    <t>S10SZX1938020</t>
  </si>
  <si>
    <t>535220190526597788</t>
  </si>
  <si>
    <t>KAS19091904</t>
  </si>
  <si>
    <t>KAS1909190401</t>
  </si>
  <si>
    <t>化妆包</t>
  </si>
  <si>
    <t>S10SZX1937003</t>
  </si>
  <si>
    <t>535220190526597146</t>
  </si>
  <si>
    <t>KAS19091905</t>
  </si>
  <si>
    <t>KAS1909190501</t>
  </si>
  <si>
    <t>智力玩具</t>
  </si>
  <si>
    <t>S10SZX1938012</t>
  </si>
  <si>
    <t>535220190526597224</t>
  </si>
  <si>
    <t>KAS19091906</t>
  </si>
  <si>
    <t>KAS1909190601</t>
  </si>
  <si>
    <t>鱼捞(捞鱼网,带刷头)</t>
  </si>
  <si>
    <t>KAS1909190602</t>
  </si>
  <si>
    <t>水族装饰品</t>
  </si>
  <si>
    <t>KAS1909190603</t>
  </si>
  <si>
    <t>KAS1909190604</t>
  </si>
  <si>
    <t>KAS1909190605</t>
  </si>
  <si>
    <t>过滤配件(滤芯）</t>
  </si>
  <si>
    <t>S10SZX1937005</t>
  </si>
  <si>
    <t>535220190526597158</t>
  </si>
  <si>
    <t>KAS19091907</t>
  </si>
  <si>
    <t>KAS1909190701</t>
  </si>
  <si>
    <t>儿童玩具：房车套装</t>
  </si>
  <si>
    <t>KAS1909190702</t>
  </si>
  <si>
    <t>S10SZX1938013</t>
  </si>
  <si>
    <t>535220190526597270</t>
  </si>
  <si>
    <t>KAS19091908</t>
  </si>
  <si>
    <t>KAS1909190801</t>
  </si>
  <si>
    <t>S10SZX1938037</t>
  </si>
  <si>
    <t>535220190526598726</t>
  </si>
  <si>
    <t>KAS19092001</t>
  </si>
  <si>
    <t>KAS1909200101</t>
  </si>
  <si>
    <t>电动玩具：电锯</t>
  </si>
  <si>
    <t>KAS1909200102</t>
  </si>
  <si>
    <t>KAS1909200103</t>
  </si>
  <si>
    <t>KAS1909200104</t>
  </si>
  <si>
    <t>儿童玩具：音乐盒</t>
  </si>
  <si>
    <t>KAS1909200107</t>
  </si>
  <si>
    <t>KAS1909200109</t>
  </si>
  <si>
    <t>KAS1909200110</t>
  </si>
  <si>
    <t>KAS1909200111</t>
  </si>
  <si>
    <t>玩具配件：积木桌</t>
  </si>
  <si>
    <t>KAS1909200112</t>
  </si>
  <si>
    <t>KAS1909200113</t>
  </si>
  <si>
    <t>儿童玩具：麦克风</t>
  </si>
  <si>
    <t>KAS1909200115</t>
  </si>
  <si>
    <t>KAS1909200116</t>
  </si>
  <si>
    <t>KAS1909200117</t>
  </si>
  <si>
    <t>儿童玩具：花园套装</t>
  </si>
  <si>
    <t>KAS1909200118</t>
  </si>
  <si>
    <t>儿童玩具：水枪</t>
  </si>
  <si>
    <t>KAS1909200119</t>
  </si>
  <si>
    <t>电动玩具：轨道车套装</t>
  </si>
  <si>
    <t>KAS1909200120</t>
  </si>
  <si>
    <t>535220190526598736</t>
  </si>
  <si>
    <t>KAS19092002</t>
  </si>
  <si>
    <t>KAS1909200201</t>
  </si>
  <si>
    <t>KAS1909200202</t>
  </si>
  <si>
    <t>KAS1909200203</t>
  </si>
  <si>
    <t>智力玩具：四连棋</t>
  </si>
  <si>
    <t>KAS1909200207</t>
  </si>
  <si>
    <t>智力玩具：科学实验玩具</t>
  </si>
  <si>
    <t>KAS1909200208</t>
  </si>
  <si>
    <t>儿童玩具：玩具显微镜</t>
  </si>
  <si>
    <t>KAS1909200210</t>
  </si>
  <si>
    <t>儿童玩具：医疗狗</t>
  </si>
  <si>
    <t>KAS1909200211</t>
  </si>
  <si>
    <t>KAS1909200212</t>
  </si>
  <si>
    <t>儿童玩具：玩具食物</t>
  </si>
  <si>
    <t>KAS1909200214</t>
  </si>
  <si>
    <t>电动玩具：电动飞机</t>
  </si>
  <si>
    <t>KAS1909200216</t>
  </si>
  <si>
    <t>电动玩具：电动吹风机</t>
  </si>
  <si>
    <t>KAS1909200217</t>
  </si>
  <si>
    <t>电动玩具：电钻</t>
  </si>
  <si>
    <t>KAS1909200218</t>
  </si>
  <si>
    <t>KAS1909200220</t>
  </si>
  <si>
    <t>S10SZX1938042</t>
  </si>
  <si>
    <t>535220190526617011</t>
  </si>
  <si>
    <t>KAS19092301</t>
  </si>
  <si>
    <t>KAS1909230101</t>
  </si>
  <si>
    <t>尼龙弹力针织女装泳上衣</t>
  </si>
  <si>
    <t>KAS1909230102</t>
  </si>
  <si>
    <t>尼龙弹力针织女装泳裤</t>
  </si>
  <si>
    <t>KAS1909230103</t>
  </si>
  <si>
    <t>KAS1909230104</t>
  </si>
  <si>
    <t>尼龙弹力针织女装泳衣</t>
  </si>
  <si>
    <t>KAS1909230105</t>
  </si>
  <si>
    <t>S10SZX1938044</t>
  </si>
  <si>
    <t>535220190526616940</t>
  </si>
  <si>
    <t>KAS19092302</t>
  </si>
  <si>
    <t>KAS1909230201</t>
  </si>
  <si>
    <t>节日用品：毛毡挂饰</t>
  </si>
  <si>
    <t>KAS1909230202</t>
  </si>
  <si>
    <t>节日用品：摄影道具</t>
  </si>
  <si>
    <t>KAS1909230203</t>
  </si>
  <si>
    <t>节日用品：纸挂饰</t>
  </si>
  <si>
    <t>KAS1909230204</t>
  </si>
  <si>
    <t>纸袋</t>
  </si>
  <si>
    <t>KAS1909230205</t>
  </si>
  <si>
    <t>KAS1909230206</t>
  </si>
  <si>
    <t>节日用品：挂饰</t>
  </si>
  <si>
    <t>KAS1909230207</t>
  </si>
  <si>
    <t>纸摆饰</t>
  </si>
  <si>
    <t>KAS1909230208</t>
  </si>
  <si>
    <t>欧根纱袋</t>
  </si>
  <si>
    <t>S10SZX1938005</t>
  </si>
  <si>
    <t>535220190526617155</t>
  </si>
  <si>
    <t>KAS19092303</t>
  </si>
  <si>
    <t>KAS1909230301</t>
  </si>
  <si>
    <t>连接线/带接头/≤80伏</t>
  </si>
  <si>
    <t>KAS1909230302</t>
  </si>
  <si>
    <t>KAS1909230303</t>
  </si>
  <si>
    <t>KAS1909230304</t>
  </si>
  <si>
    <t>连接线L/带接头/≤80伏</t>
  </si>
  <si>
    <t>KAS1909230305</t>
  </si>
  <si>
    <t>S10SZX1938040</t>
  </si>
  <si>
    <t>535220190526616928</t>
  </si>
  <si>
    <t>KAS19092305</t>
  </si>
  <si>
    <t>KAS1909230501</t>
  </si>
  <si>
    <t>KAS1909230503</t>
  </si>
  <si>
    <t>KAS1909230504</t>
  </si>
  <si>
    <t>KAS1909230505</t>
  </si>
  <si>
    <t>钩</t>
  </si>
  <si>
    <t>KAS1909230506</t>
  </si>
  <si>
    <t>篮</t>
  </si>
  <si>
    <t>KAS1909230507</t>
  </si>
  <si>
    <t>杂志架</t>
  </si>
  <si>
    <t>S10SZX1938025</t>
  </si>
  <si>
    <t>535220190526617031</t>
  </si>
  <si>
    <t>KAS19092306</t>
  </si>
  <si>
    <t>KAS1909230601</t>
  </si>
  <si>
    <t>钱包</t>
  </si>
  <si>
    <t>KAS1909230603</t>
  </si>
  <si>
    <t>单肩包</t>
  </si>
  <si>
    <t>S10SZX1938015</t>
  </si>
  <si>
    <t>535220190526616806</t>
  </si>
  <si>
    <t>KAS19092307</t>
  </si>
  <si>
    <t>KAS1909230703</t>
  </si>
  <si>
    <t>S10SZX1938010</t>
  </si>
  <si>
    <t>535220190526616981</t>
  </si>
  <si>
    <t>KAS19092308</t>
  </si>
  <si>
    <t>KAS1909230801</t>
  </si>
  <si>
    <t>手袋</t>
  </si>
  <si>
    <t>KAS1909230802</t>
  </si>
  <si>
    <t>S10SZX1938021</t>
  </si>
  <si>
    <t>535220190526616916</t>
  </si>
  <si>
    <t>KAS19092309</t>
  </si>
  <si>
    <t>KAS1909230901</t>
  </si>
  <si>
    <t>KAS1909230902</t>
  </si>
  <si>
    <t>KAS1909230903</t>
  </si>
  <si>
    <t>KAS1909230904</t>
  </si>
  <si>
    <t>KAS1909230906</t>
  </si>
  <si>
    <t>S10SZX1938039</t>
  </si>
  <si>
    <t>535220190526617149</t>
  </si>
  <si>
    <t>KAS19092310</t>
  </si>
  <si>
    <t>KAS1909231001</t>
  </si>
  <si>
    <t>电子塑胶玩具公仔套装</t>
  </si>
  <si>
    <t>535220190526616955</t>
  </si>
  <si>
    <t>KAS19092311</t>
  </si>
  <si>
    <t>KAS190923110101</t>
  </si>
  <si>
    <t>塑胶玩具公仔/爱宝宝(8号)</t>
  </si>
  <si>
    <t>KAS190923110102</t>
  </si>
  <si>
    <t>塑胶玩具公仔套装/爱宝宝(5号)</t>
  </si>
  <si>
    <t>KAS190923110103</t>
  </si>
  <si>
    <t>填充塑胶玩具公仔/胖宝宝(12号)</t>
  </si>
  <si>
    <t>KAS190923110104</t>
  </si>
  <si>
    <t>填充塑胶玩具公仔套装/乐少宝</t>
  </si>
  <si>
    <t>KAS190923110105</t>
  </si>
  <si>
    <t>塑胶玩具公仔/大眼妹(8号)</t>
  </si>
  <si>
    <t>S10SZX1938059</t>
  </si>
  <si>
    <t>535220190526617202</t>
  </si>
  <si>
    <t>KAS19092312</t>
  </si>
  <si>
    <t>KAS1909231201</t>
  </si>
  <si>
    <t>尼龙女装全件泳衣</t>
  </si>
  <si>
    <t>KAS1909231202</t>
  </si>
  <si>
    <t>尼龙女装比坚尼净胸</t>
  </si>
  <si>
    <t>KAS1909231203</t>
  </si>
  <si>
    <t>尼龙女装泳裤</t>
  </si>
  <si>
    <t>S10SZX1938023</t>
  </si>
  <si>
    <t>535220190526617020</t>
  </si>
  <si>
    <t>KAS19092313</t>
  </si>
  <si>
    <t>KAS1909231301</t>
  </si>
  <si>
    <t>马桶刷</t>
  </si>
  <si>
    <t>KAS1909231303</t>
  </si>
  <si>
    <t>肥皂盘</t>
  </si>
  <si>
    <t>S10SZX1938060</t>
  </si>
  <si>
    <t>535220190526616903</t>
  </si>
  <si>
    <t>KAS19092314</t>
  </si>
  <si>
    <t>KAS1909231401</t>
  </si>
  <si>
    <t>玩具：3D观影机</t>
  </si>
  <si>
    <t>KAS1909231403</t>
  </si>
  <si>
    <t>玩具：飞弹</t>
  </si>
  <si>
    <t>KAS1909231406</t>
  </si>
  <si>
    <t>电动玩具：鼓动车</t>
  </si>
  <si>
    <t>KAS1909231407</t>
  </si>
  <si>
    <t>电动玩具：火箭弹射车</t>
  </si>
  <si>
    <t>KAS1909231408</t>
  </si>
  <si>
    <t>玩具：发光跳绳</t>
  </si>
  <si>
    <t>KAS1909231409</t>
  </si>
  <si>
    <t>展示盒</t>
  </si>
  <si>
    <t>KAS1909231410</t>
  </si>
  <si>
    <t>玩具：弹射降落伞</t>
  </si>
  <si>
    <t>KAS1909231411</t>
  </si>
  <si>
    <t>玩具：皇冠、鞋子套装</t>
  </si>
  <si>
    <t>KAS1909231412</t>
  </si>
  <si>
    <t>玩具：大工具桌</t>
  </si>
  <si>
    <t>KAS1909231413</t>
  </si>
  <si>
    <t>电动玩具：割草机</t>
  </si>
  <si>
    <t>S10SZX1938032</t>
  </si>
  <si>
    <t>535220190526616885</t>
  </si>
  <si>
    <t>KAS19092315</t>
  </si>
  <si>
    <t>KAS1909231501</t>
  </si>
  <si>
    <t>塑胶玩具/显微镜</t>
  </si>
  <si>
    <t>KAS1909231502</t>
  </si>
  <si>
    <t>塑胶玩具/蚂蚁屋</t>
  </si>
  <si>
    <t>KAS1909231503</t>
  </si>
  <si>
    <t>KAS1909231504</t>
  </si>
  <si>
    <t>塑胶玩具/隐形笔</t>
  </si>
  <si>
    <t>KAS1909231505</t>
  </si>
  <si>
    <t>塑胶玩具/生长水晶</t>
  </si>
  <si>
    <t>KAS1909231506</t>
  </si>
  <si>
    <t>KAS1909231507</t>
  </si>
  <si>
    <t>KAS1909231508</t>
  </si>
  <si>
    <t>塑胶玩具/探测器</t>
  </si>
  <si>
    <t>KAS1909231509</t>
  </si>
  <si>
    <t>塑胶玩具/警报器</t>
  </si>
  <si>
    <t>S10SZX1938061</t>
  </si>
  <si>
    <t>535220190526616860</t>
  </si>
  <si>
    <t>KAS19092316</t>
  </si>
  <si>
    <t>KAS1909231601</t>
  </si>
  <si>
    <t>橡胶狗咬胶</t>
  </si>
  <si>
    <t>KAS1909231602</t>
  </si>
  <si>
    <t>KAS1909231603</t>
  </si>
  <si>
    <t>塑料宠物零食桶</t>
  </si>
  <si>
    <t>KAS1909231604</t>
  </si>
  <si>
    <t>塑料狗食铲</t>
  </si>
  <si>
    <t>KAS1909231605</t>
  </si>
  <si>
    <t>塑料猫砂铲</t>
  </si>
  <si>
    <t>KAS1909231606</t>
  </si>
  <si>
    <t>KAS1909231607</t>
  </si>
  <si>
    <t>宠物指甲剪</t>
  </si>
  <si>
    <t>S10SZX1938038</t>
  </si>
  <si>
    <t>535220190526617143</t>
  </si>
  <si>
    <t>KAS19092317</t>
  </si>
  <si>
    <t>KAS1909231702</t>
  </si>
  <si>
    <t>木衣架</t>
  </si>
  <si>
    <t>S10SZX1938003</t>
  </si>
  <si>
    <t>535220190526617110</t>
  </si>
  <si>
    <t>KAS19092318</t>
  </si>
  <si>
    <t>KAS1909231801</t>
  </si>
  <si>
    <t>头饰品：发束</t>
  </si>
  <si>
    <t>S10SZX1938009</t>
  </si>
  <si>
    <t>535220190526617242</t>
  </si>
  <si>
    <t>KAS19092319</t>
  </si>
  <si>
    <t>KAS1909231901</t>
  </si>
  <si>
    <t>塑胶公仔</t>
  </si>
  <si>
    <t>KAS1909231902</t>
  </si>
  <si>
    <t>塑胶填充公仔</t>
  </si>
  <si>
    <t>KAS1909231903</t>
  </si>
  <si>
    <t>公仔衫</t>
  </si>
  <si>
    <t>KAS1909231904</t>
  </si>
  <si>
    <t>塑胶玩具（成套）</t>
  </si>
  <si>
    <t>KAS1909231905</t>
  </si>
  <si>
    <t>KAS1909231906</t>
  </si>
  <si>
    <t>玩具口罩</t>
  </si>
  <si>
    <t>KAS1909231907</t>
  </si>
  <si>
    <t>玩具披风、眼罩套装</t>
  </si>
  <si>
    <t>S10SZX1938034</t>
  </si>
  <si>
    <t>535220190526617175</t>
  </si>
  <si>
    <t>KAS19092320</t>
  </si>
  <si>
    <t>KAS1909232001</t>
  </si>
  <si>
    <t>字母地垫</t>
  </si>
  <si>
    <t>S10SZX1938058</t>
  </si>
  <si>
    <t>535220190526617132</t>
  </si>
  <si>
    <t>KAS19092321</t>
  </si>
  <si>
    <t>KAS1909232101</t>
  </si>
  <si>
    <t>KAS1909232102</t>
  </si>
  <si>
    <t>KAS1909232103</t>
  </si>
  <si>
    <t>KAS1909232104</t>
  </si>
  <si>
    <t>腰包</t>
  </si>
  <si>
    <t>S10SZX1938004</t>
  </si>
  <si>
    <t>535220190526616975</t>
  </si>
  <si>
    <t>KAS19092322</t>
  </si>
  <si>
    <t>KAS1909232201</t>
  </si>
  <si>
    <t>S10SZX1938055</t>
  </si>
  <si>
    <t>535220190526617139</t>
  </si>
  <si>
    <t>KAS19092323</t>
  </si>
  <si>
    <t>KAS1909232301</t>
  </si>
  <si>
    <t>平板电脑支架</t>
  </si>
  <si>
    <t>KAS1909232302</t>
  </si>
  <si>
    <t>VR眼镜</t>
  </si>
  <si>
    <t>KAS1909232306</t>
  </si>
  <si>
    <t>535220190526616847</t>
  </si>
  <si>
    <t>KAS19092324</t>
  </si>
  <si>
    <t>KAS1909232401</t>
  </si>
  <si>
    <t>KAS1909232403</t>
  </si>
  <si>
    <t>KAS1909232404</t>
  </si>
  <si>
    <t>535220190526617096</t>
  </si>
  <si>
    <t>KAS19092325</t>
  </si>
  <si>
    <t>KAS1909232501</t>
  </si>
  <si>
    <t>USB连接线</t>
  </si>
  <si>
    <t>KAS1909232502</t>
  </si>
  <si>
    <t>S10SZX1938048</t>
  </si>
  <si>
    <t>535220190526616962</t>
  </si>
  <si>
    <t>KAS19092326</t>
  </si>
  <si>
    <t>KAS1909232601</t>
  </si>
  <si>
    <t>KAS1909232602</t>
  </si>
  <si>
    <t>KAS1909232603</t>
  </si>
  <si>
    <t>KAS1909232604</t>
  </si>
  <si>
    <t>KAS1909232605</t>
  </si>
  <si>
    <t>KAS1909232606</t>
  </si>
  <si>
    <t>535220190526617077</t>
  </si>
  <si>
    <t>KAS19092327</t>
  </si>
  <si>
    <t>KAS1909232702</t>
  </si>
  <si>
    <t xml:space="preserve"> 铁制家用落地晒架</t>
  </si>
  <si>
    <t>535220190526617163</t>
  </si>
  <si>
    <t>KAS19092328</t>
  </si>
  <si>
    <t>KAS1909232801</t>
  </si>
  <si>
    <t>KAS1909232802</t>
  </si>
  <si>
    <t>S10SZX1938024</t>
  </si>
  <si>
    <t>535220190526617124</t>
  </si>
  <si>
    <t>KAS19092329</t>
  </si>
  <si>
    <t>KAS1909232901</t>
  </si>
  <si>
    <t>KAS1909232902</t>
  </si>
  <si>
    <t>平板电脑保护壳</t>
  </si>
  <si>
    <t>KAS1909232903</t>
  </si>
  <si>
    <t>KAS1909232904</t>
  </si>
  <si>
    <t>手机背贴支架</t>
  </si>
  <si>
    <t>S10SZX1938050</t>
  </si>
  <si>
    <t>535220190526617159</t>
  </si>
  <si>
    <t>KAS19092330</t>
  </si>
  <si>
    <t>KAS1909233001</t>
  </si>
  <si>
    <t>节日用品</t>
  </si>
  <si>
    <t>S10SZX1938073</t>
  </si>
  <si>
    <t>535220190526610247</t>
  </si>
  <si>
    <t>KAS19092331</t>
  </si>
  <si>
    <t>KAS1909233101</t>
  </si>
  <si>
    <t>KAS1909233102</t>
  </si>
  <si>
    <t>KAS1909233103</t>
  </si>
  <si>
    <t>KAS1909233104</t>
  </si>
  <si>
    <t>玩具配件：芭比床</t>
  </si>
  <si>
    <t>KAS1909233108</t>
  </si>
  <si>
    <t>KAS1909233109</t>
  </si>
  <si>
    <t>儿童玩具：回力车</t>
  </si>
  <si>
    <t>KAS1909233110</t>
  </si>
  <si>
    <t>电动玩具：电动梳妆台</t>
  </si>
  <si>
    <t>KAS1909233111</t>
  </si>
  <si>
    <t>智力玩具：企鹅砸冰游戏</t>
  </si>
  <si>
    <t>KAS1909233113</t>
  </si>
  <si>
    <t>儿童玩具：粘耙球</t>
  </si>
  <si>
    <t>KAS1909233114</t>
  </si>
  <si>
    <t>儿童玩具：保龄球</t>
  </si>
  <si>
    <t>KAS1909233115</t>
  </si>
  <si>
    <t>儿童玩具：写字板</t>
  </si>
  <si>
    <t>KAS1909233116</t>
  </si>
  <si>
    <t>KAS1909233117</t>
  </si>
  <si>
    <t>儿童玩具：棒球套装</t>
  </si>
  <si>
    <t>535220190526610228</t>
  </si>
  <si>
    <t>KAS19092332</t>
  </si>
  <si>
    <t>KAS1909233201</t>
  </si>
  <si>
    <t>KAS1909233202</t>
  </si>
  <si>
    <t>KAS1909233203</t>
  </si>
  <si>
    <t>儿童玩具：轨道车套装</t>
  </si>
  <si>
    <t>KAS1909233205</t>
  </si>
  <si>
    <t>棋类用品：跳棋</t>
  </si>
  <si>
    <t>副</t>
  </si>
  <si>
    <t>KAS1909233206</t>
  </si>
  <si>
    <t>智力玩具：猜名字</t>
  </si>
  <si>
    <t>KAS1909233207</t>
  </si>
  <si>
    <t>儿童玩具：软弹枪</t>
  </si>
  <si>
    <t>KAS1909233209</t>
  </si>
  <si>
    <t>KAS1909233210</t>
  </si>
  <si>
    <t>KAS1909233211</t>
  </si>
  <si>
    <t>KAS1909233212</t>
  </si>
  <si>
    <t>KAS1909233213</t>
  </si>
  <si>
    <t>电动玩具：轨道套装</t>
  </si>
  <si>
    <t>KAS1909233216</t>
  </si>
  <si>
    <t>KAS1909233218</t>
  </si>
  <si>
    <t>儿童玩具：牛仔枪</t>
  </si>
  <si>
    <t>KAS1909233219</t>
  </si>
  <si>
    <t>儿童玩具：飞盘</t>
  </si>
  <si>
    <t>KAS1909233220</t>
  </si>
  <si>
    <t>儿童玩具：足球门</t>
  </si>
  <si>
    <t>S10SZX1938041</t>
  </si>
  <si>
    <t>535220190526623477</t>
  </si>
  <si>
    <t>KAS19092003</t>
  </si>
  <si>
    <t>KAS1909200301</t>
  </si>
  <si>
    <t>宠物碗A</t>
  </si>
  <si>
    <t>KAS1909200302</t>
  </si>
  <si>
    <t>宠物碗</t>
  </si>
  <si>
    <t>KAS1909200303</t>
  </si>
  <si>
    <t>宠物碗B</t>
  </si>
  <si>
    <t>KAS1909200304</t>
  </si>
  <si>
    <t>KAS1909200305</t>
  </si>
  <si>
    <t>宠物胶垫</t>
  </si>
  <si>
    <t>KAS1909200306</t>
  </si>
  <si>
    <t>KAS1909200308</t>
  </si>
  <si>
    <t>宠物冲便器</t>
  </si>
  <si>
    <t>KAS1909200309</t>
  </si>
  <si>
    <t>塑料套</t>
  </si>
  <si>
    <t>KAS1909200310</t>
  </si>
  <si>
    <t>宠物手套</t>
  </si>
  <si>
    <t>KAS1909200311</t>
  </si>
  <si>
    <t>狗咬物</t>
  </si>
  <si>
    <t>KAS1909200312</t>
  </si>
  <si>
    <t>S10SZX1938049</t>
  </si>
  <si>
    <t>535220190526620118</t>
  </si>
  <si>
    <t>KAS19092415</t>
  </si>
  <si>
    <t>KAS1909241501</t>
  </si>
  <si>
    <t>KAS1909241502</t>
  </si>
  <si>
    <t>KAS1909241504</t>
  </si>
  <si>
    <t>KAS1909241505</t>
  </si>
  <si>
    <t>草篮</t>
  </si>
  <si>
    <t>KAS1909241506</t>
  </si>
  <si>
    <t>KAS1909241507</t>
  </si>
  <si>
    <t>盥洗用瓷器:皂碟.乳液瓶.漱口杯.托盘.马桶刷座</t>
  </si>
  <si>
    <t>KAS1909241508</t>
  </si>
  <si>
    <t>陈设瓷:香薰炉</t>
  </si>
  <si>
    <t>KAS1909241509</t>
  </si>
  <si>
    <t>合成树脂托盘</t>
  </si>
  <si>
    <t>KAS1909241510</t>
  </si>
  <si>
    <t>塑料相框</t>
  </si>
  <si>
    <t>KAS1909241511</t>
  </si>
  <si>
    <t>饼干模</t>
  </si>
  <si>
    <t>KAS1909241512</t>
  </si>
  <si>
    <t>KAS1909241513</t>
  </si>
  <si>
    <t>陈设瓷:花瓶</t>
  </si>
  <si>
    <t>KAS1909241514</t>
  </si>
  <si>
    <t>日用瓷:壶.碟.盘.碗.杯.锅.罐</t>
  </si>
  <si>
    <t>KAS1909241515</t>
  </si>
  <si>
    <t>KAS1909241516</t>
  </si>
  <si>
    <t xml:space="preserve">日用瓷:罐
</t>
  </si>
  <si>
    <t>KAS1909241518</t>
  </si>
  <si>
    <t>S10SZX1938043</t>
  </si>
  <si>
    <t>535220190526623487</t>
  </si>
  <si>
    <t>KAS19092401</t>
  </si>
  <si>
    <t>KAS1909240102</t>
  </si>
  <si>
    <t>塑胶玩具电动车A77</t>
  </si>
  <si>
    <t>KAS1909240103</t>
  </si>
  <si>
    <t>塑胶玩具电动车A80</t>
  </si>
  <si>
    <t>S10SZX1938007</t>
  </si>
  <si>
    <t>535220190526624144</t>
  </si>
  <si>
    <t>KAS19092403</t>
  </si>
  <si>
    <t>KAS1909240301</t>
  </si>
  <si>
    <t>KAS1909240302</t>
  </si>
  <si>
    <t>KAS1909240304</t>
  </si>
  <si>
    <t>KAS1909240305</t>
  </si>
  <si>
    <t>KAS1909240306</t>
  </si>
  <si>
    <t>木架</t>
  </si>
  <si>
    <t>KAS1909240307</t>
  </si>
  <si>
    <t>竹厨具套装（铲,漏铲3只,勺,牛油刮)</t>
  </si>
  <si>
    <t>KAS1909240308</t>
  </si>
  <si>
    <t>KAS1909240309</t>
  </si>
  <si>
    <t>KAS1909240310</t>
  </si>
  <si>
    <t>KAS1909240311</t>
  </si>
  <si>
    <t>4件套塑料厨具带彩卡</t>
  </si>
  <si>
    <t>KAS1909240313</t>
  </si>
  <si>
    <t>KAS1909240314</t>
  </si>
  <si>
    <t>KAS1909240315</t>
  </si>
  <si>
    <t>KAS1909240316</t>
  </si>
  <si>
    <t>5件套不锈钢量匙</t>
  </si>
  <si>
    <t>KAS1909240317</t>
  </si>
  <si>
    <t>4件套不锈钢量杯</t>
  </si>
  <si>
    <t>KAS1909240318</t>
  </si>
  <si>
    <t>不锈钢食物夹</t>
  </si>
  <si>
    <t>KAS1909240319</t>
  </si>
  <si>
    <t>KAS1909240320</t>
  </si>
  <si>
    <t>不锈钢刀</t>
  </si>
  <si>
    <t>KAS1909240321</t>
  </si>
  <si>
    <t>剪刀</t>
  </si>
  <si>
    <t>S10SZX1938014</t>
  </si>
  <si>
    <t>535220190526624195</t>
  </si>
  <si>
    <t>KAS19092404</t>
  </si>
  <si>
    <t>KAS1909240401</t>
  </si>
  <si>
    <t>耳塞机</t>
  </si>
  <si>
    <t>S10SZX1937001</t>
  </si>
  <si>
    <t>535220190526624193</t>
  </si>
  <si>
    <t>KAS19092405</t>
  </si>
  <si>
    <t>KAS1909240501</t>
  </si>
  <si>
    <t>节日用品:马形吊饰</t>
  </si>
  <si>
    <t>KAS1909240502</t>
  </si>
  <si>
    <t>节日用品:五角星吊饰</t>
  </si>
  <si>
    <t>KAS1909240503</t>
  </si>
  <si>
    <t>节日用品:独角兽吊饰</t>
  </si>
  <si>
    <t>S10SZX1938052</t>
  </si>
  <si>
    <t>535220190526624224</t>
  </si>
  <si>
    <t>KAS19092406</t>
  </si>
  <si>
    <t>KAS1909240601</t>
  </si>
  <si>
    <t>KAS1909240603</t>
  </si>
  <si>
    <t>S10SZX1938031</t>
  </si>
  <si>
    <t>535220190526624692</t>
  </si>
  <si>
    <t>KAS19092408</t>
  </si>
  <si>
    <t>KAS1909240801</t>
  </si>
  <si>
    <t>铁皮桶</t>
  </si>
  <si>
    <t>KAS1909240802</t>
  </si>
  <si>
    <t>厨房开瓶器</t>
  </si>
  <si>
    <t>KAS1909240803</t>
  </si>
  <si>
    <t>不锈钢多用餐具</t>
  </si>
  <si>
    <t>KAS1909240804</t>
  </si>
  <si>
    <t>硅胶饭盒</t>
  </si>
  <si>
    <t>S10SZX1938064</t>
  </si>
  <si>
    <t>535220190526624241</t>
  </si>
  <si>
    <t>KAS19092409</t>
  </si>
  <si>
    <t>KAS1909240901</t>
  </si>
  <si>
    <t>日用瓷：盘</t>
  </si>
  <si>
    <t>KAS1909240902</t>
  </si>
  <si>
    <t>日用瓷：碗</t>
  </si>
  <si>
    <t>KAS1909240903</t>
  </si>
  <si>
    <t>日用瓷：杯</t>
  </si>
  <si>
    <t>S10SZX1938047</t>
  </si>
  <si>
    <t>535220190526624209</t>
  </si>
  <si>
    <t>KAS19092410</t>
  </si>
  <si>
    <t>KAS19092401001</t>
  </si>
  <si>
    <t>KAS19092401002</t>
  </si>
  <si>
    <t>电子电动玩具套装</t>
  </si>
  <si>
    <t>KAS19092401003</t>
  </si>
  <si>
    <t>KAS19092401004</t>
  </si>
  <si>
    <t>KAS19092401005</t>
  </si>
  <si>
    <t>智力电动玩具套装</t>
  </si>
  <si>
    <t>S10SZX1938001</t>
  </si>
  <si>
    <t>535220190526629679</t>
  </si>
  <si>
    <t>KAS19092501</t>
  </si>
  <si>
    <t>KAS1909250101</t>
  </si>
  <si>
    <t>KAS1909250102</t>
  </si>
  <si>
    <t>S10SZX1938071</t>
  </si>
  <si>
    <t>535220190526629626</t>
  </si>
  <si>
    <t>KAS19092502</t>
  </si>
  <si>
    <t>KAS1909250201</t>
  </si>
  <si>
    <t>化妆套刷</t>
  </si>
  <si>
    <t>KAS1909250202</t>
  </si>
  <si>
    <t>空化妆箱</t>
  </si>
  <si>
    <t>KAS1909250203</t>
  </si>
  <si>
    <t>KAS1909250204</t>
  </si>
  <si>
    <t>KAS1909250205</t>
  </si>
  <si>
    <t>修容工具包</t>
  </si>
  <si>
    <t>KAS1909250206</t>
  </si>
  <si>
    <t>KAS1909250207</t>
  </si>
  <si>
    <t>KAS1909250208</t>
  </si>
  <si>
    <t>眼部修容工具包</t>
  </si>
  <si>
    <t>S10SZX1938036</t>
  </si>
  <si>
    <t>535220190526629689</t>
  </si>
  <si>
    <t>KAS19092503</t>
  </si>
  <si>
    <t>KAS1909250301</t>
  </si>
  <si>
    <t>涤纶化妆包</t>
  </si>
  <si>
    <t>KAS1909250302</t>
  </si>
  <si>
    <t>PU化妆包</t>
  </si>
  <si>
    <t>KAS1909250303</t>
  </si>
  <si>
    <t>PVC化妆包</t>
  </si>
  <si>
    <t>S10SZX1938062</t>
  </si>
  <si>
    <t>535220190526629675</t>
  </si>
  <si>
    <t>KAS19092504</t>
  </si>
  <si>
    <t>KAS1909250401</t>
  </si>
  <si>
    <t>KAS1909250402</t>
  </si>
  <si>
    <t>KAS1909250403</t>
  </si>
  <si>
    <t>日用瓷：19CM盘</t>
  </si>
  <si>
    <t>KAS1909250404</t>
  </si>
  <si>
    <t>日用瓷: 21CM 碗</t>
  </si>
  <si>
    <t>KAS1909250405</t>
  </si>
  <si>
    <t>日用瓷：23cm 汤盘</t>
  </si>
  <si>
    <t>KAS1909250406</t>
  </si>
  <si>
    <t>日用瓷：14CM碗</t>
  </si>
  <si>
    <t>KAS1909250407</t>
  </si>
  <si>
    <t>日用瓷：19cm 平盘</t>
  </si>
  <si>
    <t>KAS1909250408</t>
  </si>
  <si>
    <t>日用瓷：27cm 平盘</t>
  </si>
  <si>
    <t>KAS1909250409</t>
  </si>
  <si>
    <t>日用瓷：300ML杯</t>
  </si>
  <si>
    <t>KAS1909250410</t>
  </si>
  <si>
    <t>日用瓷：26.5CM盘</t>
  </si>
  <si>
    <t>S10SZX1938045</t>
  </si>
  <si>
    <t>535220190526629697</t>
  </si>
  <si>
    <t>KAS19092505</t>
  </si>
  <si>
    <t>KAS1909250501</t>
  </si>
  <si>
    <t>粉扑</t>
  </si>
  <si>
    <t>S10SZX1933001</t>
  </si>
  <si>
    <t>535220190526629694</t>
  </si>
  <si>
    <t>KAS19092506</t>
  </si>
  <si>
    <t>KAS1909250601</t>
  </si>
  <si>
    <t>S10SZX1938070</t>
  </si>
  <si>
    <t>535220190526629663</t>
  </si>
  <si>
    <t>KAS19092507</t>
  </si>
  <si>
    <t>KAS1909250701</t>
  </si>
  <si>
    <t>KAS1909250702</t>
  </si>
  <si>
    <t>KAS1909250703</t>
  </si>
  <si>
    <t>食物夹</t>
  </si>
  <si>
    <t>KAS1909250704</t>
  </si>
  <si>
    <t>KAS1909250705</t>
  </si>
  <si>
    <t>塑料夹</t>
  </si>
  <si>
    <t>KAS1909250706</t>
  </si>
  <si>
    <t>茶隔</t>
  </si>
  <si>
    <t>KAS1909250707</t>
  </si>
  <si>
    <t>KAS1909250708</t>
  </si>
  <si>
    <t>S10SZX1938065</t>
  </si>
  <si>
    <t>535220190526629591</t>
  </si>
  <si>
    <t>KAS19092509</t>
  </si>
  <si>
    <t>KAS1909250901</t>
  </si>
  <si>
    <t>KAS1909250902</t>
  </si>
  <si>
    <t>电动塑胶玩偶X6</t>
  </si>
  <si>
    <t>S10SZX1938006</t>
  </si>
  <si>
    <t>535220190526635576</t>
  </si>
  <si>
    <t>KAS19092901</t>
  </si>
  <si>
    <t>KAS1909290102</t>
  </si>
  <si>
    <t>KAS1909290103</t>
  </si>
  <si>
    <t>小风筝</t>
  </si>
  <si>
    <t>S10SZX1930018</t>
  </si>
  <si>
    <t>535220190526635611</t>
  </si>
  <si>
    <t>KAS19092902</t>
  </si>
  <si>
    <t>KAS1909290201</t>
  </si>
  <si>
    <t>盅|瓷餐具</t>
  </si>
  <si>
    <t>KAS1909290202</t>
  </si>
  <si>
    <t>碟|瓷餐具</t>
  </si>
  <si>
    <t>KAS1909290205</t>
  </si>
  <si>
    <t>壶|瓷餐具</t>
  </si>
  <si>
    <t>S10SZX1938075</t>
  </si>
  <si>
    <t>535220190526635591</t>
  </si>
  <si>
    <t>KAS19092903</t>
  </si>
  <si>
    <t>KAS1909290301</t>
  </si>
  <si>
    <t>KAS1909290302</t>
  </si>
  <si>
    <t>碟/瓷餐具</t>
  </si>
  <si>
    <t>KAS1909290303</t>
  </si>
  <si>
    <t>KAS1909290304</t>
  </si>
  <si>
    <t>碗/瓷餐具</t>
  </si>
  <si>
    <t>KAS1909290305</t>
  </si>
  <si>
    <t>壶/瓷餐具</t>
  </si>
  <si>
    <t>S10SZX1939001</t>
  </si>
  <si>
    <t>535220190526635555</t>
  </si>
  <si>
    <t>KAS19092904</t>
  </si>
  <si>
    <t>KAS1909290401</t>
  </si>
  <si>
    <t>玩具飞天猪</t>
  </si>
  <si>
    <t xml:space="preserve"> 套</t>
  </si>
  <si>
    <t>535220190526635523</t>
  </si>
  <si>
    <t>KAS19092905</t>
  </si>
  <si>
    <t>KAS1909290501</t>
  </si>
  <si>
    <t>彩咭D/游戏用品</t>
  </si>
  <si>
    <t>KAS1909290502</t>
  </si>
  <si>
    <t>智力玩具/拼图E/1-15个/KG</t>
  </si>
  <si>
    <t>535220190526637488</t>
  </si>
  <si>
    <t>KAS19092906</t>
  </si>
  <si>
    <t>KAS1909290601</t>
  </si>
  <si>
    <t>益智玩具</t>
  </si>
  <si>
    <t>S10SZX1939002</t>
  </si>
  <si>
    <t>535220190526635528</t>
  </si>
  <si>
    <t>KAS19092907</t>
  </si>
  <si>
    <t>KAS1909290701</t>
  </si>
  <si>
    <t>535220190526635546</t>
  </si>
  <si>
    <t>KAS19092908</t>
  </si>
  <si>
    <t>KAS1909290801</t>
  </si>
  <si>
    <t>S10SZX1938046</t>
  </si>
  <si>
    <t>535220190526635643</t>
  </si>
  <si>
    <t>KAS19092909</t>
  </si>
  <si>
    <t>KAS1909290901</t>
  </si>
  <si>
    <t>不锈钢汤勺</t>
  </si>
  <si>
    <t>KAS1909290902</t>
  </si>
  <si>
    <t>介饼器</t>
  </si>
  <si>
    <t>KAS1909290903</t>
  </si>
  <si>
    <t>柠檬压</t>
  </si>
  <si>
    <t>KAS1909290905</t>
  </si>
  <si>
    <t>塑料匙</t>
  </si>
  <si>
    <t>KAS1909290906</t>
  </si>
  <si>
    <t>肉锤</t>
  </si>
  <si>
    <t>KAS1909290907</t>
  </si>
  <si>
    <t>不锈钢铲</t>
  </si>
  <si>
    <t>KAS1909290909</t>
  </si>
  <si>
    <t>不锈钢平刨</t>
  </si>
  <si>
    <t>KAS1909290910</t>
  </si>
  <si>
    <t>KAS1909290911</t>
  </si>
  <si>
    <t>塑料铲</t>
  </si>
  <si>
    <t>KAS1909290912</t>
  </si>
  <si>
    <t>KAS1909290913</t>
  </si>
  <si>
    <t>压蒜器</t>
  </si>
  <si>
    <t>KAS1909290915</t>
  </si>
  <si>
    <t>KAS1909290916</t>
  </si>
  <si>
    <t>KAS1909290917</t>
  </si>
  <si>
    <t>不锈钢半圆刨</t>
  </si>
  <si>
    <t>KAS1909290919</t>
  </si>
  <si>
    <t>不锈钢薯压</t>
  </si>
  <si>
    <t>KAS1909290920</t>
  </si>
  <si>
    <t>KAS1909290923</t>
  </si>
  <si>
    <t>KAS1909290924</t>
  </si>
  <si>
    <t>不锈钢打蛋器</t>
  </si>
  <si>
    <t>KAS1909290925</t>
  </si>
  <si>
    <t>塑料漏铲</t>
  </si>
  <si>
    <t>KAS1909290926</t>
  </si>
  <si>
    <t>塑料刮</t>
  </si>
  <si>
    <t>KAS1909290927</t>
  </si>
  <si>
    <t>开瓶器</t>
  </si>
  <si>
    <t>KAS1909290929</t>
  </si>
  <si>
    <t>S10SZX1938068</t>
  </si>
  <si>
    <t>535220190526635540</t>
  </si>
  <si>
    <t>KAS19092910</t>
  </si>
  <si>
    <t>KAS1909291001</t>
  </si>
  <si>
    <t>S10SZX1938066</t>
  </si>
  <si>
    <t>535220190526635570</t>
  </si>
  <si>
    <t>KAS19092911</t>
  </si>
  <si>
    <t>KAS1909291101</t>
  </si>
  <si>
    <t>日用瓷：400ml 杯</t>
  </si>
  <si>
    <t>KAS1909291102</t>
  </si>
  <si>
    <t>日用瓷：100ml杯</t>
  </si>
  <si>
    <t>KAS1909291103</t>
  </si>
  <si>
    <t>日用瓷：200ml杯</t>
  </si>
  <si>
    <t>KAS1909291104</t>
  </si>
  <si>
    <t>KAS1909291105</t>
  </si>
  <si>
    <t>日用瓷：350ml杯</t>
  </si>
  <si>
    <t>S10SZX1938035</t>
  </si>
  <si>
    <t>535220190526635660</t>
  </si>
  <si>
    <t>KAS19092912</t>
  </si>
  <si>
    <t>KAS1909291201</t>
  </si>
  <si>
    <t>KAS1909291202</t>
  </si>
  <si>
    <t>塑胶制梳子</t>
  </si>
  <si>
    <t>KAS1909291203</t>
  </si>
  <si>
    <t>眼罩</t>
  </si>
  <si>
    <t>KAS1909291204</t>
  </si>
  <si>
    <t>浴帽</t>
  </si>
  <si>
    <t>KAS1909291205</t>
  </si>
  <si>
    <t>KAS1909291206</t>
  </si>
  <si>
    <t>S10SZX1938063</t>
  </si>
  <si>
    <t>535220190526672189</t>
  </si>
  <si>
    <t>KAS19101401</t>
  </si>
  <si>
    <t>KAS1910140101</t>
  </si>
  <si>
    <t>KAS1910140102</t>
  </si>
  <si>
    <t>KAS1910140103</t>
  </si>
  <si>
    <t>KAS1910140104</t>
  </si>
  <si>
    <t>KAS1910140105</t>
  </si>
  <si>
    <t>S10SZX1941006</t>
  </si>
  <si>
    <t>535220190526672162</t>
  </si>
  <si>
    <t>KAS19101402</t>
  </si>
  <si>
    <t>KAS1910140201</t>
  </si>
  <si>
    <t>KAS1910140202</t>
  </si>
  <si>
    <t>KAS1910140203</t>
  </si>
  <si>
    <t>KAS1910140204</t>
  </si>
  <si>
    <t>KAS1910140205</t>
  </si>
  <si>
    <t>塑胶玩偶配件（玩偶纸尿裤）</t>
  </si>
  <si>
    <t>KAS1910140206</t>
  </si>
  <si>
    <t>S10SZX1941009</t>
  </si>
  <si>
    <t>535220190526672030</t>
  </si>
  <si>
    <t>KAS19101403</t>
  </si>
  <si>
    <t>KAS1910140301</t>
  </si>
  <si>
    <t>KAS1910140302</t>
  </si>
  <si>
    <t>KAS1910140303</t>
  </si>
  <si>
    <t>KAS1910140304</t>
  </si>
  <si>
    <t>KAS1910140305</t>
  </si>
  <si>
    <t>KAS1910140306</t>
  </si>
  <si>
    <t>旅行包</t>
  </si>
  <si>
    <t>KAS1910140307</t>
  </si>
  <si>
    <t>KAS1910140308</t>
  </si>
  <si>
    <t>S10SZX1941013</t>
  </si>
  <si>
    <t>535220190526672020</t>
  </si>
  <si>
    <t>KAS19101404</t>
  </si>
  <si>
    <t>KAS1910140401</t>
  </si>
  <si>
    <t>S10SZX1941011</t>
  </si>
  <si>
    <t>535220190526672033</t>
  </si>
  <si>
    <t>KAS19101405</t>
  </si>
  <si>
    <t>KAS1910140501</t>
  </si>
  <si>
    <t>KAS1910140502</t>
  </si>
  <si>
    <t>S10SZX1941003</t>
  </si>
  <si>
    <t>535220190526672038</t>
  </si>
  <si>
    <t>KAS19101406</t>
  </si>
  <si>
    <t>KAS1910140601</t>
  </si>
  <si>
    <t>S10SZX1941004</t>
  </si>
  <si>
    <t>535220190526672084</t>
  </si>
  <si>
    <t>KAS19101407</t>
  </si>
  <si>
    <t>KAS1910140701</t>
  </si>
  <si>
    <t>KAS1910140703</t>
  </si>
  <si>
    <t>KAS1910140704</t>
  </si>
  <si>
    <t>铁线衣架</t>
  </si>
  <si>
    <t>S10SZX1941008</t>
  </si>
  <si>
    <t>535220190526672114</t>
  </si>
  <si>
    <t>KAS19101409</t>
  </si>
  <si>
    <t>KAS1910140901</t>
  </si>
  <si>
    <t>KAS1910140902</t>
  </si>
  <si>
    <t>KAS1910140903</t>
  </si>
  <si>
    <t>S10SZX1941001</t>
  </si>
  <si>
    <t>535220190526672192</t>
  </si>
  <si>
    <t>KAS19101410</t>
  </si>
  <si>
    <t>KAS1910141001</t>
  </si>
  <si>
    <t>S10SZX1941007</t>
  </si>
  <si>
    <t>535220190526672060</t>
  </si>
  <si>
    <t>KAS19101411</t>
  </si>
  <si>
    <t>KAS1910141101</t>
  </si>
  <si>
    <t>KAS1910141102</t>
  </si>
  <si>
    <t>KAS1910141103</t>
  </si>
  <si>
    <t>KAS1910141104</t>
  </si>
  <si>
    <t>S10SZX1941010</t>
  </si>
  <si>
    <t>535220190526672095</t>
  </si>
  <si>
    <t>KAS19101412</t>
  </si>
  <si>
    <t>KAS1910141201</t>
  </si>
  <si>
    <t>KAS1910141202</t>
  </si>
  <si>
    <t>KAS1910141203</t>
  </si>
  <si>
    <t>KAS1910141204</t>
  </si>
  <si>
    <t>KAS1910141205</t>
  </si>
  <si>
    <t>塑胶填充公仔套装</t>
  </si>
  <si>
    <t>S10SZX1942005</t>
  </si>
  <si>
    <t>535220190526678334</t>
  </si>
  <si>
    <t>KAS19101801</t>
  </si>
  <si>
    <t>KAS1910180101</t>
  </si>
  <si>
    <t>竹制口杯</t>
  </si>
  <si>
    <t>KAS1910180102</t>
  </si>
  <si>
    <t>竹制托盘</t>
  </si>
  <si>
    <t>KAS1910180103</t>
  </si>
  <si>
    <t>KAS1910180104</t>
  </si>
  <si>
    <t>KAS1910180105</t>
  </si>
  <si>
    <t>铁制手提篮</t>
  </si>
  <si>
    <t>KAS1910180106</t>
  </si>
  <si>
    <t>铁制洗衣粉箱</t>
  </si>
  <si>
    <t>KAS1910180107</t>
  </si>
  <si>
    <t>铁制药箱</t>
  </si>
  <si>
    <t>KAS1910180108</t>
  </si>
  <si>
    <t>KAS1910180109</t>
  </si>
  <si>
    <t>KAS1910180110</t>
  </si>
  <si>
    <t>KAS1910180111</t>
  </si>
  <si>
    <t>KAS1910180112</t>
  </si>
  <si>
    <t>KAS1910180113</t>
  </si>
  <si>
    <t>KAS1910180114</t>
  </si>
  <si>
    <t>KAS1910180115</t>
  </si>
  <si>
    <t>535220190526678299</t>
  </si>
  <si>
    <t>KAS19101802</t>
  </si>
  <si>
    <t>KAS1910180201</t>
  </si>
  <si>
    <t>KAS1910180202</t>
  </si>
  <si>
    <t>铁制挂衣架</t>
  </si>
  <si>
    <t>KAS1910180203</t>
  </si>
  <si>
    <t>KAS1910180204</t>
  </si>
  <si>
    <t>KAS1910180205</t>
  </si>
  <si>
    <t>KAS1910180206</t>
  </si>
  <si>
    <t>铁制裤架</t>
  </si>
  <si>
    <t>KAS1910180207</t>
  </si>
  <si>
    <t>KAS1910180208</t>
  </si>
  <si>
    <t>KAS1910180209</t>
  </si>
  <si>
    <t>KAS1910180210</t>
  </si>
  <si>
    <t>535220190526678268</t>
  </si>
  <si>
    <t>KAS19101803</t>
  </si>
  <si>
    <t>KAS1910180301</t>
  </si>
  <si>
    <t>S10SZX1942011</t>
  </si>
  <si>
    <t>535220190526697158</t>
  </si>
  <si>
    <t>KAS19102301</t>
  </si>
  <si>
    <t>KAS1910230101</t>
  </si>
  <si>
    <t>塑胶玩具电动车A57</t>
  </si>
  <si>
    <t>KAS1910230102</t>
  </si>
  <si>
    <t>KAS1910230103</t>
  </si>
  <si>
    <t>塑胶玩具电动火车A11</t>
  </si>
  <si>
    <t>S10SZX1942008</t>
  </si>
  <si>
    <t>535220190526697213</t>
  </si>
  <si>
    <t>KAS19102302</t>
  </si>
  <si>
    <t>KAS1910230201</t>
  </si>
  <si>
    <t>S10SZX1942020</t>
  </si>
  <si>
    <t>535220190526697256</t>
  </si>
  <si>
    <t>KAS19102303</t>
  </si>
  <si>
    <t>KAS1910230301</t>
  </si>
  <si>
    <t>535220190526697283</t>
  </si>
  <si>
    <t>KAS19102304</t>
  </si>
  <si>
    <t>KAS1910230401</t>
  </si>
  <si>
    <t>535220190526697268</t>
  </si>
  <si>
    <t>KAS19102305</t>
  </si>
  <si>
    <t>KAS1910230501</t>
  </si>
  <si>
    <t>KAS1910230502</t>
  </si>
  <si>
    <t>S10SZX1942004</t>
  </si>
  <si>
    <t>535220190526697202</t>
  </si>
  <si>
    <t>KAS19102306</t>
  </si>
  <si>
    <t>KAS1910230601</t>
  </si>
  <si>
    <t>KAS1910230602</t>
  </si>
  <si>
    <t>KAS1910230603</t>
  </si>
  <si>
    <t>535220190526697243</t>
  </si>
  <si>
    <t>KAS19102307</t>
  </si>
  <si>
    <t>KAS1910230701</t>
  </si>
  <si>
    <t>KAS1910230702</t>
  </si>
  <si>
    <t>KAS1910230703</t>
  </si>
  <si>
    <t>KAS1910230704</t>
  </si>
  <si>
    <t>PVC胶布家庭用品桌巾</t>
  </si>
  <si>
    <t>KAS1910230705</t>
  </si>
  <si>
    <t>S10SZX1942010</t>
  </si>
  <si>
    <t>535220190526697304</t>
  </si>
  <si>
    <t>KAS19102308</t>
  </si>
  <si>
    <t>KAS1910230801</t>
  </si>
  <si>
    <t>KAS1910230802</t>
  </si>
  <si>
    <t>S10SZX1942012</t>
  </si>
  <si>
    <t>535220190526697219</t>
  </si>
  <si>
    <t>KAS19102309</t>
  </si>
  <si>
    <t>KAS1910230901</t>
  </si>
  <si>
    <t>KAS1910230902</t>
  </si>
  <si>
    <t>KAS1910230903</t>
  </si>
  <si>
    <t>KAS1910230904</t>
  </si>
  <si>
    <t>人造含羞草枝</t>
  </si>
  <si>
    <t>KAS1910230905</t>
  </si>
  <si>
    <t>人造树枝</t>
  </si>
  <si>
    <t>S10SZX1942013</t>
  </si>
  <si>
    <t>535220190526698250</t>
  </si>
  <si>
    <t>KAS19102310</t>
  </si>
  <si>
    <t>KAS1910231001</t>
  </si>
  <si>
    <t>KAS1910231002</t>
  </si>
  <si>
    <t>KAS1910231003</t>
  </si>
  <si>
    <t>KAS1910231004</t>
  </si>
  <si>
    <t>KAS1910231005</t>
  </si>
  <si>
    <t>KAS1910231006</t>
  </si>
  <si>
    <t>果皮刀(带塑料刀套)</t>
  </si>
  <si>
    <t>KAS1910231007</t>
  </si>
  <si>
    <t>2件套硅胶食物夹</t>
  </si>
  <si>
    <t>KAS1910231008</t>
  </si>
  <si>
    <t>KAS1910231009</t>
  </si>
  <si>
    <t>KAS1910231010</t>
  </si>
  <si>
    <t>KAS1910231011</t>
  </si>
  <si>
    <t>硅胶茶隔</t>
  </si>
  <si>
    <t>S10SZX1942009</t>
  </si>
  <si>
    <t>535220190526697330</t>
  </si>
  <si>
    <t>KAS19102311</t>
  </si>
  <si>
    <t>KAS1910231101</t>
  </si>
  <si>
    <t>大地垫</t>
  </si>
  <si>
    <t>KAS1910231102</t>
  </si>
  <si>
    <t>动物地垫</t>
  </si>
  <si>
    <t>S10SZX1942018</t>
  </si>
  <si>
    <t>535220190526697313</t>
  </si>
  <si>
    <t>KAS19102313</t>
  </si>
  <si>
    <t>KAS1910231302</t>
  </si>
  <si>
    <t>平板机保护套</t>
  </si>
  <si>
    <t>KAS1910231303</t>
  </si>
  <si>
    <t>S10SZX1942003</t>
  </si>
  <si>
    <t>535220190526697176</t>
  </si>
  <si>
    <t>KAS19102314</t>
  </si>
  <si>
    <t>KAS1910231401</t>
  </si>
  <si>
    <t>硅胶手套</t>
  </si>
  <si>
    <t>KAS1910231402</t>
  </si>
  <si>
    <t>KAS1910231403</t>
  </si>
  <si>
    <t>KAS1910231404</t>
  </si>
  <si>
    <t>KAS1910231405</t>
  </si>
  <si>
    <t>KAS1910231406</t>
  </si>
  <si>
    <t>S10SZX1943007</t>
  </si>
  <si>
    <t>535220190526697235</t>
  </si>
  <si>
    <t>KAS19102316</t>
  </si>
  <si>
    <t>KAS1910231601</t>
  </si>
  <si>
    <t>KAS1910231602</t>
  </si>
  <si>
    <t>KAS1910231604</t>
  </si>
  <si>
    <t>KAS1910231605</t>
  </si>
  <si>
    <t xml:space="preserve">装饰铁球 </t>
  </si>
  <si>
    <t>S10SZX1941012</t>
  </si>
  <si>
    <t>535220190526697318</t>
  </si>
  <si>
    <t>KAS19102317</t>
  </si>
  <si>
    <t>KAS1910231701</t>
  </si>
  <si>
    <t>KAS1910231702</t>
  </si>
  <si>
    <t>KAS1910231703</t>
  </si>
  <si>
    <t>S10SZX1942002</t>
  </si>
  <si>
    <t>535220190526697321</t>
  </si>
  <si>
    <t>KAS19102318</t>
  </si>
  <si>
    <t>KAS1910231801</t>
  </si>
  <si>
    <t>KAS1910231802</t>
  </si>
  <si>
    <t>KAS1910231803</t>
  </si>
  <si>
    <t>S10SZX1942006</t>
  </si>
  <si>
    <t>535220190526697311</t>
  </si>
  <si>
    <t>KAS19102320</t>
  </si>
  <si>
    <t>KAS1910232001</t>
  </si>
  <si>
    <t>女装拖鞋</t>
  </si>
  <si>
    <t>KAS1910232002</t>
  </si>
  <si>
    <t>女装凉鞋</t>
  </si>
  <si>
    <t>S10SZX1943012</t>
  </si>
  <si>
    <t>535220190526699444</t>
  </si>
  <si>
    <t>KAS19102501</t>
  </si>
  <si>
    <t>KAS1910250101</t>
  </si>
  <si>
    <t>KAS1910250102</t>
  </si>
  <si>
    <t>KAS1910250103</t>
  </si>
  <si>
    <t>KAS1910250104</t>
  </si>
  <si>
    <t>KAS1910250105</t>
  </si>
  <si>
    <t>KAS1910250106</t>
  </si>
  <si>
    <t>KAS1910250107</t>
  </si>
  <si>
    <t>535220190526699441</t>
  </si>
  <si>
    <t>KAS19102502</t>
  </si>
  <si>
    <t>KAS1910250201</t>
  </si>
  <si>
    <t>KAS1910250202</t>
  </si>
  <si>
    <t>智力玩具：弹珠游戏</t>
  </si>
  <si>
    <t>KAS1910250203</t>
  </si>
  <si>
    <t>KAS1910250204</t>
  </si>
  <si>
    <t>儿童玩具：游戏套装</t>
  </si>
  <si>
    <t>KAS1910250205</t>
  </si>
  <si>
    <t>儿童玩具：玩具收银机</t>
  </si>
  <si>
    <t>KAS1910250206</t>
  </si>
  <si>
    <t>智力玩具：海军棋</t>
  </si>
  <si>
    <t>KAS1910250207</t>
  </si>
  <si>
    <t>KAS1910250208</t>
  </si>
  <si>
    <t>儿童玩具：玩具食物桶</t>
  </si>
  <si>
    <t>KAS1910250209</t>
  </si>
  <si>
    <t>KAS1910250210</t>
  </si>
  <si>
    <t>儿童玩具：太空枪</t>
  </si>
  <si>
    <t>KAS1910250211</t>
  </si>
  <si>
    <t>KAS1910250212</t>
  </si>
  <si>
    <t>KAS1910250213</t>
  </si>
  <si>
    <t>KAS1910250214</t>
  </si>
  <si>
    <t>智力玩具：积木车</t>
  </si>
  <si>
    <t>KAS1910250215</t>
  </si>
  <si>
    <t>儿童玩具：电话</t>
  </si>
  <si>
    <t>KAS1910250216</t>
  </si>
  <si>
    <t>KAS1910250217</t>
  </si>
  <si>
    <t>KAS1910250218</t>
  </si>
  <si>
    <t>儿童玩具：动物园围栏</t>
  </si>
  <si>
    <t>KAS1910250219</t>
  </si>
  <si>
    <t>S10SZX1943019</t>
  </si>
  <si>
    <t>535220190526707154</t>
  </si>
  <si>
    <t>KAS19102801</t>
  </si>
  <si>
    <t>KAS1910280101</t>
  </si>
  <si>
    <t>儿童玩具：茶具套</t>
  </si>
  <si>
    <t>KAS1910280102</t>
  </si>
  <si>
    <t>儿童玩具：餐具套</t>
  </si>
  <si>
    <t>KAS1910280103</t>
  </si>
  <si>
    <t>KAS1910280104</t>
  </si>
  <si>
    <t>KAS1910280105</t>
  </si>
  <si>
    <t>KAS1910280106</t>
  </si>
  <si>
    <t>智力玩具：猜人物</t>
  </si>
  <si>
    <t>KAS1910280107</t>
  </si>
  <si>
    <t>KAS1910280108</t>
  </si>
  <si>
    <t>KAS1910280109</t>
  </si>
  <si>
    <t>KAS1910280110</t>
  </si>
  <si>
    <t>KAS1910280111</t>
  </si>
  <si>
    <t>儿童玩具：水炮</t>
  </si>
  <si>
    <t>KAS1910280112</t>
  </si>
  <si>
    <t>KAS1910280113</t>
  </si>
  <si>
    <t>儿童玩具：沙滩耙</t>
  </si>
  <si>
    <t>KAS1910280114</t>
  </si>
  <si>
    <t>儿童玩具：沙滩铲</t>
  </si>
  <si>
    <t>KAS1910280115</t>
  </si>
  <si>
    <t>KAS1910280116</t>
  </si>
  <si>
    <t>KAS1910280117</t>
  </si>
  <si>
    <t>KAS1910280118</t>
  </si>
  <si>
    <t>KAS1910280119</t>
  </si>
  <si>
    <t>KAS1910280120</t>
  </si>
  <si>
    <t>535220190526707152</t>
  </si>
  <si>
    <t>KAS19102802</t>
  </si>
  <si>
    <t>KAS1910280201</t>
  </si>
  <si>
    <t>KAS1910280202</t>
  </si>
  <si>
    <t>儿童玩具：昆虫套装</t>
  </si>
  <si>
    <t>KAS1910280203</t>
  </si>
  <si>
    <t>儿童玩具：房屋套装</t>
  </si>
  <si>
    <t>KAS1910280204</t>
  </si>
  <si>
    <t>KAS1910280205</t>
  </si>
  <si>
    <t>KAS1910280206</t>
  </si>
  <si>
    <t>KAS1910280207</t>
  </si>
  <si>
    <t xml:space="preserve">智力玩具：企鹅砸冰游戏 </t>
  </si>
  <si>
    <t>KAS1910280208</t>
  </si>
  <si>
    <t>儿童玩具：高尔夫</t>
  </si>
  <si>
    <t>KAS1910280209</t>
  </si>
  <si>
    <t>KAS1910280210</t>
  </si>
  <si>
    <t>智力玩具：水画垫</t>
  </si>
  <si>
    <t>S10SZX1942015</t>
  </si>
  <si>
    <t>535220190526714518</t>
  </si>
  <si>
    <t>KAS19102901</t>
  </si>
  <si>
    <t>KAS1910290101</t>
  </si>
  <si>
    <t>KAS1910290102</t>
  </si>
  <si>
    <t>KAS1910290103</t>
  </si>
  <si>
    <t>KAS1910290104</t>
  </si>
  <si>
    <t>S10SZX1943014</t>
  </si>
  <si>
    <t>535220190526714528</t>
  </si>
  <si>
    <t>KAS19102902</t>
  </si>
  <si>
    <t>KAS1910290201</t>
  </si>
  <si>
    <t>PU女拖鞋</t>
  </si>
  <si>
    <t>S10SZX1943018</t>
  </si>
  <si>
    <t>535220190526714552</t>
  </si>
  <si>
    <t>KAS19102903</t>
  </si>
  <si>
    <t>KAS1910290301</t>
  </si>
  <si>
    <t>化纤针织文胸</t>
  </si>
  <si>
    <t>KAS1910290302</t>
  </si>
  <si>
    <t>化纤针织女三角裤</t>
  </si>
  <si>
    <t>KAS1910290303</t>
  </si>
  <si>
    <t>KAS1910290304</t>
  </si>
  <si>
    <t>S10SZX1943001</t>
  </si>
  <si>
    <t>535220190526714512</t>
  </si>
  <si>
    <t>KAS19102904</t>
  </si>
  <si>
    <t>KAS1910290401</t>
  </si>
  <si>
    <t>S10SZX1943017</t>
  </si>
  <si>
    <t>535220190526714577</t>
  </si>
  <si>
    <t>KAS19102905</t>
  </si>
  <si>
    <t>KAS1910290501</t>
  </si>
  <si>
    <t>梭织女式长裤</t>
  </si>
  <si>
    <t>KAS1910290502</t>
  </si>
  <si>
    <t>KAS1910290503</t>
  </si>
  <si>
    <t>梭织女童短裤</t>
  </si>
  <si>
    <t>KAS1910290504</t>
  </si>
  <si>
    <t>梭织女童上衣</t>
  </si>
  <si>
    <t>S10SZX1943008</t>
  </si>
  <si>
    <t>535220190526714565</t>
  </si>
  <si>
    <t>KAS19102906</t>
  </si>
  <si>
    <t>KAS1910290601</t>
  </si>
  <si>
    <t>棉针织胸围</t>
  </si>
  <si>
    <t>KAS1910290602</t>
  </si>
  <si>
    <t>KAS1910290603</t>
  </si>
  <si>
    <t>棉针织女内裤</t>
  </si>
  <si>
    <t>KAS1910290604</t>
  </si>
  <si>
    <t>KAS1910290605</t>
  </si>
  <si>
    <t>化纤针织女内裤</t>
  </si>
  <si>
    <t>S10SZX1943005</t>
  </si>
  <si>
    <t>535220190526714538</t>
  </si>
  <si>
    <t>KAS19102907</t>
  </si>
  <si>
    <t>KAS1910290701</t>
  </si>
  <si>
    <t>填充玩具：小猫</t>
  </si>
  <si>
    <t>S10SZX1943009</t>
  </si>
  <si>
    <t>535220190526714546</t>
  </si>
  <si>
    <t>KAS19102908</t>
  </si>
  <si>
    <t>KAS1910290801</t>
  </si>
  <si>
    <t>KAS1910290802</t>
  </si>
  <si>
    <t>S10SZX1943016</t>
  </si>
  <si>
    <t>535220190526714574</t>
  </si>
  <si>
    <t>KAS19102909</t>
  </si>
  <si>
    <t>KAS1910290901</t>
  </si>
  <si>
    <t>玩具：飞盘</t>
  </si>
  <si>
    <t>KAS1910290902</t>
  </si>
  <si>
    <t>KAS1910290903</t>
  </si>
  <si>
    <t>KAS1910290904</t>
  </si>
  <si>
    <t>KAS1910290905</t>
  </si>
  <si>
    <t>KAS1910290906</t>
  </si>
  <si>
    <t>KAS1910290907</t>
  </si>
  <si>
    <t>S10SZX1943015</t>
  </si>
  <si>
    <t>535220190526714585</t>
  </si>
  <si>
    <t>KAS19102910</t>
  </si>
  <si>
    <t>KAS1910291001</t>
  </si>
  <si>
    <t>化纤针织胸罩</t>
  </si>
  <si>
    <t>KAS1910291002</t>
  </si>
  <si>
    <t>化纤针织女丁字裤</t>
  </si>
  <si>
    <t>KAS1910291003</t>
  </si>
  <si>
    <t>S10SZX1942017</t>
  </si>
  <si>
    <t>535220190526714581</t>
  </si>
  <si>
    <t>KAS19102911</t>
  </si>
  <si>
    <t>KAS1910291101</t>
  </si>
  <si>
    <t>化纤制针织胸罩</t>
  </si>
  <si>
    <t>KAS1910291102</t>
  </si>
  <si>
    <t>化纤制针织女装成人内三角裤</t>
  </si>
  <si>
    <t>KAS1910291103</t>
  </si>
  <si>
    <t>棉制针织女装成人内三角裤</t>
  </si>
  <si>
    <t>S10SZX1942014</t>
  </si>
  <si>
    <t>535220190526714547</t>
  </si>
  <si>
    <t>KAS19102912</t>
  </si>
  <si>
    <t>KAS1910291201</t>
  </si>
  <si>
    <t>化纤针织女短背心</t>
  </si>
  <si>
    <t>S10SZX1943010</t>
  </si>
  <si>
    <t>535220190526714588</t>
  </si>
  <si>
    <t>KAS19102913</t>
  </si>
  <si>
    <t>KAS1910291301</t>
  </si>
  <si>
    <t>KAS1910291302</t>
  </si>
  <si>
    <t>耳机分线器</t>
  </si>
  <si>
    <t>KAS1910291303</t>
  </si>
  <si>
    <t>KAS1910291304</t>
  </si>
  <si>
    <t>KAS1910291305</t>
  </si>
  <si>
    <t>KAS1910291306</t>
  </si>
  <si>
    <t>535220190526714559</t>
  </si>
  <si>
    <t>KAS19102914</t>
  </si>
  <si>
    <t>KAS1910291401</t>
  </si>
  <si>
    <t>535220190526714561</t>
  </si>
  <si>
    <t>KAS19102915</t>
  </si>
  <si>
    <t>KAS1910291501</t>
  </si>
  <si>
    <t>手机无线充电器</t>
  </si>
  <si>
    <t>S10SZX1944004</t>
  </si>
  <si>
    <t>535220190526728636</t>
  </si>
  <si>
    <t>KAS19110401</t>
  </si>
  <si>
    <t>KAS1911040101</t>
  </si>
  <si>
    <t>KAS1911040102</t>
  </si>
  <si>
    <t>KAS1911040103</t>
  </si>
  <si>
    <t>KAS1911040104</t>
  </si>
  <si>
    <t>KAS1911040105</t>
  </si>
  <si>
    <t>KAS1911040106</t>
  </si>
  <si>
    <t>日用瓷:杯.壶.盘.锅</t>
  </si>
  <si>
    <t>KAS1911040107</t>
  </si>
  <si>
    <t>KAS1911040108</t>
  </si>
  <si>
    <t>盥洗用瓷器:漱口杯.乳液瓶.托盘.马桶刷座</t>
  </si>
  <si>
    <t>KAS1911040109</t>
  </si>
  <si>
    <t>KAS1911040110</t>
  </si>
  <si>
    <t>KAS1911040111</t>
  </si>
  <si>
    <t>陈设瓷：香薰炉</t>
  </si>
  <si>
    <t>KAS1911040112</t>
  </si>
  <si>
    <t>KAS1911040113</t>
  </si>
  <si>
    <t>KAS1911040114</t>
  </si>
  <si>
    <t>KAS1911040115</t>
  </si>
  <si>
    <t>盥洗用瓷器:漱口杯</t>
  </si>
  <si>
    <t>KAS1911040116</t>
  </si>
  <si>
    <t>盥洗用瓷器:乳液瓶</t>
  </si>
  <si>
    <t>KAS1911040117</t>
  </si>
  <si>
    <t>盥洗用瓷器:皂碟</t>
  </si>
  <si>
    <t>KAS1911040118</t>
  </si>
  <si>
    <t>盥洗用瓷器:马桶刷座</t>
  </si>
  <si>
    <t>S10SZX1944003</t>
  </si>
  <si>
    <t>535220190526734034</t>
  </si>
  <si>
    <t>KAS19110501</t>
  </si>
  <si>
    <t>KAS1911050101</t>
  </si>
  <si>
    <t>KAS1911050102</t>
  </si>
  <si>
    <t>塑膠玩具(成套）</t>
  </si>
  <si>
    <t>KAS1911050103</t>
  </si>
  <si>
    <t>S10SZX1944001</t>
  </si>
  <si>
    <t>535220190526734032</t>
  </si>
  <si>
    <t>KAS19110502</t>
  </si>
  <si>
    <t>KAS1911050201</t>
  </si>
  <si>
    <t>KAS1911050202</t>
  </si>
  <si>
    <t>KAS1911050203</t>
  </si>
  <si>
    <t>S10SZX1944002</t>
  </si>
  <si>
    <t>535220190526734030</t>
  </si>
  <si>
    <t>KAS19110503</t>
  </si>
  <si>
    <t>KAS1911050301</t>
  </si>
  <si>
    <t>KAS1911050302</t>
  </si>
  <si>
    <t>KAS1911050303</t>
  </si>
  <si>
    <t>KAS1911050304</t>
  </si>
  <si>
    <t>S10SZX1944005</t>
  </si>
  <si>
    <t>535220190526734056</t>
  </si>
  <si>
    <t>KAS19110504</t>
  </si>
  <si>
    <t>KAS1911050401</t>
  </si>
  <si>
    <t>鱼缸过滤配件(滤芯）</t>
  </si>
  <si>
    <t>KAS1911050402</t>
  </si>
  <si>
    <t>鱼缸装饰石</t>
  </si>
  <si>
    <t>包</t>
  </si>
  <si>
    <t>S10SZX1943004</t>
  </si>
  <si>
    <t>535220190526734039</t>
  </si>
  <si>
    <t>KAS19110505</t>
  </si>
  <si>
    <t>KAS1911050501</t>
  </si>
  <si>
    <t>KAS1911050502</t>
  </si>
  <si>
    <t>KAS1911050503</t>
  </si>
  <si>
    <t>铁制毛巾杆</t>
  </si>
  <si>
    <t>KAS1911050504</t>
  </si>
  <si>
    <t>布制洗衣篮</t>
  </si>
  <si>
    <t>KAS1911050505</t>
  </si>
  <si>
    <t>KAS1911050506</t>
  </si>
  <si>
    <t>KAS1911050507</t>
  </si>
  <si>
    <t>S10SZX1943002</t>
  </si>
  <si>
    <t>535220190526734045</t>
  </si>
  <si>
    <t>KAS19110506</t>
  </si>
  <si>
    <t>KAS1911050601</t>
  </si>
  <si>
    <t>化纖針織胸圍</t>
  </si>
  <si>
    <t>S10SZX1943003</t>
  </si>
  <si>
    <t>535220190526734049</t>
  </si>
  <si>
    <t>KAS19110507</t>
  </si>
  <si>
    <t>KAS1911050701</t>
  </si>
  <si>
    <t>S10SZX1943011</t>
  </si>
  <si>
    <t>535220190526734059</t>
  </si>
  <si>
    <t>KAS19110508</t>
  </si>
  <si>
    <t>KAS1911050801</t>
  </si>
  <si>
    <t>KAS1911050802</t>
  </si>
  <si>
    <t>S10SZX1936002</t>
  </si>
  <si>
    <t>535220190526751508</t>
  </si>
  <si>
    <t>KAS19111201</t>
  </si>
  <si>
    <t>KAS1911120101</t>
  </si>
  <si>
    <t>塑胶食物盒</t>
  </si>
  <si>
    <t>S10SZX1938008</t>
  </si>
  <si>
    <t>535220190526751497</t>
  </si>
  <si>
    <t>KAS19111202</t>
  </si>
  <si>
    <t>KAS1911120201</t>
  </si>
  <si>
    <t>KAS1911120202</t>
  </si>
  <si>
    <t>KAS1911120203</t>
  </si>
  <si>
    <t>KAS1911120204</t>
  </si>
  <si>
    <t>KAS1911120205</t>
  </si>
  <si>
    <t>塑胶餐碟</t>
  </si>
  <si>
    <t>KAS1911120206</t>
  </si>
  <si>
    <t>塑胶水杯</t>
  </si>
  <si>
    <t>KAS1911120207</t>
  </si>
  <si>
    <t>塑胶碗</t>
  </si>
  <si>
    <t>KAS1911120208</t>
  </si>
  <si>
    <t>KAS1911120209</t>
  </si>
  <si>
    <t>塑胶冰格</t>
  </si>
  <si>
    <t>KAS1911120210</t>
  </si>
  <si>
    <t>塑胶刀叉座</t>
  </si>
  <si>
    <t>S10SZX1943020</t>
  </si>
  <si>
    <t>535220190526751501</t>
  </si>
  <si>
    <t>KAS19111203</t>
  </si>
  <si>
    <t>KAS1911120301</t>
  </si>
  <si>
    <t>KAS1911120302</t>
  </si>
  <si>
    <t>KAS1911120303</t>
  </si>
  <si>
    <t>KAS1911120304</t>
  </si>
  <si>
    <t>KAS1911120305</t>
  </si>
  <si>
    <t>S10SZX1947004</t>
  </si>
  <si>
    <t>535220190526782713</t>
  </si>
  <si>
    <t>KAS19112201</t>
  </si>
  <si>
    <t>KAS1911220101</t>
  </si>
  <si>
    <t>KAS1911220102</t>
  </si>
  <si>
    <t>自拍杆</t>
  </si>
  <si>
    <t>535220190526782717</t>
  </si>
  <si>
    <t>KAS19112202</t>
  </si>
  <si>
    <t>KAS1911220201</t>
  </si>
  <si>
    <t>535220190526782741</t>
  </si>
  <si>
    <t>KAS19112203</t>
  </si>
  <si>
    <t>KAS1911220301</t>
  </si>
  <si>
    <t>无线充电器</t>
  </si>
  <si>
    <t>KAS1911220302</t>
  </si>
  <si>
    <t>KAS1911220303</t>
  </si>
  <si>
    <t>S10SZX1947002</t>
  </si>
  <si>
    <t>535220190526782889</t>
  </si>
  <si>
    <t>KAS19112204</t>
  </si>
  <si>
    <t>KAS1911220401</t>
  </si>
  <si>
    <t>KAS1911220402</t>
  </si>
  <si>
    <t>KAS1911220403</t>
  </si>
  <si>
    <t>五金塑胶玩具</t>
  </si>
  <si>
    <t>KAS1911220404</t>
  </si>
  <si>
    <t>KAS1911220405</t>
  </si>
  <si>
    <t>KAS1911220406</t>
  </si>
  <si>
    <t>KAS1911220407</t>
  </si>
  <si>
    <t>KAS1911220408</t>
  </si>
  <si>
    <t>KAS1911220409</t>
  </si>
  <si>
    <t>KAS1911220410</t>
  </si>
  <si>
    <t>KAS1911220411</t>
  </si>
  <si>
    <t xml:space="preserve">S10SZX1947002 </t>
  </si>
  <si>
    <t>535220190526782906</t>
  </si>
  <si>
    <t>KAS19112205</t>
  </si>
  <si>
    <t>KAS1911220501</t>
  </si>
  <si>
    <t>儿童玩具：茶具套装、餐具套装、厨具套装、存钱罐</t>
  </si>
  <si>
    <t>KAS1911220502</t>
  </si>
  <si>
    <t>纸板制珠宝盒</t>
  </si>
  <si>
    <t>KAS1911220503</t>
  </si>
  <si>
    <t>儿童玩具：动物玩具</t>
  </si>
  <si>
    <t>S10SZX1946002</t>
  </si>
  <si>
    <t>535220190526782911</t>
  </si>
  <si>
    <t>KAS19112206</t>
  </si>
  <si>
    <t>KAS1911220601</t>
  </si>
  <si>
    <t>KAS1911220602</t>
  </si>
  <si>
    <t>KAS1911220603</t>
  </si>
  <si>
    <t>535220190526782726</t>
  </si>
  <si>
    <t>KAS19112207</t>
  </si>
  <si>
    <t>KAS1911220701</t>
  </si>
  <si>
    <t>塑胶玩具/水感卡垫</t>
  </si>
  <si>
    <t>S10SZX1945001</t>
  </si>
  <si>
    <t>535220190526782731</t>
  </si>
  <si>
    <t>KAS19112208</t>
  </si>
  <si>
    <t>KAS1911220801</t>
  </si>
  <si>
    <t>KAS1911220802</t>
  </si>
  <si>
    <t>节日用品:塔棍</t>
  </si>
  <si>
    <t>S10SZX1947009</t>
  </si>
  <si>
    <t>535220190526797606</t>
  </si>
  <si>
    <t>KAS19112601</t>
  </si>
  <si>
    <t>KAS1911260101</t>
  </si>
  <si>
    <t>KAS1911260102</t>
  </si>
  <si>
    <t>塑料菜板</t>
  </si>
  <si>
    <t>KAS1911260103</t>
  </si>
  <si>
    <t>KAS1911260104</t>
  </si>
  <si>
    <t>KAS1911260105</t>
  </si>
  <si>
    <t>汉堡包压</t>
  </si>
  <si>
    <t>S10SZX1947007</t>
  </si>
  <si>
    <t>535220190526797604</t>
  </si>
  <si>
    <t>KAS19112602</t>
  </si>
  <si>
    <t>KAS1911260201</t>
  </si>
  <si>
    <t>KAS1911260202</t>
  </si>
  <si>
    <t>KAS1911260203</t>
  </si>
  <si>
    <t>KAS1911260204</t>
  </si>
  <si>
    <t>3件套不锈钢套刀</t>
  </si>
  <si>
    <t>S10SZX1947008</t>
  </si>
  <si>
    <t>535220190526797622</t>
  </si>
  <si>
    <t>KAS19112603</t>
  </si>
  <si>
    <t>KAS1911260301</t>
  </si>
  <si>
    <t>KAS1911260302</t>
  </si>
  <si>
    <t>KAS1911260303</t>
  </si>
  <si>
    <t>KAS1911260304</t>
  </si>
  <si>
    <t>人造棉花枝</t>
  </si>
  <si>
    <t>S10SZX1947001</t>
  </si>
  <si>
    <t>535220190526797619</t>
  </si>
  <si>
    <t>KAS19112604</t>
  </si>
  <si>
    <t>KAS1911260401</t>
  </si>
  <si>
    <t>KAS1911260402</t>
  </si>
  <si>
    <t>KAS1911260403</t>
  </si>
  <si>
    <t>KAS1911260404</t>
  </si>
  <si>
    <t>23件套塑料厨具</t>
  </si>
  <si>
    <t>KAS1911260405</t>
  </si>
  <si>
    <t>18件套套刀</t>
  </si>
  <si>
    <t>KAS1911260406</t>
  </si>
  <si>
    <t>不锈钢叉</t>
  </si>
  <si>
    <t>KAS1911260407</t>
  </si>
  <si>
    <t xml:space="preserve">平面刨                   </t>
  </si>
  <si>
    <t>KAS1911260408</t>
  </si>
  <si>
    <t xml:space="preserve">瓜刨 </t>
  </si>
  <si>
    <t>KAS1911260409</t>
  </si>
  <si>
    <t>KAS1911260410</t>
  </si>
  <si>
    <t>KAS1911260411</t>
  </si>
  <si>
    <t>KAS1911260412</t>
  </si>
  <si>
    <t>红酒开瓶器</t>
  </si>
  <si>
    <t>KAS1911260413</t>
  </si>
  <si>
    <t>雪糕匙</t>
  </si>
  <si>
    <t>KAS1911260414</t>
  </si>
  <si>
    <t>KAS1911260415</t>
  </si>
  <si>
    <t>KAS1911260416</t>
  </si>
  <si>
    <t>KAS1911260417</t>
  </si>
  <si>
    <t>KAS1911260418</t>
  </si>
  <si>
    <t>KAS1911260419</t>
  </si>
  <si>
    <t>切蛋器</t>
  </si>
  <si>
    <t>KAS1911260420</t>
  </si>
  <si>
    <t>塑料滤水盆</t>
  </si>
  <si>
    <t>KAS1911260421</t>
  </si>
  <si>
    <t>KAS1911260422</t>
  </si>
  <si>
    <t>KAS1911260423</t>
  </si>
  <si>
    <t>KAS1911260424</t>
  </si>
  <si>
    <t>S10SZX1948003</t>
  </si>
  <si>
    <t>535220190526816982</t>
  </si>
  <si>
    <t>KAS19120401</t>
  </si>
  <si>
    <t>KAS1912040101</t>
  </si>
  <si>
    <t>字母地墊</t>
  </si>
  <si>
    <t>S10SZX1948001</t>
  </si>
  <si>
    <t>535220190526816988</t>
  </si>
  <si>
    <t>KAS19120402</t>
  </si>
  <si>
    <t>KAS1912040201</t>
  </si>
  <si>
    <t>KAS1912040202</t>
  </si>
  <si>
    <t>KAS1912040203</t>
  </si>
  <si>
    <t>KAS1912040204</t>
  </si>
  <si>
    <t>KAS1912040205</t>
  </si>
  <si>
    <t>KAS1912040206</t>
  </si>
  <si>
    <t>KAS1912040207</t>
  </si>
  <si>
    <t>KAS1912040208</t>
  </si>
  <si>
    <t>KAS1912040209</t>
  </si>
  <si>
    <t>KAS1912040210</t>
  </si>
  <si>
    <t>铁制热垫</t>
  </si>
  <si>
    <t>KAS1912040211</t>
  </si>
  <si>
    <t>535220190526816985</t>
  </si>
  <si>
    <t>KAS19120403</t>
  </si>
  <si>
    <t>KAS1912040301</t>
  </si>
  <si>
    <t>KAS1912040302</t>
  </si>
  <si>
    <t>KAS1912040303</t>
  </si>
  <si>
    <t>铁制储物箱</t>
  </si>
  <si>
    <t>KAS1912040304</t>
  </si>
  <si>
    <t>KAS1912040305</t>
  </si>
  <si>
    <t>KAS1912040306</t>
  </si>
  <si>
    <t>KAS1912040307</t>
  </si>
  <si>
    <t>KAS1912040308</t>
  </si>
  <si>
    <t>KAS1912040309</t>
  </si>
  <si>
    <t>铁制伸缩挂衣架</t>
  </si>
  <si>
    <t>KAS1912040310</t>
  </si>
  <si>
    <t>铁制衣帽架</t>
  </si>
  <si>
    <t>KAS1912040311</t>
  </si>
  <si>
    <t>KAS1912040312</t>
  </si>
  <si>
    <t>KAS1912040313</t>
  </si>
  <si>
    <t>KAS1912040314</t>
  </si>
  <si>
    <t>KAS1912040315</t>
  </si>
  <si>
    <t>铁制储物柜</t>
  </si>
  <si>
    <t>KAS1912040316</t>
  </si>
  <si>
    <t>不锈钢水壶</t>
  </si>
  <si>
    <t>S10SZX1947006</t>
  </si>
  <si>
    <t>535220190526836905</t>
  </si>
  <si>
    <t>KAS19121001</t>
  </si>
  <si>
    <t>KAS1912100101</t>
  </si>
  <si>
    <t>KAS1912100102</t>
  </si>
  <si>
    <t>铁制面包箱</t>
  </si>
  <si>
    <t>KAS1912100103</t>
  </si>
  <si>
    <t>铁制拉篮</t>
  </si>
  <si>
    <t>KAS1912100104</t>
  </si>
  <si>
    <t>KAS1912100105</t>
  </si>
  <si>
    <t>KAS1912100106</t>
  </si>
  <si>
    <t>S10SZX1949005</t>
  </si>
  <si>
    <t>535220190526836907</t>
  </si>
  <si>
    <t>KAS19121002</t>
  </si>
  <si>
    <t>KAS1912100201</t>
  </si>
  <si>
    <t>KAS1912100202</t>
  </si>
  <si>
    <t>KAS1912100203</t>
  </si>
  <si>
    <t>S10SZX1948004</t>
  </si>
  <si>
    <t>535220190526836910</t>
  </si>
  <si>
    <t>KAS19121003</t>
  </si>
  <si>
    <t>KAS1912100301</t>
  </si>
  <si>
    <t>KAS1912100302</t>
  </si>
  <si>
    <t>KAS1912100303</t>
  </si>
  <si>
    <t>塑料衣架</t>
  </si>
  <si>
    <t>KAS1912100304</t>
  </si>
  <si>
    <t>S10SZX1949003</t>
  </si>
  <si>
    <t>535220190526836913</t>
  </si>
  <si>
    <t>KAS19121004</t>
  </si>
  <si>
    <t>KAS1912100401</t>
  </si>
  <si>
    <t>S10SZX1949002</t>
  </si>
  <si>
    <t>535220190526836914</t>
  </si>
  <si>
    <t>KAS19121005</t>
  </si>
  <si>
    <t>KAS1912100501</t>
  </si>
  <si>
    <t>KAS1912100502</t>
  </si>
  <si>
    <t>KAS1912100503</t>
  </si>
  <si>
    <t>KAS1912100504</t>
  </si>
  <si>
    <t>S10SZX1949001</t>
  </si>
  <si>
    <t>535220190526836902</t>
  </si>
  <si>
    <t>KAS19121006</t>
  </si>
  <si>
    <t>KAS1912100601</t>
  </si>
  <si>
    <t>KAS1912100602</t>
  </si>
  <si>
    <t>KAS1912100603</t>
  </si>
  <si>
    <t>KAS1912100604</t>
  </si>
  <si>
    <t>KAS1912100605</t>
  </si>
  <si>
    <t>KAS1912100606</t>
  </si>
  <si>
    <t>KAS1912100607</t>
  </si>
  <si>
    <t>KAS1912100608</t>
  </si>
  <si>
    <t>KAS1912100609</t>
  </si>
  <si>
    <t>KAS1912100610</t>
  </si>
  <si>
    <t>KAS1912100611</t>
  </si>
  <si>
    <t>KAS1912100612</t>
  </si>
  <si>
    <t>KAS1912100613</t>
  </si>
  <si>
    <r>
      <rPr>
        <sz val="8"/>
        <color theme="0"/>
        <rFont val="宋体"/>
        <charset val="134"/>
      </rPr>
      <t xml:space="preserve">供应商名称
</t>
    </r>
    <r>
      <rPr>
        <sz val="8"/>
        <color theme="0"/>
        <rFont val="Verdana"/>
        <charset val="134"/>
      </rPr>
      <t>Supplier Name</t>
    </r>
  </si>
  <si>
    <r>
      <rPr>
        <sz val="8"/>
        <color theme="0"/>
        <rFont val="宋体"/>
        <charset val="134"/>
      </rPr>
      <t xml:space="preserve">入仓落货纸号
</t>
    </r>
    <r>
      <rPr>
        <sz val="8"/>
        <color theme="0"/>
        <rFont val="Verdana"/>
        <charset val="134"/>
      </rPr>
      <t>S/O#</t>
    </r>
  </si>
  <si>
    <r>
      <rPr>
        <sz val="8"/>
        <color theme="0"/>
        <rFont val="宋体"/>
        <charset val="134"/>
      </rPr>
      <t xml:space="preserve">客户采购订单号
</t>
    </r>
    <r>
      <rPr>
        <sz val="8"/>
        <color theme="0"/>
        <rFont val="Verdana"/>
        <charset val="134"/>
      </rPr>
      <t>PO#</t>
    </r>
  </si>
  <si>
    <r>
      <rPr>
        <sz val="8"/>
        <color theme="0"/>
        <rFont val="宋体"/>
        <charset val="134"/>
      </rPr>
      <t xml:space="preserve">货物款号
</t>
    </r>
    <r>
      <rPr>
        <sz val="8"/>
        <color theme="0"/>
        <rFont val="Verdana"/>
        <charset val="134"/>
      </rPr>
      <t>SKU#</t>
    </r>
  </si>
  <si>
    <t>SO#/PO#/SKU#</t>
  </si>
  <si>
    <r>
      <rPr>
        <sz val="8"/>
        <color theme="0"/>
        <rFont val="宋体"/>
        <charset val="134"/>
      </rPr>
      <t xml:space="preserve">入仓号
</t>
    </r>
    <r>
      <rPr>
        <sz val="8"/>
        <color theme="0"/>
        <rFont val="Verdana"/>
        <charset val="134"/>
      </rPr>
      <t>Inbound#</t>
    </r>
  </si>
  <si>
    <r>
      <rPr>
        <sz val="8"/>
        <color theme="0"/>
        <rFont val="宋体"/>
        <charset val="134"/>
      </rPr>
      <t xml:space="preserve">海关系统物料号
</t>
    </r>
    <r>
      <rPr>
        <sz val="8"/>
        <color theme="0"/>
        <rFont val="Verdana"/>
        <charset val="134"/>
      </rPr>
      <t>Customs Material#</t>
    </r>
  </si>
  <si>
    <r>
      <rPr>
        <sz val="8"/>
        <color theme="0"/>
        <rFont val="宋体"/>
        <charset val="134"/>
      </rPr>
      <t xml:space="preserve">收货日期
</t>
    </r>
    <r>
      <rPr>
        <sz val="8"/>
        <color theme="0"/>
        <rFont val="Verdana"/>
        <charset val="134"/>
      </rPr>
      <t>Received Date</t>
    </r>
  </si>
  <si>
    <r>
      <rPr>
        <sz val="8"/>
        <color theme="0"/>
        <rFont val="宋体"/>
        <charset val="134"/>
      </rPr>
      <t xml:space="preserve">实收箱数
</t>
    </r>
    <r>
      <rPr>
        <sz val="8"/>
        <color theme="0"/>
        <rFont val="Verdana"/>
        <charset val="134"/>
      </rPr>
      <t>Rcvd ctns</t>
    </r>
  </si>
  <si>
    <r>
      <rPr>
        <sz val="8"/>
        <color theme="0"/>
        <rFont val="宋体"/>
        <charset val="134"/>
      </rPr>
      <t xml:space="preserve">实收件数
</t>
    </r>
    <r>
      <rPr>
        <sz val="8"/>
        <color theme="0"/>
        <rFont val="Verdana"/>
        <charset val="134"/>
      </rPr>
      <t>Rcvd pcs</t>
    </r>
  </si>
  <si>
    <r>
      <rPr>
        <sz val="8"/>
        <color theme="0"/>
        <rFont val="Verdana"/>
        <charset val="134"/>
      </rPr>
      <t>1</t>
    </r>
    <r>
      <rPr>
        <sz val="8"/>
        <color theme="0"/>
        <rFont val="宋体"/>
        <charset val="134"/>
      </rPr>
      <t xml:space="preserve">箱几件
</t>
    </r>
    <r>
      <rPr>
        <sz val="8"/>
        <color theme="0"/>
        <rFont val="Verdana"/>
        <charset val="134"/>
      </rPr>
      <t>case pack</t>
    </r>
  </si>
  <si>
    <r>
      <rPr>
        <sz val="8"/>
        <color theme="0"/>
        <rFont val="宋体"/>
        <charset val="134"/>
      </rPr>
      <t xml:space="preserve">实测单箱毛重
</t>
    </r>
    <r>
      <rPr>
        <sz val="8"/>
        <color theme="0"/>
        <rFont val="Verdana"/>
        <charset val="134"/>
      </rPr>
      <t>G.W./ctn</t>
    </r>
  </si>
  <si>
    <r>
      <rPr>
        <sz val="8"/>
        <color theme="0"/>
        <rFont val="宋体"/>
        <charset val="134"/>
      </rPr>
      <t xml:space="preserve">实收总毛重
</t>
    </r>
    <r>
      <rPr>
        <sz val="8"/>
        <color theme="0"/>
        <rFont val="Verdana"/>
        <charset val="134"/>
      </rPr>
      <t>total G.W.</t>
    </r>
  </si>
  <si>
    <r>
      <rPr>
        <sz val="8"/>
        <color theme="0"/>
        <rFont val="宋体"/>
        <charset val="134"/>
      </rPr>
      <t xml:space="preserve">实测外箱长
</t>
    </r>
    <r>
      <rPr>
        <sz val="8"/>
        <color theme="0"/>
        <rFont val="Verdana"/>
        <charset val="134"/>
      </rPr>
      <t>L(cm)</t>
    </r>
  </si>
  <si>
    <r>
      <rPr>
        <sz val="8"/>
        <color theme="0"/>
        <rFont val="宋体"/>
        <charset val="134"/>
      </rPr>
      <t xml:space="preserve">实测外箱宽
</t>
    </r>
    <r>
      <rPr>
        <sz val="8"/>
        <color theme="0"/>
        <rFont val="Verdana"/>
        <charset val="134"/>
      </rPr>
      <t>W(cm)</t>
    </r>
  </si>
  <si>
    <r>
      <rPr>
        <sz val="8"/>
        <color theme="0"/>
        <rFont val="宋体"/>
        <charset val="134"/>
      </rPr>
      <t xml:space="preserve">实测外箱高
</t>
    </r>
    <r>
      <rPr>
        <sz val="8"/>
        <color theme="0"/>
        <rFont val="Verdana"/>
        <charset val="134"/>
      </rPr>
      <t>H(cm)</t>
    </r>
  </si>
  <si>
    <r>
      <rPr>
        <sz val="8"/>
        <color theme="0"/>
        <rFont val="宋体"/>
        <charset val="134"/>
      </rPr>
      <t xml:space="preserve">实测单箱体积
</t>
    </r>
    <r>
      <rPr>
        <sz val="8"/>
        <color theme="0"/>
        <rFont val="Verdana"/>
        <charset val="134"/>
      </rPr>
      <t>cbm/ctn</t>
    </r>
  </si>
  <si>
    <r>
      <rPr>
        <sz val="8"/>
        <color theme="0"/>
        <rFont val="宋体"/>
        <charset val="134"/>
      </rPr>
      <t xml:space="preserve">实收总体积
</t>
    </r>
    <r>
      <rPr>
        <sz val="8"/>
        <color theme="0"/>
        <rFont val="Verdana"/>
        <charset val="134"/>
      </rPr>
      <t>total cbm</t>
    </r>
  </si>
  <si>
    <r>
      <rPr>
        <sz val="8"/>
        <color theme="0"/>
        <rFont val="宋体"/>
        <charset val="134"/>
      </rPr>
      <t xml:space="preserve">入仓报关单件净重
</t>
    </r>
    <r>
      <rPr>
        <sz val="8"/>
        <color theme="0"/>
        <rFont val="Verdana"/>
        <charset val="134"/>
      </rPr>
      <t>N.W./pcs</t>
    </r>
  </si>
  <si>
    <r>
      <rPr>
        <sz val="8"/>
        <color theme="0"/>
        <rFont val="宋体"/>
        <charset val="134"/>
      </rPr>
      <t xml:space="preserve">入仓报关总净重
</t>
    </r>
    <r>
      <rPr>
        <sz val="8"/>
        <color theme="0"/>
        <rFont val="Verdana"/>
        <charset val="134"/>
      </rPr>
      <t>total N.W.</t>
    </r>
  </si>
  <si>
    <r>
      <rPr>
        <sz val="8"/>
        <color theme="0"/>
        <rFont val="宋体"/>
        <charset val="134"/>
      </rPr>
      <t xml:space="preserve">库位
</t>
    </r>
    <r>
      <rPr>
        <sz val="8"/>
        <color theme="0"/>
        <rFont val="Verdana"/>
        <charset val="134"/>
      </rPr>
      <t>location</t>
    </r>
  </si>
  <si>
    <r>
      <rPr>
        <sz val="8"/>
        <color theme="0"/>
        <rFont val="宋体"/>
        <charset val="134"/>
      </rPr>
      <t xml:space="preserve">总出仓箱数
</t>
    </r>
    <r>
      <rPr>
        <sz val="8"/>
        <color theme="0"/>
        <rFont val="Verdana"/>
        <charset val="134"/>
      </rPr>
      <t>ttl shipped ctns</t>
    </r>
  </si>
  <si>
    <r>
      <rPr>
        <sz val="8"/>
        <color theme="0"/>
        <rFont val="宋体"/>
        <charset val="134"/>
      </rPr>
      <t xml:space="preserve">总出仓件数
</t>
    </r>
    <r>
      <rPr>
        <sz val="8"/>
        <color theme="0"/>
        <rFont val="Verdana"/>
        <charset val="134"/>
      </rPr>
      <t>ttl shipped pcs</t>
    </r>
  </si>
  <si>
    <r>
      <rPr>
        <sz val="8"/>
        <color theme="0"/>
        <rFont val="宋体"/>
        <charset val="134"/>
      </rPr>
      <t xml:space="preserve">总出仓毛重
</t>
    </r>
    <r>
      <rPr>
        <sz val="8"/>
        <color theme="0"/>
        <rFont val="Verdana"/>
        <charset val="134"/>
      </rPr>
      <t>ttl shipped G.W.</t>
    </r>
  </si>
  <si>
    <r>
      <rPr>
        <sz val="8"/>
        <color theme="0"/>
        <rFont val="宋体"/>
        <charset val="134"/>
      </rPr>
      <t xml:space="preserve">总出仓净重
</t>
    </r>
    <r>
      <rPr>
        <sz val="8"/>
        <color theme="0"/>
        <rFont val="Verdana"/>
        <charset val="134"/>
      </rPr>
      <t>ttl shipped N.W.</t>
    </r>
  </si>
  <si>
    <r>
      <rPr>
        <sz val="8"/>
        <color theme="0"/>
        <rFont val="宋体"/>
        <charset val="134"/>
      </rPr>
      <t xml:space="preserve">总出仓体积
</t>
    </r>
    <r>
      <rPr>
        <sz val="8"/>
        <color theme="0"/>
        <rFont val="Verdana"/>
        <charset val="134"/>
      </rPr>
      <t>ttl shipped cbm</t>
    </r>
  </si>
  <si>
    <r>
      <rPr>
        <sz val="8"/>
        <color theme="0"/>
        <rFont val="宋体"/>
        <charset val="134"/>
      </rPr>
      <t xml:space="preserve">总库存箱数
</t>
    </r>
    <r>
      <rPr>
        <sz val="8"/>
        <color theme="0"/>
        <rFont val="Verdana"/>
        <charset val="134"/>
      </rPr>
      <t>ttl stock ctns</t>
    </r>
  </si>
  <si>
    <r>
      <rPr>
        <sz val="8"/>
        <color theme="0"/>
        <rFont val="宋体"/>
        <charset val="134"/>
      </rPr>
      <t xml:space="preserve">总库存件数
</t>
    </r>
    <r>
      <rPr>
        <sz val="8"/>
        <color theme="0"/>
        <rFont val="Verdana"/>
        <charset val="134"/>
      </rPr>
      <t>ttl stock pcs</t>
    </r>
  </si>
  <si>
    <r>
      <rPr>
        <sz val="8"/>
        <color theme="0"/>
        <rFont val="宋体"/>
        <charset val="134"/>
      </rPr>
      <t xml:space="preserve">总库存毛重
</t>
    </r>
    <r>
      <rPr>
        <sz val="8"/>
        <color theme="0"/>
        <rFont val="Verdana"/>
        <charset val="134"/>
      </rPr>
      <t>ttl stock G.W.</t>
    </r>
  </si>
  <si>
    <r>
      <rPr>
        <sz val="8"/>
        <color theme="0"/>
        <rFont val="宋体"/>
        <charset val="134"/>
      </rPr>
      <t xml:space="preserve">总库存净重
</t>
    </r>
    <r>
      <rPr>
        <sz val="8"/>
        <color theme="0"/>
        <rFont val="Verdana"/>
        <charset val="134"/>
      </rPr>
      <t>ttl stock N.W.</t>
    </r>
  </si>
  <si>
    <r>
      <rPr>
        <sz val="8"/>
        <color theme="0"/>
        <rFont val="宋体"/>
        <charset val="134"/>
      </rPr>
      <t xml:space="preserve">总库存体积
</t>
    </r>
    <r>
      <rPr>
        <sz val="8"/>
        <color theme="0"/>
        <rFont val="Verdana"/>
        <charset val="134"/>
      </rPr>
      <t>ttl stock cbm</t>
    </r>
  </si>
  <si>
    <r>
      <rPr>
        <sz val="8"/>
        <color theme="0"/>
        <rFont val="宋体"/>
        <charset val="134"/>
      </rPr>
      <t>库存</t>
    </r>
    <r>
      <rPr>
        <sz val="8"/>
        <color theme="0"/>
        <rFont val="Verdana"/>
        <charset val="134"/>
      </rPr>
      <t>case pack</t>
    </r>
    <r>
      <rPr>
        <sz val="8"/>
        <color theme="0"/>
        <rFont val="宋体"/>
        <charset val="134"/>
      </rPr>
      <t>检验</t>
    </r>
  </si>
  <si>
    <r>
      <rPr>
        <sz val="8"/>
        <color theme="0"/>
        <rFont val="宋体"/>
        <charset val="134"/>
      </rPr>
      <t xml:space="preserve">备注
</t>
    </r>
    <r>
      <rPr>
        <sz val="8"/>
        <color theme="0"/>
        <rFont val="Verdana"/>
        <charset val="134"/>
      </rPr>
      <t>Remarks</t>
    </r>
  </si>
  <si>
    <t>EVER BRIGHT ELECTRIC (HONG KONG) CO.,LTD</t>
  </si>
  <si>
    <t>KG-ARI-1808-00019-00285</t>
  </si>
  <si>
    <t>A01-303</t>
  </si>
  <si>
    <t>PLACO GLOBAL LTD</t>
  </si>
  <si>
    <t>KG-ARI-1808-00019-00212</t>
  </si>
  <si>
    <t>A18-103</t>
  </si>
  <si>
    <t>A01-103</t>
  </si>
  <si>
    <t>A02-103</t>
  </si>
  <si>
    <t>SHANTOU CITY DAYE PLASTIC TOYS CO,LTD</t>
  </si>
  <si>
    <t>S10YTN1828003</t>
  </si>
  <si>
    <t>KG-ARI-1808-00019-00280</t>
  </si>
  <si>
    <t>A20-201</t>
  </si>
  <si>
    <t>A20-204</t>
  </si>
  <si>
    <t>A20-104</t>
  </si>
  <si>
    <t>RELIANCE ENTERPRISE CORP</t>
  </si>
  <si>
    <t>KG-ARI-1808-00019-00551</t>
  </si>
  <si>
    <t>A06-301-302-102-203</t>
  </si>
  <si>
    <t>PLAYGO TOYS ENTERPRISES LIMITED</t>
  </si>
  <si>
    <t>KG-ARI-1808-00019-00577</t>
  </si>
  <si>
    <t>深圳市鸿基监管仓有限公司</t>
  </si>
  <si>
    <t>KG-ARI-1808-00019-00489</t>
  </si>
  <si>
    <t>A18-104、A20</t>
  </si>
  <si>
    <t>KG-ARI-1808-00019-00335</t>
  </si>
  <si>
    <t>KG-ARI-1808-00019-00385</t>
  </si>
  <si>
    <t>A20-301</t>
  </si>
  <si>
    <t>A18-202</t>
  </si>
  <si>
    <t>A18-102</t>
  </si>
  <si>
    <t>A18-302</t>
  </si>
  <si>
    <t>KG-ARI-1808-00019-00324</t>
  </si>
  <si>
    <t>KG-ARI-1808-00019-00221</t>
  </si>
  <si>
    <t>A18-301</t>
  </si>
  <si>
    <t>KG-ARI-1808-00019-00402</t>
  </si>
  <si>
    <t>A01-202</t>
  </si>
  <si>
    <t>KG-ARI-1808-00019-00394</t>
  </si>
  <si>
    <t>A20-203</t>
  </si>
  <si>
    <t>42477808</t>
  </si>
  <si>
    <t>42477815</t>
  </si>
  <si>
    <t>WIRE KING INTERNATIONAL LIMITED</t>
  </si>
  <si>
    <t>KG-ARI-1808-00019-00393</t>
  </si>
  <si>
    <t>41799956</t>
  </si>
  <si>
    <t>A01-201、A05-303-203</t>
  </si>
  <si>
    <t>41174708</t>
  </si>
  <si>
    <t>A02-301-302</t>
  </si>
  <si>
    <t>42269076</t>
  </si>
  <si>
    <t>A01-302、A05-102-103</t>
  </si>
  <si>
    <t>41799949</t>
  </si>
  <si>
    <t>A02-201、A05-101-201-301-302-202</t>
  </si>
  <si>
    <t>深圳市鸿基出口监管仓库有限公司</t>
  </si>
  <si>
    <t>KG-ARI-1808-00019-00323</t>
  </si>
  <si>
    <t>42495284</t>
  </si>
  <si>
    <t>A20-303</t>
  </si>
  <si>
    <t>42495222</t>
  </si>
  <si>
    <t>42495239</t>
  </si>
  <si>
    <t>42495291</t>
  </si>
  <si>
    <t>A20-302</t>
  </si>
  <si>
    <t>42572176</t>
  </si>
  <si>
    <t>42477730</t>
  </si>
  <si>
    <t>A02-201</t>
  </si>
  <si>
    <t>42308812</t>
  </si>
  <si>
    <t>42604440</t>
  </si>
  <si>
    <t>已出完</t>
  </si>
  <si>
    <t>42604419</t>
  </si>
  <si>
    <t>42495277</t>
  </si>
  <si>
    <t>42551119</t>
  </si>
  <si>
    <t>42551102</t>
  </si>
  <si>
    <t>KG-ARI-1808-00019-00474</t>
  </si>
  <si>
    <t>42478942</t>
  </si>
  <si>
    <t>42565963</t>
  </si>
  <si>
    <t>A20-202</t>
  </si>
  <si>
    <t>KG-ARI-1808-00019-00326</t>
  </si>
  <si>
    <t>42604433</t>
  </si>
  <si>
    <t>KG-ARI-1808-00019-00262</t>
  </si>
  <si>
    <t>42623762</t>
  </si>
  <si>
    <t>阳江市必红厨具制品有限公司</t>
  </si>
  <si>
    <t>KG-KGT-1808-00016-00690</t>
  </si>
  <si>
    <t>41960554A</t>
  </si>
  <si>
    <t>B82</t>
  </si>
  <si>
    <t>41960554B</t>
  </si>
  <si>
    <t>KG-KGT-1808-00016-00529</t>
  </si>
  <si>
    <t>42685012/A</t>
  </si>
  <si>
    <t>42685005/A</t>
  </si>
  <si>
    <t>YANGJIANG TOPWIN IND.AND TRADE CO.,LTD.</t>
  </si>
  <si>
    <t>KG-ROB-1808-00023-00716</t>
  </si>
  <si>
    <t>42348313</t>
  </si>
  <si>
    <t>A83</t>
  </si>
  <si>
    <t>LEE SHING METAL MANUFACTURING COMPANY LTD</t>
  </si>
  <si>
    <t>KG-ARI-1808-00019-00202</t>
  </si>
  <si>
    <t>41638279</t>
  </si>
  <si>
    <t>KAN SHUN IND CO LTD</t>
  </si>
  <si>
    <t>KG-ROB-1808-00023-00734</t>
  </si>
  <si>
    <t>A57</t>
  </si>
  <si>
    <t>深圳新昌塑胶用品有限公司</t>
  </si>
  <si>
    <t>KG-KGT-1808-00016-00614</t>
  </si>
  <si>
    <t>CHASE ON DEVELOPMENT LIMITED</t>
  </si>
  <si>
    <t>KG-ARI-1808-00019-00216</t>
  </si>
  <si>
    <t>B69</t>
  </si>
  <si>
    <t>KG-ARI-1808-00019-00386</t>
  </si>
  <si>
    <t>A18-104</t>
  </si>
  <si>
    <t>Champion Industrial (Y.Y.) Ltd.</t>
  </si>
  <si>
    <t>KG-ARI-1808-00019-00439</t>
  </si>
  <si>
    <t>42622857</t>
  </si>
  <si>
    <t>A43-301</t>
  </si>
  <si>
    <t>42623106</t>
  </si>
  <si>
    <t>A43-101</t>
  </si>
  <si>
    <t>42581697</t>
  </si>
  <si>
    <t>A43-201</t>
  </si>
  <si>
    <t>42622499</t>
  </si>
  <si>
    <t>42622345</t>
  </si>
  <si>
    <t>42623021</t>
  </si>
  <si>
    <t>A43-202</t>
  </si>
  <si>
    <t>42426615</t>
  </si>
  <si>
    <t>A43-102</t>
  </si>
  <si>
    <t>42566953</t>
  </si>
  <si>
    <t>42571704</t>
  </si>
  <si>
    <t>42587354</t>
  </si>
  <si>
    <t>42425892</t>
  </si>
  <si>
    <t>42338727</t>
  </si>
  <si>
    <t>A24-201</t>
  </si>
  <si>
    <t>42338680</t>
  </si>
  <si>
    <t>42340638</t>
  </si>
  <si>
    <t>42491736</t>
  </si>
  <si>
    <t>42571711</t>
  </si>
  <si>
    <t>42623007</t>
  </si>
  <si>
    <t>42566946</t>
  </si>
  <si>
    <t>42332534</t>
  </si>
  <si>
    <t>42623052</t>
  </si>
  <si>
    <t>42623083</t>
  </si>
  <si>
    <t>彩亿贸易有限公司</t>
  </si>
  <si>
    <t>KG-KGT-1810-00017-00517</t>
  </si>
  <si>
    <t>42496984A</t>
  </si>
  <si>
    <t>42496984B</t>
  </si>
  <si>
    <t>深圳市裕信成贸易有限公司</t>
  </si>
  <si>
    <t>KG-KGT-1808-00016-00695</t>
  </si>
  <si>
    <t>KG-KGT-1808-00016-00693</t>
  </si>
  <si>
    <t>Kenyield International Ltd</t>
  </si>
  <si>
    <t>KG-ARI-1808-00019-
00452</t>
  </si>
  <si>
    <t>LBC TRADING (HK) COMPANY LIMITED</t>
  </si>
  <si>
    <t>KG-ROB-1808-00023-00773</t>
  </si>
  <si>
    <t>KG-ROB-1808-00023-00774</t>
  </si>
  <si>
    <t>深圳市东明进出口有限公司</t>
  </si>
  <si>
    <t>42617525A</t>
  </si>
  <si>
    <t>42617525B</t>
  </si>
  <si>
    <t>42617518A</t>
  </si>
  <si>
    <t>42617518B</t>
  </si>
  <si>
    <t>42561385</t>
  </si>
  <si>
    <t>S10YTN1827009</t>
  </si>
  <si>
    <t>KG-ARI-1808-00019-00367</t>
  </si>
  <si>
    <t>A22-202</t>
  </si>
  <si>
    <t>KG-ARI-1808-00019-00372</t>
  </si>
  <si>
    <t>A22-304</t>
  </si>
  <si>
    <t>Newsun Silicone Products Co.,Ltd</t>
  </si>
  <si>
    <t>KG-ARI-1812-00048-01223</t>
  </si>
  <si>
    <t>A01-203</t>
  </si>
  <si>
    <t>TEAMHOLD INDUSTRIAL LTD</t>
  </si>
  <si>
    <t>KG-ARI-1812-00048-00952</t>
  </si>
  <si>
    <t>A40-203</t>
  </si>
  <si>
    <t>ANKO</t>
  </si>
  <si>
    <t>42433095Q</t>
  </si>
  <si>
    <t>A12-101</t>
  </si>
  <si>
    <t>42495451Q</t>
  </si>
  <si>
    <t>42432821Q</t>
  </si>
  <si>
    <t>B72</t>
  </si>
  <si>
    <t>42224044Q</t>
  </si>
  <si>
    <t>A14-301</t>
  </si>
  <si>
    <t>42224297Q</t>
  </si>
  <si>
    <t>KG-ARI-1808-00019-00283</t>
  </si>
  <si>
    <t>42457374Q</t>
  </si>
  <si>
    <t>A27-304</t>
  </si>
  <si>
    <t>KG-ARI-1808-00019-00307</t>
  </si>
  <si>
    <t>41621202Q</t>
  </si>
  <si>
    <t>A07-102</t>
  </si>
  <si>
    <t>42478911Q</t>
  </si>
  <si>
    <t>42494683Q</t>
  </si>
  <si>
    <t>A26-304</t>
  </si>
  <si>
    <t>41638279Q</t>
  </si>
  <si>
    <t>A22-104</t>
  </si>
  <si>
    <t>42494652Q</t>
  </si>
  <si>
    <t>KG-ARI-1808-00019-00203</t>
  </si>
  <si>
    <t>41872215Q</t>
  </si>
  <si>
    <t>A12-301</t>
  </si>
  <si>
    <t>KG-ARI-1808-00019-00276</t>
  </si>
  <si>
    <t>42634782Q</t>
  </si>
  <si>
    <t>A44-303</t>
  </si>
  <si>
    <t>42634799Q</t>
  </si>
  <si>
    <t>A26-104</t>
  </si>
  <si>
    <t>42635581Q</t>
  </si>
  <si>
    <t>A42-203</t>
  </si>
  <si>
    <t>42635598Q</t>
  </si>
  <si>
    <t>42637554Q</t>
  </si>
  <si>
    <t>42637578Q</t>
  </si>
  <si>
    <t>42369578Q</t>
  </si>
  <si>
    <t>A07-101</t>
  </si>
  <si>
    <t>深圳市立航货运股份有限公司</t>
  </si>
  <si>
    <t>KG-00695</t>
  </si>
  <si>
    <t>42473190A</t>
  </si>
  <si>
    <t>A04-301</t>
  </si>
  <si>
    <t>42473206A</t>
  </si>
  <si>
    <t>A04-102</t>
  </si>
  <si>
    <t>41453537A</t>
  </si>
  <si>
    <t>A04-101</t>
  </si>
  <si>
    <t>42371441A</t>
  </si>
  <si>
    <t>A03-301</t>
  </si>
  <si>
    <t>41453568A</t>
  </si>
  <si>
    <t>A03-201</t>
  </si>
  <si>
    <t>41453469A</t>
  </si>
  <si>
    <t>A04-201</t>
  </si>
  <si>
    <t>42443131A</t>
  </si>
  <si>
    <t>A03-102</t>
  </si>
  <si>
    <t>41453438A</t>
  </si>
  <si>
    <t>A03-303</t>
  </si>
  <si>
    <t>42473183A</t>
  </si>
  <si>
    <t>A04-103</t>
  </si>
  <si>
    <t>42371434A</t>
  </si>
  <si>
    <t>A04-202</t>
  </si>
  <si>
    <t>42492122A</t>
  </si>
  <si>
    <t>A15-101-201</t>
  </si>
  <si>
    <t>42421580A</t>
  </si>
  <si>
    <t>A03-101</t>
  </si>
  <si>
    <t>42476795A</t>
  </si>
  <si>
    <t>A10-101-201-301-102</t>
  </si>
  <si>
    <t>KG-ROB-1803-00002-00068</t>
  </si>
  <si>
    <t>42583752</t>
  </si>
  <si>
    <t>A49</t>
  </si>
  <si>
    <t>KG-ROB-1803-00002-00067</t>
  </si>
  <si>
    <t>42489283</t>
  </si>
  <si>
    <t>KG-00696</t>
  </si>
  <si>
    <t>42476795B</t>
  </si>
  <si>
    <t>A15-301-302-201</t>
  </si>
  <si>
    <t>42492122B</t>
  </si>
  <si>
    <t>A15-102</t>
  </si>
  <si>
    <t>42421580B</t>
  </si>
  <si>
    <t>A03-103</t>
  </si>
  <si>
    <t>41453469B</t>
  </si>
  <si>
    <t>42473183B</t>
  </si>
  <si>
    <t>42473190B</t>
  </si>
  <si>
    <t>42371441B</t>
  </si>
  <si>
    <t>41453438B</t>
  </si>
  <si>
    <t>41453537B</t>
  </si>
  <si>
    <t>41453568B</t>
  </si>
  <si>
    <t>42443131B</t>
  </si>
  <si>
    <t>A03-302</t>
  </si>
  <si>
    <t>42473206B</t>
  </si>
  <si>
    <t>42371434B</t>
  </si>
  <si>
    <t>41521977</t>
  </si>
  <si>
    <t>A04-302</t>
  </si>
  <si>
    <t>41521984</t>
  </si>
  <si>
    <t>A03-202</t>
  </si>
  <si>
    <t>KG-00731</t>
  </si>
  <si>
    <t>41745625</t>
  </si>
  <si>
    <t>A16-102</t>
  </si>
  <si>
    <t>42167006</t>
  </si>
  <si>
    <t>41961070</t>
  </si>
  <si>
    <t>A17-202</t>
  </si>
  <si>
    <t>42060802</t>
  </si>
  <si>
    <t>A17-204</t>
  </si>
  <si>
    <t>41872048</t>
  </si>
  <si>
    <t>A17-301</t>
  </si>
  <si>
    <t>42018476</t>
  </si>
  <si>
    <t>KG-01539</t>
  </si>
  <si>
    <t>41872741</t>
  </si>
  <si>
    <t>A16-103</t>
  </si>
  <si>
    <t>KG-01504</t>
  </si>
  <si>
    <t>42272298A</t>
  </si>
  <si>
    <t>A17-104</t>
  </si>
  <si>
    <t>42272311</t>
  </si>
  <si>
    <t>A17-101</t>
  </si>
  <si>
    <t>42272281A</t>
  </si>
  <si>
    <t>A17-103</t>
  </si>
  <si>
    <t>42318064A</t>
  </si>
  <si>
    <t>42318071</t>
  </si>
  <si>
    <t>42318057A</t>
  </si>
  <si>
    <t>42561347A</t>
  </si>
  <si>
    <t>KG-01561</t>
  </si>
  <si>
    <t>42353409A</t>
  </si>
  <si>
    <t>A19-102</t>
  </si>
  <si>
    <t>42353744A</t>
  </si>
  <si>
    <t>KG-00734</t>
  </si>
  <si>
    <t>41531457</t>
  </si>
  <si>
    <t>A19-301</t>
  </si>
  <si>
    <t>KG-01549</t>
  </si>
  <si>
    <t>42492245</t>
  </si>
  <si>
    <t>A17-201</t>
  </si>
  <si>
    <t>42279327</t>
  </si>
  <si>
    <t>42492207</t>
  </si>
  <si>
    <t>42440369</t>
  </si>
  <si>
    <t>KG-01536</t>
  </si>
  <si>
    <t>42447375</t>
  </si>
  <si>
    <t>42447382</t>
  </si>
  <si>
    <t>A17-203</t>
  </si>
  <si>
    <t>KG-01543</t>
  </si>
  <si>
    <t>42445388</t>
  </si>
  <si>
    <t>A19-304</t>
  </si>
  <si>
    <t>42445340</t>
  </si>
  <si>
    <t>42445395</t>
  </si>
  <si>
    <t>42569152</t>
  </si>
  <si>
    <t>A17-102</t>
  </si>
  <si>
    <t>42569169</t>
  </si>
  <si>
    <t>42569183</t>
  </si>
  <si>
    <t>42445364</t>
  </si>
  <si>
    <t>42445357</t>
  </si>
  <si>
    <t>42445371</t>
  </si>
  <si>
    <t>42445456</t>
  </si>
  <si>
    <t>42445401</t>
  </si>
  <si>
    <t>42445463</t>
  </si>
  <si>
    <t>KG-01527</t>
  </si>
  <si>
    <t>42576631</t>
  </si>
  <si>
    <t>A19-103</t>
  </si>
  <si>
    <t>42576624</t>
  </si>
  <si>
    <t>A19-303</t>
  </si>
  <si>
    <t>42511878</t>
  </si>
  <si>
    <t>A19-202</t>
  </si>
  <si>
    <t>42498254</t>
  </si>
  <si>
    <t>42498247</t>
  </si>
  <si>
    <t>42287704</t>
  </si>
  <si>
    <t>B58</t>
  </si>
  <si>
    <t>42498216</t>
  </si>
  <si>
    <t>42576600</t>
  </si>
  <si>
    <t>A19-203</t>
  </si>
  <si>
    <t>42576617</t>
  </si>
  <si>
    <t>A19-201</t>
  </si>
  <si>
    <t>42518785</t>
  </si>
  <si>
    <t>42518792</t>
  </si>
  <si>
    <t>KG-01568</t>
  </si>
  <si>
    <t>42576686</t>
  </si>
  <si>
    <t>A40-103</t>
  </si>
  <si>
    <t>42576594</t>
  </si>
  <si>
    <t>42579373</t>
  </si>
  <si>
    <t>42576648</t>
  </si>
  <si>
    <t>42353409B</t>
  </si>
  <si>
    <t>42353744B</t>
  </si>
  <si>
    <t>KG-01579</t>
  </si>
  <si>
    <t>42170365</t>
  </si>
  <si>
    <t>A19-302</t>
  </si>
  <si>
    <t>42348795</t>
  </si>
  <si>
    <t>A17-304</t>
  </si>
  <si>
    <t>42170358</t>
  </si>
  <si>
    <t>A19-204</t>
  </si>
  <si>
    <t>42447719</t>
  </si>
  <si>
    <t>41405581</t>
  </si>
  <si>
    <t>A19-101</t>
  </si>
  <si>
    <t>42176879</t>
  </si>
  <si>
    <t>42170440</t>
  </si>
  <si>
    <t>A17-303</t>
  </si>
  <si>
    <t>42171676</t>
  </si>
  <si>
    <t>A19-104</t>
  </si>
  <si>
    <t>42170464</t>
  </si>
  <si>
    <t>42170334</t>
  </si>
  <si>
    <t>42348788</t>
  </si>
  <si>
    <t>42374428</t>
  </si>
  <si>
    <t>42374411</t>
  </si>
  <si>
    <t>42170341</t>
  </si>
  <si>
    <t>42171744</t>
  </si>
  <si>
    <t>42170471</t>
  </si>
  <si>
    <t>42348801</t>
  </si>
  <si>
    <t>42170372</t>
  </si>
  <si>
    <t>42381914</t>
  </si>
  <si>
    <t>42170525</t>
  </si>
  <si>
    <t>42170419</t>
  </si>
  <si>
    <t>42435327</t>
  </si>
  <si>
    <t>42436102</t>
  </si>
  <si>
    <t>42217930</t>
  </si>
  <si>
    <t>42443759</t>
  </si>
  <si>
    <t>42374503</t>
  </si>
  <si>
    <t>41453438C</t>
  </si>
  <si>
    <t>41453469C</t>
  </si>
  <si>
    <t>41453568C</t>
  </si>
  <si>
    <t>A17-302</t>
  </si>
  <si>
    <t>41453537C</t>
  </si>
  <si>
    <t>42442813</t>
  </si>
  <si>
    <t>42442820</t>
  </si>
  <si>
    <t>42272298B</t>
  </si>
  <si>
    <t>42272281B</t>
  </si>
  <si>
    <t>42318064B</t>
  </si>
  <si>
    <t>42318057B</t>
  </si>
  <si>
    <t>42561323</t>
  </si>
  <si>
    <t>42561347B</t>
  </si>
  <si>
    <t>KG-01510</t>
  </si>
  <si>
    <t>42489344</t>
  </si>
  <si>
    <t>41719718</t>
  </si>
  <si>
    <t>AMSCAN ASIA INTTERNATIONAL LTD</t>
  </si>
  <si>
    <t>KG-ARI-1812-00048-01308</t>
  </si>
  <si>
    <t>42412571</t>
  </si>
  <si>
    <t>42382447</t>
  </si>
  <si>
    <t>42382478</t>
  </si>
  <si>
    <t>42550563</t>
  </si>
  <si>
    <t>Guangzhou K Land Baags And Luggage Co.,LTD</t>
  </si>
  <si>
    <t>KG-ARI-1812-00045-00861</t>
  </si>
  <si>
    <t>67891900</t>
  </si>
  <si>
    <t>67995790</t>
  </si>
  <si>
    <t>Shantou Yingsheng Import &amp; Export Trading Co.Ltd</t>
  </si>
  <si>
    <t>KG-ARI-1812-00048-01328</t>
  </si>
  <si>
    <t>NiceChina Ceramics lnternal Co .Limited</t>
  </si>
  <si>
    <t>KG-ARI-1812-00048-01339</t>
  </si>
  <si>
    <t>42569336</t>
  </si>
  <si>
    <t>A16-203</t>
  </si>
  <si>
    <t>广东伟经金属制造有限公司</t>
  </si>
  <si>
    <t>S10SZX1851002</t>
  </si>
  <si>
    <t>KG-ARI-1812-00048-01221</t>
  </si>
  <si>
    <t>A22-204</t>
  </si>
  <si>
    <t>A07-301</t>
  </si>
  <si>
    <t xml:space="preserve">Eastcolight Hong Kong Limited </t>
  </si>
  <si>
    <t>KG-ARI-1812-00048-01142</t>
  </si>
  <si>
    <t>深圳市嘉淇贸易有限公司</t>
  </si>
  <si>
    <t>KG-ARI-1812-00048-01275</t>
  </si>
  <si>
    <t>佛山市顺德区骏业电子有限公司</t>
  </si>
  <si>
    <t>KG-ARI-1812-00048-01347</t>
  </si>
  <si>
    <t>广州市雨点皮具制品有限公司</t>
  </si>
  <si>
    <t>KG-ARI-1812-00048-01119</t>
  </si>
  <si>
    <t>42603320</t>
  </si>
  <si>
    <t>广州千羽宠物用品有限公司</t>
  </si>
  <si>
    <t>KG-ARI-1812-00048-01335</t>
  </si>
  <si>
    <t>KG-ARI-1812-00048-01261</t>
  </si>
  <si>
    <t>A409</t>
  </si>
  <si>
    <t>KG-ARI-1812-00048-01250</t>
  </si>
  <si>
    <t>EVER BRIGHT ELECTRIC CO., LTD</t>
  </si>
  <si>
    <t>KG-ARI-1812-00048-01048</t>
  </si>
  <si>
    <t>A33-301</t>
  </si>
  <si>
    <t>KG-ARI-1812-00048-01474</t>
  </si>
  <si>
    <t>A33-103</t>
  </si>
  <si>
    <t>A33-101</t>
  </si>
  <si>
    <t>42555902</t>
  </si>
  <si>
    <t>42555858</t>
  </si>
  <si>
    <t>A33-102</t>
  </si>
  <si>
    <t>S10SZX1901002/A</t>
  </si>
  <si>
    <t>KG-ARI-1812-00048-00948</t>
  </si>
  <si>
    <t>A18-304</t>
  </si>
  <si>
    <t>A16-202</t>
  </si>
  <si>
    <t>A20-304</t>
  </si>
  <si>
    <t>A403</t>
  </si>
  <si>
    <t>A36-203</t>
  </si>
  <si>
    <t>A18-204</t>
  </si>
  <si>
    <t>A405</t>
  </si>
  <si>
    <t>S10SZX1901002/B</t>
  </si>
  <si>
    <t>KG-ARI-1901-00066-01568</t>
  </si>
  <si>
    <t>A07-203</t>
  </si>
  <si>
    <t>KAS GLOBAL TRADING PTY LIMITED.</t>
  </si>
  <si>
    <t>KG-ARI-1812-00048-01101</t>
  </si>
  <si>
    <t>A32-203</t>
  </si>
  <si>
    <t>KG-ARI-1812-00048-01357</t>
  </si>
  <si>
    <t>A40-202</t>
  </si>
  <si>
    <t>A40-303</t>
  </si>
  <si>
    <t>KAS GLOBAL TRADING PTY LIMITED</t>
  </si>
  <si>
    <t>KG-ARI-1812-00048-00978</t>
  </si>
  <si>
    <t>A06-202</t>
  </si>
  <si>
    <t>A06-303</t>
  </si>
  <si>
    <t>KG-ARI-1812-00048-01039</t>
  </si>
  <si>
    <t>42224044</t>
  </si>
  <si>
    <t>A12-102</t>
  </si>
  <si>
    <t>42224297</t>
  </si>
  <si>
    <t>A12-302</t>
  </si>
  <si>
    <t>42415831</t>
  </si>
  <si>
    <t>ANKO RETAIL INCORPORATED</t>
  </si>
  <si>
    <t>S10SZX1902019</t>
  </si>
  <si>
    <t>KG-ARI-1901-00066-01606</t>
  </si>
  <si>
    <t>42019572A</t>
  </si>
  <si>
    <t>42019572B</t>
  </si>
  <si>
    <t>42685012</t>
  </si>
  <si>
    <t>A25-202</t>
  </si>
  <si>
    <t>42685005</t>
  </si>
  <si>
    <t>KG-ARI-1901-00098-01917</t>
  </si>
  <si>
    <t>42568513</t>
  </si>
  <si>
    <t>A07-202</t>
  </si>
  <si>
    <t>42707264</t>
  </si>
  <si>
    <t>42719458</t>
  </si>
  <si>
    <t>KG-ARI-1901-00066-01599</t>
  </si>
  <si>
    <t>KG-ARI-1812-00048-01883</t>
  </si>
  <si>
    <t>A42-101</t>
  </si>
  <si>
    <t>A42-302</t>
  </si>
  <si>
    <t>42576600A</t>
  </si>
  <si>
    <t>A11-301</t>
  </si>
  <si>
    <t>42576600B</t>
  </si>
  <si>
    <t>A42-202</t>
  </si>
  <si>
    <t>A15-202</t>
  </si>
  <si>
    <t>B75</t>
  </si>
  <si>
    <t>KG-ARI-1812-00048-00931</t>
  </si>
  <si>
    <t>A36-101-202</t>
  </si>
  <si>
    <t>A36-103</t>
  </si>
  <si>
    <t>A36-102-103</t>
  </si>
  <si>
    <t>A21-201</t>
  </si>
  <si>
    <t>A21-202</t>
  </si>
  <si>
    <t>A36-301</t>
  </si>
  <si>
    <t>A36-303</t>
  </si>
  <si>
    <t>KG-ARI-1812-00048-01331</t>
  </si>
  <si>
    <t>A44-103</t>
  </si>
  <si>
    <t>A42-103</t>
  </si>
  <si>
    <t>KG-ARI-1812-00048-00996</t>
  </si>
  <si>
    <t>A23-104</t>
  </si>
  <si>
    <t>WINFAT INDUSTRIAL CO LIMITED</t>
  </si>
  <si>
    <t>KG-ARI-1812-00048-01111</t>
  </si>
  <si>
    <t>42515227</t>
  </si>
  <si>
    <t>A34-103</t>
  </si>
  <si>
    <t>42628903</t>
  </si>
  <si>
    <t>A27-204</t>
  </si>
  <si>
    <t>42628934</t>
  </si>
  <si>
    <t>42628880</t>
  </si>
  <si>
    <t>42711933</t>
  </si>
  <si>
    <t>41847909</t>
  </si>
  <si>
    <t>KG-ARI-1812-00048-00927</t>
  </si>
  <si>
    <t>A16-101</t>
  </si>
  <si>
    <t>A34-201</t>
  </si>
  <si>
    <t>A33-201</t>
  </si>
  <si>
    <t>A34-202</t>
  </si>
  <si>
    <t>A34-301</t>
  </si>
  <si>
    <t>A34-302</t>
  </si>
  <si>
    <t>KG-ARI-1902-00108-02588</t>
  </si>
  <si>
    <t>A15-103</t>
  </si>
  <si>
    <t>KG-ARI-1902-00108-02584</t>
  </si>
  <si>
    <t>A22-102</t>
  </si>
  <si>
    <t>A22-103</t>
  </si>
  <si>
    <t>Many Group Limited</t>
  </si>
  <si>
    <t>KG-ARI-1812-00048-01201</t>
  </si>
  <si>
    <t>A42-201</t>
  </si>
  <si>
    <t>A42-301</t>
  </si>
  <si>
    <t>KG-ARI-1812-00048-01231</t>
  </si>
  <si>
    <t>42269700</t>
  </si>
  <si>
    <t>EASTCOLIGHT (HONG KONG) LTD.</t>
  </si>
  <si>
    <t>KG-ARI-1903-00107-02437</t>
  </si>
  <si>
    <t>42272090</t>
  </si>
  <si>
    <t>KG-ARI-1903-00107-02502</t>
  </si>
  <si>
    <t>A22-203</t>
  </si>
  <si>
    <t>KG-ARI-1903-00107-02490</t>
  </si>
  <si>
    <t>A10-302</t>
  </si>
  <si>
    <t>KG-ARI-1903-00107-02492</t>
  </si>
  <si>
    <t>42605713</t>
  </si>
  <si>
    <t>42475651</t>
  </si>
  <si>
    <t>42475675</t>
  </si>
  <si>
    <t>42628804</t>
  </si>
  <si>
    <t>42605690</t>
  </si>
  <si>
    <t>42630524</t>
  </si>
  <si>
    <t>A10-303</t>
  </si>
  <si>
    <t>42632931</t>
  </si>
  <si>
    <t>42628774</t>
  </si>
  <si>
    <t>42628767</t>
  </si>
  <si>
    <t>42605706</t>
  </si>
  <si>
    <t>42250296</t>
  </si>
  <si>
    <t>A10-202</t>
  </si>
  <si>
    <t>42609223</t>
  </si>
  <si>
    <t>KG-ARI-1903-00107-02476</t>
  </si>
  <si>
    <t>19207735</t>
  </si>
  <si>
    <t>A34-102</t>
  </si>
  <si>
    <t>17553933</t>
  </si>
  <si>
    <t>A35-203</t>
  </si>
  <si>
    <t>改抬头</t>
  </si>
  <si>
    <t>38973253</t>
  </si>
  <si>
    <t>A35-302</t>
  </si>
  <si>
    <t>KG-ARI-1903-00107-02390</t>
  </si>
  <si>
    <t>42435211</t>
  </si>
  <si>
    <t>A32-103</t>
  </si>
  <si>
    <t>42076018</t>
  </si>
  <si>
    <t>KG-ROB-1903-00089-02949</t>
  </si>
  <si>
    <t>42412564</t>
  </si>
  <si>
    <t>42550532</t>
  </si>
  <si>
    <t>KG-ARI-1903-00107-02455</t>
  </si>
  <si>
    <t>A25-102</t>
  </si>
  <si>
    <t>KG-ARI-1903-00107-02495</t>
  </si>
  <si>
    <t>KG-ARI-1903-00107-02513</t>
  </si>
  <si>
    <t>A18-203</t>
  </si>
  <si>
    <t>KG-ARI-1903-00107-02494</t>
  </si>
  <si>
    <t>KG-ARI-1903-00107-02384</t>
  </si>
  <si>
    <t>A44-203</t>
  </si>
  <si>
    <t>A44-302</t>
  </si>
  <si>
    <t>KG-ARI-1903-00107-02577</t>
  </si>
  <si>
    <t>KAI HING INDUSTRIAL LIMITED</t>
  </si>
  <si>
    <t>KG-ARI-1903-00107-02402</t>
  </si>
  <si>
    <t>42262169</t>
  </si>
  <si>
    <t>KG-ARI-1903-00107-02505</t>
  </si>
  <si>
    <t>42504696</t>
  </si>
  <si>
    <t>42439851</t>
  </si>
  <si>
    <t>KG-ARI-1903-00107-02529</t>
  </si>
  <si>
    <t>A25-301</t>
  </si>
  <si>
    <t>A26-203-103</t>
  </si>
  <si>
    <t>DOUBLE BODY CO.LTD</t>
  </si>
  <si>
    <t>KG-ROB-1903-00089-02937</t>
  </si>
  <si>
    <t>42627593</t>
  </si>
  <si>
    <t>42627531</t>
  </si>
  <si>
    <t>42627326</t>
  </si>
  <si>
    <t>42627371</t>
  </si>
  <si>
    <t>42627586</t>
  </si>
  <si>
    <t>42627340</t>
  </si>
  <si>
    <t>42627388</t>
  </si>
  <si>
    <t>42627579</t>
  </si>
  <si>
    <t>42478164</t>
  </si>
  <si>
    <t>KG-ROB-1904-00078-01820</t>
  </si>
  <si>
    <t>42583752A</t>
  </si>
  <si>
    <t>KG-ROB-1903-00065-01819</t>
  </si>
  <si>
    <t>A51</t>
  </si>
  <si>
    <t>42583752B</t>
  </si>
  <si>
    <t>KG-ARI-1903-00107-02440</t>
  </si>
  <si>
    <t>41601808</t>
  </si>
  <si>
    <t>A27-302</t>
  </si>
  <si>
    <t>KG-ARI-1903-00107-02506</t>
  </si>
  <si>
    <t>A27-201</t>
  </si>
  <si>
    <t>A27-301</t>
  </si>
  <si>
    <t>KG-ARI-1903-00107-02563</t>
  </si>
  <si>
    <t>42474760</t>
  </si>
  <si>
    <t>KG-ARI-1903-00107-02483</t>
  </si>
  <si>
    <t>42609544</t>
  </si>
  <si>
    <t>A27-202</t>
  </si>
  <si>
    <t>41838686</t>
  </si>
  <si>
    <t>41863565</t>
  </si>
  <si>
    <t>KG-ARI-1903-00107-02386</t>
  </si>
  <si>
    <t>KG-ARI-1903-00107-02507</t>
  </si>
  <si>
    <t>42549338</t>
  </si>
  <si>
    <t>KG-ARI-1904-00125-03125</t>
  </si>
  <si>
    <t>42614791</t>
  </si>
  <si>
    <t>A20-103</t>
  </si>
  <si>
    <t>SUNTOYS INTERNATIONNAL CO LTD.</t>
  </si>
  <si>
    <t>KG-ARI-1903-00107-02463</t>
  </si>
  <si>
    <t>42661269</t>
  </si>
  <si>
    <t>KG-ARI-1904-00124-03054</t>
  </si>
  <si>
    <t>41904534</t>
  </si>
  <si>
    <t>A11-103</t>
  </si>
  <si>
    <t>42621409</t>
  </si>
  <si>
    <t>A07-103</t>
  </si>
  <si>
    <t>KG-ARI-1904-00124-03042</t>
  </si>
  <si>
    <t>41966433</t>
  </si>
  <si>
    <t>41966396</t>
  </si>
  <si>
    <t>41966402</t>
  </si>
  <si>
    <t>Camry Measuring Technology (HK) Limited</t>
  </si>
  <si>
    <t>KG-ARI-1903-00107-02382</t>
  </si>
  <si>
    <t>A23-204</t>
  </si>
  <si>
    <t>KG-ARI-1903-00107-02381</t>
  </si>
  <si>
    <t>42512233A</t>
  </si>
  <si>
    <t>42512233B</t>
  </si>
  <si>
    <t>KG-ARI-1904-00124-03202</t>
  </si>
  <si>
    <t>A27-104</t>
  </si>
  <si>
    <t>42475637</t>
  </si>
  <si>
    <t>KG-ARI-1904-00125-03203</t>
  </si>
  <si>
    <t>42551423</t>
  </si>
  <si>
    <t>A27-303</t>
  </si>
  <si>
    <t>42690160</t>
  </si>
  <si>
    <t>42705048</t>
  </si>
  <si>
    <t>42709039</t>
  </si>
  <si>
    <t>42735991</t>
  </si>
  <si>
    <t xml:space="preserve">KG-ROB-1903-00091-02963 </t>
  </si>
  <si>
    <t>A61</t>
  </si>
  <si>
    <t>KG-ROB-1903-00091-03076</t>
  </si>
  <si>
    <t>HUAXINGYUN HONGKONG LIMITED</t>
  </si>
  <si>
    <t>KG-ARI-1904-00124-03139</t>
  </si>
  <si>
    <t>42599043</t>
  </si>
  <si>
    <t>A32-202</t>
  </si>
  <si>
    <t>KG-ARI-1904-00124-03127</t>
  </si>
  <si>
    <t>42589389</t>
  </si>
  <si>
    <t>42558415</t>
  </si>
  <si>
    <t>42111313</t>
  </si>
  <si>
    <t>A32-302</t>
  </si>
  <si>
    <t>KG-ARI-1904-00124-03303</t>
  </si>
  <si>
    <t>A32-301</t>
  </si>
  <si>
    <t>KG-ARI-1904-00125-03144</t>
  </si>
  <si>
    <t>KG-ARI-1904-00124-03347</t>
  </si>
  <si>
    <t>42296263</t>
  </si>
  <si>
    <t>KG-ARI-1904-00124-03048</t>
  </si>
  <si>
    <t>A32-201</t>
  </si>
  <si>
    <t>KG-ARI-1904-00124-03117</t>
  </si>
  <si>
    <t>42566137</t>
  </si>
  <si>
    <t>42635895</t>
  </si>
  <si>
    <t>42566144</t>
  </si>
  <si>
    <t>41533253</t>
  </si>
  <si>
    <t>KG-ARI-1904-00125-03193</t>
  </si>
  <si>
    <t>42444701Z</t>
  </si>
  <si>
    <t>A35-202</t>
  </si>
  <si>
    <t>KG-ARI-1904-00124-03249</t>
  </si>
  <si>
    <t>A33-203</t>
  </si>
  <si>
    <t>KG-ARI-1904-00124-03133</t>
  </si>
  <si>
    <t>A06通道</t>
  </si>
  <si>
    <t>42115427A</t>
  </si>
  <si>
    <t>A402</t>
  </si>
  <si>
    <t>42115427B</t>
  </si>
  <si>
    <t>KG-ARI-1904-00125-03253</t>
  </si>
  <si>
    <t>42417330</t>
  </si>
  <si>
    <t>A21-102</t>
  </si>
  <si>
    <t>42696018</t>
  </si>
  <si>
    <t>A41-303</t>
  </si>
  <si>
    <t>KG-ARI-1904-00124-03234</t>
  </si>
  <si>
    <t>KG-ARI-1904-00124-03145</t>
  </si>
  <si>
    <t>KG-ROB-1906-00133-03210</t>
  </si>
  <si>
    <t>A49、A47、A61</t>
  </si>
  <si>
    <t>KG-ROB-1908-00136-03207</t>
  </si>
  <si>
    <t>KG-ROB-1908-00135-03208</t>
  </si>
  <si>
    <t>KG-ROB-1907-00134-03209</t>
  </si>
  <si>
    <t>A55</t>
  </si>
  <si>
    <t>A53</t>
  </si>
  <si>
    <t>KG-ROB-1905-00132-03211</t>
  </si>
  <si>
    <t>42688440</t>
  </si>
  <si>
    <t>A47</t>
  </si>
  <si>
    <r>
      <rPr>
        <sz val="8"/>
        <color theme="1"/>
        <rFont val="Verdana"/>
        <charset val="134"/>
      </rPr>
      <t>A69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A71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A67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B55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B57</t>
    </r>
  </si>
  <si>
    <t>42496984C</t>
  </si>
  <si>
    <t>42496984D</t>
  </si>
  <si>
    <t>KG-ROB-1905-00132-03168</t>
  </si>
  <si>
    <t>A67</t>
  </si>
  <si>
    <t>KG-ROB-1905-00121-03116</t>
  </si>
  <si>
    <t>A65</t>
  </si>
  <si>
    <t>KG-ROB-1905-00132-03175</t>
  </si>
  <si>
    <t>41140055A</t>
  </si>
  <si>
    <t>41140055B</t>
  </si>
  <si>
    <t>KG-ARI-1904-00124-03365</t>
  </si>
  <si>
    <t>A23-304</t>
  </si>
  <si>
    <t>KG-ARI-1906-00152-03404</t>
  </si>
  <si>
    <t>KG-ROB-1905-00132-03244</t>
  </si>
  <si>
    <r>
      <rPr>
        <sz val="8"/>
        <color theme="1"/>
        <rFont val="Verdana"/>
        <charset val="134"/>
      </rPr>
      <t>A55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A61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A65</t>
    </r>
  </si>
  <si>
    <t>KG-ROB-1905-00132-03390</t>
  </si>
  <si>
    <t>KG-ROB-1906-00133-03391</t>
  </si>
  <si>
    <t>KG-ROB-1907-00134-03392</t>
  </si>
  <si>
    <t>KG-ROB-1908-00135-03393</t>
  </si>
  <si>
    <t>KG-ROB-1905-00132-03394</t>
  </si>
  <si>
    <t>KG-ROB-1905-00132-03216</t>
  </si>
  <si>
    <t>42683650</t>
  </si>
  <si>
    <t>42683155</t>
  </si>
  <si>
    <t>KG-ROB-1906-00133-03189</t>
  </si>
  <si>
    <t>42056591</t>
  </si>
  <si>
    <t>KG-ROB-1905-00132-03170</t>
  </si>
  <si>
    <t>KG-ROB-1905-00132-03338</t>
  </si>
  <si>
    <t>42714972</t>
  </si>
  <si>
    <t>42569930</t>
  </si>
  <si>
    <t>42634560</t>
  </si>
  <si>
    <t>KG-ROB-1909-00137-03340</t>
  </si>
  <si>
    <t>42118725</t>
  </si>
  <si>
    <t>KG-ROB-1906-00133-03339</t>
  </si>
  <si>
    <t>42184829</t>
  </si>
  <si>
    <t>42184843</t>
  </si>
  <si>
    <t>KG-ROB-1907-00161-03491</t>
  </si>
  <si>
    <t>KG-ARI-1904-00125-03217</t>
  </si>
  <si>
    <t>42705826</t>
  </si>
  <si>
    <t>A31-301</t>
  </si>
  <si>
    <t>42705482</t>
  </si>
  <si>
    <t>A31-202</t>
  </si>
  <si>
    <t>KG-ROB-1905-00121-03251</t>
  </si>
  <si>
    <t>KG-ROB-1908-00135-03247</t>
  </si>
  <si>
    <r>
      <rPr>
        <sz val="8"/>
        <color theme="1"/>
        <rFont val="Verdana"/>
        <charset val="134"/>
      </rPr>
      <t>A67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B55</t>
    </r>
  </si>
  <si>
    <t>KG-ROB-1907-00134-03246</t>
  </si>
  <si>
    <r>
      <rPr>
        <sz val="8"/>
        <color theme="1"/>
        <rFont val="Verdana"/>
        <charset val="134"/>
      </rPr>
      <t>A49</t>
    </r>
    <r>
      <rPr>
        <sz val="8"/>
        <color theme="1"/>
        <rFont val="宋体"/>
        <charset val="134"/>
      </rPr>
      <t>、</t>
    </r>
    <r>
      <rPr>
        <sz val="8"/>
        <color theme="1"/>
        <rFont val="Verdana"/>
        <charset val="134"/>
      </rPr>
      <t>A51</t>
    </r>
  </si>
  <si>
    <t>KG-ROB-1908-00136-03248</t>
  </si>
  <si>
    <t>KG-ROB-1906-00133-03245</t>
  </si>
  <si>
    <t>KG-ROB-1906-00133-03583</t>
  </si>
  <si>
    <t>42674221</t>
  </si>
  <si>
    <t>KG-ROB-1905-00132-03635</t>
  </si>
  <si>
    <t>42699248</t>
  </si>
  <si>
    <t>42701002</t>
  </si>
  <si>
    <t>42701071</t>
  </si>
  <si>
    <t>KG-ROB-1907-00134-03215</t>
  </si>
  <si>
    <t>KG-ROB-1906-00133-03205</t>
  </si>
  <si>
    <t>41168516</t>
  </si>
  <si>
    <t>KG-ROB-1908-00135-03212</t>
  </si>
  <si>
    <t>KG-ROB-1906-00133-03159</t>
  </si>
  <si>
    <t>KG-ARI-1903-00107-02556</t>
  </si>
  <si>
    <t>42566328</t>
  </si>
  <si>
    <t>KG-ROB-1905-00132-03155</t>
  </si>
  <si>
    <t>42706892</t>
  </si>
  <si>
    <t>42706984</t>
  </si>
  <si>
    <t>42707493</t>
  </si>
  <si>
    <t>KG-ARI-1906-00152-
03524</t>
  </si>
  <si>
    <t>A34-203</t>
  </si>
  <si>
    <t>KG-ROB-1905-00146-03287</t>
  </si>
  <si>
    <t>KG-ARI-1906-00171-03652</t>
  </si>
  <si>
    <t>A29-103</t>
  </si>
  <si>
    <t>A29-104</t>
  </si>
  <si>
    <t>KG-ARI-1903-00107-02379</t>
  </si>
  <si>
    <t>42390312</t>
  </si>
  <si>
    <t>42651246</t>
  </si>
  <si>
    <t>42390305</t>
  </si>
  <si>
    <t>A29-202</t>
  </si>
  <si>
    <t>A29-101</t>
  </si>
  <si>
    <t>A29-201</t>
  </si>
  <si>
    <t>KG-ARI-1904-00125-03572</t>
  </si>
  <si>
    <t>A29-302</t>
  </si>
  <si>
    <t>42498216A</t>
  </si>
  <si>
    <t>42498216B</t>
  </si>
  <si>
    <t>KG-ARI-1904-00124-03575</t>
  </si>
  <si>
    <t>A29-203</t>
  </si>
  <si>
    <t>KG-ARI-1906-00171-03658</t>
  </si>
  <si>
    <t>KG-ARI-1906-00171-03676</t>
  </si>
  <si>
    <t>42709671</t>
  </si>
  <si>
    <t>KG-ARI-1906-00169-03717</t>
  </si>
  <si>
    <t>A12-103</t>
  </si>
  <si>
    <t>KG-ROB-1906-00133-03181</t>
  </si>
  <si>
    <t>42578789</t>
  </si>
  <si>
    <t>42665489</t>
  </si>
  <si>
    <t>KG-ARI-1906-00169-03719</t>
  </si>
  <si>
    <t>KG-ROB-1907-00134-03285</t>
  </si>
  <si>
    <t>A91</t>
  </si>
  <si>
    <t>KG-ROB-1906-00133-03176</t>
  </si>
  <si>
    <t>KG-ROB-1907-00134-03177</t>
  </si>
  <si>
    <t>KG-ROB-1908-00136-03178</t>
  </si>
  <si>
    <t>KG-ROB-1906-00162-03484</t>
  </si>
  <si>
    <t>KG-ROB-1909-00137-03179</t>
  </si>
  <si>
    <t>KG-ARI-1906-00169-03956</t>
  </si>
  <si>
    <t>42752028</t>
  </si>
  <si>
    <t>BC通道</t>
  </si>
  <si>
    <t>KG-ARI-1904-00125-03805</t>
  </si>
  <si>
    <t>42731177</t>
  </si>
  <si>
    <t>42731009</t>
  </si>
  <si>
    <t>KG-ROB-1905-00132-03283</t>
  </si>
  <si>
    <t>KG-ROB-1906-00133-03284</t>
  </si>
  <si>
    <t>KG-ARI-1906-00174-03800</t>
  </si>
  <si>
    <t>69047695</t>
  </si>
  <si>
    <t>A12-203</t>
  </si>
  <si>
    <t>KG-ARI-1906-00169-03605</t>
  </si>
  <si>
    <t>42752349</t>
  </si>
  <si>
    <t>A13-203</t>
  </si>
  <si>
    <t>42752387</t>
  </si>
  <si>
    <t>KG-ARI-1904-00125-04113</t>
  </si>
  <si>
    <t>42660576</t>
  </si>
  <si>
    <t>KG-ARI-1906-00169-03963</t>
  </si>
  <si>
    <t>42701163</t>
  </si>
  <si>
    <t>KG-ARI-1906-00169-03810</t>
  </si>
  <si>
    <t>A15-303</t>
  </si>
  <si>
    <t>A34-303</t>
  </si>
  <si>
    <t>A35-303</t>
  </si>
  <si>
    <r>
      <t>BC</t>
    </r>
    <r>
      <rPr>
        <sz val="8"/>
        <color theme="1"/>
        <rFont val="宋体"/>
        <charset val="134"/>
      </rPr>
      <t>通道</t>
    </r>
  </si>
  <si>
    <t>KG-ARI-1906-00169-03648</t>
  </si>
  <si>
    <t>A33-303</t>
  </si>
  <si>
    <t>KG-ARI-1906-00169-03591</t>
  </si>
  <si>
    <t>42752677</t>
  </si>
  <si>
    <t>42752660</t>
  </si>
  <si>
    <t>KG-ARI-1906-00171-03641</t>
  </si>
  <si>
    <t>42754343</t>
  </si>
  <si>
    <t>A31-303</t>
  </si>
  <si>
    <t>KG-ARI-1906-00171-03870</t>
  </si>
  <si>
    <t>42748045A</t>
  </si>
  <si>
    <t>A27-203</t>
  </si>
  <si>
    <t>42748045B</t>
  </si>
  <si>
    <t>KG-ROB-1908-00135-03465</t>
  </si>
  <si>
    <t>41413739</t>
  </si>
  <si>
    <t>KG-ROB-1908-00136-03466</t>
  </si>
  <si>
    <t>42284406</t>
  </si>
  <si>
    <t>41413746</t>
  </si>
  <si>
    <t>KG-ROB-1908-00135-03201</t>
  </si>
  <si>
    <t>41542095</t>
  </si>
  <si>
    <t>KG-ARI-1904-00124-03506</t>
  </si>
  <si>
    <t>KG-ARI-1906-00152-03508</t>
  </si>
  <si>
    <t>KG-ARI-1908-00195-04269</t>
  </si>
  <si>
    <t>42762256</t>
  </si>
  <si>
    <t>KG-ARI-1906-00169-03988</t>
  </si>
  <si>
    <t>KG-ROB-1908-00136-03204</t>
  </si>
  <si>
    <t>38201530</t>
  </si>
  <si>
    <t>KG-ARI-1909-00186-04120</t>
  </si>
  <si>
    <t>42675853</t>
  </si>
  <si>
    <t>KG-ARI-1906-00169-03588</t>
  </si>
  <si>
    <t>A18-303</t>
  </si>
  <si>
    <t>KG-ARI-1906-00169-03875</t>
  </si>
  <si>
    <t>报关进仓数据错误</t>
  </si>
  <si>
    <t>KG-ARI-1908-00195-04226</t>
  </si>
  <si>
    <t>KG-ARI-1907-00177-04196</t>
  </si>
  <si>
    <t>42789642</t>
  </si>
  <si>
    <t>KG-ARI-1909-00186-04133</t>
  </si>
  <si>
    <t>42768708</t>
  </si>
  <si>
    <t>KG-ARI-1908-00195-04266</t>
  </si>
  <si>
    <t>42770909</t>
  </si>
  <si>
    <t>KG-ARI-1904-00125-03378</t>
  </si>
  <si>
    <t>42709305</t>
  </si>
  <si>
    <t>KG-ARI-1906-00169-03721</t>
  </si>
  <si>
    <t>42752653</t>
  </si>
  <si>
    <t>42752684</t>
  </si>
  <si>
    <t>42752714</t>
  </si>
  <si>
    <t>42752707</t>
  </si>
  <si>
    <t>42752691</t>
  </si>
  <si>
    <t>KG-ARI-1907-00177-03827</t>
  </si>
  <si>
    <t>42787822</t>
  </si>
  <si>
    <t>KG-ARI-1906-00169-03716</t>
  </si>
  <si>
    <t>A06-203</t>
  </si>
  <si>
    <t>KG-ARI-1908-00195-04225</t>
  </si>
  <si>
    <t>42779131A</t>
  </si>
  <si>
    <t>A25-302</t>
  </si>
  <si>
    <t>42779131B</t>
  </si>
  <si>
    <t>A07-202-203</t>
  </si>
  <si>
    <t>A26-103-104-204</t>
  </si>
  <si>
    <t>KG-ARI-1908-00195-04222</t>
  </si>
  <si>
    <t>42789628</t>
  </si>
  <si>
    <t>A44-101-102</t>
  </si>
  <si>
    <t>KG-ARI-1906-00169-03846</t>
  </si>
  <si>
    <t>42744818</t>
  </si>
  <si>
    <t>A11-203</t>
  </si>
  <si>
    <t>42744726</t>
  </si>
  <si>
    <t>42744665</t>
  </si>
  <si>
    <t>42744832</t>
  </si>
  <si>
    <t>42744849</t>
  </si>
  <si>
    <t>42744719</t>
  </si>
  <si>
    <t>42744689</t>
  </si>
  <si>
    <t>A06-103</t>
  </si>
  <si>
    <t>42744771</t>
  </si>
  <si>
    <t>42744887</t>
  </si>
  <si>
    <t>42744672</t>
  </si>
  <si>
    <t>KG-ROB-1905-00132-03462</t>
  </si>
  <si>
    <t>41961094</t>
  </si>
  <si>
    <t>42432111</t>
  </si>
  <si>
    <t>KG-ROB-1906-00133-03463</t>
  </si>
  <si>
    <t>42115496</t>
  </si>
  <si>
    <t>KG-ROB-1907-00134-03464</t>
  </si>
  <si>
    <t>KG-ARI-1906-00169-04081</t>
  </si>
  <si>
    <t>42606000</t>
  </si>
  <si>
    <t>42756187</t>
  </si>
  <si>
    <t>42755975</t>
  </si>
  <si>
    <t>KG-ARI-1909-00203-04465</t>
  </si>
  <si>
    <t>KAS19091007</t>
  </si>
  <si>
    <t>A27-103</t>
  </si>
  <si>
    <t>A27-101</t>
  </si>
  <si>
    <t>A27-102</t>
  </si>
  <si>
    <t>KG-ARI-1909-00203-04319</t>
  </si>
  <si>
    <t>41903216</t>
  </si>
  <si>
    <t>42616450</t>
  </si>
  <si>
    <t>42431763</t>
  </si>
  <si>
    <t>42616467</t>
  </si>
  <si>
    <t>KG-ARI-1909-00203-04759</t>
  </si>
  <si>
    <t>42448662</t>
  </si>
  <si>
    <t>A38-201</t>
  </si>
  <si>
    <t>42579922</t>
  </si>
  <si>
    <t>A38-103</t>
  </si>
  <si>
    <t>42287490</t>
  </si>
  <si>
    <t>42617068</t>
  </si>
  <si>
    <t>42617099</t>
  </si>
  <si>
    <t>42497035</t>
  </si>
  <si>
    <t>A38-101</t>
  </si>
  <si>
    <t>42049173</t>
  </si>
  <si>
    <t>42448129</t>
  </si>
  <si>
    <t>42115977</t>
  </si>
  <si>
    <t>42115984</t>
  </si>
  <si>
    <t>42115991</t>
  </si>
  <si>
    <t>42115953</t>
  </si>
  <si>
    <t>42348177</t>
  </si>
  <si>
    <t>A38-303</t>
  </si>
  <si>
    <t>42348542</t>
  </si>
  <si>
    <t>42115519</t>
  </si>
  <si>
    <t>42748069A</t>
  </si>
  <si>
    <t>42748069B</t>
  </si>
  <si>
    <t>A38-301</t>
  </si>
  <si>
    <t>42688426</t>
  </si>
  <si>
    <t>A38-203</t>
  </si>
  <si>
    <t>42688433</t>
  </si>
  <si>
    <t>KG-ARI-1908-00195-04212</t>
  </si>
  <si>
    <t>42766223</t>
  </si>
  <si>
    <t>42787501</t>
  </si>
  <si>
    <t>A38-202</t>
  </si>
  <si>
    <t>42787471</t>
  </si>
  <si>
    <t>A38-302</t>
  </si>
  <si>
    <t>42688860</t>
  </si>
  <si>
    <t>A38-102</t>
  </si>
  <si>
    <t>42368649</t>
  </si>
  <si>
    <t>42765936A</t>
  </si>
  <si>
    <t>A43-302</t>
  </si>
  <si>
    <t>42765936B</t>
  </si>
  <si>
    <t>A45-101</t>
  </si>
  <si>
    <t>42565987</t>
  </si>
  <si>
    <t>42621454</t>
  </si>
  <si>
    <t>A45-201</t>
  </si>
  <si>
    <t>KG-ARI-1909-00203-04852</t>
  </si>
  <si>
    <t>42562122</t>
  </si>
  <si>
    <t>A43-303</t>
  </si>
  <si>
    <t>42787464</t>
  </si>
  <si>
    <t>42787495</t>
  </si>
  <si>
    <t>42787488A</t>
  </si>
  <si>
    <t>42787488B</t>
  </si>
  <si>
    <t>42338796</t>
  </si>
  <si>
    <t>KG-ARI-1909-00203-04663</t>
  </si>
  <si>
    <t>A31-101</t>
  </si>
  <si>
    <t>A31-201</t>
  </si>
  <si>
    <t>A31-302</t>
  </si>
  <si>
    <t>A31-103</t>
  </si>
  <si>
    <t>A31-102</t>
  </si>
  <si>
    <t>KG-ARI-1909-00203-04422</t>
  </si>
  <si>
    <t>KG-ARI-1909-00203-04847</t>
  </si>
  <si>
    <t>A12-303</t>
  </si>
  <si>
    <t>KG-ARI-1909-00203-04755</t>
  </si>
  <si>
    <t>42652564</t>
  </si>
  <si>
    <t>A14-303</t>
  </si>
  <si>
    <t>42739623</t>
  </si>
  <si>
    <t>42652571</t>
  </si>
  <si>
    <t>42739579</t>
  </si>
  <si>
    <t>42579779</t>
  </si>
  <si>
    <t>42739586</t>
  </si>
  <si>
    <t>42739562</t>
  </si>
  <si>
    <t>42652540</t>
  </si>
  <si>
    <t>42699484</t>
  </si>
  <si>
    <t>KG-ARI-1909-00203-04608</t>
  </si>
  <si>
    <t>42273431</t>
  </si>
  <si>
    <t>KG-ARI-1909-00203-04647</t>
  </si>
  <si>
    <t>42616146</t>
  </si>
  <si>
    <t>A10-203</t>
  </si>
  <si>
    <t>42165248</t>
  </si>
  <si>
    <t>42616139</t>
  </si>
  <si>
    <t>KG-ARI-1906-00169-03971</t>
  </si>
  <si>
    <t>42752929</t>
  </si>
  <si>
    <t>42752264</t>
  </si>
  <si>
    <t>KG-ARI-1909-00203-04610</t>
  </si>
  <si>
    <t>42689874</t>
  </si>
  <si>
    <t>KG-ARI-1909-00203-04505</t>
  </si>
  <si>
    <t>42703426</t>
  </si>
  <si>
    <t>A45-302</t>
  </si>
  <si>
    <t>42704485</t>
  </si>
  <si>
    <t>A411</t>
  </si>
  <si>
    <t>42704638</t>
  </si>
  <si>
    <t>42705031</t>
  </si>
  <si>
    <t>42707417</t>
  </si>
  <si>
    <t>42741565</t>
  </si>
  <si>
    <t>A45-102</t>
  </si>
  <si>
    <t>42742128</t>
  </si>
  <si>
    <t>42742135</t>
  </si>
  <si>
    <t>42742142</t>
  </si>
  <si>
    <t>42742173</t>
  </si>
  <si>
    <t>A29-303</t>
  </si>
  <si>
    <t>42742210</t>
  </si>
  <si>
    <t>A29-304</t>
  </si>
  <si>
    <t>42742241</t>
  </si>
  <si>
    <t>A45-301</t>
  </si>
  <si>
    <t>42742296</t>
  </si>
  <si>
    <t>42742302</t>
  </si>
  <si>
    <t>42742876</t>
  </si>
  <si>
    <t>42742883</t>
  </si>
  <si>
    <t>A45-103</t>
  </si>
  <si>
    <t>42756453</t>
  </si>
  <si>
    <t>42756460</t>
  </si>
  <si>
    <t>A45-303</t>
  </si>
  <si>
    <t>42770916</t>
  </si>
  <si>
    <t>42784364</t>
  </si>
  <si>
    <t>42786481</t>
  </si>
  <si>
    <t>42805502</t>
  </si>
  <si>
    <t>A45-202</t>
  </si>
  <si>
    <t>42232582</t>
  </si>
  <si>
    <t>42270966</t>
  </si>
  <si>
    <t>42328698</t>
  </si>
  <si>
    <t>42336488</t>
  </si>
  <si>
    <t>42410171</t>
  </si>
  <si>
    <t>42412250</t>
  </si>
  <si>
    <t>42424468</t>
  </si>
  <si>
    <t>42424529</t>
  </si>
  <si>
    <t>42457374</t>
  </si>
  <si>
    <t>42475859</t>
  </si>
  <si>
    <t>42475866</t>
  </si>
  <si>
    <t>A45-203</t>
  </si>
  <si>
    <t>42476443</t>
  </si>
  <si>
    <t>42476801</t>
  </si>
  <si>
    <t>42555810</t>
  </si>
  <si>
    <t>KG-ARI-1909-00184-04085</t>
  </si>
  <si>
    <t>MIX143850NAUTRED</t>
  </si>
  <si>
    <t>A401-07</t>
  </si>
  <si>
    <t>MIX143851NAUTRED</t>
  </si>
  <si>
    <t>KG-ARI-1909-00182-04017</t>
  </si>
  <si>
    <t>MIX143829BLUFORAL</t>
  </si>
  <si>
    <t>MIX143846BLUFORAL</t>
  </si>
  <si>
    <t>MIX143830BLUFORAL</t>
  </si>
  <si>
    <t>KG-ARI-1909-00203-04691</t>
  </si>
  <si>
    <t>A401-18</t>
  </si>
  <si>
    <t>A401-17</t>
  </si>
  <si>
    <t>A401-14</t>
  </si>
  <si>
    <t>A401-13</t>
  </si>
  <si>
    <t>KG-ARI-1909-00203-04777</t>
  </si>
  <si>
    <t>A401-08</t>
  </si>
  <si>
    <t>A401-05</t>
  </si>
  <si>
    <t>KG-ARI-1909-00203-04486</t>
  </si>
  <si>
    <t>A401-20</t>
  </si>
  <si>
    <t>A401-21</t>
  </si>
  <si>
    <t>KG-ARI-1909-00204-04414</t>
  </si>
  <si>
    <t>68465001</t>
  </si>
  <si>
    <t>69055119</t>
  </si>
  <si>
    <t>69055102</t>
  </si>
  <si>
    <t>KG-ARI-1909-00203-04827</t>
  </si>
  <si>
    <t>42797067</t>
  </si>
  <si>
    <t>42694458</t>
  </si>
  <si>
    <t>42796985</t>
  </si>
  <si>
    <t>42796916</t>
  </si>
  <si>
    <t>42796992</t>
  </si>
  <si>
    <t>42796909</t>
  </si>
  <si>
    <t>42797050</t>
  </si>
  <si>
    <t>KG-ARI-1909-00182-
04066</t>
  </si>
  <si>
    <t>A401-04</t>
  </si>
  <si>
    <t>KG-ARI-1909-00204-
04411</t>
  </si>
  <si>
    <t>KG-ARI-1909-00203-04509</t>
  </si>
  <si>
    <t>A401-01</t>
  </si>
  <si>
    <t>KG-ARI-1909-00203-04430</t>
  </si>
  <si>
    <t>42115441</t>
  </si>
  <si>
    <t>42556169</t>
  </si>
  <si>
    <t>42164982</t>
  </si>
  <si>
    <t>42109723</t>
  </si>
  <si>
    <t>42687870</t>
  </si>
  <si>
    <t>41108567</t>
  </si>
  <si>
    <t>KG-ARI-1909-00182-04072</t>
  </si>
  <si>
    <t>69361890</t>
  </si>
  <si>
    <t>A401</t>
  </si>
  <si>
    <t>69361920</t>
  </si>
  <si>
    <t>69361913</t>
  </si>
  <si>
    <t>69361883</t>
  </si>
  <si>
    <t>69361906</t>
  </si>
  <si>
    <t>69361876</t>
  </si>
  <si>
    <t>MIX143845BLACK</t>
  </si>
  <si>
    <t>A401-09</t>
  </si>
  <si>
    <t>MIX142868DUSTYFLR</t>
  </si>
  <si>
    <t>MIX143869DUSTYFLR</t>
  </si>
  <si>
    <t>KG-ARI-1909-00203-04781</t>
  </si>
  <si>
    <t>A401-15</t>
  </si>
  <si>
    <t>KG-ARI-1909-00203-04789</t>
  </si>
  <si>
    <t>A401-12</t>
  </si>
  <si>
    <t>A401-16</t>
  </si>
  <si>
    <t>KG-ARI-1909-00203-04582</t>
  </si>
  <si>
    <t>41778425</t>
  </si>
  <si>
    <t>A401-10</t>
  </si>
  <si>
    <t>42271642</t>
  </si>
  <si>
    <t>A401-11</t>
  </si>
  <si>
    <t>42602675</t>
  </si>
  <si>
    <t>42415978</t>
  </si>
  <si>
    <t>42634515</t>
  </si>
  <si>
    <t>42601869</t>
  </si>
  <si>
    <t>KG-ARI-1909-00203-04736</t>
  </si>
  <si>
    <t>42504702</t>
  </si>
  <si>
    <t>42439837</t>
  </si>
  <si>
    <t>42442653</t>
  </si>
  <si>
    <t>42442592</t>
  </si>
  <si>
    <t>42442608</t>
  </si>
  <si>
    <t>42444749</t>
  </si>
  <si>
    <t>42439882</t>
  </si>
  <si>
    <t>42439868</t>
  </si>
  <si>
    <t>42440444</t>
  </si>
  <si>
    <t>KG-ARI-1909-00203-04677</t>
  </si>
  <si>
    <t>42194491</t>
  </si>
  <si>
    <t>KG-ARI-1909-00203-04764</t>
  </si>
  <si>
    <t>42723356</t>
  </si>
  <si>
    <t>42723424</t>
  </si>
  <si>
    <t>42723226</t>
  </si>
  <si>
    <t>42722984</t>
  </si>
  <si>
    <t>KG-ARI-1909-00203-04545</t>
  </si>
  <si>
    <t>42110224</t>
  </si>
  <si>
    <t>A401-02</t>
  </si>
  <si>
    <t>42752462</t>
  </si>
  <si>
    <t>42719052</t>
  </si>
  <si>
    <t>42779179</t>
  </si>
  <si>
    <t>42752479</t>
  </si>
  <si>
    <t>42779162</t>
  </si>
  <si>
    <t>42382805</t>
  </si>
  <si>
    <t>A401-03</t>
  </si>
  <si>
    <t>42108139</t>
  </si>
  <si>
    <t>42602200</t>
  </si>
  <si>
    <t>42110194</t>
  </si>
  <si>
    <t>42752493</t>
  </si>
  <si>
    <t>42701200</t>
  </si>
  <si>
    <t>A401-06</t>
  </si>
  <si>
    <t>42556138</t>
  </si>
  <si>
    <t>42752486</t>
  </si>
  <si>
    <t>42477303</t>
  </si>
  <si>
    <t>41834190</t>
  </si>
  <si>
    <t>KG-ARI-1909-00203-
04616</t>
  </si>
  <si>
    <t>KG-ARI-1909-00182-04065</t>
  </si>
  <si>
    <t>KG-ARI-1909-00203-04708</t>
  </si>
  <si>
    <t>42518280</t>
  </si>
  <si>
    <t>42518228</t>
  </si>
  <si>
    <t>42518266</t>
  </si>
  <si>
    <t>42518204</t>
  </si>
  <si>
    <t>42518273</t>
  </si>
  <si>
    <t>42518235</t>
  </si>
  <si>
    <t>42518242</t>
  </si>
  <si>
    <t>42518211</t>
  </si>
  <si>
    <t>42518297</t>
  </si>
  <si>
    <t>42518259</t>
  </si>
  <si>
    <t>KG-ARI-1909-00203-04560</t>
  </si>
  <si>
    <t>42742258</t>
  </si>
  <si>
    <t>42742395</t>
  </si>
  <si>
    <t>KG-ARI-1909-00203-04623</t>
  </si>
  <si>
    <t>42272366</t>
  </si>
  <si>
    <t>A401-19</t>
  </si>
  <si>
    <t>42056553</t>
  </si>
  <si>
    <t>42056560</t>
  </si>
  <si>
    <t>42056539</t>
  </si>
  <si>
    <t>KG-ARI -1909-00203-04623</t>
  </si>
  <si>
    <t>KG-ARI-1909-00203-04629</t>
  </si>
  <si>
    <t>KG-ARI-1909-00203-04445</t>
  </si>
  <si>
    <t>KG-ARI-1909-00203-04726</t>
  </si>
  <si>
    <t>42752288</t>
  </si>
  <si>
    <t>A29-204</t>
  </si>
  <si>
    <t>A02-203</t>
  </si>
  <si>
    <t>A10-103</t>
  </si>
  <si>
    <t>KG-ARI-1909-00203-04715</t>
  </si>
  <si>
    <t>42300052</t>
  </si>
  <si>
    <t>42300069</t>
  </si>
  <si>
    <t>42487456</t>
  </si>
  <si>
    <t>A39-103</t>
  </si>
  <si>
    <t>42687320</t>
  </si>
  <si>
    <t>A39-202</t>
  </si>
  <si>
    <t>42756705</t>
  </si>
  <si>
    <t>42755944</t>
  </si>
  <si>
    <t>A39-302</t>
  </si>
  <si>
    <t>42755647</t>
  </si>
  <si>
    <t>42687337</t>
  </si>
  <si>
    <t>42755678</t>
  </si>
  <si>
    <t>42755661</t>
  </si>
  <si>
    <t>A15-203</t>
  </si>
  <si>
    <t>42581024</t>
  </si>
  <si>
    <t>42581048</t>
  </si>
  <si>
    <t>42690795</t>
  </si>
  <si>
    <t>42755807</t>
  </si>
  <si>
    <t>42302100</t>
  </si>
  <si>
    <t>42755869</t>
  </si>
  <si>
    <t>42763451</t>
  </si>
  <si>
    <t>42624615</t>
  </si>
  <si>
    <t>42299561</t>
  </si>
  <si>
    <t>A39-203</t>
  </si>
  <si>
    <t>42769699</t>
  </si>
  <si>
    <t>42670841</t>
  </si>
  <si>
    <t>42791379</t>
  </si>
  <si>
    <t>42670827</t>
  </si>
  <si>
    <t>42501411</t>
  </si>
  <si>
    <t>42303596</t>
  </si>
  <si>
    <t>42609209</t>
  </si>
  <si>
    <t>42609247</t>
  </si>
  <si>
    <t>KG-ARI-1909-00203-04602</t>
  </si>
  <si>
    <t>42627395A</t>
  </si>
  <si>
    <t>42627395B</t>
  </si>
  <si>
    <t>42671107</t>
  </si>
  <si>
    <t>42671138</t>
  </si>
  <si>
    <t>42779063A</t>
  </si>
  <si>
    <t>42779063B</t>
  </si>
  <si>
    <t>42757450A</t>
  </si>
  <si>
    <t>42757450B</t>
  </si>
  <si>
    <t>42576617A</t>
  </si>
  <si>
    <t>A35-103</t>
  </si>
  <si>
    <t>42576617B</t>
  </si>
  <si>
    <t>42576624A</t>
  </si>
  <si>
    <t>42576624B</t>
  </si>
  <si>
    <t>42615965A</t>
  </si>
  <si>
    <t>42615965B</t>
  </si>
  <si>
    <t>42576631A</t>
  </si>
  <si>
    <t>42576631B</t>
  </si>
  <si>
    <t>42708353A</t>
  </si>
  <si>
    <t>42708353B</t>
  </si>
  <si>
    <t>KG-ARI-1909-00203-04604</t>
  </si>
  <si>
    <t>KG-ARI-1908-00195-04260</t>
  </si>
  <si>
    <t>KG-ARI-1909-00203-04418</t>
  </si>
  <si>
    <t>KG-ARI-1909-00203-04621</t>
  </si>
  <si>
    <t>42113959</t>
  </si>
  <si>
    <t>42113690</t>
  </si>
  <si>
    <t>A40-304</t>
  </si>
  <si>
    <t>42113942</t>
  </si>
  <si>
    <t>41966426</t>
  </si>
  <si>
    <t>42688587</t>
  </si>
  <si>
    <t>42688563</t>
  </si>
  <si>
    <t>42787525A</t>
  </si>
  <si>
    <t>42787525B</t>
  </si>
  <si>
    <t>41960554</t>
  </si>
  <si>
    <t>41734094</t>
  </si>
  <si>
    <t>42751854</t>
  </si>
  <si>
    <t>A26-204</t>
  </si>
  <si>
    <t>42688914</t>
  </si>
  <si>
    <t>42688891</t>
  </si>
  <si>
    <t>42446699</t>
  </si>
  <si>
    <t>42051817</t>
  </si>
  <si>
    <t>42432975</t>
  </si>
  <si>
    <t>42689553</t>
  </si>
  <si>
    <t>42634621</t>
  </si>
  <si>
    <t xml:space="preserve">42438113 </t>
  </si>
  <si>
    <t>KG-ARI-1909-00203-04841</t>
  </si>
  <si>
    <t>42575481</t>
  </si>
  <si>
    <t>KG-ARI-1908-00195-04263</t>
  </si>
  <si>
    <t>KG-ARI-1909-00203-04508</t>
  </si>
  <si>
    <t>KG-ARI-1909-00203-04683</t>
  </si>
  <si>
    <t>42029946A</t>
  </si>
  <si>
    <t>42029946B</t>
  </si>
  <si>
    <t>42768463</t>
  </si>
  <si>
    <t>42770114</t>
  </si>
  <si>
    <t>KG-ARI-1909-00203-04743</t>
  </si>
  <si>
    <t>KG-ARI-1909-00203-04700</t>
  </si>
  <si>
    <t>KG-ARI-1909-00203-04618</t>
  </si>
  <si>
    <t>KG-ARI-1909-00203-04665</t>
  </si>
  <si>
    <t>42688129</t>
  </si>
  <si>
    <t>42508182</t>
  </si>
  <si>
    <t>42641070</t>
  </si>
  <si>
    <t>42762690</t>
  </si>
  <si>
    <t>42752745</t>
  </si>
  <si>
    <t>42641131</t>
  </si>
  <si>
    <t>42757443</t>
  </si>
  <si>
    <t>42797661</t>
  </si>
  <si>
    <t>KG-ARI-1909-00203-04686</t>
  </si>
  <si>
    <t>42739470</t>
  </si>
  <si>
    <t>42739494</t>
  </si>
  <si>
    <t>42739517</t>
  </si>
  <si>
    <t>42807223</t>
  </si>
  <si>
    <t>42550952</t>
  </si>
  <si>
    <t>42807209</t>
  </si>
  <si>
    <t>42058083</t>
  </si>
  <si>
    <t>42739548</t>
  </si>
  <si>
    <t>42057581</t>
  </si>
  <si>
    <t>42057567</t>
  </si>
  <si>
    <t>42739487</t>
  </si>
  <si>
    <t>41801246</t>
  </si>
  <si>
    <t>42789611</t>
  </si>
  <si>
    <t>42756248</t>
  </si>
  <si>
    <t>42756279</t>
  </si>
  <si>
    <t>42790532</t>
  </si>
  <si>
    <t>42756330</t>
  </si>
  <si>
    <t>42789604</t>
  </si>
  <si>
    <t>42789598</t>
  </si>
  <si>
    <t>42756439</t>
  </si>
  <si>
    <t>42756231</t>
  </si>
  <si>
    <t>KG-ARI-1909-00203-04669</t>
  </si>
  <si>
    <t>42687894</t>
  </si>
  <si>
    <t>42743774</t>
  </si>
  <si>
    <t>42687924</t>
  </si>
  <si>
    <t>42590767</t>
  </si>
  <si>
    <t>42743996</t>
  </si>
  <si>
    <t>42687948</t>
  </si>
  <si>
    <t>42743965</t>
  </si>
  <si>
    <t>42590729</t>
  </si>
  <si>
    <t>42743897</t>
  </si>
  <si>
    <t>42687917</t>
  </si>
  <si>
    <t>42743903</t>
  </si>
  <si>
    <t>42743880</t>
  </si>
  <si>
    <t>42590743</t>
  </si>
  <si>
    <t>42743941</t>
  </si>
  <si>
    <t>42687931</t>
  </si>
  <si>
    <t>KG-ARI-1909-00186-04201</t>
  </si>
  <si>
    <t>KG-ARI-1909-00203-04547</t>
  </si>
  <si>
    <t>KG-ARI-1909-00203-04793</t>
  </si>
  <si>
    <t>KG-ARI-1909-00203-04724</t>
  </si>
  <si>
    <t>42651253</t>
  </si>
  <si>
    <t>KG-ARI-1906-00171-03862</t>
  </si>
  <si>
    <t>42757955</t>
  </si>
  <si>
    <t>42756644</t>
  </si>
  <si>
    <t>42757948</t>
  </si>
  <si>
    <t>42756620</t>
  </si>
  <si>
    <t>KG-ARI-1909-00203-04321</t>
  </si>
  <si>
    <t>A21-101</t>
  </si>
  <si>
    <t>42756637</t>
  </si>
  <si>
    <t>A07-303</t>
  </si>
  <si>
    <t>42754428</t>
  </si>
  <si>
    <t>42702481</t>
  </si>
  <si>
    <t>42757924</t>
  </si>
  <si>
    <t>42756569</t>
  </si>
  <si>
    <t>42756668</t>
  </si>
  <si>
    <t>42756606</t>
  </si>
  <si>
    <t>42756590</t>
  </si>
  <si>
    <t>42756651</t>
  </si>
  <si>
    <t>42719953</t>
  </si>
  <si>
    <t>A44-102</t>
  </si>
  <si>
    <t>42734192</t>
  </si>
  <si>
    <t>42756613</t>
  </si>
  <si>
    <t>42692706</t>
  </si>
  <si>
    <t>KG-ARI-1911-00212-04997</t>
  </si>
  <si>
    <t>KG-ARI-1909-00203-
04751</t>
  </si>
  <si>
    <t>KG-ARI-1909-00203-04751</t>
  </si>
  <si>
    <t>42486046</t>
  </si>
  <si>
    <t>42492146</t>
  </si>
  <si>
    <t>42492153</t>
  </si>
  <si>
    <t>KG-ARI-1911-00212-05132</t>
  </si>
  <si>
    <t>KG-ARI-1911-00212-
05132</t>
  </si>
  <si>
    <t>KG-ARI-1909-00203-04651</t>
  </si>
  <si>
    <t>42712077</t>
  </si>
  <si>
    <t>42711902</t>
  </si>
  <si>
    <t>42712244</t>
  </si>
  <si>
    <t>42711872</t>
  </si>
  <si>
    <t>42712190</t>
  </si>
  <si>
    <t>42712015</t>
  </si>
  <si>
    <t>42711926</t>
  </si>
  <si>
    <t>42748717</t>
  </si>
  <si>
    <t>42712237</t>
  </si>
  <si>
    <t>42757627</t>
  </si>
  <si>
    <t>42711957</t>
  </si>
  <si>
    <t>42712060</t>
  </si>
  <si>
    <t>42712381</t>
  </si>
  <si>
    <t>42712039</t>
  </si>
  <si>
    <t>42711889</t>
  </si>
  <si>
    <t>42712084</t>
  </si>
  <si>
    <t>42712213</t>
  </si>
  <si>
    <t>KG-ARI-1911-00212-05073</t>
  </si>
  <si>
    <t>KG-ARI-1909-00203-04475</t>
  </si>
  <si>
    <t>42789734</t>
  </si>
  <si>
    <t>42754244</t>
  </si>
  <si>
    <t>42754206</t>
  </si>
  <si>
    <t>42756507</t>
  </si>
  <si>
    <t>42762645</t>
  </si>
  <si>
    <t>42754299</t>
  </si>
  <si>
    <t>42754336</t>
  </si>
  <si>
    <t>42754275</t>
  </si>
  <si>
    <t>42754374</t>
  </si>
  <si>
    <t>42762744</t>
  </si>
  <si>
    <t>42762669</t>
  </si>
  <si>
    <t>42762768</t>
  </si>
  <si>
    <t>42756521</t>
  </si>
  <si>
    <t>42754251</t>
  </si>
  <si>
    <t>42629986</t>
  </si>
  <si>
    <t>42754190</t>
  </si>
  <si>
    <t>42756477</t>
  </si>
  <si>
    <t>42756514</t>
  </si>
  <si>
    <t>KG-ARI-1909-00203-04671</t>
  </si>
  <si>
    <t>42768722</t>
  </si>
  <si>
    <t>42768739</t>
  </si>
  <si>
    <t>42627487</t>
  </si>
  <si>
    <t>42627616</t>
  </si>
  <si>
    <t>42627357</t>
  </si>
  <si>
    <t>42627364</t>
  </si>
  <si>
    <t>42768753</t>
  </si>
  <si>
    <t>42627463</t>
  </si>
  <si>
    <t>42768746</t>
  </si>
  <si>
    <t>KG-ARI-1909-00203-04562</t>
  </si>
  <si>
    <t>42699392</t>
  </si>
  <si>
    <t>A24-301</t>
  </si>
  <si>
    <t>41797099</t>
  </si>
  <si>
    <t>A24-204</t>
  </si>
  <si>
    <t>42745976</t>
  </si>
  <si>
    <t>42743224</t>
  </si>
  <si>
    <t>KG-ARI-1911-00212-05005</t>
  </si>
  <si>
    <t>A24-203</t>
  </si>
  <si>
    <t>A24-304</t>
  </si>
  <si>
    <t>A24-303</t>
  </si>
  <si>
    <t>42282488</t>
  </si>
  <si>
    <t>A24-202</t>
  </si>
  <si>
    <t>KG-ARI-1909-00204-04410</t>
  </si>
  <si>
    <t>A24-104</t>
  </si>
  <si>
    <t>KG-ARI-1911-00216-05346</t>
  </si>
  <si>
    <t>MIX143849BLACK</t>
  </si>
  <si>
    <t>KG-ARI-1911-00212-05094</t>
  </si>
  <si>
    <t>A24-102</t>
  </si>
  <si>
    <t>KG-ARI-1909-00203-04420</t>
  </si>
  <si>
    <t>42551379</t>
  </si>
  <si>
    <t>42551355</t>
  </si>
  <si>
    <t>42267706</t>
  </si>
  <si>
    <t>A24-101</t>
  </si>
  <si>
    <t>42409922</t>
  </si>
  <si>
    <t>A24-103</t>
  </si>
  <si>
    <t>42689911</t>
  </si>
  <si>
    <t>42756224</t>
  </si>
  <si>
    <t>A24-302</t>
  </si>
  <si>
    <t>42552277</t>
  </si>
  <si>
    <t>42272502</t>
  </si>
  <si>
    <t>42689935</t>
  </si>
  <si>
    <t>42690153</t>
  </si>
  <si>
    <t>42755982</t>
  </si>
  <si>
    <t>KG-ARI-1911-00212-05090</t>
  </si>
  <si>
    <t>42194590</t>
  </si>
  <si>
    <t>42498506</t>
  </si>
  <si>
    <t>42194521</t>
  </si>
  <si>
    <t>KG-ARI-1911-00212-05110</t>
  </si>
  <si>
    <t>42750369</t>
  </si>
  <si>
    <t>42697213</t>
  </si>
  <si>
    <t>KG-ARI-1911-00212-04938</t>
  </si>
  <si>
    <t>KG-ARI-1909-00203-04318</t>
  </si>
  <si>
    <t>42506751</t>
  </si>
  <si>
    <t>42512264A</t>
  </si>
  <si>
    <t>42512264B</t>
  </si>
  <si>
    <t>42671374</t>
  </si>
  <si>
    <t>KG-ARI-1911-00212-04913</t>
  </si>
  <si>
    <t>KG-ARI-1909-00203-04791</t>
  </si>
  <si>
    <t>42729877</t>
  </si>
  <si>
    <t>KG-ARI-1911-00212-04914</t>
  </si>
  <si>
    <t>42808800A</t>
  </si>
  <si>
    <t>42808800B</t>
  </si>
  <si>
    <t>KG-ARI-1911-00212-04909</t>
  </si>
  <si>
    <t>42718888</t>
  </si>
  <si>
    <t>42718857</t>
  </si>
  <si>
    <t>42262305</t>
  </si>
  <si>
    <t>42267720</t>
  </si>
  <si>
    <t>KG-ARI-1911-00212-04926</t>
  </si>
  <si>
    <t>A13-303</t>
  </si>
  <si>
    <t>KG-ARI-1911-00212-05061</t>
  </si>
  <si>
    <t>KG-ARI-1909-00203-04642</t>
  </si>
  <si>
    <t>A13-103</t>
  </si>
  <si>
    <t>KG-ARI-1911-00212-05068</t>
  </si>
  <si>
    <t>A13-102</t>
  </si>
  <si>
    <t>KG-ARI-1911-00212-05040</t>
  </si>
  <si>
    <t>KG-ARI-1911-00212-04916</t>
  </si>
  <si>
    <t>42763345</t>
  </si>
  <si>
    <t>42790402</t>
  </si>
  <si>
    <t>42599517</t>
  </si>
  <si>
    <t>42759027</t>
  </si>
  <si>
    <t>42786238</t>
  </si>
  <si>
    <t>KG-ARI-1911-00212-04954</t>
  </si>
  <si>
    <t>KG-ARI-2003-00225-05844</t>
  </si>
  <si>
    <t>42475200</t>
  </si>
  <si>
    <t>42562924</t>
  </si>
  <si>
    <t>KG-ARI-2003-00225-05828</t>
  </si>
  <si>
    <t>KG-ARI-1911-00212-05059</t>
  </si>
  <si>
    <t>42757290</t>
  </si>
  <si>
    <t>42757283</t>
  </si>
  <si>
    <t>41872789</t>
  </si>
  <si>
    <t>KG-ARI-2003-00225-05798</t>
  </si>
  <si>
    <t>KG-ARI-1911-00212-04968</t>
  </si>
  <si>
    <t>KG-ARI-1911-00212-05116</t>
  </si>
  <si>
    <t>42390565</t>
  </si>
  <si>
    <t>KG-ARI-1911-00216-
05383</t>
  </si>
  <si>
    <t>MIX145185BEIGESTRI</t>
  </si>
  <si>
    <t>MIX145185MUSTARD</t>
  </si>
  <si>
    <t>MIX144993BLKMICRO</t>
  </si>
  <si>
    <t>MIX144993NATURAL</t>
  </si>
  <si>
    <t>MIX144993REDMICRO</t>
  </si>
  <si>
    <t>KG-ARI-1911-00212-04977</t>
  </si>
  <si>
    <t>42756217</t>
  </si>
  <si>
    <t>A31-203</t>
  </si>
  <si>
    <t>42786467</t>
  </si>
  <si>
    <t>42232599</t>
  </si>
  <si>
    <t>42232605</t>
  </si>
  <si>
    <t>42232643</t>
  </si>
  <si>
    <t>42260066</t>
  </si>
  <si>
    <t>42334095</t>
  </si>
  <si>
    <t>42410164</t>
  </si>
  <si>
    <t>42427957</t>
  </si>
  <si>
    <t>42457381</t>
  </si>
  <si>
    <t>42473817</t>
  </si>
  <si>
    <t>42555766</t>
  </si>
  <si>
    <t>42705024</t>
  </si>
  <si>
    <t>42705109</t>
  </si>
  <si>
    <t>42705116</t>
  </si>
  <si>
    <t>42707400</t>
  </si>
  <si>
    <t>42741572</t>
  </si>
  <si>
    <t>KG-ARI-2003-00225-05880</t>
  </si>
  <si>
    <t>KG-ARI-1911-00212-05119</t>
  </si>
  <si>
    <t>A11-303</t>
  </si>
  <si>
    <t>KG-ARI-1911-00212-05022</t>
  </si>
  <si>
    <t>42712688</t>
  </si>
  <si>
    <t>A411-4</t>
  </si>
  <si>
    <t>42412328</t>
  </si>
  <si>
    <t>A411-5</t>
  </si>
  <si>
    <t>42563174</t>
  </si>
  <si>
    <t>KG-ARI-1911-00216-05391</t>
  </si>
  <si>
    <t>001F20MF022</t>
  </si>
  <si>
    <t>A411-2</t>
  </si>
  <si>
    <t>KG-ARI-1912-00214-05315</t>
  </si>
  <si>
    <t>MIX137996GREYGREY_5315</t>
  </si>
  <si>
    <t>A411-1</t>
  </si>
  <si>
    <t>KG-ARI-1911-00216-05394</t>
  </si>
  <si>
    <t>MIX145508BLACK_5394</t>
  </si>
  <si>
    <t>MIX145507BLACK_5394</t>
  </si>
  <si>
    <t>KG-ARI-1912-00214-05314</t>
  </si>
  <si>
    <t>MIX137996BLKBLK_5314</t>
  </si>
  <si>
    <t>KG-ARI-2003-00225-05872</t>
  </si>
  <si>
    <t>KG-ARI-1912-00214-05194</t>
  </si>
  <si>
    <t>MIX140018 BLACK</t>
  </si>
  <si>
    <t>MIX141810 LIGHT WASH</t>
  </si>
  <si>
    <t>KG-ARI-1912-00214-05195</t>
  </si>
  <si>
    <t>MIX143203 LIGHT WASH</t>
  </si>
  <si>
    <t>MIX140825 LGT DENIM</t>
  </si>
  <si>
    <t>KG-ARI-1912-00214-05181</t>
  </si>
  <si>
    <t>MIX145688ANIMAL_5181</t>
  </si>
  <si>
    <t>MIX145688BURNTROSE_5181</t>
  </si>
  <si>
    <t>MIX145419ANIMAL_5181</t>
  </si>
  <si>
    <t>MIX145419BURNTROSE_5181</t>
  </si>
  <si>
    <t>KG-ARI-1912-00214-05182</t>
  </si>
  <si>
    <t>MIX144665SPTWSM_5182</t>
  </si>
  <si>
    <t>KG-ARI-1909-00203-04501</t>
  </si>
  <si>
    <t>A411-6-7-8</t>
  </si>
  <si>
    <t>KG-ARI-1911-00212-05100</t>
  </si>
  <si>
    <t>42709343</t>
  </si>
  <si>
    <t>KG-ARI-1911-00212-05153</t>
  </si>
  <si>
    <t>A411-3</t>
  </si>
  <si>
    <t>KG-ARI-1912-00214-05180</t>
  </si>
  <si>
    <t>MIX123499BLACKWHT_5180</t>
  </si>
  <si>
    <t>KG-ARI-1911-00216-05327</t>
  </si>
  <si>
    <t>MIX139891CRGGOB_5327</t>
  </si>
  <si>
    <t>MIX139891OPBKBK_5327</t>
  </si>
  <si>
    <t>KG-ARI-1911-00216-05322</t>
  </si>
  <si>
    <t>MIX143002BLACK_5322</t>
  </si>
  <si>
    <t>MIX132000PEMBOB_5322</t>
  </si>
  <si>
    <t>MIX142993PEACOAT_5322</t>
  </si>
  <si>
    <t>MIX132000NAVYSPOT_5322</t>
  </si>
  <si>
    <t>MIX142988BLACK_5322</t>
  </si>
  <si>
    <t>KG-ARI-1911-00216-05326</t>
  </si>
  <si>
    <t>MIX111319WHITE_5326</t>
  </si>
  <si>
    <t>KG-ARI-1911-00212-05019</t>
  </si>
  <si>
    <t>KG-ARI-1909-00203-04891</t>
  </si>
  <si>
    <t>KG-ARI-1911-00212-05050</t>
  </si>
  <si>
    <t>A41</t>
  </si>
  <si>
    <t>42757320A</t>
  </si>
  <si>
    <t>42757320B</t>
  </si>
  <si>
    <t>42573685A</t>
  </si>
  <si>
    <t>42573685B</t>
  </si>
  <si>
    <t>42573739A</t>
  </si>
  <si>
    <t>42573739B</t>
  </si>
  <si>
    <t>42573760A</t>
  </si>
  <si>
    <t>42573760B</t>
  </si>
  <si>
    <t>42590262A</t>
  </si>
  <si>
    <t>42590262B</t>
  </si>
  <si>
    <t>KG-ARI-2003-00225-05819</t>
  </si>
  <si>
    <t>42424321</t>
  </si>
  <si>
    <t>KG-ARI-1911-00216-05392</t>
  </si>
  <si>
    <t>69576775</t>
  </si>
  <si>
    <t>69576805</t>
  </si>
  <si>
    <t>69576799</t>
  </si>
  <si>
    <t>69576768</t>
  </si>
  <si>
    <t>69576782</t>
  </si>
  <si>
    <t>69576751</t>
  </si>
  <si>
    <t>MIX143868MUSTARDPA_5392</t>
  </si>
  <si>
    <t>MIX143869MUSTARDPA_5392</t>
  </si>
  <si>
    <t>KG-ARI-1911-0022-05155</t>
  </si>
  <si>
    <t>KG-ARI-2003-00225-05856</t>
  </si>
  <si>
    <t>41849583</t>
  </si>
  <si>
    <t>42165217</t>
  </si>
  <si>
    <t>KG-ARI-1911-00212-05135</t>
  </si>
  <si>
    <t>42570929</t>
  </si>
  <si>
    <t>42627081</t>
  </si>
  <si>
    <t>42443230</t>
  </si>
  <si>
    <t>42444572</t>
  </si>
  <si>
    <t>42718000</t>
  </si>
  <si>
    <t>42343028</t>
  </si>
  <si>
    <t>KG-ARI-1912-00214-05178</t>
  </si>
  <si>
    <t>MIX123430BLACKFLK_5178</t>
  </si>
  <si>
    <t>KG-ARI-1912-00214-05179</t>
  </si>
  <si>
    <t>MIX133139SPHNXMAUV_5179</t>
  </si>
  <si>
    <t>KG-ARI-1912-00214-05174</t>
  </si>
  <si>
    <t>MIX144643WHITE_5174</t>
  </si>
  <si>
    <t>KG-ARI-1912-00214-05175</t>
  </si>
  <si>
    <t>MIX144643WHSKYROSE_5175</t>
  </si>
  <si>
    <t>KG-ARI-1912-00214-05176</t>
  </si>
  <si>
    <t>MIX142383VGGGBK_5176</t>
  </si>
  <si>
    <t>KG-ARI-1908-00195-04208</t>
  </si>
  <si>
    <t>A402-01</t>
  </si>
  <si>
    <t>A402-02</t>
  </si>
  <si>
    <t>KG-ARI-1909-00203-04439</t>
  </si>
  <si>
    <t>A402-09</t>
  </si>
  <si>
    <t>A402-14</t>
  </si>
  <si>
    <t>A402-17</t>
  </si>
  <si>
    <t>A402-12</t>
  </si>
  <si>
    <t>A402-13</t>
  </si>
  <si>
    <t>A402-11</t>
  </si>
  <si>
    <t>A402-15</t>
  </si>
  <si>
    <t>A402-05</t>
  </si>
  <si>
    <t>A402-08</t>
  </si>
  <si>
    <t>A402-10</t>
  </si>
  <si>
    <t>A402-07</t>
  </si>
  <si>
    <t>A25-101</t>
  </si>
  <si>
    <t>KG-ARI-1911-00212-05401</t>
  </si>
  <si>
    <t>A402-03</t>
  </si>
  <si>
    <t>A402-04</t>
  </si>
  <si>
    <t>KG-ARI-2003-00225-05826</t>
  </si>
  <si>
    <t>KG-ARI-1911-00212-05082</t>
  </si>
  <si>
    <t>42369547</t>
  </si>
  <si>
    <t>42705451</t>
  </si>
  <si>
    <t>42705819</t>
  </si>
  <si>
    <t>42705178</t>
  </si>
  <si>
    <t>42701910</t>
  </si>
  <si>
    <t>41953419</t>
  </si>
  <si>
    <t>42743170</t>
  </si>
  <si>
    <t>42708568</t>
  </si>
  <si>
    <t>42474999</t>
  </si>
  <si>
    <t>42707394</t>
  </si>
  <si>
    <t>42475712</t>
  </si>
  <si>
    <t>KG-ARI-2003-00225-05800</t>
  </si>
  <si>
    <t>KG-ARI-2003-00225-05786</t>
  </si>
  <si>
    <t>KG-ARI-2003-00225-05820</t>
  </si>
  <si>
    <t>42846963</t>
  </si>
  <si>
    <t>A02-303</t>
  </si>
  <si>
    <t>42837022</t>
  </si>
  <si>
    <t>42825920</t>
  </si>
  <si>
    <t>42837060</t>
  </si>
  <si>
    <t>42846949</t>
  </si>
  <si>
    <t>KG-ARI-2003-00225-05847</t>
  </si>
  <si>
    <t>42827702</t>
  </si>
  <si>
    <t>42827733</t>
  </si>
  <si>
    <t>42827771</t>
  </si>
  <si>
    <t>42848929</t>
  </si>
  <si>
    <t>KG-ARI-2003-00225-05775</t>
  </si>
  <si>
    <t>42836209</t>
  </si>
  <si>
    <t>42110897</t>
  </si>
  <si>
    <t>42836230</t>
  </si>
  <si>
    <t>42830740</t>
  </si>
  <si>
    <t>42830979</t>
  </si>
  <si>
    <t>KG-ARI-2003-00225-05792</t>
  </si>
  <si>
    <t>42847250A</t>
  </si>
  <si>
    <t>42847250B</t>
  </si>
  <si>
    <t>41326572A</t>
  </si>
  <si>
    <t>41326572B</t>
  </si>
  <si>
    <t>41326572C</t>
  </si>
  <si>
    <t>41326572D</t>
  </si>
  <si>
    <t>41326572E</t>
  </si>
  <si>
    <t>41326572F</t>
  </si>
  <si>
    <t>41326572G</t>
  </si>
  <si>
    <t>41326572H</t>
  </si>
  <si>
    <t>41326572I</t>
  </si>
  <si>
    <t>41326572J</t>
  </si>
  <si>
    <t>41326572K</t>
  </si>
  <si>
    <t>KG-ARI-2001-00238-06167</t>
  </si>
  <si>
    <t>KG-ARI-2003-00225-05774</t>
  </si>
  <si>
    <t>B59</t>
  </si>
  <si>
    <t>KG-ARI-2003-00225-05893</t>
  </si>
  <si>
    <t>42836902</t>
  </si>
  <si>
    <t>A-95</t>
  </si>
  <si>
    <t>42848943</t>
  </si>
  <si>
    <t>42823513</t>
  </si>
  <si>
    <t>42823698</t>
  </si>
  <si>
    <t>42823704</t>
  </si>
  <si>
    <t>42826835</t>
  </si>
  <si>
    <t>42823827</t>
  </si>
  <si>
    <t>42823834</t>
  </si>
  <si>
    <t>KG-ARI-2001-00238-06185</t>
  </si>
  <si>
    <t>KG-ARI-2001-00238-06178</t>
  </si>
  <si>
    <t>42696728</t>
  </si>
  <si>
    <t>42194545</t>
  </si>
  <si>
    <t>KG-ARI-2003-00225-05862</t>
  </si>
  <si>
    <t>42194613</t>
  </si>
  <si>
    <t>42824060</t>
  </si>
  <si>
    <t>KG-ARI-2002-00230-06049</t>
  </si>
  <si>
    <t>KG-ARI-2001-00238-06169</t>
  </si>
  <si>
    <t>KG-ARI-2001-00238-06142</t>
  </si>
  <si>
    <r>
      <rPr>
        <sz val="8"/>
        <color theme="0"/>
        <rFont val="宋体"/>
        <charset val="134"/>
      </rPr>
      <t xml:space="preserve">出仓订单日期
</t>
    </r>
    <r>
      <rPr>
        <sz val="8"/>
        <color theme="0"/>
        <rFont val="Verdana"/>
        <charset val="134"/>
      </rPr>
      <t>Order Date</t>
    </r>
  </si>
  <si>
    <r>
      <rPr>
        <sz val="8"/>
        <color theme="0"/>
        <rFont val="宋体"/>
        <charset val="134"/>
      </rPr>
      <t xml:space="preserve">实际离仓日期
</t>
    </r>
    <r>
      <rPr>
        <sz val="8"/>
        <color theme="0"/>
        <rFont val="Verdana"/>
        <charset val="134"/>
      </rPr>
      <t>shipped date</t>
    </r>
  </si>
  <si>
    <t>出仓单号
CLP#</t>
  </si>
  <si>
    <t>入仓落货纸号
S/O#</t>
  </si>
  <si>
    <r>
      <rPr>
        <sz val="8"/>
        <color theme="0"/>
        <rFont val="宋体"/>
        <charset val="134"/>
      </rPr>
      <t>校验</t>
    </r>
    <r>
      <rPr>
        <sz val="8"/>
        <color theme="0"/>
        <rFont val="Verdana"/>
        <charset val="134"/>
      </rPr>
      <t>case pack</t>
    </r>
  </si>
  <si>
    <t>出仓箱数
shipped ctns</t>
  </si>
  <si>
    <t>出仓件数
shipped pcs</t>
  </si>
  <si>
    <t>库位
location</t>
  </si>
  <si>
    <r>
      <rPr>
        <sz val="8"/>
        <color theme="0"/>
        <rFont val="宋体"/>
        <charset val="134"/>
      </rPr>
      <t xml:space="preserve">出仓毛重
</t>
    </r>
    <r>
      <rPr>
        <sz val="8"/>
        <color theme="0"/>
        <rFont val="Verdana"/>
        <charset val="134"/>
      </rPr>
      <t>shipped G.W.</t>
    </r>
  </si>
  <si>
    <r>
      <rPr>
        <sz val="8"/>
        <color theme="0"/>
        <rFont val="宋体"/>
        <charset val="134"/>
      </rPr>
      <t xml:space="preserve">出仓体积
</t>
    </r>
    <r>
      <rPr>
        <sz val="8"/>
        <color theme="0"/>
        <rFont val="Verdana"/>
        <charset val="134"/>
      </rPr>
      <t>shipped cbm</t>
    </r>
  </si>
  <si>
    <t>商品名称</t>
  </si>
  <si>
    <t>成交数量</t>
  </si>
  <si>
    <t>成交单位</t>
  </si>
  <si>
    <t>成交单价</t>
  </si>
  <si>
    <t>成交总价</t>
  </si>
  <si>
    <t>成交币制</t>
  </si>
  <si>
    <t>原产国</t>
  </si>
  <si>
    <t>最终目的国</t>
  </si>
  <si>
    <r>
      <rPr>
        <sz val="8"/>
        <color theme="0"/>
        <rFont val="宋体"/>
        <charset val="134"/>
      </rPr>
      <t>单件净重</t>
    </r>
    <r>
      <rPr>
        <sz val="8"/>
        <color theme="0"/>
        <rFont val="Verdana"/>
        <charset val="134"/>
      </rPr>
      <t>kgs</t>
    </r>
  </si>
  <si>
    <r>
      <rPr>
        <sz val="8"/>
        <color theme="0"/>
        <rFont val="宋体"/>
        <charset val="134"/>
      </rPr>
      <t>总净重</t>
    </r>
    <r>
      <rPr>
        <sz val="8"/>
        <color theme="0"/>
        <rFont val="Verdana"/>
        <charset val="134"/>
      </rPr>
      <t>kgs</t>
    </r>
  </si>
  <si>
    <t>备注</t>
  </si>
  <si>
    <t>SPS180542</t>
  </si>
  <si>
    <t>42609926</t>
  </si>
  <si>
    <t>SPS180563</t>
  </si>
  <si>
    <t>SPS180581</t>
  </si>
  <si>
    <t>SPS180587</t>
  </si>
  <si>
    <t>SPS180612</t>
  </si>
  <si>
    <t>SPS180647</t>
  </si>
  <si>
    <t>SPS180686</t>
  </si>
  <si>
    <t>SPS180761</t>
  </si>
  <si>
    <t>SPS180762</t>
  </si>
  <si>
    <t>SPS180788</t>
  </si>
  <si>
    <t>SPS180811</t>
  </si>
  <si>
    <t>SPS180840</t>
  </si>
  <si>
    <t>SPS180915</t>
  </si>
  <si>
    <t>SPS180929</t>
  </si>
  <si>
    <t>SPS190029</t>
  </si>
  <si>
    <t>SPS190027</t>
  </si>
  <si>
    <t>SPS190047</t>
  </si>
  <si>
    <t>SPS190048</t>
  </si>
  <si>
    <t>SPS190049</t>
  </si>
  <si>
    <t>SPS190066</t>
  </si>
  <si>
    <t>SPS190083</t>
  </si>
  <si>
    <t>SPS190105</t>
  </si>
  <si>
    <t>SPS190119</t>
  </si>
  <si>
    <t>SPS190121</t>
  </si>
  <si>
    <t>SPS190176</t>
  </si>
  <si>
    <t>SPS190177</t>
  </si>
  <si>
    <t>SPS190206</t>
  </si>
  <si>
    <t>SPS190222</t>
  </si>
  <si>
    <t>SPS190371</t>
  </si>
  <si>
    <t>SPS190381</t>
  </si>
  <si>
    <t>SPS190382</t>
  </si>
  <si>
    <t>42605522</t>
  </si>
  <si>
    <t>42464822</t>
  </si>
  <si>
    <t>41401439</t>
  </si>
  <si>
    <t>42626787</t>
  </si>
  <si>
    <t>42627029</t>
  </si>
  <si>
    <t>42672036</t>
  </si>
  <si>
    <t>42494072</t>
  </si>
  <si>
    <t>42635994</t>
  </si>
  <si>
    <t>42611721</t>
  </si>
  <si>
    <t>42568612</t>
  </si>
  <si>
    <t>42636021</t>
  </si>
  <si>
    <t>SPS190424</t>
  </si>
  <si>
    <t>S10SZX1826004</t>
  </si>
  <si>
    <t>S10SZX1827005</t>
  </si>
  <si>
    <t>42171416</t>
  </si>
  <si>
    <t>42568674</t>
  </si>
  <si>
    <t>S10YTN1826021</t>
  </si>
  <si>
    <t>42242154</t>
  </si>
  <si>
    <t>42433538</t>
  </si>
  <si>
    <t>42571452</t>
  </si>
  <si>
    <t>42494102</t>
  </si>
  <si>
    <t>42632986</t>
  </si>
  <si>
    <t>42445333</t>
  </si>
  <si>
    <t>42572183</t>
  </si>
  <si>
    <t>42442585</t>
  </si>
  <si>
    <t>42115397</t>
  </si>
  <si>
    <t>41872321</t>
  </si>
  <si>
    <t>SPS190425</t>
  </si>
  <si>
    <t>S10SZX1837002</t>
  </si>
  <si>
    <t>42629658</t>
  </si>
  <si>
    <t>41521267</t>
  </si>
  <si>
    <t>42622512</t>
  </si>
  <si>
    <t>42630180</t>
  </si>
  <si>
    <t>42630296</t>
  </si>
  <si>
    <t>42630449</t>
  </si>
  <si>
    <t>42630456</t>
  </si>
  <si>
    <t>42630487</t>
  </si>
  <si>
    <t>41401576</t>
  </si>
  <si>
    <t>41401521</t>
  </si>
  <si>
    <t>42620167</t>
  </si>
  <si>
    <t>30035157</t>
  </si>
  <si>
    <t>42488088</t>
  </si>
  <si>
    <t>41420751</t>
  </si>
  <si>
    <t>S10SZX1835001</t>
  </si>
  <si>
    <t>42565406</t>
  </si>
  <si>
    <t>SPS190429</t>
  </si>
  <si>
    <t>SPS190430</t>
  </si>
  <si>
    <t>42425274</t>
  </si>
  <si>
    <t>42621690</t>
  </si>
  <si>
    <t>SPS190452</t>
  </si>
  <si>
    <t>42623984</t>
  </si>
  <si>
    <t>SPS190453</t>
  </si>
  <si>
    <t>SPS190454</t>
  </si>
  <si>
    <t>SPS190455</t>
  </si>
  <si>
    <t>SPS190480</t>
  </si>
  <si>
    <t>SPS190501</t>
  </si>
  <si>
    <t>SPS190578</t>
  </si>
  <si>
    <t>42486039</t>
  </si>
  <si>
    <t>42287643</t>
  </si>
  <si>
    <t>SPS190582</t>
  </si>
  <si>
    <t>41904558</t>
  </si>
  <si>
    <t>SPS190579</t>
  </si>
  <si>
    <t>SPS190580</t>
  </si>
  <si>
    <t>SPS190581</t>
  </si>
  <si>
    <t>SPS190600</t>
  </si>
  <si>
    <t>42416531</t>
  </si>
  <si>
    <t>SPS190601</t>
  </si>
  <si>
    <t>SPS190638</t>
  </si>
  <si>
    <t>SPS190664</t>
  </si>
  <si>
    <t>42626800</t>
  </si>
  <si>
    <t>SPS190693</t>
  </si>
  <si>
    <t>42752240</t>
  </si>
  <si>
    <t>42753070</t>
  </si>
  <si>
    <t>42755296</t>
  </si>
  <si>
    <t>42757245</t>
  </si>
  <si>
    <t>SPS190712</t>
  </si>
  <si>
    <t>42441472</t>
  </si>
  <si>
    <t>42441533</t>
  </si>
  <si>
    <t>42762874</t>
  </si>
  <si>
    <t>42771975</t>
  </si>
  <si>
    <t>41527283</t>
  </si>
  <si>
    <t>41527481</t>
  </si>
  <si>
    <t>42116585</t>
  </si>
  <si>
    <t>42116592</t>
  </si>
  <si>
    <t>42116608</t>
  </si>
  <si>
    <t>42117957</t>
  </si>
  <si>
    <t>42123620</t>
  </si>
  <si>
    <t>42338369</t>
  </si>
  <si>
    <t>42566014</t>
  </si>
  <si>
    <t>42578932</t>
  </si>
  <si>
    <t>42720164</t>
  </si>
  <si>
    <t>42720188</t>
  </si>
  <si>
    <t>42749868</t>
  </si>
  <si>
    <t>42757467</t>
  </si>
  <si>
    <t>SPS190754</t>
  </si>
  <si>
    <t>SPS190755</t>
  </si>
  <si>
    <t>SPS190766</t>
  </si>
  <si>
    <t>S10YTN1826015</t>
  </si>
  <si>
    <t>42558361</t>
  </si>
  <si>
    <t>41309919</t>
  </si>
  <si>
    <t>42019640</t>
  </si>
  <si>
    <t>42195382</t>
  </si>
  <si>
    <t>42698036</t>
  </si>
  <si>
    <t>42747826</t>
  </si>
  <si>
    <t>42747918</t>
  </si>
  <si>
    <t>42609506</t>
  </si>
  <si>
    <t>41682500</t>
  </si>
  <si>
    <t>42110743</t>
  </si>
  <si>
    <t>42332541</t>
  </si>
  <si>
    <t>42369592</t>
  </si>
  <si>
    <t>42424437</t>
  </si>
  <si>
    <t>42487654</t>
  </si>
  <si>
    <t>SPS190767</t>
  </si>
  <si>
    <t>42738589</t>
  </si>
  <si>
    <t>42768852</t>
  </si>
  <si>
    <t>42433958</t>
  </si>
  <si>
    <t>42494294</t>
  </si>
  <si>
    <t>42647454</t>
  </si>
  <si>
    <t>42698074</t>
  </si>
  <si>
    <t>42747802</t>
  </si>
  <si>
    <t>42747819</t>
  </si>
  <si>
    <t>42755326</t>
  </si>
  <si>
    <t>42757221</t>
  </si>
  <si>
    <t>42808800</t>
  </si>
  <si>
    <t>42424420</t>
  </si>
  <si>
    <t>42474616</t>
  </si>
  <si>
    <t>42788331</t>
  </si>
  <si>
    <t>42788348</t>
  </si>
  <si>
    <t>42788355</t>
  </si>
  <si>
    <t>S10SZX1937002</t>
  </si>
  <si>
    <t>SPS190768</t>
  </si>
  <si>
    <t>42787518</t>
  </si>
  <si>
    <t>42750888</t>
  </si>
  <si>
    <t>42764786</t>
  </si>
  <si>
    <t>42764793</t>
  </si>
  <si>
    <t>42770008</t>
  </si>
  <si>
    <t>42770060</t>
  </si>
  <si>
    <t>42791218</t>
  </si>
  <si>
    <t>42791225</t>
  </si>
  <si>
    <t>42796879</t>
  </si>
  <si>
    <t>42796886</t>
  </si>
  <si>
    <t>42796893</t>
  </si>
  <si>
    <t>42796923</t>
  </si>
  <si>
    <t>42796930</t>
  </si>
  <si>
    <t>42796947</t>
  </si>
  <si>
    <t>42796954</t>
  </si>
  <si>
    <t>42796978</t>
  </si>
  <si>
    <t>42797005</t>
  </si>
  <si>
    <t>42797012</t>
  </si>
  <si>
    <t>42797029</t>
  </si>
  <si>
    <t>42797036</t>
  </si>
  <si>
    <t>42797043</t>
  </si>
  <si>
    <t>42810070</t>
  </si>
  <si>
    <t>42810100</t>
  </si>
  <si>
    <t>42555827</t>
  </si>
  <si>
    <t>42755593</t>
  </si>
  <si>
    <t>SPS190769</t>
  </si>
  <si>
    <t>42626862</t>
  </si>
  <si>
    <t>42626909</t>
  </si>
  <si>
    <t>42630319</t>
  </si>
  <si>
    <t>41168356</t>
  </si>
  <si>
    <t>42479222</t>
  </si>
  <si>
    <t>42702238</t>
  </si>
  <si>
    <t>42753025</t>
  </si>
  <si>
    <t>42744924</t>
  </si>
  <si>
    <t>41962114</t>
  </si>
  <si>
    <t>42644477</t>
  </si>
  <si>
    <t>42613480</t>
  </si>
  <si>
    <t>38256844</t>
  </si>
  <si>
    <t>42477259</t>
  </si>
  <si>
    <t>42703907</t>
  </si>
  <si>
    <t>42707028</t>
  </si>
  <si>
    <t>39148667</t>
  </si>
  <si>
    <t>41535738</t>
  </si>
  <si>
    <t>42191490</t>
  </si>
  <si>
    <t>42205401</t>
  </si>
  <si>
    <t>42485322</t>
  </si>
  <si>
    <t>42688884</t>
  </si>
  <si>
    <t>42688921</t>
  </si>
  <si>
    <t>42505501</t>
  </si>
  <si>
    <t>42613701</t>
  </si>
  <si>
    <t>42729389</t>
  </si>
  <si>
    <t>42750512</t>
  </si>
  <si>
    <t>42623571</t>
  </si>
  <si>
    <t>42747703</t>
  </si>
  <si>
    <t>42747765</t>
  </si>
  <si>
    <t>42747789</t>
  </si>
  <si>
    <t>42374497</t>
  </si>
  <si>
    <t>42483755</t>
  </si>
  <si>
    <t>42570363</t>
  </si>
  <si>
    <t>42585053</t>
  </si>
  <si>
    <t>42607977</t>
  </si>
  <si>
    <t>42614654</t>
  </si>
  <si>
    <t>42614753</t>
  </si>
  <si>
    <t>42623564</t>
  </si>
  <si>
    <t>42694342</t>
  </si>
  <si>
    <t>42702351</t>
  </si>
  <si>
    <t>42750925</t>
  </si>
  <si>
    <t>42750949</t>
  </si>
  <si>
    <t>42750987</t>
  </si>
  <si>
    <t>42751175</t>
  </si>
  <si>
    <t>42620730</t>
  </si>
  <si>
    <t>42687474</t>
  </si>
  <si>
    <t>42116769</t>
  </si>
  <si>
    <t>42116783</t>
  </si>
  <si>
    <t>42710172</t>
  </si>
  <si>
    <t>42019688</t>
  </si>
  <si>
    <t>42232223</t>
  </si>
  <si>
    <t>42232568</t>
  </si>
  <si>
    <t>42269717</t>
  </si>
  <si>
    <t>42269724</t>
  </si>
  <si>
    <t>42269908</t>
  </si>
  <si>
    <t>42333623</t>
  </si>
  <si>
    <t>42419860</t>
  </si>
  <si>
    <t>42629016</t>
  </si>
  <si>
    <t>42690146</t>
  </si>
  <si>
    <t>42743248</t>
  </si>
  <si>
    <t>42743262</t>
  </si>
  <si>
    <t>42743316</t>
  </si>
  <si>
    <t>42750598</t>
  </si>
  <si>
    <t>42752271</t>
  </si>
  <si>
    <t>42568926</t>
  </si>
  <si>
    <t>42568940</t>
  </si>
  <si>
    <t>42568957</t>
  </si>
  <si>
    <t>42568971</t>
  </si>
  <si>
    <t>42569121</t>
  </si>
  <si>
    <t>42588740</t>
  </si>
  <si>
    <t>42624400</t>
  </si>
  <si>
    <t>42691525</t>
  </si>
  <si>
    <t>42706717</t>
  </si>
  <si>
    <t>42742074</t>
  </si>
  <si>
    <t>42647515</t>
  </si>
  <si>
    <t>SPS190803</t>
  </si>
  <si>
    <t>42747642</t>
  </si>
  <si>
    <t>42752134</t>
  </si>
  <si>
    <t>42761488</t>
  </si>
  <si>
    <t>42775638</t>
  </si>
  <si>
    <t>42775669</t>
  </si>
  <si>
    <t>42796664</t>
  </si>
  <si>
    <t>42613459</t>
  </si>
  <si>
    <t>42722557</t>
  </si>
  <si>
    <t>42656852</t>
  </si>
  <si>
    <t>42656890</t>
  </si>
  <si>
    <t>42706755</t>
  </si>
  <si>
    <t>42721178</t>
  </si>
  <si>
    <t>42702382</t>
  </si>
  <si>
    <t>42483083</t>
  </si>
  <si>
    <t>42715849</t>
  </si>
  <si>
    <t>42739760</t>
  </si>
  <si>
    <t>42739821</t>
  </si>
  <si>
    <t>42792635</t>
  </si>
  <si>
    <t>42047469</t>
  </si>
  <si>
    <t>42237730</t>
  </si>
  <si>
    <t>42201519</t>
  </si>
  <si>
    <t>42492191</t>
  </si>
  <si>
    <t>42601425</t>
  </si>
  <si>
    <t>42601456</t>
  </si>
  <si>
    <t>42601463</t>
  </si>
  <si>
    <t>42601487</t>
  </si>
  <si>
    <t>42741855</t>
  </si>
  <si>
    <t>SPS190862</t>
  </si>
  <si>
    <t>42768845</t>
  </si>
  <si>
    <t>42753162</t>
  </si>
  <si>
    <t>42692409</t>
  </si>
  <si>
    <t>42188285</t>
  </si>
  <si>
    <t>42714880</t>
  </si>
  <si>
    <t>42808572</t>
  </si>
  <si>
    <t>42613466</t>
  </si>
  <si>
    <t>41960349</t>
  </si>
  <si>
    <t>SPS190874</t>
  </si>
  <si>
    <t>42742265</t>
  </si>
  <si>
    <t>42745143</t>
  </si>
  <si>
    <t>42562511</t>
  </si>
  <si>
    <t>42810063</t>
  </si>
  <si>
    <t>42810094</t>
  </si>
  <si>
    <t>42706694</t>
  </si>
  <si>
    <t>42745150</t>
  </si>
  <si>
    <t>42747659</t>
  </si>
  <si>
    <t>42194910</t>
  </si>
  <si>
    <t>42279082</t>
  </si>
  <si>
    <t>42283324</t>
  </si>
  <si>
    <t>42433064</t>
  </si>
  <si>
    <t>42494317</t>
  </si>
  <si>
    <t>42494355</t>
  </si>
  <si>
    <t>42497172</t>
  </si>
  <si>
    <t>42565352</t>
  </si>
  <si>
    <t>42643494</t>
  </si>
  <si>
    <t>42698043</t>
  </si>
  <si>
    <t>42698067</t>
  </si>
  <si>
    <t>42717881</t>
  </si>
  <si>
    <t>42609322</t>
  </si>
  <si>
    <t>42613473</t>
  </si>
  <si>
    <t>41526774</t>
  </si>
  <si>
    <t>42786214</t>
  </si>
  <si>
    <t>42616597</t>
  </si>
  <si>
    <t>42604280</t>
  </si>
  <si>
    <t>42604396</t>
  </si>
  <si>
    <t>42604402</t>
  </si>
  <si>
    <t>42604839</t>
  </si>
  <si>
    <t>42604846</t>
  </si>
  <si>
    <t>42613718</t>
  </si>
  <si>
    <t>SPS190887</t>
  </si>
  <si>
    <t>42701514</t>
  </si>
  <si>
    <t>42727552</t>
  </si>
  <si>
    <t>SPS190911</t>
  </si>
  <si>
    <t>42630234</t>
  </si>
  <si>
    <t>S10SZX1827009</t>
  </si>
  <si>
    <t>42308836</t>
  </si>
  <si>
    <t>42534921</t>
  </si>
  <si>
    <t>42622505</t>
  </si>
  <si>
    <t>41872352</t>
  </si>
  <si>
    <t>42614845</t>
  </si>
  <si>
    <t>41401552</t>
  </si>
  <si>
    <t>42115946</t>
  </si>
  <si>
    <t>42689683</t>
  </si>
  <si>
    <t>42763437</t>
  </si>
  <si>
    <t>41962145</t>
  </si>
  <si>
    <t>42799153</t>
  </si>
  <si>
    <t>42656869</t>
  </si>
  <si>
    <t>42348726</t>
  </si>
  <si>
    <t>42715856</t>
  </si>
  <si>
    <t>42755623</t>
  </si>
  <si>
    <t>41872239</t>
  </si>
  <si>
    <t>42604853</t>
  </si>
  <si>
    <t>42662044</t>
  </si>
  <si>
    <t>42575863</t>
  </si>
  <si>
    <t>42622642</t>
  </si>
  <si>
    <t>42626756</t>
  </si>
  <si>
    <t>SPS190950</t>
  </si>
  <si>
    <t>41401514</t>
  </si>
  <si>
    <t>41401606</t>
  </si>
  <si>
    <t>41407615</t>
  </si>
  <si>
    <t>42440055</t>
  </si>
  <si>
    <t>42493549</t>
  </si>
  <si>
    <t>42493556</t>
  </si>
  <si>
    <t>42567196</t>
  </si>
  <si>
    <t>42630203</t>
  </si>
  <si>
    <t>42630418</t>
  </si>
  <si>
    <t>42630425</t>
  </si>
  <si>
    <t>42634973</t>
  </si>
  <si>
    <t>42635055</t>
  </si>
  <si>
    <t>42635062</t>
  </si>
  <si>
    <t>42671589</t>
  </si>
  <si>
    <t>42671633</t>
  </si>
  <si>
    <t>42727491</t>
  </si>
  <si>
    <t>41526750</t>
  </si>
  <si>
    <t>42443216</t>
  </si>
  <si>
    <t>42492122</t>
  </si>
  <si>
    <t>42534938</t>
  </si>
  <si>
    <t>42619321</t>
  </si>
  <si>
    <t>42723516</t>
  </si>
  <si>
    <t>42727569</t>
  </si>
  <si>
    <t>42727576</t>
  </si>
  <si>
    <t>42747406</t>
  </si>
  <si>
    <t>42747529</t>
  </si>
  <si>
    <t>42747543</t>
  </si>
  <si>
    <t>42747574</t>
  </si>
  <si>
    <t>42748137</t>
  </si>
  <si>
    <t>42754237</t>
  </si>
  <si>
    <t>69188800</t>
  </si>
  <si>
    <t>69188831</t>
  </si>
  <si>
    <t>42757504</t>
  </si>
  <si>
    <t>42619772</t>
  </si>
  <si>
    <t>42619796</t>
  </si>
  <si>
    <t>42624516</t>
  </si>
  <si>
    <t>42701149</t>
  </si>
  <si>
    <t>42727538</t>
  </si>
  <si>
    <t>42747321</t>
  </si>
  <si>
    <t>42747338</t>
  </si>
  <si>
    <t>42747352</t>
  </si>
  <si>
    <t>42813491</t>
  </si>
  <si>
    <t>42813521</t>
  </si>
  <si>
    <t>39814791</t>
  </si>
  <si>
    <t>41697160</t>
  </si>
  <si>
    <t>42436416</t>
  </si>
  <si>
    <t>42828570</t>
  </si>
  <si>
    <t>42720263</t>
  </si>
  <si>
    <t>42823940</t>
  </si>
  <si>
    <t>42828143</t>
  </si>
  <si>
    <t>42848981</t>
  </si>
  <si>
    <t>42849001</t>
  </si>
  <si>
    <t>42185093</t>
  </si>
  <si>
    <t>42613725</t>
  </si>
  <si>
    <t>42613763</t>
  </si>
  <si>
    <t>41617403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</si>
</sst>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.00_ "/>
    <numFmt numFmtId="177" formatCode="[$-F800]dddd\,\ mmmm\ dd\,\ yyyy"/>
    <numFmt numFmtId="178" formatCode="0.000_ "/>
  </numFmts>
  <fonts count="40">
    <font>
      <sz val="8"/>
      <color theme="1"/>
      <name val="Arial"/>
      <charset val="134"/>
    </font>
    <font>
      <sz val="8"/>
      <color theme="1"/>
      <name val="Verdana"/>
      <charset val="134"/>
    </font>
    <font>
      <sz val="8"/>
      <color theme="0"/>
      <name val="Verdana"/>
      <charset val="134"/>
    </font>
    <font>
      <sz val="8"/>
      <color theme="0"/>
      <name val="宋体"/>
      <charset val="134"/>
    </font>
    <font>
      <sz val="8"/>
      <color theme="1"/>
      <name val="Verdana"/>
      <charset val="0"/>
    </font>
    <font>
      <sz val="8"/>
      <color theme="1"/>
      <name val="宋体"/>
      <charset val="134"/>
    </font>
    <font>
      <sz val="8"/>
      <color rgb="FFFF0000"/>
      <name val="Verdana"/>
      <charset val="134"/>
    </font>
    <font>
      <sz val="8"/>
      <name val="Verdana"/>
      <charset val="134"/>
    </font>
    <font>
      <sz val="8"/>
      <name val="宋体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0"/>
      <name val="Arial"/>
      <charset val="177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9"/>
      <name val="TimesET"/>
      <charset val="134"/>
    </font>
    <font>
      <sz val="10"/>
      <name val="Helv"/>
      <charset val="134"/>
    </font>
    <font>
      <sz val="12"/>
      <name val="新細明體"/>
      <charset val="136"/>
    </font>
    <font>
      <sz val="10"/>
      <color indexed="8"/>
      <name val="Arial"/>
      <charset val="134"/>
    </font>
    <font>
      <sz val="10"/>
      <name val="Arial"/>
      <charset val="134"/>
    </font>
    <font>
      <sz val="12"/>
      <name val="新細明體"/>
      <charset val="134"/>
    </font>
    <font>
      <sz val="10"/>
      <name val="Arial"/>
      <charset val="0"/>
    </font>
    <font>
      <b/>
      <sz val="9"/>
      <name val="宋体"/>
      <charset val="134"/>
    </font>
    <font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ck">
        <color indexed="26"/>
      </left>
      <right style="thin">
        <color indexed="65"/>
      </right>
      <top style="medium">
        <color indexed="13"/>
      </top>
      <bottom style="thin">
        <color indexed="22"/>
      </bottom>
      <diagonal/>
    </border>
  </borders>
  <cellStyleXfs count="90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9" fillId="21" borderId="3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33" borderId="6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1" fillId="0" borderId="0"/>
    <xf numFmtId="0" fontId="13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3" fillId="26" borderId="4" applyNumberFormat="0" applyAlignment="0" applyProtection="0">
      <alignment vertical="center"/>
    </xf>
    <xf numFmtId="0" fontId="22" fillId="26" borderId="3" applyNumberFormat="0" applyAlignment="0" applyProtection="0">
      <alignment vertical="center"/>
    </xf>
    <xf numFmtId="0" fontId="21" fillId="0" borderId="0"/>
    <xf numFmtId="0" fontId="26" fillId="34" borderId="7" applyNumberForma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7" fillId="0" borderId="0"/>
    <xf numFmtId="0" fontId="9" fillId="11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1" fillId="0" borderId="0">
      <alignment vertical="center"/>
    </xf>
    <xf numFmtId="0" fontId="21" fillId="0" borderId="0"/>
    <xf numFmtId="0" fontId="10" fillId="12" borderId="0" applyNumberFormat="0" applyBorder="0" applyAlignment="0" applyProtection="0">
      <alignment vertical="center"/>
    </xf>
    <xf numFmtId="0" fontId="21" fillId="0" borderId="0">
      <alignment vertical="center"/>
    </xf>
    <xf numFmtId="0" fontId="18" fillId="1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1" fillId="0" borderId="0"/>
    <xf numFmtId="0" fontId="9" fillId="3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0"/>
    <xf numFmtId="0" fontId="16" fillId="20" borderId="0" applyNumberFormat="0" applyBorder="0" applyAlignment="0" applyProtection="0">
      <alignment vertical="center"/>
    </xf>
    <xf numFmtId="0" fontId="21" fillId="0" borderId="0"/>
    <xf numFmtId="0" fontId="37" fillId="0" borderId="0"/>
    <xf numFmtId="0" fontId="0" fillId="0" borderId="0">
      <alignment vertical="center"/>
    </xf>
    <xf numFmtId="0" fontId="21" fillId="0" borderId="0"/>
    <xf numFmtId="0" fontId="32" fillId="0" borderId="0"/>
    <xf numFmtId="0" fontId="1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35" fillId="0" borderId="0"/>
    <xf numFmtId="0" fontId="32" fillId="0" borderId="0"/>
    <xf numFmtId="0" fontId="1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177" fontId="11" fillId="0" borderId="0"/>
    <xf numFmtId="0" fontId="21" fillId="0" borderId="0"/>
    <xf numFmtId="0" fontId="11" fillId="0" borderId="0"/>
    <xf numFmtId="0" fontId="21" fillId="0" borderId="0">
      <alignment vertical="center"/>
    </xf>
    <xf numFmtId="0" fontId="11" fillId="0" borderId="0">
      <alignment vertical="center"/>
    </xf>
    <xf numFmtId="0" fontId="34" fillId="0" borderId="0">
      <alignment vertical="top"/>
    </xf>
    <xf numFmtId="0" fontId="36" fillId="0" borderId="10" applyNumberFormat="0" applyFont="0" applyBorder="0">
      <alignment horizontal="justify" vertical="justify" textRotation="90"/>
      <protection locked="0"/>
    </xf>
    <xf numFmtId="0" fontId="21" fillId="0" borderId="0"/>
    <xf numFmtId="0" fontId="33" fillId="0" borderId="0"/>
  </cellStyleXfs>
  <cellXfs count="112">
    <xf numFmtId="0" fontId="0" fillId="0" borderId="0" xfId="0">
      <alignment vertical="center"/>
    </xf>
    <xf numFmtId="0" fontId="1" fillId="0" borderId="0" xfId="0" applyFont="1" applyAlignment="1" applyProtection="1">
      <alignment horizontal="center" vertical="top"/>
    </xf>
    <xf numFmtId="14" fontId="1" fillId="0" borderId="0" xfId="0" applyNumberFormat="1" applyFont="1" applyAlignment="1" applyProtection="1">
      <alignment horizontal="center" vertical="center"/>
    </xf>
    <xf numFmtId="49" fontId="1" fillId="0" borderId="0" xfId="0" applyNumberFormat="1" applyFont="1" applyProtection="1">
      <alignment vertical="center"/>
    </xf>
    <xf numFmtId="0" fontId="1" fillId="0" borderId="0" xfId="0" applyNumberFormat="1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  <protection hidden="1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left" vertical="center"/>
      <protection hidden="1"/>
    </xf>
    <xf numFmtId="178" fontId="1" fillId="0" borderId="0" xfId="0" applyNumberFormat="1" applyFont="1" applyProtection="1">
      <alignment vertical="center"/>
      <protection hidden="1"/>
    </xf>
    <xf numFmtId="178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Protection="1">
      <alignment vertical="center"/>
    </xf>
    <xf numFmtId="14" fontId="2" fillId="2" borderId="0" xfId="0" applyNumberFormat="1" applyFont="1" applyFill="1" applyAlignment="1" applyProtection="1">
      <alignment horizontal="center" vertical="top" wrapText="1"/>
    </xf>
    <xf numFmtId="14" fontId="3" fillId="2" borderId="0" xfId="0" applyNumberFormat="1" applyFont="1" applyFill="1" applyAlignment="1" applyProtection="1">
      <alignment horizontal="center" vertical="top" wrapText="1"/>
    </xf>
    <xf numFmtId="49" fontId="2" fillId="2" borderId="0" xfId="0" applyNumberFormat="1" applyFont="1" applyFill="1" applyAlignment="1" applyProtection="1">
      <alignment horizontal="center" vertical="top" wrapText="1"/>
    </xf>
    <xf numFmtId="0" fontId="2" fillId="2" borderId="0" xfId="0" applyNumberFormat="1" applyFont="1" applyFill="1" applyAlignment="1" applyProtection="1">
      <alignment horizontal="center" vertical="top" wrapText="1"/>
      <protection hidden="1"/>
    </xf>
    <xf numFmtId="0" fontId="2" fillId="2" borderId="0" xfId="0" applyFont="1" applyFill="1" applyAlignment="1" applyProtection="1">
      <alignment horizontal="center" vertical="top" wrapText="1"/>
      <protection hidden="1"/>
    </xf>
    <xf numFmtId="0" fontId="1" fillId="3" borderId="0" xfId="0" applyNumberFormat="1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  <protection hidden="1"/>
    </xf>
    <xf numFmtId="49" fontId="1" fillId="0" borderId="0" xfId="0" applyNumberFormat="1" applyFont="1" applyAlignment="1" applyProtection="1">
      <alignment vertical="center"/>
      <protection locked="0"/>
    </xf>
    <xf numFmtId="49" fontId="1" fillId="0" borderId="0" xfId="0" applyNumberFormat="1" applyFont="1" applyProtection="1">
      <alignment vertical="center"/>
      <protection locked="0"/>
    </xf>
    <xf numFmtId="14" fontId="4" fillId="0" borderId="0" xfId="0" applyNumberFormat="1" applyFont="1" applyFill="1" applyBorder="1" applyAlignment="1" applyProtection="1">
      <alignment horizontal="center" vertical="center"/>
    </xf>
    <xf numFmtId="0" fontId="3" fillId="2" borderId="0" xfId="0" applyFont="1" applyFill="1" applyAlignment="1" applyProtection="1">
      <alignment horizontal="center" vertical="top" wrapText="1"/>
    </xf>
    <xf numFmtId="0" fontId="3" fillId="2" borderId="0" xfId="0" applyFont="1" applyFill="1" applyAlignment="1" applyProtection="1">
      <alignment horizontal="center" vertical="top" wrapText="1"/>
      <protection hidden="1"/>
    </xf>
    <xf numFmtId="178" fontId="2" fillId="2" borderId="0" xfId="0" applyNumberFormat="1" applyFont="1" applyFill="1" applyAlignment="1" applyProtection="1">
      <alignment horizontal="center" vertical="top" wrapText="1"/>
      <protection hidden="1"/>
    </xf>
    <xf numFmtId="0" fontId="1" fillId="3" borderId="0" xfId="0" applyFont="1" applyFill="1" applyProtection="1">
      <alignment vertical="center"/>
      <protection hidden="1"/>
    </xf>
    <xf numFmtId="0" fontId="1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horizontal="left" vertical="center"/>
      <protection hidden="1"/>
    </xf>
    <xf numFmtId="178" fontId="1" fillId="3" borderId="0" xfId="0" applyNumberFormat="1" applyFont="1" applyFill="1" applyProtection="1">
      <alignment vertical="center"/>
      <protection hidden="1"/>
    </xf>
    <xf numFmtId="0" fontId="3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  <protection hidden="1"/>
    </xf>
    <xf numFmtId="178" fontId="3" fillId="2" borderId="0" xfId="0" applyNumberFormat="1" applyFont="1" applyFill="1" applyAlignment="1" applyProtection="1">
      <alignment horizontal="center" vertical="top"/>
      <protection hidden="1"/>
    </xf>
    <xf numFmtId="178" fontId="1" fillId="3" borderId="0" xfId="0" applyNumberFormat="1" applyFont="1" applyFill="1" applyAlignment="1" applyProtection="1">
      <alignment horizontal="center" vertical="center"/>
      <protection hidden="1"/>
    </xf>
    <xf numFmtId="178" fontId="2" fillId="2" borderId="0" xfId="0" applyNumberFormat="1" applyFont="1" applyFill="1" applyAlignment="1" applyProtection="1">
      <alignment horizontal="center" vertical="top"/>
      <protection hidden="1"/>
    </xf>
    <xf numFmtId="0" fontId="3" fillId="2" borderId="0" xfId="0" applyFont="1" applyFill="1" applyAlignment="1" applyProtection="1">
      <alignment horizontal="center" vertical="top"/>
    </xf>
    <xf numFmtId="49" fontId="1" fillId="4" borderId="0" xfId="0" applyNumberFormat="1" applyFont="1" applyFill="1" applyAlignment="1" applyProtection="1">
      <alignment vertical="center"/>
      <protection locked="0"/>
    </xf>
    <xf numFmtId="49" fontId="1" fillId="0" borderId="0" xfId="0" applyNumberFormat="1" applyFont="1" applyFill="1" applyProtection="1">
      <alignment vertical="center"/>
      <protection locked="0"/>
    </xf>
    <xf numFmtId="49" fontId="1" fillId="0" borderId="0" xfId="0" applyNumberFormat="1" applyFont="1" applyFill="1" applyAlignment="1" applyProtection="1">
      <alignment vertical="center"/>
      <protection locked="0"/>
    </xf>
    <xf numFmtId="49" fontId="1" fillId="5" borderId="0" xfId="0" applyNumberFormat="1" applyFont="1" applyFill="1" applyAlignment="1" applyProtection="1">
      <alignment vertical="center"/>
      <protection locked="0"/>
    </xf>
    <xf numFmtId="0" fontId="5" fillId="3" borderId="0" xfId="0" applyFont="1" applyFill="1" applyAlignment="1" applyProtection="1">
      <alignment horizontal="center" vertical="center"/>
      <protection hidden="1"/>
    </xf>
    <xf numFmtId="49" fontId="6" fillId="0" borderId="0" xfId="0" applyNumberFormat="1" applyFont="1" applyAlignment="1" applyProtection="1">
      <alignment vertical="center"/>
      <protection locked="0"/>
    </xf>
    <xf numFmtId="49" fontId="1" fillId="6" borderId="0" xfId="0" applyNumberFormat="1" applyFont="1" applyFill="1" applyAlignment="1" applyProtection="1">
      <alignment vertical="center"/>
      <protection locked="0"/>
    </xf>
    <xf numFmtId="0" fontId="1" fillId="0" borderId="0" xfId="0" applyFont="1" applyAlignment="1">
      <alignment horizontal="center" vertical="top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NumberFormat="1" applyFont="1" applyAlignment="1" applyProtection="1">
      <alignment vertical="center"/>
    </xf>
    <xf numFmtId="14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178" fontId="1" fillId="0" borderId="0" xfId="0" applyNumberFormat="1" applyFont="1" applyAlignment="1" applyProtection="1">
      <alignment horizontal="center" vertical="center"/>
      <protection locked="0"/>
    </xf>
    <xf numFmtId="178" fontId="1" fillId="0" borderId="0" xfId="0" applyNumberFormat="1" applyFont="1" applyAlignment="1" applyProtection="1">
      <alignment vertical="center"/>
    </xf>
    <xf numFmtId="178" fontId="1" fillId="0" borderId="0" xfId="0" applyNumberFormat="1" applyFont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178" fontId="1" fillId="0" borderId="0" xfId="0" applyNumberFormat="1" applyFont="1" applyAlignment="1" applyProtection="1">
      <alignment horizontal="center" vertical="center"/>
      <protection locked="0" hidden="1"/>
    </xf>
    <xf numFmtId="49" fontId="1" fillId="0" borderId="0" xfId="0" applyNumberFormat="1" applyFont="1" applyAlignment="1" applyProtection="1">
      <alignment horizontal="left" vertical="center" wrapText="1"/>
      <protection locked="0" hidden="1"/>
    </xf>
    <xf numFmtId="0" fontId="1" fillId="0" borderId="0" xfId="0" applyFont="1" applyAlignment="1" applyProtection="1">
      <alignment vertical="center"/>
    </xf>
    <xf numFmtId="0" fontId="1" fillId="0" borderId="0" xfId="0" applyFont="1" applyAlignment="1">
      <alignment vertical="center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14" fontId="2" fillId="2" borderId="1" xfId="0" applyNumberFormat="1" applyFont="1" applyFill="1" applyBorder="1" applyAlignment="1" applyProtection="1">
      <alignment horizontal="center" vertical="top" wrapText="1"/>
      <protection locked="0"/>
    </xf>
    <xf numFmtId="0" fontId="1" fillId="3" borderId="0" xfId="0" applyNumberFormat="1" applyFont="1" applyFill="1" applyAlignment="1" applyProtection="1">
      <alignment vertical="center"/>
    </xf>
    <xf numFmtId="49" fontId="1" fillId="7" borderId="0" xfId="0" applyNumberFormat="1" applyFont="1" applyFill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1" fillId="8" borderId="0" xfId="0" applyFont="1" applyFill="1" applyAlignment="1" applyProtection="1">
      <alignment vertical="center"/>
      <protection locked="0"/>
    </xf>
    <xf numFmtId="49" fontId="1" fillId="8" borderId="0" xfId="0" applyNumberFormat="1" applyFont="1" applyFill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horizontal="center" vertical="top" wrapText="1"/>
      <protection locked="0"/>
    </xf>
    <xf numFmtId="0" fontId="2" fillId="2" borderId="1" xfId="0" applyFont="1" applyFill="1" applyBorder="1" applyAlignment="1" applyProtection="1">
      <alignment horizontal="center" vertical="top" wrapText="1"/>
    </xf>
    <xf numFmtId="178" fontId="2" fillId="2" borderId="1" xfId="0" applyNumberFormat="1" applyFont="1" applyFill="1" applyBorder="1" applyAlignment="1" applyProtection="1">
      <alignment horizontal="center" vertical="top" wrapText="1"/>
      <protection locked="0"/>
    </xf>
    <xf numFmtId="178" fontId="2" fillId="2" borderId="1" xfId="0" applyNumberFormat="1" applyFont="1" applyFill="1" applyBorder="1" applyAlignment="1" applyProtection="1">
      <alignment horizontal="center" vertical="top" wrapText="1"/>
    </xf>
    <xf numFmtId="176" fontId="1" fillId="3" borderId="0" xfId="0" applyNumberFormat="1" applyFont="1" applyFill="1" applyAlignment="1" applyProtection="1">
      <alignment horizontal="center" vertical="center"/>
    </xf>
    <xf numFmtId="178" fontId="1" fillId="3" borderId="0" xfId="0" applyNumberFormat="1" applyFont="1" applyFill="1" applyAlignment="1" applyProtection="1">
      <alignment vertical="center"/>
    </xf>
    <xf numFmtId="178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49" fontId="2" fillId="2" borderId="1" xfId="0" applyNumberFormat="1" applyFont="1" applyFill="1" applyBorder="1" applyAlignment="1" applyProtection="1">
      <alignment horizontal="center" vertical="top" wrapText="1"/>
      <protection locked="0" hidden="1"/>
    </xf>
    <xf numFmtId="0" fontId="2" fillId="9" borderId="1" xfId="0" applyFont="1" applyFill="1" applyBorder="1" applyAlignment="1" applyProtection="1">
      <alignment horizontal="center" vertical="top" wrapText="1"/>
    </xf>
    <xf numFmtId="178" fontId="2" fillId="9" borderId="1" xfId="0" applyNumberFormat="1" applyFont="1" applyFill="1" applyBorder="1" applyAlignment="1" applyProtection="1">
      <alignment horizontal="center" vertical="top" wrapText="1"/>
    </xf>
    <xf numFmtId="178" fontId="1" fillId="3" borderId="0" xfId="0" applyNumberFormat="1" applyFont="1" applyFill="1" applyAlignment="1" applyProtection="1">
      <alignment horizontal="center" vertical="center"/>
    </xf>
    <xf numFmtId="0" fontId="1" fillId="3" borderId="0" xfId="0" applyNumberFormat="1" applyFont="1" applyFill="1" applyAlignment="1" applyProtection="1">
      <alignment horizontal="center" vertical="center"/>
    </xf>
    <xf numFmtId="178" fontId="1" fillId="0" borderId="0" xfId="0" applyNumberFormat="1" applyFont="1" applyFill="1" applyAlignment="1" applyProtection="1">
      <alignment horizontal="center" vertical="center"/>
      <protection locked="0" hidden="1"/>
    </xf>
    <xf numFmtId="49" fontId="1" fillId="0" borderId="0" xfId="0" applyNumberFormat="1" applyFont="1" applyFill="1" applyAlignment="1" applyProtection="1">
      <alignment horizontal="left" vertical="center" wrapText="1"/>
      <protection locked="0" hidden="1"/>
    </xf>
    <xf numFmtId="49" fontId="1" fillId="0" borderId="0" xfId="0" applyNumberFormat="1" applyFont="1" applyFill="1" applyBorder="1" applyAlignment="1" applyProtection="1">
      <alignment horizontal="left" vertical="center" wrapText="1"/>
      <protection locked="0" hidden="1"/>
    </xf>
    <xf numFmtId="178" fontId="1" fillId="7" borderId="0" xfId="0" applyNumberFormat="1" applyFont="1" applyFill="1" applyAlignment="1" applyProtection="1">
      <alignment horizontal="center" vertical="center"/>
      <protection locked="0" hidden="1"/>
    </xf>
    <xf numFmtId="49" fontId="1" fillId="2" borderId="0" xfId="0" applyNumberFormat="1" applyFont="1" applyFill="1" applyAlignment="1" applyProtection="1">
      <alignment horizontal="left" vertical="center" wrapText="1"/>
      <protection locked="0" hidden="1"/>
    </xf>
    <xf numFmtId="0" fontId="2" fillId="8" borderId="1" xfId="0" applyFont="1" applyFill="1" applyBorder="1" applyAlignment="1" applyProtection="1">
      <alignment horizontal="center" vertical="top" wrapText="1"/>
    </xf>
    <xf numFmtId="178" fontId="2" fillId="8" borderId="1" xfId="0" applyNumberFormat="1" applyFont="1" applyFill="1" applyBorder="1" applyAlignment="1" applyProtection="1">
      <alignment horizontal="center" vertical="top" wrapText="1"/>
    </xf>
    <xf numFmtId="0" fontId="1" fillId="3" borderId="0" xfId="0" applyFont="1" applyFill="1" applyAlignment="1" applyProtection="1">
      <alignment vertical="center"/>
    </xf>
    <xf numFmtId="0" fontId="1" fillId="4" borderId="0" xfId="0" applyFont="1" applyFill="1" applyAlignment="1" applyProtection="1">
      <alignment vertical="center"/>
      <protection locked="0"/>
    </xf>
    <xf numFmtId="0" fontId="5" fillId="4" borderId="0" xfId="0" applyFont="1" applyFill="1" applyAlignment="1" applyProtection="1">
      <alignment vertical="center"/>
      <protection locked="0"/>
    </xf>
    <xf numFmtId="0" fontId="1" fillId="4" borderId="0" xfId="0" applyFont="1" applyFill="1" applyAlignment="1" applyProtection="1">
      <alignment horizontal="center" vertical="center"/>
      <protection locked="0"/>
    </xf>
    <xf numFmtId="0" fontId="5" fillId="8" borderId="0" xfId="0" applyFont="1" applyFill="1" applyAlignment="1" applyProtection="1">
      <alignment vertical="center"/>
      <protection locked="0"/>
    </xf>
    <xf numFmtId="0" fontId="1" fillId="5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49" fontId="1" fillId="2" borderId="0" xfId="0" applyNumberFormat="1" applyFont="1" applyFill="1" applyAlignment="1" applyProtection="1">
      <alignment vertical="center"/>
      <protection locked="0"/>
    </xf>
    <xf numFmtId="0" fontId="1" fillId="6" borderId="0" xfId="0" applyFont="1" applyFill="1" applyAlignment="1" applyProtection="1">
      <alignment vertical="center"/>
      <protection locked="0"/>
    </xf>
    <xf numFmtId="49" fontId="5" fillId="2" borderId="0" xfId="0" applyNumberFormat="1" applyFont="1" applyFill="1" applyAlignment="1" applyProtection="1">
      <alignment horizontal="left" vertical="center" wrapText="1"/>
      <protection locked="0" hidden="1"/>
    </xf>
    <xf numFmtId="0" fontId="1" fillId="0" borderId="0" xfId="0" applyFont="1" applyAlignment="1">
      <alignment vertical="top" wrapText="1"/>
    </xf>
    <xf numFmtId="0" fontId="7" fillId="0" borderId="0" xfId="0" applyFont="1">
      <alignment vertical="center"/>
    </xf>
    <xf numFmtId="0" fontId="1" fillId="0" borderId="0" xfId="0" applyFont="1">
      <alignment vertical="center"/>
    </xf>
    <xf numFmtId="14" fontId="3" fillId="2" borderId="1" xfId="0" applyNumberFormat="1" applyFont="1" applyFill="1" applyBorder="1" applyAlignment="1" applyProtection="1">
      <alignment horizontal="center" vertical="top" wrapText="1"/>
      <protection locked="0"/>
    </xf>
    <xf numFmtId="49" fontId="5" fillId="0" borderId="0" xfId="0" applyNumberFormat="1" applyFont="1" applyProtection="1">
      <alignment vertical="center"/>
      <protection locked="0"/>
    </xf>
    <xf numFmtId="49" fontId="6" fillId="0" borderId="0" xfId="0" applyNumberFormat="1" applyFont="1" applyProtection="1">
      <alignment vertical="center"/>
      <protection locked="0"/>
    </xf>
    <xf numFmtId="14" fontId="7" fillId="0" borderId="0" xfId="0" applyNumberFormat="1" applyFont="1" applyAlignment="1" applyProtection="1">
      <alignment horizontal="center" vertical="center"/>
      <protection locked="0"/>
    </xf>
    <xf numFmtId="49" fontId="7" fillId="0" borderId="0" xfId="0" applyNumberFormat="1" applyFont="1" applyProtection="1">
      <alignment vertical="center"/>
      <protection locked="0"/>
    </xf>
    <xf numFmtId="49" fontId="8" fillId="0" borderId="0" xfId="0" applyNumberFormat="1" applyFont="1" applyProtection="1">
      <alignment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2" fillId="2" borderId="1" xfId="0" applyFont="1" applyFill="1" applyBorder="1" applyAlignment="1">
      <alignment horizontal="center" vertical="top" wrapText="1"/>
    </xf>
    <xf numFmtId="0" fontId="5" fillId="0" borderId="0" xfId="0" applyFont="1" applyAlignment="1" applyProtection="1">
      <alignment horizontal="center" vertical="center"/>
      <protection locked="0"/>
    </xf>
    <xf numFmtId="0" fontId="1" fillId="3" borderId="0" xfId="0" applyFont="1" applyFill="1" applyAlignment="1">
      <alignment horizontal="center" vertical="center"/>
    </xf>
    <xf numFmtId="0" fontId="8" fillId="0" borderId="0" xfId="0" applyFont="1" applyAlignment="1" applyProtection="1">
      <alignment horizontal="center" vertical="center"/>
      <protection locked="0"/>
    </xf>
    <xf numFmtId="178" fontId="7" fillId="0" borderId="0" xfId="0" applyNumberFormat="1" applyFont="1" applyAlignment="1" applyProtection="1">
      <alignment horizontal="center" vertical="center"/>
      <protection locked="0"/>
    </xf>
    <xf numFmtId="49" fontId="0" fillId="0" borderId="0" xfId="59" applyNumberFormat="1">
      <alignment vertical="center"/>
    </xf>
    <xf numFmtId="0" fontId="0" fillId="0" borderId="0" xfId="59">
      <alignment vertical="center"/>
    </xf>
    <xf numFmtId="0" fontId="5" fillId="0" borderId="0" xfId="59" applyFont="1">
      <alignment vertical="center"/>
    </xf>
    <xf numFmtId="0" fontId="0" fillId="0" borderId="0" xfId="59" applyFont="1">
      <alignment vertical="center"/>
    </xf>
    <xf numFmtId="49" fontId="0" fillId="0" borderId="0" xfId="59" applyNumberFormat="1" applyAlignment="1">
      <alignment horizontal="left" vertical="center"/>
    </xf>
    <xf numFmtId="49" fontId="1" fillId="0" borderId="0" xfId="0" applyNumberFormat="1" applyFont="1" applyAlignment="1" applyProtection="1" quotePrefix="1">
      <alignment vertical="center"/>
      <protection locked="0"/>
    </xf>
    <xf numFmtId="49" fontId="1" fillId="0" borderId="0" xfId="0" applyNumberFormat="1" applyFont="1" applyProtection="1" quotePrefix="1">
      <alignment vertical="center"/>
    </xf>
  </cellXfs>
  <cellStyles count="9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 5 2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常规 26" xfId="27"/>
    <cellStyle name="检查单元格" xfId="28" builtinId="23"/>
    <cellStyle name="强调文字颜色 2" xfId="29" builtinId="33"/>
    <cellStyle name="常规_BG003" xfId="30"/>
    <cellStyle name="20% - 强调文字颜色 6" xfId="31" builtinId="50"/>
    <cellStyle name="链接单元格" xfId="32" builtinId="24"/>
    <cellStyle name="汇总" xfId="33" builtinId="25"/>
    <cellStyle name="Normal 18" xfId="34"/>
    <cellStyle name="常规 2 18 2" xfId="35"/>
    <cellStyle name="好" xfId="36" builtinId="26"/>
    <cellStyle name="常规 16" xfId="37"/>
    <cellStyle name="适中" xfId="38" builtinId="28"/>
    <cellStyle name="20% - 强调文字颜色 5" xfId="39" builtinId="46"/>
    <cellStyle name="强调文字颜色 1" xfId="40" builtinId="29"/>
    <cellStyle name="20% - 强调文字颜色 1" xfId="41" builtinId="30"/>
    <cellStyle name="40% - 强调文字颜色 1" xfId="42" builtinId="31"/>
    <cellStyle name="20% - 强调文字颜色 2" xfId="43" builtinId="34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Normal 2" xfId="48"/>
    <cellStyle name="40% - 强调文字颜色 4" xfId="49" builtinId="43"/>
    <cellStyle name="强调文字颜色 5" xfId="50" builtinId="45"/>
    <cellStyle name="40% - 强调文字颜色 5" xfId="51" builtinId="47"/>
    <cellStyle name="60% - 强调文字颜色 5" xfId="52" builtinId="48"/>
    <cellStyle name="强调文字颜色 6" xfId="53" builtinId="49"/>
    <cellStyle name="40% - 强调文字颜色 6" xfId="54" builtinId="51"/>
    <cellStyle name="常规 10 2" xfId="55"/>
    <cellStyle name="60% - 强调文字颜色 6" xfId="56" builtinId="52"/>
    <cellStyle name="常规 7 2 2 2 2" xfId="57"/>
    <cellStyle name="常规_不干胶贴SB18071301" xfId="58"/>
    <cellStyle name="常规 2" xfId="59"/>
    <cellStyle name="Normal" xfId="60"/>
    <cellStyle name="样式 1" xfId="61"/>
    <cellStyle name="常规 14" xfId="62"/>
    <cellStyle name="常规 10 2 2" xfId="63"/>
    <cellStyle name="常规 7 7" xfId="64"/>
    <cellStyle name="常规 17" xfId="65"/>
    <cellStyle name="常规 2_报关资料与ASN" xfId="66"/>
    <cellStyle name="常规_单 入仓装柜明细" xfId="67"/>
    <cellStyle name="常规 4 3 2" xfId="68"/>
    <cellStyle name="常规 12" xfId="69"/>
    <cellStyle name="常规 19" xfId="70"/>
    <cellStyle name="常规 23" xfId="71"/>
    <cellStyle name="常规 18" xfId="72"/>
    <cellStyle name="常规 8" xfId="73"/>
    <cellStyle name="常规 11" xfId="74"/>
    <cellStyle name="常规 8 2 2" xfId="75"/>
    <cellStyle name="_ET_STYLE_NoName_00_" xfId="76"/>
    <cellStyle name="常规 3" xfId="77"/>
    <cellStyle name="常规_2012KK044 香港" xfId="78"/>
    <cellStyle name="常规 3 16" xfId="79"/>
    <cellStyle name="常规 4 2 2 2" xfId="80"/>
    <cellStyle name="常规 7 2" xfId="81"/>
    <cellStyle name="常规 2 4" xfId="82"/>
    <cellStyle name="常规 2 6 2 2" xfId="83"/>
    <cellStyle name="常规 19 2" xfId="84"/>
    <cellStyle name="常规 38" xfId="85"/>
    <cellStyle name="常规_Sheet2" xfId="86"/>
    <cellStyle name="一般_~7237656" xfId="87"/>
    <cellStyle name="常规 2 2" xfId="88"/>
    <cellStyle name="一般 65" xfId="89"/>
  </cellStyles>
  <dxfs count="1">
    <dxf>
      <font>
        <color rgb="FFFF0000"/>
      </font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B132"/>
  <sheetViews>
    <sheetView workbookViewId="0">
      <pane ySplit="1" topLeftCell="A5" activePane="bottomLeft" state="frozen"/>
      <selection/>
      <selection pane="bottomLeft" activeCell="A5" sqref="A5"/>
    </sheetView>
  </sheetViews>
  <sheetFormatPr defaultColWidth="9.14444444444444" defaultRowHeight="11.25" outlineLevelCol="1"/>
  <cols>
    <col min="1" max="1" width="11.8555555555556" style="107" customWidth="1"/>
    <col min="2" max="2" width="13.1444444444444" style="108" customWidth="1"/>
    <col min="3" max="16384" width="9.14444444444444" style="108"/>
  </cols>
  <sheetData>
    <row r="1" spans="1:2">
      <c r="A1" s="107" t="s">
        <v>0</v>
      </c>
      <c r="B1" s="109" t="s">
        <v>1</v>
      </c>
    </row>
    <row r="2" hidden="1" spans="1:2">
      <c r="A2" s="107" t="s">
        <v>2</v>
      </c>
      <c r="B2" s="110" t="s">
        <v>3</v>
      </c>
    </row>
    <row r="3" hidden="1" spans="1:2">
      <c r="A3" s="107" t="s">
        <v>4</v>
      </c>
      <c r="B3" s="110" t="s">
        <v>3</v>
      </c>
    </row>
    <row r="4" hidden="1" spans="1:2">
      <c r="A4" s="107" t="s">
        <v>5</v>
      </c>
      <c r="B4" s="110" t="s">
        <v>6</v>
      </c>
    </row>
    <row r="5" spans="1:2">
      <c r="A5" s="107" t="s">
        <v>7</v>
      </c>
      <c r="B5" s="110" t="s">
        <v>6</v>
      </c>
    </row>
    <row r="6" hidden="1" spans="1:2">
      <c r="A6" s="107" t="s">
        <v>8</v>
      </c>
      <c r="B6" s="110" t="s">
        <v>6</v>
      </c>
    </row>
    <row r="7" hidden="1" spans="1:2">
      <c r="A7" s="107" t="s">
        <v>9</v>
      </c>
      <c r="B7" s="110" t="s">
        <v>3</v>
      </c>
    </row>
    <row r="8" hidden="1" spans="1:2">
      <c r="A8" s="107" t="s">
        <v>10</v>
      </c>
      <c r="B8" s="110" t="s">
        <v>6</v>
      </c>
    </row>
    <row r="9" hidden="1" spans="1:2">
      <c r="A9" s="107" t="s">
        <v>11</v>
      </c>
      <c r="B9" s="110" t="s">
        <v>3</v>
      </c>
    </row>
    <row r="10" hidden="1" spans="1:2">
      <c r="A10" s="107" t="s">
        <v>12</v>
      </c>
      <c r="B10" s="110" t="s">
        <v>3</v>
      </c>
    </row>
    <row r="11" hidden="1" spans="1:2">
      <c r="A11" s="107" t="s">
        <v>13</v>
      </c>
      <c r="B11" s="110" t="s">
        <v>14</v>
      </c>
    </row>
    <row r="12" hidden="1" spans="1:2">
      <c r="A12" s="107" t="s">
        <v>15</v>
      </c>
      <c r="B12" s="110" t="s">
        <v>6</v>
      </c>
    </row>
    <row r="13" hidden="1" spans="1:2">
      <c r="A13" s="107" t="s">
        <v>16</v>
      </c>
      <c r="B13" s="110" t="s">
        <v>3</v>
      </c>
    </row>
    <row r="14" hidden="1" spans="1:2">
      <c r="A14" s="107" t="s">
        <v>17</v>
      </c>
      <c r="B14" s="110" t="s">
        <v>3</v>
      </c>
    </row>
    <row r="15" hidden="1" spans="1:2">
      <c r="A15" s="107" t="s">
        <v>18</v>
      </c>
      <c r="B15" s="110" t="s">
        <v>6</v>
      </c>
    </row>
    <row r="16" hidden="1" spans="1:2">
      <c r="A16" s="107" t="s">
        <v>19</v>
      </c>
      <c r="B16" s="110" t="s">
        <v>3</v>
      </c>
    </row>
    <row r="17" hidden="1" spans="1:2">
      <c r="A17" s="107" t="s">
        <v>20</v>
      </c>
      <c r="B17" s="110" t="s">
        <v>3</v>
      </c>
    </row>
    <row r="18" hidden="1" spans="1:2">
      <c r="A18" s="107" t="s">
        <v>21</v>
      </c>
      <c r="B18" s="110" t="s">
        <v>3</v>
      </c>
    </row>
    <row r="19" hidden="1" spans="1:2">
      <c r="A19" s="107" t="s">
        <v>22</v>
      </c>
      <c r="B19" s="110" t="s">
        <v>6</v>
      </c>
    </row>
    <row r="20" hidden="1" spans="1:2">
      <c r="A20" s="107" t="s">
        <v>23</v>
      </c>
      <c r="B20" s="110" t="s">
        <v>3</v>
      </c>
    </row>
    <row r="21" hidden="1" spans="1:2">
      <c r="A21" s="107" t="s">
        <v>24</v>
      </c>
      <c r="B21" s="110" t="s">
        <v>3</v>
      </c>
    </row>
    <row r="22" hidden="1" spans="1:2">
      <c r="A22" s="107" t="s">
        <v>25</v>
      </c>
      <c r="B22" s="110" t="s">
        <v>3</v>
      </c>
    </row>
    <row r="23" hidden="1" spans="1:2">
      <c r="A23" s="107" t="s">
        <v>26</v>
      </c>
      <c r="B23" s="110" t="s">
        <v>3</v>
      </c>
    </row>
    <row r="24" hidden="1" spans="1:2">
      <c r="A24" s="107" t="s">
        <v>27</v>
      </c>
      <c r="B24" s="110" t="s">
        <v>14</v>
      </c>
    </row>
    <row r="25" hidden="1" spans="1:2">
      <c r="A25" s="107" t="s">
        <v>28</v>
      </c>
      <c r="B25" s="110" t="s">
        <v>3</v>
      </c>
    </row>
    <row r="26" hidden="1" spans="1:2">
      <c r="A26" s="107" t="s">
        <v>29</v>
      </c>
      <c r="B26" s="110" t="s">
        <v>6</v>
      </c>
    </row>
    <row r="27" hidden="1" spans="1:2">
      <c r="A27" s="107" t="s">
        <v>30</v>
      </c>
      <c r="B27" s="109" t="s">
        <v>31</v>
      </c>
    </row>
    <row r="28" hidden="1" spans="1:2">
      <c r="A28" s="107" t="s">
        <v>32</v>
      </c>
      <c r="B28" s="110" t="s">
        <v>6</v>
      </c>
    </row>
    <row r="29" hidden="1" spans="1:2">
      <c r="A29" s="107" t="s">
        <v>33</v>
      </c>
      <c r="B29" s="109" t="s">
        <v>31</v>
      </c>
    </row>
    <row r="30" hidden="1" spans="1:2">
      <c r="A30" s="107" t="s">
        <v>34</v>
      </c>
      <c r="B30" s="109" t="s">
        <v>31</v>
      </c>
    </row>
    <row r="31" hidden="1" spans="1:2">
      <c r="A31" s="107" t="s">
        <v>35</v>
      </c>
      <c r="B31" s="109" t="s">
        <v>31</v>
      </c>
    </row>
    <row r="32" hidden="1" spans="1:2">
      <c r="A32" s="107" t="s">
        <v>36</v>
      </c>
      <c r="B32" s="109" t="s">
        <v>31</v>
      </c>
    </row>
    <row r="33" hidden="1" spans="1:2">
      <c r="A33" s="107" t="s">
        <v>37</v>
      </c>
      <c r="B33" s="109" t="s">
        <v>38</v>
      </c>
    </row>
    <row r="34" hidden="1" spans="1:2">
      <c r="A34" s="107" t="s">
        <v>39</v>
      </c>
      <c r="B34" s="109" t="s">
        <v>14</v>
      </c>
    </row>
    <row r="35" hidden="1" spans="1:2">
      <c r="A35" s="107" t="s">
        <v>40</v>
      </c>
      <c r="B35" s="109" t="s">
        <v>41</v>
      </c>
    </row>
    <row r="36" hidden="1" spans="1:2">
      <c r="A36" s="107" t="s">
        <v>42</v>
      </c>
      <c r="B36" s="109" t="s">
        <v>41</v>
      </c>
    </row>
    <row r="37" hidden="1" spans="1:2">
      <c r="A37" s="107" t="s">
        <v>43</v>
      </c>
      <c r="B37" s="109" t="s">
        <v>41</v>
      </c>
    </row>
    <row r="38" hidden="1" spans="1:2">
      <c r="A38" s="107" t="s">
        <v>44</v>
      </c>
      <c r="B38" s="109" t="s">
        <v>6</v>
      </c>
    </row>
    <row r="39" hidden="1" spans="1:2">
      <c r="A39" s="107" t="s">
        <v>45</v>
      </c>
      <c r="B39" s="109" t="s">
        <v>41</v>
      </c>
    </row>
    <row r="40" hidden="1" spans="1:2">
      <c r="A40" s="107" t="s">
        <v>46</v>
      </c>
      <c r="B40" s="109" t="s">
        <v>14</v>
      </c>
    </row>
    <row r="41" hidden="1" spans="1:2">
      <c r="A41" s="107" t="s">
        <v>47</v>
      </c>
      <c r="B41" s="109" t="s">
        <v>14</v>
      </c>
    </row>
    <row r="42" hidden="1" spans="1:2">
      <c r="A42" s="107" t="s">
        <v>48</v>
      </c>
      <c r="B42" s="109" t="s">
        <v>31</v>
      </c>
    </row>
    <row r="43" hidden="1" spans="1:2">
      <c r="A43" s="107" t="s">
        <v>49</v>
      </c>
      <c r="B43" s="109" t="s">
        <v>41</v>
      </c>
    </row>
    <row r="44" hidden="1" spans="1:2">
      <c r="A44" s="107" t="s">
        <v>50</v>
      </c>
      <c r="B44" s="109" t="s">
        <v>31</v>
      </c>
    </row>
    <row r="45" hidden="1" spans="1:2">
      <c r="A45" s="107" t="s">
        <v>51</v>
      </c>
      <c r="B45" s="109" t="s">
        <v>31</v>
      </c>
    </row>
    <row r="46" hidden="1" spans="1:2">
      <c r="A46" s="111" t="s">
        <v>52</v>
      </c>
      <c r="B46" s="109" t="s">
        <v>31</v>
      </c>
    </row>
    <row r="47" hidden="1" spans="1:2">
      <c r="A47" s="111" t="s">
        <v>53</v>
      </c>
      <c r="B47" s="109" t="s">
        <v>31</v>
      </c>
    </row>
    <row r="48" hidden="1" spans="1:2">
      <c r="A48" s="111" t="s">
        <v>54</v>
      </c>
      <c r="B48" s="109" t="s">
        <v>14</v>
      </c>
    </row>
    <row r="49" hidden="1" spans="1:2">
      <c r="A49" s="111" t="s">
        <v>55</v>
      </c>
      <c r="B49" s="109" t="s">
        <v>14</v>
      </c>
    </row>
    <row r="50" hidden="1" spans="1:2">
      <c r="A50" s="107" t="s">
        <v>56</v>
      </c>
      <c r="B50" s="109" t="s">
        <v>31</v>
      </c>
    </row>
    <row r="51" hidden="1" spans="1:2">
      <c r="A51" s="107" t="s">
        <v>57</v>
      </c>
      <c r="B51" s="109" t="s">
        <v>31</v>
      </c>
    </row>
    <row r="52" hidden="1" spans="1:2">
      <c r="A52" s="107" t="s">
        <v>58</v>
      </c>
      <c r="B52" s="109" t="s">
        <v>31</v>
      </c>
    </row>
    <row r="53" hidden="1" spans="1:2">
      <c r="A53" s="107" t="s">
        <v>59</v>
      </c>
      <c r="B53" s="109" t="s">
        <v>38</v>
      </c>
    </row>
    <row r="54" hidden="1" spans="1:2">
      <c r="A54" s="111" t="s">
        <v>60</v>
      </c>
      <c r="B54" s="109" t="s">
        <v>31</v>
      </c>
    </row>
    <row r="55" hidden="1" spans="1:2">
      <c r="A55" s="107" t="s">
        <v>61</v>
      </c>
      <c r="B55" s="109" t="s">
        <v>31</v>
      </c>
    </row>
    <row r="56" hidden="1" spans="1:2">
      <c r="A56" s="107" t="s">
        <v>62</v>
      </c>
      <c r="B56" s="109" t="s">
        <v>38</v>
      </c>
    </row>
    <row r="57" hidden="1" spans="1:2">
      <c r="A57" s="107" t="s">
        <v>63</v>
      </c>
      <c r="B57" s="109" t="s">
        <v>31</v>
      </c>
    </row>
    <row r="58" hidden="1" spans="1:2">
      <c r="A58" s="107" t="s">
        <v>64</v>
      </c>
      <c r="B58" s="109" t="s">
        <v>31</v>
      </c>
    </row>
    <row r="59" hidden="1" spans="1:2">
      <c r="A59" s="107" t="s">
        <v>65</v>
      </c>
      <c r="B59" s="109" t="s">
        <v>14</v>
      </c>
    </row>
    <row r="60" hidden="1" spans="1:2">
      <c r="A60" s="107" t="s">
        <v>66</v>
      </c>
      <c r="B60" s="109" t="s">
        <v>31</v>
      </c>
    </row>
    <row r="61" hidden="1" spans="1:2">
      <c r="A61" s="107" t="s">
        <v>67</v>
      </c>
      <c r="B61" s="109" t="s">
        <v>14</v>
      </c>
    </row>
    <row r="62" hidden="1" spans="1:2">
      <c r="A62" s="107" t="s">
        <v>68</v>
      </c>
      <c r="B62" s="109" t="s">
        <v>14</v>
      </c>
    </row>
    <row r="63" hidden="1" spans="1:2">
      <c r="A63" s="107" t="s">
        <v>69</v>
      </c>
      <c r="B63" s="109" t="s">
        <v>38</v>
      </c>
    </row>
    <row r="64" hidden="1" spans="1:2">
      <c r="A64" s="107" t="s">
        <v>70</v>
      </c>
      <c r="B64" s="109" t="s">
        <v>14</v>
      </c>
    </row>
    <row r="65" hidden="1" spans="1:2">
      <c r="A65" s="107" t="s">
        <v>71</v>
      </c>
      <c r="B65" s="109" t="s">
        <v>31</v>
      </c>
    </row>
    <row r="66" hidden="1" spans="1:2">
      <c r="A66" s="107" t="s">
        <v>72</v>
      </c>
      <c r="B66" s="109" t="s">
        <v>31</v>
      </c>
    </row>
    <row r="67" hidden="1" spans="1:2">
      <c r="A67" s="107" t="s">
        <v>73</v>
      </c>
      <c r="B67" s="109" t="s">
        <v>31</v>
      </c>
    </row>
    <row r="68" hidden="1" spans="1:2">
      <c r="A68" s="107" t="s">
        <v>74</v>
      </c>
      <c r="B68" s="109" t="s">
        <v>38</v>
      </c>
    </row>
    <row r="69" hidden="1" spans="1:2">
      <c r="A69" s="107" t="s">
        <v>75</v>
      </c>
      <c r="B69" s="109" t="s">
        <v>31</v>
      </c>
    </row>
    <row r="70" hidden="1" spans="1:2">
      <c r="A70" s="107" t="s">
        <v>76</v>
      </c>
      <c r="B70" s="109" t="s">
        <v>38</v>
      </c>
    </row>
    <row r="71" hidden="1" spans="1:2">
      <c r="A71" s="107" t="s">
        <v>77</v>
      </c>
      <c r="B71" s="109" t="s">
        <v>31</v>
      </c>
    </row>
    <row r="72" hidden="1" spans="1:2">
      <c r="A72" s="107" t="s">
        <v>78</v>
      </c>
      <c r="B72" s="109" t="s">
        <v>31</v>
      </c>
    </row>
    <row r="73" hidden="1" spans="1:2">
      <c r="A73" s="107" t="s">
        <v>79</v>
      </c>
      <c r="B73" s="109" t="s">
        <v>31</v>
      </c>
    </row>
    <row r="74" hidden="1" spans="1:2">
      <c r="A74" s="107" t="s">
        <v>80</v>
      </c>
      <c r="B74" s="109" t="s">
        <v>31</v>
      </c>
    </row>
    <row r="75" hidden="1" spans="1:2">
      <c r="A75" s="107" t="s">
        <v>81</v>
      </c>
      <c r="B75" s="109" t="s">
        <v>31</v>
      </c>
    </row>
    <row r="76" hidden="1" spans="1:2">
      <c r="A76" s="107" t="s">
        <v>82</v>
      </c>
      <c r="B76" s="109" t="s">
        <v>14</v>
      </c>
    </row>
    <row r="77" hidden="1" spans="1:2">
      <c r="A77" s="107" t="s">
        <v>83</v>
      </c>
      <c r="B77" s="109" t="s">
        <v>31</v>
      </c>
    </row>
    <row r="78" hidden="1" spans="1:2">
      <c r="A78" s="107" t="s">
        <v>84</v>
      </c>
      <c r="B78" s="109" t="s">
        <v>38</v>
      </c>
    </row>
    <row r="79" hidden="1" spans="1:2">
      <c r="A79" s="107" t="s">
        <v>85</v>
      </c>
      <c r="B79" s="109" t="s">
        <v>38</v>
      </c>
    </row>
    <row r="80" hidden="1" spans="1:2">
      <c r="A80" s="107" t="s">
        <v>86</v>
      </c>
      <c r="B80" s="109" t="s">
        <v>31</v>
      </c>
    </row>
    <row r="81" hidden="1" spans="1:2">
      <c r="A81" s="107" t="s">
        <v>87</v>
      </c>
      <c r="B81" s="109" t="s">
        <v>31</v>
      </c>
    </row>
    <row r="82" hidden="1" spans="1:2">
      <c r="A82" s="107" t="s">
        <v>88</v>
      </c>
      <c r="B82" s="109" t="s">
        <v>14</v>
      </c>
    </row>
    <row r="83" hidden="1" spans="1:2">
      <c r="A83" s="107">
        <v>4202320000</v>
      </c>
      <c r="B83" s="109" t="s">
        <v>31</v>
      </c>
    </row>
    <row r="84" hidden="1" spans="1:2">
      <c r="A84" s="107" t="s">
        <v>89</v>
      </c>
      <c r="B84" s="109" t="s">
        <v>31</v>
      </c>
    </row>
    <row r="85" hidden="1" spans="1:2">
      <c r="A85" s="20" t="s">
        <v>90</v>
      </c>
      <c r="B85" s="109" t="s">
        <v>31</v>
      </c>
    </row>
    <row r="86" hidden="1" spans="1:2">
      <c r="A86" s="20" t="s">
        <v>91</v>
      </c>
      <c r="B86" s="109" t="s">
        <v>31</v>
      </c>
    </row>
    <row r="87" hidden="1" spans="1:2">
      <c r="A87" s="107" t="s">
        <v>92</v>
      </c>
      <c r="B87" s="109" t="s">
        <v>31</v>
      </c>
    </row>
    <row r="88" hidden="1" spans="1:2">
      <c r="A88" s="107" t="s">
        <v>93</v>
      </c>
      <c r="B88" s="109" t="s">
        <v>31</v>
      </c>
    </row>
    <row r="89" hidden="1" spans="1:2">
      <c r="A89" s="107" t="s">
        <v>94</v>
      </c>
      <c r="B89" s="108" t="s">
        <v>31</v>
      </c>
    </row>
    <row r="90" hidden="1" spans="1:2">
      <c r="A90" s="107" t="s">
        <v>95</v>
      </c>
      <c r="B90" s="108" t="s">
        <v>31</v>
      </c>
    </row>
    <row r="91" hidden="1" spans="1:2">
      <c r="A91" s="107" t="s">
        <v>96</v>
      </c>
      <c r="B91" s="108" t="s">
        <v>31</v>
      </c>
    </row>
    <row r="92" hidden="1" spans="1:2">
      <c r="A92" s="107" t="s">
        <v>97</v>
      </c>
      <c r="B92" s="108" t="s">
        <v>14</v>
      </c>
    </row>
    <row r="93" hidden="1" spans="1:2">
      <c r="A93" s="107" t="s">
        <v>98</v>
      </c>
      <c r="B93" s="108" t="s">
        <v>31</v>
      </c>
    </row>
    <row r="94" hidden="1" spans="1:2">
      <c r="A94" s="107" t="s">
        <v>99</v>
      </c>
      <c r="B94" s="108" t="s">
        <v>31</v>
      </c>
    </row>
    <row r="95" hidden="1" spans="1:2">
      <c r="A95" s="107" t="s">
        <v>100</v>
      </c>
      <c r="B95" s="108" t="s">
        <v>31</v>
      </c>
    </row>
    <row r="96" hidden="1" spans="1:2">
      <c r="A96" s="107" t="s">
        <v>101</v>
      </c>
      <c r="B96" s="108" t="s">
        <v>31</v>
      </c>
    </row>
    <row r="97" hidden="1" spans="1:2">
      <c r="A97" s="107" t="s">
        <v>102</v>
      </c>
      <c r="B97" s="108" t="s">
        <v>14</v>
      </c>
    </row>
    <row r="98" hidden="1" spans="1:2">
      <c r="A98" s="107" t="s">
        <v>103</v>
      </c>
      <c r="B98" s="108" t="s">
        <v>31</v>
      </c>
    </row>
    <row r="99" hidden="1" spans="1:2">
      <c r="A99" s="107">
        <v>9503001000</v>
      </c>
      <c r="B99" s="108" t="s">
        <v>31</v>
      </c>
    </row>
    <row r="100" hidden="1" spans="1:2">
      <c r="A100" s="107" t="s">
        <v>104</v>
      </c>
      <c r="B100" s="108" t="s">
        <v>31</v>
      </c>
    </row>
    <row r="101" hidden="1" spans="1:2">
      <c r="A101" s="107" t="s">
        <v>105</v>
      </c>
      <c r="B101" s="108" t="s">
        <v>31</v>
      </c>
    </row>
    <row r="102" hidden="1" spans="1:2">
      <c r="A102" s="107" t="s">
        <v>106</v>
      </c>
      <c r="B102" s="108" t="s">
        <v>31</v>
      </c>
    </row>
    <row r="103" hidden="1" spans="1:2">
      <c r="A103" s="107" t="s">
        <v>107</v>
      </c>
      <c r="B103" s="108" t="s">
        <v>31</v>
      </c>
    </row>
    <row r="104" hidden="1" spans="1:2">
      <c r="A104" s="107">
        <v>8302500000</v>
      </c>
      <c r="B104" s="108" t="s">
        <v>31</v>
      </c>
    </row>
    <row r="105" hidden="1" spans="1:2">
      <c r="A105" s="107">
        <v>3923290000</v>
      </c>
      <c r="B105" s="108" t="s">
        <v>31</v>
      </c>
    </row>
    <row r="106" hidden="1" spans="1:2">
      <c r="A106" s="107">
        <v>4819400000</v>
      </c>
      <c r="B106" s="108" t="s">
        <v>31</v>
      </c>
    </row>
    <row r="107" hidden="1" spans="1:2">
      <c r="A107" s="107" t="s">
        <v>108</v>
      </c>
      <c r="B107" s="108" t="s">
        <v>31</v>
      </c>
    </row>
    <row r="108" hidden="1" spans="1:2">
      <c r="A108" s="107" t="s">
        <v>109</v>
      </c>
      <c r="B108" s="108" t="s">
        <v>31</v>
      </c>
    </row>
    <row r="109" hidden="1" spans="1:2">
      <c r="A109" s="107" t="s">
        <v>110</v>
      </c>
      <c r="B109" s="108" t="s">
        <v>14</v>
      </c>
    </row>
    <row r="110" hidden="1" spans="1:2">
      <c r="A110" s="107" t="s">
        <v>111</v>
      </c>
      <c r="B110" s="108" t="s">
        <v>31</v>
      </c>
    </row>
    <row r="111" hidden="1" spans="1:2">
      <c r="A111" s="107" t="s">
        <v>112</v>
      </c>
      <c r="B111" s="108" t="s">
        <v>14</v>
      </c>
    </row>
    <row r="112" hidden="1" spans="1:2">
      <c r="A112" s="107" t="s">
        <v>113</v>
      </c>
      <c r="B112" s="108" t="s">
        <v>31</v>
      </c>
    </row>
    <row r="113" hidden="1" spans="1:2">
      <c r="A113" s="107" t="s">
        <v>114</v>
      </c>
      <c r="B113" s="108" t="s">
        <v>31</v>
      </c>
    </row>
    <row r="114" hidden="1" spans="1:2">
      <c r="A114" s="107" t="s">
        <v>115</v>
      </c>
      <c r="B114" s="108" t="s">
        <v>31</v>
      </c>
    </row>
    <row r="115" hidden="1" spans="1:2">
      <c r="A115" s="107" t="s">
        <v>116</v>
      </c>
      <c r="B115" s="108" t="s">
        <v>31</v>
      </c>
    </row>
    <row r="116" hidden="1" spans="1:2">
      <c r="A116" s="107" t="s">
        <v>117</v>
      </c>
      <c r="B116" s="108" t="s">
        <v>31</v>
      </c>
    </row>
    <row r="117" hidden="1" spans="1:2">
      <c r="A117" s="107" t="s">
        <v>118</v>
      </c>
      <c r="B117" s="108" t="s">
        <v>31</v>
      </c>
    </row>
    <row r="118" hidden="1" spans="1:2">
      <c r="A118" s="107" t="s">
        <v>119</v>
      </c>
      <c r="B118" s="108" t="s">
        <v>31</v>
      </c>
    </row>
    <row r="119" hidden="1" spans="1:2">
      <c r="A119" s="107" t="s">
        <v>120</v>
      </c>
      <c r="B119" s="108" t="s">
        <v>31</v>
      </c>
    </row>
    <row r="120" hidden="1" spans="1:2">
      <c r="A120" s="107" t="s">
        <v>121</v>
      </c>
      <c r="B120" s="108" t="s">
        <v>31</v>
      </c>
    </row>
    <row r="121" hidden="1" spans="1:2">
      <c r="A121" s="107" t="s">
        <v>122</v>
      </c>
      <c r="B121" s="108" t="s">
        <v>14</v>
      </c>
    </row>
    <row r="122" hidden="1" spans="1:2">
      <c r="A122" s="107" t="s">
        <v>123</v>
      </c>
      <c r="B122" s="108" t="s">
        <v>31</v>
      </c>
    </row>
    <row r="123" hidden="1" spans="1:2">
      <c r="A123" s="107" t="s">
        <v>124</v>
      </c>
      <c r="B123" s="108" t="s">
        <v>14</v>
      </c>
    </row>
    <row r="124" hidden="1" spans="1:2">
      <c r="A124" s="107" t="s">
        <v>125</v>
      </c>
      <c r="B124" s="108" t="s">
        <v>14</v>
      </c>
    </row>
    <row r="125" hidden="1" spans="1:2">
      <c r="A125" s="107" t="s">
        <v>126</v>
      </c>
      <c r="B125" s="108" t="s">
        <v>31</v>
      </c>
    </row>
    <row r="126" hidden="1" spans="1:2">
      <c r="A126" s="20" t="s">
        <v>127</v>
      </c>
      <c r="B126" s="108" t="s">
        <v>31</v>
      </c>
    </row>
    <row r="127" hidden="1" spans="1:2">
      <c r="A127" s="107" t="s">
        <v>128</v>
      </c>
      <c r="B127" s="108" t="s">
        <v>31</v>
      </c>
    </row>
    <row r="128" hidden="1" spans="1:2">
      <c r="A128" s="107" t="s">
        <v>129</v>
      </c>
      <c r="B128" s="110" t="s">
        <v>3</v>
      </c>
    </row>
    <row r="129" hidden="1" spans="1:2">
      <c r="A129" s="107" t="s">
        <v>130</v>
      </c>
      <c r="B129" s="110" t="s">
        <v>3</v>
      </c>
    </row>
    <row r="130" hidden="1" spans="1:2">
      <c r="A130" s="107" t="s">
        <v>131</v>
      </c>
      <c r="B130" s="110" t="s">
        <v>3</v>
      </c>
    </row>
    <row r="131" hidden="1" spans="1:2">
      <c r="A131" s="107" t="s">
        <v>132</v>
      </c>
      <c r="B131" s="110" t="s">
        <v>3</v>
      </c>
    </row>
    <row r="132" hidden="1" spans="1:2">
      <c r="A132" s="107" t="s">
        <v>133</v>
      </c>
      <c r="B132" s="110" t="s">
        <v>3</v>
      </c>
    </row>
  </sheetData>
  <autoFilter ref="A1:B132">
    <filterColumn colId="0">
      <customFilters>
        <customFilter operator="equal" val="9503008900"/>
      </customFilters>
    </filterColumn>
    <extLst/>
  </autoFilter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pageSetUpPr fitToPage="1"/>
  </sheetPr>
  <dimension ref="A2:O2350"/>
  <sheetViews>
    <sheetView topLeftCell="D1" workbookViewId="0">
      <pane ySplit="2" topLeftCell="A1387" activePane="bottomLeft" state="frozen"/>
      <selection/>
      <selection pane="bottomLeft" activeCell="E1402" sqref="E1402:E1411"/>
    </sheetView>
  </sheetViews>
  <sheetFormatPr defaultColWidth="9.14444444444444" defaultRowHeight="10.5"/>
  <cols>
    <col min="1" max="1" width="13.4222222222222" style="45" customWidth="1"/>
    <col min="2" max="2" width="35.8555555555556" style="20" customWidth="1"/>
    <col min="3" max="3" width="23.8555555555556" style="20" customWidth="1"/>
    <col min="4" max="4" width="16.7111111111111" style="20" customWidth="1"/>
    <col min="5" max="5" width="19.2888888888889" style="20" customWidth="1"/>
    <col min="6" max="6" width="15.8555555555556" style="20" customWidth="1"/>
    <col min="7" max="7" width="36.1444444444444" style="20" customWidth="1"/>
    <col min="8" max="8" width="13.8333333333333" style="46"/>
    <col min="9" max="9" width="9.14444444444444" style="46"/>
    <col min="10" max="10" width="11.2888888888889" style="47" customWidth="1"/>
    <col min="11" max="11" width="14.7111111111111" style="47" customWidth="1"/>
    <col min="12" max="12" width="11.2888888888889" style="46" customWidth="1"/>
    <col min="13" max="13" width="9.14444444444444" style="46"/>
    <col min="14" max="14" width="13" style="46" customWidth="1"/>
    <col min="15" max="16384" width="9.14444444444444" style="94"/>
  </cols>
  <sheetData>
    <row r="2" s="92" customFormat="1" ht="22.95" customHeight="1" spans="1:15">
      <c r="A2" s="95" t="s">
        <v>134</v>
      </c>
      <c r="B2" s="55" t="s">
        <v>135</v>
      </c>
      <c r="C2" s="55" t="s">
        <v>136</v>
      </c>
      <c r="D2" s="55" t="s">
        <v>137</v>
      </c>
      <c r="E2" s="55" t="s">
        <v>138</v>
      </c>
      <c r="F2" s="55" t="s">
        <v>139</v>
      </c>
      <c r="G2" s="55" t="s">
        <v>140</v>
      </c>
      <c r="H2" s="63" t="s">
        <v>141</v>
      </c>
      <c r="I2" s="63" t="s">
        <v>142</v>
      </c>
      <c r="J2" s="65" t="s">
        <v>143</v>
      </c>
      <c r="K2" s="65" t="s">
        <v>144</v>
      </c>
      <c r="L2" s="63" t="s">
        <v>145</v>
      </c>
      <c r="M2" s="63" t="s">
        <v>146</v>
      </c>
      <c r="N2" s="63" t="s">
        <v>147</v>
      </c>
      <c r="O2" s="102" t="s">
        <v>1</v>
      </c>
    </row>
    <row r="3" spans="1:15">
      <c r="A3" s="45">
        <v>43283</v>
      </c>
      <c r="B3" s="20" t="s">
        <v>148</v>
      </c>
      <c r="C3" s="20" t="s">
        <v>149</v>
      </c>
      <c r="D3" s="20" t="s">
        <v>150</v>
      </c>
      <c r="E3" s="20" t="s">
        <v>151</v>
      </c>
      <c r="F3" s="20" t="s">
        <v>2</v>
      </c>
      <c r="G3" s="96" t="s">
        <v>152</v>
      </c>
      <c r="H3" s="46">
        <v>174</v>
      </c>
      <c r="I3" s="103" t="s">
        <v>153</v>
      </c>
      <c r="J3" s="47">
        <v>0.63</v>
      </c>
      <c r="K3" s="47">
        <v>109.62</v>
      </c>
      <c r="L3" s="103" t="s">
        <v>154</v>
      </c>
      <c r="M3" s="103" t="s">
        <v>155</v>
      </c>
      <c r="N3" s="103" t="s">
        <v>156</v>
      </c>
      <c r="O3" s="104" t="str">
        <f>IF(F3="","",VLOOKUP(F3,海关监管条件!$A$1:$B$2000,2,FALSE))</f>
        <v>无 </v>
      </c>
    </row>
    <row r="4" spans="1:15">
      <c r="A4" s="45">
        <v>43294</v>
      </c>
      <c r="B4" s="20" t="s">
        <v>157</v>
      </c>
      <c r="C4" s="20" t="s">
        <v>158</v>
      </c>
      <c r="D4" s="20" t="s">
        <v>159</v>
      </c>
      <c r="E4" s="20" t="s">
        <v>160</v>
      </c>
      <c r="F4" s="20" t="s">
        <v>5</v>
      </c>
      <c r="G4" s="96" t="s">
        <v>161</v>
      </c>
      <c r="H4" s="46">
        <v>228</v>
      </c>
      <c r="I4" s="103" t="s">
        <v>153</v>
      </c>
      <c r="J4" s="47">
        <v>4.05</v>
      </c>
      <c r="K4" s="47">
        <v>923.4</v>
      </c>
      <c r="L4" s="103" t="s">
        <v>162</v>
      </c>
      <c r="M4" s="103" t="s">
        <v>155</v>
      </c>
      <c r="N4" s="103" t="s">
        <v>156</v>
      </c>
      <c r="O4" s="104" t="str">
        <f>IF(F4="","",VLOOKUP(F4,海关监管条件!$A$1:$B$2000,2,FALSE))</f>
        <v>A </v>
      </c>
    </row>
    <row r="5" spans="1:15">
      <c r="A5" s="45">
        <v>43294</v>
      </c>
      <c r="B5" s="20" t="s">
        <v>157</v>
      </c>
      <c r="C5" s="20" t="s">
        <v>158</v>
      </c>
      <c r="D5" s="20" t="s">
        <v>159</v>
      </c>
      <c r="E5" s="20" t="s">
        <v>163</v>
      </c>
      <c r="F5" s="20" t="s">
        <v>7</v>
      </c>
      <c r="G5" s="96" t="s">
        <v>164</v>
      </c>
      <c r="H5" s="46">
        <v>9000</v>
      </c>
      <c r="I5" s="103" t="s">
        <v>165</v>
      </c>
      <c r="J5" s="47">
        <v>1.3</v>
      </c>
      <c r="K5" s="47">
        <v>11700</v>
      </c>
      <c r="L5" s="103" t="s">
        <v>162</v>
      </c>
      <c r="M5" s="103" t="s">
        <v>155</v>
      </c>
      <c r="N5" s="103" t="s">
        <v>156</v>
      </c>
      <c r="O5" s="104" t="str">
        <f>IF(F5="","",VLOOKUP(F5,海关监管条件!$A$1:$B$2000,2,FALSE))</f>
        <v>A </v>
      </c>
    </row>
    <row r="6" spans="1:15">
      <c r="A6" s="45">
        <v>43294</v>
      </c>
      <c r="B6" s="20" t="s">
        <v>157</v>
      </c>
      <c r="C6" s="20" t="s">
        <v>158</v>
      </c>
      <c r="D6" s="20" t="s">
        <v>159</v>
      </c>
      <c r="E6" s="20" t="s">
        <v>166</v>
      </c>
      <c r="F6" s="20" t="s">
        <v>5</v>
      </c>
      <c r="G6" s="96" t="s">
        <v>161</v>
      </c>
      <c r="H6" s="46">
        <v>120</v>
      </c>
      <c r="I6" s="103" t="s">
        <v>153</v>
      </c>
      <c r="J6" s="47">
        <v>13.06</v>
      </c>
      <c r="K6" s="47">
        <v>1567.2</v>
      </c>
      <c r="L6" s="103" t="s">
        <v>162</v>
      </c>
      <c r="M6" s="103" t="s">
        <v>155</v>
      </c>
      <c r="N6" s="103" t="s">
        <v>156</v>
      </c>
      <c r="O6" s="104" t="str">
        <f>IF(F6="","",VLOOKUP(F6,海关监管条件!$A$1:$B$2000,2,FALSE))</f>
        <v>A </v>
      </c>
    </row>
    <row r="7" spans="1:15">
      <c r="A7" s="45">
        <v>43294</v>
      </c>
      <c r="B7" s="20" t="s">
        <v>167</v>
      </c>
      <c r="C7" s="20" t="s">
        <v>168</v>
      </c>
      <c r="D7" s="97" t="s">
        <v>169</v>
      </c>
      <c r="E7" s="97" t="s">
        <v>170</v>
      </c>
      <c r="F7" s="20" t="s">
        <v>7</v>
      </c>
      <c r="G7" s="96" t="s">
        <v>171</v>
      </c>
      <c r="H7" s="46">
        <v>1816</v>
      </c>
      <c r="I7" s="103" t="s">
        <v>165</v>
      </c>
      <c r="J7" s="47">
        <v>1</v>
      </c>
      <c r="K7" s="47">
        <v>1816</v>
      </c>
      <c r="L7" s="103" t="s">
        <v>154</v>
      </c>
      <c r="M7" s="103" t="s">
        <v>155</v>
      </c>
      <c r="N7" s="103" t="s">
        <v>156</v>
      </c>
      <c r="O7" s="104" t="str">
        <f>IF(F7="","",VLOOKUP(F7,海关监管条件!$A$1:$B$2000,2,FALSE))</f>
        <v>A </v>
      </c>
    </row>
    <row r="8" spans="1:15">
      <c r="A8" s="45">
        <v>43294</v>
      </c>
      <c r="B8" s="20" t="s">
        <v>167</v>
      </c>
      <c r="C8" s="20" t="s">
        <v>168</v>
      </c>
      <c r="D8" s="97" t="s">
        <v>169</v>
      </c>
      <c r="E8" s="97" t="s">
        <v>172</v>
      </c>
      <c r="F8" s="20" t="s">
        <v>5</v>
      </c>
      <c r="G8" s="96" t="s">
        <v>173</v>
      </c>
      <c r="H8" s="46">
        <v>284</v>
      </c>
      <c r="I8" s="103" t="s">
        <v>153</v>
      </c>
      <c r="J8" s="47">
        <v>1</v>
      </c>
      <c r="K8" s="47">
        <v>284</v>
      </c>
      <c r="L8" s="103" t="s">
        <v>154</v>
      </c>
      <c r="M8" s="103" t="s">
        <v>155</v>
      </c>
      <c r="N8" s="103" t="s">
        <v>156</v>
      </c>
      <c r="O8" s="104" t="str">
        <f>IF(F8="","",VLOOKUP(F8,海关监管条件!$A$1:$B$2000,2,FALSE))</f>
        <v>A </v>
      </c>
    </row>
    <row r="9" spans="1:15">
      <c r="A9" s="45">
        <v>43297</v>
      </c>
      <c r="B9" s="20" t="s">
        <v>174</v>
      </c>
      <c r="C9" s="20" t="s">
        <v>175</v>
      </c>
      <c r="D9" s="20" t="s">
        <v>176</v>
      </c>
      <c r="E9" s="20" t="s">
        <v>177</v>
      </c>
      <c r="F9" s="20" t="s">
        <v>10</v>
      </c>
      <c r="G9" s="96" t="s">
        <v>178</v>
      </c>
      <c r="H9" s="46">
        <v>1455</v>
      </c>
      <c r="I9" s="103" t="s">
        <v>179</v>
      </c>
      <c r="J9" s="47">
        <v>1</v>
      </c>
      <c r="K9" s="47">
        <v>1455</v>
      </c>
      <c r="L9" s="103" t="s">
        <v>154</v>
      </c>
      <c r="M9" s="103" t="s">
        <v>155</v>
      </c>
      <c r="N9" s="103" t="s">
        <v>156</v>
      </c>
      <c r="O9" s="104" t="str">
        <f>IF(F9="","",VLOOKUP(F9,海关监管条件!$A$1:$B$2000,2,FALSE))</f>
        <v>A </v>
      </c>
    </row>
    <row r="10" spans="1:15">
      <c r="A10" s="45">
        <v>43301</v>
      </c>
      <c r="B10" s="20" t="s">
        <v>180</v>
      </c>
      <c r="C10" s="20" t="s">
        <v>181</v>
      </c>
      <c r="D10" s="20" t="s">
        <v>182</v>
      </c>
      <c r="E10" s="20" t="s">
        <v>183</v>
      </c>
      <c r="F10" s="20" t="s">
        <v>11</v>
      </c>
      <c r="G10" s="96" t="s">
        <v>184</v>
      </c>
      <c r="H10" s="46">
        <v>221</v>
      </c>
      <c r="I10" s="103" t="s">
        <v>179</v>
      </c>
      <c r="J10" s="47">
        <v>1.3987</v>
      </c>
      <c r="K10" s="47">
        <v>309.12</v>
      </c>
      <c r="L10" s="103" t="s">
        <v>154</v>
      </c>
      <c r="M10" s="103" t="s">
        <v>155</v>
      </c>
      <c r="N10" s="103" t="s">
        <v>156</v>
      </c>
      <c r="O10" s="104" t="str">
        <f>IF(F10="","",VLOOKUP(F10,海关监管条件!$A$1:$B$2000,2,FALSE))</f>
        <v>无 </v>
      </c>
    </row>
    <row r="11" spans="1:15">
      <c r="A11" s="45">
        <v>43301</v>
      </c>
      <c r="B11" s="20" t="s">
        <v>180</v>
      </c>
      <c r="C11" s="20" t="s">
        <v>181</v>
      </c>
      <c r="D11" s="20" t="s">
        <v>182</v>
      </c>
      <c r="E11" s="20" t="s">
        <v>185</v>
      </c>
      <c r="F11" s="20" t="s">
        <v>7</v>
      </c>
      <c r="G11" s="96" t="s">
        <v>186</v>
      </c>
      <c r="H11" s="46">
        <v>138</v>
      </c>
      <c r="I11" s="103" t="s">
        <v>179</v>
      </c>
      <c r="J11" s="47">
        <v>1.8352</v>
      </c>
      <c r="K11" s="47">
        <v>253.26</v>
      </c>
      <c r="L11" s="103" t="s">
        <v>154</v>
      </c>
      <c r="M11" s="103" t="s">
        <v>155</v>
      </c>
      <c r="N11" s="103" t="s">
        <v>156</v>
      </c>
      <c r="O11" s="104" t="str">
        <f>IF(F11="","",VLOOKUP(F11,海关监管条件!$A$1:$B$2000,2,FALSE))</f>
        <v>A </v>
      </c>
    </row>
    <row r="12" s="93" customFormat="1" spans="1:15">
      <c r="A12" s="98">
        <v>43322</v>
      </c>
      <c r="B12" s="99" t="s">
        <v>187</v>
      </c>
      <c r="C12" s="99" t="s">
        <v>188</v>
      </c>
      <c r="D12" s="99" t="s">
        <v>187</v>
      </c>
      <c r="E12" s="99" t="s">
        <v>189</v>
      </c>
      <c r="F12" s="99" t="s">
        <v>16</v>
      </c>
      <c r="G12" s="100" t="s">
        <v>190</v>
      </c>
      <c r="H12" s="101">
        <v>216</v>
      </c>
      <c r="I12" s="105" t="s">
        <v>165</v>
      </c>
      <c r="J12" s="106">
        <v>5.9</v>
      </c>
      <c r="K12" s="106">
        <v>1274.4</v>
      </c>
      <c r="L12" s="105" t="s">
        <v>154</v>
      </c>
      <c r="M12" s="105" t="s">
        <v>155</v>
      </c>
      <c r="N12" s="105" t="s">
        <v>155</v>
      </c>
      <c r="O12" s="104" t="str">
        <f>IF(F12="","",VLOOKUP(F12,海关监管条件!$A$1:$B$2000,2,FALSE))</f>
        <v>无 </v>
      </c>
    </row>
    <row r="13" s="93" customFormat="1" spans="1:15">
      <c r="A13" s="98">
        <v>43322</v>
      </c>
      <c r="B13" s="99" t="s">
        <v>187</v>
      </c>
      <c r="C13" s="99" t="s">
        <v>188</v>
      </c>
      <c r="D13" s="99" t="s">
        <v>187</v>
      </c>
      <c r="E13" s="99" t="s">
        <v>191</v>
      </c>
      <c r="F13" s="99" t="s">
        <v>86</v>
      </c>
      <c r="G13" s="100" t="s">
        <v>192</v>
      </c>
      <c r="H13" s="101">
        <v>240</v>
      </c>
      <c r="I13" s="105" t="s">
        <v>165</v>
      </c>
      <c r="J13" s="106">
        <v>2.53</v>
      </c>
      <c r="K13" s="106">
        <v>607.2</v>
      </c>
      <c r="L13" s="105" t="s">
        <v>154</v>
      </c>
      <c r="M13" s="105" t="s">
        <v>155</v>
      </c>
      <c r="N13" s="105" t="s">
        <v>155</v>
      </c>
      <c r="O13" s="104" t="str">
        <f>IF(F13="","",VLOOKUP(F13,海关监管条件!$A$1:$B$2000,2,FALSE))</f>
        <v>无</v>
      </c>
    </row>
    <row r="14" s="93" customFormat="1" spans="1:15">
      <c r="A14" s="98">
        <v>43322</v>
      </c>
      <c r="B14" s="99" t="s">
        <v>187</v>
      </c>
      <c r="C14" s="99" t="s">
        <v>188</v>
      </c>
      <c r="D14" s="99" t="s">
        <v>187</v>
      </c>
      <c r="E14" s="99" t="s">
        <v>193</v>
      </c>
      <c r="F14" s="99" t="s">
        <v>16</v>
      </c>
      <c r="G14" s="100" t="s">
        <v>190</v>
      </c>
      <c r="H14" s="101">
        <v>408</v>
      </c>
      <c r="I14" s="105" t="s">
        <v>165</v>
      </c>
      <c r="J14" s="106">
        <v>3.3</v>
      </c>
      <c r="K14" s="106">
        <v>1346.4</v>
      </c>
      <c r="L14" s="105" t="s">
        <v>154</v>
      </c>
      <c r="M14" s="105" t="s">
        <v>155</v>
      </c>
      <c r="N14" s="105" t="s">
        <v>155</v>
      </c>
      <c r="O14" s="104" t="str">
        <f>IF(F14="","",VLOOKUP(F14,海关监管条件!$A$1:$B$2000,2,FALSE))</f>
        <v>无 </v>
      </c>
    </row>
    <row r="15" s="93" customFormat="1" spans="1:15">
      <c r="A15" s="98">
        <v>43322</v>
      </c>
      <c r="B15" s="99" t="s">
        <v>187</v>
      </c>
      <c r="C15" s="99" t="s">
        <v>188</v>
      </c>
      <c r="D15" s="99" t="s">
        <v>187</v>
      </c>
      <c r="E15" s="99" t="s">
        <v>194</v>
      </c>
      <c r="F15" s="99" t="s">
        <v>16</v>
      </c>
      <c r="G15" s="100" t="s">
        <v>195</v>
      </c>
      <c r="H15" s="101">
        <v>804</v>
      </c>
      <c r="I15" s="105" t="s">
        <v>165</v>
      </c>
      <c r="J15" s="106">
        <v>1.4163</v>
      </c>
      <c r="K15" s="106">
        <v>1138.68</v>
      </c>
      <c r="L15" s="105" t="s">
        <v>154</v>
      </c>
      <c r="M15" s="105" t="s">
        <v>155</v>
      </c>
      <c r="N15" s="105" t="s">
        <v>155</v>
      </c>
      <c r="O15" s="104" t="str">
        <f>IF(F15="","",VLOOKUP(F15,海关监管条件!$A$1:$B$2000,2,FALSE))</f>
        <v>无 </v>
      </c>
    </row>
    <row r="16" s="93" customFormat="1" spans="1:15">
      <c r="A16" s="98">
        <v>43322</v>
      </c>
      <c r="B16" s="99" t="s">
        <v>187</v>
      </c>
      <c r="C16" s="99" t="s">
        <v>188</v>
      </c>
      <c r="D16" s="99" t="s">
        <v>187</v>
      </c>
      <c r="E16" s="99" t="s">
        <v>196</v>
      </c>
      <c r="F16" s="99" t="s">
        <v>16</v>
      </c>
      <c r="G16" s="100" t="s">
        <v>190</v>
      </c>
      <c r="H16" s="101">
        <v>540</v>
      </c>
      <c r="I16" s="105" t="s">
        <v>165</v>
      </c>
      <c r="J16" s="106">
        <v>2.7198</v>
      </c>
      <c r="K16" s="106">
        <v>1468.68</v>
      </c>
      <c r="L16" s="105" t="s">
        <v>154</v>
      </c>
      <c r="M16" s="105" t="s">
        <v>155</v>
      </c>
      <c r="N16" s="105" t="s">
        <v>155</v>
      </c>
      <c r="O16" s="104" t="str">
        <f>IF(F16="","",VLOOKUP(F16,海关监管条件!$A$1:$B$2000,2,FALSE))</f>
        <v>无 </v>
      </c>
    </row>
    <row r="17" s="93" customFormat="1" spans="1:15">
      <c r="A17" s="98">
        <v>43322</v>
      </c>
      <c r="B17" s="99" t="s">
        <v>187</v>
      </c>
      <c r="C17" s="99" t="s">
        <v>188</v>
      </c>
      <c r="D17" s="99" t="s">
        <v>187</v>
      </c>
      <c r="E17" s="99" t="s">
        <v>197</v>
      </c>
      <c r="F17" s="99" t="s">
        <v>25</v>
      </c>
      <c r="G17" s="100" t="s">
        <v>198</v>
      </c>
      <c r="H17" s="101">
        <v>28</v>
      </c>
      <c r="I17" s="103" t="s">
        <v>179</v>
      </c>
      <c r="J17" s="106">
        <v>3.8464</v>
      </c>
      <c r="K17" s="106">
        <v>107.7</v>
      </c>
      <c r="L17" s="105" t="s">
        <v>154</v>
      </c>
      <c r="M17" s="105" t="s">
        <v>155</v>
      </c>
      <c r="N17" s="105" t="s">
        <v>155</v>
      </c>
      <c r="O17" s="104" t="str">
        <f>IF(F17="","",VLOOKUP(F17,海关监管条件!$A$1:$B$2000,2,FALSE))</f>
        <v>无 </v>
      </c>
    </row>
    <row r="18" s="93" customFormat="1" spans="1:15">
      <c r="A18" s="98">
        <v>43322</v>
      </c>
      <c r="B18" s="99" t="s">
        <v>187</v>
      </c>
      <c r="C18" s="99" t="s">
        <v>188</v>
      </c>
      <c r="D18" s="99" t="s">
        <v>187</v>
      </c>
      <c r="E18" s="99" t="s">
        <v>199</v>
      </c>
      <c r="F18" s="99" t="s">
        <v>25</v>
      </c>
      <c r="G18" s="100" t="s">
        <v>198</v>
      </c>
      <c r="H18" s="101">
        <v>15</v>
      </c>
      <c r="I18" s="103" t="s">
        <v>179</v>
      </c>
      <c r="J18" s="106">
        <v>3.8467</v>
      </c>
      <c r="K18" s="106">
        <v>57.7</v>
      </c>
      <c r="L18" s="105" t="s">
        <v>154</v>
      </c>
      <c r="M18" s="105" t="s">
        <v>155</v>
      </c>
      <c r="N18" s="105" t="s">
        <v>155</v>
      </c>
      <c r="O18" s="104" t="str">
        <f>IF(F18="","",VLOOKUP(F18,海关监管条件!$A$1:$B$2000,2,FALSE))</f>
        <v>无 </v>
      </c>
    </row>
    <row r="19" s="93" customFormat="1" spans="1:15">
      <c r="A19" s="98">
        <v>43322</v>
      </c>
      <c r="B19" s="99" t="s">
        <v>187</v>
      </c>
      <c r="C19" s="99" t="s">
        <v>188</v>
      </c>
      <c r="D19" s="99" t="s">
        <v>187</v>
      </c>
      <c r="E19" s="99" t="s">
        <v>200</v>
      </c>
      <c r="F19" s="99" t="s">
        <v>2</v>
      </c>
      <c r="G19" s="99" t="s">
        <v>201</v>
      </c>
      <c r="H19" s="101">
        <v>22</v>
      </c>
      <c r="I19" s="103" t="s">
        <v>179</v>
      </c>
      <c r="J19" s="106">
        <v>5.5</v>
      </c>
      <c r="K19" s="106">
        <f>H19*J19</f>
        <v>121</v>
      </c>
      <c r="L19" s="105" t="s">
        <v>154</v>
      </c>
      <c r="M19" s="105" t="s">
        <v>155</v>
      </c>
      <c r="N19" s="105" t="s">
        <v>155</v>
      </c>
      <c r="O19" s="104" t="str">
        <f>IF(F19="","",VLOOKUP(F19,海关监管条件!$A$1:$B$2000,2,FALSE))</f>
        <v>无 </v>
      </c>
    </row>
    <row r="20" s="93" customFormat="1" spans="1:15">
      <c r="A20" s="98">
        <v>43322</v>
      </c>
      <c r="B20" s="99" t="s">
        <v>187</v>
      </c>
      <c r="C20" s="99" t="s">
        <v>202</v>
      </c>
      <c r="D20" s="99" t="s">
        <v>187</v>
      </c>
      <c r="E20" s="99" t="s">
        <v>203</v>
      </c>
      <c r="F20" s="99" t="s">
        <v>33</v>
      </c>
      <c r="G20" s="100" t="s">
        <v>204</v>
      </c>
      <c r="H20" s="101">
        <v>96</v>
      </c>
      <c r="I20" s="105" t="s">
        <v>165</v>
      </c>
      <c r="J20" s="106">
        <v>7.13</v>
      </c>
      <c r="K20" s="106">
        <f>H20*J20</f>
        <v>684.48</v>
      </c>
      <c r="L20" s="105" t="s">
        <v>154</v>
      </c>
      <c r="M20" s="105" t="s">
        <v>155</v>
      </c>
      <c r="N20" s="105" t="s">
        <v>155</v>
      </c>
      <c r="O20" s="104" t="str">
        <f>IF(F20="","",VLOOKUP(F20,海关监管条件!$A$1:$B$2000,2,FALSE))</f>
        <v>无</v>
      </c>
    </row>
    <row r="21" s="93" customFormat="1" spans="1:15">
      <c r="A21" s="98">
        <v>43322</v>
      </c>
      <c r="B21" s="99" t="s">
        <v>187</v>
      </c>
      <c r="C21" s="99" t="s">
        <v>202</v>
      </c>
      <c r="D21" s="99" t="s">
        <v>187</v>
      </c>
      <c r="E21" s="99" t="s">
        <v>205</v>
      </c>
      <c r="F21" s="99" t="s">
        <v>86</v>
      </c>
      <c r="G21" s="100" t="s">
        <v>206</v>
      </c>
      <c r="H21" s="101">
        <v>1287</v>
      </c>
      <c r="I21" s="105" t="s">
        <v>165</v>
      </c>
      <c r="J21" s="106">
        <v>0.6411</v>
      </c>
      <c r="K21" s="106">
        <f>H21*J21</f>
        <v>825.0957</v>
      </c>
      <c r="L21" s="105" t="s">
        <v>154</v>
      </c>
      <c r="M21" s="105" t="s">
        <v>155</v>
      </c>
      <c r="N21" s="105" t="s">
        <v>155</v>
      </c>
      <c r="O21" s="104" t="str">
        <f>IF(F21="","",VLOOKUP(F21,海关监管条件!$A$1:$B$2000,2,FALSE))</f>
        <v>无</v>
      </c>
    </row>
    <row r="22" s="93" customFormat="1" spans="1:15">
      <c r="A22" s="98">
        <v>43322</v>
      </c>
      <c r="B22" s="99" t="s">
        <v>187</v>
      </c>
      <c r="C22" s="99" t="s">
        <v>202</v>
      </c>
      <c r="D22" s="99" t="s">
        <v>187</v>
      </c>
      <c r="E22" s="99" t="s">
        <v>207</v>
      </c>
      <c r="F22" s="99" t="s">
        <v>34</v>
      </c>
      <c r="G22" s="100" t="s">
        <v>208</v>
      </c>
      <c r="H22" s="101">
        <v>2275</v>
      </c>
      <c r="I22" s="105" t="s">
        <v>165</v>
      </c>
      <c r="J22" s="106">
        <v>0.6411</v>
      </c>
      <c r="K22" s="106">
        <f>H22*J22</f>
        <v>1458.5025</v>
      </c>
      <c r="L22" s="105" t="s">
        <v>154</v>
      </c>
      <c r="M22" s="105" t="s">
        <v>155</v>
      </c>
      <c r="N22" s="105" t="s">
        <v>155</v>
      </c>
      <c r="O22" s="104" t="str">
        <f>IF(F22="","",VLOOKUP(F22,海关监管条件!$A$1:$B$2000,2,FALSE))</f>
        <v>无</v>
      </c>
    </row>
    <row r="23" spans="1:15">
      <c r="A23" s="45">
        <v>43319</v>
      </c>
      <c r="B23" s="20" t="s">
        <v>209</v>
      </c>
      <c r="C23" s="20" t="s">
        <v>210</v>
      </c>
      <c r="D23" s="20" t="s">
        <v>211</v>
      </c>
      <c r="E23" s="20" t="s">
        <v>212</v>
      </c>
      <c r="F23" s="20" t="s">
        <v>20</v>
      </c>
      <c r="G23" s="20" t="s">
        <v>213</v>
      </c>
      <c r="H23" s="46">
        <v>228</v>
      </c>
      <c r="I23" s="46" t="s">
        <v>214</v>
      </c>
      <c r="J23" s="47">
        <v>6.85</v>
      </c>
      <c r="K23" s="47">
        <v>1561.8</v>
      </c>
      <c r="L23" s="46" t="s">
        <v>154</v>
      </c>
      <c r="M23" s="46" t="s">
        <v>155</v>
      </c>
      <c r="N23" s="46" t="s">
        <v>156</v>
      </c>
      <c r="O23" s="104" t="str">
        <f>IF(F23="","",VLOOKUP(F23,海关监管条件!$A$1:$B$2000,2,FALSE))</f>
        <v>无 </v>
      </c>
    </row>
    <row r="24" spans="1:15">
      <c r="A24" s="45">
        <v>43319</v>
      </c>
      <c r="B24" s="20" t="s">
        <v>209</v>
      </c>
      <c r="C24" s="20" t="s">
        <v>215</v>
      </c>
      <c r="D24" s="20" t="s">
        <v>211</v>
      </c>
      <c r="E24" s="20" t="s">
        <v>216</v>
      </c>
      <c r="F24" s="20" t="s">
        <v>20</v>
      </c>
      <c r="G24" s="20" t="s">
        <v>217</v>
      </c>
      <c r="H24" s="46">
        <v>270</v>
      </c>
      <c r="I24" s="46" t="s">
        <v>214</v>
      </c>
      <c r="J24" s="47">
        <v>4.77</v>
      </c>
      <c r="K24" s="47">
        <v>1287.9</v>
      </c>
      <c r="L24" s="46" t="s">
        <v>154</v>
      </c>
      <c r="M24" s="46" t="s">
        <v>155</v>
      </c>
      <c r="N24" s="46" t="s">
        <v>156</v>
      </c>
      <c r="O24" s="104" t="str">
        <f>IF(F24="","",VLOOKUP(F24,海关监管条件!$A$1:$B$2000,2,FALSE))</f>
        <v>无 </v>
      </c>
    </row>
    <row r="25" spans="1:15">
      <c r="A25" s="45">
        <v>43319</v>
      </c>
      <c r="B25" s="20" t="s">
        <v>209</v>
      </c>
      <c r="C25" s="20" t="s">
        <v>215</v>
      </c>
      <c r="D25" s="20" t="s">
        <v>211</v>
      </c>
      <c r="E25" s="20" t="s">
        <v>218</v>
      </c>
      <c r="F25" s="20" t="s">
        <v>20</v>
      </c>
      <c r="G25" s="20" t="s">
        <v>217</v>
      </c>
      <c r="H25" s="46">
        <v>296</v>
      </c>
      <c r="I25" s="46" t="s">
        <v>214</v>
      </c>
      <c r="J25" s="47">
        <v>5.67</v>
      </c>
      <c r="K25" s="47">
        <v>1678.32</v>
      </c>
      <c r="L25" s="46" t="s">
        <v>154</v>
      </c>
      <c r="M25" s="46" t="s">
        <v>155</v>
      </c>
      <c r="N25" s="46" t="s">
        <v>156</v>
      </c>
      <c r="O25" s="104" t="str">
        <f>IF(F25="","",VLOOKUP(F25,海关监管条件!$A$1:$B$2000,2,FALSE))</f>
        <v>无 </v>
      </c>
    </row>
    <row r="26" spans="1:15">
      <c r="A26" s="45">
        <v>43319</v>
      </c>
      <c r="B26" s="20" t="s">
        <v>209</v>
      </c>
      <c r="C26" s="20" t="s">
        <v>215</v>
      </c>
      <c r="D26" s="20" t="s">
        <v>211</v>
      </c>
      <c r="E26" s="20" t="s">
        <v>219</v>
      </c>
      <c r="F26" s="20" t="s">
        <v>20</v>
      </c>
      <c r="G26" s="20" t="s">
        <v>217</v>
      </c>
      <c r="H26" s="46">
        <v>352</v>
      </c>
      <c r="I26" s="46" t="s">
        <v>214</v>
      </c>
      <c r="J26" s="47">
        <v>7.96</v>
      </c>
      <c r="K26" s="47">
        <v>2801.92</v>
      </c>
      <c r="L26" s="46" t="s">
        <v>154</v>
      </c>
      <c r="M26" s="46" t="s">
        <v>155</v>
      </c>
      <c r="N26" s="46" t="s">
        <v>156</v>
      </c>
      <c r="O26" s="104" t="str">
        <f>IF(F26="","",VLOOKUP(F26,海关监管条件!$A$1:$B$2000,2,FALSE))</f>
        <v>无 </v>
      </c>
    </row>
    <row r="27" spans="1:15">
      <c r="A27" s="45">
        <v>43323</v>
      </c>
      <c r="B27" s="20" t="s">
        <v>220</v>
      </c>
      <c r="C27" s="20" t="s">
        <v>221</v>
      </c>
      <c r="D27" s="20" t="s">
        <v>222</v>
      </c>
      <c r="E27" s="20" t="s">
        <v>223</v>
      </c>
      <c r="F27" s="20" t="s">
        <v>25</v>
      </c>
      <c r="G27" s="20" t="s">
        <v>224</v>
      </c>
      <c r="H27" s="46">
        <v>24.000004899085</v>
      </c>
      <c r="I27" s="103" t="s">
        <v>179</v>
      </c>
      <c r="J27" s="47">
        <v>81.6479</v>
      </c>
      <c r="K27" s="47">
        <v>1959.55</v>
      </c>
      <c r="L27" s="46" t="s">
        <v>154</v>
      </c>
      <c r="M27" s="46" t="s">
        <v>155</v>
      </c>
      <c r="N27" s="46" t="s">
        <v>155</v>
      </c>
      <c r="O27" s="104" t="str">
        <f>IF(F27="","",VLOOKUP(F27,海关监管条件!$A$1:$B$2000,2,FALSE))</f>
        <v>无 </v>
      </c>
    </row>
    <row r="28" spans="1:15">
      <c r="A28" s="45">
        <v>43323</v>
      </c>
      <c r="B28" s="20" t="s">
        <v>220</v>
      </c>
      <c r="C28" s="20" t="s">
        <v>221</v>
      </c>
      <c r="D28" s="20" t="s">
        <v>222</v>
      </c>
      <c r="E28" s="20" t="s">
        <v>225</v>
      </c>
      <c r="F28" s="20" t="s">
        <v>25</v>
      </c>
      <c r="G28" s="20" t="s">
        <v>224</v>
      </c>
      <c r="H28" s="46">
        <v>30.03</v>
      </c>
      <c r="I28" s="103" t="s">
        <v>179</v>
      </c>
      <c r="J28" s="47">
        <v>169.828504828505</v>
      </c>
      <c r="K28" s="47">
        <v>5099.95</v>
      </c>
      <c r="L28" s="46" t="s">
        <v>154</v>
      </c>
      <c r="M28" s="46" t="s">
        <v>155</v>
      </c>
      <c r="N28" s="46" t="s">
        <v>155</v>
      </c>
      <c r="O28" s="104" t="str">
        <f>IF(F28="","",VLOOKUP(F28,海关监管条件!$A$1:$B$2000,2,FALSE))</f>
        <v>无 </v>
      </c>
    </row>
    <row r="29" spans="1:15">
      <c r="A29" s="45">
        <v>43323</v>
      </c>
      <c r="B29" s="20" t="s">
        <v>220</v>
      </c>
      <c r="C29" s="20" t="s">
        <v>221</v>
      </c>
      <c r="D29" s="20" t="s">
        <v>222</v>
      </c>
      <c r="E29" s="20" t="s">
        <v>226</v>
      </c>
      <c r="F29" s="20" t="s">
        <v>25</v>
      </c>
      <c r="G29" s="20" t="s">
        <v>224</v>
      </c>
      <c r="H29" s="46">
        <v>18</v>
      </c>
      <c r="I29" s="103" t="s">
        <v>179</v>
      </c>
      <c r="J29" s="47">
        <v>96.7333333333333</v>
      </c>
      <c r="K29" s="47">
        <v>1741.2</v>
      </c>
      <c r="L29" s="46" t="s">
        <v>154</v>
      </c>
      <c r="M29" s="46" t="s">
        <v>155</v>
      </c>
      <c r="N29" s="46" t="s">
        <v>155</v>
      </c>
      <c r="O29" s="104" t="str">
        <f>IF(F29="","",VLOOKUP(F29,海关监管条件!$A$1:$B$2000,2,FALSE))</f>
        <v>无 </v>
      </c>
    </row>
    <row r="30" spans="1:15">
      <c r="A30" s="45">
        <v>43323</v>
      </c>
      <c r="B30" s="20" t="s">
        <v>220</v>
      </c>
      <c r="C30" s="20" t="s">
        <v>221</v>
      </c>
      <c r="D30" s="20" t="s">
        <v>222</v>
      </c>
      <c r="E30" s="20" t="s">
        <v>227</v>
      </c>
      <c r="F30" s="20" t="s">
        <v>25</v>
      </c>
      <c r="G30" s="20" t="s">
        <v>224</v>
      </c>
      <c r="H30" s="46">
        <v>24</v>
      </c>
      <c r="I30" s="103" t="s">
        <v>179</v>
      </c>
      <c r="J30" s="47">
        <v>81.6479</v>
      </c>
      <c r="K30" s="47">
        <v>1959.5496</v>
      </c>
      <c r="L30" s="46" t="s">
        <v>154</v>
      </c>
      <c r="M30" s="46" t="s">
        <v>155</v>
      </c>
      <c r="N30" s="46" t="s">
        <v>155</v>
      </c>
      <c r="O30" s="104" t="str">
        <f>IF(F30="","",VLOOKUP(F30,海关监管条件!$A$1:$B$2000,2,FALSE))</f>
        <v>无 </v>
      </c>
    </row>
    <row r="31" spans="1:15">
      <c r="A31" s="45">
        <v>43323</v>
      </c>
      <c r="B31" s="20" t="s">
        <v>220</v>
      </c>
      <c r="C31" s="20" t="s">
        <v>221</v>
      </c>
      <c r="D31" s="20" t="s">
        <v>222</v>
      </c>
      <c r="E31" s="20" t="s">
        <v>228</v>
      </c>
      <c r="F31" s="20" t="s">
        <v>25</v>
      </c>
      <c r="G31" s="20" t="s">
        <v>224</v>
      </c>
      <c r="H31" s="46">
        <v>44.1</v>
      </c>
      <c r="I31" s="103" t="s">
        <v>179</v>
      </c>
      <c r="J31" s="47">
        <v>42.5143</v>
      </c>
      <c r="K31" s="47">
        <v>1874.88063</v>
      </c>
      <c r="L31" s="46" t="s">
        <v>154</v>
      </c>
      <c r="M31" s="46" t="s">
        <v>155</v>
      </c>
      <c r="N31" s="46" t="s">
        <v>155</v>
      </c>
      <c r="O31" s="104" t="str">
        <f>IF(F31="","",VLOOKUP(F31,海关监管条件!$A$1:$B$2000,2,FALSE))</f>
        <v>无 </v>
      </c>
    </row>
    <row r="32" spans="1:15">
      <c r="A32" s="45">
        <v>43323</v>
      </c>
      <c r="B32" s="20" t="s">
        <v>220</v>
      </c>
      <c r="C32" s="20" t="s">
        <v>221</v>
      </c>
      <c r="D32" s="20" t="s">
        <v>222</v>
      </c>
      <c r="E32" s="20" t="s">
        <v>229</v>
      </c>
      <c r="F32" s="20" t="s">
        <v>25</v>
      </c>
      <c r="G32" s="20" t="s">
        <v>230</v>
      </c>
      <c r="H32" s="46">
        <v>360</v>
      </c>
      <c r="I32" s="46" t="s">
        <v>231</v>
      </c>
      <c r="J32" s="47">
        <v>1.95</v>
      </c>
      <c r="K32" s="47">
        <v>702</v>
      </c>
      <c r="L32" s="46" t="s">
        <v>154</v>
      </c>
      <c r="M32" s="46" t="s">
        <v>155</v>
      </c>
      <c r="N32" s="46" t="s">
        <v>155</v>
      </c>
      <c r="O32" s="104" t="str">
        <f>IF(F32="","",VLOOKUP(F32,海关监管条件!$A$1:$B$2000,2,FALSE))</f>
        <v>无 </v>
      </c>
    </row>
    <row r="33" spans="1:15">
      <c r="A33" s="45">
        <v>43323</v>
      </c>
      <c r="B33" s="20" t="s">
        <v>220</v>
      </c>
      <c r="C33" s="20" t="s">
        <v>221</v>
      </c>
      <c r="D33" s="20" t="s">
        <v>222</v>
      </c>
      <c r="E33" s="20" t="s">
        <v>232</v>
      </c>
      <c r="F33" s="20" t="s">
        <v>25</v>
      </c>
      <c r="G33" s="20" t="s">
        <v>233</v>
      </c>
      <c r="H33" s="46">
        <v>86</v>
      </c>
      <c r="I33" s="103" t="s">
        <v>179</v>
      </c>
      <c r="J33" s="47">
        <v>1.2821</v>
      </c>
      <c r="K33" s="47">
        <v>110.2606</v>
      </c>
      <c r="L33" s="46" t="s">
        <v>154</v>
      </c>
      <c r="M33" s="46" t="s">
        <v>155</v>
      </c>
      <c r="N33" s="46" t="s">
        <v>155</v>
      </c>
      <c r="O33" s="104" t="str">
        <f>IF(F33="","",VLOOKUP(F33,海关监管条件!$A$1:$B$2000,2,FALSE))</f>
        <v>无 </v>
      </c>
    </row>
    <row r="34" spans="1:15">
      <c r="A34" s="45">
        <v>43323</v>
      </c>
      <c r="B34" s="20" t="s">
        <v>220</v>
      </c>
      <c r="C34" s="20" t="s">
        <v>221</v>
      </c>
      <c r="D34" s="20" t="s">
        <v>222</v>
      </c>
      <c r="E34" s="20" t="s">
        <v>234</v>
      </c>
      <c r="F34" s="20" t="s">
        <v>25</v>
      </c>
      <c r="G34" s="20" t="s">
        <v>235</v>
      </c>
      <c r="H34" s="46">
        <v>10</v>
      </c>
      <c r="I34" s="103" t="s">
        <v>179</v>
      </c>
      <c r="J34" s="47">
        <v>1.282</v>
      </c>
      <c r="K34" s="47">
        <v>12.82</v>
      </c>
      <c r="L34" s="46" t="s">
        <v>154</v>
      </c>
      <c r="M34" s="46" t="s">
        <v>155</v>
      </c>
      <c r="N34" s="46" t="s">
        <v>155</v>
      </c>
      <c r="O34" s="104" t="str">
        <f>IF(F34="","",VLOOKUP(F34,海关监管条件!$A$1:$B$2000,2,FALSE))</f>
        <v>无 </v>
      </c>
    </row>
    <row r="35" spans="1:15">
      <c r="A35" s="45">
        <v>43323</v>
      </c>
      <c r="B35" s="20" t="s">
        <v>220</v>
      </c>
      <c r="C35" s="20" t="s">
        <v>221</v>
      </c>
      <c r="D35" s="20" t="s">
        <v>222</v>
      </c>
      <c r="E35" s="20" t="s">
        <v>236</v>
      </c>
      <c r="F35" s="20" t="s">
        <v>25</v>
      </c>
      <c r="G35" s="20" t="s">
        <v>233</v>
      </c>
      <c r="H35" s="46">
        <v>30</v>
      </c>
      <c r="I35" s="103" t="s">
        <v>179</v>
      </c>
      <c r="J35" s="47">
        <v>1.282</v>
      </c>
      <c r="K35" s="47">
        <v>38.46</v>
      </c>
      <c r="L35" s="46" t="s">
        <v>154</v>
      </c>
      <c r="M35" s="46" t="s">
        <v>155</v>
      </c>
      <c r="N35" s="46" t="s">
        <v>155</v>
      </c>
      <c r="O35" s="104" t="str">
        <f>IF(F35="","",VLOOKUP(F35,海关监管条件!$A$1:$B$2000,2,FALSE))</f>
        <v>无 </v>
      </c>
    </row>
    <row r="36" spans="1:15">
      <c r="A36" s="45">
        <v>43323</v>
      </c>
      <c r="B36" s="20" t="s">
        <v>220</v>
      </c>
      <c r="C36" s="20" t="s">
        <v>221</v>
      </c>
      <c r="D36" s="20" t="s">
        <v>222</v>
      </c>
      <c r="E36" s="20" t="s">
        <v>237</v>
      </c>
      <c r="F36" s="20" t="s">
        <v>35</v>
      </c>
      <c r="G36" s="96" t="s">
        <v>238</v>
      </c>
      <c r="H36" s="46">
        <v>768</v>
      </c>
      <c r="I36" s="46" t="s">
        <v>165</v>
      </c>
      <c r="J36" s="47">
        <v>0.3846</v>
      </c>
      <c r="K36" s="47">
        <v>295.3728</v>
      </c>
      <c r="L36" s="46" t="s">
        <v>154</v>
      </c>
      <c r="M36" s="46" t="s">
        <v>155</v>
      </c>
      <c r="N36" s="46" t="s">
        <v>155</v>
      </c>
      <c r="O36" s="104" t="str">
        <f>IF(F36="","",VLOOKUP(F36,海关监管条件!$A$1:$B$2000,2,FALSE))</f>
        <v>无</v>
      </c>
    </row>
    <row r="37" spans="1:15">
      <c r="A37" s="45">
        <v>43323</v>
      </c>
      <c r="B37" s="20" t="s">
        <v>239</v>
      </c>
      <c r="C37" s="20" t="s">
        <v>221</v>
      </c>
      <c r="D37" s="20" t="s">
        <v>222</v>
      </c>
      <c r="E37" s="20" t="s">
        <v>240</v>
      </c>
      <c r="F37" s="20" t="s">
        <v>7</v>
      </c>
      <c r="G37" s="20" t="s">
        <v>241</v>
      </c>
      <c r="H37" s="46">
        <v>532</v>
      </c>
      <c r="I37" s="46" t="s">
        <v>165</v>
      </c>
      <c r="J37" s="47">
        <v>0.8</v>
      </c>
      <c r="K37" s="47">
        <v>425.6</v>
      </c>
      <c r="L37" s="46" t="s">
        <v>154</v>
      </c>
      <c r="M37" s="46" t="s">
        <v>155</v>
      </c>
      <c r="N37" s="46" t="s">
        <v>155</v>
      </c>
      <c r="O37" s="104" t="str">
        <f>IF(F37="","",VLOOKUP(F37,海关监管条件!$A$1:$B$2000,2,FALSE))</f>
        <v>A </v>
      </c>
    </row>
    <row r="38" spans="1:15">
      <c r="A38" s="45">
        <v>43323</v>
      </c>
      <c r="B38" s="20" t="s">
        <v>242</v>
      </c>
      <c r="C38" s="20" t="s">
        <v>221</v>
      </c>
      <c r="D38" s="20" t="s">
        <v>222</v>
      </c>
      <c r="E38" s="20" t="s">
        <v>243</v>
      </c>
      <c r="F38" s="20" t="s">
        <v>25</v>
      </c>
      <c r="G38" s="20" t="s">
        <v>244</v>
      </c>
      <c r="H38" s="46">
        <v>168</v>
      </c>
      <c r="I38" s="46" t="s">
        <v>231</v>
      </c>
      <c r="J38" s="47">
        <v>0.3846</v>
      </c>
      <c r="K38" s="47">
        <v>64.6128</v>
      </c>
      <c r="L38" s="46" t="s">
        <v>154</v>
      </c>
      <c r="M38" s="46" t="s">
        <v>155</v>
      </c>
      <c r="N38" s="46" t="s">
        <v>155</v>
      </c>
      <c r="O38" s="104" t="str">
        <f>IF(F38="","",VLOOKUP(F38,海关监管条件!$A$1:$B$2000,2,FALSE))</f>
        <v>无 </v>
      </c>
    </row>
    <row r="39" spans="1:15">
      <c r="A39" s="45">
        <v>43323</v>
      </c>
      <c r="B39" s="20" t="s">
        <v>245</v>
      </c>
      <c r="C39" s="20" t="s">
        <v>221</v>
      </c>
      <c r="D39" s="20" t="s">
        <v>222</v>
      </c>
      <c r="E39" s="20" t="s">
        <v>246</v>
      </c>
      <c r="F39" s="20" t="s">
        <v>43</v>
      </c>
      <c r="G39" s="20" t="s">
        <v>247</v>
      </c>
      <c r="H39" s="46">
        <v>490</v>
      </c>
      <c r="I39" s="46" t="s">
        <v>248</v>
      </c>
      <c r="J39" s="47">
        <v>4</v>
      </c>
      <c r="K39" s="47">
        <v>1960</v>
      </c>
      <c r="L39" s="46" t="s">
        <v>154</v>
      </c>
      <c r="M39" s="46" t="s">
        <v>155</v>
      </c>
      <c r="N39" s="46" t="s">
        <v>155</v>
      </c>
      <c r="O39" s="104" t="str">
        <f>IF(F39="","",VLOOKUP(F39,海关监管条件!$A$1:$B$2000,2,FALSE))</f>
        <v>无 </v>
      </c>
    </row>
    <row r="40" spans="1:15">
      <c r="A40" s="45">
        <v>43344</v>
      </c>
      <c r="B40" s="20" t="s">
        <v>249</v>
      </c>
      <c r="C40" s="20" t="s">
        <v>250</v>
      </c>
      <c r="D40" s="20" t="s">
        <v>251</v>
      </c>
      <c r="E40" s="20" t="s">
        <v>252</v>
      </c>
      <c r="F40" s="20" t="s">
        <v>15</v>
      </c>
      <c r="G40" s="96" t="s">
        <v>253</v>
      </c>
      <c r="H40" s="46">
        <v>648</v>
      </c>
      <c r="I40" s="103" t="s">
        <v>153</v>
      </c>
      <c r="J40" s="47">
        <v>0.7</v>
      </c>
      <c r="K40" s="47">
        <v>453.6</v>
      </c>
      <c r="L40" s="103" t="s">
        <v>154</v>
      </c>
      <c r="M40" s="103" t="s">
        <v>155</v>
      </c>
      <c r="N40" s="103" t="s">
        <v>156</v>
      </c>
      <c r="O40" s="104" t="str">
        <f>IF(F40="","",VLOOKUP(F40,海关监管条件!$A$1:$B$2000,2,FALSE))</f>
        <v>A </v>
      </c>
    </row>
    <row r="41" spans="1:15">
      <c r="A41" s="45">
        <v>43344</v>
      </c>
      <c r="B41" s="20" t="s">
        <v>249</v>
      </c>
      <c r="C41" s="20" t="s">
        <v>254</v>
      </c>
      <c r="D41" s="20" t="s">
        <v>255</v>
      </c>
      <c r="E41" s="20" t="s">
        <v>256</v>
      </c>
      <c r="F41" s="20" t="s">
        <v>15</v>
      </c>
      <c r="G41" s="20" t="s">
        <v>253</v>
      </c>
      <c r="H41" s="46">
        <v>6456</v>
      </c>
      <c r="I41" s="103" t="s">
        <v>153</v>
      </c>
      <c r="J41" s="47">
        <v>0.8</v>
      </c>
      <c r="K41" s="47">
        <v>5164.8</v>
      </c>
      <c r="L41" s="103" t="s">
        <v>154</v>
      </c>
      <c r="M41" s="103" t="s">
        <v>155</v>
      </c>
      <c r="N41" s="103" t="s">
        <v>257</v>
      </c>
      <c r="O41" s="104" t="str">
        <f>IF(F41="","",VLOOKUP(F41,海关监管条件!$A$1:$B$2000,2,FALSE))</f>
        <v>A </v>
      </c>
    </row>
    <row r="42" spans="1:15">
      <c r="A42" s="45">
        <v>43344</v>
      </c>
      <c r="B42" s="20" t="s">
        <v>258</v>
      </c>
      <c r="C42" s="20" t="s">
        <v>259</v>
      </c>
      <c r="D42" s="20" t="s">
        <v>260</v>
      </c>
      <c r="E42" s="20" t="s">
        <v>261</v>
      </c>
      <c r="F42" s="20" t="s">
        <v>37</v>
      </c>
      <c r="G42" s="96" t="s">
        <v>262</v>
      </c>
      <c r="H42" s="46">
        <v>11880</v>
      </c>
      <c r="I42" s="103" t="s">
        <v>263</v>
      </c>
      <c r="J42" s="47">
        <v>0.74</v>
      </c>
      <c r="K42" s="47">
        <v>8791.2</v>
      </c>
      <c r="L42" s="103" t="s">
        <v>154</v>
      </c>
      <c r="M42" s="103" t="s">
        <v>155</v>
      </c>
      <c r="N42" s="103" t="s">
        <v>257</v>
      </c>
      <c r="O42" s="104" t="str">
        <f>IF(F42="","",VLOOKUP(F42,海关监管条件!$A$1:$B$2000,2,FALSE))</f>
        <v>AB</v>
      </c>
    </row>
    <row r="43" spans="1:15">
      <c r="A43" s="45">
        <v>43344</v>
      </c>
      <c r="B43" s="20" t="s">
        <v>258</v>
      </c>
      <c r="C43" s="20" t="s">
        <v>259</v>
      </c>
      <c r="D43" s="20" t="s">
        <v>260</v>
      </c>
      <c r="E43" s="20" t="s">
        <v>264</v>
      </c>
      <c r="F43" s="20" t="s">
        <v>37</v>
      </c>
      <c r="G43" s="96" t="s">
        <v>265</v>
      </c>
      <c r="H43" s="46">
        <v>6936</v>
      </c>
      <c r="I43" s="103" t="s">
        <v>263</v>
      </c>
      <c r="J43" s="47">
        <v>0.74</v>
      </c>
      <c r="K43" s="47">
        <v>5132.64</v>
      </c>
      <c r="L43" s="103" t="s">
        <v>154</v>
      </c>
      <c r="M43" s="103" t="s">
        <v>155</v>
      </c>
      <c r="N43" s="103" t="s">
        <v>257</v>
      </c>
      <c r="O43" s="104" t="str">
        <f>IF(F43="","",VLOOKUP(F43,海关监管条件!$A$1:$B$2000,2,FALSE))</f>
        <v>AB</v>
      </c>
    </row>
    <row r="44" spans="1:15">
      <c r="A44" s="45">
        <v>43347</v>
      </c>
      <c r="B44" s="20" t="s">
        <v>266</v>
      </c>
      <c r="C44" s="20" t="s">
        <v>267</v>
      </c>
      <c r="D44" s="20" t="s">
        <v>268</v>
      </c>
      <c r="E44" s="20" t="s">
        <v>269</v>
      </c>
      <c r="F44" s="20" t="s">
        <v>13</v>
      </c>
      <c r="G44" s="96" t="s">
        <v>270</v>
      </c>
      <c r="H44" s="46">
        <v>504</v>
      </c>
      <c r="I44" s="103" t="s">
        <v>165</v>
      </c>
      <c r="J44" s="47">
        <v>1.2</v>
      </c>
      <c r="K44" s="47">
        <v>604.8</v>
      </c>
      <c r="L44" s="103" t="s">
        <v>154</v>
      </c>
      <c r="M44" s="103" t="s">
        <v>155</v>
      </c>
      <c r="N44" s="103" t="s">
        <v>271</v>
      </c>
      <c r="O44" s="104" t="str">
        <f>IF(F44="","",VLOOKUP(F44,海关监管条件!$A$1:$B$2000,2,FALSE))</f>
        <v>A</v>
      </c>
    </row>
    <row r="45" spans="1:15">
      <c r="A45" s="45">
        <v>43349</v>
      </c>
      <c r="B45" s="20" t="s">
        <v>272</v>
      </c>
      <c r="C45" s="20" t="s">
        <v>273</v>
      </c>
      <c r="D45" s="20" t="s">
        <v>274</v>
      </c>
      <c r="E45" s="20" t="s">
        <v>275</v>
      </c>
      <c r="F45" s="20" t="s">
        <v>23</v>
      </c>
      <c r="G45" s="96" t="s">
        <v>276</v>
      </c>
      <c r="H45" s="46">
        <v>360</v>
      </c>
      <c r="I45" s="103" t="s">
        <v>263</v>
      </c>
      <c r="J45" s="47">
        <v>1.89</v>
      </c>
      <c r="K45" s="47">
        <v>680.4</v>
      </c>
      <c r="L45" s="103" t="s">
        <v>154</v>
      </c>
      <c r="M45" s="103" t="s">
        <v>155</v>
      </c>
      <c r="N45" s="103" t="s">
        <v>156</v>
      </c>
      <c r="O45" s="104" t="str">
        <f>IF(F45="","",VLOOKUP(F45,海关监管条件!$A$1:$B$2000,2,FALSE))</f>
        <v>无 </v>
      </c>
    </row>
    <row r="46" spans="1:15">
      <c r="A46" s="45">
        <v>43354</v>
      </c>
      <c r="B46" s="20" t="s">
        <v>277</v>
      </c>
      <c r="C46" s="20" t="s">
        <v>278</v>
      </c>
      <c r="D46" s="20" t="s">
        <v>279</v>
      </c>
      <c r="E46" s="20" t="s">
        <v>280</v>
      </c>
      <c r="F46" s="20" t="s">
        <v>4</v>
      </c>
      <c r="G46" s="20" t="s">
        <v>281</v>
      </c>
      <c r="H46" s="46">
        <v>403</v>
      </c>
      <c r="I46" s="103" t="s">
        <v>179</v>
      </c>
      <c r="J46" s="47">
        <v>18</v>
      </c>
      <c r="K46" s="47">
        <v>7254</v>
      </c>
      <c r="L46" s="103" t="s">
        <v>162</v>
      </c>
      <c r="M46" s="103" t="s">
        <v>155</v>
      </c>
      <c r="N46" s="103" t="s">
        <v>271</v>
      </c>
      <c r="O46" s="104" t="str">
        <f>IF(F46="","",VLOOKUP(F46,海关监管条件!$A$1:$B$2000,2,FALSE))</f>
        <v>无 </v>
      </c>
    </row>
    <row r="47" spans="1:15">
      <c r="A47" s="45">
        <v>43358</v>
      </c>
      <c r="B47" s="20" t="s">
        <v>282</v>
      </c>
      <c r="C47" s="20" t="s">
        <v>283</v>
      </c>
      <c r="D47" s="20" t="s">
        <v>284</v>
      </c>
      <c r="E47" s="20" t="s">
        <v>285</v>
      </c>
      <c r="F47" s="20" t="s">
        <v>63</v>
      </c>
      <c r="G47" s="20" t="s">
        <v>286</v>
      </c>
      <c r="H47" s="46">
        <v>1486</v>
      </c>
      <c r="I47" s="103" t="s">
        <v>179</v>
      </c>
      <c r="J47" s="47">
        <v>2</v>
      </c>
      <c r="K47" s="47">
        <v>2972</v>
      </c>
      <c r="L47" s="103" t="s">
        <v>154</v>
      </c>
      <c r="M47" s="103" t="s">
        <v>155</v>
      </c>
      <c r="N47" s="103" t="s">
        <v>257</v>
      </c>
      <c r="O47" s="104" t="str">
        <f>IF(F47="","",VLOOKUP(F47,海关监管条件!$A$1:$B$2000,2,FALSE))</f>
        <v>无</v>
      </c>
    </row>
    <row r="48" spans="1:15">
      <c r="A48" s="45">
        <v>43358</v>
      </c>
      <c r="B48" s="20" t="s">
        <v>282</v>
      </c>
      <c r="C48" s="20" t="s">
        <v>283</v>
      </c>
      <c r="D48" s="20" t="s">
        <v>284</v>
      </c>
      <c r="E48" s="20" t="s">
        <v>287</v>
      </c>
      <c r="F48" s="20" t="s">
        <v>10</v>
      </c>
      <c r="G48" s="20" t="s">
        <v>288</v>
      </c>
      <c r="H48" s="46">
        <v>670</v>
      </c>
      <c r="I48" s="103" t="s">
        <v>179</v>
      </c>
      <c r="J48" s="47">
        <v>2</v>
      </c>
      <c r="K48" s="47">
        <v>1340</v>
      </c>
      <c r="L48" s="103" t="s">
        <v>154</v>
      </c>
      <c r="M48" s="103" t="s">
        <v>155</v>
      </c>
      <c r="N48" s="103" t="s">
        <v>257</v>
      </c>
      <c r="O48" s="104" t="str">
        <f>IF(F48="","",VLOOKUP(F48,海关监管条件!$A$1:$B$2000,2,FALSE))</f>
        <v>A </v>
      </c>
    </row>
    <row r="49" spans="1:15">
      <c r="A49" s="45">
        <v>43382</v>
      </c>
      <c r="B49" s="20" t="s">
        <v>289</v>
      </c>
      <c r="C49" s="20" t="s">
        <v>290</v>
      </c>
      <c r="D49" s="20" t="s">
        <v>291</v>
      </c>
      <c r="E49" s="20" t="s">
        <v>292</v>
      </c>
      <c r="F49" s="20" t="s">
        <v>10</v>
      </c>
      <c r="G49" s="20" t="s">
        <v>293</v>
      </c>
      <c r="H49" s="46">
        <v>3074</v>
      </c>
      <c r="I49" s="103" t="s">
        <v>179</v>
      </c>
      <c r="J49" s="47">
        <v>2</v>
      </c>
      <c r="K49" s="47">
        <v>6148</v>
      </c>
      <c r="L49" s="103" t="s">
        <v>154</v>
      </c>
      <c r="M49" s="103" t="s">
        <v>155</v>
      </c>
      <c r="N49" s="103" t="s">
        <v>156</v>
      </c>
      <c r="O49" s="104" t="str">
        <f>IF(F49="","",VLOOKUP(F49,海关监管条件!$A$1:$B$2000,2,FALSE))</f>
        <v>A </v>
      </c>
    </row>
    <row r="50" spans="1:15">
      <c r="A50" s="45">
        <v>43382</v>
      </c>
      <c r="B50" s="20" t="s">
        <v>289</v>
      </c>
      <c r="C50" s="20" t="s">
        <v>290</v>
      </c>
      <c r="D50" s="20" t="s">
        <v>291</v>
      </c>
      <c r="E50" s="20" t="s">
        <v>294</v>
      </c>
      <c r="F50" s="20" t="s">
        <v>15</v>
      </c>
      <c r="G50" s="20" t="s">
        <v>295</v>
      </c>
      <c r="H50" s="46">
        <v>733</v>
      </c>
      <c r="I50" s="103" t="s">
        <v>179</v>
      </c>
      <c r="J50" s="47">
        <v>2</v>
      </c>
      <c r="K50" s="47">
        <v>1466</v>
      </c>
      <c r="L50" s="103" t="s">
        <v>154</v>
      </c>
      <c r="M50" s="103" t="s">
        <v>155</v>
      </c>
      <c r="N50" s="103" t="s">
        <v>156</v>
      </c>
      <c r="O50" s="104" t="str">
        <f>IF(F50="","",VLOOKUP(F50,海关监管条件!$A$1:$B$2000,2,FALSE))</f>
        <v>A </v>
      </c>
    </row>
    <row r="51" spans="1:15">
      <c r="A51" s="45">
        <v>43386</v>
      </c>
      <c r="B51" s="20" t="s">
        <v>296</v>
      </c>
      <c r="C51" s="20" t="s">
        <v>297</v>
      </c>
      <c r="D51" s="20" t="s">
        <v>298</v>
      </c>
      <c r="E51" s="20" t="s">
        <v>299</v>
      </c>
      <c r="F51" s="20" t="s">
        <v>16</v>
      </c>
      <c r="G51" s="96" t="s">
        <v>190</v>
      </c>
      <c r="H51" s="46">
        <v>156</v>
      </c>
      <c r="I51" s="103" t="s">
        <v>165</v>
      </c>
      <c r="J51" s="47">
        <v>5</v>
      </c>
      <c r="K51" s="47">
        <v>780</v>
      </c>
      <c r="L51" s="103" t="s">
        <v>154</v>
      </c>
      <c r="M51" s="103" t="s">
        <v>155</v>
      </c>
      <c r="N51" s="103" t="s">
        <v>155</v>
      </c>
      <c r="O51" s="104" t="str">
        <f>IF(F51="","",VLOOKUP(F51,海关监管条件!$A$1:$B$2000,2,FALSE))</f>
        <v>无 </v>
      </c>
    </row>
    <row r="52" spans="1:15">
      <c r="A52" s="45">
        <v>43392</v>
      </c>
      <c r="B52" s="20" t="s">
        <v>300</v>
      </c>
      <c r="C52" s="20" t="s">
        <v>301</v>
      </c>
      <c r="D52" s="20" t="s">
        <v>302</v>
      </c>
      <c r="E52" s="20" t="s">
        <v>303</v>
      </c>
      <c r="F52" s="20" t="s">
        <v>7</v>
      </c>
      <c r="G52" s="20" t="s">
        <v>304</v>
      </c>
      <c r="H52" s="46">
        <v>2968</v>
      </c>
      <c r="I52" s="46" t="s">
        <v>153</v>
      </c>
      <c r="J52" s="47">
        <v>5</v>
      </c>
      <c r="K52" s="47">
        <v>14840</v>
      </c>
      <c r="L52" s="103" t="s">
        <v>162</v>
      </c>
      <c r="M52" s="103" t="s">
        <v>155</v>
      </c>
      <c r="N52" s="103" t="s">
        <v>156</v>
      </c>
      <c r="O52" s="104" t="str">
        <f>IF(F52="","",VLOOKUP(F52,海关监管条件!$A$1:$B$2000,2,FALSE))</f>
        <v>A </v>
      </c>
    </row>
    <row r="53" spans="1:15">
      <c r="A53" s="45">
        <v>43392</v>
      </c>
      <c r="B53" s="20" t="s">
        <v>300</v>
      </c>
      <c r="C53" s="20" t="s">
        <v>301</v>
      </c>
      <c r="D53" s="20" t="s">
        <v>302</v>
      </c>
      <c r="E53" s="20" t="s">
        <v>305</v>
      </c>
      <c r="F53" s="20" t="s">
        <v>8</v>
      </c>
      <c r="G53" s="20" t="s">
        <v>306</v>
      </c>
      <c r="H53" s="46">
        <v>234</v>
      </c>
      <c r="I53" s="46" t="s">
        <v>153</v>
      </c>
      <c r="J53" s="47">
        <v>5</v>
      </c>
      <c r="K53" s="47">
        <v>1170</v>
      </c>
      <c r="L53" s="103" t="s">
        <v>162</v>
      </c>
      <c r="M53" s="103" t="s">
        <v>155</v>
      </c>
      <c r="N53" s="103" t="s">
        <v>156</v>
      </c>
      <c r="O53" s="104" t="str">
        <f>IF(F53="","",VLOOKUP(F53,海关监管条件!$A$1:$B$2000,2,FALSE))</f>
        <v>A </v>
      </c>
    </row>
    <row r="54" spans="1:15">
      <c r="A54" s="45">
        <v>43398</v>
      </c>
      <c r="B54" s="20" t="s">
        <v>307</v>
      </c>
      <c r="C54" s="20" t="s">
        <v>308</v>
      </c>
      <c r="D54" s="20" t="s">
        <v>309</v>
      </c>
      <c r="E54" s="20" t="s">
        <v>310</v>
      </c>
      <c r="F54" s="20" t="s">
        <v>13</v>
      </c>
      <c r="G54" s="20" t="s">
        <v>311</v>
      </c>
      <c r="H54" s="46">
        <v>2224</v>
      </c>
      <c r="I54" s="46" t="s">
        <v>263</v>
      </c>
      <c r="J54" s="47">
        <v>1.28523381294964</v>
      </c>
      <c r="K54" s="47">
        <v>2858.36</v>
      </c>
      <c r="L54" s="103" t="s">
        <v>154</v>
      </c>
      <c r="M54" s="103" t="s">
        <v>155</v>
      </c>
      <c r="N54" s="46" t="s">
        <v>257</v>
      </c>
      <c r="O54" s="104" t="str">
        <f>IF(F54="","",VLOOKUP(F54,海关监管条件!$A$1:$B$2000,2,FALSE))</f>
        <v>A</v>
      </c>
    </row>
    <row r="55" spans="1:15">
      <c r="A55" s="45">
        <v>43398</v>
      </c>
      <c r="B55" s="20" t="s">
        <v>307</v>
      </c>
      <c r="C55" s="20" t="s">
        <v>308</v>
      </c>
      <c r="D55" s="20" t="s">
        <v>309</v>
      </c>
      <c r="E55" s="20" t="s">
        <v>312</v>
      </c>
      <c r="F55" s="20" t="s">
        <v>15</v>
      </c>
      <c r="G55" s="20" t="s">
        <v>313</v>
      </c>
      <c r="H55" s="46">
        <v>2224</v>
      </c>
      <c r="I55" s="46" t="s">
        <v>153</v>
      </c>
      <c r="J55" s="47">
        <v>0.998125</v>
      </c>
      <c r="K55" s="47">
        <v>2219.83</v>
      </c>
      <c r="L55" s="103" t="s">
        <v>154</v>
      </c>
      <c r="M55" s="103" t="s">
        <v>155</v>
      </c>
      <c r="N55" s="46" t="s">
        <v>257</v>
      </c>
      <c r="O55" s="104" t="str">
        <f>IF(F55="","",VLOOKUP(F55,海关监管条件!$A$1:$B$2000,2,FALSE))</f>
        <v>A </v>
      </c>
    </row>
    <row r="56" spans="1:15">
      <c r="A56" s="45">
        <v>43404</v>
      </c>
      <c r="B56" s="20" t="s">
        <v>314</v>
      </c>
      <c r="C56" s="20" t="s">
        <v>315</v>
      </c>
      <c r="D56" s="20" t="s">
        <v>316</v>
      </c>
      <c r="E56" s="20" t="s">
        <v>317</v>
      </c>
      <c r="F56" s="20" t="s">
        <v>4</v>
      </c>
      <c r="G56" s="20" t="s">
        <v>318</v>
      </c>
      <c r="H56" s="46">
        <v>523.8</v>
      </c>
      <c r="I56" s="103" t="s">
        <v>179</v>
      </c>
      <c r="J56" s="47">
        <v>1</v>
      </c>
      <c r="K56" s="47">
        <v>523.8</v>
      </c>
      <c r="L56" s="103" t="s">
        <v>154</v>
      </c>
      <c r="M56" s="103" t="s">
        <v>155</v>
      </c>
      <c r="N56" s="46" t="s">
        <v>257</v>
      </c>
      <c r="O56" s="104" t="str">
        <f>IF(F56="","",VLOOKUP(F56,海关监管条件!$A$1:$B$2000,2,FALSE))</f>
        <v>无 </v>
      </c>
    </row>
    <row r="57" spans="1:15">
      <c r="A57" s="45">
        <v>43404</v>
      </c>
      <c r="B57" s="20" t="s">
        <v>314</v>
      </c>
      <c r="C57" s="20" t="s">
        <v>315</v>
      </c>
      <c r="D57" s="20" t="s">
        <v>316</v>
      </c>
      <c r="E57" s="20" t="s">
        <v>319</v>
      </c>
      <c r="F57" s="20" t="s">
        <v>73</v>
      </c>
      <c r="G57" s="20" t="s">
        <v>320</v>
      </c>
      <c r="H57" s="46">
        <v>1040</v>
      </c>
      <c r="I57" s="103" t="s">
        <v>179</v>
      </c>
      <c r="J57" s="47">
        <v>1</v>
      </c>
      <c r="K57" s="47">
        <v>1040</v>
      </c>
      <c r="L57" s="103" t="s">
        <v>154</v>
      </c>
      <c r="M57" s="103" t="s">
        <v>155</v>
      </c>
      <c r="N57" s="46" t="s">
        <v>257</v>
      </c>
      <c r="O57" s="104" t="str">
        <f>IF(F57="","",VLOOKUP(F57,海关监管条件!$A$1:$B$2000,2,FALSE))</f>
        <v>无</v>
      </c>
    </row>
    <row r="58" spans="1:15">
      <c r="A58" s="45">
        <v>43409</v>
      </c>
      <c r="B58" s="20" t="s">
        <v>321</v>
      </c>
      <c r="C58" s="20" t="s">
        <v>322</v>
      </c>
      <c r="D58" s="20" t="s">
        <v>323</v>
      </c>
      <c r="E58" s="20" t="s">
        <v>324</v>
      </c>
      <c r="F58" s="20" t="s">
        <v>7</v>
      </c>
      <c r="G58" s="20" t="s">
        <v>325</v>
      </c>
      <c r="H58" s="46">
        <v>38</v>
      </c>
      <c r="I58" s="46" t="s">
        <v>165</v>
      </c>
      <c r="J58" s="47">
        <v>20</v>
      </c>
      <c r="K58" s="47">
        <v>760</v>
      </c>
      <c r="L58" s="103" t="s">
        <v>162</v>
      </c>
      <c r="M58" s="103" t="s">
        <v>155</v>
      </c>
      <c r="N58" s="103" t="s">
        <v>156</v>
      </c>
      <c r="O58" s="104" t="str">
        <f>IF(F58="","",VLOOKUP(F58,海关监管条件!$A$1:$B$2000,2,FALSE))</f>
        <v>A </v>
      </c>
    </row>
    <row r="59" spans="1:15">
      <c r="A59" s="45">
        <v>43414</v>
      </c>
      <c r="B59" s="20" t="s">
        <v>326</v>
      </c>
      <c r="C59" s="20" t="s">
        <v>327</v>
      </c>
      <c r="D59" s="20" t="s">
        <v>328</v>
      </c>
      <c r="E59" s="20" t="s">
        <v>329</v>
      </c>
      <c r="F59" s="20" t="s">
        <v>4</v>
      </c>
      <c r="G59" s="20" t="s">
        <v>330</v>
      </c>
      <c r="H59" s="46">
        <v>504</v>
      </c>
      <c r="I59" s="103" t="s">
        <v>179</v>
      </c>
      <c r="J59" s="47">
        <v>1</v>
      </c>
      <c r="K59" s="47">
        <v>504</v>
      </c>
      <c r="L59" s="103" t="s">
        <v>154</v>
      </c>
      <c r="M59" s="103" t="s">
        <v>155</v>
      </c>
      <c r="N59" s="46" t="s">
        <v>271</v>
      </c>
      <c r="O59" s="104" t="str">
        <f>IF(F59="","",VLOOKUP(F59,海关监管条件!$A$1:$B$2000,2,FALSE))</f>
        <v>无 </v>
      </c>
    </row>
    <row r="60" spans="1:15">
      <c r="A60" s="45">
        <v>43414</v>
      </c>
      <c r="B60" s="20" t="s">
        <v>331</v>
      </c>
      <c r="C60" s="20" t="s">
        <v>332</v>
      </c>
      <c r="D60" s="20" t="s">
        <v>333</v>
      </c>
      <c r="E60" s="20" t="s">
        <v>334</v>
      </c>
      <c r="F60" s="20" t="s">
        <v>4</v>
      </c>
      <c r="G60" s="96" t="s">
        <v>330</v>
      </c>
      <c r="H60" s="46">
        <v>926.8</v>
      </c>
      <c r="I60" s="103" t="s">
        <v>179</v>
      </c>
      <c r="J60" s="47">
        <v>1</v>
      </c>
      <c r="K60" s="47">
        <v>926.8</v>
      </c>
      <c r="L60" s="103" t="s">
        <v>154</v>
      </c>
      <c r="M60" s="103" t="s">
        <v>155</v>
      </c>
      <c r="N60" s="46" t="s">
        <v>271</v>
      </c>
      <c r="O60" s="104" t="str">
        <f>IF(F60="","",VLOOKUP(F60,海关监管条件!$A$1:$B$2000,2,FALSE))</f>
        <v>无 </v>
      </c>
    </row>
    <row r="61" spans="1:15">
      <c r="A61" s="45">
        <v>43417</v>
      </c>
      <c r="B61" s="20" t="s">
        <v>335</v>
      </c>
      <c r="C61" s="20" t="s">
        <v>336</v>
      </c>
      <c r="D61" s="20" t="s">
        <v>337</v>
      </c>
      <c r="E61" s="20" t="s">
        <v>338</v>
      </c>
      <c r="F61" s="20" t="s">
        <v>50</v>
      </c>
      <c r="G61" s="20" t="s">
        <v>339</v>
      </c>
      <c r="H61" s="46">
        <v>14322</v>
      </c>
      <c r="I61" s="103" t="s">
        <v>263</v>
      </c>
      <c r="J61" s="47">
        <v>1</v>
      </c>
      <c r="K61" s="47">
        <v>14322</v>
      </c>
      <c r="L61" s="103" t="s">
        <v>162</v>
      </c>
      <c r="M61" s="103" t="s">
        <v>155</v>
      </c>
      <c r="N61" s="46" t="s">
        <v>257</v>
      </c>
      <c r="O61" s="104" t="str">
        <f>IF(F61="","",VLOOKUP(F61,海关监管条件!$A$1:$B$2000,2,FALSE))</f>
        <v>无</v>
      </c>
    </row>
    <row r="62" spans="1:15">
      <c r="A62" s="45">
        <v>43417</v>
      </c>
      <c r="B62" s="20" t="s">
        <v>340</v>
      </c>
      <c r="C62" s="20" t="s">
        <v>341</v>
      </c>
      <c r="D62" s="20" t="s">
        <v>342</v>
      </c>
      <c r="E62" s="20" t="s">
        <v>343</v>
      </c>
      <c r="F62" s="20" t="s">
        <v>50</v>
      </c>
      <c r="G62" s="20" t="s">
        <v>344</v>
      </c>
      <c r="H62" s="46">
        <v>1008</v>
      </c>
      <c r="I62" s="103" t="s">
        <v>263</v>
      </c>
      <c r="J62" s="47">
        <v>1</v>
      </c>
      <c r="K62" s="47">
        <v>1008</v>
      </c>
      <c r="L62" s="103" t="s">
        <v>162</v>
      </c>
      <c r="M62" s="103" t="s">
        <v>155</v>
      </c>
      <c r="N62" s="46" t="s">
        <v>271</v>
      </c>
      <c r="O62" s="104" t="str">
        <f>IF(F62="","",VLOOKUP(F62,海关监管条件!$A$1:$B$2000,2,FALSE))</f>
        <v>无</v>
      </c>
    </row>
    <row r="63" spans="1:15">
      <c r="A63" s="45">
        <v>43417</v>
      </c>
      <c r="B63" s="20" t="s">
        <v>335</v>
      </c>
      <c r="C63" s="20" t="s">
        <v>345</v>
      </c>
      <c r="D63" s="20" t="s">
        <v>346</v>
      </c>
      <c r="E63" s="20" t="s">
        <v>347</v>
      </c>
      <c r="F63" s="20" t="s">
        <v>69</v>
      </c>
      <c r="G63" s="20" t="s">
        <v>348</v>
      </c>
      <c r="H63" s="46">
        <v>5868</v>
      </c>
      <c r="I63" s="103" t="s">
        <v>263</v>
      </c>
      <c r="J63" s="47">
        <v>1</v>
      </c>
      <c r="K63" s="47">
        <v>5868</v>
      </c>
      <c r="L63" s="103" t="s">
        <v>162</v>
      </c>
      <c r="M63" s="103" t="s">
        <v>155</v>
      </c>
      <c r="N63" s="46" t="s">
        <v>257</v>
      </c>
      <c r="O63" s="104" t="str">
        <f>IF(F63="","",VLOOKUP(F63,海关监管条件!$A$1:$B$2000,2,FALSE))</f>
        <v>AB</v>
      </c>
    </row>
    <row r="64" spans="1:15">
      <c r="A64" s="45">
        <v>43417</v>
      </c>
      <c r="B64" s="20" t="s">
        <v>335</v>
      </c>
      <c r="C64" s="20" t="s">
        <v>345</v>
      </c>
      <c r="D64" s="20" t="s">
        <v>346</v>
      </c>
      <c r="E64" s="20" t="s">
        <v>349</v>
      </c>
      <c r="F64" s="20" t="s">
        <v>27</v>
      </c>
      <c r="G64" s="20" t="s">
        <v>350</v>
      </c>
      <c r="H64" s="46">
        <v>5868</v>
      </c>
      <c r="I64" s="103" t="s">
        <v>263</v>
      </c>
      <c r="J64" s="47">
        <v>1</v>
      </c>
      <c r="K64" s="47">
        <v>5868</v>
      </c>
      <c r="L64" s="103" t="s">
        <v>162</v>
      </c>
      <c r="M64" s="103" t="s">
        <v>155</v>
      </c>
      <c r="N64" s="46" t="s">
        <v>257</v>
      </c>
      <c r="O64" s="104" t="str">
        <f>IF(F64="","",VLOOKUP(F64,海关监管条件!$A$1:$B$2000,2,FALSE))</f>
        <v>A</v>
      </c>
    </row>
    <row r="65" spans="1:15">
      <c r="A65" s="45">
        <v>43417</v>
      </c>
      <c r="B65" s="20" t="s">
        <v>335</v>
      </c>
      <c r="C65" s="20" t="s">
        <v>345</v>
      </c>
      <c r="D65" s="20" t="s">
        <v>346</v>
      </c>
      <c r="E65" s="20" t="s">
        <v>351</v>
      </c>
      <c r="F65" s="20" t="s">
        <v>27</v>
      </c>
      <c r="G65" s="20" t="s">
        <v>352</v>
      </c>
      <c r="H65" s="46">
        <v>3504</v>
      </c>
      <c r="I65" s="103" t="s">
        <v>263</v>
      </c>
      <c r="J65" s="47">
        <v>1</v>
      </c>
      <c r="K65" s="47">
        <v>3504</v>
      </c>
      <c r="L65" s="103" t="s">
        <v>162</v>
      </c>
      <c r="M65" s="103" t="s">
        <v>155</v>
      </c>
      <c r="N65" s="46" t="s">
        <v>257</v>
      </c>
      <c r="O65" s="104" t="str">
        <f>IF(F65="","",VLOOKUP(F65,海关监管条件!$A$1:$B$2000,2,FALSE))</f>
        <v>A</v>
      </c>
    </row>
    <row r="66" spans="1:15">
      <c r="A66" s="45">
        <v>43417</v>
      </c>
      <c r="B66" s="20" t="s">
        <v>335</v>
      </c>
      <c r="C66" s="20" t="s">
        <v>345</v>
      </c>
      <c r="D66" s="20" t="s">
        <v>346</v>
      </c>
      <c r="E66" s="20" t="s">
        <v>353</v>
      </c>
      <c r="F66" s="20" t="s">
        <v>72</v>
      </c>
      <c r="G66" s="20" t="s">
        <v>354</v>
      </c>
      <c r="H66" s="46">
        <v>13548</v>
      </c>
      <c r="I66" s="103" t="s">
        <v>263</v>
      </c>
      <c r="J66" s="47">
        <v>1</v>
      </c>
      <c r="K66" s="47">
        <v>13548</v>
      </c>
      <c r="L66" s="103" t="s">
        <v>162</v>
      </c>
      <c r="M66" s="103" t="s">
        <v>155</v>
      </c>
      <c r="N66" s="46" t="s">
        <v>257</v>
      </c>
      <c r="O66" s="104" t="str">
        <f>IF(F66="","",VLOOKUP(F66,海关监管条件!$A$1:$B$2000,2,FALSE))</f>
        <v>无</v>
      </c>
    </row>
    <row r="67" spans="1:15">
      <c r="A67" s="45">
        <v>43423</v>
      </c>
      <c r="B67" s="20" t="s">
        <v>355</v>
      </c>
      <c r="C67" s="20" t="s">
        <v>356</v>
      </c>
      <c r="D67" s="20" t="s">
        <v>357</v>
      </c>
      <c r="E67" s="20" t="s">
        <v>358</v>
      </c>
      <c r="F67" s="20" t="s">
        <v>50</v>
      </c>
      <c r="G67" s="20" t="s">
        <v>359</v>
      </c>
      <c r="H67" s="46">
        <v>1274</v>
      </c>
      <c r="I67" s="103" t="s">
        <v>263</v>
      </c>
      <c r="J67" s="47">
        <v>1</v>
      </c>
      <c r="K67" s="47">
        <v>1274</v>
      </c>
      <c r="L67" s="103" t="s">
        <v>162</v>
      </c>
      <c r="M67" s="103" t="s">
        <v>155</v>
      </c>
      <c r="N67" s="103" t="s">
        <v>156</v>
      </c>
      <c r="O67" s="104" t="str">
        <f>IF(F67="","",VLOOKUP(F67,海关监管条件!$A$1:$B$2000,2,FALSE))</f>
        <v>无</v>
      </c>
    </row>
    <row r="68" spans="1:15">
      <c r="A68" s="45">
        <v>43423</v>
      </c>
      <c r="B68" s="20" t="s">
        <v>355</v>
      </c>
      <c r="C68" s="20" t="s">
        <v>356</v>
      </c>
      <c r="D68" s="20" t="s">
        <v>357</v>
      </c>
      <c r="E68" s="20" t="s">
        <v>360</v>
      </c>
      <c r="F68" s="20" t="s">
        <v>27</v>
      </c>
      <c r="G68" s="20" t="s">
        <v>361</v>
      </c>
      <c r="H68" s="46">
        <v>1146</v>
      </c>
      <c r="I68" s="103" t="s">
        <v>263</v>
      </c>
      <c r="J68" s="47">
        <v>1</v>
      </c>
      <c r="K68" s="47">
        <v>1146</v>
      </c>
      <c r="L68" s="103" t="s">
        <v>162</v>
      </c>
      <c r="M68" s="103" t="s">
        <v>155</v>
      </c>
      <c r="N68" s="103" t="s">
        <v>156</v>
      </c>
      <c r="O68" s="104" t="str">
        <f>IF(F68="","",VLOOKUP(F68,海关监管条件!$A$1:$B$2000,2,FALSE))</f>
        <v>A</v>
      </c>
    </row>
    <row r="69" spans="1:15">
      <c r="A69" s="45">
        <v>43432</v>
      </c>
      <c r="B69" s="20" t="s">
        <v>362</v>
      </c>
      <c r="C69" s="20" t="s">
        <v>363</v>
      </c>
      <c r="D69" s="20" t="s">
        <v>364</v>
      </c>
      <c r="E69" s="20" t="s">
        <v>365</v>
      </c>
      <c r="F69" s="20" t="s">
        <v>86</v>
      </c>
      <c r="G69" s="20" t="s">
        <v>206</v>
      </c>
      <c r="H69" s="46">
        <v>951</v>
      </c>
      <c r="I69" s="46" t="s">
        <v>165</v>
      </c>
      <c r="J69" s="47">
        <v>1.5647</v>
      </c>
      <c r="K69" s="47">
        <v>1488</v>
      </c>
      <c r="L69" s="103" t="s">
        <v>154</v>
      </c>
      <c r="M69" s="103" t="s">
        <v>155</v>
      </c>
      <c r="N69" s="103" t="s">
        <v>156</v>
      </c>
      <c r="O69" s="104" t="str">
        <f>IF(F69="","",VLOOKUP(F69,海关监管条件!$A$1:$B$2000,2,FALSE))</f>
        <v>无</v>
      </c>
    </row>
    <row r="70" spans="1:15">
      <c r="A70" s="45">
        <v>43432</v>
      </c>
      <c r="B70" s="20" t="s">
        <v>362</v>
      </c>
      <c r="C70" s="20" t="s">
        <v>363</v>
      </c>
      <c r="D70" s="20" t="s">
        <v>364</v>
      </c>
      <c r="E70" s="20" t="s">
        <v>366</v>
      </c>
      <c r="F70" s="20" t="s">
        <v>34</v>
      </c>
      <c r="G70" s="20" t="s">
        <v>208</v>
      </c>
      <c r="H70" s="46">
        <v>1115</v>
      </c>
      <c r="I70" s="46" t="s">
        <v>165</v>
      </c>
      <c r="J70" s="47">
        <v>1.7211</v>
      </c>
      <c r="K70" s="47">
        <v>1919</v>
      </c>
      <c r="L70" s="103" t="s">
        <v>154</v>
      </c>
      <c r="M70" s="103" t="s">
        <v>155</v>
      </c>
      <c r="N70" s="103" t="s">
        <v>156</v>
      </c>
      <c r="O70" s="104" t="str">
        <f>IF(F70="","",VLOOKUP(F70,海关监管条件!$A$1:$B$2000,2,FALSE))</f>
        <v>无</v>
      </c>
    </row>
    <row r="71" spans="1:15">
      <c r="A71" s="45">
        <v>43440</v>
      </c>
      <c r="B71" s="20" t="s">
        <v>367</v>
      </c>
      <c r="C71" s="20" t="s">
        <v>368</v>
      </c>
      <c r="D71" s="20" t="s">
        <v>369</v>
      </c>
      <c r="E71" s="20" t="s">
        <v>370</v>
      </c>
      <c r="F71" s="20" t="s">
        <v>9</v>
      </c>
      <c r="G71" s="20" t="s">
        <v>371</v>
      </c>
      <c r="H71" s="46">
        <v>34</v>
      </c>
      <c r="I71" s="103" t="s">
        <v>179</v>
      </c>
      <c r="J71" s="47">
        <v>5.5</v>
      </c>
      <c r="K71" s="47">
        <v>187</v>
      </c>
      <c r="L71" s="103" t="s">
        <v>154</v>
      </c>
      <c r="M71" s="103" t="s">
        <v>155</v>
      </c>
      <c r="N71" s="103" t="s">
        <v>156</v>
      </c>
      <c r="O71" s="104" t="str">
        <f>IF(F71="","",VLOOKUP(F71,海关监管条件!$A$1:$B$2000,2,FALSE))</f>
        <v>无 </v>
      </c>
    </row>
    <row r="72" spans="1:15">
      <c r="A72" s="45">
        <v>43440</v>
      </c>
      <c r="B72" s="20" t="s">
        <v>367</v>
      </c>
      <c r="C72" s="20" t="s">
        <v>368</v>
      </c>
      <c r="D72" s="20" t="s">
        <v>369</v>
      </c>
      <c r="E72" s="20" t="s">
        <v>372</v>
      </c>
      <c r="F72" s="20" t="s">
        <v>30</v>
      </c>
      <c r="G72" s="20" t="s">
        <v>373</v>
      </c>
      <c r="H72" s="46">
        <v>4</v>
      </c>
      <c r="I72" s="103" t="s">
        <v>179</v>
      </c>
      <c r="J72" s="47">
        <v>5.5</v>
      </c>
      <c r="K72" s="47">
        <v>22</v>
      </c>
      <c r="L72" s="103" t="s">
        <v>154</v>
      </c>
      <c r="M72" s="103" t="s">
        <v>155</v>
      </c>
      <c r="N72" s="103" t="s">
        <v>156</v>
      </c>
      <c r="O72" s="104" t="str">
        <f>IF(F72="","",VLOOKUP(F72,海关监管条件!$A$1:$B$2000,2,FALSE))</f>
        <v>无</v>
      </c>
    </row>
    <row r="73" spans="1:15">
      <c r="A73" s="45">
        <v>43440</v>
      </c>
      <c r="B73" s="20" t="s">
        <v>367</v>
      </c>
      <c r="C73" s="20" t="s">
        <v>368</v>
      </c>
      <c r="D73" s="20" t="s">
        <v>369</v>
      </c>
      <c r="E73" s="20" t="s">
        <v>374</v>
      </c>
      <c r="F73" s="20" t="s">
        <v>2</v>
      </c>
      <c r="G73" s="20" t="s">
        <v>375</v>
      </c>
      <c r="H73" s="46">
        <v>4</v>
      </c>
      <c r="I73" s="103" t="s">
        <v>179</v>
      </c>
      <c r="J73" s="47">
        <v>5.5</v>
      </c>
      <c r="K73" s="47">
        <v>22</v>
      </c>
      <c r="L73" s="103" t="s">
        <v>154</v>
      </c>
      <c r="M73" s="103" t="s">
        <v>155</v>
      </c>
      <c r="N73" s="103" t="s">
        <v>156</v>
      </c>
      <c r="O73" s="104" t="str">
        <f>IF(F73="","",VLOOKUP(F73,海关监管条件!$A$1:$B$2000,2,FALSE))</f>
        <v>无 </v>
      </c>
    </row>
    <row r="74" spans="1:15">
      <c r="A74" s="45">
        <v>43440</v>
      </c>
      <c r="B74" s="20" t="s">
        <v>376</v>
      </c>
      <c r="C74" s="20" t="s">
        <v>377</v>
      </c>
      <c r="D74" s="20" t="s">
        <v>376</v>
      </c>
      <c r="E74" s="20" t="s">
        <v>378</v>
      </c>
      <c r="F74" s="20" t="s">
        <v>29</v>
      </c>
      <c r="G74" s="20" t="s">
        <v>379</v>
      </c>
      <c r="H74" s="46">
        <v>110</v>
      </c>
      <c r="I74" s="46" t="s">
        <v>263</v>
      </c>
      <c r="J74" s="47">
        <v>3.30272727272727</v>
      </c>
      <c r="K74" s="47">
        <v>363.3</v>
      </c>
      <c r="L74" s="46" t="s">
        <v>154</v>
      </c>
      <c r="M74" s="46" t="s">
        <v>155</v>
      </c>
      <c r="N74" s="46" t="s">
        <v>155</v>
      </c>
      <c r="O74" s="104" t="str">
        <f>IF(F74="","",VLOOKUP(F74,海关监管条件!$A$1:$B$2000,2,FALSE))</f>
        <v>A </v>
      </c>
    </row>
    <row r="75" spans="1:15">
      <c r="A75" s="45">
        <v>43440</v>
      </c>
      <c r="B75" s="20" t="s">
        <v>376</v>
      </c>
      <c r="C75" s="20" t="s">
        <v>377</v>
      </c>
      <c r="D75" s="20" t="s">
        <v>376</v>
      </c>
      <c r="E75" s="20" t="s">
        <v>380</v>
      </c>
      <c r="F75" s="20" t="s">
        <v>5</v>
      </c>
      <c r="G75" s="20" t="s">
        <v>161</v>
      </c>
      <c r="H75" s="46">
        <v>30</v>
      </c>
      <c r="I75" s="46" t="s">
        <v>153</v>
      </c>
      <c r="J75" s="47">
        <v>1.664</v>
      </c>
      <c r="K75" s="47">
        <v>49.92</v>
      </c>
      <c r="L75" s="46" t="s">
        <v>154</v>
      </c>
      <c r="M75" s="46" t="s">
        <v>155</v>
      </c>
      <c r="N75" s="46" t="s">
        <v>155</v>
      </c>
      <c r="O75" s="104" t="str">
        <f>IF(F75="","",VLOOKUP(F75,海关监管条件!$A$1:$B$2000,2,FALSE))</f>
        <v>A </v>
      </c>
    </row>
    <row r="76" spans="1:15">
      <c r="A76" s="45">
        <v>43440</v>
      </c>
      <c r="B76" s="20" t="s">
        <v>376</v>
      </c>
      <c r="C76" s="20" t="s">
        <v>377</v>
      </c>
      <c r="D76" s="20" t="s">
        <v>376</v>
      </c>
      <c r="E76" s="20" t="s">
        <v>381</v>
      </c>
      <c r="F76" s="20" t="s">
        <v>7</v>
      </c>
      <c r="G76" s="20" t="s">
        <v>171</v>
      </c>
      <c r="H76" s="46">
        <v>408</v>
      </c>
      <c r="I76" s="46" t="s">
        <v>165</v>
      </c>
      <c r="J76" s="47">
        <v>1</v>
      </c>
      <c r="K76" s="47">
        <v>408</v>
      </c>
      <c r="L76" s="46" t="s">
        <v>154</v>
      </c>
      <c r="M76" s="46" t="s">
        <v>155</v>
      </c>
      <c r="N76" s="46" t="s">
        <v>155</v>
      </c>
      <c r="O76" s="104" t="str">
        <f>IF(F76="","",VLOOKUP(F76,海关监管条件!$A$1:$B$2000,2,FALSE))</f>
        <v>A </v>
      </c>
    </row>
    <row r="77" spans="1:15">
      <c r="A77" s="45">
        <v>43440</v>
      </c>
      <c r="B77" s="20" t="s">
        <v>376</v>
      </c>
      <c r="C77" s="20" t="s">
        <v>377</v>
      </c>
      <c r="D77" s="20" t="s">
        <v>376</v>
      </c>
      <c r="E77" s="20" t="s">
        <v>382</v>
      </c>
      <c r="F77" s="20" t="s">
        <v>7</v>
      </c>
      <c r="G77" s="20" t="s">
        <v>383</v>
      </c>
      <c r="H77" s="46">
        <v>64</v>
      </c>
      <c r="I77" s="46" t="s">
        <v>165</v>
      </c>
      <c r="J77" s="47">
        <v>2</v>
      </c>
      <c r="K77" s="47">
        <v>128</v>
      </c>
      <c r="L77" s="46" t="s">
        <v>154</v>
      </c>
      <c r="M77" s="46" t="s">
        <v>155</v>
      </c>
      <c r="N77" s="46" t="s">
        <v>155</v>
      </c>
      <c r="O77" s="104" t="str">
        <f>IF(F77="","",VLOOKUP(F77,海关监管条件!$A$1:$B$2000,2,FALSE))</f>
        <v>A </v>
      </c>
    </row>
    <row r="78" spans="1:15">
      <c r="A78" s="45">
        <v>43440</v>
      </c>
      <c r="B78" s="20" t="s">
        <v>376</v>
      </c>
      <c r="C78" s="20" t="s">
        <v>377</v>
      </c>
      <c r="D78" s="20" t="s">
        <v>376</v>
      </c>
      <c r="E78" s="20" t="s">
        <v>384</v>
      </c>
      <c r="F78" s="20" t="s">
        <v>5</v>
      </c>
      <c r="G78" s="20" t="s">
        <v>385</v>
      </c>
      <c r="H78" s="46">
        <v>26.5</v>
      </c>
      <c r="I78" s="103" t="s">
        <v>179</v>
      </c>
      <c r="J78" s="47">
        <v>5.2668327294686</v>
      </c>
      <c r="K78" s="47">
        <v>139.55</v>
      </c>
      <c r="L78" s="46" t="s">
        <v>154</v>
      </c>
      <c r="M78" s="46" t="s">
        <v>155</v>
      </c>
      <c r="N78" s="46" t="s">
        <v>155</v>
      </c>
      <c r="O78" s="104" t="str">
        <f>IF(F78="","",VLOOKUP(F78,海关监管条件!$A$1:$B$2000,2,FALSE))</f>
        <v>A </v>
      </c>
    </row>
    <row r="79" spans="1:15">
      <c r="A79" s="45">
        <v>43440</v>
      </c>
      <c r="B79" s="20" t="s">
        <v>376</v>
      </c>
      <c r="C79" s="20" t="s">
        <v>377</v>
      </c>
      <c r="D79" s="20" t="s">
        <v>376</v>
      </c>
      <c r="E79" s="20" t="s">
        <v>386</v>
      </c>
      <c r="F79" s="20" t="s">
        <v>7</v>
      </c>
      <c r="G79" s="20" t="s">
        <v>186</v>
      </c>
      <c r="H79" s="46">
        <v>38.34</v>
      </c>
      <c r="I79" s="103" t="s">
        <v>179</v>
      </c>
      <c r="J79" s="47">
        <v>1.83515910276474</v>
      </c>
      <c r="K79" s="47">
        <v>70.36</v>
      </c>
      <c r="L79" s="46" t="s">
        <v>154</v>
      </c>
      <c r="M79" s="46" t="s">
        <v>155</v>
      </c>
      <c r="N79" s="46" t="s">
        <v>155</v>
      </c>
      <c r="O79" s="104" t="str">
        <f>IF(F79="","",VLOOKUP(F79,海关监管条件!$A$1:$B$2000,2,FALSE))</f>
        <v>A </v>
      </c>
    </row>
    <row r="80" spans="1:15">
      <c r="A80" s="45">
        <v>43440</v>
      </c>
      <c r="B80" s="20" t="s">
        <v>376</v>
      </c>
      <c r="C80" s="20" t="s">
        <v>377</v>
      </c>
      <c r="D80" s="20" t="s">
        <v>376</v>
      </c>
      <c r="E80" s="20" t="s">
        <v>387</v>
      </c>
      <c r="F80" s="20" t="s">
        <v>56</v>
      </c>
      <c r="G80" s="20" t="s">
        <v>388</v>
      </c>
      <c r="H80" s="46">
        <v>168</v>
      </c>
      <c r="I80" s="46" t="s">
        <v>153</v>
      </c>
      <c r="J80" s="47">
        <v>1.01</v>
      </c>
      <c r="K80" s="47">
        <v>169.68</v>
      </c>
      <c r="L80" s="46" t="s">
        <v>154</v>
      </c>
      <c r="M80" s="46" t="s">
        <v>155</v>
      </c>
      <c r="N80" s="46" t="s">
        <v>155</v>
      </c>
      <c r="O80" s="104" t="str">
        <f>IF(F80="","",VLOOKUP(F80,海关监管条件!$A$1:$B$2000,2,FALSE))</f>
        <v>无</v>
      </c>
    </row>
    <row r="81" spans="1:15">
      <c r="A81" s="45">
        <v>43440</v>
      </c>
      <c r="B81" s="20" t="s">
        <v>376</v>
      </c>
      <c r="C81" s="20" t="s">
        <v>377</v>
      </c>
      <c r="D81" s="20" t="s">
        <v>376</v>
      </c>
      <c r="E81" s="20" t="s">
        <v>389</v>
      </c>
      <c r="F81" s="20" t="s">
        <v>23</v>
      </c>
      <c r="G81" s="20" t="s">
        <v>276</v>
      </c>
      <c r="H81" s="46">
        <v>538</v>
      </c>
      <c r="I81" s="46" t="s">
        <v>263</v>
      </c>
      <c r="J81" s="47">
        <v>1.42412639405204</v>
      </c>
      <c r="K81" s="47">
        <v>766.18</v>
      </c>
      <c r="L81" s="46" t="s">
        <v>154</v>
      </c>
      <c r="M81" s="46" t="s">
        <v>155</v>
      </c>
      <c r="N81" s="46" t="s">
        <v>155</v>
      </c>
      <c r="O81" s="104" t="str">
        <f>IF(F81="","",VLOOKUP(F81,海关监管条件!$A$1:$B$2000,2,FALSE))</f>
        <v>无 </v>
      </c>
    </row>
    <row r="82" spans="1:15">
      <c r="A82" s="45">
        <v>43440</v>
      </c>
      <c r="B82" s="20" t="s">
        <v>376</v>
      </c>
      <c r="C82" s="20" t="s">
        <v>377</v>
      </c>
      <c r="D82" s="20" t="s">
        <v>376</v>
      </c>
      <c r="E82" s="20" t="s">
        <v>390</v>
      </c>
      <c r="F82" s="20" t="s">
        <v>23</v>
      </c>
      <c r="G82" s="20" t="s">
        <v>391</v>
      </c>
      <c r="H82" s="46">
        <v>48</v>
      </c>
      <c r="I82" s="46" t="s">
        <v>263</v>
      </c>
      <c r="J82" s="47">
        <v>1.17</v>
      </c>
      <c r="K82" s="47">
        <v>56.16</v>
      </c>
      <c r="L82" s="46" t="s">
        <v>154</v>
      </c>
      <c r="M82" s="46" t="s">
        <v>155</v>
      </c>
      <c r="N82" s="46" t="s">
        <v>155</v>
      </c>
      <c r="O82" s="104" t="str">
        <f>IF(F82="","",VLOOKUP(F82,海关监管条件!$A$1:$B$2000,2,FALSE))</f>
        <v>无 </v>
      </c>
    </row>
    <row r="83" spans="1:15">
      <c r="A83" s="45">
        <v>43440</v>
      </c>
      <c r="B83" s="20" t="s">
        <v>376</v>
      </c>
      <c r="C83" s="20" t="s">
        <v>377</v>
      </c>
      <c r="D83" s="20" t="s">
        <v>376</v>
      </c>
      <c r="E83" s="20" t="s">
        <v>392</v>
      </c>
      <c r="F83" s="20" t="s">
        <v>9</v>
      </c>
      <c r="G83" s="20" t="s">
        <v>393</v>
      </c>
      <c r="H83" s="46">
        <v>568</v>
      </c>
      <c r="I83" s="46" t="s">
        <v>165</v>
      </c>
      <c r="J83" s="47">
        <v>3.0312676056338</v>
      </c>
      <c r="K83" s="47">
        <v>1721.76</v>
      </c>
      <c r="L83" s="46" t="s">
        <v>154</v>
      </c>
      <c r="M83" s="46" t="s">
        <v>155</v>
      </c>
      <c r="N83" s="46" t="s">
        <v>155</v>
      </c>
      <c r="O83" s="104" t="str">
        <f>IF(F83="","",VLOOKUP(F83,海关监管条件!$A$1:$B$2000,2,FALSE))</f>
        <v>无 </v>
      </c>
    </row>
    <row r="84" spans="1:15">
      <c r="A84" s="45">
        <v>43440</v>
      </c>
      <c r="B84" s="20" t="s">
        <v>376</v>
      </c>
      <c r="C84" s="20" t="s">
        <v>377</v>
      </c>
      <c r="D84" s="20" t="s">
        <v>376</v>
      </c>
      <c r="E84" s="20" t="s">
        <v>394</v>
      </c>
      <c r="F84" s="20" t="s">
        <v>11</v>
      </c>
      <c r="G84" s="20" t="s">
        <v>184</v>
      </c>
      <c r="H84" s="46">
        <v>57.65</v>
      </c>
      <c r="I84" s="103" t="s">
        <v>179</v>
      </c>
      <c r="J84" s="47">
        <v>1.39861231569818</v>
      </c>
      <c r="K84" s="47">
        <v>80.63</v>
      </c>
      <c r="L84" s="46" t="s">
        <v>154</v>
      </c>
      <c r="M84" s="46" t="s">
        <v>155</v>
      </c>
      <c r="N84" s="46" t="s">
        <v>155</v>
      </c>
      <c r="O84" s="104" t="str">
        <f>IF(F84="","",VLOOKUP(F84,海关监管条件!$A$1:$B$2000,2,FALSE))</f>
        <v>无 </v>
      </c>
    </row>
    <row r="85" spans="1:15">
      <c r="A85" s="45">
        <v>43447</v>
      </c>
      <c r="B85" s="20" t="s">
        <v>395</v>
      </c>
      <c r="C85" s="20" t="s">
        <v>396</v>
      </c>
      <c r="D85" s="20" t="s">
        <v>397</v>
      </c>
      <c r="E85" s="20" t="s">
        <v>398</v>
      </c>
      <c r="F85" s="20" t="s">
        <v>45</v>
      </c>
      <c r="G85" s="20" t="s">
        <v>399</v>
      </c>
      <c r="H85" s="46">
        <v>270</v>
      </c>
      <c r="I85" s="103" t="s">
        <v>179</v>
      </c>
      <c r="J85" s="47">
        <v>1</v>
      </c>
      <c r="K85" s="47">
        <v>270</v>
      </c>
      <c r="L85" s="46" t="s">
        <v>154</v>
      </c>
      <c r="M85" s="46" t="s">
        <v>155</v>
      </c>
      <c r="N85" s="46" t="s">
        <v>155</v>
      </c>
      <c r="O85" s="104" t="str">
        <f>IF(F85="","",VLOOKUP(F85,海关监管条件!$A$1:$B$2000,2,FALSE))</f>
        <v>无 </v>
      </c>
    </row>
    <row r="86" spans="1:15">
      <c r="A86" s="45">
        <v>43447</v>
      </c>
      <c r="B86" s="20" t="s">
        <v>395</v>
      </c>
      <c r="C86" s="20" t="s">
        <v>396</v>
      </c>
      <c r="D86" s="20" t="s">
        <v>397</v>
      </c>
      <c r="E86" s="20" t="s">
        <v>400</v>
      </c>
      <c r="F86" s="20" t="s">
        <v>45</v>
      </c>
      <c r="G86" s="20" t="s">
        <v>399</v>
      </c>
      <c r="H86" s="46">
        <v>270</v>
      </c>
      <c r="I86" s="103" t="s">
        <v>179</v>
      </c>
      <c r="J86" s="47">
        <v>1</v>
      </c>
      <c r="K86" s="47">
        <v>270</v>
      </c>
      <c r="L86" s="46" t="s">
        <v>154</v>
      </c>
      <c r="M86" s="46" t="s">
        <v>155</v>
      </c>
      <c r="N86" s="46" t="s">
        <v>155</v>
      </c>
      <c r="O86" s="104" t="str">
        <f>IF(F86="","",VLOOKUP(F86,海关监管条件!$A$1:$B$2000,2,FALSE))</f>
        <v>无 </v>
      </c>
    </row>
    <row r="87" spans="1:15">
      <c r="A87" s="45">
        <v>43447</v>
      </c>
      <c r="B87" s="20" t="s">
        <v>395</v>
      </c>
      <c r="C87" s="20" t="s">
        <v>396</v>
      </c>
      <c r="D87" s="20" t="s">
        <v>397</v>
      </c>
      <c r="E87" s="20" t="s">
        <v>401</v>
      </c>
      <c r="F87" s="20" t="s">
        <v>72</v>
      </c>
      <c r="G87" s="20" t="s">
        <v>402</v>
      </c>
      <c r="H87" s="46">
        <v>180</v>
      </c>
      <c r="I87" s="103" t="s">
        <v>179</v>
      </c>
      <c r="J87" s="47">
        <v>1</v>
      </c>
      <c r="K87" s="47">
        <v>180</v>
      </c>
      <c r="L87" s="46" t="s">
        <v>154</v>
      </c>
      <c r="M87" s="46" t="s">
        <v>155</v>
      </c>
      <c r="N87" s="46" t="s">
        <v>155</v>
      </c>
      <c r="O87" s="104" t="str">
        <f>IF(F87="","",VLOOKUP(F87,海关监管条件!$A$1:$B$2000,2,FALSE))</f>
        <v>无</v>
      </c>
    </row>
    <row r="88" spans="1:15">
      <c r="A88" s="45">
        <v>43447</v>
      </c>
      <c r="B88" s="20" t="s">
        <v>395</v>
      </c>
      <c r="C88" s="20" t="s">
        <v>396</v>
      </c>
      <c r="D88" s="20" t="s">
        <v>397</v>
      </c>
      <c r="E88" s="20" t="s">
        <v>403</v>
      </c>
      <c r="F88" s="20" t="s">
        <v>72</v>
      </c>
      <c r="G88" s="20" t="s">
        <v>402</v>
      </c>
      <c r="H88" s="46">
        <v>277.5</v>
      </c>
      <c r="I88" s="103" t="s">
        <v>179</v>
      </c>
      <c r="J88" s="47">
        <v>1</v>
      </c>
      <c r="K88" s="47">
        <v>277.5</v>
      </c>
      <c r="L88" s="46" t="s">
        <v>154</v>
      </c>
      <c r="M88" s="46" t="s">
        <v>155</v>
      </c>
      <c r="N88" s="46" t="s">
        <v>155</v>
      </c>
      <c r="O88" s="104" t="str">
        <f>IF(F88="","",VLOOKUP(F88,海关监管条件!$A$1:$B$2000,2,FALSE))</f>
        <v>无</v>
      </c>
    </row>
    <row r="89" spans="1:15">
      <c r="A89" s="45">
        <v>43447</v>
      </c>
      <c r="B89" s="20" t="s">
        <v>395</v>
      </c>
      <c r="C89" s="20" t="s">
        <v>396</v>
      </c>
      <c r="D89" s="20" t="s">
        <v>397</v>
      </c>
      <c r="E89" s="20" t="s">
        <v>404</v>
      </c>
      <c r="F89" s="20" t="s">
        <v>72</v>
      </c>
      <c r="G89" s="20" t="s">
        <v>402</v>
      </c>
      <c r="H89" s="46">
        <v>180</v>
      </c>
      <c r="I89" s="103" t="s">
        <v>179</v>
      </c>
      <c r="J89" s="47">
        <v>1</v>
      </c>
      <c r="K89" s="47">
        <v>180</v>
      </c>
      <c r="L89" s="46" t="s">
        <v>154</v>
      </c>
      <c r="M89" s="46" t="s">
        <v>155</v>
      </c>
      <c r="N89" s="46" t="s">
        <v>155</v>
      </c>
      <c r="O89" s="104" t="str">
        <f>IF(F89="","",VLOOKUP(F89,海关监管条件!$A$1:$B$2000,2,FALSE))</f>
        <v>无</v>
      </c>
    </row>
    <row r="90" spans="1:15">
      <c r="A90" s="45">
        <v>43447</v>
      </c>
      <c r="B90" s="20" t="s">
        <v>395</v>
      </c>
      <c r="C90" s="20" t="s">
        <v>396</v>
      </c>
      <c r="D90" s="20" t="s">
        <v>397</v>
      </c>
      <c r="E90" s="20" t="s">
        <v>405</v>
      </c>
      <c r="F90" s="20" t="s">
        <v>72</v>
      </c>
      <c r="G90" s="20" t="s">
        <v>402</v>
      </c>
      <c r="H90" s="46">
        <v>175</v>
      </c>
      <c r="I90" s="103" t="s">
        <v>179</v>
      </c>
      <c r="J90" s="47">
        <v>1</v>
      </c>
      <c r="K90" s="47">
        <v>175</v>
      </c>
      <c r="L90" s="46" t="s">
        <v>154</v>
      </c>
      <c r="M90" s="46" t="s">
        <v>155</v>
      </c>
      <c r="N90" s="46" t="s">
        <v>155</v>
      </c>
      <c r="O90" s="104" t="str">
        <f>IF(F90="","",VLOOKUP(F90,海关监管条件!$A$1:$B$2000,2,FALSE))</f>
        <v>无</v>
      </c>
    </row>
    <row r="91" spans="1:15">
      <c r="A91" s="45">
        <v>43447</v>
      </c>
      <c r="B91" s="20" t="s">
        <v>395</v>
      </c>
      <c r="C91" s="20" t="s">
        <v>396</v>
      </c>
      <c r="D91" s="20" t="s">
        <v>397</v>
      </c>
      <c r="E91" s="20" t="s">
        <v>406</v>
      </c>
      <c r="F91" s="20" t="s">
        <v>72</v>
      </c>
      <c r="G91" s="20" t="s">
        <v>402</v>
      </c>
      <c r="H91" s="46">
        <v>277.5</v>
      </c>
      <c r="I91" s="103" t="s">
        <v>179</v>
      </c>
      <c r="J91" s="47">
        <v>1</v>
      </c>
      <c r="K91" s="47">
        <v>277.5</v>
      </c>
      <c r="L91" s="46" t="s">
        <v>154</v>
      </c>
      <c r="M91" s="46" t="s">
        <v>155</v>
      </c>
      <c r="N91" s="46" t="s">
        <v>155</v>
      </c>
      <c r="O91" s="104" t="str">
        <f>IF(F91="","",VLOOKUP(F91,海关监管条件!$A$1:$B$2000,2,FALSE))</f>
        <v>无</v>
      </c>
    </row>
    <row r="92" spans="1:15">
      <c r="A92" s="45">
        <v>43447</v>
      </c>
      <c r="B92" s="20" t="s">
        <v>395</v>
      </c>
      <c r="C92" s="20" t="s">
        <v>396</v>
      </c>
      <c r="D92" s="20" t="s">
        <v>397</v>
      </c>
      <c r="E92" s="20" t="s">
        <v>407</v>
      </c>
      <c r="F92" s="20" t="s">
        <v>72</v>
      </c>
      <c r="G92" s="20" t="s">
        <v>402</v>
      </c>
      <c r="H92" s="46">
        <v>175</v>
      </c>
      <c r="I92" s="103" t="s">
        <v>179</v>
      </c>
      <c r="J92" s="47">
        <v>1</v>
      </c>
      <c r="K92" s="47">
        <v>175</v>
      </c>
      <c r="L92" s="46" t="s">
        <v>154</v>
      </c>
      <c r="M92" s="46" t="s">
        <v>155</v>
      </c>
      <c r="N92" s="46" t="s">
        <v>155</v>
      </c>
      <c r="O92" s="104" t="str">
        <f>IF(F92="","",VLOOKUP(F92,海关监管条件!$A$1:$B$2000,2,FALSE))</f>
        <v>无</v>
      </c>
    </row>
    <row r="93" spans="1:15">
      <c r="A93" s="45">
        <v>43447</v>
      </c>
      <c r="B93" s="20" t="s">
        <v>395</v>
      </c>
      <c r="C93" s="20" t="s">
        <v>396</v>
      </c>
      <c r="D93" s="20" t="s">
        <v>397</v>
      </c>
      <c r="E93" s="20" t="s">
        <v>408</v>
      </c>
      <c r="F93" s="20" t="s">
        <v>45</v>
      </c>
      <c r="G93" s="20" t="s">
        <v>399</v>
      </c>
      <c r="H93" s="46">
        <v>270</v>
      </c>
      <c r="I93" s="103" t="s">
        <v>179</v>
      </c>
      <c r="J93" s="47">
        <v>1</v>
      </c>
      <c r="K93" s="47">
        <v>270</v>
      </c>
      <c r="L93" s="46" t="s">
        <v>154</v>
      </c>
      <c r="M93" s="46" t="s">
        <v>155</v>
      </c>
      <c r="N93" s="46" t="s">
        <v>155</v>
      </c>
      <c r="O93" s="104" t="str">
        <f>IF(F93="","",VLOOKUP(F93,海关监管条件!$A$1:$B$2000,2,FALSE))</f>
        <v>无 </v>
      </c>
    </row>
    <row r="94" spans="1:15">
      <c r="A94" s="45">
        <v>43447</v>
      </c>
      <c r="B94" s="20" t="s">
        <v>395</v>
      </c>
      <c r="C94" s="20" t="s">
        <v>396</v>
      </c>
      <c r="D94" s="20" t="s">
        <v>397</v>
      </c>
      <c r="E94" s="20" t="s">
        <v>409</v>
      </c>
      <c r="F94" s="20" t="s">
        <v>72</v>
      </c>
      <c r="G94" s="20" t="s">
        <v>402</v>
      </c>
      <c r="H94" s="46">
        <v>270</v>
      </c>
      <c r="I94" s="103" t="s">
        <v>179</v>
      </c>
      <c r="J94" s="47">
        <v>1</v>
      </c>
      <c r="K94" s="47">
        <v>270</v>
      </c>
      <c r="L94" s="46" t="s">
        <v>154</v>
      </c>
      <c r="M94" s="46" t="s">
        <v>155</v>
      </c>
      <c r="N94" s="46" t="s">
        <v>155</v>
      </c>
      <c r="O94" s="104" t="str">
        <f>IF(F94="","",VLOOKUP(F94,海关监管条件!$A$1:$B$2000,2,FALSE))</f>
        <v>无</v>
      </c>
    </row>
    <row r="95" spans="1:15">
      <c r="A95" s="45">
        <v>43447</v>
      </c>
      <c r="B95" s="20" t="s">
        <v>410</v>
      </c>
      <c r="C95" s="20" t="s">
        <v>396</v>
      </c>
      <c r="D95" s="20" t="s">
        <v>397</v>
      </c>
      <c r="E95" s="20" t="s">
        <v>411</v>
      </c>
      <c r="F95" s="20" t="s">
        <v>4</v>
      </c>
      <c r="G95" s="20" t="s">
        <v>330</v>
      </c>
      <c r="H95" s="46">
        <v>486</v>
      </c>
      <c r="I95" s="103" t="s">
        <v>179</v>
      </c>
      <c r="J95" s="47">
        <v>1</v>
      </c>
      <c r="K95" s="47">
        <v>486</v>
      </c>
      <c r="L95" s="46" t="s">
        <v>154</v>
      </c>
      <c r="M95" s="46" t="s">
        <v>155</v>
      </c>
      <c r="N95" s="46" t="s">
        <v>155</v>
      </c>
      <c r="O95" s="104" t="str">
        <f>IF(F95="","",VLOOKUP(F95,海关监管条件!$A$1:$B$2000,2,FALSE))</f>
        <v>无 </v>
      </c>
    </row>
    <row r="96" spans="1:15">
      <c r="A96" s="45">
        <v>43447</v>
      </c>
      <c r="B96" s="20" t="s">
        <v>410</v>
      </c>
      <c r="C96" s="20" t="s">
        <v>396</v>
      </c>
      <c r="D96" s="20" t="s">
        <v>397</v>
      </c>
      <c r="E96" s="20" t="s">
        <v>412</v>
      </c>
      <c r="F96" s="20" t="s">
        <v>4</v>
      </c>
      <c r="G96" s="20" t="s">
        <v>330</v>
      </c>
      <c r="H96" s="46">
        <v>236</v>
      </c>
      <c r="I96" s="103" t="s">
        <v>179</v>
      </c>
      <c r="J96" s="47">
        <v>1</v>
      </c>
      <c r="K96" s="47">
        <v>236</v>
      </c>
      <c r="L96" s="46" t="s">
        <v>154</v>
      </c>
      <c r="M96" s="46" t="s">
        <v>155</v>
      </c>
      <c r="N96" s="46" t="s">
        <v>155</v>
      </c>
      <c r="O96" s="104" t="str">
        <f>IF(F96="","",VLOOKUP(F96,海关监管条件!$A$1:$B$2000,2,FALSE))</f>
        <v>无 </v>
      </c>
    </row>
    <row r="97" spans="1:15">
      <c r="A97" s="45">
        <v>43447</v>
      </c>
      <c r="B97" s="20" t="s">
        <v>410</v>
      </c>
      <c r="C97" s="20" t="s">
        <v>396</v>
      </c>
      <c r="D97" s="20" t="s">
        <v>397</v>
      </c>
      <c r="E97" s="20" t="s">
        <v>413</v>
      </c>
      <c r="F97" s="20" t="s">
        <v>4</v>
      </c>
      <c r="G97" s="20" t="s">
        <v>330</v>
      </c>
      <c r="H97" s="46">
        <v>480</v>
      </c>
      <c r="I97" s="103" t="s">
        <v>179</v>
      </c>
      <c r="J97" s="47">
        <v>1</v>
      </c>
      <c r="K97" s="47">
        <v>480</v>
      </c>
      <c r="L97" s="46" t="s">
        <v>154</v>
      </c>
      <c r="M97" s="46" t="s">
        <v>155</v>
      </c>
      <c r="N97" s="46" t="s">
        <v>155</v>
      </c>
      <c r="O97" s="104" t="str">
        <f>IF(F97="","",VLOOKUP(F97,海关监管条件!$A$1:$B$2000,2,FALSE))</f>
        <v>无 </v>
      </c>
    </row>
    <row r="98" spans="1:15">
      <c r="A98" s="45">
        <v>43447</v>
      </c>
      <c r="B98" s="20" t="s">
        <v>414</v>
      </c>
      <c r="C98" s="20" t="s">
        <v>396</v>
      </c>
      <c r="D98" s="20" t="s">
        <v>397</v>
      </c>
      <c r="E98" s="20" t="s">
        <v>415</v>
      </c>
      <c r="F98" s="20" t="s">
        <v>20</v>
      </c>
      <c r="G98" s="20" t="s">
        <v>416</v>
      </c>
      <c r="H98" s="46">
        <v>420</v>
      </c>
      <c r="I98" s="46" t="s">
        <v>214</v>
      </c>
      <c r="J98" s="47">
        <v>4.367813</v>
      </c>
      <c r="K98" s="47">
        <v>1834.4815</v>
      </c>
      <c r="L98" s="46" t="s">
        <v>154</v>
      </c>
      <c r="M98" s="46" t="s">
        <v>155</v>
      </c>
      <c r="N98" s="46" t="s">
        <v>155</v>
      </c>
      <c r="O98" s="104" t="str">
        <f>IF(F98="","",VLOOKUP(F98,海关监管条件!$A$1:$B$2000,2,FALSE))</f>
        <v>无 </v>
      </c>
    </row>
    <row r="99" spans="1:15">
      <c r="A99" s="45">
        <v>43447</v>
      </c>
      <c r="B99" s="20" t="s">
        <v>417</v>
      </c>
      <c r="C99" s="20" t="s">
        <v>396</v>
      </c>
      <c r="D99" s="20" t="s">
        <v>397</v>
      </c>
      <c r="E99" s="20" t="s">
        <v>418</v>
      </c>
      <c r="F99" s="20" t="s">
        <v>56</v>
      </c>
      <c r="G99" s="20" t="s">
        <v>419</v>
      </c>
      <c r="H99" s="46">
        <v>504</v>
      </c>
      <c r="I99" s="103" t="s">
        <v>179</v>
      </c>
      <c r="J99" s="47">
        <v>1.38</v>
      </c>
      <c r="K99" s="47">
        <v>695.52</v>
      </c>
      <c r="L99" s="46" t="s">
        <v>154</v>
      </c>
      <c r="M99" s="46" t="s">
        <v>155</v>
      </c>
      <c r="N99" s="46" t="s">
        <v>155</v>
      </c>
      <c r="O99" s="104" t="str">
        <f>IF(F99="","",VLOOKUP(F99,海关监管条件!$A$1:$B$2000,2,FALSE))</f>
        <v>无</v>
      </c>
    </row>
    <row r="100" spans="1:15">
      <c r="A100" s="45">
        <v>43447</v>
      </c>
      <c r="B100" s="20" t="s">
        <v>420</v>
      </c>
      <c r="C100" s="20" t="s">
        <v>396</v>
      </c>
      <c r="D100" s="20" t="s">
        <v>397</v>
      </c>
      <c r="E100" s="20" t="s">
        <v>421</v>
      </c>
      <c r="F100" s="20" t="s">
        <v>4</v>
      </c>
      <c r="G100" s="20" t="s">
        <v>422</v>
      </c>
      <c r="H100" s="46">
        <v>720</v>
      </c>
      <c r="I100" s="103" t="s">
        <v>179</v>
      </c>
      <c r="J100" s="47">
        <v>1.5386</v>
      </c>
      <c r="K100" s="47">
        <v>8640</v>
      </c>
      <c r="L100" s="46" t="s">
        <v>154</v>
      </c>
      <c r="M100" s="46" t="s">
        <v>155</v>
      </c>
      <c r="N100" s="46" t="s">
        <v>155</v>
      </c>
      <c r="O100" s="104" t="str">
        <f>IF(F100="","",VLOOKUP(F100,海关监管条件!$A$1:$B$2000,2,FALSE))</f>
        <v>无 </v>
      </c>
    </row>
    <row r="101" spans="1:15">
      <c r="A101" s="45">
        <v>43447</v>
      </c>
      <c r="B101" s="20" t="s">
        <v>420</v>
      </c>
      <c r="C101" s="20" t="s">
        <v>396</v>
      </c>
      <c r="D101" s="20" t="s">
        <v>397</v>
      </c>
      <c r="E101" s="20" t="s">
        <v>423</v>
      </c>
      <c r="F101" s="20" t="s">
        <v>4</v>
      </c>
      <c r="G101" s="20" t="s">
        <v>422</v>
      </c>
      <c r="H101" s="46">
        <v>340</v>
      </c>
      <c r="I101" s="103" t="s">
        <v>179</v>
      </c>
      <c r="J101" s="47">
        <v>1.5386</v>
      </c>
      <c r="K101" s="47">
        <v>4080</v>
      </c>
      <c r="L101" s="46" t="s">
        <v>154</v>
      </c>
      <c r="M101" s="46" t="s">
        <v>155</v>
      </c>
      <c r="N101" s="46" t="s">
        <v>155</v>
      </c>
      <c r="O101" s="104" t="str">
        <f>IF(F101="","",VLOOKUP(F101,海关监管条件!$A$1:$B$2000,2,FALSE))</f>
        <v>无 </v>
      </c>
    </row>
    <row r="102" spans="1:15">
      <c r="A102" s="45">
        <v>43447</v>
      </c>
      <c r="B102" s="20" t="s">
        <v>420</v>
      </c>
      <c r="C102" s="20" t="s">
        <v>396</v>
      </c>
      <c r="D102" s="20" t="s">
        <v>397</v>
      </c>
      <c r="E102" s="20" t="s">
        <v>424</v>
      </c>
      <c r="F102" s="20" t="s">
        <v>4</v>
      </c>
      <c r="G102" s="20" t="s">
        <v>422</v>
      </c>
      <c r="H102" s="46">
        <v>308</v>
      </c>
      <c r="I102" s="103" t="s">
        <v>179</v>
      </c>
      <c r="J102" s="47">
        <v>1.5386</v>
      </c>
      <c r="K102" s="47">
        <v>3696</v>
      </c>
      <c r="L102" s="46" t="s">
        <v>154</v>
      </c>
      <c r="M102" s="46" t="s">
        <v>155</v>
      </c>
      <c r="N102" s="46" t="s">
        <v>155</v>
      </c>
      <c r="O102" s="104" t="str">
        <f>IF(F102="","",VLOOKUP(F102,海关监管条件!$A$1:$B$2000,2,FALSE))</f>
        <v>无 </v>
      </c>
    </row>
    <row r="103" spans="1:15">
      <c r="A103" s="45">
        <v>43447</v>
      </c>
      <c r="B103" s="20" t="s">
        <v>420</v>
      </c>
      <c r="C103" s="20" t="s">
        <v>396</v>
      </c>
      <c r="D103" s="20" t="s">
        <v>397</v>
      </c>
      <c r="E103" s="20" t="s">
        <v>425</v>
      </c>
      <c r="F103" s="20" t="s">
        <v>72</v>
      </c>
      <c r="G103" s="20" t="s">
        <v>402</v>
      </c>
      <c r="H103" s="46">
        <v>133</v>
      </c>
      <c r="I103" s="103" t="s">
        <v>179</v>
      </c>
      <c r="J103" s="47">
        <v>1</v>
      </c>
      <c r="K103" s="47">
        <v>133</v>
      </c>
      <c r="L103" s="46" t="s">
        <v>154</v>
      </c>
      <c r="M103" s="46" t="s">
        <v>155</v>
      </c>
      <c r="N103" s="46" t="s">
        <v>155</v>
      </c>
      <c r="O103" s="104" t="str">
        <f>IF(F103="","",VLOOKUP(F103,海关监管条件!$A$1:$B$2000,2,FALSE))</f>
        <v>无</v>
      </c>
    </row>
    <row r="104" spans="1:15">
      <c r="A104" s="45">
        <v>43447</v>
      </c>
      <c r="B104" s="20" t="s">
        <v>420</v>
      </c>
      <c r="C104" s="20" t="s">
        <v>396</v>
      </c>
      <c r="D104" s="20" t="s">
        <v>397</v>
      </c>
      <c r="E104" s="20" t="s">
        <v>426</v>
      </c>
      <c r="F104" s="20" t="s">
        <v>45</v>
      </c>
      <c r="G104" s="20" t="s">
        <v>399</v>
      </c>
      <c r="H104" s="46">
        <v>202.5</v>
      </c>
      <c r="I104" s="103" t="s">
        <v>179</v>
      </c>
      <c r="J104" s="47">
        <v>1</v>
      </c>
      <c r="K104" s="47">
        <v>202.5</v>
      </c>
      <c r="L104" s="46" t="s">
        <v>154</v>
      </c>
      <c r="M104" s="46" t="s">
        <v>155</v>
      </c>
      <c r="N104" s="46" t="s">
        <v>155</v>
      </c>
      <c r="O104" s="104" t="str">
        <f>IF(F104="","",VLOOKUP(F104,海关监管条件!$A$1:$B$2000,2,FALSE))</f>
        <v>无 </v>
      </c>
    </row>
    <row r="105" spans="1:15">
      <c r="A105" s="45">
        <v>43447</v>
      </c>
      <c r="B105" s="20" t="s">
        <v>420</v>
      </c>
      <c r="C105" s="20" t="s">
        <v>396</v>
      </c>
      <c r="D105" s="20" t="s">
        <v>397</v>
      </c>
      <c r="E105" s="20" t="s">
        <v>427</v>
      </c>
      <c r="F105" s="20" t="s">
        <v>45</v>
      </c>
      <c r="G105" s="20" t="s">
        <v>399</v>
      </c>
      <c r="H105" s="46">
        <v>202.5</v>
      </c>
      <c r="I105" s="103" t="s">
        <v>179</v>
      </c>
      <c r="J105" s="47">
        <v>1</v>
      </c>
      <c r="K105" s="47">
        <v>202.5</v>
      </c>
      <c r="L105" s="46" t="s">
        <v>154</v>
      </c>
      <c r="M105" s="46" t="s">
        <v>155</v>
      </c>
      <c r="N105" s="46" t="s">
        <v>155</v>
      </c>
      <c r="O105" s="104" t="str">
        <f>IF(F105="","",VLOOKUP(F105,海关监管条件!$A$1:$B$2000,2,FALSE))</f>
        <v>无 </v>
      </c>
    </row>
    <row r="106" spans="1:15">
      <c r="A106" s="45">
        <v>43447</v>
      </c>
      <c r="B106" s="20" t="s">
        <v>420</v>
      </c>
      <c r="C106" s="20" t="s">
        <v>396</v>
      </c>
      <c r="D106" s="20" t="s">
        <v>397</v>
      </c>
      <c r="E106" s="20" t="s">
        <v>428</v>
      </c>
      <c r="F106" s="20" t="s">
        <v>72</v>
      </c>
      <c r="G106" s="20" t="s">
        <v>402</v>
      </c>
      <c r="H106" s="46">
        <v>207.2</v>
      </c>
      <c r="I106" s="103" t="s">
        <v>179</v>
      </c>
      <c r="J106" s="47">
        <v>1</v>
      </c>
      <c r="K106" s="47">
        <v>207.2</v>
      </c>
      <c r="L106" s="46" t="s">
        <v>154</v>
      </c>
      <c r="M106" s="46" t="s">
        <v>155</v>
      </c>
      <c r="N106" s="46" t="s">
        <v>155</v>
      </c>
      <c r="O106" s="104" t="str">
        <f>IF(F106="","",VLOOKUP(F106,海关监管条件!$A$1:$B$2000,2,FALSE))</f>
        <v>无</v>
      </c>
    </row>
    <row r="107" spans="1:15">
      <c r="A107" s="45">
        <v>43447</v>
      </c>
      <c r="B107" s="20" t="s">
        <v>420</v>
      </c>
      <c r="C107" s="20" t="s">
        <v>396</v>
      </c>
      <c r="D107" s="20" t="s">
        <v>397</v>
      </c>
      <c r="E107" s="20" t="s">
        <v>429</v>
      </c>
      <c r="F107" s="20" t="s">
        <v>72</v>
      </c>
      <c r="G107" s="20" t="s">
        <v>402</v>
      </c>
      <c r="H107" s="46">
        <v>133</v>
      </c>
      <c r="I107" s="103" t="s">
        <v>179</v>
      </c>
      <c r="J107" s="47">
        <v>1</v>
      </c>
      <c r="K107" s="47">
        <v>133</v>
      </c>
      <c r="L107" s="46" t="s">
        <v>154</v>
      </c>
      <c r="M107" s="46" t="s">
        <v>155</v>
      </c>
      <c r="N107" s="46" t="s">
        <v>155</v>
      </c>
      <c r="O107" s="104" t="str">
        <f>IF(F107="","",VLOOKUP(F107,海关监管条件!$A$1:$B$2000,2,FALSE))</f>
        <v>无</v>
      </c>
    </row>
    <row r="108" spans="1:15">
      <c r="A108" s="45">
        <v>43447</v>
      </c>
      <c r="B108" s="20" t="s">
        <v>420</v>
      </c>
      <c r="C108" s="20" t="s">
        <v>396</v>
      </c>
      <c r="D108" s="20" t="s">
        <v>397</v>
      </c>
      <c r="E108" s="20" t="s">
        <v>430</v>
      </c>
      <c r="F108" s="20" t="s">
        <v>72</v>
      </c>
      <c r="G108" s="20" t="s">
        <v>402</v>
      </c>
      <c r="H108" s="46">
        <v>136.8</v>
      </c>
      <c r="I108" s="103" t="s">
        <v>179</v>
      </c>
      <c r="J108" s="47">
        <v>1</v>
      </c>
      <c r="K108" s="47">
        <v>136.8</v>
      </c>
      <c r="L108" s="46" t="s">
        <v>154</v>
      </c>
      <c r="M108" s="46" t="s">
        <v>155</v>
      </c>
      <c r="N108" s="46" t="s">
        <v>155</v>
      </c>
      <c r="O108" s="104" t="str">
        <f>IF(F108="","",VLOOKUP(F108,海关监管条件!$A$1:$B$2000,2,FALSE))</f>
        <v>无</v>
      </c>
    </row>
    <row r="109" spans="1:15">
      <c r="A109" s="45">
        <v>43447</v>
      </c>
      <c r="B109" s="20" t="s">
        <v>420</v>
      </c>
      <c r="C109" s="20" t="s">
        <v>396</v>
      </c>
      <c r="D109" s="20" t="s">
        <v>397</v>
      </c>
      <c r="E109" s="20" t="s">
        <v>431</v>
      </c>
      <c r="F109" s="20" t="s">
        <v>72</v>
      </c>
      <c r="G109" s="20" t="s">
        <v>402</v>
      </c>
      <c r="H109" s="46">
        <v>136.8</v>
      </c>
      <c r="I109" s="103" t="s">
        <v>179</v>
      </c>
      <c r="J109" s="47">
        <v>1</v>
      </c>
      <c r="K109" s="47">
        <v>136.8</v>
      </c>
      <c r="L109" s="46" t="s">
        <v>154</v>
      </c>
      <c r="M109" s="46" t="s">
        <v>155</v>
      </c>
      <c r="N109" s="46" t="s">
        <v>155</v>
      </c>
      <c r="O109" s="104" t="str">
        <f>IF(F109="","",VLOOKUP(F109,海关监管条件!$A$1:$B$2000,2,FALSE))</f>
        <v>无</v>
      </c>
    </row>
    <row r="110" spans="1:15">
      <c r="A110" s="45">
        <v>43447</v>
      </c>
      <c r="B110" s="20" t="s">
        <v>420</v>
      </c>
      <c r="C110" s="20" t="s">
        <v>396</v>
      </c>
      <c r="D110" s="20" t="s">
        <v>397</v>
      </c>
      <c r="E110" s="20" t="s">
        <v>432</v>
      </c>
      <c r="F110" s="20" t="s">
        <v>72</v>
      </c>
      <c r="G110" s="20" t="s">
        <v>402</v>
      </c>
      <c r="H110" s="46">
        <v>207.2</v>
      </c>
      <c r="I110" s="103" t="s">
        <v>179</v>
      </c>
      <c r="J110" s="47">
        <v>1</v>
      </c>
      <c r="K110" s="47">
        <v>207.2</v>
      </c>
      <c r="L110" s="46" t="s">
        <v>154</v>
      </c>
      <c r="M110" s="46" t="s">
        <v>155</v>
      </c>
      <c r="N110" s="46" t="s">
        <v>155</v>
      </c>
      <c r="O110" s="104" t="str">
        <f>IF(F110="","",VLOOKUP(F110,海关监管条件!$A$1:$B$2000,2,FALSE))</f>
        <v>无</v>
      </c>
    </row>
    <row r="111" spans="1:15">
      <c r="A111" s="45">
        <v>43447</v>
      </c>
      <c r="B111" s="20" t="s">
        <v>420</v>
      </c>
      <c r="C111" s="20" t="s">
        <v>396</v>
      </c>
      <c r="D111" s="20" t="s">
        <v>397</v>
      </c>
      <c r="E111" s="20" t="s">
        <v>433</v>
      </c>
      <c r="F111" s="20" t="s">
        <v>45</v>
      </c>
      <c r="G111" s="20" t="s">
        <v>399</v>
      </c>
      <c r="H111" s="46">
        <v>202.5</v>
      </c>
      <c r="I111" s="103" t="s">
        <v>179</v>
      </c>
      <c r="J111" s="47">
        <v>1</v>
      </c>
      <c r="K111" s="47">
        <v>202.5</v>
      </c>
      <c r="L111" s="46" t="s">
        <v>154</v>
      </c>
      <c r="M111" s="46" t="s">
        <v>155</v>
      </c>
      <c r="N111" s="46" t="s">
        <v>155</v>
      </c>
      <c r="O111" s="104" t="str">
        <f>IF(F111="","",VLOOKUP(F111,海关监管条件!$A$1:$B$2000,2,FALSE))</f>
        <v>无 </v>
      </c>
    </row>
    <row r="112" spans="1:15">
      <c r="A112" s="45">
        <v>43447</v>
      </c>
      <c r="B112" s="20" t="s">
        <v>420</v>
      </c>
      <c r="C112" s="20" t="s">
        <v>396</v>
      </c>
      <c r="D112" s="20" t="s">
        <v>397</v>
      </c>
      <c r="E112" s="20" t="s">
        <v>434</v>
      </c>
      <c r="F112" s="20" t="s">
        <v>72</v>
      </c>
      <c r="G112" s="20" t="s">
        <v>402</v>
      </c>
      <c r="H112" s="46">
        <v>201.6</v>
      </c>
      <c r="I112" s="103" t="s">
        <v>179</v>
      </c>
      <c r="J112" s="47">
        <v>1</v>
      </c>
      <c r="K112" s="47">
        <v>201.6</v>
      </c>
      <c r="L112" s="46" t="s">
        <v>154</v>
      </c>
      <c r="M112" s="46" t="s">
        <v>155</v>
      </c>
      <c r="N112" s="46" t="s">
        <v>155</v>
      </c>
      <c r="O112" s="104" t="str">
        <f>IF(F112="","",VLOOKUP(F112,海关监管条件!$A$1:$B$2000,2,FALSE))</f>
        <v>无</v>
      </c>
    </row>
    <row r="113" spans="1:15">
      <c r="A113" s="45">
        <v>43447</v>
      </c>
      <c r="B113" s="20" t="s">
        <v>420</v>
      </c>
      <c r="C113" s="20" t="s">
        <v>396</v>
      </c>
      <c r="D113" s="20" t="s">
        <v>397</v>
      </c>
      <c r="E113" s="20" t="s">
        <v>435</v>
      </c>
      <c r="F113" s="20" t="s">
        <v>66</v>
      </c>
      <c r="G113" s="20" t="s">
        <v>436</v>
      </c>
      <c r="H113" s="46">
        <v>180</v>
      </c>
      <c r="I113" s="103" t="s">
        <v>179</v>
      </c>
      <c r="J113" s="47">
        <v>3</v>
      </c>
      <c r="K113" s="47">
        <v>540</v>
      </c>
      <c r="L113" s="46" t="s">
        <v>154</v>
      </c>
      <c r="M113" s="46" t="s">
        <v>155</v>
      </c>
      <c r="N113" s="46" t="s">
        <v>155</v>
      </c>
      <c r="O113" s="104" t="str">
        <f>IF(F113="","",VLOOKUP(F113,海关监管条件!$A$1:$B$2000,2,FALSE))</f>
        <v>无</v>
      </c>
    </row>
    <row r="114" spans="1:15">
      <c r="A114" s="45">
        <v>43447</v>
      </c>
      <c r="B114" s="20" t="s">
        <v>420</v>
      </c>
      <c r="C114" s="20" t="s">
        <v>396</v>
      </c>
      <c r="D114" s="20" t="s">
        <v>397</v>
      </c>
      <c r="E114" s="20" t="s">
        <v>437</v>
      </c>
      <c r="F114" s="20" t="s">
        <v>66</v>
      </c>
      <c r="G114" s="20" t="s">
        <v>436</v>
      </c>
      <c r="H114" s="46">
        <v>90</v>
      </c>
      <c r="I114" s="103" t="s">
        <v>179</v>
      </c>
      <c r="J114" s="47">
        <v>3</v>
      </c>
      <c r="K114" s="47">
        <v>270</v>
      </c>
      <c r="L114" s="46" t="s">
        <v>154</v>
      </c>
      <c r="M114" s="46" t="s">
        <v>155</v>
      </c>
      <c r="N114" s="46" t="s">
        <v>155</v>
      </c>
      <c r="O114" s="104" t="str">
        <f>IF(F114="","",VLOOKUP(F114,海关监管条件!$A$1:$B$2000,2,FALSE))</f>
        <v>无</v>
      </c>
    </row>
    <row r="115" spans="1:15">
      <c r="A115" s="45">
        <v>43447</v>
      </c>
      <c r="B115" s="20" t="s">
        <v>438</v>
      </c>
      <c r="C115" s="20" t="s">
        <v>439</v>
      </c>
      <c r="D115" s="20" t="s">
        <v>440</v>
      </c>
      <c r="E115" s="20" t="s">
        <v>441</v>
      </c>
      <c r="F115" s="20" t="s">
        <v>37</v>
      </c>
      <c r="G115" s="20" t="s">
        <v>442</v>
      </c>
      <c r="H115" s="46">
        <v>360</v>
      </c>
      <c r="I115" s="46" t="s">
        <v>443</v>
      </c>
      <c r="J115" s="47">
        <v>3.4</v>
      </c>
      <c r="K115" s="47">
        <v>1224</v>
      </c>
      <c r="L115" s="46" t="s">
        <v>154</v>
      </c>
      <c r="M115" s="46" t="s">
        <v>155</v>
      </c>
      <c r="N115" s="46" t="s">
        <v>155</v>
      </c>
      <c r="O115" s="104" t="str">
        <f>IF(F115="","",VLOOKUP(F115,海关监管条件!$A$1:$B$2000,2,FALSE))</f>
        <v>AB</v>
      </c>
    </row>
    <row r="116" spans="1:15">
      <c r="A116" s="45">
        <v>43447</v>
      </c>
      <c r="B116" s="20" t="s">
        <v>438</v>
      </c>
      <c r="C116" s="20" t="s">
        <v>439</v>
      </c>
      <c r="D116" s="20" t="s">
        <v>440</v>
      </c>
      <c r="E116" s="20" t="s">
        <v>444</v>
      </c>
      <c r="F116" s="20" t="s">
        <v>37</v>
      </c>
      <c r="G116" s="20" t="s">
        <v>442</v>
      </c>
      <c r="H116" s="46">
        <v>288</v>
      </c>
      <c r="I116" s="46" t="s">
        <v>443</v>
      </c>
      <c r="J116" s="47">
        <v>3.4</v>
      </c>
      <c r="K116" s="47">
        <v>979.2</v>
      </c>
      <c r="L116" s="46" t="s">
        <v>154</v>
      </c>
      <c r="M116" s="46" t="s">
        <v>155</v>
      </c>
      <c r="N116" s="46" t="s">
        <v>155</v>
      </c>
      <c r="O116" s="104" t="str">
        <f>IF(F116="","",VLOOKUP(F116,海关监管条件!$A$1:$B$2000,2,FALSE))</f>
        <v>AB</v>
      </c>
    </row>
    <row r="117" spans="1:15">
      <c r="A117" s="45">
        <v>43447</v>
      </c>
      <c r="B117" s="20" t="s">
        <v>438</v>
      </c>
      <c r="C117" s="20" t="s">
        <v>439</v>
      </c>
      <c r="D117" s="20" t="s">
        <v>440</v>
      </c>
      <c r="E117" s="20" t="s">
        <v>445</v>
      </c>
      <c r="F117" s="20" t="s">
        <v>37</v>
      </c>
      <c r="G117" s="20" t="s">
        <v>442</v>
      </c>
      <c r="H117" s="46">
        <v>396</v>
      </c>
      <c r="I117" s="46" t="s">
        <v>443</v>
      </c>
      <c r="J117" s="47">
        <v>3.4</v>
      </c>
      <c r="K117" s="47">
        <v>1346.4</v>
      </c>
      <c r="L117" s="46" t="s">
        <v>154</v>
      </c>
      <c r="M117" s="46" t="s">
        <v>155</v>
      </c>
      <c r="N117" s="46" t="s">
        <v>155</v>
      </c>
      <c r="O117" s="104" t="str">
        <f>IF(F117="","",VLOOKUP(F117,海关监管条件!$A$1:$B$2000,2,FALSE))</f>
        <v>AB</v>
      </c>
    </row>
    <row r="118" spans="1:15">
      <c r="A118" s="45">
        <v>43447</v>
      </c>
      <c r="B118" s="20" t="s">
        <v>438</v>
      </c>
      <c r="C118" s="20" t="s">
        <v>439</v>
      </c>
      <c r="D118" s="20" t="s">
        <v>440</v>
      </c>
      <c r="E118" s="20" t="s">
        <v>446</v>
      </c>
      <c r="F118" s="20" t="s">
        <v>37</v>
      </c>
      <c r="G118" s="20" t="s">
        <v>442</v>
      </c>
      <c r="H118" s="46">
        <v>468</v>
      </c>
      <c r="I118" s="46" t="s">
        <v>443</v>
      </c>
      <c r="J118" s="47">
        <v>3.4</v>
      </c>
      <c r="K118" s="47">
        <v>1591.2</v>
      </c>
      <c r="L118" s="46" t="s">
        <v>154</v>
      </c>
      <c r="M118" s="46" t="s">
        <v>155</v>
      </c>
      <c r="N118" s="46" t="s">
        <v>155</v>
      </c>
      <c r="O118" s="104" t="str">
        <f>IF(F118="","",VLOOKUP(F118,海关监管条件!$A$1:$B$2000,2,FALSE))</f>
        <v>AB</v>
      </c>
    </row>
    <row r="119" spans="1:15">
      <c r="A119" s="45">
        <v>43447</v>
      </c>
      <c r="B119" s="20" t="s">
        <v>438</v>
      </c>
      <c r="C119" s="20" t="s">
        <v>439</v>
      </c>
      <c r="D119" s="20" t="s">
        <v>440</v>
      </c>
      <c r="E119" s="20" t="s">
        <v>447</v>
      </c>
      <c r="F119" s="20" t="s">
        <v>37</v>
      </c>
      <c r="G119" s="20" t="s">
        <v>262</v>
      </c>
      <c r="H119" s="46">
        <v>1728</v>
      </c>
      <c r="I119" s="46" t="s">
        <v>263</v>
      </c>
      <c r="J119" s="47">
        <v>0.74</v>
      </c>
      <c r="K119" s="47">
        <v>1278.72</v>
      </c>
      <c r="L119" s="46" t="s">
        <v>154</v>
      </c>
      <c r="M119" s="46" t="s">
        <v>155</v>
      </c>
      <c r="N119" s="46" t="s">
        <v>155</v>
      </c>
      <c r="O119" s="104" t="str">
        <f>IF(F119="","",VLOOKUP(F119,海关监管条件!$A$1:$B$2000,2,FALSE))</f>
        <v>AB</v>
      </c>
    </row>
    <row r="120" spans="1:15">
      <c r="A120" s="45">
        <v>43447</v>
      </c>
      <c r="B120" s="20" t="s">
        <v>438</v>
      </c>
      <c r="C120" s="20" t="s">
        <v>439</v>
      </c>
      <c r="D120" s="20" t="s">
        <v>440</v>
      </c>
      <c r="E120" s="20" t="s">
        <v>448</v>
      </c>
      <c r="F120" s="20" t="s">
        <v>37</v>
      </c>
      <c r="G120" s="20" t="s">
        <v>265</v>
      </c>
      <c r="H120" s="46">
        <v>1152</v>
      </c>
      <c r="I120" s="46" t="s">
        <v>263</v>
      </c>
      <c r="J120" s="47">
        <v>0.74</v>
      </c>
      <c r="K120" s="47">
        <v>852.48</v>
      </c>
      <c r="L120" s="46" t="s">
        <v>154</v>
      </c>
      <c r="M120" s="46" t="s">
        <v>155</v>
      </c>
      <c r="N120" s="46" t="s">
        <v>155</v>
      </c>
      <c r="O120" s="104" t="str">
        <f>IF(F120="","",VLOOKUP(F120,海关监管条件!$A$1:$B$2000,2,FALSE))</f>
        <v>AB</v>
      </c>
    </row>
    <row r="121" spans="1:15">
      <c r="A121" s="45">
        <v>43447</v>
      </c>
      <c r="B121" s="20" t="s">
        <v>449</v>
      </c>
      <c r="C121" s="20" t="s">
        <v>439</v>
      </c>
      <c r="D121" s="20" t="s">
        <v>440</v>
      </c>
      <c r="E121" s="20" t="s">
        <v>450</v>
      </c>
      <c r="F121" s="20" t="s">
        <v>37</v>
      </c>
      <c r="G121" s="20" t="s">
        <v>451</v>
      </c>
      <c r="H121" s="46">
        <v>180</v>
      </c>
      <c r="I121" s="46" t="s">
        <v>263</v>
      </c>
      <c r="J121" s="47">
        <v>2.3</v>
      </c>
      <c r="K121" s="47">
        <v>414</v>
      </c>
      <c r="L121" s="46" t="s">
        <v>154</v>
      </c>
      <c r="M121" s="46" t="s">
        <v>155</v>
      </c>
      <c r="N121" s="46" t="s">
        <v>155</v>
      </c>
      <c r="O121" s="104" t="str">
        <f>IF(F121="","",VLOOKUP(F121,海关监管条件!$A$1:$B$2000,2,FALSE))</f>
        <v>AB</v>
      </c>
    </row>
    <row r="122" spans="1:15">
      <c r="A122" s="45">
        <v>43447</v>
      </c>
      <c r="B122" s="20" t="s">
        <v>452</v>
      </c>
      <c r="C122" s="20" t="s">
        <v>439</v>
      </c>
      <c r="D122" s="20" t="s">
        <v>440</v>
      </c>
      <c r="E122" s="20" t="s">
        <v>453</v>
      </c>
      <c r="F122" s="20" t="s">
        <v>74</v>
      </c>
      <c r="G122" s="20" t="s">
        <v>454</v>
      </c>
      <c r="H122" s="46">
        <v>8</v>
      </c>
      <c r="I122" s="103" t="s">
        <v>179</v>
      </c>
      <c r="J122" s="47">
        <v>1</v>
      </c>
      <c r="K122" s="47">
        <v>8</v>
      </c>
      <c r="L122" s="46" t="s">
        <v>154</v>
      </c>
      <c r="M122" s="46" t="s">
        <v>155</v>
      </c>
      <c r="N122" s="46" t="s">
        <v>155</v>
      </c>
      <c r="O122" s="104" t="str">
        <f>IF(F122="","",VLOOKUP(F122,海关监管条件!$A$1:$B$2000,2,FALSE))</f>
        <v>AB</v>
      </c>
    </row>
    <row r="123" spans="1:15">
      <c r="A123" s="45">
        <v>43447</v>
      </c>
      <c r="B123" s="20" t="s">
        <v>452</v>
      </c>
      <c r="C123" s="20" t="s">
        <v>439</v>
      </c>
      <c r="D123" s="20" t="s">
        <v>440</v>
      </c>
      <c r="E123" s="20" t="s">
        <v>455</v>
      </c>
      <c r="F123" s="20" t="s">
        <v>74</v>
      </c>
      <c r="G123" s="20" t="s">
        <v>454</v>
      </c>
      <c r="H123" s="46">
        <v>13.33</v>
      </c>
      <c r="I123" s="103" t="s">
        <v>179</v>
      </c>
      <c r="J123" s="47">
        <v>1</v>
      </c>
      <c r="K123" s="47">
        <v>13.33</v>
      </c>
      <c r="L123" s="46" t="s">
        <v>154</v>
      </c>
      <c r="M123" s="46" t="s">
        <v>155</v>
      </c>
      <c r="N123" s="46" t="s">
        <v>155</v>
      </c>
      <c r="O123" s="104" t="str">
        <f>IF(F123="","",VLOOKUP(F123,海关监管条件!$A$1:$B$2000,2,FALSE))</f>
        <v>AB</v>
      </c>
    </row>
    <row r="124" spans="1:15">
      <c r="A124" s="45">
        <v>43447</v>
      </c>
      <c r="B124" s="20" t="s">
        <v>452</v>
      </c>
      <c r="C124" s="20" t="s">
        <v>439</v>
      </c>
      <c r="D124" s="20" t="s">
        <v>440</v>
      </c>
      <c r="E124" s="20" t="s">
        <v>456</v>
      </c>
      <c r="F124" s="20" t="s">
        <v>74</v>
      </c>
      <c r="G124" s="20" t="s">
        <v>454</v>
      </c>
      <c r="H124" s="46">
        <v>15</v>
      </c>
      <c r="I124" s="103" t="s">
        <v>179</v>
      </c>
      <c r="J124" s="47">
        <v>1</v>
      </c>
      <c r="K124" s="47">
        <v>15</v>
      </c>
      <c r="L124" s="46" t="s">
        <v>154</v>
      </c>
      <c r="M124" s="46" t="s">
        <v>155</v>
      </c>
      <c r="N124" s="46" t="s">
        <v>155</v>
      </c>
      <c r="O124" s="104" t="str">
        <f>IF(F124="","",VLOOKUP(F124,海关监管条件!$A$1:$B$2000,2,FALSE))</f>
        <v>AB</v>
      </c>
    </row>
    <row r="125" spans="1:15">
      <c r="A125" s="45">
        <v>43447</v>
      </c>
      <c r="B125" s="20" t="s">
        <v>452</v>
      </c>
      <c r="C125" s="20" t="s">
        <v>439</v>
      </c>
      <c r="D125" s="20" t="s">
        <v>440</v>
      </c>
      <c r="E125" s="20" t="s">
        <v>457</v>
      </c>
      <c r="F125" s="20" t="s">
        <v>74</v>
      </c>
      <c r="G125" s="20" t="s">
        <v>454</v>
      </c>
      <c r="H125" s="46">
        <v>7</v>
      </c>
      <c r="I125" s="103" t="s">
        <v>179</v>
      </c>
      <c r="J125" s="47">
        <v>1</v>
      </c>
      <c r="K125" s="47">
        <v>7</v>
      </c>
      <c r="L125" s="46" t="s">
        <v>154</v>
      </c>
      <c r="M125" s="46" t="s">
        <v>155</v>
      </c>
      <c r="N125" s="46" t="s">
        <v>155</v>
      </c>
      <c r="O125" s="104" t="str">
        <f>IF(F125="","",VLOOKUP(F125,海关监管条件!$A$1:$B$2000,2,FALSE))</f>
        <v>AB</v>
      </c>
    </row>
    <row r="126" spans="1:15">
      <c r="A126" s="45">
        <v>43447</v>
      </c>
      <c r="B126" s="20" t="s">
        <v>452</v>
      </c>
      <c r="C126" s="20" t="s">
        <v>439</v>
      </c>
      <c r="D126" s="20" t="s">
        <v>440</v>
      </c>
      <c r="E126" s="20" t="s">
        <v>458</v>
      </c>
      <c r="F126" s="20" t="s">
        <v>74</v>
      </c>
      <c r="G126" s="20" t="s">
        <v>454</v>
      </c>
      <c r="H126" s="46">
        <v>11.67</v>
      </c>
      <c r="I126" s="103" t="s">
        <v>179</v>
      </c>
      <c r="J126" s="47">
        <v>1</v>
      </c>
      <c r="K126" s="47">
        <v>11.6667</v>
      </c>
      <c r="L126" s="46" t="s">
        <v>154</v>
      </c>
      <c r="M126" s="46" t="s">
        <v>155</v>
      </c>
      <c r="N126" s="46" t="s">
        <v>155</v>
      </c>
      <c r="O126" s="104" t="str">
        <f>IF(F126="","",VLOOKUP(F126,海关监管条件!$A$1:$B$2000,2,FALSE))</f>
        <v>AB</v>
      </c>
    </row>
    <row r="127" spans="1:15">
      <c r="A127" s="45">
        <v>43447</v>
      </c>
      <c r="B127" s="20" t="s">
        <v>452</v>
      </c>
      <c r="C127" s="20" t="s">
        <v>439</v>
      </c>
      <c r="D127" s="20" t="s">
        <v>440</v>
      </c>
      <c r="E127" s="20" t="s">
        <v>459</v>
      </c>
      <c r="F127" s="20" t="s">
        <v>74</v>
      </c>
      <c r="G127" s="20" t="s">
        <v>454</v>
      </c>
      <c r="H127" s="46">
        <v>13</v>
      </c>
      <c r="I127" s="103" t="s">
        <v>179</v>
      </c>
      <c r="J127" s="47">
        <v>1</v>
      </c>
      <c r="K127" s="47">
        <v>13</v>
      </c>
      <c r="L127" s="46" t="s">
        <v>154</v>
      </c>
      <c r="M127" s="46" t="s">
        <v>155</v>
      </c>
      <c r="N127" s="46" t="s">
        <v>155</v>
      </c>
      <c r="O127" s="104" t="str">
        <f>IF(F127="","",VLOOKUP(F127,海关监管条件!$A$1:$B$2000,2,FALSE))</f>
        <v>AB</v>
      </c>
    </row>
    <row r="128" spans="1:15">
      <c r="A128" s="45">
        <v>43447</v>
      </c>
      <c r="B128" s="20" t="s">
        <v>452</v>
      </c>
      <c r="C128" s="20" t="s">
        <v>439</v>
      </c>
      <c r="D128" s="20" t="s">
        <v>440</v>
      </c>
      <c r="E128" s="20" t="s">
        <v>460</v>
      </c>
      <c r="F128" s="20" t="s">
        <v>74</v>
      </c>
      <c r="G128" s="20" t="s">
        <v>454</v>
      </c>
      <c r="H128" s="46">
        <v>35</v>
      </c>
      <c r="I128" s="103" t="s">
        <v>179</v>
      </c>
      <c r="J128" s="47">
        <v>1</v>
      </c>
      <c r="K128" s="47">
        <v>35</v>
      </c>
      <c r="L128" s="46" t="s">
        <v>154</v>
      </c>
      <c r="M128" s="46" t="s">
        <v>155</v>
      </c>
      <c r="N128" s="46" t="s">
        <v>155</v>
      </c>
      <c r="O128" s="104" t="str">
        <f>IF(F128="","",VLOOKUP(F128,海关监管条件!$A$1:$B$2000,2,FALSE))</f>
        <v>AB</v>
      </c>
    </row>
    <row r="129" spans="1:15">
      <c r="A129" s="45">
        <v>43447</v>
      </c>
      <c r="B129" s="20" t="s">
        <v>461</v>
      </c>
      <c r="C129" s="20" t="s">
        <v>439</v>
      </c>
      <c r="D129" s="20" t="s">
        <v>440</v>
      </c>
      <c r="E129" s="20" t="s">
        <v>462</v>
      </c>
      <c r="F129" s="20" t="s">
        <v>69</v>
      </c>
      <c r="G129" s="20" t="s">
        <v>463</v>
      </c>
      <c r="H129" s="46">
        <v>108</v>
      </c>
      <c r="I129" s="46" t="s">
        <v>165</v>
      </c>
      <c r="J129" s="47">
        <v>2.98</v>
      </c>
      <c r="K129" s="47">
        <v>321.84</v>
      </c>
      <c r="L129" s="46" t="s">
        <v>154</v>
      </c>
      <c r="M129" s="46" t="s">
        <v>155</v>
      </c>
      <c r="N129" s="46" t="s">
        <v>155</v>
      </c>
      <c r="O129" s="104" t="str">
        <f>IF(F129="","",VLOOKUP(F129,海关监管条件!$A$1:$B$2000,2,FALSE))</f>
        <v>AB</v>
      </c>
    </row>
    <row r="130" spans="1:15">
      <c r="A130" s="45">
        <v>43447</v>
      </c>
      <c r="B130" s="20" t="s">
        <v>461</v>
      </c>
      <c r="C130" s="20" t="s">
        <v>439</v>
      </c>
      <c r="D130" s="20" t="s">
        <v>440</v>
      </c>
      <c r="E130" s="20" t="s">
        <v>464</v>
      </c>
      <c r="F130" s="20" t="s">
        <v>69</v>
      </c>
      <c r="G130" s="20" t="s">
        <v>463</v>
      </c>
      <c r="H130" s="46">
        <v>108</v>
      </c>
      <c r="I130" s="46" t="s">
        <v>165</v>
      </c>
      <c r="J130" s="47">
        <v>2.98</v>
      </c>
      <c r="K130" s="47">
        <v>321.84</v>
      </c>
      <c r="L130" s="46" t="s">
        <v>154</v>
      </c>
      <c r="M130" s="46" t="s">
        <v>155</v>
      </c>
      <c r="N130" s="46" t="s">
        <v>155</v>
      </c>
      <c r="O130" s="104" t="str">
        <f>IF(F130="","",VLOOKUP(F130,海关监管条件!$A$1:$B$2000,2,FALSE))</f>
        <v>AB</v>
      </c>
    </row>
    <row r="131" spans="1:15">
      <c r="A131" s="45">
        <v>43447</v>
      </c>
      <c r="B131" s="20" t="s">
        <v>465</v>
      </c>
      <c r="C131" s="20" t="s">
        <v>439</v>
      </c>
      <c r="D131" s="20" t="s">
        <v>440</v>
      </c>
      <c r="E131" s="20" t="s">
        <v>466</v>
      </c>
      <c r="F131" s="20" t="s">
        <v>37</v>
      </c>
      <c r="G131" s="20" t="s">
        <v>467</v>
      </c>
      <c r="H131" s="46">
        <v>384</v>
      </c>
      <c r="I131" s="46" t="s">
        <v>263</v>
      </c>
      <c r="J131" s="47">
        <v>1.48</v>
      </c>
      <c r="K131" s="47">
        <v>568.32</v>
      </c>
      <c r="L131" s="46" t="s">
        <v>154</v>
      </c>
      <c r="M131" s="46" t="s">
        <v>155</v>
      </c>
      <c r="N131" s="46" t="s">
        <v>155</v>
      </c>
      <c r="O131" s="104" t="str">
        <f>IF(F131="","",VLOOKUP(F131,海关监管条件!$A$1:$B$2000,2,FALSE))</f>
        <v>AB</v>
      </c>
    </row>
    <row r="132" spans="1:15">
      <c r="A132" s="45">
        <v>43447</v>
      </c>
      <c r="B132" s="20" t="s">
        <v>468</v>
      </c>
      <c r="C132" s="20" t="s">
        <v>439</v>
      </c>
      <c r="D132" s="20" t="s">
        <v>440</v>
      </c>
      <c r="E132" s="20" t="s">
        <v>469</v>
      </c>
      <c r="F132" s="20" t="s">
        <v>27</v>
      </c>
      <c r="G132" s="20" t="s">
        <v>470</v>
      </c>
      <c r="H132" s="46">
        <v>240</v>
      </c>
      <c r="I132" s="46" t="s">
        <v>214</v>
      </c>
      <c r="J132" s="47">
        <v>0.802</v>
      </c>
      <c r="K132" s="47">
        <v>192.48</v>
      </c>
      <c r="L132" s="46" t="s">
        <v>154</v>
      </c>
      <c r="M132" s="46" t="s">
        <v>155</v>
      </c>
      <c r="N132" s="46" t="s">
        <v>155</v>
      </c>
      <c r="O132" s="104" t="str">
        <f>IF(F132="","",VLOOKUP(F132,海关监管条件!$A$1:$B$2000,2,FALSE))</f>
        <v>A</v>
      </c>
    </row>
    <row r="133" spans="1:15">
      <c r="A133" s="45">
        <v>43447</v>
      </c>
      <c r="B133" s="20" t="s">
        <v>468</v>
      </c>
      <c r="C133" s="20" t="s">
        <v>439</v>
      </c>
      <c r="D133" s="20" t="s">
        <v>440</v>
      </c>
      <c r="E133" s="20" t="s">
        <v>471</v>
      </c>
      <c r="F133" s="20" t="s">
        <v>27</v>
      </c>
      <c r="G133" s="20" t="s">
        <v>470</v>
      </c>
      <c r="H133" s="46">
        <v>288</v>
      </c>
      <c r="I133" s="46" t="s">
        <v>214</v>
      </c>
      <c r="J133" s="47">
        <v>0.802013</v>
      </c>
      <c r="K133" s="47">
        <v>230.9797</v>
      </c>
      <c r="L133" s="46" t="s">
        <v>154</v>
      </c>
      <c r="M133" s="46" t="s">
        <v>155</v>
      </c>
      <c r="N133" s="46" t="s">
        <v>155</v>
      </c>
      <c r="O133" s="104" t="str">
        <f>IF(F133="","",VLOOKUP(F133,海关监管条件!$A$1:$B$2000,2,FALSE))</f>
        <v>A</v>
      </c>
    </row>
    <row r="134" spans="1:15">
      <c r="A134" s="45">
        <v>43447</v>
      </c>
      <c r="B134" s="20" t="s">
        <v>468</v>
      </c>
      <c r="C134" s="20" t="s">
        <v>439</v>
      </c>
      <c r="D134" s="20" t="s">
        <v>440</v>
      </c>
      <c r="E134" s="20" t="s">
        <v>472</v>
      </c>
      <c r="F134" s="20" t="s">
        <v>27</v>
      </c>
      <c r="G134" s="20" t="s">
        <v>470</v>
      </c>
      <c r="H134" s="46">
        <v>336</v>
      </c>
      <c r="I134" s="46" t="s">
        <v>214</v>
      </c>
      <c r="J134" s="47">
        <v>0.801994</v>
      </c>
      <c r="K134" s="47">
        <v>269.47</v>
      </c>
      <c r="L134" s="46" t="s">
        <v>154</v>
      </c>
      <c r="M134" s="46" t="s">
        <v>155</v>
      </c>
      <c r="N134" s="46" t="s">
        <v>155</v>
      </c>
      <c r="O134" s="104" t="str">
        <f>IF(F134="","",VLOOKUP(F134,海关监管条件!$A$1:$B$2000,2,FALSE))</f>
        <v>A</v>
      </c>
    </row>
    <row r="135" spans="1:15">
      <c r="A135" s="45">
        <v>43447</v>
      </c>
      <c r="B135" s="20" t="s">
        <v>468</v>
      </c>
      <c r="C135" s="20" t="s">
        <v>439</v>
      </c>
      <c r="D135" s="20" t="s">
        <v>440</v>
      </c>
      <c r="E135" s="20" t="s">
        <v>473</v>
      </c>
      <c r="F135" s="20" t="s">
        <v>27</v>
      </c>
      <c r="G135" s="20" t="s">
        <v>470</v>
      </c>
      <c r="H135" s="46">
        <v>240</v>
      </c>
      <c r="I135" s="46" t="s">
        <v>214</v>
      </c>
      <c r="J135" s="47">
        <v>0.802</v>
      </c>
      <c r="K135" s="47">
        <v>192.48</v>
      </c>
      <c r="L135" s="46" t="s">
        <v>154</v>
      </c>
      <c r="M135" s="46" t="s">
        <v>155</v>
      </c>
      <c r="N135" s="46" t="s">
        <v>155</v>
      </c>
      <c r="O135" s="104" t="str">
        <f>IF(F135="","",VLOOKUP(F135,海关监管条件!$A$1:$B$2000,2,FALSE))</f>
        <v>A</v>
      </c>
    </row>
    <row r="136" spans="1:15">
      <c r="A136" s="45">
        <v>43447</v>
      </c>
      <c r="B136" s="20" t="s">
        <v>474</v>
      </c>
      <c r="C136" s="20" t="s">
        <v>439</v>
      </c>
      <c r="D136" s="20" t="s">
        <v>440</v>
      </c>
      <c r="E136" s="20" t="s">
        <v>475</v>
      </c>
      <c r="F136" s="20" t="s">
        <v>27</v>
      </c>
      <c r="G136" s="20" t="s">
        <v>352</v>
      </c>
      <c r="H136" s="46">
        <v>66.24</v>
      </c>
      <c r="I136" s="103" t="s">
        <v>179</v>
      </c>
      <c r="J136" s="47">
        <v>1</v>
      </c>
      <c r="K136" s="47">
        <v>66.24</v>
      </c>
      <c r="L136" s="46" t="s">
        <v>154</v>
      </c>
      <c r="M136" s="46" t="s">
        <v>155</v>
      </c>
      <c r="N136" s="46" t="s">
        <v>155</v>
      </c>
      <c r="O136" s="104" t="str">
        <f>IF(F136="","",VLOOKUP(F136,海关监管条件!$A$1:$B$2000,2,FALSE))</f>
        <v>A</v>
      </c>
    </row>
    <row r="137" spans="1:15">
      <c r="A137" s="45">
        <v>43447</v>
      </c>
      <c r="B137" s="20" t="s">
        <v>474</v>
      </c>
      <c r="C137" s="20" t="s">
        <v>439</v>
      </c>
      <c r="D137" s="20" t="s">
        <v>440</v>
      </c>
      <c r="E137" s="20" t="s">
        <v>476</v>
      </c>
      <c r="F137" s="20" t="s">
        <v>27</v>
      </c>
      <c r="G137" s="20" t="s">
        <v>352</v>
      </c>
      <c r="H137" s="46">
        <v>46.08</v>
      </c>
      <c r="I137" s="103" t="s">
        <v>179</v>
      </c>
      <c r="J137" s="47">
        <v>1</v>
      </c>
      <c r="K137" s="47">
        <v>46.08</v>
      </c>
      <c r="L137" s="46" t="s">
        <v>154</v>
      </c>
      <c r="M137" s="46" t="s">
        <v>155</v>
      </c>
      <c r="N137" s="46" t="s">
        <v>155</v>
      </c>
      <c r="O137" s="104" t="str">
        <f>IF(F137="","",VLOOKUP(F137,海关监管条件!$A$1:$B$2000,2,FALSE))</f>
        <v>A</v>
      </c>
    </row>
    <row r="138" spans="1:15">
      <c r="A138" s="45">
        <v>43447</v>
      </c>
      <c r="B138" s="20" t="s">
        <v>477</v>
      </c>
      <c r="C138" s="20" t="s">
        <v>439</v>
      </c>
      <c r="D138" s="20" t="s">
        <v>440</v>
      </c>
      <c r="E138" s="20" t="s">
        <v>478</v>
      </c>
      <c r="F138" s="20" t="s">
        <v>27</v>
      </c>
      <c r="G138" s="20" t="s">
        <v>479</v>
      </c>
      <c r="H138" s="46">
        <v>81.6</v>
      </c>
      <c r="I138" s="103" t="s">
        <v>179</v>
      </c>
      <c r="J138" s="47">
        <v>0.8</v>
      </c>
      <c r="K138" s="47">
        <v>65.28</v>
      </c>
      <c r="L138" s="46" t="s">
        <v>154</v>
      </c>
      <c r="M138" s="46" t="s">
        <v>155</v>
      </c>
      <c r="N138" s="46" t="s">
        <v>155</v>
      </c>
      <c r="O138" s="104" t="str">
        <f>IF(F138="","",VLOOKUP(F138,海关监管条件!$A$1:$B$2000,2,FALSE))</f>
        <v>A</v>
      </c>
    </row>
    <row r="139" spans="1:15">
      <c r="A139" s="45">
        <v>43447</v>
      </c>
      <c r="B139" s="20" t="s">
        <v>477</v>
      </c>
      <c r="C139" s="20" t="s">
        <v>439</v>
      </c>
      <c r="D139" s="20" t="s">
        <v>440</v>
      </c>
      <c r="E139" s="20" t="s">
        <v>480</v>
      </c>
      <c r="F139" s="20" t="s">
        <v>27</v>
      </c>
      <c r="G139" s="20" t="s">
        <v>479</v>
      </c>
      <c r="H139" s="46">
        <v>61.2</v>
      </c>
      <c r="I139" s="103" t="s">
        <v>179</v>
      </c>
      <c r="J139" s="47">
        <v>0.8</v>
      </c>
      <c r="K139" s="47">
        <v>48.96</v>
      </c>
      <c r="L139" s="46" t="s">
        <v>154</v>
      </c>
      <c r="M139" s="46" t="s">
        <v>155</v>
      </c>
      <c r="N139" s="46" t="s">
        <v>155</v>
      </c>
      <c r="O139" s="104" t="str">
        <f>IF(F139="","",VLOOKUP(F139,海关监管条件!$A$1:$B$2000,2,FALSE))</f>
        <v>A</v>
      </c>
    </row>
    <row r="140" spans="1:15">
      <c r="A140" s="45">
        <v>43447</v>
      </c>
      <c r="B140" s="20" t="s">
        <v>477</v>
      </c>
      <c r="C140" s="20" t="s">
        <v>439</v>
      </c>
      <c r="D140" s="20" t="s">
        <v>440</v>
      </c>
      <c r="E140" s="20" t="s">
        <v>481</v>
      </c>
      <c r="F140" s="20" t="s">
        <v>27</v>
      </c>
      <c r="G140" s="20" t="s">
        <v>479</v>
      </c>
      <c r="H140" s="46">
        <v>71.4</v>
      </c>
      <c r="I140" s="103" t="s">
        <v>179</v>
      </c>
      <c r="J140" s="47">
        <v>0.8</v>
      </c>
      <c r="K140" s="47">
        <v>57.12</v>
      </c>
      <c r="L140" s="46" t="s">
        <v>154</v>
      </c>
      <c r="M140" s="46" t="s">
        <v>155</v>
      </c>
      <c r="N140" s="46" t="s">
        <v>155</v>
      </c>
      <c r="O140" s="104" t="str">
        <f>IF(F140="","",VLOOKUP(F140,海关监管条件!$A$1:$B$2000,2,FALSE))</f>
        <v>A</v>
      </c>
    </row>
    <row r="141" spans="1:15">
      <c r="A141" s="45">
        <v>43447</v>
      </c>
      <c r="B141" s="20" t="s">
        <v>477</v>
      </c>
      <c r="C141" s="20" t="s">
        <v>439</v>
      </c>
      <c r="D141" s="20" t="s">
        <v>440</v>
      </c>
      <c r="E141" s="20" t="s">
        <v>482</v>
      </c>
      <c r="F141" s="20" t="s">
        <v>27</v>
      </c>
      <c r="G141" s="20" t="s">
        <v>483</v>
      </c>
      <c r="H141" s="46">
        <v>109.2</v>
      </c>
      <c r="I141" s="103" t="s">
        <v>179</v>
      </c>
      <c r="J141" s="47">
        <v>0.8</v>
      </c>
      <c r="K141" s="47">
        <v>87.36</v>
      </c>
      <c r="L141" s="46" t="s">
        <v>154</v>
      </c>
      <c r="M141" s="46" t="s">
        <v>155</v>
      </c>
      <c r="N141" s="46" t="s">
        <v>155</v>
      </c>
      <c r="O141" s="104" t="str">
        <f>IF(F141="","",VLOOKUP(F141,海关监管条件!$A$1:$B$2000,2,FALSE))</f>
        <v>A</v>
      </c>
    </row>
    <row r="142" spans="1:15">
      <c r="A142" s="45">
        <v>43447</v>
      </c>
      <c r="B142" s="20" t="s">
        <v>477</v>
      </c>
      <c r="C142" s="20" t="s">
        <v>439</v>
      </c>
      <c r="D142" s="20" t="s">
        <v>440</v>
      </c>
      <c r="E142" s="20" t="s">
        <v>484</v>
      </c>
      <c r="F142" s="20" t="s">
        <v>27</v>
      </c>
      <c r="G142" s="20" t="s">
        <v>483</v>
      </c>
      <c r="H142" s="46">
        <v>109.2</v>
      </c>
      <c r="I142" s="103" t="s">
        <v>179</v>
      </c>
      <c r="J142" s="47">
        <v>0.8</v>
      </c>
      <c r="K142" s="47">
        <v>87.36</v>
      </c>
      <c r="L142" s="46" t="s">
        <v>154</v>
      </c>
      <c r="M142" s="46" t="s">
        <v>155</v>
      </c>
      <c r="N142" s="46" t="s">
        <v>155</v>
      </c>
      <c r="O142" s="104" t="str">
        <f>IF(F142="","",VLOOKUP(F142,海关监管条件!$A$1:$B$2000,2,FALSE))</f>
        <v>A</v>
      </c>
    </row>
    <row r="143" spans="1:15">
      <c r="A143" s="45">
        <v>43447</v>
      </c>
      <c r="B143" s="20" t="s">
        <v>477</v>
      </c>
      <c r="C143" s="20" t="s">
        <v>439</v>
      </c>
      <c r="D143" s="20" t="s">
        <v>440</v>
      </c>
      <c r="E143" s="20" t="s">
        <v>485</v>
      </c>
      <c r="F143" s="20" t="s">
        <v>27</v>
      </c>
      <c r="G143" s="20" t="s">
        <v>483</v>
      </c>
      <c r="H143" s="46">
        <v>124.8</v>
      </c>
      <c r="I143" s="103" t="s">
        <v>179</v>
      </c>
      <c r="J143" s="47">
        <v>0.8</v>
      </c>
      <c r="K143" s="47">
        <v>99.84</v>
      </c>
      <c r="L143" s="46" t="s">
        <v>154</v>
      </c>
      <c r="M143" s="46" t="s">
        <v>155</v>
      </c>
      <c r="N143" s="46" t="s">
        <v>155</v>
      </c>
      <c r="O143" s="104" t="str">
        <f>IF(F143="","",VLOOKUP(F143,海关监管条件!$A$1:$B$2000,2,FALSE))</f>
        <v>A</v>
      </c>
    </row>
    <row r="144" spans="1:15">
      <c r="A144" s="45">
        <v>43447</v>
      </c>
      <c r="B144" s="20" t="s">
        <v>477</v>
      </c>
      <c r="C144" s="20" t="s">
        <v>439</v>
      </c>
      <c r="D144" s="20" t="s">
        <v>440</v>
      </c>
      <c r="E144" s="20" t="s">
        <v>486</v>
      </c>
      <c r="F144" s="20" t="s">
        <v>27</v>
      </c>
      <c r="G144" s="20" t="s">
        <v>487</v>
      </c>
      <c r="H144" s="46">
        <v>43.2</v>
      </c>
      <c r="I144" s="103" t="s">
        <v>179</v>
      </c>
      <c r="J144" s="47">
        <v>0.8</v>
      </c>
      <c r="K144" s="47">
        <v>34.56</v>
      </c>
      <c r="L144" s="46" t="s">
        <v>154</v>
      </c>
      <c r="M144" s="46" t="s">
        <v>155</v>
      </c>
      <c r="N144" s="46" t="s">
        <v>155</v>
      </c>
      <c r="O144" s="104" t="str">
        <f>IF(F144="","",VLOOKUP(F144,海关监管条件!$A$1:$B$2000,2,FALSE))</f>
        <v>A</v>
      </c>
    </row>
    <row r="145" spans="1:15">
      <c r="A145" s="45">
        <v>43447</v>
      </c>
      <c r="B145" s="20" t="s">
        <v>477</v>
      </c>
      <c r="C145" s="20" t="s">
        <v>439</v>
      </c>
      <c r="D145" s="20" t="s">
        <v>440</v>
      </c>
      <c r="E145" s="20" t="s">
        <v>488</v>
      </c>
      <c r="F145" s="20" t="s">
        <v>27</v>
      </c>
      <c r="G145" s="20" t="s">
        <v>487</v>
      </c>
      <c r="H145" s="46">
        <v>32.4</v>
      </c>
      <c r="I145" s="103" t="s">
        <v>179</v>
      </c>
      <c r="J145" s="47">
        <v>0.8</v>
      </c>
      <c r="K145" s="47">
        <v>25.92</v>
      </c>
      <c r="L145" s="46" t="s">
        <v>154</v>
      </c>
      <c r="M145" s="46" t="s">
        <v>155</v>
      </c>
      <c r="N145" s="46" t="s">
        <v>155</v>
      </c>
      <c r="O145" s="104" t="str">
        <f>IF(F145="","",VLOOKUP(F145,海关监管条件!$A$1:$B$2000,2,FALSE))</f>
        <v>A</v>
      </c>
    </row>
    <row r="146" spans="1:15">
      <c r="A146" s="45">
        <v>43447</v>
      </c>
      <c r="B146" s="20" t="s">
        <v>477</v>
      </c>
      <c r="C146" s="20" t="s">
        <v>439</v>
      </c>
      <c r="D146" s="20" t="s">
        <v>440</v>
      </c>
      <c r="E146" s="20" t="s">
        <v>489</v>
      </c>
      <c r="F146" s="20" t="s">
        <v>27</v>
      </c>
      <c r="G146" s="20" t="s">
        <v>487</v>
      </c>
      <c r="H146" s="46">
        <v>32.4</v>
      </c>
      <c r="I146" s="103" t="s">
        <v>179</v>
      </c>
      <c r="J146" s="47">
        <v>0.8</v>
      </c>
      <c r="K146" s="47">
        <v>25.92</v>
      </c>
      <c r="L146" s="46" t="s">
        <v>154</v>
      </c>
      <c r="M146" s="46" t="s">
        <v>155</v>
      </c>
      <c r="N146" s="46" t="s">
        <v>155</v>
      </c>
      <c r="O146" s="104" t="str">
        <f>IF(F146="","",VLOOKUP(F146,海关监管条件!$A$1:$B$2000,2,FALSE))</f>
        <v>A</v>
      </c>
    </row>
    <row r="147" spans="1:15">
      <c r="A147" s="45">
        <v>43447</v>
      </c>
      <c r="B147" s="20" t="s">
        <v>477</v>
      </c>
      <c r="C147" s="20" t="s">
        <v>439</v>
      </c>
      <c r="D147" s="20" t="s">
        <v>440</v>
      </c>
      <c r="E147" s="20" t="s">
        <v>490</v>
      </c>
      <c r="F147" s="20" t="s">
        <v>27</v>
      </c>
      <c r="G147" s="20" t="s">
        <v>491</v>
      </c>
      <c r="H147" s="46">
        <v>30</v>
      </c>
      <c r="I147" s="103" t="s">
        <v>179</v>
      </c>
      <c r="J147" s="47">
        <v>0.8</v>
      </c>
      <c r="K147" s="47">
        <v>24</v>
      </c>
      <c r="L147" s="46" t="s">
        <v>154</v>
      </c>
      <c r="M147" s="46" t="s">
        <v>155</v>
      </c>
      <c r="N147" s="46" t="s">
        <v>155</v>
      </c>
      <c r="O147" s="104" t="str">
        <f>IF(F147="","",VLOOKUP(F147,海关监管条件!$A$1:$B$2000,2,FALSE))</f>
        <v>A</v>
      </c>
    </row>
    <row r="148" spans="1:15">
      <c r="A148" s="45">
        <v>43447</v>
      </c>
      <c r="B148" s="20" t="s">
        <v>477</v>
      </c>
      <c r="C148" s="20" t="s">
        <v>439</v>
      </c>
      <c r="D148" s="20" t="s">
        <v>440</v>
      </c>
      <c r="E148" s="20" t="s">
        <v>492</v>
      </c>
      <c r="F148" s="20" t="s">
        <v>27</v>
      </c>
      <c r="G148" s="20" t="s">
        <v>491</v>
      </c>
      <c r="H148" s="46">
        <v>24</v>
      </c>
      <c r="I148" s="103" t="s">
        <v>179</v>
      </c>
      <c r="J148" s="47">
        <v>0.8</v>
      </c>
      <c r="K148" s="47">
        <v>19.2</v>
      </c>
      <c r="L148" s="46" t="s">
        <v>154</v>
      </c>
      <c r="M148" s="46" t="s">
        <v>155</v>
      </c>
      <c r="N148" s="46" t="s">
        <v>155</v>
      </c>
      <c r="O148" s="104" t="str">
        <f>IF(F148="","",VLOOKUP(F148,海关监管条件!$A$1:$B$2000,2,FALSE))</f>
        <v>A</v>
      </c>
    </row>
    <row r="149" spans="1:15">
      <c r="A149" s="45">
        <v>43447</v>
      </c>
      <c r="B149" s="20" t="s">
        <v>477</v>
      </c>
      <c r="C149" s="20" t="s">
        <v>439</v>
      </c>
      <c r="D149" s="20" t="s">
        <v>440</v>
      </c>
      <c r="E149" s="20" t="s">
        <v>493</v>
      </c>
      <c r="F149" s="20" t="s">
        <v>27</v>
      </c>
      <c r="G149" s="20" t="s">
        <v>491</v>
      </c>
      <c r="H149" s="46">
        <v>24</v>
      </c>
      <c r="I149" s="103" t="s">
        <v>179</v>
      </c>
      <c r="J149" s="47">
        <v>0.8</v>
      </c>
      <c r="K149" s="47">
        <v>19.2</v>
      </c>
      <c r="L149" s="46" t="s">
        <v>154</v>
      </c>
      <c r="M149" s="46" t="s">
        <v>155</v>
      </c>
      <c r="N149" s="46" t="s">
        <v>155</v>
      </c>
      <c r="O149" s="104" t="str">
        <f>IF(F149="","",VLOOKUP(F149,海关监管条件!$A$1:$B$2000,2,FALSE))</f>
        <v>A</v>
      </c>
    </row>
    <row r="150" spans="1:15">
      <c r="A150" s="45">
        <v>43447</v>
      </c>
      <c r="B150" s="20" t="s">
        <v>494</v>
      </c>
      <c r="C150" s="20" t="s">
        <v>439</v>
      </c>
      <c r="D150" s="20" t="s">
        <v>440</v>
      </c>
      <c r="E150" s="20" t="s">
        <v>495</v>
      </c>
      <c r="F150" s="20" t="s">
        <v>27</v>
      </c>
      <c r="G150" s="20" t="s">
        <v>496</v>
      </c>
      <c r="H150" s="46">
        <v>330</v>
      </c>
      <c r="I150" s="103" t="s">
        <v>179</v>
      </c>
      <c r="J150" s="47">
        <v>1</v>
      </c>
      <c r="K150" s="47">
        <v>330</v>
      </c>
      <c r="L150" s="46" t="s">
        <v>154</v>
      </c>
      <c r="M150" s="46" t="s">
        <v>155</v>
      </c>
      <c r="N150" s="46" t="s">
        <v>155</v>
      </c>
      <c r="O150" s="104" t="str">
        <f>IF(F150="","",VLOOKUP(F150,海关监管条件!$A$1:$B$2000,2,FALSE))</f>
        <v>A</v>
      </c>
    </row>
    <row r="151" spans="1:15">
      <c r="A151" s="45">
        <v>43447</v>
      </c>
      <c r="B151" s="20" t="s">
        <v>494</v>
      </c>
      <c r="C151" s="20" t="s">
        <v>439</v>
      </c>
      <c r="D151" s="20" t="s">
        <v>440</v>
      </c>
      <c r="E151" s="20" t="s">
        <v>497</v>
      </c>
      <c r="F151" s="20" t="s">
        <v>27</v>
      </c>
      <c r="G151" s="20" t="s">
        <v>496</v>
      </c>
      <c r="H151" s="46">
        <v>594</v>
      </c>
      <c r="I151" s="103" t="s">
        <v>179</v>
      </c>
      <c r="J151" s="47">
        <v>1</v>
      </c>
      <c r="K151" s="47">
        <v>594</v>
      </c>
      <c r="L151" s="46" t="s">
        <v>154</v>
      </c>
      <c r="M151" s="46" t="s">
        <v>155</v>
      </c>
      <c r="N151" s="46" t="s">
        <v>155</v>
      </c>
      <c r="O151" s="104" t="str">
        <f>IF(F151="","",VLOOKUP(F151,海关监管条件!$A$1:$B$2000,2,FALSE))</f>
        <v>A</v>
      </c>
    </row>
    <row r="152" spans="1:15">
      <c r="A152" s="45">
        <v>43447</v>
      </c>
      <c r="B152" s="20" t="s">
        <v>494</v>
      </c>
      <c r="C152" s="20" t="s">
        <v>439</v>
      </c>
      <c r="D152" s="20" t="s">
        <v>440</v>
      </c>
      <c r="E152" s="20" t="s">
        <v>498</v>
      </c>
      <c r="F152" s="20" t="s">
        <v>27</v>
      </c>
      <c r="G152" s="20" t="s">
        <v>496</v>
      </c>
      <c r="H152" s="46">
        <v>330</v>
      </c>
      <c r="I152" s="103" t="s">
        <v>179</v>
      </c>
      <c r="J152" s="47">
        <v>1</v>
      </c>
      <c r="K152" s="47">
        <v>330</v>
      </c>
      <c r="L152" s="46" t="s">
        <v>154</v>
      </c>
      <c r="M152" s="46" t="s">
        <v>155</v>
      </c>
      <c r="N152" s="46" t="s">
        <v>155</v>
      </c>
      <c r="O152" s="104" t="str">
        <f>IF(F152="","",VLOOKUP(F152,海关监管条件!$A$1:$B$2000,2,FALSE))</f>
        <v>A</v>
      </c>
    </row>
    <row r="153" spans="1:15">
      <c r="A153" s="45">
        <v>43447</v>
      </c>
      <c r="B153" s="20" t="s">
        <v>494</v>
      </c>
      <c r="C153" s="20" t="s">
        <v>439</v>
      </c>
      <c r="D153" s="20" t="s">
        <v>440</v>
      </c>
      <c r="E153" s="20" t="s">
        <v>499</v>
      </c>
      <c r="F153" s="20" t="s">
        <v>27</v>
      </c>
      <c r="G153" s="20" t="s">
        <v>496</v>
      </c>
      <c r="H153" s="46">
        <v>297</v>
      </c>
      <c r="I153" s="103" t="s">
        <v>179</v>
      </c>
      <c r="J153" s="47">
        <v>1</v>
      </c>
      <c r="K153" s="47">
        <v>297</v>
      </c>
      <c r="L153" s="46" t="s">
        <v>154</v>
      </c>
      <c r="M153" s="46" t="s">
        <v>155</v>
      </c>
      <c r="N153" s="46" t="s">
        <v>155</v>
      </c>
      <c r="O153" s="104" t="str">
        <f>IF(F153="","",VLOOKUP(F153,海关监管条件!$A$1:$B$2000,2,FALSE))</f>
        <v>A</v>
      </c>
    </row>
    <row r="154" spans="1:15">
      <c r="A154" s="45">
        <v>43447</v>
      </c>
      <c r="B154" s="20" t="s">
        <v>494</v>
      </c>
      <c r="C154" s="20" t="s">
        <v>439</v>
      </c>
      <c r="D154" s="20" t="s">
        <v>440</v>
      </c>
      <c r="E154" s="20" t="s">
        <v>500</v>
      </c>
      <c r="F154" s="20" t="s">
        <v>27</v>
      </c>
      <c r="G154" s="20" t="s">
        <v>496</v>
      </c>
      <c r="H154" s="46">
        <v>297</v>
      </c>
      <c r="I154" s="103" t="s">
        <v>179</v>
      </c>
      <c r="J154" s="47">
        <v>1</v>
      </c>
      <c r="K154" s="47">
        <v>297</v>
      </c>
      <c r="L154" s="46" t="s">
        <v>154</v>
      </c>
      <c r="M154" s="46" t="s">
        <v>155</v>
      </c>
      <c r="N154" s="46" t="s">
        <v>155</v>
      </c>
      <c r="O154" s="104" t="str">
        <f>IF(F154="","",VLOOKUP(F154,海关监管条件!$A$1:$B$2000,2,FALSE))</f>
        <v>A</v>
      </c>
    </row>
    <row r="155" spans="1:15">
      <c r="A155" s="45">
        <v>43447</v>
      </c>
      <c r="B155" s="20" t="s">
        <v>494</v>
      </c>
      <c r="C155" s="20" t="s">
        <v>439</v>
      </c>
      <c r="D155" s="20" t="s">
        <v>440</v>
      </c>
      <c r="E155" s="20" t="s">
        <v>501</v>
      </c>
      <c r="F155" s="20" t="s">
        <v>27</v>
      </c>
      <c r="G155" s="20" t="s">
        <v>496</v>
      </c>
      <c r="H155" s="46">
        <v>544.5</v>
      </c>
      <c r="I155" s="103" t="s">
        <v>179</v>
      </c>
      <c r="J155" s="47">
        <v>1</v>
      </c>
      <c r="K155" s="47">
        <v>544.5</v>
      </c>
      <c r="L155" s="46" t="s">
        <v>154</v>
      </c>
      <c r="M155" s="46" t="s">
        <v>155</v>
      </c>
      <c r="N155" s="46" t="s">
        <v>155</v>
      </c>
      <c r="O155" s="104" t="str">
        <f>IF(F155="","",VLOOKUP(F155,海关监管条件!$A$1:$B$2000,2,FALSE))</f>
        <v>A</v>
      </c>
    </row>
    <row r="156" spans="1:15">
      <c r="A156" s="45">
        <v>43447</v>
      </c>
      <c r="B156" s="20" t="s">
        <v>494</v>
      </c>
      <c r="C156" s="20" t="s">
        <v>439</v>
      </c>
      <c r="D156" s="20" t="s">
        <v>440</v>
      </c>
      <c r="E156" s="20" t="s">
        <v>502</v>
      </c>
      <c r="F156" s="20" t="s">
        <v>27</v>
      </c>
      <c r="G156" s="20" t="s">
        <v>496</v>
      </c>
      <c r="H156" s="46">
        <v>246</v>
      </c>
      <c r="I156" s="103" t="s">
        <v>179</v>
      </c>
      <c r="J156" s="47">
        <v>1</v>
      </c>
      <c r="K156" s="47">
        <v>246</v>
      </c>
      <c r="L156" s="46" t="s">
        <v>154</v>
      </c>
      <c r="M156" s="46" t="s">
        <v>155</v>
      </c>
      <c r="N156" s="46" t="s">
        <v>155</v>
      </c>
      <c r="O156" s="104" t="str">
        <f>IF(F156="","",VLOOKUP(F156,海关监管条件!$A$1:$B$2000,2,FALSE))</f>
        <v>A</v>
      </c>
    </row>
    <row r="157" spans="1:15">
      <c r="A157" s="45">
        <v>43447</v>
      </c>
      <c r="B157" s="20" t="s">
        <v>494</v>
      </c>
      <c r="C157" s="20" t="s">
        <v>439</v>
      </c>
      <c r="D157" s="20" t="s">
        <v>440</v>
      </c>
      <c r="E157" s="20" t="s">
        <v>503</v>
      </c>
      <c r="F157" s="20" t="s">
        <v>27</v>
      </c>
      <c r="G157" s="20" t="s">
        <v>496</v>
      </c>
      <c r="H157" s="46">
        <v>316.8</v>
      </c>
      <c r="I157" s="103" t="s">
        <v>179</v>
      </c>
      <c r="J157" s="47">
        <v>1</v>
      </c>
      <c r="K157" s="47">
        <v>316.8</v>
      </c>
      <c r="L157" s="46" t="s">
        <v>154</v>
      </c>
      <c r="M157" s="46" t="s">
        <v>155</v>
      </c>
      <c r="N157" s="46" t="s">
        <v>155</v>
      </c>
      <c r="O157" s="104" t="str">
        <f>IF(F157="","",VLOOKUP(F157,海关监管条件!$A$1:$B$2000,2,FALSE))</f>
        <v>A</v>
      </c>
    </row>
    <row r="158" spans="1:15">
      <c r="A158" s="45">
        <v>43447</v>
      </c>
      <c r="B158" s="20" t="s">
        <v>494</v>
      </c>
      <c r="C158" s="20" t="s">
        <v>439</v>
      </c>
      <c r="D158" s="20" t="s">
        <v>440</v>
      </c>
      <c r="E158" s="20" t="s">
        <v>504</v>
      </c>
      <c r="F158" s="20" t="s">
        <v>27</v>
      </c>
      <c r="G158" s="20" t="s">
        <v>496</v>
      </c>
      <c r="H158" s="46">
        <v>435.6</v>
      </c>
      <c r="I158" s="103" t="s">
        <v>179</v>
      </c>
      <c r="J158" s="47">
        <v>1</v>
      </c>
      <c r="K158" s="47">
        <v>435.6</v>
      </c>
      <c r="L158" s="46" t="s">
        <v>154</v>
      </c>
      <c r="M158" s="46" t="s">
        <v>155</v>
      </c>
      <c r="N158" s="46" t="s">
        <v>155</v>
      </c>
      <c r="O158" s="104" t="str">
        <f>IF(F158="","",VLOOKUP(F158,海关监管条件!$A$1:$B$2000,2,FALSE))</f>
        <v>A</v>
      </c>
    </row>
    <row r="159" spans="1:15">
      <c r="A159" s="45">
        <v>43447</v>
      </c>
      <c r="B159" s="20" t="s">
        <v>494</v>
      </c>
      <c r="C159" s="20" t="s">
        <v>439</v>
      </c>
      <c r="D159" s="20" t="s">
        <v>440</v>
      </c>
      <c r="E159" s="20" t="s">
        <v>505</v>
      </c>
      <c r="F159" s="20" t="s">
        <v>27</v>
      </c>
      <c r="G159" s="20" t="s">
        <v>496</v>
      </c>
      <c r="H159" s="46">
        <v>323.4</v>
      </c>
      <c r="I159" s="103" t="s">
        <v>179</v>
      </c>
      <c r="J159" s="47">
        <v>1</v>
      </c>
      <c r="K159" s="47">
        <v>323.4</v>
      </c>
      <c r="L159" s="46" t="s">
        <v>154</v>
      </c>
      <c r="M159" s="46" t="s">
        <v>155</v>
      </c>
      <c r="N159" s="46" t="s">
        <v>155</v>
      </c>
      <c r="O159" s="104" t="str">
        <f>IF(F159="","",VLOOKUP(F159,海关监管条件!$A$1:$B$2000,2,FALSE))</f>
        <v>A</v>
      </c>
    </row>
    <row r="160" spans="1:15">
      <c r="A160" s="45">
        <v>43447</v>
      </c>
      <c r="B160" s="20" t="s">
        <v>494</v>
      </c>
      <c r="C160" s="20" t="s">
        <v>439</v>
      </c>
      <c r="D160" s="20" t="s">
        <v>440</v>
      </c>
      <c r="E160" s="20" t="s">
        <v>506</v>
      </c>
      <c r="F160" s="20" t="s">
        <v>27</v>
      </c>
      <c r="G160" s="20" t="s">
        <v>496</v>
      </c>
      <c r="H160" s="46">
        <v>277.2</v>
      </c>
      <c r="I160" s="103" t="s">
        <v>179</v>
      </c>
      <c r="J160" s="47">
        <v>1</v>
      </c>
      <c r="K160" s="47">
        <v>277.2</v>
      </c>
      <c r="L160" s="46" t="s">
        <v>154</v>
      </c>
      <c r="M160" s="46" t="s">
        <v>155</v>
      </c>
      <c r="N160" s="46" t="s">
        <v>155</v>
      </c>
      <c r="O160" s="104" t="str">
        <f>IF(F160="","",VLOOKUP(F160,海关监管条件!$A$1:$B$2000,2,FALSE))</f>
        <v>A</v>
      </c>
    </row>
    <row r="161" spans="1:15">
      <c r="A161" s="45">
        <v>43447</v>
      </c>
      <c r="B161" s="20" t="s">
        <v>507</v>
      </c>
      <c r="C161" s="20" t="s">
        <v>439</v>
      </c>
      <c r="D161" s="20" t="s">
        <v>440</v>
      </c>
      <c r="E161" s="20" t="s">
        <v>508</v>
      </c>
      <c r="F161" s="20" t="s">
        <v>27</v>
      </c>
      <c r="G161" s="20" t="s">
        <v>496</v>
      </c>
      <c r="H161" s="46">
        <v>198</v>
      </c>
      <c r="I161" s="103" t="s">
        <v>179</v>
      </c>
      <c r="J161" s="47">
        <v>1</v>
      </c>
      <c r="K161" s="47">
        <v>198</v>
      </c>
      <c r="L161" s="46" t="s">
        <v>154</v>
      </c>
      <c r="M161" s="46" t="s">
        <v>155</v>
      </c>
      <c r="N161" s="46" t="s">
        <v>155</v>
      </c>
      <c r="O161" s="104" t="str">
        <f>IF(F161="","",VLOOKUP(F161,海关监管条件!$A$1:$B$2000,2,FALSE))</f>
        <v>A</v>
      </c>
    </row>
    <row r="162" spans="1:15">
      <c r="A162" s="45">
        <v>43447</v>
      </c>
      <c r="B162" s="20" t="s">
        <v>507</v>
      </c>
      <c r="C162" s="20" t="s">
        <v>439</v>
      </c>
      <c r="D162" s="20" t="s">
        <v>440</v>
      </c>
      <c r="E162" s="20" t="s">
        <v>509</v>
      </c>
      <c r="F162" s="20" t="s">
        <v>27</v>
      </c>
      <c r="G162" s="20" t="s">
        <v>496</v>
      </c>
      <c r="H162" s="46">
        <v>196.8</v>
      </c>
      <c r="I162" s="103" t="s">
        <v>179</v>
      </c>
      <c r="J162" s="47">
        <v>1</v>
      </c>
      <c r="K162" s="47">
        <v>196.8</v>
      </c>
      <c r="L162" s="46" t="s">
        <v>154</v>
      </c>
      <c r="M162" s="46" t="s">
        <v>155</v>
      </c>
      <c r="N162" s="46" t="s">
        <v>155</v>
      </c>
      <c r="O162" s="104" t="str">
        <f>IF(F162="","",VLOOKUP(F162,海关监管条件!$A$1:$B$2000,2,FALSE))</f>
        <v>A</v>
      </c>
    </row>
    <row r="163" spans="1:15">
      <c r="A163" s="45">
        <v>43447</v>
      </c>
      <c r="B163" s="20" t="s">
        <v>507</v>
      </c>
      <c r="C163" s="20" t="s">
        <v>439</v>
      </c>
      <c r="D163" s="20" t="s">
        <v>440</v>
      </c>
      <c r="E163" s="20" t="s">
        <v>510</v>
      </c>
      <c r="F163" s="20" t="s">
        <v>27</v>
      </c>
      <c r="G163" s="20" t="s">
        <v>496</v>
      </c>
      <c r="H163" s="46">
        <v>316.8</v>
      </c>
      <c r="I163" s="103" t="s">
        <v>179</v>
      </c>
      <c r="J163" s="47">
        <v>1</v>
      </c>
      <c r="K163" s="47">
        <v>316.8</v>
      </c>
      <c r="L163" s="46" t="s">
        <v>154</v>
      </c>
      <c r="M163" s="46" t="s">
        <v>155</v>
      </c>
      <c r="N163" s="46" t="s">
        <v>155</v>
      </c>
      <c r="O163" s="104" t="str">
        <f>IF(F163="","",VLOOKUP(F163,海关监管条件!$A$1:$B$2000,2,FALSE))</f>
        <v>A</v>
      </c>
    </row>
    <row r="164" spans="1:15">
      <c r="A164" s="45">
        <v>43447</v>
      </c>
      <c r="B164" s="20" t="s">
        <v>507</v>
      </c>
      <c r="C164" s="20" t="s">
        <v>511</v>
      </c>
      <c r="D164" s="20" t="s">
        <v>440</v>
      </c>
      <c r="E164" s="20" t="s">
        <v>512</v>
      </c>
      <c r="F164" s="20" t="s">
        <v>27</v>
      </c>
      <c r="G164" s="20" t="s">
        <v>496</v>
      </c>
      <c r="H164" s="46">
        <v>431.2</v>
      </c>
      <c r="I164" s="103" t="s">
        <v>179</v>
      </c>
      <c r="J164" s="47">
        <v>1</v>
      </c>
      <c r="K164" s="47">
        <v>431.2</v>
      </c>
      <c r="L164" s="46" t="s">
        <v>154</v>
      </c>
      <c r="M164" s="46" t="s">
        <v>155</v>
      </c>
      <c r="N164" s="46" t="s">
        <v>155</v>
      </c>
      <c r="O164" s="104" t="str">
        <f>IF(F164="","",VLOOKUP(F164,海关监管条件!$A$1:$B$2000,2,FALSE))</f>
        <v>A</v>
      </c>
    </row>
    <row r="165" spans="1:15">
      <c r="A165" s="45">
        <v>43447</v>
      </c>
      <c r="B165" s="20" t="s">
        <v>461</v>
      </c>
      <c r="C165" s="20" t="s">
        <v>511</v>
      </c>
      <c r="D165" s="20" t="s">
        <v>440</v>
      </c>
      <c r="E165" s="20" t="s">
        <v>513</v>
      </c>
      <c r="F165" s="20" t="s">
        <v>27</v>
      </c>
      <c r="G165" s="20" t="s">
        <v>514</v>
      </c>
      <c r="H165" s="46">
        <v>216</v>
      </c>
      <c r="I165" s="46" t="s">
        <v>165</v>
      </c>
      <c r="J165" s="47">
        <v>0.54</v>
      </c>
      <c r="K165" s="47">
        <v>116.64</v>
      </c>
      <c r="L165" s="46" t="s">
        <v>154</v>
      </c>
      <c r="M165" s="46" t="s">
        <v>155</v>
      </c>
      <c r="N165" s="46" t="s">
        <v>155</v>
      </c>
      <c r="O165" s="104" t="str">
        <f>IF(F165="","",VLOOKUP(F165,海关监管条件!$A$1:$B$2000,2,FALSE))</f>
        <v>A</v>
      </c>
    </row>
    <row r="166" spans="1:15">
      <c r="A166" s="45">
        <v>43447</v>
      </c>
      <c r="B166" s="20" t="s">
        <v>461</v>
      </c>
      <c r="C166" s="20" t="s">
        <v>511</v>
      </c>
      <c r="D166" s="20" t="s">
        <v>440</v>
      </c>
      <c r="E166" s="20" t="s">
        <v>515</v>
      </c>
      <c r="F166" s="20" t="s">
        <v>27</v>
      </c>
      <c r="G166" s="20" t="s">
        <v>514</v>
      </c>
      <c r="H166" s="46">
        <v>540</v>
      </c>
      <c r="I166" s="46" t="s">
        <v>165</v>
      </c>
      <c r="J166" s="47">
        <v>0.54</v>
      </c>
      <c r="K166" s="47">
        <v>291.6</v>
      </c>
      <c r="L166" s="46" t="s">
        <v>154</v>
      </c>
      <c r="M166" s="46" t="s">
        <v>155</v>
      </c>
      <c r="N166" s="46" t="s">
        <v>155</v>
      </c>
      <c r="O166" s="104" t="str">
        <f>IF(F166="","",VLOOKUP(F166,海关监管条件!$A$1:$B$2000,2,FALSE))</f>
        <v>A</v>
      </c>
    </row>
    <row r="167" spans="1:15">
      <c r="A167" s="45">
        <v>43447</v>
      </c>
      <c r="B167" s="20" t="s">
        <v>516</v>
      </c>
      <c r="C167" s="20" t="s">
        <v>511</v>
      </c>
      <c r="D167" s="20" t="s">
        <v>440</v>
      </c>
      <c r="E167" s="20" t="s">
        <v>517</v>
      </c>
      <c r="F167" s="20" t="s">
        <v>27</v>
      </c>
      <c r="G167" s="20" t="s">
        <v>518</v>
      </c>
      <c r="H167" s="46">
        <v>576</v>
      </c>
      <c r="I167" s="46" t="s">
        <v>153</v>
      </c>
      <c r="J167" s="47">
        <v>1.453333</v>
      </c>
      <c r="K167" s="47">
        <v>837.1198</v>
      </c>
      <c r="L167" s="46" t="s">
        <v>154</v>
      </c>
      <c r="M167" s="46" t="s">
        <v>155</v>
      </c>
      <c r="N167" s="46" t="s">
        <v>155</v>
      </c>
      <c r="O167" s="104" t="str">
        <f>IF(F167="","",VLOOKUP(F167,海关监管条件!$A$1:$B$2000,2,FALSE))</f>
        <v>A</v>
      </c>
    </row>
    <row r="168" spans="1:15">
      <c r="A168" s="45">
        <v>43447</v>
      </c>
      <c r="B168" s="20" t="s">
        <v>516</v>
      </c>
      <c r="C168" s="20" t="s">
        <v>511</v>
      </c>
      <c r="D168" s="20" t="s">
        <v>440</v>
      </c>
      <c r="E168" s="20" t="s">
        <v>519</v>
      </c>
      <c r="F168" s="20" t="s">
        <v>27</v>
      </c>
      <c r="G168" s="20" t="s">
        <v>518</v>
      </c>
      <c r="H168" s="46">
        <v>576</v>
      </c>
      <c r="I168" s="46" t="s">
        <v>153</v>
      </c>
      <c r="J168" s="47">
        <v>1.453333</v>
      </c>
      <c r="K168" s="47">
        <v>837.1198</v>
      </c>
      <c r="L168" s="46" t="s">
        <v>154</v>
      </c>
      <c r="M168" s="46" t="s">
        <v>155</v>
      </c>
      <c r="N168" s="46" t="s">
        <v>155</v>
      </c>
      <c r="O168" s="104" t="str">
        <f>IF(F168="","",VLOOKUP(F168,海关监管条件!$A$1:$B$2000,2,FALSE))</f>
        <v>A</v>
      </c>
    </row>
    <row r="169" spans="1:15">
      <c r="A169" s="45">
        <v>43447</v>
      </c>
      <c r="B169" s="20" t="s">
        <v>516</v>
      </c>
      <c r="C169" s="20" t="s">
        <v>511</v>
      </c>
      <c r="D169" s="20" t="s">
        <v>440</v>
      </c>
      <c r="E169" s="20" t="s">
        <v>520</v>
      </c>
      <c r="F169" s="20" t="s">
        <v>27</v>
      </c>
      <c r="G169" s="20" t="s">
        <v>518</v>
      </c>
      <c r="H169" s="46">
        <v>576</v>
      </c>
      <c r="I169" s="46" t="s">
        <v>153</v>
      </c>
      <c r="J169" s="47">
        <v>1.453333</v>
      </c>
      <c r="K169" s="47">
        <v>837.1198</v>
      </c>
      <c r="L169" s="46" t="s">
        <v>154</v>
      </c>
      <c r="M169" s="46" t="s">
        <v>155</v>
      </c>
      <c r="N169" s="46" t="s">
        <v>155</v>
      </c>
      <c r="O169" s="104" t="str">
        <f>IF(F169="","",VLOOKUP(F169,海关监管条件!$A$1:$B$2000,2,FALSE))</f>
        <v>A</v>
      </c>
    </row>
    <row r="170" spans="1:15">
      <c r="A170" s="45">
        <v>43447</v>
      </c>
      <c r="B170" s="20" t="s">
        <v>516</v>
      </c>
      <c r="C170" s="20" t="s">
        <v>511</v>
      </c>
      <c r="D170" s="20" t="s">
        <v>440</v>
      </c>
      <c r="E170" s="20" t="s">
        <v>521</v>
      </c>
      <c r="F170" s="20" t="s">
        <v>27</v>
      </c>
      <c r="G170" s="20" t="s">
        <v>522</v>
      </c>
      <c r="H170" s="46">
        <v>180</v>
      </c>
      <c r="I170" s="46" t="s">
        <v>153</v>
      </c>
      <c r="J170" s="47">
        <v>0.98</v>
      </c>
      <c r="K170" s="47">
        <v>176.4</v>
      </c>
      <c r="L170" s="46" t="s">
        <v>154</v>
      </c>
      <c r="M170" s="46" t="s">
        <v>155</v>
      </c>
      <c r="N170" s="46" t="s">
        <v>155</v>
      </c>
      <c r="O170" s="104" t="str">
        <f>IF(F170="","",VLOOKUP(F170,海关监管条件!$A$1:$B$2000,2,FALSE))</f>
        <v>A</v>
      </c>
    </row>
    <row r="171" spans="1:15">
      <c r="A171" s="45">
        <v>43447</v>
      </c>
      <c r="B171" s="20" t="s">
        <v>516</v>
      </c>
      <c r="C171" s="20" t="s">
        <v>511</v>
      </c>
      <c r="D171" s="20" t="s">
        <v>440</v>
      </c>
      <c r="E171" s="20" t="s">
        <v>523</v>
      </c>
      <c r="F171" s="20" t="s">
        <v>27</v>
      </c>
      <c r="G171" s="20" t="s">
        <v>524</v>
      </c>
      <c r="H171" s="46">
        <v>360</v>
      </c>
      <c r="I171" s="46" t="s">
        <v>153</v>
      </c>
      <c r="J171" s="47">
        <v>1.3</v>
      </c>
      <c r="K171" s="47">
        <v>468</v>
      </c>
      <c r="L171" s="46" t="s">
        <v>154</v>
      </c>
      <c r="M171" s="46" t="s">
        <v>155</v>
      </c>
      <c r="N171" s="46" t="s">
        <v>155</v>
      </c>
      <c r="O171" s="104" t="str">
        <f>IF(F171="","",VLOOKUP(F171,海关监管条件!$A$1:$B$2000,2,FALSE))</f>
        <v>A</v>
      </c>
    </row>
    <row r="172" spans="1:15">
      <c r="A172" s="45">
        <v>43447</v>
      </c>
      <c r="B172" s="20" t="s">
        <v>516</v>
      </c>
      <c r="C172" s="20" t="s">
        <v>511</v>
      </c>
      <c r="D172" s="20" t="s">
        <v>440</v>
      </c>
      <c r="E172" s="20" t="s">
        <v>525</v>
      </c>
      <c r="F172" s="20" t="s">
        <v>27</v>
      </c>
      <c r="G172" s="20" t="s">
        <v>524</v>
      </c>
      <c r="H172" s="46">
        <v>360</v>
      </c>
      <c r="I172" s="46" t="s">
        <v>153</v>
      </c>
      <c r="J172" s="47">
        <v>0.725</v>
      </c>
      <c r="K172" s="47">
        <v>261</v>
      </c>
      <c r="L172" s="46" t="s">
        <v>154</v>
      </c>
      <c r="M172" s="46" t="s">
        <v>155</v>
      </c>
      <c r="N172" s="46" t="s">
        <v>155</v>
      </c>
      <c r="O172" s="104" t="str">
        <f>IF(F172="","",VLOOKUP(F172,海关监管条件!$A$1:$B$2000,2,FALSE))</f>
        <v>A</v>
      </c>
    </row>
    <row r="173" spans="1:15">
      <c r="A173" s="45">
        <v>43447</v>
      </c>
      <c r="B173" s="20" t="s">
        <v>516</v>
      </c>
      <c r="C173" s="20" t="s">
        <v>511</v>
      </c>
      <c r="D173" s="20" t="s">
        <v>440</v>
      </c>
      <c r="E173" s="20" t="s">
        <v>526</v>
      </c>
      <c r="F173" s="20" t="s">
        <v>27</v>
      </c>
      <c r="G173" s="20" t="s">
        <v>524</v>
      </c>
      <c r="H173" s="46">
        <v>360</v>
      </c>
      <c r="I173" s="46" t="s">
        <v>153</v>
      </c>
      <c r="J173" s="47">
        <v>0.725</v>
      </c>
      <c r="K173" s="47">
        <v>261</v>
      </c>
      <c r="L173" s="46" t="s">
        <v>154</v>
      </c>
      <c r="M173" s="46" t="s">
        <v>155</v>
      </c>
      <c r="N173" s="46" t="s">
        <v>155</v>
      </c>
      <c r="O173" s="104" t="str">
        <f>IF(F173="","",VLOOKUP(F173,海关监管条件!$A$1:$B$2000,2,FALSE))</f>
        <v>A</v>
      </c>
    </row>
    <row r="174" spans="1:15">
      <c r="A174" s="45">
        <v>43447</v>
      </c>
      <c r="B174" s="20" t="s">
        <v>516</v>
      </c>
      <c r="C174" s="20" t="s">
        <v>511</v>
      </c>
      <c r="D174" s="20" t="s">
        <v>440</v>
      </c>
      <c r="E174" s="20" t="s">
        <v>527</v>
      </c>
      <c r="F174" s="20" t="s">
        <v>27</v>
      </c>
      <c r="G174" s="20" t="s">
        <v>518</v>
      </c>
      <c r="H174" s="46">
        <v>192</v>
      </c>
      <c r="I174" s="46" t="s">
        <v>263</v>
      </c>
      <c r="J174" s="47">
        <v>1.815428</v>
      </c>
      <c r="K174" s="47">
        <v>348.5622</v>
      </c>
      <c r="L174" s="46" t="s">
        <v>154</v>
      </c>
      <c r="M174" s="46" t="s">
        <v>155</v>
      </c>
      <c r="N174" s="46" t="s">
        <v>155</v>
      </c>
      <c r="O174" s="104" t="str">
        <f>IF(F174="","",VLOOKUP(F174,海关监管条件!$A$1:$B$2000,2,FALSE))</f>
        <v>A</v>
      </c>
    </row>
    <row r="175" spans="1:15">
      <c r="A175" s="45">
        <v>43447</v>
      </c>
      <c r="B175" s="20" t="s">
        <v>516</v>
      </c>
      <c r="C175" s="20" t="s">
        <v>511</v>
      </c>
      <c r="D175" s="20" t="s">
        <v>440</v>
      </c>
      <c r="E175" s="20" t="s">
        <v>528</v>
      </c>
      <c r="F175" s="20" t="s">
        <v>27</v>
      </c>
      <c r="G175" s="20" t="s">
        <v>518</v>
      </c>
      <c r="H175" s="46">
        <v>216</v>
      </c>
      <c r="I175" s="46" t="s">
        <v>263</v>
      </c>
      <c r="J175" s="47">
        <v>1.815428</v>
      </c>
      <c r="K175" s="47">
        <v>392.1324</v>
      </c>
      <c r="L175" s="46" t="s">
        <v>154</v>
      </c>
      <c r="M175" s="46" t="s">
        <v>155</v>
      </c>
      <c r="N175" s="46" t="s">
        <v>155</v>
      </c>
      <c r="O175" s="104" t="str">
        <f>IF(F175="","",VLOOKUP(F175,海关监管条件!$A$1:$B$2000,2,FALSE))</f>
        <v>A</v>
      </c>
    </row>
    <row r="176" spans="1:15">
      <c r="A176" s="45">
        <v>43447</v>
      </c>
      <c r="B176" s="20" t="s">
        <v>516</v>
      </c>
      <c r="C176" s="20" t="s">
        <v>511</v>
      </c>
      <c r="D176" s="20" t="s">
        <v>440</v>
      </c>
      <c r="E176" s="20" t="s">
        <v>529</v>
      </c>
      <c r="F176" s="20" t="s">
        <v>27</v>
      </c>
      <c r="G176" s="20" t="s">
        <v>518</v>
      </c>
      <c r="H176" s="46">
        <v>360</v>
      </c>
      <c r="I176" s="46" t="s">
        <v>263</v>
      </c>
      <c r="J176" s="47">
        <v>1.815428</v>
      </c>
      <c r="K176" s="47">
        <v>653.5541</v>
      </c>
      <c r="L176" s="46" t="s">
        <v>154</v>
      </c>
      <c r="M176" s="46" t="s">
        <v>155</v>
      </c>
      <c r="N176" s="46" t="s">
        <v>155</v>
      </c>
      <c r="O176" s="104" t="str">
        <f>IF(F176="","",VLOOKUP(F176,海关监管条件!$A$1:$B$2000,2,FALSE))</f>
        <v>A</v>
      </c>
    </row>
    <row r="177" spans="1:15">
      <c r="A177" s="45">
        <v>43447</v>
      </c>
      <c r="B177" s="20" t="s">
        <v>516</v>
      </c>
      <c r="C177" s="20" t="s">
        <v>511</v>
      </c>
      <c r="D177" s="20" t="s">
        <v>440</v>
      </c>
      <c r="E177" s="20" t="s">
        <v>530</v>
      </c>
      <c r="F177" s="20" t="s">
        <v>27</v>
      </c>
      <c r="G177" s="20" t="s">
        <v>518</v>
      </c>
      <c r="H177" s="46">
        <v>288</v>
      </c>
      <c r="I177" s="46" t="s">
        <v>263</v>
      </c>
      <c r="J177" s="47">
        <v>1.815428</v>
      </c>
      <c r="K177" s="47">
        <v>522.8433</v>
      </c>
      <c r="L177" s="46" t="s">
        <v>154</v>
      </c>
      <c r="M177" s="46" t="s">
        <v>155</v>
      </c>
      <c r="N177" s="46" t="s">
        <v>155</v>
      </c>
      <c r="O177" s="104" t="str">
        <f>IF(F177="","",VLOOKUP(F177,海关监管条件!$A$1:$B$2000,2,FALSE))</f>
        <v>A</v>
      </c>
    </row>
    <row r="178" spans="1:15">
      <c r="A178" s="45">
        <v>43447</v>
      </c>
      <c r="B178" s="20" t="s">
        <v>516</v>
      </c>
      <c r="C178" s="20" t="s">
        <v>511</v>
      </c>
      <c r="D178" s="20" t="s">
        <v>440</v>
      </c>
      <c r="E178" s="20" t="s">
        <v>531</v>
      </c>
      <c r="F178" s="20" t="s">
        <v>27</v>
      </c>
      <c r="G178" s="20" t="s">
        <v>518</v>
      </c>
      <c r="H178" s="46">
        <v>192</v>
      </c>
      <c r="I178" s="46" t="s">
        <v>263</v>
      </c>
      <c r="J178" s="47">
        <v>1.815428</v>
      </c>
      <c r="K178" s="47">
        <v>348.5622</v>
      </c>
      <c r="L178" s="46" t="s">
        <v>154</v>
      </c>
      <c r="M178" s="46" t="s">
        <v>155</v>
      </c>
      <c r="N178" s="46" t="s">
        <v>155</v>
      </c>
      <c r="O178" s="104" t="str">
        <f>IF(F178="","",VLOOKUP(F178,海关监管条件!$A$1:$B$2000,2,FALSE))</f>
        <v>A</v>
      </c>
    </row>
    <row r="179" spans="1:15">
      <c r="A179" s="45">
        <v>43447</v>
      </c>
      <c r="B179" s="20" t="s">
        <v>516</v>
      </c>
      <c r="C179" s="20" t="s">
        <v>511</v>
      </c>
      <c r="D179" s="20" t="s">
        <v>440</v>
      </c>
      <c r="E179" s="20" t="s">
        <v>532</v>
      </c>
      <c r="F179" s="20" t="s">
        <v>27</v>
      </c>
      <c r="G179" s="20" t="s">
        <v>518</v>
      </c>
      <c r="H179" s="46">
        <v>144</v>
      </c>
      <c r="I179" s="46" t="s">
        <v>263</v>
      </c>
      <c r="J179" s="47">
        <v>1.815428</v>
      </c>
      <c r="K179" s="47">
        <v>261.4216</v>
      </c>
      <c r="L179" s="46" t="s">
        <v>154</v>
      </c>
      <c r="M179" s="46" t="s">
        <v>155</v>
      </c>
      <c r="N179" s="46" t="s">
        <v>155</v>
      </c>
      <c r="O179" s="104" t="str">
        <f>IF(F179="","",VLOOKUP(F179,海关监管条件!$A$1:$B$2000,2,FALSE))</f>
        <v>A</v>
      </c>
    </row>
    <row r="180" spans="1:15">
      <c r="A180" s="45">
        <v>43447</v>
      </c>
      <c r="B180" s="20" t="s">
        <v>516</v>
      </c>
      <c r="C180" s="20" t="s">
        <v>511</v>
      </c>
      <c r="D180" s="20" t="s">
        <v>440</v>
      </c>
      <c r="E180" s="20" t="s">
        <v>533</v>
      </c>
      <c r="F180" s="20" t="s">
        <v>27</v>
      </c>
      <c r="G180" s="20" t="s">
        <v>518</v>
      </c>
      <c r="H180" s="46">
        <v>288</v>
      </c>
      <c r="I180" s="46" t="s">
        <v>263</v>
      </c>
      <c r="J180" s="47">
        <v>1.815428</v>
      </c>
      <c r="K180" s="47">
        <v>522.8433</v>
      </c>
      <c r="L180" s="46" t="s">
        <v>154</v>
      </c>
      <c r="M180" s="46" t="s">
        <v>155</v>
      </c>
      <c r="N180" s="46" t="s">
        <v>155</v>
      </c>
      <c r="O180" s="104" t="str">
        <f>IF(F180="","",VLOOKUP(F180,海关监管条件!$A$1:$B$2000,2,FALSE))</f>
        <v>A</v>
      </c>
    </row>
    <row r="181" spans="1:15">
      <c r="A181" s="45">
        <v>43447</v>
      </c>
      <c r="B181" s="20" t="s">
        <v>516</v>
      </c>
      <c r="C181" s="20" t="s">
        <v>511</v>
      </c>
      <c r="D181" s="20" t="s">
        <v>440</v>
      </c>
      <c r="E181" s="20" t="s">
        <v>534</v>
      </c>
      <c r="F181" s="20" t="s">
        <v>27</v>
      </c>
      <c r="G181" s="20" t="s">
        <v>535</v>
      </c>
      <c r="H181" s="46">
        <v>252</v>
      </c>
      <c r="I181" s="46" t="s">
        <v>263</v>
      </c>
      <c r="J181" s="47">
        <v>1.225968</v>
      </c>
      <c r="K181" s="47">
        <v>308.9439</v>
      </c>
      <c r="L181" s="46" t="s">
        <v>154</v>
      </c>
      <c r="M181" s="46" t="s">
        <v>155</v>
      </c>
      <c r="N181" s="46" t="s">
        <v>155</v>
      </c>
      <c r="O181" s="104" t="str">
        <f>IF(F181="","",VLOOKUP(F181,海关监管条件!$A$1:$B$2000,2,FALSE))</f>
        <v>A</v>
      </c>
    </row>
    <row r="182" spans="1:15">
      <c r="A182" s="45">
        <v>43447</v>
      </c>
      <c r="B182" s="20" t="s">
        <v>516</v>
      </c>
      <c r="C182" s="20" t="s">
        <v>511</v>
      </c>
      <c r="D182" s="20" t="s">
        <v>440</v>
      </c>
      <c r="E182" s="20" t="s">
        <v>536</v>
      </c>
      <c r="F182" s="20" t="s">
        <v>27</v>
      </c>
      <c r="G182" s="20" t="s">
        <v>535</v>
      </c>
      <c r="H182" s="46">
        <v>288</v>
      </c>
      <c r="I182" s="46" t="s">
        <v>263</v>
      </c>
      <c r="J182" s="47">
        <v>1.225968</v>
      </c>
      <c r="K182" s="47">
        <v>353.0788</v>
      </c>
      <c r="L182" s="46" t="s">
        <v>154</v>
      </c>
      <c r="M182" s="46" t="s">
        <v>155</v>
      </c>
      <c r="N182" s="46" t="s">
        <v>155</v>
      </c>
      <c r="O182" s="104" t="str">
        <f>IF(F182="","",VLOOKUP(F182,海关监管条件!$A$1:$B$2000,2,FALSE))</f>
        <v>A</v>
      </c>
    </row>
    <row r="183" spans="1:15">
      <c r="A183" s="45">
        <v>43447</v>
      </c>
      <c r="B183" s="20" t="s">
        <v>516</v>
      </c>
      <c r="C183" s="20" t="s">
        <v>511</v>
      </c>
      <c r="D183" s="20" t="s">
        <v>440</v>
      </c>
      <c r="E183" s="20" t="s">
        <v>537</v>
      </c>
      <c r="F183" s="20" t="s">
        <v>27</v>
      </c>
      <c r="G183" s="20" t="s">
        <v>535</v>
      </c>
      <c r="H183" s="46">
        <v>240</v>
      </c>
      <c r="I183" s="46" t="s">
        <v>263</v>
      </c>
      <c r="J183" s="47">
        <v>1.225968</v>
      </c>
      <c r="K183" s="47">
        <v>294.2323</v>
      </c>
      <c r="L183" s="46" t="s">
        <v>154</v>
      </c>
      <c r="M183" s="46" t="s">
        <v>155</v>
      </c>
      <c r="N183" s="46" t="s">
        <v>155</v>
      </c>
      <c r="O183" s="104" t="str">
        <f>IF(F183="","",VLOOKUP(F183,海关监管条件!$A$1:$B$2000,2,FALSE))</f>
        <v>A</v>
      </c>
    </row>
    <row r="184" spans="1:15">
      <c r="A184" s="45">
        <v>43447</v>
      </c>
      <c r="B184" s="20" t="s">
        <v>516</v>
      </c>
      <c r="C184" s="20" t="s">
        <v>511</v>
      </c>
      <c r="D184" s="20" t="s">
        <v>440</v>
      </c>
      <c r="E184" s="20" t="s">
        <v>538</v>
      </c>
      <c r="F184" s="20" t="s">
        <v>27</v>
      </c>
      <c r="G184" s="20" t="s">
        <v>535</v>
      </c>
      <c r="H184" s="46">
        <v>144</v>
      </c>
      <c r="I184" s="46" t="s">
        <v>263</v>
      </c>
      <c r="J184" s="47">
        <v>1.225968</v>
      </c>
      <c r="K184" s="47">
        <v>176.5394</v>
      </c>
      <c r="L184" s="46" t="s">
        <v>154</v>
      </c>
      <c r="M184" s="46" t="s">
        <v>155</v>
      </c>
      <c r="N184" s="46" t="s">
        <v>155</v>
      </c>
      <c r="O184" s="104" t="str">
        <f>IF(F184="","",VLOOKUP(F184,海关监管条件!$A$1:$B$2000,2,FALSE))</f>
        <v>A</v>
      </c>
    </row>
    <row r="185" spans="1:15">
      <c r="A185" s="45">
        <v>43447</v>
      </c>
      <c r="B185" s="20" t="s">
        <v>516</v>
      </c>
      <c r="C185" s="20" t="s">
        <v>511</v>
      </c>
      <c r="D185" s="20" t="s">
        <v>440</v>
      </c>
      <c r="E185" s="20" t="s">
        <v>539</v>
      </c>
      <c r="F185" s="20" t="s">
        <v>27</v>
      </c>
      <c r="G185" s="20" t="s">
        <v>535</v>
      </c>
      <c r="H185" s="46">
        <v>144</v>
      </c>
      <c r="I185" s="46" t="s">
        <v>263</v>
      </c>
      <c r="J185" s="47">
        <v>1.225968</v>
      </c>
      <c r="K185" s="47">
        <v>176.5394</v>
      </c>
      <c r="L185" s="46" t="s">
        <v>154</v>
      </c>
      <c r="M185" s="46" t="s">
        <v>155</v>
      </c>
      <c r="N185" s="46" t="s">
        <v>155</v>
      </c>
      <c r="O185" s="104" t="str">
        <f>IF(F185="","",VLOOKUP(F185,海关监管条件!$A$1:$B$2000,2,FALSE))</f>
        <v>A</v>
      </c>
    </row>
    <row r="186" spans="1:15">
      <c r="A186" s="45">
        <v>43447</v>
      </c>
      <c r="B186" s="20" t="s">
        <v>516</v>
      </c>
      <c r="C186" s="20" t="s">
        <v>511</v>
      </c>
      <c r="D186" s="20" t="s">
        <v>440</v>
      </c>
      <c r="E186" s="20" t="s">
        <v>540</v>
      </c>
      <c r="F186" s="20" t="s">
        <v>27</v>
      </c>
      <c r="G186" s="20" t="s">
        <v>535</v>
      </c>
      <c r="H186" s="46">
        <v>288</v>
      </c>
      <c r="I186" s="46" t="s">
        <v>263</v>
      </c>
      <c r="J186" s="47">
        <v>1.225968</v>
      </c>
      <c r="K186" s="47">
        <v>353.0788</v>
      </c>
      <c r="L186" s="46" t="s">
        <v>154</v>
      </c>
      <c r="M186" s="46" t="s">
        <v>155</v>
      </c>
      <c r="N186" s="46" t="s">
        <v>155</v>
      </c>
      <c r="O186" s="104" t="str">
        <f>IF(F186="","",VLOOKUP(F186,海关监管条件!$A$1:$B$2000,2,FALSE))</f>
        <v>A</v>
      </c>
    </row>
    <row r="187" spans="1:15">
      <c r="A187" s="45">
        <v>43447</v>
      </c>
      <c r="B187" s="20" t="s">
        <v>516</v>
      </c>
      <c r="C187" s="20" t="s">
        <v>511</v>
      </c>
      <c r="D187" s="20" t="s">
        <v>440</v>
      </c>
      <c r="E187" s="20" t="s">
        <v>541</v>
      </c>
      <c r="F187" s="20" t="s">
        <v>27</v>
      </c>
      <c r="G187" s="20" t="s">
        <v>535</v>
      </c>
      <c r="H187" s="46">
        <v>192</v>
      </c>
      <c r="I187" s="46" t="s">
        <v>263</v>
      </c>
      <c r="J187" s="47">
        <v>1.225968</v>
      </c>
      <c r="K187" s="47">
        <v>235.3859</v>
      </c>
      <c r="L187" s="46" t="s">
        <v>154</v>
      </c>
      <c r="M187" s="46" t="s">
        <v>155</v>
      </c>
      <c r="N187" s="46" t="s">
        <v>155</v>
      </c>
      <c r="O187" s="104" t="str">
        <f>IF(F187="","",VLOOKUP(F187,海关监管条件!$A$1:$B$2000,2,FALSE))</f>
        <v>A</v>
      </c>
    </row>
    <row r="188" spans="1:15">
      <c r="A188" s="45">
        <v>43447</v>
      </c>
      <c r="B188" s="20" t="s">
        <v>516</v>
      </c>
      <c r="C188" s="20" t="s">
        <v>511</v>
      </c>
      <c r="D188" s="20" t="s">
        <v>440</v>
      </c>
      <c r="E188" s="20" t="s">
        <v>542</v>
      </c>
      <c r="F188" s="20" t="s">
        <v>27</v>
      </c>
      <c r="G188" s="20" t="s">
        <v>543</v>
      </c>
      <c r="H188" s="46">
        <v>108</v>
      </c>
      <c r="I188" s="46" t="s">
        <v>263</v>
      </c>
      <c r="J188" s="47">
        <v>2.575</v>
      </c>
      <c r="K188" s="47">
        <v>278.1</v>
      </c>
      <c r="L188" s="46" t="s">
        <v>154</v>
      </c>
      <c r="M188" s="46" t="s">
        <v>155</v>
      </c>
      <c r="N188" s="46" t="s">
        <v>155</v>
      </c>
      <c r="O188" s="104" t="str">
        <f>IF(F188="","",VLOOKUP(F188,海关监管条件!$A$1:$B$2000,2,FALSE))</f>
        <v>A</v>
      </c>
    </row>
    <row r="189" spans="1:15">
      <c r="A189" s="45">
        <v>43447</v>
      </c>
      <c r="B189" s="20" t="s">
        <v>516</v>
      </c>
      <c r="C189" s="20" t="s">
        <v>511</v>
      </c>
      <c r="D189" s="20" t="s">
        <v>440</v>
      </c>
      <c r="E189" s="20" t="s">
        <v>544</v>
      </c>
      <c r="F189" s="20" t="s">
        <v>27</v>
      </c>
      <c r="G189" s="20" t="s">
        <v>543</v>
      </c>
      <c r="H189" s="46">
        <v>252</v>
      </c>
      <c r="I189" s="46" t="s">
        <v>263</v>
      </c>
      <c r="J189" s="47">
        <v>2.575</v>
      </c>
      <c r="K189" s="47">
        <v>648.9</v>
      </c>
      <c r="L189" s="46" t="s">
        <v>154</v>
      </c>
      <c r="M189" s="46" t="s">
        <v>155</v>
      </c>
      <c r="N189" s="46" t="s">
        <v>155</v>
      </c>
      <c r="O189" s="104" t="str">
        <f>IF(F189="","",VLOOKUP(F189,海关监管条件!$A$1:$B$2000,2,FALSE))</f>
        <v>A</v>
      </c>
    </row>
    <row r="190" spans="1:15">
      <c r="A190" s="45">
        <v>43447</v>
      </c>
      <c r="B190" s="20" t="s">
        <v>516</v>
      </c>
      <c r="C190" s="20" t="s">
        <v>511</v>
      </c>
      <c r="D190" s="20" t="s">
        <v>440</v>
      </c>
      <c r="E190" s="20" t="s">
        <v>545</v>
      </c>
      <c r="F190" s="20" t="s">
        <v>27</v>
      </c>
      <c r="G190" s="20" t="s">
        <v>543</v>
      </c>
      <c r="H190" s="46">
        <v>108</v>
      </c>
      <c r="I190" s="46" t="s">
        <v>263</v>
      </c>
      <c r="J190" s="47">
        <v>2.575</v>
      </c>
      <c r="K190" s="47">
        <v>278.1</v>
      </c>
      <c r="L190" s="46" t="s">
        <v>154</v>
      </c>
      <c r="M190" s="46" t="s">
        <v>155</v>
      </c>
      <c r="N190" s="46" t="s">
        <v>155</v>
      </c>
      <c r="O190" s="104" t="str">
        <f>IF(F190="","",VLOOKUP(F190,海关监管条件!$A$1:$B$2000,2,FALSE))</f>
        <v>A</v>
      </c>
    </row>
    <row r="191" spans="1:15">
      <c r="A191" s="45">
        <v>43447</v>
      </c>
      <c r="B191" s="20" t="s">
        <v>516</v>
      </c>
      <c r="C191" s="20" t="s">
        <v>511</v>
      </c>
      <c r="D191" s="20" t="s">
        <v>440</v>
      </c>
      <c r="E191" s="20" t="s">
        <v>546</v>
      </c>
      <c r="F191" s="20" t="s">
        <v>27</v>
      </c>
      <c r="G191" s="20" t="s">
        <v>543</v>
      </c>
      <c r="H191" s="46">
        <v>108</v>
      </c>
      <c r="I191" s="46" t="s">
        <v>263</v>
      </c>
      <c r="J191" s="47">
        <v>2.575</v>
      </c>
      <c r="K191" s="47">
        <v>278.1</v>
      </c>
      <c r="L191" s="46" t="s">
        <v>154</v>
      </c>
      <c r="M191" s="46" t="s">
        <v>155</v>
      </c>
      <c r="N191" s="46" t="s">
        <v>155</v>
      </c>
      <c r="O191" s="104" t="str">
        <f>IF(F191="","",VLOOKUP(F191,海关监管条件!$A$1:$B$2000,2,FALSE))</f>
        <v>A</v>
      </c>
    </row>
    <row r="192" spans="1:15">
      <c r="A192" s="45">
        <v>43447</v>
      </c>
      <c r="B192" s="20" t="s">
        <v>516</v>
      </c>
      <c r="C192" s="20" t="s">
        <v>511</v>
      </c>
      <c r="D192" s="20" t="s">
        <v>440</v>
      </c>
      <c r="E192" s="20" t="s">
        <v>547</v>
      </c>
      <c r="F192" s="20" t="s">
        <v>27</v>
      </c>
      <c r="G192" s="20" t="s">
        <v>548</v>
      </c>
      <c r="H192" s="46">
        <v>192</v>
      </c>
      <c r="I192" s="46" t="s">
        <v>263</v>
      </c>
      <c r="J192" s="47">
        <v>0.56</v>
      </c>
      <c r="K192" s="47">
        <v>107.52</v>
      </c>
      <c r="L192" s="46" t="s">
        <v>154</v>
      </c>
      <c r="M192" s="46" t="s">
        <v>155</v>
      </c>
      <c r="N192" s="46" t="s">
        <v>155</v>
      </c>
      <c r="O192" s="104" t="str">
        <f>IF(F192="","",VLOOKUP(F192,海关监管条件!$A$1:$B$2000,2,FALSE))</f>
        <v>A</v>
      </c>
    </row>
    <row r="193" spans="1:15">
      <c r="A193" s="45">
        <v>43447</v>
      </c>
      <c r="B193" s="20" t="s">
        <v>549</v>
      </c>
      <c r="C193" s="20" t="s">
        <v>511</v>
      </c>
      <c r="D193" s="20" t="s">
        <v>440</v>
      </c>
      <c r="E193" s="20" t="s">
        <v>550</v>
      </c>
      <c r="F193" s="20" t="s">
        <v>72</v>
      </c>
      <c r="G193" s="20" t="s">
        <v>551</v>
      </c>
      <c r="H193" s="46">
        <v>168</v>
      </c>
      <c r="I193" s="103" t="s">
        <v>179</v>
      </c>
      <c r="J193" s="47">
        <v>1</v>
      </c>
      <c r="K193" s="47">
        <v>168</v>
      </c>
      <c r="L193" s="46" t="s">
        <v>154</v>
      </c>
      <c r="M193" s="46" t="s">
        <v>155</v>
      </c>
      <c r="N193" s="46" t="s">
        <v>155</v>
      </c>
      <c r="O193" s="104" t="str">
        <f>IF(F193="","",VLOOKUP(F193,海关监管条件!$A$1:$B$2000,2,FALSE))</f>
        <v>无</v>
      </c>
    </row>
    <row r="194" spans="1:15">
      <c r="A194" s="45">
        <v>43447</v>
      </c>
      <c r="B194" s="20" t="s">
        <v>549</v>
      </c>
      <c r="C194" s="20" t="s">
        <v>511</v>
      </c>
      <c r="D194" s="20" t="s">
        <v>440</v>
      </c>
      <c r="E194" s="20" t="s">
        <v>552</v>
      </c>
      <c r="F194" s="20" t="s">
        <v>72</v>
      </c>
      <c r="G194" s="20" t="s">
        <v>551</v>
      </c>
      <c r="H194" s="46">
        <v>147</v>
      </c>
      <c r="I194" s="103" t="s">
        <v>179</v>
      </c>
      <c r="J194" s="47">
        <v>1</v>
      </c>
      <c r="K194" s="47">
        <v>147</v>
      </c>
      <c r="L194" s="46" t="s">
        <v>154</v>
      </c>
      <c r="M194" s="46" t="s">
        <v>155</v>
      </c>
      <c r="N194" s="46" t="s">
        <v>155</v>
      </c>
      <c r="O194" s="104" t="str">
        <f>IF(F194="","",VLOOKUP(F194,海关监管条件!$A$1:$B$2000,2,FALSE))</f>
        <v>无</v>
      </c>
    </row>
    <row r="195" spans="1:15">
      <c r="A195" s="45">
        <v>43447</v>
      </c>
      <c r="B195" s="20" t="s">
        <v>549</v>
      </c>
      <c r="C195" s="20" t="s">
        <v>511</v>
      </c>
      <c r="D195" s="20" t="s">
        <v>440</v>
      </c>
      <c r="E195" s="20" t="s">
        <v>553</v>
      </c>
      <c r="F195" s="20" t="s">
        <v>72</v>
      </c>
      <c r="G195" s="20" t="s">
        <v>551</v>
      </c>
      <c r="H195" s="46">
        <v>172.8</v>
      </c>
      <c r="I195" s="103" t="s">
        <v>179</v>
      </c>
      <c r="J195" s="47">
        <v>1</v>
      </c>
      <c r="K195" s="47">
        <v>172.8</v>
      </c>
      <c r="L195" s="46" t="s">
        <v>154</v>
      </c>
      <c r="M195" s="46" t="s">
        <v>155</v>
      </c>
      <c r="N195" s="46" t="s">
        <v>155</v>
      </c>
      <c r="O195" s="104" t="str">
        <f>IF(F195="","",VLOOKUP(F195,海关监管条件!$A$1:$B$2000,2,FALSE))</f>
        <v>无</v>
      </c>
    </row>
    <row r="196" spans="1:15">
      <c r="A196" s="45">
        <v>43447</v>
      </c>
      <c r="B196" s="20" t="s">
        <v>549</v>
      </c>
      <c r="C196" s="20" t="s">
        <v>511</v>
      </c>
      <c r="D196" s="20" t="s">
        <v>440</v>
      </c>
      <c r="E196" s="20" t="s">
        <v>554</v>
      </c>
      <c r="F196" s="20" t="s">
        <v>72</v>
      </c>
      <c r="G196" s="20" t="s">
        <v>551</v>
      </c>
      <c r="H196" s="46">
        <v>172.8</v>
      </c>
      <c r="I196" s="103" t="s">
        <v>179</v>
      </c>
      <c r="J196" s="47">
        <v>1</v>
      </c>
      <c r="K196" s="47">
        <v>172.8</v>
      </c>
      <c r="L196" s="46" t="s">
        <v>154</v>
      </c>
      <c r="M196" s="46" t="s">
        <v>155</v>
      </c>
      <c r="N196" s="46" t="s">
        <v>155</v>
      </c>
      <c r="O196" s="104" t="str">
        <f>IF(F196="","",VLOOKUP(F196,海关监管条件!$A$1:$B$2000,2,FALSE))</f>
        <v>无</v>
      </c>
    </row>
    <row r="197" spans="1:15">
      <c r="A197" s="45">
        <v>43447</v>
      </c>
      <c r="B197" s="20" t="s">
        <v>549</v>
      </c>
      <c r="C197" s="20" t="s">
        <v>511</v>
      </c>
      <c r="D197" s="20" t="s">
        <v>440</v>
      </c>
      <c r="E197" s="20" t="s">
        <v>555</v>
      </c>
      <c r="F197" s="20" t="s">
        <v>72</v>
      </c>
      <c r="G197" s="20" t="s">
        <v>551</v>
      </c>
      <c r="H197" s="46">
        <v>103.68</v>
      </c>
      <c r="I197" s="103" t="s">
        <v>179</v>
      </c>
      <c r="J197" s="47">
        <v>1</v>
      </c>
      <c r="K197" s="47">
        <v>103.68</v>
      </c>
      <c r="L197" s="46" t="s">
        <v>154</v>
      </c>
      <c r="M197" s="46" t="s">
        <v>155</v>
      </c>
      <c r="N197" s="46" t="s">
        <v>155</v>
      </c>
      <c r="O197" s="104" t="str">
        <f>IF(F197="","",VLOOKUP(F197,海关监管条件!$A$1:$B$2000,2,FALSE))</f>
        <v>无</v>
      </c>
    </row>
    <row r="198" spans="1:15">
      <c r="A198" s="45">
        <v>43447</v>
      </c>
      <c r="B198" s="20" t="s">
        <v>549</v>
      </c>
      <c r="C198" s="20" t="s">
        <v>511</v>
      </c>
      <c r="D198" s="20" t="s">
        <v>440</v>
      </c>
      <c r="E198" s="20" t="s">
        <v>556</v>
      </c>
      <c r="F198" s="20" t="s">
        <v>72</v>
      </c>
      <c r="G198" s="20" t="s">
        <v>551</v>
      </c>
      <c r="H198" s="46">
        <v>79.2</v>
      </c>
      <c r="I198" s="103" t="s">
        <v>179</v>
      </c>
      <c r="J198" s="47">
        <v>1</v>
      </c>
      <c r="K198" s="47">
        <v>79.2</v>
      </c>
      <c r="L198" s="46" t="s">
        <v>154</v>
      </c>
      <c r="M198" s="46" t="s">
        <v>155</v>
      </c>
      <c r="N198" s="46" t="s">
        <v>155</v>
      </c>
      <c r="O198" s="104" t="str">
        <f>IF(F198="","",VLOOKUP(F198,海关监管条件!$A$1:$B$2000,2,FALSE))</f>
        <v>无</v>
      </c>
    </row>
    <row r="199" spans="1:15">
      <c r="A199" s="45">
        <v>43447</v>
      </c>
      <c r="B199" s="20" t="s">
        <v>452</v>
      </c>
      <c r="C199" s="20" t="s">
        <v>511</v>
      </c>
      <c r="D199" s="20" t="s">
        <v>440</v>
      </c>
      <c r="E199" s="20" t="s">
        <v>557</v>
      </c>
      <c r="F199" s="20" t="s">
        <v>72</v>
      </c>
      <c r="G199" s="20" t="s">
        <v>558</v>
      </c>
      <c r="H199" s="46">
        <v>480</v>
      </c>
      <c r="I199" s="46" t="s">
        <v>165</v>
      </c>
      <c r="J199" s="47">
        <v>0.5</v>
      </c>
      <c r="K199" s="47">
        <v>240</v>
      </c>
      <c r="L199" s="46" t="s">
        <v>154</v>
      </c>
      <c r="M199" s="46" t="s">
        <v>155</v>
      </c>
      <c r="N199" s="46" t="s">
        <v>155</v>
      </c>
      <c r="O199" s="104" t="str">
        <f>IF(F199="","",VLOOKUP(F199,海关监管条件!$A$1:$B$2000,2,FALSE))</f>
        <v>无</v>
      </c>
    </row>
    <row r="200" spans="1:15">
      <c r="A200" s="45">
        <v>43447</v>
      </c>
      <c r="B200" s="20" t="s">
        <v>452</v>
      </c>
      <c r="C200" s="20" t="s">
        <v>511</v>
      </c>
      <c r="D200" s="20" t="s">
        <v>440</v>
      </c>
      <c r="E200" s="20" t="s">
        <v>559</v>
      </c>
      <c r="F200" s="20" t="s">
        <v>72</v>
      </c>
      <c r="G200" s="20" t="s">
        <v>558</v>
      </c>
      <c r="H200" s="46">
        <v>432</v>
      </c>
      <c r="I200" s="46" t="s">
        <v>165</v>
      </c>
      <c r="J200" s="47">
        <v>0.5</v>
      </c>
      <c r="K200" s="47">
        <v>216</v>
      </c>
      <c r="L200" s="46" t="s">
        <v>154</v>
      </c>
      <c r="M200" s="46" t="s">
        <v>155</v>
      </c>
      <c r="N200" s="46" t="s">
        <v>155</v>
      </c>
      <c r="O200" s="104" t="str">
        <f>IF(F200="","",VLOOKUP(F200,海关监管条件!$A$1:$B$2000,2,FALSE))</f>
        <v>无</v>
      </c>
    </row>
    <row r="201" spans="1:15">
      <c r="A201" s="45">
        <v>43447</v>
      </c>
      <c r="B201" s="20" t="s">
        <v>452</v>
      </c>
      <c r="C201" s="20" t="s">
        <v>511</v>
      </c>
      <c r="D201" s="20" t="s">
        <v>440</v>
      </c>
      <c r="E201" s="20" t="s">
        <v>560</v>
      </c>
      <c r="F201" s="20" t="s">
        <v>72</v>
      </c>
      <c r="G201" s="20" t="s">
        <v>558</v>
      </c>
      <c r="H201" s="46">
        <v>384</v>
      </c>
      <c r="I201" s="46" t="s">
        <v>165</v>
      </c>
      <c r="J201" s="47">
        <v>0.5</v>
      </c>
      <c r="K201" s="47">
        <v>192</v>
      </c>
      <c r="L201" s="46" t="s">
        <v>154</v>
      </c>
      <c r="M201" s="46" t="s">
        <v>155</v>
      </c>
      <c r="N201" s="46" t="s">
        <v>155</v>
      </c>
      <c r="O201" s="104" t="str">
        <f>IF(F201="","",VLOOKUP(F201,海关监管条件!$A$1:$B$2000,2,FALSE))</f>
        <v>无</v>
      </c>
    </row>
    <row r="202" spans="1:15">
      <c r="A202" s="45">
        <v>43447</v>
      </c>
      <c r="B202" s="20" t="s">
        <v>452</v>
      </c>
      <c r="C202" s="20" t="s">
        <v>511</v>
      </c>
      <c r="D202" s="20" t="s">
        <v>440</v>
      </c>
      <c r="E202" s="20" t="s">
        <v>561</v>
      </c>
      <c r="F202" s="20" t="s">
        <v>72</v>
      </c>
      <c r="G202" s="20" t="s">
        <v>558</v>
      </c>
      <c r="H202" s="46">
        <v>384</v>
      </c>
      <c r="I202" s="46" t="s">
        <v>165</v>
      </c>
      <c r="J202" s="47">
        <v>0.5</v>
      </c>
      <c r="K202" s="47">
        <v>192</v>
      </c>
      <c r="L202" s="46" t="s">
        <v>154</v>
      </c>
      <c r="M202" s="46" t="s">
        <v>155</v>
      </c>
      <c r="N202" s="46" t="s">
        <v>155</v>
      </c>
      <c r="O202" s="104" t="str">
        <f>IF(F202="","",VLOOKUP(F202,海关监管条件!$A$1:$B$2000,2,FALSE))</f>
        <v>无</v>
      </c>
    </row>
    <row r="203" spans="1:15">
      <c r="A203" s="45">
        <v>43447</v>
      </c>
      <c r="B203" s="20" t="s">
        <v>452</v>
      </c>
      <c r="C203" s="20" t="s">
        <v>511</v>
      </c>
      <c r="D203" s="20" t="s">
        <v>440</v>
      </c>
      <c r="E203" s="20" t="s">
        <v>562</v>
      </c>
      <c r="F203" s="20" t="s">
        <v>72</v>
      </c>
      <c r="G203" s="20" t="s">
        <v>563</v>
      </c>
      <c r="H203" s="46">
        <v>120</v>
      </c>
      <c r="I203" s="46" t="s">
        <v>165</v>
      </c>
      <c r="J203" s="47">
        <v>1</v>
      </c>
      <c r="K203" s="47">
        <v>120</v>
      </c>
      <c r="L203" s="46" t="s">
        <v>154</v>
      </c>
      <c r="M203" s="46" t="s">
        <v>155</v>
      </c>
      <c r="N203" s="46" t="s">
        <v>155</v>
      </c>
      <c r="O203" s="104" t="str">
        <f>IF(F203="","",VLOOKUP(F203,海关监管条件!$A$1:$B$2000,2,FALSE))</f>
        <v>无</v>
      </c>
    </row>
    <row r="204" spans="1:15">
      <c r="A204" s="45">
        <v>43447</v>
      </c>
      <c r="B204" s="20" t="s">
        <v>452</v>
      </c>
      <c r="C204" s="20" t="s">
        <v>511</v>
      </c>
      <c r="D204" s="20" t="s">
        <v>440</v>
      </c>
      <c r="E204" s="20" t="s">
        <v>564</v>
      </c>
      <c r="F204" s="20" t="s">
        <v>72</v>
      </c>
      <c r="G204" s="20" t="s">
        <v>558</v>
      </c>
      <c r="H204" s="46">
        <v>240</v>
      </c>
      <c r="I204" s="46" t="s">
        <v>165</v>
      </c>
      <c r="J204" s="47">
        <v>0.5</v>
      </c>
      <c r="K204" s="47">
        <v>120</v>
      </c>
      <c r="L204" s="46" t="s">
        <v>154</v>
      </c>
      <c r="M204" s="46" t="s">
        <v>155</v>
      </c>
      <c r="N204" s="46" t="s">
        <v>155</v>
      </c>
      <c r="O204" s="104" t="str">
        <f>IF(F204="","",VLOOKUP(F204,海关监管条件!$A$1:$B$2000,2,FALSE))</f>
        <v>无</v>
      </c>
    </row>
    <row r="205" spans="1:15">
      <c r="A205" s="45">
        <v>43447</v>
      </c>
      <c r="B205" s="20" t="s">
        <v>565</v>
      </c>
      <c r="C205" s="20" t="s">
        <v>511</v>
      </c>
      <c r="D205" s="20" t="s">
        <v>440</v>
      </c>
      <c r="E205" s="20" t="s">
        <v>566</v>
      </c>
      <c r="F205" s="20" t="s">
        <v>60</v>
      </c>
      <c r="G205" s="20" t="s">
        <v>567</v>
      </c>
      <c r="H205" s="46">
        <v>180</v>
      </c>
      <c r="I205" s="46" t="s">
        <v>263</v>
      </c>
      <c r="J205" s="47">
        <v>2.41</v>
      </c>
      <c r="K205" s="47">
        <v>433.8</v>
      </c>
      <c r="L205" s="46" t="s">
        <v>154</v>
      </c>
      <c r="M205" s="46" t="s">
        <v>155</v>
      </c>
      <c r="N205" s="46" t="s">
        <v>155</v>
      </c>
      <c r="O205" s="104" t="str">
        <f>IF(F205="","",VLOOKUP(F205,海关监管条件!$A$1:$B$2000,2,FALSE))</f>
        <v>无</v>
      </c>
    </row>
    <row r="206" spans="1:15">
      <c r="A206" s="45">
        <v>43447</v>
      </c>
      <c r="B206" s="20" t="s">
        <v>565</v>
      </c>
      <c r="C206" s="20" t="s">
        <v>511</v>
      </c>
      <c r="D206" s="20" t="s">
        <v>440</v>
      </c>
      <c r="E206" s="20" t="s">
        <v>568</v>
      </c>
      <c r="F206" s="20" t="s">
        <v>60</v>
      </c>
      <c r="G206" s="20" t="s">
        <v>567</v>
      </c>
      <c r="H206" s="46">
        <v>240</v>
      </c>
      <c r="I206" s="46" t="s">
        <v>263</v>
      </c>
      <c r="J206" s="47">
        <v>1.75</v>
      </c>
      <c r="K206" s="47">
        <v>420</v>
      </c>
      <c r="L206" s="46" t="s">
        <v>154</v>
      </c>
      <c r="M206" s="46" t="s">
        <v>155</v>
      </c>
      <c r="N206" s="46" t="s">
        <v>155</v>
      </c>
      <c r="O206" s="104" t="str">
        <f>IF(F206="","",VLOOKUP(F206,海关监管条件!$A$1:$B$2000,2,FALSE))</f>
        <v>无</v>
      </c>
    </row>
    <row r="207" spans="1:15">
      <c r="A207" s="45">
        <v>43447</v>
      </c>
      <c r="B207" s="20" t="s">
        <v>569</v>
      </c>
      <c r="C207" s="20" t="s">
        <v>570</v>
      </c>
      <c r="D207" s="20" t="s">
        <v>571</v>
      </c>
      <c r="E207" s="20" t="s">
        <v>572</v>
      </c>
      <c r="F207" s="20" t="s">
        <v>45</v>
      </c>
      <c r="G207" s="20" t="s">
        <v>573</v>
      </c>
      <c r="H207" s="46">
        <v>21</v>
      </c>
      <c r="I207" s="103" t="s">
        <v>179</v>
      </c>
      <c r="J207" s="47">
        <v>5</v>
      </c>
      <c r="K207" s="47">
        <v>105</v>
      </c>
      <c r="L207" s="103" t="s">
        <v>154</v>
      </c>
      <c r="M207" s="103" t="s">
        <v>155</v>
      </c>
      <c r="N207" s="103" t="s">
        <v>156</v>
      </c>
      <c r="O207" s="104" t="str">
        <f>IF(F207="","",VLOOKUP(F207,海关监管条件!$A$1:$B$2000,2,FALSE))</f>
        <v>无 </v>
      </c>
    </row>
    <row r="208" spans="1:15">
      <c r="A208" s="45">
        <v>43448</v>
      </c>
      <c r="B208" s="20" t="s">
        <v>574</v>
      </c>
      <c r="C208" s="20" t="s">
        <v>575</v>
      </c>
      <c r="D208" s="20" t="s">
        <v>576</v>
      </c>
      <c r="E208" s="20" t="s">
        <v>577</v>
      </c>
      <c r="F208" s="20" t="s">
        <v>81</v>
      </c>
      <c r="G208" s="20" t="s">
        <v>578</v>
      </c>
      <c r="H208" s="46">
        <v>108</v>
      </c>
      <c r="I208" s="46" t="s">
        <v>165</v>
      </c>
      <c r="J208" s="47">
        <v>1.8</v>
      </c>
      <c r="K208" s="47">
        <v>194.4</v>
      </c>
      <c r="L208" s="103" t="s">
        <v>154</v>
      </c>
      <c r="M208" s="103" t="s">
        <v>155</v>
      </c>
      <c r="N208" s="103" t="s">
        <v>156</v>
      </c>
      <c r="O208" s="104" t="str">
        <f>IF(F208="","",VLOOKUP(F208,海关监管条件!$A$1:$B$2000,2,FALSE))</f>
        <v>无</v>
      </c>
    </row>
    <row r="209" spans="1:15">
      <c r="A209" s="45">
        <v>43448</v>
      </c>
      <c r="B209" s="20" t="s">
        <v>579</v>
      </c>
      <c r="C209" s="20" t="s">
        <v>580</v>
      </c>
      <c r="D209" s="20" t="s">
        <v>581</v>
      </c>
      <c r="E209" s="20" t="s">
        <v>582</v>
      </c>
      <c r="F209" s="20" t="s">
        <v>7</v>
      </c>
      <c r="G209" s="20" t="s">
        <v>583</v>
      </c>
      <c r="H209" s="46">
        <v>28</v>
      </c>
      <c r="I209" s="46" t="s">
        <v>165</v>
      </c>
      <c r="J209" s="47">
        <v>0.5</v>
      </c>
      <c r="K209" s="47">
        <v>14</v>
      </c>
      <c r="L209" s="103" t="s">
        <v>154</v>
      </c>
      <c r="M209" s="103" t="s">
        <v>155</v>
      </c>
      <c r="N209" s="103" t="s">
        <v>156</v>
      </c>
      <c r="O209" s="104" t="str">
        <f>IF(F209="","",VLOOKUP(F209,海关监管条件!$A$1:$B$2000,2,FALSE))</f>
        <v>A </v>
      </c>
    </row>
    <row r="210" spans="1:15">
      <c r="A210" s="45">
        <v>43448</v>
      </c>
      <c r="B210" s="20" t="s">
        <v>579</v>
      </c>
      <c r="C210" s="20" t="s">
        <v>580</v>
      </c>
      <c r="D210" s="20" t="s">
        <v>581</v>
      </c>
      <c r="E210" s="20" t="s">
        <v>584</v>
      </c>
      <c r="F210" s="20" t="s">
        <v>44</v>
      </c>
      <c r="G210" s="20" t="s">
        <v>585</v>
      </c>
      <c r="H210" s="46">
        <v>156</v>
      </c>
      <c r="I210" s="46" t="s">
        <v>165</v>
      </c>
      <c r="J210" s="47">
        <v>0.6</v>
      </c>
      <c r="K210" s="47">
        <v>93.6</v>
      </c>
      <c r="L210" s="103" t="s">
        <v>154</v>
      </c>
      <c r="M210" s="103" t="s">
        <v>155</v>
      </c>
      <c r="N210" s="103" t="s">
        <v>156</v>
      </c>
      <c r="O210" s="104" t="str">
        <f>IF(F210="","",VLOOKUP(F210,海关监管条件!$A$1:$B$2000,2,FALSE))</f>
        <v>A </v>
      </c>
    </row>
    <row r="211" spans="1:15">
      <c r="A211" s="45">
        <v>43448</v>
      </c>
      <c r="B211" s="20" t="s">
        <v>579</v>
      </c>
      <c r="C211" s="20" t="s">
        <v>580</v>
      </c>
      <c r="D211" s="20" t="s">
        <v>581</v>
      </c>
      <c r="E211" s="20" t="s">
        <v>586</v>
      </c>
      <c r="F211" s="20" t="s">
        <v>46</v>
      </c>
      <c r="G211" s="20" t="s">
        <v>587</v>
      </c>
      <c r="H211" s="46">
        <v>2</v>
      </c>
      <c r="I211" s="103" t="s">
        <v>179</v>
      </c>
      <c r="J211" s="47">
        <v>1</v>
      </c>
      <c r="K211" s="47">
        <v>2</v>
      </c>
      <c r="L211" s="103" t="s">
        <v>154</v>
      </c>
      <c r="M211" s="103" t="s">
        <v>155</v>
      </c>
      <c r="N211" s="103" t="s">
        <v>156</v>
      </c>
      <c r="O211" s="104" t="str">
        <f>IF(F211="","",VLOOKUP(F211,海关监管条件!$A$1:$B$2000,2,FALSE))</f>
        <v>A</v>
      </c>
    </row>
    <row r="212" spans="1:15">
      <c r="A212" s="45">
        <v>43448</v>
      </c>
      <c r="B212" s="20" t="s">
        <v>579</v>
      </c>
      <c r="C212" s="20" t="s">
        <v>580</v>
      </c>
      <c r="D212" s="20" t="s">
        <v>581</v>
      </c>
      <c r="E212" s="20" t="s">
        <v>588</v>
      </c>
      <c r="F212" s="20" t="s">
        <v>7</v>
      </c>
      <c r="G212" s="20" t="s">
        <v>589</v>
      </c>
      <c r="H212" s="46">
        <v>96</v>
      </c>
      <c r="I212" s="103" t="s">
        <v>165</v>
      </c>
      <c r="J212" s="47">
        <v>0.3</v>
      </c>
      <c r="K212" s="47">
        <v>28.8</v>
      </c>
      <c r="L212" s="103" t="s">
        <v>154</v>
      </c>
      <c r="M212" s="103" t="s">
        <v>155</v>
      </c>
      <c r="N212" s="103" t="s">
        <v>156</v>
      </c>
      <c r="O212" s="104" t="str">
        <f>IF(F212="","",VLOOKUP(F212,海关监管条件!$A$1:$B$2000,2,FALSE))</f>
        <v>A </v>
      </c>
    </row>
    <row r="213" spans="1:15">
      <c r="A213" s="45">
        <v>43453</v>
      </c>
      <c r="B213" s="20" t="s">
        <v>590</v>
      </c>
      <c r="C213" s="20" t="s">
        <v>591</v>
      </c>
      <c r="D213" s="20" t="s">
        <v>592</v>
      </c>
      <c r="E213" s="20" t="s">
        <v>593</v>
      </c>
      <c r="F213" s="20" t="s">
        <v>27</v>
      </c>
      <c r="G213" s="20" t="s">
        <v>594</v>
      </c>
      <c r="H213" s="46">
        <v>281.2</v>
      </c>
      <c r="I213" s="103" t="s">
        <v>179</v>
      </c>
      <c r="J213" s="47">
        <v>0.8</v>
      </c>
      <c r="K213" s="47">
        <v>224.96</v>
      </c>
      <c r="L213" s="103" t="s">
        <v>154</v>
      </c>
      <c r="M213" s="103" t="s">
        <v>155</v>
      </c>
      <c r="N213" s="103" t="s">
        <v>156</v>
      </c>
      <c r="O213" s="104" t="str">
        <f>IF(F213="","",VLOOKUP(F213,海关监管条件!$A$1:$B$2000,2,FALSE))</f>
        <v>A</v>
      </c>
    </row>
    <row r="214" spans="1:15">
      <c r="A214" s="45">
        <v>43458</v>
      </c>
      <c r="B214" s="20" t="s">
        <v>595</v>
      </c>
      <c r="C214" s="20" t="s">
        <v>596</v>
      </c>
      <c r="D214" s="20" t="s">
        <v>597</v>
      </c>
      <c r="E214" s="20" t="s">
        <v>598</v>
      </c>
      <c r="F214" s="20" t="s">
        <v>20</v>
      </c>
      <c r="G214" s="20" t="s">
        <v>213</v>
      </c>
      <c r="H214" s="46">
        <v>72</v>
      </c>
      <c r="I214" s="46" t="s">
        <v>165</v>
      </c>
      <c r="J214" s="47">
        <v>5.82</v>
      </c>
      <c r="K214" s="47">
        <v>419.04</v>
      </c>
      <c r="L214" s="103" t="s">
        <v>154</v>
      </c>
      <c r="M214" s="103" t="s">
        <v>155</v>
      </c>
      <c r="N214" s="103" t="s">
        <v>156</v>
      </c>
      <c r="O214" s="104" t="str">
        <f>IF(F214="","",VLOOKUP(F214,海关监管条件!$A$1:$B$2000,2,FALSE))</f>
        <v>无 </v>
      </c>
    </row>
    <row r="215" spans="1:15">
      <c r="A215" s="45">
        <v>43458</v>
      </c>
      <c r="B215" s="20" t="s">
        <v>599</v>
      </c>
      <c r="C215" s="20" t="s">
        <v>600</v>
      </c>
      <c r="D215" s="20" t="s">
        <v>601</v>
      </c>
      <c r="E215" s="20" t="s">
        <v>602</v>
      </c>
      <c r="F215" s="20" t="s">
        <v>20</v>
      </c>
      <c r="G215" s="20" t="s">
        <v>217</v>
      </c>
      <c r="H215" s="46">
        <v>80</v>
      </c>
      <c r="I215" s="46" t="s">
        <v>214</v>
      </c>
      <c r="J215" s="47">
        <v>4.82</v>
      </c>
      <c r="K215" s="47">
        <v>385.6</v>
      </c>
      <c r="L215" s="103" t="s">
        <v>154</v>
      </c>
      <c r="M215" s="103" t="s">
        <v>155</v>
      </c>
      <c r="N215" s="103" t="s">
        <v>156</v>
      </c>
      <c r="O215" s="104" t="str">
        <f>IF(F215="","",VLOOKUP(F215,海关监管条件!$A$1:$B$2000,2,FALSE))</f>
        <v>无 </v>
      </c>
    </row>
    <row r="216" spans="1:15">
      <c r="A216" s="45">
        <v>43458</v>
      </c>
      <c r="B216" s="20" t="s">
        <v>599</v>
      </c>
      <c r="C216" s="20" t="s">
        <v>600</v>
      </c>
      <c r="D216" s="20" t="s">
        <v>601</v>
      </c>
      <c r="E216" s="20" t="s">
        <v>603</v>
      </c>
      <c r="F216" s="20" t="s">
        <v>20</v>
      </c>
      <c r="G216" s="20" t="s">
        <v>217</v>
      </c>
      <c r="H216" s="46">
        <v>112</v>
      </c>
      <c r="I216" s="46" t="s">
        <v>214</v>
      </c>
      <c r="J216" s="47">
        <v>6.77</v>
      </c>
      <c r="K216" s="47">
        <v>758.24</v>
      </c>
      <c r="L216" s="103" t="s">
        <v>154</v>
      </c>
      <c r="M216" s="103" t="s">
        <v>155</v>
      </c>
      <c r="N216" s="103" t="s">
        <v>156</v>
      </c>
      <c r="O216" s="104" t="str">
        <f>IF(F216="","",VLOOKUP(F216,海关监管条件!$A$1:$B$2000,2,FALSE))</f>
        <v>无 </v>
      </c>
    </row>
    <row r="217" spans="1:15">
      <c r="A217" s="45">
        <v>43458</v>
      </c>
      <c r="B217" s="20" t="s">
        <v>599</v>
      </c>
      <c r="C217" s="20" t="s">
        <v>600</v>
      </c>
      <c r="D217" s="20" t="s">
        <v>601</v>
      </c>
      <c r="E217" s="20" t="s">
        <v>604</v>
      </c>
      <c r="F217" s="20" t="s">
        <v>20</v>
      </c>
      <c r="G217" s="20" t="s">
        <v>217</v>
      </c>
      <c r="H217" s="46">
        <v>90</v>
      </c>
      <c r="I217" s="46" t="s">
        <v>214</v>
      </c>
      <c r="J217" s="47">
        <v>4.05</v>
      </c>
      <c r="K217" s="47">
        <v>364.5</v>
      </c>
      <c r="L217" s="103" t="s">
        <v>154</v>
      </c>
      <c r="M217" s="103" t="s">
        <v>155</v>
      </c>
      <c r="N217" s="103" t="s">
        <v>156</v>
      </c>
      <c r="O217" s="104" t="str">
        <f>IF(F217="","",VLOOKUP(F217,海关监管条件!$A$1:$B$2000,2,FALSE))</f>
        <v>无 </v>
      </c>
    </row>
    <row r="218" spans="1:15">
      <c r="A218" s="45">
        <v>43461</v>
      </c>
      <c r="B218" s="20" t="s">
        <v>605</v>
      </c>
      <c r="C218" s="20" t="s">
        <v>606</v>
      </c>
      <c r="D218" s="20" t="s">
        <v>607</v>
      </c>
      <c r="E218" s="20" t="s">
        <v>608</v>
      </c>
      <c r="F218" s="20" t="s">
        <v>7</v>
      </c>
      <c r="G218" s="20" t="s">
        <v>609</v>
      </c>
      <c r="H218" s="46">
        <v>28</v>
      </c>
      <c r="I218" s="46" t="s">
        <v>165</v>
      </c>
      <c r="J218" s="47">
        <v>15.2</v>
      </c>
      <c r="K218" s="47">
        <v>425.6</v>
      </c>
      <c r="L218" s="103" t="s">
        <v>610</v>
      </c>
      <c r="M218" s="103" t="s">
        <v>155</v>
      </c>
      <c r="N218" s="103" t="s">
        <v>156</v>
      </c>
      <c r="O218" s="104" t="str">
        <f>IF(F218="","",VLOOKUP(F218,海关监管条件!$A$1:$B$2000,2,FALSE))</f>
        <v>A </v>
      </c>
    </row>
    <row r="219" spans="1:15">
      <c r="A219" s="45">
        <v>43461</v>
      </c>
      <c r="B219" s="20" t="s">
        <v>611</v>
      </c>
      <c r="C219" s="20" t="s">
        <v>612</v>
      </c>
      <c r="D219" s="20" t="s">
        <v>613</v>
      </c>
      <c r="E219" s="20" t="s">
        <v>614</v>
      </c>
      <c r="F219" s="20" t="s">
        <v>10</v>
      </c>
      <c r="G219" s="20" t="s">
        <v>615</v>
      </c>
      <c r="H219" s="46">
        <v>6.75</v>
      </c>
      <c r="I219" s="103" t="s">
        <v>179</v>
      </c>
      <c r="J219" s="47">
        <v>7</v>
      </c>
      <c r="K219" s="47">
        <v>47.25</v>
      </c>
      <c r="L219" s="103" t="s">
        <v>162</v>
      </c>
      <c r="M219" s="103" t="s">
        <v>155</v>
      </c>
      <c r="N219" s="103" t="s">
        <v>156</v>
      </c>
      <c r="O219" s="104" t="str">
        <f>IF(F219="","",VLOOKUP(F219,海关监管条件!$A$1:$B$2000,2,FALSE))</f>
        <v>A </v>
      </c>
    </row>
    <row r="220" spans="1:15">
      <c r="A220" s="45">
        <v>43461</v>
      </c>
      <c r="B220" s="20" t="s">
        <v>611</v>
      </c>
      <c r="C220" s="20" t="s">
        <v>612</v>
      </c>
      <c r="D220" s="20" t="s">
        <v>613</v>
      </c>
      <c r="E220" s="20" t="s">
        <v>616</v>
      </c>
      <c r="F220" s="20" t="s">
        <v>32</v>
      </c>
      <c r="G220" s="20" t="s">
        <v>617</v>
      </c>
      <c r="H220" s="46">
        <v>12.65</v>
      </c>
      <c r="I220" s="103" t="s">
        <v>179</v>
      </c>
      <c r="J220" s="47">
        <v>7</v>
      </c>
      <c r="K220" s="47">
        <v>88.55</v>
      </c>
      <c r="L220" s="103" t="s">
        <v>162</v>
      </c>
      <c r="M220" s="103" t="s">
        <v>155</v>
      </c>
      <c r="N220" s="103" t="s">
        <v>156</v>
      </c>
      <c r="O220" s="104" t="str">
        <f>IF(F220="","",VLOOKUP(F220,海关监管条件!$A$1:$B$2000,2,FALSE))</f>
        <v>A </v>
      </c>
    </row>
    <row r="221" spans="1:15">
      <c r="A221" s="45">
        <v>43461</v>
      </c>
      <c r="B221" s="20" t="s">
        <v>618</v>
      </c>
      <c r="C221" s="20" t="s">
        <v>619</v>
      </c>
      <c r="D221" s="20" t="s">
        <v>620</v>
      </c>
      <c r="E221" s="20" t="s">
        <v>621</v>
      </c>
      <c r="F221" s="20" t="s">
        <v>16</v>
      </c>
      <c r="G221" s="20" t="s">
        <v>190</v>
      </c>
      <c r="H221" s="46">
        <v>60</v>
      </c>
      <c r="I221" s="46" t="s">
        <v>165</v>
      </c>
      <c r="J221" s="47">
        <v>5.9</v>
      </c>
      <c r="K221" s="47">
        <v>354</v>
      </c>
      <c r="L221" s="103" t="s">
        <v>154</v>
      </c>
      <c r="M221" s="103" t="s">
        <v>155</v>
      </c>
      <c r="N221" s="103" t="s">
        <v>156</v>
      </c>
      <c r="O221" s="104" t="str">
        <f>IF(F221="","",VLOOKUP(F221,海关监管条件!$A$1:$B$2000,2,FALSE))</f>
        <v>无 </v>
      </c>
    </row>
    <row r="222" spans="1:15">
      <c r="A222" s="45">
        <v>43461</v>
      </c>
      <c r="B222" s="20" t="s">
        <v>622</v>
      </c>
      <c r="C222" s="20" t="s">
        <v>623</v>
      </c>
      <c r="D222" s="20" t="s">
        <v>624</v>
      </c>
      <c r="E222" s="20" t="s">
        <v>625</v>
      </c>
      <c r="F222" s="20" t="s">
        <v>86</v>
      </c>
      <c r="G222" s="20" t="s">
        <v>192</v>
      </c>
      <c r="H222" s="46">
        <v>236</v>
      </c>
      <c r="I222" s="46" t="s">
        <v>165</v>
      </c>
      <c r="J222" s="47">
        <v>2.2322</v>
      </c>
      <c r="K222" s="47">
        <v>526.8</v>
      </c>
      <c r="L222" s="103" t="s">
        <v>154</v>
      </c>
      <c r="M222" s="103" t="s">
        <v>155</v>
      </c>
      <c r="N222" s="103" t="s">
        <v>156</v>
      </c>
      <c r="O222" s="104" t="str">
        <f>IF(F222="","",VLOOKUP(F222,海关监管条件!$A$1:$B$2000,2,FALSE))</f>
        <v>无</v>
      </c>
    </row>
    <row r="223" spans="1:15">
      <c r="A223" s="45">
        <v>43461</v>
      </c>
      <c r="B223" s="20" t="s">
        <v>626</v>
      </c>
      <c r="C223" s="20" t="s">
        <v>627</v>
      </c>
      <c r="D223" s="20" t="s">
        <v>628</v>
      </c>
      <c r="E223" s="20" t="s">
        <v>629</v>
      </c>
      <c r="F223" s="20" t="s">
        <v>28</v>
      </c>
      <c r="G223" s="20" t="s">
        <v>630</v>
      </c>
      <c r="H223" s="46">
        <v>456</v>
      </c>
      <c r="I223" s="103" t="s">
        <v>631</v>
      </c>
      <c r="J223" s="47">
        <v>0.92</v>
      </c>
      <c r="K223" s="47">
        <v>419.52</v>
      </c>
      <c r="L223" s="103" t="s">
        <v>154</v>
      </c>
      <c r="M223" s="103" t="s">
        <v>155</v>
      </c>
      <c r="N223" s="103" t="s">
        <v>156</v>
      </c>
      <c r="O223" s="104" t="str">
        <f>IF(F223="","",VLOOKUP(F223,海关监管条件!$A$1:$B$2000,2,FALSE))</f>
        <v>无 </v>
      </c>
    </row>
    <row r="224" spans="1:15">
      <c r="A224" s="45">
        <v>43462</v>
      </c>
      <c r="B224" s="20" t="s">
        <v>632</v>
      </c>
      <c r="C224" s="20" t="s">
        <v>633</v>
      </c>
      <c r="D224" s="20" t="s">
        <v>634</v>
      </c>
      <c r="E224" s="20" t="s">
        <v>635</v>
      </c>
      <c r="F224" s="20" t="s">
        <v>10</v>
      </c>
      <c r="G224" s="20" t="s">
        <v>178</v>
      </c>
      <c r="H224" s="46">
        <v>495</v>
      </c>
      <c r="I224" s="103" t="s">
        <v>179</v>
      </c>
      <c r="J224" s="47">
        <v>1</v>
      </c>
      <c r="K224" s="47">
        <v>495</v>
      </c>
      <c r="L224" s="103" t="s">
        <v>154</v>
      </c>
      <c r="M224" s="103" t="s">
        <v>155</v>
      </c>
      <c r="N224" s="103" t="s">
        <v>156</v>
      </c>
      <c r="O224" s="104" t="str">
        <f>IF(F224="","",VLOOKUP(F224,海关监管条件!$A$1:$B$2000,2,FALSE))</f>
        <v>A </v>
      </c>
    </row>
    <row r="225" spans="1:15">
      <c r="A225" s="45">
        <v>43468</v>
      </c>
      <c r="B225" s="20" t="s">
        <v>636</v>
      </c>
      <c r="C225" s="20" t="s">
        <v>637</v>
      </c>
      <c r="D225" s="20" t="s">
        <v>638</v>
      </c>
      <c r="E225" s="20" t="s">
        <v>639</v>
      </c>
      <c r="F225" s="20" t="s">
        <v>7</v>
      </c>
      <c r="G225" s="20" t="s">
        <v>186</v>
      </c>
      <c r="H225" s="46">
        <v>59</v>
      </c>
      <c r="I225" s="103" t="s">
        <v>179</v>
      </c>
      <c r="J225" s="47">
        <v>1.7886</v>
      </c>
      <c r="K225" s="47">
        <v>105.53</v>
      </c>
      <c r="L225" s="103" t="s">
        <v>154</v>
      </c>
      <c r="M225" s="103" t="s">
        <v>155</v>
      </c>
      <c r="N225" s="103" t="s">
        <v>156</v>
      </c>
      <c r="O225" s="104" t="str">
        <f>IF(F225="","",VLOOKUP(F225,海关监管条件!$A$1:$B$2000,2,FALSE))</f>
        <v>A </v>
      </c>
    </row>
    <row r="226" spans="1:15">
      <c r="A226" s="45">
        <v>43468</v>
      </c>
      <c r="B226" s="20" t="s">
        <v>636</v>
      </c>
      <c r="C226" s="20" t="s">
        <v>637</v>
      </c>
      <c r="D226" s="20" t="s">
        <v>638</v>
      </c>
      <c r="E226" s="20" t="s">
        <v>640</v>
      </c>
      <c r="F226" s="20" t="s">
        <v>11</v>
      </c>
      <c r="G226" s="20" t="s">
        <v>184</v>
      </c>
      <c r="H226" s="46">
        <v>77</v>
      </c>
      <c r="I226" s="103" t="s">
        <v>179</v>
      </c>
      <c r="J226" s="47">
        <v>1.4961</v>
      </c>
      <c r="K226" s="47">
        <v>115.2</v>
      </c>
      <c r="L226" s="103" t="s">
        <v>154</v>
      </c>
      <c r="M226" s="103" t="s">
        <v>155</v>
      </c>
      <c r="N226" s="103" t="s">
        <v>156</v>
      </c>
      <c r="O226" s="104" t="str">
        <f>IF(F226="","",VLOOKUP(F226,海关监管条件!$A$1:$B$2000,2,FALSE))</f>
        <v>无 </v>
      </c>
    </row>
    <row r="227" spans="1:15">
      <c r="A227" s="45">
        <v>43469</v>
      </c>
      <c r="B227" s="20" t="s">
        <v>641</v>
      </c>
      <c r="C227" s="20" t="s">
        <v>642</v>
      </c>
      <c r="D227" s="20" t="s">
        <v>643</v>
      </c>
      <c r="E227" s="20" t="s">
        <v>644</v>
      </c>
      <c r="F227" s="20" t="s">
        <v>2</v>
      </c>
      <c r="G227" s="20" t="s">
        <v>152</v>
      </c>
      <c r="H227" s="46">
        <v>66</v>
      </c>
      <c r="I227" s="46" t="s">
        <v>153</v>
      </c>
      <c r="J227" s="47">
        <v>1.57</v>
      </c>
      <c r="K227" s="47">
        <v>103.62</v>
      </c>
      <c r="L227" s="103" t="s">
        <v>154</v>
      </c>
      <c r="M227" s="103" t="s">
        <v>155</v>
      </c>
      <c r="N227" s="103" t="s">
        <v>156</v>
      </c>
      <c r="O227" s="104" t="str">
        <f>IF(F227="","",VLOOKUP(F227,海关监管条件!$A$1:$B$2000,2,FALSE))</f>
        <v>无 </v>
      </c>
    </row>
    <row r="228" spans="1:15">
      <c r="A228" s="45">
        <v>43469</v>
      </c>
      <c r="B228" s="20" t="s">
        <v>641</v>
      </c>
      <c r="C228" s="20" t="s">
        <v>642</v>
      </c>
      <c r="D228" s="20" t="s">
        <v>643</v>
      </c>
      <c r="E228" s="20" t="s">
        <v>645</v>
      </c>
      <c r="F228" s="20" t="s">
        <v>2</v>
      </c>
      <c r="G228" s="20" t="s">
        <v>152</v>
      </c>
      <c r="H228" s="46">
        <v>48</v>
      </c>
      <c r="I228" s="46" t="s">
        <v>153</v>
      </c>
      <c r="J228" s="47">
        <v>0.67</v>
      </c>
      <c r="K228" s="47">
        <v>32.16</v>
      </c>
      <c r="L228" s="103" t="s">
        <v>154</v>
      </c>
      <c r="M228" s="103" t="s">
        <v>155</v>
      </c>
      <c r="N228" s="103" t="s">
        <v>156</v>
      </c>
      <c r="O228" s="104" t="str">
        <f>IF(F228="","",VLOOKUP(F228,海关监管条件!$A$1:$B$2000,2,FALSE))</f>
        <v>无 </v>
      </c>
    </row>
    <row r="229" spans="1:15">
      <c r="A229" s="45">
        <v>43469</v>
      </c>
      <c r="B229" s="20" t="s">
        <v>641</v>
      </c>
      <c r="C229" s="20" t="s">
        <v>642</v>
      </c>
      <c r="D229" s="20" t="s">
        <v>643</v>
      </c>
      <c r="E229" s="20" t="s">
        <v>646</v>
      </c>
      <c r="F229" s="20" t="s">
        <v>2</v>
      </c>
      <c r="G229" s="20" t="s">
        <v>152</v>
      </c>
      <c r="H229" s="46">
        <v>24</v>
      </c>
      <c r="I229" s="46" t="s">
        <v>153</v>
      </c>
      <c r="J229" s="47">
        <v>1.38</v>
      </c>
      <c r="K229" s="47">
        <v>33.12</v>
      </c>
      <c r="L229" s="103" t="s">
        <v>154</v>
      </c>
      <c r="M229" s="103" t="s">
        <v>155</v>
      </c>
      <c r="N229" s="103" t="s">
        <v>156</v>
      </c>
      <c r="O229" s="104" t="str">
        <f>IF(F229="","",VLOOKUP(F229,海关监管条件!$A$1:$B$2000,2,FALSE))</f>
        <v>无 </v>
      </c>
    </row>
    <row r="230" spans="1:15">
      <c r="A230" s="45">
        <v>43469</v>
      </c>
      <c r="B230" s="20" t="s">
        <v>641</v>
      </c>
      <c r="C230" s="20" t="s">
        <v>642</v>
      </c>
      <c r="D230" s="20" t="s">
        <v>643</v>
      </c>
      <c r="E230" s="20" t="s">
        <v>647</v>
      </c>
      <c r="F230" s="20" t="s">
        <v>2</v>
      </c>
      <c r="G230" s="20" t="s">
        <v>152</v>
      </c>
      <c r="H230" s="46">
        <v>30</v>
      </c>
      <c r="I230" s="46" t="s">
        <v>153</v>
      </c>
      <c r="J230" s="47">
        <v>0.97</v>
      </c>
      <c r="K230" s="47">
        <v>29.1</v>
      </c>
      <c r="L230" s="103" t="s">
        <v>154</v>
      </c>
      <c r="M230" s="103" t="s">
        <v>155</v>
      </c>
      <c r="N230" s="103" t="s">
        <v>156</v>
      </c>
      <c r="O230" s="104" t="str">
        <f>IF(F230="","",VLOOKUP(F230,海关监管条件!$A$1:$B$2000,2,FALSE))</f>
        <v>无 </v>
      </c>
    </row>
    <row r="231" spans="1:15">
      <c r="A231" s="45">
        <v>43469</v>
      </c>
      <c r="B231" s="20" t="s">
        <v>641</v>
      </c>
      <c r="C231" s="20" t="s">
        <v>642</v>
      </c>
      <c r="D231" s="20" t="s">
        <v>643</v>
      </c>
      <c r="E231" s="20" t="s">
        <v>648</v>
      </c>
      <c r="F231" s="20" t="s">
        <v>2</v>
      </c>
      <c r="G231" s="20" t="s">
        <v>152</v>
      </c>
      <c r="H231" s="46">
        <v>24</v>
      </c>
      <c r="I231" s="46" t="s">
        <v>153</v>
      </c>
      <c r="J231" s="47">
        <v>0.58</v>
      </c>
      <c r="K231" s="47">
        <v>13.92</v>
      </c>
      <c r="L231" s="103" t="s">
        <v>154</v>
      </c>
      <c r="M231" s="103" t="s">
        <v>155</v>
      </c>
      <c r="N231" s="103" t="s">
        <v>156</v>
      </c>
      <c r="O231" s="104" t="str">
        <f>IF(F231="","",VLOOKUP(F231,海关监管条件!$A$1:$B$2000,2,FALSE))</f>
        <v>无 </v>
      </c>
    </row>
    <row r="232" spans="1:15">
      <c r="A232" s="45">
        <v>43469</v>
      </c>
      <c r="B232" s="20" t="s">
        <v>641</v>
      </c>
      <c r="C232" s="20" t="s">
        <v>642</v>
      </c>
      <c r="D232" s="20" t="s">
        <v>643</v>
      </c>
      <c r="E232" s="20" t="s">
        <v>649</v>
      </c>
      <c r="F232" s="20" t="s">
        <v>2</v>
      </c>
      <c r="G232" s="20" t="s">
        <v>152</v>
      </c>
      <c r="H232" s="46">
        <v>24</v>
      </c>
      <c r="I232" s="46" t="s">
        <v>153</v>
      </c>
      <c r="J232" s="47">
        <v>1.05</v>
      </c>
      <c r="K232" s="47">
        <v>25.2</v>
      </c>
      <c r="L232" s="103" t="s">
        <v>154</v>
      </c>
      <c r="M232" s="103" t="s">
        <v>155</v>
      </c>
      <c r="N232" s="103" t="s">
        <v>156</v>
      </c>
      <c r="O232" s="104" t="str">
        <f>IF(F232="","",VLOOKUP(F232,海关监管条件!$A$1:$B$2000,2,FALSE))</f>
        <v>无 </v>
      </c>
    </row>
    <row r="233" spans="1:15">
      <c r="A233" s="45">
        <v>43469</v>
      </c>
      <c r="B233" s="20" t="s">
        <v>650</v>
      </c>
      <c r="C233" s="20" t="s">
        <v>651</v>
      </c>
      <c r="D233" s="20" t="s">
        <v>652</v>
      </c>
      <c r="E233" s="20" t="s">
        <v>653</v>
      </c>
      <c r="F233" s="20" t="s">
        <v>7</v>
      </c>
      <c r="G233" s="20" t="s">
        <v>164</v>
      </c>
      <c r="H233" s="46">
        <v>2844</v>
      </c>
      <c r="I233" s="46" t="s">
        <v>165</v>
      </c>
      <c r="J233" s="47">
        <v>1.53</v>
      </c>
      <c r="K233" s="47">
        <v>4351.32</v>
      </c>
      <c r="L233" s="103" t="s">
        <v>162</v>
      </c>
      <c r="M233" s="103" t="s">
        <v>155</v>
      </c>
      <c r="N233" s="103" t="s">
        <v>156</v>
      </c>
      <c r="O233" s="104" t="str">
        <f>IF(F233="","",VLOOKUP(F233,海关监管条件!$A$1:$B$2000,2,FALSE))</f>
        <v>A </v>
      </c>
    </row>
    <row r="234" spans="1:15">
      <c r="A234" s="45">
        <v>43469</v>
      </c>
      <c r="B234" s="20" t="s">
        <v>650</v>
      </c>
      <c r="C234" s="20" t="s">
        <v>651</v>
      </c>
      <c r="D234" s="20" t="s">
        <v>652</v>
      </c>
      <c r="E234" s="20" t="s">
        <v>654</v>
      </c>
      <c r="F234" s="20" t="s">
        <v>7</v>
      </c>
      <c r="G234" s="20" t="s">
        <v>164</v>
      </c>
      <c r="H234" s="46">
        <v>240</v>
      </c>
      <c r="I234" s="46" t="s">
        <v>165</v>
      </c>
      <c r="J234" s="47">
        <v>6.88</v>
      </c>
      <c r="K234" s="47">
        <v>1651.2</v>
      </c>
      <c r="L234" s="103" t="s">
        <v>162</v>
      </c>
      <c r="M234" s="103" t="s">
        <v>155</v>
      </c>
      <c r="N234" s="103" t="s">
        <v>156</v>
      </c>
      <c r="O234" s="104" t="str">
        <f>IF(F234="","",VLOOKUP(F234,海关监管条件!$A$1:$B$2000,2,FALSE))</f>
        <v>A </v>
      </c>
    </row>
    <row r="235" spans="1:15">
      <c r="A235" s="45">
        <v>43469</v>
      </c>
      <c r="B235" s="20" t="s">
        <v>650</v>
      </c>
      <c r="C235" s="20" t="s">
        <v>651</v>
      </c>
      <c r="D235" s="20" t="s">
        <v>652</v>
      </c>
      <c r="E235" s="20" t="s">
        <v>655</v>
      </c>
      <c r="F235" s="20" t="s">
        <v>7</v>
      </c>
      <c r="G235" s="20" t="s">
        <v>164</v>
      </c>
      <c r="H235" s="46">
        <v>240</v>
      </c>
      <c r="I235" s="46" t="s">
        <v>165</v>
      </c>
      <c r="J235" s="47">
        <v>3.52</v>
      </c>
      <c r="K235" s="47">
        <v>844.8</v>
      </c>
      <c r="L235" s="103" t="s">
        <v>162</v>
      </c>
      <c r="M235" s="103" t="s">
        <v>155</v>
      </c>
      <c r="N235" s="103" t="s">
        <v>156</v>
      </c>
      <c r="O235" s="104" t="str">
        <f>IF(F235="","",VLOOKUP(F235,海关监管条件!$A$1:$B$2000,2,FALSE))</f>
        <v>A </v>
      </c>
    </row>
    <row r="236" spans="1:15">
      <c r="A236" s="45">
        <v>43469</v>
      </c>
      <c r="B236" s="20" t="s">
        <v>650</v>
      </c>
      <c r="C236" s="20" t="s">
        <v>651</v>
      </c>
      <c r="D236" s="20" t="s">
        <v>652</v>
      </c>
      <c r="E236" s="20" t="s">
        <v>656</v>
      </c>
      <c r="F236" s="20" t="s">
        <v>5</v>
      </c>
      <c r="G236" s="20" t="s">
        <v>161</v>
      </c>
      <c r="H236" s="46">
        <v>120</v>
      </c>
      <c r="I236" s="46" t="s">
        <v>153</v>
      </c>
      <c r="J236" s="47">
        <v>4.62</v>
      </c>
      <c r="K236" s="47">
        <v>554.4</v>
      </c>
      <c r="L236" s="103" t="s">
        <v>162</v>
      </c>
      <c r="M236" s="103" t="s">
        <v>155</v>
      </c>
      <c r="N236" s="103" t="s">
        <v>156</v>
      </c>
      <c r="O236" s="104" t="str">
        <f>IF(F236="","",VLOOKUP(F236,海关监管条件!$A$1:$B$2000,2,FALSE))</f>
        <v>A </v>
      </c>
    </row>
    <row r="237" spans="1:15">
      <c r="A237" s="45">
        <v>43469</v>
      </c>
      <c r="B237" s="20" t="s">
        <v>650</v>
      </c>
      <c r="C237" s="20" t="s">
        <v>651</v>
      </c>
      <c r="D237" s="20" t="s">
        <v>652</v>
      </c>
      <c r="E237" s="20" t="s">
        <v>657</v>
      </c>
      <c r="F237" s="20" t="s">
        <v>5</v>
      </c>
      <c r="G237" s="20" t="s">
        <v>161</v>
      </c>
      <c r="H237" s="46">
        <v>120</v>
      </c>
      <c r="I237" s="46" t="s">
        <v>153</v>
      </c>
      <c r="J237" s="47">
        <v>15.9</v>
      </c>
      <c r="K237" s="47">
        <v>1908</v>
      </c>
      <c r="L237" s="103" t="s">
        <v>162</v>
      </c>
      <c r="M237" s="103" t="s">
        <v>155</v>
      </c>
      <c r="N237" s="103" t="s">
        <v>156</v>
      </c>
      <c r="O237" s="104" t="str">
        <f>IF(F237="","",VLOOKUP(F237,海关监管条件!$A$1:$B$2000,2,FALSE))</f>
        <v>A </v>
      </c>
    </row>
    <row r="238" spans="1:15">
      <c r="A238" s="45">
        <v>43469</v>
      </c>
      <c r="B238" s="20" t="s">
        <v>650</v>
      </c>
      <c r="C238" s="20" t="s">
        <v>651</v>
      </c>
      <c r="D238" s="20" t="s">
        <v>652</v>
      </c>
      <c r="E238" s="20" t="s">
        <v>658</v>
      </c>
      <c r="F238" s="20" t="s">
        <v>5</v>
      </c>
      <c r="G238" s="20" t="s">
        <v>161</v>
      </c>
      <c r="H238" s="46">
        <v>120</v>
      </c>
      <c r="I238" s="46" t="s">
        <v>153</v>
      </c>
      <c r="J238" s="47">
        <v>14.92</v>
      </c>
      <c r="K238" s="47">
        <v>1790.4</v>
      </c>
      <c r="L238" s="103" t="s">
        <v>162</v>
      </c>
      <c r="M238" s="103" t="s">
        <v>155</v>
      </c>
      <c r="N238" s="103" t="s">
        <v>156</v>
      </c>
      <c r="O238" s="104" t="str">
        <f>IF(F238="","",VLOOKUP(F238,海关监管条件!$A$1:$B$2000,2,FALSE))</f>
        <v>A </v>
      </c>
    </row>
    <row r="239" spans="1:15">
      <c r="A239" s="45">
        <v>43469</v>
      </c>
      <c r="B239" s="20" t="s">
        <v>650</v>
      </c>
      <c r="C239" s="20" t="s">
        <v>651</v>
      </c>
      <c r="D239" s="20" t="s">
        <v>652</v>
      </c>
      <c r="E239" s="20" t="s">
        <v>659</v>
      </c>
      <c r="F239" s="20" t="s">
        <v>5</v>
      </c>
      <c r="G239" s="20" t="s">
        <v>161</v>
      </c>
      <c r="H239" s="46">
        <v>80</v>
      </c>
      <c r="I239" s="46" t="s">
        <v>153</v>
      </c>
      <c r="J239" s="47">
        <v>33.22</v>
      </c>
      <c r="K239" s="47">
        <v>2657.6</v>
      </c>
      <c r="L239" s="103" t="s">
        <v>162</v>
      </c>
      <c r="M239" s="103" t="s">
        <v>155</v>
      </c>
      <c r="N239" s="103" t="s">
        <v>156</v>
      </c>
      <c r="O239" s="104" t="str">
        <f>IF(F239="","",VLOOKUP(F239,海关监管条件!$A$1:$B$2000,2,FALSE))</f>
        <v>A </v>
      </c>
    </row>
    <row r="240" spans="1:15">
      <c r="A240" s="45">
        <v>43472</v>
      </c>
      <c r="B240" s="20" t="s">
        <v>660</v>
      </c>
      <c r="C240" s="20" t="s">
        <v>661</v>
      </c>
      <c r="D240" s="20" t="s">
        <v>662</v>
      </c>
      <c r="E240" s="20" t="s">
        <v>663</v>
      </c>
      <c r="F240" s="20" t="s">
        <v>10</v>
      </c>
      <c r="G240" s="20" t="s">
        <v>664</v>
      </c>
      <c r="H240" s="46">
        <v>2052</v>
      </c>
      <c r="I240" s="103" t="s">
        <v>179</v>
      </c>
      <c r="J240" s="47">
        <v>2</v>
      </c>
      <c r="K240" s="47">
        <v>4104</v>
      </c>
      <c r="L240" s="103" t="s">
        <v>154</v>
      </c>
      <c r="M240" s="103" t="s">
        <v>155</v>
      </c>
      <c r="N240" s="103" t="s">
        <v>156</v>
      </c>
      <c r="O240" s="104" t="str">
        <f>IF(F240="","",VLOOKUP(F240,海关监管条件!$A$1:$B$2000,2,FALSE))</f>
        <v>A </v>
      </c>
    </row>
    <row r="241" spans="1:15">
      <c r="A241" s="45">
        <v>43472</v>
      </c>
      <c r="B241" s="20" t="s">
        <v>660</v>
      </c>
      <c r="C241" s="20" t="s">
        <v>661</v>
      </c>
      <c r="D241" s="20" t="s">
        <v>662</v>
      </c>
      <c r="E241" s="20" t="s">
        <v>665</v>
      </c>
      <c r="F241" s="20" t="s">
        <v>10</v>
      </c>
      <c r="G241" s="20" t="s">
        <v>293</v>
      </c>
      <c r="H241" s="46">
        <v>2007</v>
      </c>
      <c r="I241" s="103" t="s">
        <v>179</v>
      </c>
      <c r="J241" s="47">
        <v>2</v>
      </c>
      <c r="K241" s="47">
        <v>4014</v>
      </c>
      <c r="L241" s="103" t="s">
        <v>154</v>
      </c>
      <c r="M241" s="103" t="s">
        <v>155</v>
      </c>
      <c r="N241" s="103" t="s">
        <v>156</v>
      </c>
      <c r="O241" s="104" t="str">
        <f>IF(F241="","",VLOOKUP(F241,海关监管条件!$A$1:$B$2000,2,FALSE))</f>
        <v>A </v>
      </c>
    </row>
    <row r="242" spans="1:15">
      <c r="A242" s="45">
        <v>43472</v>
      </c>
      <c r="B242" s="20" t="s">
        <v>660</v>
      </c>
      <c r="C242" s="20" t="s">
        <v>661</v>
      </c>
      <c r="D242" s="20" t="s">
        <v>662</v>
      </c>
      <c r="E242" s="20" t="s">
        <v>666</v>
      </c>
      <c r="F242" s="20" t="s">
        <v>15</v>
      </c>
      <c r="G242" s="20" t="s">
        <v>667</v>
      </c>
      <c r="H242" s="46">
        <v>615</v>
      </c>
      <c r="I242" s="103" t="s">
        <v>179</v>
      </c>
      <c r="J242" s="47">
        <v>2</v>
      </c>
      <c r="K242" s="47">
        <v>1230</v>
      </c>
      <c r="L242" s="103" t="s">
        <v>154</v>
      </c>
      <c r="M242" s="103" t="s">
        <v>155</v>
      </c>
      <c r="N242" s="103" t="s">
        <v>156</v>
      </c>
      <c r="O242" s="104" t="str">
        <f>IF(F242="","",VLOOKUP(F242,海关监管条件!$A$1:$B$2000,2,FALSE))</f>
        <v>A </v>
      </c>
    </row>
    <row r="243" spans="1:15">
      <c r="A243" s="45">
        <v>43472</v>
      </c>
      <c r="B243" s="20" t="s">
        <v>660</v>
      </c>
      <c r="C243" s="20" t="s">
        <v>661</v>
      </c>
      <c r="D243" s="20" t="s">
        <v>662</v>
      </c>
      <c r="E243" s="20" t="s">
        <v>668</v>
      </c>
      <c r="F243" s="20" t="s">
        <v>15</v>
      </c>
      <c r="G243" s="20" t="s">
        <v>667</v>
      </c>
      <c r="H243" s="46">
        <v>377</v>
      </c>
      <c r="I243" s="103" t="s">
        <v>179</v>
      </c>
      <c r="J243" s="47">
        <v>2</v>
      </c>
      <c r="K243" s="47">
        <v>754</v>
      </c>
      <c r="L243" s="103" t="s">
        <v>154</v>
      </c>
      <c r="M243" s="103" t="s">
        <v>155</v>
      </c>
      <c r="N243" s="103" t="s">
        <v>156</v>
      </c>
      <c r="O243" s="104" t="str">
        <f>IF(F243="","",VLOOKUP(F243,海关监管条件!$A$1:$B$2000,2,FALSE))</f>
        <v>A </v>
      </c>
    </row>
    <row r="244" spans="1:15">
      <c r="A244" s="45">
        <v>43472</v>
      </c>
      <c r="B244" s="20" t="s">
        <v>660</v>
      </c>
      <c r="C244" s="20" t="s">
        <v>661</v>
      </c>
      <c r="D244" s="20" t="s">
        <v>662</v>
      </c>
      <c r="E244" s="20" t="s">
        <v>669</v>
      </c>
      <c r="F244" s="20" t="s">
        <v>10</v>
      </c>
      <c r="G244" s="20" t="s">
        <v>288</v>
      </c>
      <c r="H244" s="46">
        <v>954</v>
      </c>
      <c r="I244" s="103" t="s">
        <v>179</v>
      </c>
      <c r="J244" s="47">
        <v>2</v>
      </c>
      <c r="K244" s="47">
        <v>1908</v>
      </c>
      <c r="L244" s="103" t="s">
        <v>154</v>
      </c>
      <c r="M244" s="103" t="s">
        <v>155</v>
      </c>
      <c r="N244" s="103" t="s">
        <v>156</v>
      </c>
      <c r="O244" s="104" t="str">
        <f>IF(F244="","",VLOOKUP(F244,海关监管条件!$A$1:$B$2000,2,FALSE))</f>
        <v>A </v>
      </c>
    </row>
    <row r="245" spans="1:15">
      <c r="A245" s="45">
        <v>43472</v>
      </c>
      <c r="B245" s="20" t="s">
        <v>660</v>
      </c>
      <c r="C245" s="20" t="s">
        <v>670</v>
      </c>
      <c r="D245" s="20" t="s">
        <v>671</v>
      </c>
      <c r="E245" s="20" t="s">
        <v>672</v>
      </c>
      <c r="F245" s="20" t="s">
        <v>10</v>
      </c>
      <c r="G245" s="20" t="s">
        <v>664</v>
      </c>
      <c r="H245" s="46">
        <v>3471</v>
      </c>
      <c r="I245" s="103" t="s">
        <v>179</v>
      </c>
      <c r="J245" s="47">
        <v>2</v>
      </c>
      <c r="K245" s="47">
        <v>6942</v>
      </c>
      <c r="L245" s="103" t="s">
        <v>154</v>
      </c>
      <c r="M245" s="103" t="s">
        <v>155</v>
      </c>
      <c r="N245" s="103" t="s">
        <v>156</v>
      </c>
      <c r="O245" s="104" t="str">
        <f>IF(F245="","",VLOOKUP(F245,海关监管条件!$A$1:$B$2000,2,FALSE))</f>
        <v>A </v>
      </c>
    </row>
    <row r="246" spans="1:15">
      <c r="A246" s="45">
        <v>43472</v>
      </c>
      <c r="B246" s="20" t="s">
        <v>660</v>
      </c>
      <c r="C246" s="20" t="s">
        <v>670</v>
      </c>
      <c r="D246" s="20" t="s">
        <v>671</v>
      </c>
      <c r="E246" s="20" t="s">
        <v>673</v>
      </c>
      <c r="F246" s="20" t="s">
        <v>15</v>
      </c>
      <c r="G246" s="20" t="s">
        <v>667</v>
      </c>
      <c r="H246" s="46">
        <v>434</v>
      </c>
      <c r="I246" s="103" t="s">
        <v>179</v>
      </c>
      <c r="J246" s="47">
        <v>2</v>
      </c>
      <c r="K246" s="47">
        <v>868</v>
      </c>
      <c r="L246" s="103" t="s">
        <v>154</v>
      </c>
      <c r="M246" s="103" t="s">
        <v>155</v>
      </c>
      <c r="N246" s="103" t="s">
        <v>156</v>
      </c>
      <c r="O246" s="104" t="str">
        <f>IF(F246="","",VLOOKUP(F246,海关监管条件!$A$1:$B$2000,2,FALSE))</f>
        <v>A </v>
      </c>
    </row>
    <row r="247" spans="1:15">
      <c r="A247" s="45">
        <v>43472</v>
      </c>
      <c r="B247" s="20" t="s">
        <v>660</v>
      </c>
      <c r="C247" s="20" t="s">
        <v>670</v>
      </c>
      <c r="D247" s="20" t="s">
        <v>671</v>
      </c>
      <c r="E247" s="20" t="s">
        <v>674</v>
      </c>
      <c r="F247" s="20" t="s">
        <v>15</v>
      </c>
      <c r="G247" s="20" t="s">
        <v>667</v>
      </c>
      <c r="H247" s="46">
        <v>115</v>
      </c>
      <c r="I247" s="103" t="s">
        <v>179</v>
      </c>
      <c r="J247" s="47">
        <v>2</v>
      </c>
      <c r="K247" s="47">
        <v>230</v>
      </c>
      <c r="L247" s="103" t="s">
        <v>154</v>
      </c>
      <c r="M247" s="103" t="s">
        <v>155</v>
      </c>
      <c r="N247" s="103" t="s">
        <v>156</v>
      </c>
      <c r="O247" s="104" t="str">
        <f>IF(F247="","",VLOOKUP(F247,海关监管条件!$A$1:$B$2000,2,FALSE))</f>
        <v>A </v>
      </c>
    </row>
    <row r="248" spans="1:15">
      <c r="A248" s="45">
        <v>43472</v>
      </c>
      <c r="B248" s="20" t="s">
        <v>660</v>
      </c>
      <c r="C248" s="20" t="s">
        <v>670</v>
      </c>
      <c r="D248" s="20" t="s">
        <v>671</v>
      </c>
      <c r="E248" s="20" t="s">
        <v>675</v>
      </c>
      <c r="F248" s="20" t="s">
        <v>10</v>
      </c>
      <c r="G248" s="20" t="s">
        <v>288</v>
      </c>
      <c r="H248" s="46">
        <v>957</v>
      </c>
      <c r="I248" s="103" t="s">
        <v>179</v>
      </c>
      <c r="J248" s="47">
        <v>2</v>
      </c>
      <c r="K248" s="47">
        <v>1914</v>
      </c>
      <c r="L248" s="103" t="s">
        <v>154</v>
      </c>
      <c r="M248" s="103" t="s">
        <v>155</v>
      </c>
      <c r="N248" s="103" t="s">
        <v>156</v>
      </c>
      <c r="O248" s="104" t="str">
        <f>IF(F248="","",VLOOKUP(F248,海关监管条件!$A$1:$B$2000,2,FALSE))</f>
        <v>A </v>
      </c>
    </row>
    <row r="249" spans="1:15">
      <c r="A249" s="45">
        <v>43474</v>
      </c>
      <c r="B249" s="20" t="s">
        <v>676</v>
      </c>
      <c r="C249" s="20" t="s">
        <v>677</v>
      </c>
      <c r="D249" s="20" t="s">
        <v>678</v>
      </c>
      <c r="E249" s="20" t="s">
        <v>679</v>
      </c>
      <c r="F249" s="20" t="s">
        <v>25</v>
      </c>
      <c r="G249" s="20" t="s">
        <v>233</v>
      </c>
      <c r="H249" s="46">
        <v>13.23</v>
      </c>
      <c r="I249" s="103" t="s">
        <v>179</v>
      </c>
      <c r="J249" s="47">
        <v>168</v>
      </c>
      <c r="K249" s="47">
        <v>2222.64</v>
      </c>
      <c r="L249" s="103" t="s">
        <v>154</v>
      </c>
      <c r="M249" s="103" t="s">
        <v>155</v>
      </c>
      <c r="N249" s="103" t="s">
        <v>156</v>
      </c>
      <c r="O249" s="104" t="str">
        <f>IF(F249="","",VLOOKUP(F249,海关监管条件!$A$1:$B$2000,2,FALSE))</f>
        <v>无 </v>
      </c>
    </row>
    <row r="250" spans="1:15">
      <c r="A250" s="45">
        <v>43474</v>
      </c>
      <c r="B250" s="20" t="s">
        <v>676</v>
      </c>
      <c r="C250" s="20" t="s">
        <v>677</v>
      </c>
      <c r="D250" s="20" t="s">
        <v>678</v>
      </c>
      <c r="E250" s="20" t="s">
        <v>680</v>
      </c>
      <c r="F250" s="20" t="s">
        <v>25</v>
      </c>
      <c r="G250" s="20" t="s">
        <v>233</v>
      </c>
      <c r="H250" s="46">
        <v>6.12</v>
      </c>
      <c r="I250" s="103" t="s">
        <v>179</v>
      </c>
      <c r="J250" s="47">
        <v>96</v>
      </c>
      <c r="K250" s="47">
        <v>587.52</v>
      </c>
      <c r="L250" s="103" t="s">
        <v>154</v>
      </c>
      <c r="M250" s="103" t="s">
        <v>155</v>
      </c>
      <c r="N250" s="103" t="s">
        <v>156</v>
      </c>
      <c r="O250" s="104" t="str">
        <f>IF(F250="","",VLOOKUP(F250,海关监管条件!$A$1:$B$2000,2,FALSE))</f>
        <v>无 </v>
      </c>
    </row>
    <row r="251" spans="1:15">
      <c r="A251" s="45">
        <v>43474</v>
      </c>
      <c r="B251" s="20" t="s">
        <v>676</v>
      </c>
      <c r="C251" s="20" t="s">
        <v>677</v>
      </c>
      <c r="D251" s="20" t="s">
        <v>678</v>
      </c>
      <c r="E251" s="20" t="s">
        <v>681</v>
      </c>
      <c r="F251" s="20" t="s">
        <v>25</v>
      </c>
      <c r="G251" s="20" t="s">
        <v>233</v>
      </c>
      <c r="H251" s="46">
        <v>7</v>
      </c>
      <c r="I251" s="103" t="s">
        <v>179</v>
      </c>
      <c r="J251" s="47">
        <v>80.64</v>
      </c>
      <c r="K251" s="47">
        <v>564.48</v>
      </c>
      <c r="L251" s="103" t="s">
        <v>154</v>
      </c>
      <c r="M251" s="103" t="s">
        <v>155</v>
      </c>
      <c r="N251" s="103" t="s">
        <v>156</v>
      </c>
      <c r="O251" s="104" t="str">
        <f>IF(F251="","",VLOOKUP(F251,海关监管条件!$A$1:$B$2000,2,FALSE))</f>
        <v>无 </v>
      </c>
    </row>
    <row r="252" spans="1:15">
      <c r="A252" s="45">
        <v>43474</v>
      </c>
      <c r="B252" s="20" t="s">
        <v>676</v>
      </c>
      <c r="C252" s="20" t="s">
        <v>677</v>
      </c>
      <c r="D252" s="20" t="s">
        <v>678</v>
      </c>
      <c r="E252" s="20" t="s">
        <v>682</v>
      </c>
      <c r="F252" s="20" t="s">
        <v>25</v>
      </c>
      <c r="G252" s="20" t="s">
        <v>233</v>
      </c>
      <c r="H252" s="46">
        <v>8</v>
      </c>
      <c r="I252" s="103" t="s">
        <v>179</v>
      </c>
      <c r="J252" s="47">
        <v>80.64</v>
      </c>
      <c r="K252" s="47">
        <v>645.12</v>
      </c>
      <c r="L252" s="103" t="s">
        <v>154</v>
      </c>
      <c r="M252" s="103" t="s">
        <v>155</v>
      </c>
      <c r="N252" s="103" t="s">
        <v>156</v>
      </c>
      <c r="O252" s="104" t="str">
        <f>IF(F252="","",VLOOKUP(F252,海关监管条件!$A$1:$B$2000,2,FALSE))</f>
        <v>无 </v>
      </c>
    </row>
    <row r="253" spans="1:15">
      <c r="A253" s="45">
        <v>43474</v>
      </c>
      <c r="B253" s="20" t="s">
        <v>676</v>
      </c>
      <c r="C253" s="20" t="s">
        <v>677</v>
      </c>
      <c r="D253" s="20" t="s">
        <v>678</v>
      </c>
      <c r="E253" s="20" t="s">
        <v>683</v>
      </c>
      <c r="F253" s="20" t="s">
        <v>25</v>
      </c>
      <c r="G253" s="20" t="s">
        <v>233</v>
      </c>
      <c r="H253" s="46">
        <v>8.12</v>
      </c>
      <c r="I253" s="103" t="s">
        <v>179</v>
      </c>
      <c r="J253" s="47">
        <v>77.1724137931035</v>
      </c>
      <c r="K253" s="47">
        <v>626.64</v>
      </c>
      <c r="L253" s="103" t="s">
        <v>154</v>
      </c>
      <c r="M253" s="103" t="s">
        <v>155</v>
      </c>
      <c r="N253" s="103" t="s">
        <v>156</v>
      </c>
      <c r="O253" s="104" t="str">
        <f>IF(F253="","",VLOOKUP(F253,海关监管条件!$A$1:$B$2000,2,FALSE))</f>
        <v>无 </v>
      </c>
    </row>
    <row r="254" spans="1:15">
      <c r="A254" s="45">
        <v>43474</v>
      </c>
      <c r="B254" s="20" t="s">
        <v>676</v>
      </c>
      <c r="C254" s="20" t="s">
        <v>684</v>
      </c>
      <c r="D254" s="20" t="s">
        <v>685</v>
      </c>
      <c r="E254" s="20" t="s">
        <v>686</v>
      </c>
      <c r="F254" s="20" t="s">
        <v>35</v>
      </c>
      <c r="G254" s="20" t="s">
        <v>238</v>
      </c>
      <c r="H254" s="46">
        <v>180</v>
      </c>
      <c r="I254" s="46" t="s">
        <v>165</v>
      </c>
      <c r="J254" s="47">
        <v>1.63</v>
      </c>
      <c r="K254" s="47">
        <v>293.4</v>
      </c>
      <c r="L254" s="103" t="s">
        <v>154</v>
      </c>
      <c r="M254" s="103" t="s">
        <v>155</v>
      </c>
      <c r="N254" s="103" t="s">
        <v>156</v>
      </c>
      <c r="O254" s="104" t="str">
        <f>IF(F254="","",VLOOKUP(F254,海关监管条件!$A$1:$B$2000,2,FALSE))</f>
        <v>无</v>
      </c>
    </row>
    <row r="255" spans="1:15">
      <c r="A255" s="45">
        <v>43474</v>
      </c>
      <c r="B255" s="20" t="s">
        <v>676</v>
      </c>
      <c r="C255" s="20" t="s">
        <v>684</v>
      </c>
      <c r="D255" s="20" t="s">
        <v>685</v>
      </c>
      <c r="E255" s="20" t="s">
        <v>687</v>
      </c>
      <c r="F255" s="20" t="s">
        <v>35</v>
      </c>
      <c r="G255" s="20" t="s">
        <v>238</v>
      </c>
      <c r="H255" s="46">
        <v>216</v>
      </c>
      <c r="I255" s="46" t="s">
        <v>165</v>
      </c>
      <c r="J255" s="47">
        <v>1.75</v>
      </c>
      <c r="K255" s="47">
        <v>378</v>
      </c>
      <c r="L255" s="103" t="s">
        <v>154</v>
      </c>
      <c r="M255" s="103" t="s">
        <v>155</v>
      </c>
      <c r="N255" s="103" t="s">
        <v>156</v>
      </c>
      <c r="O255" s="104" t="str">
        <f>IF(F255="","",VLOOKUP(F255,海关监管条件!$A$1:$B$2000,2,FALSE))</f>
        <v>无</v>
      </c>
    </row>
    <row r="256" spans="1:15">
      <c r="A256" s="45">
        <v>43474</v>
      </c>
      <c r="B256" s="20" t="s">
        <v>676</v>
      </c>
      <c r="C256" s="20" t="s">
        <v>684</v>
      </c>
      <c r="D256" s="20" t="s">
        <v>685</v>
      </c>
      <c r="E256" s="20" t="s">
        <v>688</v>
      </c>
      <c r="F256" s="20" t="s">
        <v>35</v>
      </c>
      <c r="G256" s="20" t="s">
        <v>238</v>
      </c>
      <c r="H256" s="46">
        <v>96</v>
      </c>
      <c r="I256" s="46" t="s">
        <v>165</v>
      </c>
      <c r="J256" s="47">
        <v>1.03</v>
      </c>
      <c r="K256" s="47">
        <v>98.88</v>
      </c>
      <c r="L256" s="103" t="s">
        <v>154</v>
      </c>
      <c r="M256" s="103" t="s">
        <v>155</v>
      </c>
      <c r="N256" s="103" t="s">
        <v>156</v>
      </c>
      <c r="O256" s="104" t="str">
        <f>IF(F256="","",VLOOKUP(F256,海关监管条件!$A$1:$B$2000,2,FALSE))</f>
        <v>无</v>
      </c>
    </row>
    <row r="257" spans="1:15">
      <c r="A257" s="45">
        <v>43474</v>
      </c>
      <c r="B257" s="20" t="s">
        <v>676</v>
      </c>
      <c r="C257" s="20" t="s">
        <v>689</v>
      </c>
      <c r="D257" s="20" t="s">
        <v>690</v>
      </c>
      <c r="E257" s="20" t="s">
        <v>691</v>
      </c>
      <c r="F257" s="20" t="s">
        <v>25</v>
      </c>
      <c r="G257" s="20" t="s">
        <v>233</v>
      </c>
      <c r="H257" s="46">
        <v>13</v>
      </c>
      <c r="I257" s="103" t="s">
        <v>179</v>
      </c>
      <c r="J257" s="47">
        <v>10</v>
      </c>
      <c r="K257" s="47">
        <v>130</v>
      </c>
      <c r="L257" s="103" t="s">
        <v>162</v>
      </c>
      <c r="M257" s="103" t="s">
        <v>155</v>
      </c>
      <c r="N257" s="103" t="s">
        <v>156</v>
      </c>
      <c r="O257" s="104" t="str">
        <f>IF(F257="","",VLOOKUP(F257,海关监管条件!$A$1:$B$2000,2,FALSE))</f>
        <v>无 </v>
      </c>
    </row>
    <row r="258" spans="1:15">
      <c r="A258" s="45">
        <v>43474</v>
      </c>
      <c r="B258" s="20" t="s">
        <v>676</v>
      </c>
      <c r="C258" s="20" t="s">
        <v>689</v>
      </c>
      <c r="D258" s="20" t="s">
        <v>690</v>
      </c>
      <c r="E258" s="20" t="s">
        <v>692</v>
      </c>
      <c r="F258" s="20" t="s">
        <v>25</v>
      </c>
      <c r="G258" s="20" t="s">
        <v>233</v>
      </c>
      <c r="H258" s="46">
        <v>6</v>
      </c>
      <c r="I258" s="103" t="s">
        <v>179</v>
      </c>
      <c r="J258" s="47">
        <v>10</v>
      </c>
      <c r="K258" s="47">
        <v>60</v>
      </c>
      <c r="L258" s="103" t="s">
        <v>162</v>
      </c>
      <c r="M258" s="103" t="s">
        <v>155</v>
      </c>
      <c r="N258" s="103" t="s">
        <v>156</v>
      </c>
      <c r="O258" s="104" t="str">
        <f>IF(F258="","",VLOOKUP(F258,海关监管条件!$A$1:$B$2000,2,FALSE))</f>
        <v>无 </v>
      </c>
    </row>
    <row r="259" spans="1:15">
      <c r="A259" s="45">
        <v>43474</v>
      </c>
      <c r="B259" s="20" t="s">
        <v>676</v>
      </c>
      <c r="C259" s="20" t="s">
        <v>689</v>
      </c>
      <c r="D259" s="20" t="s">
        <v>690</v>
      </c>
      <c r="E259" s="20" t="s">
        <v>693</v>
      </c>
      <c r="F259" s="20" t="s">
        <v>25</v>
      </c>
      <c r="G259" s="20" t="s">
        <v>233</v>
      </c>
      <c r="H259" s="46">
        <v>6</v>
      </c>
      <c r="I259" s="103" t="s">
        <v>179</v>
      </c>
      <c r="J259" s="47">
        <v>10</v>
      </c>
      <c r="K259" s="47">
        <v>60</v>
      </c>
      <c r="L259" s="103" t="s">
        <v>162</v>
      </c>
      <c r="M259" s="103" t="s">
        <v>155</v>
      </c>
      <c r="N259" s="103" t="s">
        <v>156</v>
      </c>
      <c r="O259" s="104" t="str">
        <f>IF(F259="","",VLOOKUP(F259,海关监管条件!$A$1:$B$2000,2,FALSE))</f>
        <v>无 </v>
      </c>
    </row>
    <row r="260" spans="1:15">
      <c r="A260" s="45">
        <v>43474</v>
      </c>
      <c r="B260" s="20" t="s">
        <v>676</v>
      </c>
      <c r="C260" s="20" t="s">
        <v>689</v>
      </c>
      <c r="D260" s="20" t="s">
        <v>690</v>
      </c>
      <c r="E260" s="20" t="s">
        <v>694</v>
      </c>
      <c r="F260" s="20" t="s">
        <v>25</v>
      </c>
      <c r="G260" s="20" t="s">
        <v>233</v>
      </c>
      <c r="H260" s="46">
        <v>8</v>
      </c>
      <c r="I260" s="103" t="s">
        <v>179</v>
      </c>
      <c r="J260" s="47">
        <v>10</v>
      </c>
      <c r="K260" s="47">
        <v>80</v>
      </c>
      <c r="L260" s="103" t="s">
        <v>162</v>
      </c>
      <c r="M260" s="103" t="s">
        <v>155</v>
      </c>
      <c r="N260" s="103" t="s">
        <v>156</v>
      </c>
      <c r="O260" s="104" t="str">
        <f>IF(F260="","",VLOOKUP(F260,海关监管条件!$A$1:$B$2000,2,FALSE))</f>
        <v>无 </v>
      </c>
    </row>
    <row r="261" spans="1:15">
      <c r="A261" s="45">
        <v>43474</v>
      </c>
      <c r="B261" s="20" t="s">
        <v>676</v>
      </c>
      <c r="C261" s="20" t="s">
        <v>689</v>
      </c>
      <c r="D261" s="20" t="s">
        <v>690</v>
      </c>
      <c r="E261" s="20" t="s">
        <v>695</v>
      </c>
      <c r="F261" s="20" t="s">
        <v>25</v>
      </c>
      <c r="G261" s="20" t="s">
        <v>233</v>
      </c>
      <c r="H261" s="46">
        <v>7</v>
      </c>
      <c r="I261" s="103" t="s">
        <v>179</v>
      </c>
      <c r="J261" s="47">
        <v>10</v>
      </c>
      <c r="K261" s="47">
        <v>70</v>
      </c>
      <c r="L261" s="103" t="s">
        <v>162</v>
      </c>
      <c r="M261" s="103" t="s">
        <v>155</v>
      </c>
      <c r="N261" s="103" t="s">
        <v>156</v>
      </c>
      <c r="O261" s="104" t="str">
        <f>IF(F261="","",VLOOKUP(F261,海关监管条件!$A$1:$B$2000,2,FALSE))</f>
        <v>无 </v>
      </c>
    </row>
    <row r="262" spans="1:15">
      <c r="A262" s="45">
        <v>43474</v>
      </c>
      <c r="B262" s="20" t="s">
        <v>676</v>
      </c>
      <c r="C262" s="20" t="s">
        <v>689</v>
      </c>
      <c r="D262" s="20" t="s">
        <v>690</v>
      </c>
      <c r="E262" s="20" t="s">
        <v>696</v>
      </c>
      <c r="F262" s="20" t="s">
        <v>25</v>
      </c>
      <c r="G262" s="20" t="s">
        <v>233</v>
      </c>
      <c r="H262" s="46">
        <v>10</v>
      </c>
      <c r="I262" s="103" t="s">
        <v>179</v>
      </c>
      <c r="J262" s="47">
        <v>10</v>
      </c>
      <c r="K262" s="47">
        <v>100</v>
      </c>
      <c r="L262" s="103" t="s">
        <v>162</v>
      </c>
      <c r="M262" s="103" t="s">
        <v>155</v>
      </c>
      <c r="N262" s="103" t="s">
        <v>156</v>
      </c>
      <c r="O262" s="104" t="str">
        <f>IF(F262="","",VLOOKUP(F262,海关监管条件!$A$1:$B$2000,2,FALSE))</f>
        <v>无 </v>
      </c>
    </row>
    <row r="263" spans="1:15">
      <c r="A263" s="45">
        <v>43474</v>
      </c>
      <c r="B263" s="20" t="s">
        <v>676</v>
      </c>
      <c r="C263" s="20" t="s">
        <v>689</v>
      </c>
      <c r="D263" s="20" t="s">
        <v>690</v>
      </c>
      <c r="E263" s="20" t="s">
        <v>697</v>
      </c>
      <c r="F263" s="20" t="s">
        <v>25</v>
      </c>
      <c r="G263" s="20" t="s">
        <v>233</v>
      </c>
      <c r="H263" s="46">
        <v>3</v>
      </c>
      <c r="I263" s="103" t="s">
        <v>179</v>
      </c>
      <c r="J263" s="47">
        <v>10</v>
      </c>
      <c r="K263" s="47">
        <v>30</v>
      </c>
      <c r="L263" s="103" t="s">
        <v>162</v>
      </c>
      <c r="M263" s="103" t="s">
        <v>155</v>
      </c>
      <c r="N263" s="103" t="s">
        <v>156</v>
      </c>
      <c r="O263" s="104" t="str">
        <f>IF(F263="","",VLOOKUP(F263,海关监管条件!$A$1:$B$2000,2,FALSE))</f>
        <v>无 </v>
      </c>
    </row>
    <row r="264" spans="1:15">
      <c r="A264" s="45">
        <v>43474</v>
      </c>
      <c r="B264" s="20" t="s">
        <v>676</v>
      </c>
      <c r="C264" s="20" t="s">
        <v>689</v>
      </c>
      <c r="D264" s="20" t="s">
        <v>690</v>
      </c>
      <c r="E264" s="20" t="s">
        <v>698</v>
      </c>
      <c r="F264" s="20" t="s">
        <v>25</v>
      </c>
      <c r="G264" s="20" t="s">
        <v>233</v>
      </c>
      <c r="H264" s="46">
        <v>3</v>
      </c>
      <c r="I264" s="103" t="s">
        <v>179</v>
      </c>
      <c r="J264" s="47">
        <v>10</v>
      </c>
      <c r="K264" s="47">
        <v>30</v>
      </c>
      <c r="L264" s="103" t="s">
        <v>162</v>
      </c>
      <c r="M264" s="103" t="s">
        <v>155</v>
      </c>
      <c r="N264" s="103" t="s">
        <v>156</v>
      </c>
      <c r="O264" s="104" t="str">
        <f>IF(F264="","",VLOOKUP(F264,海关监管条件!$A$1:$B$2000,2,FALSE))</f>
        <v>无 </v>
      </c>
    </row>
    <row r="265" spans="1:15">
      <c r="A265" s="45">
        <v>43474</v>
      </c>
      <c r="B265" s="20" t="s">
        <v>676</v>
      </c>
      <c r="C265" s="20" t="s">
        <v>699</v>
      </c>
      <c r="D265" s="20" t="s">
        <v>700</v>
      </c>
      <c r="E265" s="20" t="s">
        <v>701</v>
      </c>
      <c r="F265" s="20" t="s">
        <v>86</v>
      </c>
      <c r="G265" s="20" t="s">
        <v>702</v>
      </c>
      <c r="H265" s="46">
        <v>168</v>
      </c>
      <c r="I265" s="46" t="s">
        <v>165</v>
      </c>
      <c r="J265" s="47">
        <v>0.62</v>
      </c>
      <c r="K265" s="47">
        <v>104.16</v>
      </c>
      <c r="L265" s="103" t="s">
        <v>154</v>
      </c>
      <c r="M265" s="103" t="s">
        <v>155</v>
      </c>
      <c r="N265" s="103" t="s">
        <v>156</v>
      </c>
      <c r="O265" s="104" t="str">
        <f>IF(F265="","",VLOOKUP(F265,海关监管条件!$A$1:$B$2000,2,FALSE))</f>
        <v>无</v>
      </c>
    </row>
    <row r="266" spans="1:15">
      <c r="A266" s="45">
        <v>43474</v>
      </c>
      <c r="B266" s="20" t="s">
        <v>676</v>
      </c>
      <c r="C266" s="20" t="s">
        <v>699</v>
      </c>
      <c r="D266" s="20" t="s">
        <v>700</v>
      </c>
      <c r="E266" s="20" t="s">
        <v>703</v>
      </c>
      <c r="F266" s="20" t="s">
        <v>25</v>
      </c>
      <c r="G266" s="20" t="s">
        <v>244</v>
      </c>
      <c r="H266" s="46">
        <v>192</v>
      </c>
      <c r="I266" s="46" t="s">
        <v>231</v>
      </c>
      <c r="J266" s="47">
        <v>1.23</v>
      </c>
      <c r="K266" s="47">
        <v>236.16</v>
      </c>
      <c r="L266" s="103" t="s">
        <v>154</v>
      </c>
      <c r="M266" s="103" t="s">
        <v>155</v>
      </c>
      <c r="N266" s="103" t="s">
        <v>156</v>
      </c>
      <c r="O266" s="104" t="str">
        <f>IF(F266="","",VLOOKUP(F266,海关监管条件!$A$1:$B$2000,2,FALSE))</f>
        <v>无 </v>
      </c>
    </row>
    <row r="267" spans="1:15">
      <c r="A267" s="45">
        <v>43474</v>
      </c>
      <c r="B267" s="20" t="s">
        <v>676</v>
      </c>
      <c r="C267" s="20" t="s">
        <v>699</v>
      </c>
      <c r="D267" s="20" t="s">
        <v>700</v>
      </c>
      <c r="E267" s="20" t="s">
        <v>704</v>
      </c>
      <c r="F267" s="20" t="s">
        <v>25</v>
      </c>
      <c r="G267" s="20" t="s">
        <v>244</v>
      </c>
      <c r="H267" s="46">
        <v>72</v>
      </c>
      <c r="I267" s="46" t="s">
        <v>231</v>
      </c>
      <c r="J267" s="47">
        <v>1.42</v>
      </c>
      <c r="K267" s="47">
        <v>102.24</v>
      </c>
      <c r="L267" s="103" t="s">
        <v>154</v>
      </c>
      <c r="M267" s="103" t="s">
        <v>155</v>
      </c>
      <c r="N267" s="103" t="s">
        <v>156</v>
      </c>
      <c r="O267" s="104" t="str">
        <f>IF(F267="","",VLOOKUP(F267,海关监管条件!$A$1:$B$2000,2,FALSE))</f>
        <v>无 </v>
      </c>
    </row>
    <row r="268" spans="1:15">
      <c r="A268" s="45">
        <v>43475</v>
      </c>
      <c r="B268" s="20" t="s">
        <v>705</v>
      </c>
      <c r="C268" s="20" t="s">
        <v>706</v>
      </c>
      <c r="D268" s="20" t="s">
        <v>707</v>
      </c>
      <c r="E268" s="20" t="s">
        <v>708</v>
      </c>
      <c r="F268" s="20" t="s">
        <v>24</v>
      </c>
      <c r="G268" s="20" t="s">
        <v>709</v>
      </c>
      <c r="H268" s="46">
        <v>120</v>
      </c>
      <c r="I268" s="103" t="s">
        <v>263</v>
      </c>
      <c r="J268" s="47">
        <v>2.91</v>
      </c>
      <c r="K268" s="47">
        <v>349.2</v>
      </c>
      <c r="L268" s="103" t="s">
        <v>154</v>
      </c>
      <c r="M268" s="103" t="s">
        <v>155</v>
      </c>
      <c r="N268" s="103" t="s">
        <v>156</v>
      </c>
      <c r="O268" s="104" t="str">
        <f>IF(F268="","",VLOOKUP(F268,海关监管条件!$A$1:$B$2000,2,FALSE))</f>
        <v>无 </v>
      </c>
    </row>
    <row r="269" spans="1:15">
      <c r="A269" s="45">
        <v>43475</v>
      </c>
      <c r="B269" s="20" t="s">
        <v>705</v>
      </c>
      <c r="C269" s="20" t="s">
        <v>706</v>
      </c>
      <c r="D269" s="20" t="s">
        <v>707</v>
      </c>
      <c r="E269" s="20" t="s">
        <v>710</v>
      </c>
      <c r="F269" s="20" t="s">
        <v>13</v>
      </c>
      <c r="G269" s="20" t="s">
        <v>311</v>
      </c>
      <c r="H269" s="46">
        <v>700</v>
      </c>
      <c r="I269" s="103" t="s">
        <v>263</v>
      </c>
      <c r="J269" s="47">
        <v>0.295</v>
      </c>
      <c r="K269" s="47">
        <v>206.5</v>
      </c>
      <c r="L269" s="103" t="s">
        <v>154</v>
      </c>
      <c r="M269" s="103" t="s">
        <v>155</v>
      </c>
      <c r="N269" s="103" t="s">
        <v>156</v>
      </c>
      <c r="O269" s="104" t="str">
        <f>IF(F269="","",VLOOKUP(F269,海关监管条件!$A$1:$B$2000,2,FALSE))</f>
        <v>A</v>
      </c>
    </row>
    <row r="270" spans="1:15">
      <c r="A270" s="45">
        <v>43475</v>
      </c>
      <c r="B270" s="20" t="s">
        <v>705</v>
      </c>
      <c r="C270" s="20" t="s">
        <v>706</v>
      </c>
      <c r="D270" s="20" t="s">
        <v>707</v>
      </c>
      <c r="E270" s="20" t="s">
        <v>711</v>
      </c>
      <c r="F270" s="20" t="s">
        <v>15</v>
      </c>
      <c r="G270" s="20" t="s">
        <v>313</v>
      </c>
      <c r="H270" s="46">
        <v>104</v>
      </c>
      <c r="I270" s="103" t="s">
        <v>153</v>
      </c>
      <c r="J270" s="47">
        <v>1.22</v>
      </c>
      <c r="K270" s="47">
        <v>126.88</v>
      </c>
      <c r="L270" s="103" t="s">
        <v>154</v>
      </c>
      <c r="M270" s="103" t="s">
        <v>155</v>
      </c>
      <c r="N270" s="103" t="s">
        <v>156</v>
      </c>
      <c r="O270" s="104" t="str">
        <f>IF(F270="","",VLOOKUP(F270,海关监管条件!$A$1:$B$2000,2,FALSE))</f>
        <v>A </v>
      </c>
    </row>
    <row r="271" spans="1:15">
      <c r="A271" s="45">
        <v>43475</v>
      </c>
      <c r="B271" s="20" t="s">
        <v>705</v>
      </c>
      <c r="C271" s="20" t="s">
        <v>706</v>
      </c>
      <c r="D271" s="20" t="s">
        <v>707</v>
      </c>
      <c r="E271" s="20" t="s">
        <v>712</v>
      </c>
      <c r="F271" s="20" t="s">
        <v>10</v>
      </c>
      <c r="G271" s="20" t="s">
        <v>713</v>
      </c>
      <c r="H271" s="46">
        <v>92</v>
      </c>
      <c r="I271" s="103" t="s">
        <v>263</v>
      </c>
      <c r="J271" s="47">
        <v>1.46</v>
      </c>
      <c r="K271" s="47">
        <v>134.32</v>
      </c>
      <c r="L271" s="103" t="s">
        <v>154</v>
      </c>
      <c r="M271" s="103" t="s">
        <v>155</v>
      </c>
      <c r="N271" s="103" t="s">
        <v>156</v>
      </c>
      <c r="O271" s="104" t="str">
        <f>IF(F271="","",VLOOKUP(F271,海关监管条件!$A$1:$B$2000,2,FALSE))</f>
        <v>A </v>
      </c>
    </row>
    <row r="272" spans="1:15">
      <c r="A272" s="45">
        <v>43475</v>
      </c>
      <c r="B272" s="20" t="s">
        <v>705</v>
      </c>
      <c r="C272" s="20" t="s">
        <v>706</v>
      </c>
      <c r="D272" s="20" t="s">
        <v>707</v>
      </c>
      <c r="E272" s="20" t="s">
        <v>714</v>
      </c>
      <c r="F272" s="20" t="s">
        <v>23</v>
      </c>
      <c r="G272" s="20" t="s">
        <v>276</v>
      </c>
      <c r="H272" s="46">
        <v>102</v>
      </c>
      <c r="I272" s="103" t="s">
        <v>263</v>
      </c>
      <c r="J272" s="47">
        <v>0.607</v>
      </c>
      <c r="K272" s="47">
        <v>61.91</v>
      </c>
      <c r="L272" s="103" t="s">
        <v>154</v>
      </c>
      <c r="M272" s="103" t="s">
        <v>155</v>
      </c>
      <c r="N272" s="103" t="s">
        <v>156</v>
      </c>
      <c r="O272" s="104" t="str">
        <f>IF(F272="","",VLOOKUP(F272,海关监管条件!$A$1:$B$2000,2,FALSE))</f>
        <v>无 </v>
      </c>
    </row>
    <row r="273" spans="1:15">
      <c r="A273" s="45">
        <v>43475</v>
      </c>
      <c r="B273" s="20" t="s">
        <v>715</v>
      </c>
      <c r="C273" s="20" t="s">
        <v>716</v>
      </c>
      <c r="D273" s="20" t="s">
        <v>717</v>
      </c>
      <c r="E273" s="20" t="s">
        <v>718</v>
      </c>
      <c r="F273" s="20" t="s">
        <v>15</v>
      </c>
      <c r="G273" s="20" t="s">
        <v>719</v>
      </c>
      <c r="H273" s="46">
        <v>600</v>
      </c>
      <c r="I273" s="46" t="s">
        <v>165</v>
      </c>
      <c r="J273" s="47">
        <v>0.5</v>
      </c>
      <c r="K273" s="47">
        <v>300</v>
      </c>
      <c r="L273" s="103" t="s">
        <v>154</v>
      </c>
      <c r="M273" s="103" t="s">
        <v>155</v>
      </c>
      <c r="N273" s="103" t="s">
        <v>156</v>
      </c>
      <c r="O273" s="104" t="str">
        <f>IF(F273="","",VLOOKUP(F273,海关监管条件!$A$1:$B$2000,2,FALSE))</f>
        <v>A </v>
      </c>
    </row>
    <row r="274" spans="1:15">
      <c r="A274" s="45">
        <v>43475</v>
      </c>
      <c r="B274" s="20" t="s">
        <v>715</v>
      </c>
      <c r="C274" s="20" t="s">
        <v>716</v>
      </c>
      <c r="D274" s="20" t="s">
        <v>717</v>
      </c>
      <c r="E274" s="20" t="s">
        <v>720</v>
      </c>
      <c r="F274" s="20" t="s">
        <v>52</v>
      </c>
      <c r="G274" s="20" t="s">
        <v>721</v>
      </c>
      <c r="H274" s="46">
        <v>64</v>
      </c>
      <c r="I274" s="46" t="s">
        <v>153</v>
      </c>
      <c r="J274" s="47">
        <v>1</v>
      </c>
      <c r="K274" s="47">
        <v>64</v>
      </c>
      <c r="L274" s="103" t="s">
        <v>154</v>
      </c>
      <c r="M274" s="103" t="s">
        <v>155</v>
      </c>
      <c r="N274" s="103" t="s">
        <v>156</v>
      </c>
      <c r="O274" s="104" t="str">
        <f>IF(F274="","",VLOOKUP(F274,海关监管条件!$A$1:$B$2000,2,FALSE))</f>
        <v>无</v>
      </c>
    </row>
    <row r="275" spans="1:15">
      <c r="A275" s="45">
        <v>43476</v>
      </c>
      <c r="B275" s="20" t="s">
        <v>722</v>
      </c>
      <c r="C275" s="20" t="s">
        <v>723</v>
      </c>
      <c r="D275" s="20" t="s">
        <v>724</v>
      </c>
      <c r="E275" s="20" t="s">
        <v>725</v>
      </c>
      <c r="F275" s="20" t="s">
        <v>7</v>
      </c>
      <c r="G275" s="20" t="s">
        <v>726</v>
      </c>
      <c r="H275" s="46">
        <v>48</v>
      </c>
      <c r="I275" s="46" t="s">
        <v>165</v>
      </c>
      <c r="J275" s="47">
        <v>0.7</v>
      </c>
      <c r="K275" s="47">
        <v>33.6</v>
      </c>
      <c r="L275" s="103" t="s">
        <v>154</v>
      </c>
      <c r="M275" s="103" t="s">
        <v>155</v>
      </c>
      <c r="N275" s="103" t="s">
        <v>156</v>
      </c>
      <c r="O275" s="104" t="str">
        <f>IF(F275="","",VLOOKUP(F275,海关监管条件!$A$1:$B$2000,2,FALSE))</f>
        <v>A </v>
      </c>
    </row>
    <row r="276" spans="1:15">
      <c r="A276" s="45">
        <v>43476</v>
      </c>
      <c r="B276" s="20" t="s">
        <v>722</v>
      </c>
      <c r="C276" s="20" t="s">
        <v>723</v>
      </c>
      <c r="D276" s="20" t="s">
        <v>724</v>
      </c>
      <c r="E276" s="20" t="s">
        <v>727</v>
      </c>
      <c r="F276" s="20" t="s">
        <v>7</v>
      </c>
      <c r="G276" s="20" t="s">
        <v>728</v>
      </c>
      <c r="H276" s="46">
        <v>32</v>
      </c>
      <c r="I276" s="46" t="s">
        <v>165</v>
      </c>
      <c r="J276" s="47">
        <v>0.9</v>
      </c>
      <c r="K276" s="47">
        <v>28.8</v>
      </c>
      <c r="L276" s="103" t="s">
        <v>154</v>
      </c>
      <c r="M276" s="103" t="s">
        <v>155</v>
      </c>
      <c r="N276" s="103" t="s">
        <v>156</v>
      </c>
      <c r="O276" s="104" t="str">
        <f>IF(F276="","",VLOOKUP(F276,海关监管条件!$A$1:$B$2000,2,FALSE))</f>
        <v>A </v>
      </c>
    </row>
    <row r="277" spans="1:15">
      <c r="A277" s="45">
        <v>43476</v>
      </c>
      <c r="B277" s="20" t="s">
        <v>722</v>
      </c>
      <c r="C277" s="20" t="s">
        <v>723</v>
      </c>
      <c r="D277" s="20" t="s">
        <v>724</v>
      </c>
      <c r="E277" s="20" t="s">
        <v>729</v>
      </c>
      <c r="F277" s="20" t="s">
        <v>7</v>
      </c>
      <c r="G277" s="20" t="s">
        <v>730</v>
      </c>
      <c r="H277" s="46">
        <v>24</v>
      </c>
      <c r="I277" s="46" t="s">
        <v>165</v>
      </c>
      <c r="J277" s="47">
        <v>0.8</v>
      </c>
      <c r="K277" s="47">
        <v>19.2</v>
      </c>
      <c r="L277" s="103" t="s">
        <v>154</v>
      </c>
      <c r="M277" s="103" t="s">
        <v>155</v>
      </c>
      <c r="N277" s="103" t="s">
        <v>156</v>
      </c>
      <c r="O277" s="104" t="str">
        <f>IF(F277="","",VLOOKUP(F277,海关监管条件!$A$1:$B$2000,2,FALSE))</f>
        <v>A </v>
      </c>
    </row>
    <row r="278" spans="1:15">
      <c r="A278" s="45">
        <v>43481</v>
      </c>
      <c r="B278" s="20" t="s">
        <v>731</v>
      </c>
      <c r="C278" s="20" t="s">
        <v>732</v>
      </c>
      <c r="D278" s="20" t="s">
        <v>733</v>
      </c>
      <c r="E278" s="20" t="s">
        <v>734</v>
      </c>
      <c r="F278" s="20" t="s">
        <v>37</v>
      </c>
      <c r="G278" s="20" t="s">
        <v>262</v>
      </c>
      <c r="H278" s="46">
        <v>192</v>
      </c>
      <c r="I278" s="47" t="s">
        <v>263</v>
      </c>
      <c r="J278" s="47">
        <v>0.74</v>
      </c>
      <c r="K278" s="47">
        <v>142.08</v>
      </c>
      <c r="L278" s="103" t="s">
        <v>154</v>
      </c>
      <c r="M278" s="103" t="s">
        <v>155</v>
      </c>
      <c r="N278" s="103" t="s">
        <v>156</v>
      </c>
      <c r="O278" s="104" t="str">
        <f>IF(F278="","",VLOOKUP(F278,海关监管条件!$A$1:$B$2000,2,FALSE))</f>
        <v>AB</v>
      </c>
    </row>
    <row r="279" spans="1:15">
      <c r="A279" s="45">
        <v>43481</v>
      </c>
      <c r="B279" s="20" t="s">
        <v>731</v>
      </c>
      <c r="C279" s="20" t="s">
        <v>732</v>
      </c>
      <c r="D279" s="20" t="s">
        <v>733</v>
      </c>
      <c r="E279" s="20" t="s">
        <v>735</v>
      </c>
      <c r="F279" s="20" t="s">
        <v>37</v>
      </c>
      <c r="G279" s="20" t="s">
        <v>265</v>
      </c>
      <c r="H279" s="46">
        <v>144</v>
      </c>
      <c r="I279" s="47" t="s">
        <v>263</v>
      </c>
      <c r="J279" s="47">
        <v>0.74</v>
      </c>
      <c r="K279" s="47">
        <v>106.56</v>
      </c>
      <c r="L279" s="103" t="s">
        <v>154</v>
      </c>
      <c r="M279" s="103" t="s">
        <v>155</v>
      </c>
      <c r="N279" s="103" t="s">
        <v>156</v>
      </c>
      <c r="O279" s="104" t="str">
        <f>IF(F279="","",VLOOKUP(F279,海关监管条件!$A$1:$B$2000,2,FALSE))</f>
        <v>AB</v>
      </c>
    </row>
    <row r="280" spans="1:15">
      <c r="A280" s="45">
        <v>43481</v>
      </c>
      <c r="B280" s="20" t="s">
        <v>736</v>
      </c>
      <c r="C280" s="20" t="s">
        <v>732</v>
      </c>
      <c r="D280" s="20" t="s">
        <v>733</v>
      </c>
      <c r="E280" s="20" t="s">
        <v>737</v>
      </c>
      <c r="F280" s="20" t="s">
        <v>37</v>
      </c>
      <c r="G280" s="20" t="s">
        <v>738</v>
      </c>
      <c r="H280" s="46">
        <v>42</v>
      </c>
      <c r="I280" s="47" t="s">
        <v>165</v>
      </c>
      <c r="J280" s="47">
        <v>2.5</v>
      </c>
      <c r="K280" s="47">
        <v>105</v>
      </c>
      <c r="L280" s="103" t="s">
        <v>154</v>
      </c>
      <c r="M280" s="103" t="s">
        <v>155</v>
      </c>
      <c r="N280" s="103" t="s">
        <v>156</v>
      </c>
      <c r="O280" s="104" t="str">
        <f>IF(F280="","",VLOOKUP(F280,海关监管条件!$A$1:$B$2000,2,FALSE))</f>
        <v>AB</v>
      </c>
    </row>
    <row r="281" spans="1:15">
      <c r="A281" s="45">
        <v>43481</v>
      </c>
      <c r="B281" s="20" t="s">
        <v>736</v>
      </c>
      <c r="C281" s="20" t="s">
        <v>732</v>
      </c>
      <c r="D281" s="20" t="s">
        <v>733</v>
      </c>
      <c r="E281" s="20" t="s">
        <v>739</v>
      </c>
      <c r="F281" s="20" t="s">
        <v>52</v>
      </c>
      <c r="G281" s="20" t="s">
        <v>740</v>
      </c>
      <c r="H281" s="46">
        <v>154</v>
      </c>
      <c r="I281" s="47" t="s">
        <v>153</v>
      </c>
      <c r="J281" s="47">
        <v>5.5</v>
      </c>
      <c r="K281" s="47">
        <v>847</v>
      </c>
      <c r="L281" s="103" t="s">
        <v>154</v>
      </c>
      <c r="M281" s="103" t="s">
        <v>155</v>
      </c>
      <c r="N281" s="103" t="s">
        <v>156</v>
      </c>
      <c r="O281" s="104" t="str">
        <f>IF(F281="","",VLOOKUP(F281,海关监管条件!$A$1:$B$2000,2,FALSE))</f>
        <v>无</v>
      </c>
    </row>
    <row r="282" spans="1:15">
      <c r="A282" s="45">
        <v>43482</v>
      </c>
      <c r="B282" s="20" t="s">
        <v>741</v>
      </c>
      <c r="C282" s="20" t="s">
        <v>742</v>
      </c>
      <c r="D282" s="20" t="s">
        <v>743</v>
      </c>
      <c r="E282" s="20" t="s">
        <v>744</v>
      </c>
      <c r="F282" s="20" t="s">
        <v>92</v>
      </c>
      <c r="G282" s="20" t="s">
        <v>152</v>
      </c>
      <c r="H282" s="46">
        <v>120</v>
      </c>
      <c r="I282" s="46" t="s">
        <v>153</v>
      </c>
      <c r="J282" s="47">
        <v>1.2</v>
      </c>
      <c r="K282" s="47">
        <v>144</v>
      </c>
      <c r="L282" s="103" t="s">
        <v>154</v>
      </c>
      <c r="M282" s="103" t="s">
        <v>155</v>
      </c>
      <c r="N282" s="103" t="s">
        <v>156</v>
      </c>
      <c r="O282" s="104" t="str">
        <f>IF(F282="","",VLOOKUP(F282,海关监管条件!$A$1:$B$2000,2,FALSE))</f>
        <v>无</v>
      </c>
    </row>
    <row r="283" spans="1:15">
      <c r="A283" s="45">
        <v>43482</v>
      </c>
      <c r="B283" s="20" t="s">
        <v>741</v>
      </c>
      <c r="C283" s="20" t="s">
        <v>742</v>
      </c>
      <c r="D283" s="20" t="s">
        <v>743</v>
      </c>
      <c r="E283" s="20" t="s">
        <v>745</v>
      </c>
      <c r="F283" s="20" t="s">
        <v>92</v>
      </c>
      <c r="G283" s="20" t="s">
        <v>152</v>
      </c>
      <c r="H283" s="46">
        <v>96</v>
      </c>
      <c r="I283" s="46" t="s">
        <v>153</v>
      </c>
      <c r="J283" s="47">
        <v>1.17</v>
      </c>
      <c r="K283" s="47">
        <v>112.32</v>
      </c>
      <c r="L283" s="103" t="s">
        <v>154</v>
      </c>
      <c r="M283" s="103" t="s">
        <v>155</v>
      </c>
      <c r="N283" s="103" t="s">
        <v>156</v>
      </c>
      <c r="O283" s="104" t="str">
        <f>IF(F283="","",VLOOKUP(F283,海关监管条件!$A$1:$B$2000,2,FALSE))</f>
        <v>无</v>
      </c>
    </row>
    <row r="284" spans="1:15">
      <c r="A284" s="45">
        <v>43482</v>
      </c>
      <c r="B284" s="20" t="s">
        <v>741</v>
      </c>
      <c r="C284" s="20" t="s">
        <v>742</v>
      </c>
      <c r="D284" s="20" t="s">
        <v>743</v>
      </c>
      <c r="E284" s="20" t="s">
        <v>746</v>
      </c>
      <c r="F284" s="20" t="s">
        <v>92</v>
      </c>
      <c r="G284" s="20" t="s">
        <v>152</v>
      </c>
      <c r="H284" s="46">
        <v>80</v>
      </c>
      <c r="I284" s="46" t="s">
        <v>153</v>
      </c>
      <c r="J284" s="47">
        <v>2.39</v>
      </c>
      <c r="K284" s="47">
        <v>191.2</v>
      </c>
      <c r="L284" s="103" t="s">
        <v>154</v>
      </c>
      <c r="M284" s="103" t="s">
        <v>155</v>
      </c>
      <c r="N284" s="103" t="s">
        <v>156</v>
      </c>
      <c r="O284" s="104" t="str">
        <f>IF(F284="","",VLOOKUP(F284,海关监管条件!$A$1:$B$2000,2,FALSE))</f>
        <v>无</v>
      </c>
    </row>
    <row r="285" spans="1:15">
      <c r="A285" s="45">
        <v>43482</v>
      </c>
      <c r="B285" s="20" t="s">
        <v>747</v>
      </c>
      <c r="C285" s="20" t="s">
        <v>748</v>
      </c>
      <c r="D285" s="20" t="s">
        <v>749</v>
      </c>
      <c r="E285" s="20" t="s">
        <v>750</v>
      </c>
      <c r="F285" s="20" t="s">
        <v>69</v>
      </c>
      <c r="G285" s="20" t="s">
        <v>348</v>
      </c>
      <c r="H285" s="46">
        <v>1108</v>
      </c>
      <c r="I285" s="46" t="s">
        <v>263</v>
      </c>
      <c r="J285" s="47">
        <v>1</v>
      </c>
      <c r="K285" s="47">
        <v>1108</v>
      </c>
      <c r="L285" s="103" t="s">
        <v>162</v>
      </c>
      <c r="M285" s="103" t="s">
        <v>155</v>
      </c>
      <c r="N285" s="103" t="s">
        <v>156</v>
      </c>
      <c r="O285" s="104" t="str">
        <f>IF(F285="","",VLOOKUP(F285,海关监管条件!$A$1:$B$2000,2,FALSE))</f>
        <v>AB</v>
      </c>
    </row>
    <row r="286" spans="1:15">
      <c r="A286" s="45">
        <v>43482</v>
      </c>
      <c r="B286" s="20" t="s">
        <v>747</v>
      </c>
      <c r="C286" s="20" t="s">
        <v>748</v>
      </c>
      <c r="D286" s="20" t="s">
        <v>749</v>
      </c>
      <c r="E286" s="20" t="s">
        <v>751</v>
      </c>
      <c r="F286" s="20" t="s">
        <v>76</v>
      </c>
      <c r="G286" s="20" t="s">
        <v>752</v>
      </c>
      <c r="H286" s="46">
        <v>462</v>
      </c>
      <c r="I286" s="46" t="s">
        <v>263</v>
      </c>
      <c r="J286" s="47">
        <v>1</v>
      </c>
      <c r="K286" s="47">
        <v>462</v>
      </c>
      <c r="L286" s="103" t="s">
        <v>162</v>
      </c>
      <c r="M286" s="103" t="s">
        <v>155</v>
      </c>
      <c r="N286" s="103" t="s">
        <v>156</v>
      </c>
      <c r="O286" s="104" t="str">
        <f>IF(F286="","",VLOOKUP(F286,海关监管条件!$A$1:$B$2000,2,FALSE))</f>
        <v>AB</v>
      </c>
    </row>
    <row r="287" spans="1:15">
      <c r="A287" s="45">
        <v>43482</v>
      </c>
      <c r="B287" s="20" t="s">
        <v>747</v>
      </c>
      <c r="C287" s="20" t="s">
        <v>748</v>
      </c>
      <c r="D287" s="20" t="s">
        <v>749</v>
      </c>
      <c r="E287" s="20" t="s">
        <v>753</v>
      </c>
      <c r="F287" s="20" t="s">
        <v>27</v>
      </c>
      <c r="G287" s="20" t="s">
        <v>350</v>
      </c>
      <c r="H287" s="46">
        <v>1292</v>
      </c>
      <c r="I287" s="46" t="s">
        <v>263</v>
      </c>
      <c r="J287" s="47">
        <v>1</v>
      </c>
      <c r="K287" s="47">
        <v>1292</v>
      </c>
      <c r="L287" s="103" t="s">
        <v>162</v>
      </c>
      <c r="M287" s="103" t="s">
        <v>155</v>
      </c>
      <c r="N287" s="103" t="s">
        <v>156</v>
      </c>
      <c r="O287" s="104" t="str">
        <f>IF(F287="","",VLOOKUP(F287,海关监管条件!$A$1:$B$2000,2,FALSE))</f>
        <v>A</v>
      </c>
    </row>
    <row r="288" spans="1:15">
      <c r="A288" s="45">
        <v>43482</v>
      </c>
      <c r="B288" s="20" t="s">
        <v>747</v>
      </c>
      <c r="C288" s="20" t="s">
        <v>748</v>
      </c>
      <c r="D288" s="20" t="s">
        <v>749</v>
      </c>
      <c r="E288" s="20" t="s">
        <v>754</v>
      </c>
      <c r="F288" s="20" t="s">
        <v>4</v>
      </c>
      <c r="G288" s="20" t="s">
        <v>755</v>
      </c>
      <c r="H288" s="46">
        <v>777</v>
      </c>
      <c r="I288" s="46" t="s">
        <v>263</v>
      </c>
      <c r="J288" s="47">
        <v>1</v>
      </c>
      <c r="K288" s="47">
        <v>777</v>
      </c>
      <c r="L288" s="103" t="s">
        <v>162</v>
      </c>
      <c r="M288" s="103" t="s">
        <v>155</v>
      </c>
      <c r="N288" s="103" t="s">
        <v>156</v>
      </c>
      <c r="O288" s="104" t="str">
        <f>IF(F288="","",VLOOKUP(F288,海关监管条件!$A$1:$B$2000,2,FALSE))</f>
        <v>无 </v>
      </c>
    </row>
    <row r="289" spans="1:15">
      <c r="A289" s="45">
        <v>43482</v>
      </c>
      <c r="B289" s="20" t="s">
        <v>747</v>
      </c>
      <c r="C289" s="20" t="s">
        <v>748</v>
      </c>
      <c r="D289" s="20" t="s">
        <v>749</v>
      </c>
      <c r="E289" s="20" t="s">
        <v>756</v>
      </c>
      <c r="F289" s="20" t="s">
        <v>73</v>
      </c>
      <c r="G289" s="20" t="s">
        <v>320</v>
      </c>
      <c r="H289" s="46">
        <v>788</v>
      </c>
      <c r="I289" s="46" t="s">
        <v>263</v>
      </c>
      <c r="J289" s="47">
        <v>1</v>
      </c>
      <c r="K289" s="47">
        <v>788</v>
      </c>
      <c r="L289" s="103" t="s">
        <v>162</v>
      </c>
      <c r="M289" s="103" t="s">
        <v>155</v>
      </c>
      <c r="N289" s="103" t="s">
        <v>156</v>
      </c>
      <c r="O289" s="104" t="str">
        <f>IF(F289="","",VLOOKUP(F289,海关监管条件!$A$1:$B$2000,2,FALSE))</f>
        <v>无</v>
      </c>
    </row>
    <row r="290" spans="1:15">
      <c r="A290" s="45">
        <v>43483</v>
      </c>
      <c r="B290" s="20" t="s">
        <v>757</v>
      </c>
      <c r="C290" s="20" t="s">
        <v>758</v>
      </c>
      <c r="D290" s="20" t="s">
        <v>759</v>
      </c>
      <c r="E290" s="20" t="s">
        <v>760</v>
      </c>
      <c r="F290" s="20" t="s">
        <v>4</v>
      </c>
      <c r="G290" s="20" t="s">
        <v>281</v>
      </c>
      <c r="H290" s="46">
        <v>331</v>
      </c>
      <c r="I290" s="103" t="s">
        <v>179</v>
      </c>
      <c r="J290" s="47">
        <v>15</v>
      </c>
      <c r="K290" s="47">
        <v>4965</v>
      </c>
      <c r="L290" s="46" t="s">
        <v>162</v>
      </c>
      <c r="M290" s="46" t="s">
        <v>155</v>
      </c>
      <c r="N290" s="46" t="s">
        <v>156</v>
      </c>
      <c r="O290" s="104" t="str">
        <f>IF(F290="","",VLOOKUP(F290,海关监管条件!$A$1:$B$2000,2,FALSE))</f>
        <v>无 </v>
      </c>
    </row>
    <row r="291" spans="1:15">
      <c r="A291" s="45">
        <v>43483</v>
      </c>
      <c r="B291" s="20" t="s">
        <v>757</v>
      </c>
      <c r="C291" s="20" t="s">
        <v>758</v>
      </c>
      <c r="D291" s="20" t="s">
        <v>759</v>
      </c>
      <c r="E291" s="20" t="s">
        <v>761</v>
      </c>
      <c r="F291" s="20" t="s">
        <v>4</v>
      </c>
      <c r="G291" s="20" t="s">
        <v>281</v>
      </c>
      <c r="H291" s="46">
        <v>368</v>
      </c>
      <c r="I291" s="103" t="s">
        <v>179</v>
      </c>
      <c r="J291" s="47">
        <v>15</v>
      </c>
      <c r="K291" s="47">
        <v>5520</v>
      </c>
      <c r="L291" s="46" t="s">
        <v>162</v>
      </c>
      <c r="M291" s="46" t="s">
        <v>155</v>
      </c>
      <c r="N291" s="46" t="s">
        <v>156</v>
      </c>
      <c r="O291" s="104" t="str">
        <f>IF(F291="","",VLOOKUP(F291,海关监管条件!$A$1:$B$2000,2,FALSE))</f>
        <v>无 </v>
      </c>
    </row>
    <row r="292" spans="1:15">
      <c r="A292" s="45">
        <v>43483</v>
      </c>
      <c r="B292" s="20" t="s">
        <v>762</v>
      </c>
      <c r="C292" s="20" t="s">
        <v>758</v>
      </c>
      <c r="D292" s="20" t="s">
        <v>759</v>
      </c>
      <c r="E292" s="20" t="s">
        <v>763</v>
      </c>
      <c r="F292" s="20" t="s">
        <v>51</v>
      </c>
      <c r="G292" s="20" t="s">
        <v>764</v>
      </c>
      <c r="H292" s="46">
        <v>91</v>
      </c>
      <c r="I292" s="103" t="s">
        <v>179</v>
      </c>
      <c r="J292" s="47">
        <v>20</v>
      </c>
      <c r="K292" s="47">
        <v>1820</v>
      </c>
      <c r="L292" s="46" t="s">
        <v>162</v>
      </c>
      <c r="M292" s="46" t="s">
        <v>155</v>
      </c>
      <c r="N292" s="46" t="s">
        <v>156</v>
      </c>
      <c r="O292" s="104" t="str">
        <f>IF(F292="","",VLOOKUP(F292,海关监管条件!$A$1:$B$2000,2,FALSE))</f>
        <v>无</v>
      </c>
    </row>
    <row r="293" spans="1:15">
      <c r="A293" s="45">
        <v>43483</v>
      </c>
      <c r="B293" s="20" t="s">
        <v>762</v>
      </c>
      <c r="C293" s="20" t="s">
        <v>758</v>
      </c>
      <c r="D293" s="20" t="s">
        <v>759</v>
      </c>
      <c r="E293" s="20" t="s">
        <v>765</v>
      </c>
      <c r="F293" s="20" t="s">
        <v>51</v>
      </c>
      <c r="G293" s="20" t="s">
        <v>766</v>
      </c>
      <c r="H293" s="46">
        <v>17</v>
      </c>
      <c r="I293" s="103" t="s">
        <v>179</v>
      </c>
      <c r="J293" s="47">
        <v>20</v>
      </c>
      <c r="K293" s="47">
        <v>340</v>
      </c>
      <c r="L293" s="46" t="s">
        <v>162</v>
      </c>
      <c r="M293" s="46" t="s">
        <v>155</v>
      </c>
      <c r="N293" s="46" t="s">
        <v>156</v>
      </c>
      <c r="O293" s="104" t="str">
        <f>IF(F293="","",VLOOKUP(F293,海关监管条件!$A$1:$B$2000,2,FALSE))</f>
        <v>无</v>
      </c>
    </row>
    <row r="294" spans="1:15">
      <c r="A294" s="45">
        <v>43483</v>
      </c>
      <c r="B294" s="20" t="s">
        <v>762</v>
      </c>
      <c r="C294" s="20" t="s">
        <v>758</v>
      </c>
      <c r="D294" s="20" t="s">
        <v>759</v>
      </c>
      <c r="E294" s="20" t="s">
        <v>767</v>
      </c>
      <c r="F294" s="20" t="s">
        <v>4</v>
      </c>
      <c r="G294" s="20" t="s">
        <v>768</v>
      </c>
      <c r="H294" s="46">
        <v>24</v>
      </c>
      <c r="I294" s="103" t="s">
        <v>179</v>
      </c>
      <c r="J294" s="47">
        <v>20</v>
      </c>
      <c r="K294" s="47">
        <v>480</v>
      </c>
      <c r="L294" s="46" t="s">
        <v>162</v>
      </c>
      <c r="M294" s="46" t="s">
        <v>155</v>
      </c>
      <c r="N294" s="46" t="s">
        <v>156</v>
      </c>
      <c r="O294" s="104" t="str">
        <f>IF(F294="","",VLOOKUP(F294,海关监管条件!$A$1:$B$2000,2,FALSE))</f>
        <v>无 </v>
      </c>
    </row>
    <row r="295" spans="1:15">
      <c r="A295" s="45">
        <v>43483</v>
      </c>
      <c r="B295" s="20" t="s">
        <v>769</v>
      </c>
      <c r="C295" s="20" t="s">
        <v>770</v>
      </c>
      <c r="D295" s="20" t="s">
        <v>771</v>
      </c>
      <c r="E295" s="20" t="s">
        <v>772</v>
      </c>
      <c r="F295" s="20" t="s">
        <v>70</v>
      </c>
      <c r="G295" s="20" t="s">
        <v>773</v>
      </c>
      <c r="H295" s="46">
        <v>2016</v>
      </c>
      <c r="I295" s="46" t="s">
        <v>165</v>
      </c>
      <c r="J295" s="47">
        <v>1</v>
      </c>
      <c r="K295" s="47">
        <v>2016</v>
      </c>
      <c r="L295" s="46" t="s">
        <v>154</v>
      </c>
      <c r="M295" s="46" t="s">
        <v>155</v>
      </c>
      <c r="N295" s="46" t="s">
        <v>156</v>
      </c>
      <c r="O295" s="104" t="str">
        <f>IF(F295="","",VLOOKUP(F295,海关监管条件!$A$1:$B$2000,2,FALSE))</f>
        <v>A</v>
      </c>
    </row>
    <row r="296" spans="1:15">
      <c r="A296" s="45">
        <v>43483</v>
      </c>
      <c r="B296" s="20" t="s">
        <v>769</v>
      </c>
      <c r="C296" s="20" t="s">
        <v>770</v>
      </c>
      <c r="D296" s="20" t="s">
        <v>771</v>
      </c>
      <c r="E296" s="20" t="s">
        <v>774</v>
      </c>
      <c r="F296" s="20" t="s">
        <v>7</v>
      </c>
      <c r="G296" s="20" t="s">
        <v>775</v>
      </c>
      <c r="H296" s="46">
        <v>1008</v>
      </c>
      <c r="I296" s="46" t="s">
        <v>165</v>
      </c>
      <c r="J296" s="47">
        <v>1</v>
      </c>
      <c r="K296" s="47">
        <v>1008</v>
      </c>
      <c r="L296" s="46" t="s">
        <v>154</v>
      </c>
      <c r="M296" s="46" t="s">
        <v>155</v>
      </c>
      <c r="N296" s="46" t="s">
        <v>156</v>
      </c>
      <c r="O296" s="104" t="str">
        <f>IF(F296="","",VLOOKUP(F296,海关监管条件!$A$1:$B$2000,2,FALSE))</f>
        <v>A </v>
      </c>
    </row>
    <row r="297" spans="1:15">
      <c r="A297" s="45">
        <v>43483</v>
      </c>
      <c r="B297" s="20" t="s">
        <v>776</v>
      </c>
      <c r="C297" s="20" t="s">
        <v>777</v>
      </c>
      <c r="D297" s="20" t="s">
        <v>778</v>
      </c>
      <c r="E297" s="20" t="s">
        <v>779</v>
      </c>
      <c r="F297" s="20" t="s">
        <v>18</v>
      </c>
      <c r="G297" s="20" t="s">
        <v>780</v>
      </c>
      <c r="H297" s="46">
        <v>294</v>
      </c>
      <c r="I297" s="46" t="s">
        <v>153</v>
      </c>
      <c r="J297" s="47">
        <v>0.43</v>
      </c>
      <c r="K297" s="47">
        <v>126.42</v>
      </c>
      <c r="L297" s="46" t="s">
        <v>154</v>
      </c>
      <c r="M297" s="46" t="s">
        <v>155</v>
      </c>
      <c r="N297" s="46" t="s">
        <v>156</v>
      </c>
      <c r="O297" s="104" t="str">
        <f>IF(F297="","",VLOOKUP(F297,海关监管条件!$A$1:$B$2000,2,FALSE))</f>
        <v>A </v>
      </c>
    </row>
    <row r="298" spans="1:15">
      <c r="A298" s="45">
        <v>43483</v>
      </c>
      <c r="B298" s="20" t="s">
        <v>776</v>
      </c>
      <c r="C298" s="20" t="s">
        <v>777</v>
      </c>
      <c r="D298" s="20" t="s">
        <v>778</v>
      </c>
      <c r="E298" s="20" t="s">
        <v>781</v>
      </c>
      <c r="F298" s="20" t="s">
        <v>18</v>
      </c>
      <c r="G298" s="20" t="s">
        <v>780</v>
      </c>
      <c r="H298" s="46">
        <v>240</v>
      </c>
      <c r="I298" s="46" t="s">
        <v>153</v>
      </c>
      <c r="J298" s="47">
        <v>0.43</v>
      </c>
      <c r="K298" s="47">
        <v>103.2</v>
      </c>
      <c r="L298" s="46" t="s">
        <v>154</v>
      </c>
      <c r="M298" s="46" t="s">
        <v>155</v>
      </c>
      <c r="N298" s="46" t="s">
        <v>156</v>
      </c>
      <c r="O298" s="104" t="str">
        <f>IF(F298="","",VLOOKUP(F298,海关监管条件!$A$1:$B$2000,2,FALSE))</f>
        <v>A </v>
      </c>
    </row>
    <row r="299" spans="1:15">
      <c r="A299" s="45">
        <v>43488</v>
      </c>
      <c r="B299" s="20" t="s">
        <v>782</v>
      </c>
      <c r="C299" s="20" t="s">
        <v>783</v>
      </c>
      <c r="D299" s="20" t="s">
        <v>784</v>
      </c>
      <c r="E299" s="20" t="s">
        <v>785</v>
      </c>
      <c r="F299" s="20" t="s">
        <v>7</v>
      </c>
      <c r="G299" s="20" t="s">
        <v>786</v>
      </c>
      <c r="H299" s="46">
        <v>58.7</v>
      </c>
      <c r="I299" s="103" t="s">
        <v>179</v>
      </c>
      <c r="J299" s="47">
        <v>11.29</v>
      </c>
      <c r="K299" s="47">
        <v>662.72</v>
      </c>
      <c r="L299" s="46" t="s">
        <v>154</v>
      </c>
      <c r="M299" s="46" t="s">
        <v>155</v>
      </c>
      <c r="N299" s="46" t="s">
        <v>156</v>
      </c>
      <c r="O299" s="104" t="str">
        <f>IF(F299="","",VLOOKUP(F299,海关监管条件!$A$1:$B$2000,2,FALSE))</f>
        <v>A </v>
      </c>
    </row>
    <row r="300" spans="1:15">
      <c r="A300" s="45">
        <v>43488</v>
      </c>
      <c r="B300" s="20" t="s">
        <v>782</v>
      </c>
      <c r="C300" s="20" t="s">
        <v>783</v>
      </c>
      <c r="D300" s="20" t="s">
        <v>784</v>
      </c>
      <c r="E300" s="20" t="s">
        <v>787</v>
      </c>
      <c r="F300" s="20" t="s">
        <v>7</v>
      </c>
      <c r="G300" s="20" t="s">
        <v>786</v>
      </c>
      <c r="H300" s="46">
        <v>55.54</v>
      </c>
      <c r="I300" s="103" t="s">
        <v>179</v>
      </c>
      <c r="J300" s="47">
        <v>9.92</v>
      </c>
      <c r="K300" s="47">
        <v>550.96</v>
      </c>
      <c r="L300" s="46" t="s">
        <v>154</v>
      </c>
      <c r="M300" s="46" t="s">
        <v>155</v>
      </c>
      <c r="N300" s="46" t="s">
        <v>156</v>
      </c>
      <c r="O300" s="104" t="str">
        <f>IF(F300="","",VLOOKUP(F300,海关监管条件!$A$1:$B$2000,2,FALSE))</f>
        <v>A </v>
      </c>
    </row>
    <row r="301" spans="1:15">
      <c r="A301" s="45">
        <v>43488</v>
      </c>
      <c r="B301" s="20" t="s">
        <v>782</v>
      </c>
      <c r="C301" s="20" t="s">
        <v>783</v>
      </c>
      <c r="D301" s="20" t="s">
        <v>784</v>
      </c>
      <c r="E301" s="20" t="s">
        <v>788</v>
      </c>
      <c r="F301" s="20" t="s">
        <v>7</v>
      </c>
      <c r="G301" s="20" t="s">
        <v>786</v>
      </c>
      <c r="H301" s="46">
        <v>62.56</v>
      </c>
      <c r="I301" s="103" t="s">
        <v>179</v>
      </c>
      <c r="J301" s="47">
        <v>13.69</v>
      </c>
      <c r="K301" s="47">
        <v>856.45</v>
      </c>
      <c r="L301" s="46" t="s">
        <v>154</v>
      </c>
      <c r="M301" s="46" t="s">
        <v>155</v>
      </c>
      <c r="N301" s="46" t="s">
        <v>156</v>
      </c>
      <c r="O301" s="104" t="str">
        <f>IF(F301="","",VLOOKUP(F301,海关监管条件!$A$1:$B$2000,2,FALSE))</f>
        <v>A </v>
      </c>
    </row>
    <row r="302" spans="1:15">
      <c r="A302" s="45">
        <v>43488</v>
      </c>
      <c r="B302" s="20" t="s">
        <v>782</v>
      </c>
      <c r="C302" s="20" t="s">
        <v>783</v>
      </c>
      <c r="D302" s="20" t="s">
        <v>784</v>
      </c>
      <c r="E302" s="20" t="s">
        <v>789</v>
      </c>
      <c r="F302" s="20" t="s">
        <v>7</v>
      </c>
      <c r="G302" s="20" t="s">
        <v>786</v>
      </c>
      <c r="H302" s="46">
        <v>35.14</v>
      </c>
      <c r="I302" s="103" t="s">
        <v>179</v>
      </c>
      <c r="J302" s="47">
        <v>12.81</v>
      </c>
      <c r="K302" s="47">
        <v>450.14</v>
      </c>
      <c r="L302" s="46" t="s">
        <v>154</v>
      </c>
      <c r="M302" s="46" t="s">
        <v>155</v>
      </c>
      <c r="N302" s="46" t="s">
        <v>156</v>
      </c>
      <c r="O302" s="104" t="str">
        <f>IF(F302="","",VLOOKUP(F302,海关监管条件!$A$1:$B$2000,2,FALSE))</f>
        <v>A </v>
      </c>
    </row>
    <row r="303" spans="1:15">
      <c r="A303" s="45">
        <v>43488</v>
      </c>
      <c r="B303" s="20" t="s">
        <v>782</v>
      </c>
      <c r="C303" s="20" t="s">
        <v>783</v>
      </c>
      <c r="D303" s="20" t="s">
        <v>784</v>
      </c>
      <c r="E303" s="20" t="s">
        <v>790</v>
      </c>
      <c r="F303" s="20" t="s">
        <v>7</v>
      </c>
      <c r="G303" s="20" t="s">
        <v>786</v>
      </c>
      <c r="H303" s="46">
        <v>104.5</v>
      </c>
      <c r="I303" s="103" t="s">
        <v>179</v>
      </c>
      <c r="J303" s="47">
        <v>7.62</v>
      </c>
      <c r="K303" s="47">
        <v>796.29</v>
      </c>
      <c r="L303" s="46" t="s">
        <v>154</v>
      </c>
      <c r="M303" s="46" t="s">
        <v>155</v>
      </c>
      <c r="N303" s="46" t="s">
        <v>156</v>
      </c>
      <c r="O303" s="104" t="str">
        <f>IF(F303="","",VLOOKUP(F303,海关监管条件!$A$1:$B$2000,2,FALSE))</f>
        <v>A </v>
      </c>
    </row>
    <row r="304" spans="1:15">
      <c r="A304" s="45">
        <v>43488</v>
      </c>
      <c r="B304" s="20" t="s">
        <v>782</v>
      </c>
      <c r="C304" s="20" t="s">
        <v>783</v>
      </c>
      <c r="D304" s="20" t="s">
        <v>784</v>
      </c>
      <c r="E304" s="20" t="s">
        <v>791</v>
      </c>
      <c r="F304" s="20" t="s">
        <v>7</v>
      </c>
      <c r="G304" s="20" t="s">
        <v>786</v>
      </c>
      <c r="H304" s="46">
        <v>136.18</v>
      </c>
      <c r="I304" s="103" t="s">
        <v>179</v>
      </c>
      <c r="J304" s="47">
        <v>6.24</v>
      </c>
      <c r="K304" s="47">
        <v>849.76</v>
      </c>
      <c r="L304" s="46" t="s">
        <v>154</v>
      </c>
      <c r="M304" s="46" t="s">
        <v>155</v>
      </c>
      <c r="N304" s="46" t="s">
        <v>156</v>
      </c>
      <c r="O304" s="104" t="str">
        <f>IF(F304="","",VLOOKUP(F304,海关监管条件!$A$1:$B$2000,2,FALSE))</f>
        <v>A </v>
      </c>
    </row>
    <row r="305" spans="1:15">
      <c r="A305" s="45">
        <v>43489</v>
      </c>
      <c r="B305" s="20" t="s">
        <v>792</v>
      </c>
      <c r="C305" s="20" t="s">
        <v>793</v>
      </c>
      <c r="D305" s="20" t="s">
        <v>794</v>
      </c>
      <c r="E305" s="20" t="s">
        <v>795</v>
      </c>
      <c r="F305" s="20" t="s">
        <v>29</v>
      </c>
      <c r="G305" s="20" t="s">
        <v>379</v>
      </c>
      <c r="H305" s="46">
        <v>66</v>
      </c>
      <c r="I305" s="46" t="s">
        <v>263</v>
      </c>
      <c r="J305" s="47">
        <v>5.78</v>
      </c>
      <c r="K305" s="47">
        <v>381.48</v>
      </c>
      <c r="L305" s="46" t="s">
        <v>154</v>
      </c>
      <c r="M305" s="46" t="s">
        <v>155</v>
      </c>
      <c r="N305" s="46" t="s">
        <v>156</v>
      </c>
      <c r="O305" s="104" t="str">
        <f>IF(F305="","",VLOOKUP(F305,海关监管条件!$A$1:$B$2000,2,FALSE))</f>
        <v>A </v>
      </c>
    </row>
    <row r="306" spans="1:15">
      <c r="A306" s="45">
        <v>43489</v>
      </c>
      <c r="B306" s="20" t="s">
        <v>792</v>
      </c>
      <c r="C306" s="20" t="s">
        <v>793</v>
      </c>
      <c r="D306" s="20" t="s">
        <v>794</v>
      </c>
      <c r="E306" s="20" t="s">
        <v>796</v>
      </c>
      <c r="F306" s="20" t="s">
        <v>29</v>
      </c>
      <c r="G306" s="20" t="s">
        <v>379</v>
      </c>
      <c r="H306" s="46">
        <v>38</v>
      </c>
      <c r="I306" s="46" t="s">
        <v>263</v>
      </c>
      <c r="J306" s="47">
        <v>7.64</v>
      </c>
      <c r="K306" s="47">
        <v>290.32</v>
      </c>
      <c r="L306" s="46" t="s">
        <v>154</v>
      </c>
      <c r="M306" s="46" t="s">
        <v>155</v>
      </c>
      <c r="N306" s="46" t="s">
        <v>156</v>
      </c>
      <c r="O306" s="104" t="str">
        <f>IF(F306="","",VLOOKUP(F306,海关监管条件!$A$1:$B$2000,2,FALSE))</f>
        <v>A </v>
      </c>
    </row>
    <row r="307" spans="1:15">
      <c r="A307" s="45">
        <v>43489</v>
      </c>
      <c r="B307" s="20" t="s">
        <v>792</v>
      </c>
      <c r="C307" s="20" t="s">
        <v>793</v>
      </c>
      <c r="D307" s="20" t="s">
        <v>794</v>
      </c>
      <c r="E307" s="20" t="s">
        <v>797</v>
      </c>
      <c r="F307" s="20" t="s">
        <v>29</v>
      </c>
      <c r="G307" s="20" t="s">
        <v>379</v>
      </c>
      <c r="H307" s="46">
        <v>84</v>
      </c>
      <c r="I307" s="46" t="s">
        <v>263</v>
      </c>
      <c r="J307" s="47">
        <v>2.46</v>
      </c>
      <c r="K307" s="47">
        <v>206.64</v>
      </c>
      <c r="L307" s="46" t="s">
        <v>154</v>
      </c>
      <c r="M307" s="46" t="s">
        <v>155</v>
      </c>
      <c r="N307" s="46" t="s">
        <v>156</v>
      </c>
      <c r="O307" s="104" t="str">
        <f>IF(F307="","",VLOOKUP(F307,海关监管条件!$A$1:$B$2000,2,FALSE))</f>
        <v>A </v>
      </c>
    </row>
    <row r="308" spans="1:15">
      <c r="A308" s="45">
        <v>43489</v>
      </c>
      <c r="B308" s="20" t="s">
        <v>792</v>
      </c>
      <c r="C308" s="20" t="s">
        <v>793</v>
      </c>
      <c r="D308" s="20" t="s">
        <v>794</v>
      </c>
      <c r="E308" s="20" t="s">
        <v>798</v>
      </c>
      <c r="F308" s="20" t="s">
        <v>29</v>
      </c>
      <c r="G308" s="20" t="s">
        <v>379</v>
      </c>
      <c r="H308" s="46">
        <v>126</v>
      </c>
      <c r="I308" s="46" t="s">
        <v>263</v>
      </c>
      <c r="J308" s="47">
        <v>1.72</v>
      </c>
      <c r="K308" s="47">
        <v>216.72</v>
      </c>
      <c r="L308" s="46" t="s">
        <v>154</v>
      </c>
      <c r="M308" s="46" t="s">
        <v>155</v>
      </c>
      <c r="N308" s="46" t="s">
        <v>156</v>
      </c>
      <c r="O308" s="104" t="str">
        <f>IF(F308="","",VLOOKUP(F308,海关监管条件!$A$1:$B$2000,2,FALSE))</f>
        <v>A </v>
      </c>
    </row>
    <row r="309" spans="1:15">
      <c r="A309" s="45">
        <v>43489</v>
      </c>
      <c r="B309" s="20" t="s">
        <v>792</v>
      </c>
      <c r="C309" s="20" t="s">
        <v>793</v>
      </c>
      <c r="D309" s="20" t="s">
        <v>794</v>
      </c>
      <c r="E309" s="20" t="s">
        <v>799</v>
      </c>
      <c r="F309" s="20" t="s">
        <v>23</v>
      </c>
      <c r="G309" s="20" t="s">
        <v>276</v>
      </c>
      <c r="H309" s="46">
        <v>128</v>
      </c>
      <c r="I309" s="46" t="s">
        <v>263</v>
      </c>
      <c r="J309" s="47">
        <v>1.49</v>
      </c>
      <c r="K309" s="47">
        <v>190.72</v>
      </c>
      <c r="L309" s="46" t="s">
        <v>154</v>
      </c>
      <c r="M309" s="46" t="s">
        <v>155</v>
      </c>
      <c r="N309" s="46" t="s">
        <v>156</v>
      </c>
      <c r="O309" s="104" t="str">
        <f>IF(F309="","",VLOOKUP(F309,海关监管条件!$A$1:$B$2000,2,FALSE))</f>
        <v>无 </v>
      </c>
    </row>
    <row r="310" spans="1:15">
      <c r="A310" s="45">
        <v>43489</v>
      </c>
      <c r="B310" s="20" t="s">
        <v>792</v>
      </c>
      <c r="C310" s="20" t="s">
        <v>793</v>
      </c>
      <c r="D310" s="20" t="s">
        <v>794</v>
      </c>
      <c r="E310" s="20" t="s">
        <v>800</v>
      </c>
      <c r="F310" s="20" t="s">
        <v>23</v>
      </c>
      <c r="G310" s="20" t="s">
        <v>276</v>
      </c>
      <c r="H310" s="46">
        <v>120</v>
      </c>
      <c r="I310" s="46" t="s">
        <v>263</v>
      </c>
      <c r="J310" s="47">
        <v>1.89</v>
      </c>
      <c r="K310" s="47">
        <v>226.8</v>
      </c>
      <c r="L310" s="46" t="s">
        <v>154</v>
      </c>
      <c r="M310" s="46" t="s">
        <v>155</v>
      </c>
      <c r="N310" s="46" t="s">
        <v>156</v>
      </c>
      <c r="O310" s="104" t="str">
        <f>IF(F310="","",VLOOKUP(F310,海关监管条件!$A$1:$B$2000,2,FALSE))</f>
        <v>无 </v>
      </c>
    </row>
    <row r="311" spans="1:15">
      <c r="A311" s="45">
        <v>43489</v>
      </c>
      <c r="B311" s="20" t="s">
        <v>792</v>
      </c>
      <c r="C311" s="20" t="s">
        <v>793</v>
      </c>
      <c r="D311" s="20" t="s">
        <v>794</v>
      </c>
      <c r="E311" s="20" t="s">
        <v>801</v>
      </c>
      <c r="F311" s="20" t="s">
        <v>13</v>
      </c>
      <c r="G311" s="20" t="s">
        <v>802</v>
      </c>
      <c r="H311" s="46">
        <v>42</v>
      </c>
      <c r="I311" s="46" t="s">
        <v>263</v>
      </c>
      <c r="J311" s="47">
        <v>2.14</v>
      </c>
      <c r="K311" s="47">
        <v>89.88</v>
      </c>
      <c r="L311" s="46" t="s">
        <v>154</v>
      </c>
      <c r="M311" s="46" t="s">
        <v>155</v>
      </c>
      <c r="N311" s="46" t="s">
        <v>156</v>
      </c>
      <c r="O311" s="104" t="str">
        <f>IF(F311="","",VLOOKUP(F311,海关监管条件!$A$1:$B$2000,2,FALSE))</f>
        <v>A</v>
      </c>
    </row>
    <row r="312" spans="1:15">
      <c r="A312" s="45">
        <v>43489</v>
      </c>
      <c r="B312" s="20" t="s">
        <v>792</v>
      </c>
      <c r="C312" s="20" t="s">
        <v>803</v>
      </c>
      <c r="D312" s="20" t="s">
        <v>804</v>
      </c>
      <c r="E312" s="20" t="s">
        <v>805</v>
      </c>
      <c r="F312" s="20" t="s">
        <v>56</v>
      </c>
      <c r="G312" s="20" t="s">
        <v>388</v>
      </c>
      <c r="H312" s="46">
        <v>168</v>
      </c>
      <c r="I312" s="46" t="s">
        <v>153</v>
      </c>
      <c r="J312" s="47">
        <v>1</v>
      </c>
      <c r="K312" s="47">
        <v>168</v>
      </c>
      <c r="L312" s="46" t="s">
        <v>154</v>
      </c>
      <c r="M312" s="46" t="s">
        <v>155</v>
      </c>
      <c r="N312" s="46" t="s">
        <v>156</v>
      </c>
      <c r="O312" s="104" t="str">
        <f>IF(F312="","",VLOOKUP(F312,海关监管条件!$A$1:$B$2000,2,FALSE))</f>
        <v>无</v>
      </c>
    </row>
    <row r="313" spans="1:15">
      <c r="A313" s="45">
        <v>43489</v>
      </c>
      <c r="B313" s="20" t="s">
        <v>792</v>
      </c>
      <c r="C313" s="20" t="s">
        <v>803</v>
      </c>
      <c r="D313" s="20" t="s">
        <v>804</v>
      </c>
      <c r="E313" s="20" t="s">
        <v>806</v>
      </c>
      <c r="F313" s="20" t="s">
        <v>23</v>
      </c>
      <c r="G313" s="20" t="s">
        <v>391</v>
      </c>
      <c r="H313" s="46">
        <v>56</v>
      </c>
      <c r="I313" s="46" t="s">
        <v>263</v>
      </c>
      <c r="J313" s="47">
        <v>1.16</v>
      </c>
      <c r="K313" s="47">
        <v>64.96</v>
      </c>
      <c r="L313" s="46" t="s">
        <v>154</v>
      </c>
      <c r="M313" s="46" t="s">
        <v>155</v>
      </c>
      <c r="N313" s="46" t="s">
        <v>156</v>
      </c>
      <c r="O313" s="104" t="str">
        <f>IF(F313="","",VLOOKUP(F313,海关监管条件!$A$1:$B$2000,2,FALSE))</f>
        <v>无 </v>
      </c>
    </row>
    <row r="314" spans="1:15">
      <c r="A314" s="45">
        <v>43489</v>
      </c>
      <c r="B314" s="20" t="s">
        <v>792</v>
      </c>
      <c r="C314" s="20" t="s">
        <v>803</v>
      </c>
      <c r="D314" s="20" t="s">
        <v>804</v>
      </c>
      <c r="E314" s="20" t="s">
        <v>807</v>
      </c>
      <c r="F314" s="20" t="s">
        <v>23</v>
      </c>
      <c r="G314" s="20" t="s">
        <v>276</v>
      </c>
      <c r="H314" s="46">
        <v>54</v>
      </c>
      <c r="I314" s="46" t="s">
        <v>263</v>
      </c>
      <c r="J314" s="47">
        <v>1.67</v>
      </c>
      <c r="K314" s="47">
        <v>90.18</v>
      </c>
      <c r="L314" s="46" t="s">
        <v>154</v>
      </c>
      <c r="M314" s="46" t="s">
        <v>155</v>
      </c>
      <c r="N314" s="46" t="s">
        <v>156</v>
      </c>
      <c r="O314" s="104" t="str">
        <f>IF(F314="","",VLOOKUP(F314,海关监管条件!$A$1:$B$2000,2,FALSE))</f>
        <v>无 </v>
      </c>
    </row>
    <row r="315" spans="1:15">
      <c r="A315" s="45">
        <v>43489</v>
      </c>
      <c r="B315" s="20" t="s">
        <v>808</v>
      </c>
      <c r="C315" s="20" t="s">
        <v>809</v>
      </c>
      <c r="D315" s="20" t="s">
        <v>810</v>
      </c>
      <c r="E315" s="20" t="s">
        <v>811</v>
      </c>
      <c r="F315" s="20" t="s">
        <v>27</v>
      </c>
      <c r="G315" s="20" t="s">
        <v>812</v>
      </c>
      <c r="H315" s="46">
        <v>74.4</v>
      </c>
      <c r="I315" s="103" t="s">
        <v>179</v>
      </c>
      <c r="J315" s="47">
        <v>0.8</v>
      </c>
      <c r="K315" s="47">
        <v>59.52</v>
      </c>
      <c r="L315" s="46" t="s">
        <v>154</v>
      </c>
      <c r="M315" s="46" t="s">
        <v>155</v>
      </c>
      <c r="N315" s="46" t="s">
        <v>156</v>
      </c>
      <c r="O315" s="104" t="str">
        <f>IF(F315="","",VLOOKUP(F315,海关监管条件!$A$1:$B$2000,2,FALSE))</f>
        <v>A</v>
      </c>
    </row>
    <row r="316" spans="1:15">
      <c r="A316" s="45">
        <v>43490</v>
      </c>
      <c r="B316" s="20" t="s">
        <v>813</v>
      </c>
      <c r="C316" s="20" t="s">
        <v>814</v>
      </c>
      <c r="D316" s="20" t="s">
        <v>815</v>
      </c>
      <c r="E316" s="20" t="s">
        <v>816</v>
      </c>
      <c r="F316" s="20" t="s">
        <v>9</v>
      </c>
      <c r="G316" s="20" t="s">
        <v>817</v>
      </c>
      <c r="H316" s="46">
        <v>84</v>
      </c>
      <c r="I316" s="103" t="s">
        <v>179</v>
      </c>
      <c r="J316" s="47">
        <v>5.5</v>
      </c>
      <c r="K316" s="47">
        <v>462</v>
      </c>
      <c r="L316" s="46" t="s">
        <v>154</v>
      </c>
      <c r="M316" s="46" t="s">
        <v>155</v>
      </c>
      <c r="N316" s="46" t="s">
        <v>156</v>
      </c>
      <c r="O316" s="104" t="str">
        <f>IF(F316="","",VLOOKUP(F316,海关监管条件!$A$1:$B$2000,2,FALSE))</f>
        <v>无 </v>
      </c>
    </row>
    <row r="317" spans="1:15">
      <c r="A317" s="45">
        <v>43491</v>
      </c>
      <c r="B317" s="20" t="s">
        <v>818</v>
      </c>
      <c r="C317" s="20" t="s">
        <v>819</v>
      </c>
      <c r="D317" s="20" t="s">
        <v>820</v>
      </c>
      <c r="E317" s="20" t="s">
        <v>821</v>
      </c>
      <c r="F317" s="20" t="s">
        <v>16</v>
      </c>
      <c r="G317" s="20" t="s">
        <v>195</v>
      </c>
      <c r="H317" s="46">
        <v>588</v>
      </c>
      <c r="I317" s="46" t="s">
        <v>165</v>
      </c>
      <c r="J317" s="47">
        <v>1.19</v>
      </c>
      <c r="K317" s="47">
        <v>699.72</v>
      </c>
      <c r="L317" s="46" t="s">
        <v>154</v>
      </c>
      <c r="M317" s="46" t="s">
        <v>155</v>
      </c>
      <c r="N317" s="46" t="s">
        <v>156</v>
      </c>
      <c r="O317" s="104" t="str">
        <f>IF(F317="","",VLOOKUP(F317,海关监管条件!$A$1:$B$2000,2,FALSE))</f>
        <v>无 </v>
      </c>
    </row>
    <row r="318" spans="1:15">
      <c r="A318" s="45">
        <v>43491</v>
      </c>
      <c r="B318" s="20" t="s">
        <v>818</v>
      </c>
      <c r="C318" s="20" t="s">
        <v>819</v>
      </c>
      <c r="D318" s="20" t="s">
        <v>820</v>
      </c>
      <c r="E318" s="20" t="s">
        <v>822</v>
      </c>
      <c r="F318" s="20" t="s">
        <v>16</v>
      </c>
      <c r="G318" s="20" t="s">
        <v>190</v>
      </c>
      <c r="H318" s="46">
        <v>318</v>
      </c>
      <c r="I318" s="46" t="s">
        <v>165</v>
      </c>
      <c r="J318" s="47">
        <v>2.93094339622641</v>
      </c>
      <c r="K318" s="47">
        <v>932.04</v>
      </c>
      <c r="L318" s="46" t="s">
        <v>154</v>
      </c>
      <c r="M318" s="46" t="s">
        <v>155</v>
      </c>
      <c r="N318" s="46" t="s">
        <v>156</v>
      </c>
      <c r="O318" s="104" t="str">
        <f>IF(F318="","",VLOOKUP(F318,海关监管条件!$A$1:$B$2000,2,FALSE))</f>
        <v>无 </v>
      </c>
    </row>
    <row r="319" spans="1:15">
      <c r="A319" s="45">
        <v>43491</v>
      </c>
      <c r="B319" s="20" t="s">
        <v>818</v>
      </c>
      <c r="C319" s="20" t="s">
        <v>819</v>
      </c>
      <c r="D319" s="20" t="s">
        <v>820</v>
      </c>
      <c r="E319" s="20" t="s">
        <v>823</v>
      </c>
      <c r="F319" s="20" t="s">
        <v>96</v>
      </c>
      <c r="G319" s="20" t="s">
        <v>824</v>
      </c>
      <c r="H319" s="46">
        <v>156</v>
      </c>
      <c r="I319" s="46" t="s">
        <v>165</v>
      </c>
      <c r="J319" s="47">
        <v>6.91923076923077</v>
      </c>
      <c r="K319" s="47">
        <v>1079.4</v>
      </c>
      <c r="L319" s="46" t="s">
        <v>154</v>
      </c>
      <c r="M319" s="46" t="s">
        <v>155</v>
      </c>
      <c r="N319" s="46" t="s">
        <v>156</v>
      </c>
      <c r="O319" s="104" t="str">
        <f>IF(F319="","",VLOOKUP(F319,海关监管条件!$A$1:$B$2000,2,FALSE))</f>
        <v>无</v>
      </c>
    </row>
    <row r="320" spans="1:15">
      <c r="A320" s="45">
        <v>43493</v>
      </c>
      <c r="B320" s="20" t="s">
        <v>825</v>
      </c>
      <c r="C320" s="20" t="s">
        <v>826</v>
      </c>
      <c r="D320" s="20" t="s">
        <v>827</v>
      </c>
      <c r="E320" s="20" t="s">
        <v>828</v>
      </c>
      <c r="F320" s="20" t="s">
        <v>42</v>
      </c>
      <c r="G320" s="20" t="s">
        <v>829</v>
      </c>
      <c r="H320" s="46">
        <v>360</v>
      </c>
      <c r="I320" s="46" t="s">
        <v>165</v>
      </c>
      <c r="J320" s="47">
        <v>0.179</v>
      </c>
      <c r="K320" s="47">
        <v>64.44</v>
      </c>
      <c r="L320" s="46" t="s">
        <v>154</v>
      </c>
      <c r="M320" s="46" t="s">
        <v>155</v>
      </c>
      <c r="N320" s="46" t="s">
        <v>156</v>
      </c>
      <c r="O320" s="104" t="str">
        <f>IF(F320="","",VLOOKUP(F320,海关监管条件!$A$1:$B$2000,2,FALSE))</f>
        <v>无 </v>
      </c>
    </row>
    <row r="321" spans="1:15">
      <c r="A321" s="45">
        <v>43522</v>
      </c>
      <c r="B321" s="20" t="s">
        <v>830</v>
      </c>
      <c r="C321" s="20" t="s">
        <v>831</v>
      </c>
      <c r="D321" s="20" t="s">
        <v>832</v>
      </c>
      <c r="E321" s="20" t="s">
        <v>833</v>
      </c>
      <c r="F321" s="20" t="s">
        <v>7</v>
      </c>
      <c r="G321" s="20" t="s">
        <v>834</v>
      </c>
      <c r="H321" s="46">
        <v>20</v>
      </c>
      <c r="I321" s="46" t="s">
        <v>165</v>
      </c>
      <c r="J321" s="47">
        <v>25.8</v>
      </c>
      <c r="K321" s="47">
        <v>516</v>
      </c>
      <c r="L321" s="46" t="s">
        <v>610</v>
      </c>
      <c r="M321" s="46" t="s">
        <v>155</v>
      </c>
      <c r="N321" s="46" t="s">
        <v>156</v>
      </c>
      <c r="O321" s="104" t="str">
        <f>IF(F321="","",VLOOKUP(F321,海关监管条件!$A$1:$B$2000,2,FALSE))</f>
        <v>A </v>
      </c>
    </row>
    <row r="322" spans="1:15">
      <c r="A322" s="45">
        <v>43531</v>
      </c>
      <c r="B322" s="20" t="s">
        <v>835</v>
      </c>
      <c r="C322" s="20" t="s">
        <v>836</v>
      </c>
      <c r="D322" s="20" t="s">
        <v>837</v>
      </c>
      <c r="E322" s="20" t="s">
        <v>838</v>
      </c>
      <c r="F322" s="20" t="s">
        <v>99</v>
      </c>
      <c r="G322" s="96" t="s">
        <v>839</v>
      </c>
      <c r="H322" s="46">
        <v>16</v>
      </c>
      <c r="I322" s="103" t="s">
        <v>179</v>
      </c>
      <c r="J322" s="47">
        <v>15.98</v>
      </c>
      <c r="K322" s="47">
        <v>255.68</v>
      </c>
      <c r="L322" s="103" t="s">
        <v>162</v>
      </c>
      <c r="M322" s="46" t="s">
        <v>155</v>
      </c>
      <c r="N322" s="46" t="s">
        <v>156</v>
      </c>
      <c r="O322" s="104" t="str">
        <f>IF(F322="","",VLOOKUP(F322,海关监管条件!$A$1:$B$2000,2,FALSE))</f>
        <v>无</v>
      </c>
    </row>
    <row r="323" spans="1:15">
      <c r="A323" s="45">
        <v>43532</v>
      </c>
      <c r="B323" s="20" t="s">
        <v>840</v>
      </c>
      <c r="C323" s="20" t="s">
        <v>841</v>
      </c>
      <c r="D323" s="20" t="s">
        <v>842</v>
      </c>
      <c r="E323" s="20" t="s">
        <v>843</v>
      </c>
      <c r="F323" s="20" t="s">
        <v>17</v>
      </c>
      <c r="G323" s="20" t="s">
        <v>844</v>
      </c>
      <c r="H323" s="46">
        <v>235</v>
      </c>
      <c r="I323" s="103" t="s">
        <v>165</v>
      </c>
      <c r="J323" s="47">
        <v>4.0851</v>
      </c>
      <c r="K323" s="47">
        <v>960</v>
      </c>
      <c r="L323" s="46" t="s">
        <v>154</v>
      </c>
      <c r="M323" s="46" t="s">
        <v>155</v>
      </c>
      <c r="N323" s="46" t="s">
        <v>156</v>
      </c>
      <c r="O323" s="104" t="str">
        <f>IF(F323="","",VLOOKUP(F323,海关监管条件!$A$1:$B$2000,2,FALSE))</f>
        <v>无 </v>
      </c>
    </row>
    <row r="324" spans="1:15">
      <c r="A324" s="45">
        <v>43532</v>
      </c>
      <c r="B324" s="20" t="s">
        <v>845</v>
      </c>
      <c r="C324" s="20" t="s">
        <v>846</v>
      </c>
      <c r="D324" s="20" t="s">
        <v>847</v>
      </c>
      <c r="E324" s="20" t="s">
        <v>848</v>
      </c>
      <c r="F324" s="20" t="s">
        <v>7</v>
      </c>
      <c r="G324" s="20" t="s">
        <v>849</v>
      </c>
      <c r="H324" s="46">
        <v>148</v>
      </c>
      <c r="I324" s="103" t="s">
        <v>165</v>
      </c>
      <c r="J324" s="47">
        <v>0.6</v>
      </c>
      <c r="K324" s="47">
        <v>88.8</v>
      </c>
      <c r="L324" s="46" t="s">
        <v>154</v>
      </c>
      <c r="M324" s="46" t="s">
        <v>155</v>
      </c>
      <c r="N324" s="46" t="s">
        <v>156</v>
      </c>
      <c r="O324" s="104" t="str">
        <f>IF(F324="","",VLOOKUP(F324,海关监管条件!$A$1:$B$2000,2,FALSE))</f>
        <v>A </v>
      </c>
    </row>
    <row r="325" spans="1:15">
      <c r="A325" s="45">
        <v>43532</v>
      </c>
      <c r="B325" s="20" t="s">
        <v>845</v>
      </c>
      <c r="C325" s="20" t="s">
        <v>846</v>
      </c>
      <c r="D325" s="20" t="s">
        <v>847</v>
      </c>
      <c r="E325" s="20" t="s">
        <v>850</v>
      </c>
      <c r="F325" s="20" t="s">
        <v>8</v>
      </c>
      <c r="G325" s="20" t="s">
        <v>851</v>
      </c>
      <c r="H325" s="46">
        <v>83</v>
      </c>
      <c r="I325" s="103" t="s">
        <v>153</v>
      </c>
      <c r="J325" s="47">
        <v>4.4</v>
      </c>
      <c r="K325" s="47">
        <v>365.2</v>
      </c>
      <c r="L325" s="46" t="s">
        <v>154</v>
      </c>
      <c r="M325" s="46" t="s">
        <v>155</v>
      </c>
      <c r="N325" s="46" t="s">
        <v>156</v>
      </c>
      <c r="O325" s="104" t="str">
        <f>IF(F325="","",VLOOKUP(F325,海关监管条件!$A$1:$B$2000,2,FALSE))</f>
        <v>A </v>
      </c>
    </row>
    <row r="326" spans="1:15">
      <c r="A326" s="45">
        <v>43532</v>
      </c>
      <c r="B326" s="20" t="s">
        <v>845</v>
      </c>
      <c r="C326" s="20" t="s">
        <v>846</v>
      </c>
      <c r="D326" s="20" t="s">
        <v>847</v>
      </c>
      <c r="E326" s="20" t="s">
        <v>852</v>
      </c>
      <c r="F326" s="20" t="s">
        <v>7</v>
      </c>
      <c r="G326" s="20" t="s">
        <v>853</v>
      </c>
      <c r="H326" s="46">
        <v>172</v>
      </c>
      <c r="I326" s="103" t="s">
        <v>165</v>
      </c>
      <c r="J326" s="47">
        <v>0.5</v>
      </c>
      <c r="K326" s="47">
        <v>86</v>
      </c>
      <c r="L326" s="46" t="s">
        <v>154</v>
      </c>
      <c r="M326" s="46" t="s">
        <v>155</v>
      </c>
      <c r="N326" s="46" t="s">
        <v>156</v>
      </c>
      <c r="O326" s="104" t="str">
        <f>IF(F326="","",VLOOKUP(F326,海关监管条件!$A$1:$B$2000,2,FALSE))</f>
        <v>A </v>
      </c>
    </row>
    <row r="327" spans="1:15">
      <c r="A327" s="45">
        <v>43532</v>
      </c>
      <c r="B327" s="20" t="s">
        <v>845</v>
      </c>
      <c r="C327" s="20" t="s">
        <v>846</v>
      </c>
      <c r="D327" s="20" t="s">
        <v>847</v>
      </c>
      <c r="E327" s="20" t="s">
        <v>854</v>
      </c>
      <c r="F327" s="20" t="s">
        <v>7</v>
      </c>
      <c r="G327" s="20" t="s">
        <v>855</v>
      </c>
      <c r="H327" s="46">
        <v>48</v>
      </c>
      <c r="I327" s="103" t="s">
        <v>165</v>
      </c>
      <c r="J327" s="47">
        <v>0.2</v>
      </c>
      <c r="K327" s="47">
        <v>9.6</v>
      </c>
      <c r="L327" s="46" t="s">
        <v>154</v>
      </c>
      <c r="M327" s="46" t="s">
        <v>155</v>
      </c>
      <c r="N327" s="46" t="s">
        <v>156</v>
      </c>
      <c r="O327" s="104" t="str">
        <f>IF(F327="","",VLOOKUP(F327,海关监管条件!$A$1:$B$2000,2,FALSE))</f>
        <v>A </v>
      </c>
    </row>
    <row r="328" spans="1:15">
      <c r="A328" s="45">
        <v>43532</v>
      </c>
      <c r="B328" s="20" t="s">
        <v>845</v>
      </c>
      <c r="C328" s="20" t="s">
        <v>846</v>
      </c>
      <c r="D328" s="20" t="s">
        <v>847</v>
      </c>
      <c r="E328" s="20" t="s">
        <v>856</v>
      </c>
      <c r="F328" s="20" t="s">
        <v>7</v>
      </c>
      <c r="G328" s="20" t="s">
        <v>857</v>
      </c>
      <c r="H328" s="46">
        <v>20</v>
      </c>
      <c r="I328" s="103" t="s">
        <v>165</v>
      </c>
      <c r="J328" s="47">
        <v>2.5</v>
      </c>
      <c r="K328" s="47">
        <v>50</v>
      </c>
      <c r="L328" s="46" t="s">
        <v>154</v>
      </c>
      <c r="M328" s="46" t="s">
        <v>155</v>
      </c>
      <c r="N328" s="46" t="s">
        <v>156</v>
      </c>
      <c r="O328" s="104" t="str">
        <f>IF(F328="","",VLOOKUP(F328,海关监管条件!$A$1:$B$2000,2,FALSE))</f>
        <v>A </v>
      </c>
    </row>
    <row r="329" spans="1:15">
      <c r="A329" s="45">
        <v>43532</v>
      </c>
      <c r="B329" s="20" t="s">
        <v>845</v>
      </c>
      <c r="C329" s="20" t="s">
        <v>846</v>
      </c>
      <c r="D329" s="20" t="s">
        <v>847</v>
      </c>
      <c r="E329" s="20" t="s">
        <v>858</v>
      </c>
      <c r="F329" s="20" t="s">
        <v>7</v>
      </c>
      <c r="G329" s="20" t="s">
        <v>859</v>
      </c>
      <c r="H329" s="46">
        <v>48</v>
      </c>
      <c r="I329" s="103" t="s">
        <v>165</v>
      </c>
      <c r="J329" s="47">
        <v>0.55</v>
      </c>
      <c r="K329" s="47">
        <v>26.4</v>
      </c>
      <c r="L329" s="46" t="s">
        <v>154</v>
      </c>
      <c r="M329" s="46" t="s">
        <v>155</v>
      </c>
      <c r="N329" s="46" t="s">
        <v>156</v>
      </c>
      <c r="O329" s="104" t="str">
        <f>IF(F329="","",VLOOKUP(F329,海关监管条件!$A$1:$B$2000,2,FALSE))</f>
        <v>A </v>
      </c>
    </row>
    <row r="330" spans="1:15">
      <c r="A330" s="45">
        <v>43532</v>
      </c>
      <c r="B330" s="20" t="s">
        <v>845</v>
      </c>
      <c r="C330" s="20" t="s">
        <v>846</v>
      </c>
      <c r="D330" s="20" t="s">
        <v>847</v>
      </c>
      <c r="E330" s="20" t="s">
        <v>860</v>
      </c>
      <c r="F330" s="20" t="s">
        <v>7</v>
      </c>
      <c r="G330" s="20" t="s">
        <v>861</v>
      </c>
      <c r="H330" s="46">
        <v>28</v>
      </c>
      <c r="I330" s="103" t="s">
        <v>165</v>
      </c>
      <c r="J330" s="47">
        <v>0.5</v>
      </c>
      <c r="K330" s="47">
        <v>14</v>
      </c>
      <c r="L330" s="46" t="s">
        <v>154</v>
      </c>
      <c r="M330" s="46" t="s">
        <v>155</v>
      </c>
      <c r="N330" s="46" t="s">
        <v>156</v>
      </c>
      <c r="O330" s="104" t="str">
        <f>IF(F330="","",VLOOKUP(F330,海关监管条件!$A$1:$B$2000,2,FALSE))</f>
        <v>A </v>
      </c>
    </row>
    <row r="331" spans="1:15">
      <c r="A331" s="45">
        <v>43532</v>
      </c>
      <c r="B331" s="20" t="s">
        <v>845</v>
      </c>
      <c r="C331" s="20" t="s">
        <v>846</v>
      </c>
      <c r="D331" s="20" t="s">
        <v>847</v>
      </c>
      <c r="E331" s="20" t="s">
        <v>862</v>
      </c>
      <c r="F331" s="20" t="s">
        <v>7</v>
      </c>
      <c r="G331" s="20" t="s">
        <v>863</v>
      </c>
      <c r="H331" s="46">
        <v>24</v>
      </c>
      <c r="I331" s="103" t="s">
        <v>165</v>
      </c>
      <c r="J331" s="47">
        <v>1.5</v>
      </c>
      <c r="K331" s="47">
        <v>36</v>
      </c>
      <c r="L331" s="46" t="s">
        <v>154</v>
      </c>
      <c r="M331" s="46" t="s">
        <v>155</v>
      </c>
      <c r="N331" s="46" t="s">
        <v>156</v>
      </c>
      <c r="O331" s="104" t="str">
        <f>IF(F331="","",VLOOKUP(F331,海关监管条件!$A$1:$B$2000,2,FALSE))</f>
        <v>A </v>
      </c>
    </row>
    <row r="332" spans="1:15">
      <c r="A332" s="45">
        <v>43535</v>
      </c>
      <c r="B332" s="20" t="s">
        <v>864</v>
      </c>
      <c r="C332" s="20" t="s">
        <v>865</v>
      </c>
      <c r="D332" s="20" t="s">
        <v>866</v>
      </c>
      <c r="E332" s="20" t="s">
        <v>867</v>
      </c>
      <c r="F332" s="20" t="s">
        <v>20</v>
      </c>
      <c r="G332" s="20" t="s">
        <v>217</v>
      </c>
      <c r="H332" s="46">
        <v>126</v>
      </c>
      <c r="I332" s="46" t="s">
        <v>214</v>
      </c>
      <c r="J332" s="47">
        <v>2.61</v>
      </c>
      <c r="K332" s="47">
        <v>328.86</v>
      </c>
      <c r="L332" s="46" t="s">
        <v>154</v>
      </c>
      <c r="M332" s="46" t="s">
        <v>155</v>
      </c>
      <c r="N332" s="46" t="s">
        <v>156</v>
      </c>
      <c r="O332" s="104" t="str">
        <f>IF(F332="","",VLOOKUP(F332,海关监管条件!$A$1:$B$2000,2,FALSE))</f>
        <v>无 </v>
      </c>
    </row>
    <row r="333" spans="1:15">
      <c r="A333" s="45">
        <v>43535</v>
      </c>
      <c r="B333" s="20" t="s">
        <v>864</v>
      </c>
      <c r="C333" s="20" t="s">
        <v>865</v>
      </c>
      <c r="D333" s="20" t="s">
        <v>866</v>
      </c>
      <c r="E333" s="20" t="s">
        <v>868</v>
      </c>
      <c r="F333" s="20" t="s">
        <v>20</v>
      </c>
      <c r="G333" s="20" t="s">
        <v>217</v>
      </c>
      <c r="H333" s="46">
        <v>52</v>
      </c>
      <c r="I333" s="46" t="s">
        <v>214</v>
      </c>
      <c r="J333" s="47">
        <v>4.26</v>
      </c>
      <c r="K333" s="47">
        <v>221.52</v>
      </c>
      <c r="L333" s="46" t="s">
        <v>154</v>
      </c>
      <c r="M333" s="46" t="s">
        <v>155</v>
      </c>
      <c r="N333" s="46" t="s">
        <v>156</v>
      </c>
      <c r="O333" s="104" t="str">
        <f>IF(F333="","",VLOOKUP(F333,海关监管条件!$A$1:$B$2000,2,FALSE))</f>
        <v>无 </v>
      </c>
    </row>
    <row r="334" spans="1:15">
      <c r="A334" s="45">
        <v>43535</v>
      </c>
      <c r="B334" s="20" t="s">
        <v>864</v>
      </c>
      <c r="C334" s="20" t="s">
        <v>869</v>
      </c>
      <c r="D334" s="20" t="s">
        <v>870</v>
      </c>
      <c r="E334" s="20" t="s">
        <v>871</v>
      </c>
      <c r="F334" s="20" t="s">
        <v>20</v>
      </c>
      <c r="G334" s="20" t="s">
        <v>213</v>
      </c>
      <c r="H334" s="46">
        <v>20</v>
      </c>
      <c r="I334" s="46" t="s">
        <v>165</v>
      </c>
      <c r="J334" s="47">
        <v>10.78</v>
      </c>
      <c r="K334" s="47">
        <v>215.6</v>
      </c>
      <c r="L334" s="46" t="s">
        <v>154</v>
      </c>
      <c r="M334" s="46" t="s">
        <v>155</v>
      </c>
      <c r="N334" s="46" t="s">
        <v>156</v>
      </c>
      <c r="O334" s="104" t="str">
        <f>IF(F334="","",VLOOKUP(F334,海关监管条件!$A$1:$B$2000,2,FALSE))</f>
        <v>无 </v>
      </c>
    </row>
    <row r="335" spans="1:15">
      <c r="A335" s="45">
        <v>43535</v>
      </c>
      <c r="B335" s="20" t="s">
        <v>864</v>
      </c>
      <c r="C335" s="20" t="s">
        <v>872</v>
      </c>
      <c r="D335" s="20" t="s">
        <v>873</v>
      </c>
      <c r="E335" s="20" t="s">
        <v>874</v>
      </c>
      <c r="F335" s="20" t="s">
        <v>20</v>
      </c>
      <c r="G335" s="20" t="s">
        <v>217</v>
      </c>
      <c r="H335" s="46">
        <v>52</v>
      </c>
      <c r="I335" s="46" t="s">
        <v>214</v>
      </c>
      <c r="J335" s="47">
        <v>6.04</v>
      </c>
      <c r="K335" s="47">
        <v>314.08</v>
      </c>
      <c r="L335" s="46" t="s">
        <v>154</v>
      </c>
      <c r="M335" s="46" t="s">
        <v>155</v>
      </c>
      <c r="N335" s="46" t="s">
        <v>156</v>
      </c>
      <c r="O335" s="104" t="str">
        <f>IF(F335="","",VLOOKUP(F335,海关监管条件!$A$1:$B$2000,2,FALSE))</f>
        <v>无 </v>
      </c>
    </row>
    <row r="336" spans="1:15">
      <c r="A336" s="45">
        <v>43535</v>
      </c>
      <c r="B336" s="20" t="s">
        <v>864</v>
      </c>
      <c r="C336" s="20" t="s">
        <v>872</v>
      </c>
      <c r="D336" s="20" t="s">
        <v>873</v>
      </c>
      <c r="E336" s="20" t="s">
        <v>875</v>
      </c>
      <c r="F336" s="20" t="s">
        <v>20</v>
      </c>
      <c r="G336" s="20" t="s">
        <v>217</v>
      </c>
      <c r="H336" s="46">
        <v>80</v>
      </c>
      <c r="I336" s="46" t="s">
        <v>214</v>
      </c>
      <c r="J336" s="47">
        <v>9.14</v>
      </c>
      <c r="K336" s="47">
        <v>731.2</v>
      </c>
      <c r="L336" s="46" t="s">
        <v>154</v>
      </c>
      <c r="M336" s="46" t="s">
        <v>155</v>
      </c>
      <c r="N336" s="46" t="s">
        <v>156</v>
      </c>
      <c r="O336" s="104" t="str">
        <f>IF(F336="","",VLOOKUP(F336,海关监管条件!$A$1:$B$2000,2,FALSE))</f>
        <v>无 </v>
      </c>
    </row>
    <row r="337" spans="1:15">
      <c r="A337" s="45">
        <v>43535</v>
      </c>
      <c r="B337" s="20" t="s">
        <v>876</v>
      </c>
      <c r="C337" s="20" t="s">
        <v>877</v>
      </c>
      <c r="D337" s="20" t="s">
        <v>878</v>
      </c>
      <c r="E337" s="20" t="s">
        <v>879</v>
      </c>
      <c r="F337" s="20" t="s">
        <v>7</v>
      </c>
      <c r="G337" s="20" t="s">
        <v>880</v>
      </c>
      <c r="H337" s="46">
        <v>340</v>
      </c>
      <c r="I337" s="103" t="s">
        <v>165</v>
      </c>
      <c r="J337" s="47">
        <v>1.7493</v>
      </c>
      <c r="K337" s="47">
        <v>594.76</v>
      </c>
      <c r="L337" s="46" t="s">
        <v>154</v>
      </c>
      <c r="M337" s="46" t="s">
        <v>155</v>
      </c>
      <c r="N337" s="46" t="s">
        <v>156</v>
      </c>
      <c r="O337" s="104" t="str">
        <f>IF(F337="","",VLOOKUP(F337,海关监管条件!$A$1:$B$2000,2,FALSE))</f>
        <v>A </v>
      </c>
    </row>
    <row r="338" spans="1:15">
      <c r="A338" s="45">
        <v>43536</v>
      </c>
      <c r="B338" s="20" t="s">
        <v>881</v>
      </c>
      <c r="C338" s="20" t="s">
        <v>882</v>
      </c>
      <c r="D338" s="20" t="s">
        <v>883</v>
      </c>
      <c r="E338" s="20" t="s">
        <v>884</v>
      </c>
      <c r="F338" s="20" t="s">
        <v>45</v>
      </c>
      <c r="G338" s="20" t="s">
        <v>573</v>
      </c>
      <c r="H338" s="46">
        <v>194</v>
      </c>
      <c r="I338" s="103" t="s">
        <v>179</v>
      </c>
      <c r="J338" s="47">
        <v>6.5</v>
      </c>
      <c r="K338" s="47">
        <v>1261</v>
      </c>
      <c r="L338" s="46" t="s">
        <v>154</v>
      </c>
      <c r="M338" s="46" t="s">
        <v>155</v>
      </c>
      <c r="N338" s="103" t="s">
        <v>271</v>
      </c>
      <c r="O338" s="104" t="str">
        <f>IF(F338="","",VLOOKUP(F338,海关监管条件!$A$1:$B$2000,2,FALSE))</f>
        <v>无 </v>
      </c>
    </row>
    <row r="339" spans="1:15">
      <c r="A339" s="45">
        <v>43537</v>
      </c>
      <c r="B339" s="20" t="s">
        <v>885</v>
      </c>
      <c r="C339" s="20" t="s">
        <v>886</v>
      </c>
      <c r="D339" s="20" t="s">
        <v>887</v>
      </c>
      <c r="E339" s="20" t="s">
        <v>888</v>
      </c>
      <c r="F339" s="20" t="s">
        <v>48</v>
      </c>
      <c r="G339" s="20" t="s">
        <v>889</v>
      </c>
      <c r="H339" s="46">
        <v>99.2</v>
      </c>
      <c r="I339" s="103" t="s">
        <v>179</v>
      </c>
      <c r="J339" s="47">
        <v>1</v>
      </c>
      <c r="K339" s="47">
        <v>99.2</v>
      </c>
      <c r="L339" s="46" t="s">
        <v>154</v>
      </c>
      <c r="M339" s="46" t="s">
        <v>155</v>
      </c>
      <c r="N339" s="46" t="s">
        <v>156</v>
      </c>
      <c r="O339" s="104" t="str">
        <f>IF(F339="","",VLOOKUP(F339,海关监管条件!$A$1:$B$2000,2,FALSE))</f>
        <v>无</v>
      </c>
    </row>
    <row r="340" spans="1:15">
      <c r="A340" s="45">
        <v>43537</v>
      </c>
      <c r="B340" s="20" t="s">
        <v>890</v>
      </c>
      <c r="C340" s="20" t="s">
        <v>891</v>
      </c>
      <c r="D340" s="20" t="s">
        <v>892</v>
      </c>
      <c r="E340" s="20" t="s">
        <v>893</v>
      </c>
      <c r="F340" s="20" t="s">
        <v>13</v>
      </c>
      <c r="G340" s="20" t="s">
        <v>894</v>
      </c>
      <c r="H340" s="46">
        <v>124</v>
      </c>
      <c r="I340" s="103" t="s">
        <v>263</v>
      </c>
      <c r="J340" s="47">
        <v>12.04</v>
      </c>
      <c r="K340" s="47">
        <v>1492.96</v>
      </c>
      <c r="L340" s="46" t="s">
        <v>154</v>
      </c>
      <c r="M340" s="46" t="s">
        <v>155</v>
      </c>
      <c r="N340" s="46" t="s">
        <v>156</v>
      </c>
      <c r="O340" s="104" t="str">
        <f>IF(F340="","",VLOOKUP(F340,海关监管条件!$A$1:$B$2000,2,FALSE))</f>
        <v>A</v>
      </c>
    </row>
    <row r="341" spans="1:15">
      <c r="A341" s="45">
        <v>43538</v>
      </c>
      <c r="B341" s="20" t="s">
        <v>895</v>
      </c>
      <c r="C341" s="20" t="s">
        <v>896</v>
      </c>
      <c r="D341" s="20" t="s">
        <v>897</v>
      </c>
      <c r="E341" s="20" t="s">
        <v>898</v>
      </c>
      <c r="F341" s="20" t="s">
        <v>5</v>
      </c>
      <c r="G341" s="20" t="s">
        <v>899</v>
      </c>
      <c r="H341" s="46">
        <v>21</v>
      </c>
      <c r="I341" s="46" t="s">
        <v>153</v>
      </c>
      <c r="J341" s="47">
        <v>3.6375</v>
      </c>
      <c r="K341" s="47">
        <v>76.3875</v>
      </c>
      <c r="L341" s="46" t="s">
        <v>154</v>
      </c>
      <c r="M341" s="46" t="s">
        <v>155</v>
      </c>
      <c r="N341" s="46" t="s">
        <v>156</v>
      </c>
      <c r="O341" s="104" t="str">
        <f>IF(F341="","",VLOOKUP(F341,海关监管条件!$A$1:$B$2000,2,FALSE))</f>
        <v>A </v>
      </c>
    </row>
    <row r="342" spans="1:15">
      <c r="A342" s="45">
        <v>43539</v>
      </c>
      <c r="B342" s="20" t="s">
        <v>900</v>
      </c>
      <c r="C342" s="20" t="s">
        <v>901</v>
      </c>
      <c r="D342" s="20" t="s">
        <v>902</v>
      </c>
      <c r="E342" s="20" t="s">
        <v>903</v>
      </c>
      <c r="F342" s="20" t="s">
        <v>5</v>
      </c>
      <c r="G342" s="20" t="s">
        <v>904</v>
      </c>
      <c r="H342" s="46">
        <v>24</v>
      </c>
      <c r="I342" s="103" t="s">
        <v>153</v>
      </c>
      <c r="J342" s="47">
        <v>2.7</v>
      </c>
      <c r="K342" s="47">
        <v>64.8</v>
      </c>
      <c r="L342" s="46" t="s">
        <v>154</v>
      </c>
      <c r="M342" s="46" t="s">
        <v>155</v>
      </c>
      <c r="N342" s="46" t="s">
        <v>156</v>
      </c>
      <c r="O342" s="104" t="str">
        <f>IF(F342="","",VLOOKUP(F342,海关监管条件!$A$1:$B$2000,2,FALSE))</f>
        <v>A </v>
      </c>
    </row>
    <row r="343" spans="1:15">
      <c r="A343" s="45">
        <v>43539</v>
      </c>
      <c r="B343" s="20" t="s">
        <v>900</v>
      </c>
      <c r="C343" s="20" t="s">
        <v>901</v>
      </c>
      <c r="D343" s="20" t="s">
        <v>902</v>
      </c>
      <c r="E343" s="20" t="s">
        <v>905</v>
      </c>
      <c r="F343" s="20" t="s">
        <v>7</v>
      </c>
      <c r="G343" s="20" t="s">
        <v>906</v>
      </c>
      <c r="H343" s="46">
        <v>222</v>
      </c>
      <c r="I343" s="46" t="s">
        <v>165</v>
      </c>
      <c r="J343" s="47">
        <v>0.4</v>
      </c>
      <c r="K343" s="47">
        <v>88.8</v>
      </c>
      <c r="L343" s="46" t="s">
        <v>154</v>
      </c>
      <c r="M343" s="46" t="s">
        <v>155</v>
      </c>
      <c r="N343" s="46" t="s">
        <v>156</v>
      </c>
      <c r="O343" s="104" t="str">
        <f>IF(F343="","",VLOOKUP(F343,海关监管条件!$A$1:$B$2000,2,FALSE))</f>
        <v>A </v>
      </c>
    </row>
    <row r="344" spans="1:15">
      <c r="A344" s="45">
        <v>43542</v>
      </c>
      <c r="B344" s="20" t="s">
        <v>907</v>
      </c>
      <c r="C344" s="20" t="s">
        <v>908</v>
      </c>
      <c r="D344" s="20" t="s">
        <v>909</v>
      </c>
      <c r="E344" s="20" t="s">
        <v>910</v>
      </c>
      <c r="F344" s="20" t="s">
        <v>15</v>
      </c>
      <c r="G344" s="20" t="s">
        <v>667</v>
      </c>
      <c r="H344" s="46">
        <v>200</v>
      </c>
      <c r="I344" s="103" t="s">
        <v>179</v>
      </c>
      <c r="J344" s="47">
        <v>2</v>
      </c>
      <c r="K344" s="47">
        <v>400</v>
      </c>
      <c r="L344" s="46" t="s">
        <v>154</v>
      </c>
      <c r="M344" s="46" t="s">
        <v>155</v>
      </c>
      <c r="N344" s="46" t="s">
        <v>156</v>
      </c>
      <c r="O344" s="104" t="str">
        <f>IF(F344="","",VLOOKUP(F344,海关监管条件!$A$1:$B$2000,2,FALSE))</f>
        <v>A </v>
      </c>
    </row>
    <row r="345" spans="1:15">
      <c r="A345" s="45">
        <v>43542</v>
      </c>
      <c r="B345" s="20" t="s">
        <v>907</v>
      </c>
      <c r="C345" s="20" t="s">
        <v>908</v>
      </c>
      <c r="D345" s="20" t="s">
        <v>909</v>
      </c>
      <c r="E345" s="20" t="s">
        <v>911</v>
      </c>
      <c r="F345" s="20" t="s">
        <v>10</v>
      </c>
      <c r="G345" s="20" t="s">
        <v>912</v>
      </c>
      <c r="H345" s="46">
        <v>599</v>
      </c>
      <c r="I345" s="103" t="s">
        <v>179</v>
      </c>
      <c r="J345" s="47">
        <v>2</v>
      </c>
      <c r="K345" s="47">
        <v>1198</v>
      </c>
      <c r="L345" s="46" t="s">
        <v>154</v>
      </c>
      <c r="M345" s="46" t="s">
        <v>155</v>
      </c>
      <c r="N345" s="46" t="s">
        <v>156</v>
      </c>
      <c r="O345" s="104" t="str">
        <f>IF(F345="","",VLOOKUP(F345,海关监管条件!$A$1:$B$2000,2,FALSE))</f>
        <v>A </v>
      </c>
    </row>
    <row r="346" spans="1:15">
      <c r="A346" s="45">
        <v>43542</v>
      </c>
      <c r="B346" s="20" t="s">
        <v>907</v>
      </c>
      <c r="C346" s="20" t="s">
        <v>908</v>
      </c>
      <c r="D346" s="20" t="s">
        <v>909</v>
      </c>
      <c r="E346" s="20" t="s">
        <v>913</v>
      </c>
      <c r="F346" s="20" t="s">
        <v>10</v>
      </c>
      <c r="G346" s="20" t="s">
        <v>914</v>
      </c>
      <c r="H346" s="46">
        <v>1452</v>
      </c>
      <c r="I346" s="103" t="s">
        <v>179</v>
      </c>
      <c r="J346" s="47">
        <v>2</v>
      </c>
      <c r="K346" s="47">
        <v>2904</v>
      </c>
      <c r="L346" s="46" t="s">
        <v>154</v>
      </c>
      <c r="M346" s="46" t="s">
        <v>155</v>
      </c>
      <c r="N346" s="46" t="s">
        <v>156</v>
      </c>
      <c r="O346" s="104" t="str">
        <f>IF(F346="","",VLOOKUP(F346,海关监管条件!$A$1:$B$2000,2,FALSE))</f>
        <v>A </v>
      </c>
    </row>
    <row r="347" spans="1:15">
      <c r="A347" s="45">
        <v>43542</v>
      </c>
      <c r="B347" s="20" t="s">
        <v>915</v>
      </c>
      <c r="C347" s="20" t="s">
        <v>916</v>
      </c>
      <c r="D347" s="20" t="s">
        <v>917</v>
      </c>
      <c r="E347" s="20" t="s">
        <v>918</v>
      </c>
      <c r="F347" s="20" t="s">
        <v>30</v>
      </c>
      <c r="G347" s="20" t="s">
        <v>919</v>
      </c>
      <c r="H347" s="46">
        <v>84</v>
      </c>
      <c r="I347" s="46" t="s">
        <v>920</v>
      </c>
      <c r="J347" s="47">
        <v>2.93</v>
      </c>
      <c r="K347" s="47">
        <v>246.12</v>
      </c>
      <c r="L347" s="46" t="s">
        <v>162</v>
      </c>
      <c r="M347" s="46" t="s">
        <v>155</v>
      </c>
      <c r="N347" s="46" t="s">
        <v>156</v>
      </c>
      <c r="O347" s="104" t="str">
        <f>IF(F347="","",VLOOKUP(F347,海关监管条件!$A$1:$B$2000,2,FALSE))</f>
        <v>无</v>
      </c>
    </row>
    <row r="348" spans="1:15">
      <c r="A348" s="45">
        <v>43545</v>
      </c>
      <c r="B348" s="20" t="s">
        <v>921</v>
      </c>
      <c r="C348" s="20" t="s">
        <v>922</v>
      </c>
      <c r="D348" s="20" t="s">
        <v>923</v>
      </c>
      <c r="E348" s="20" t="s">
        <v>924</v>
      </c>
      <c r="F348" s="20" t="s">
        <v>7</v>
      </c>
      <c r="G348" s="20" t="s">
        <v>925</v>
      </c>
      <c r="H348" s="46">
        <v>9</v>
      </c>
      <c r="I348" s="103" t="s">
        <v>179</v>
      </c>
      <c r="J348" s="47">
        <v>3.5</v>
      </c>
      <c r="K348" s="47">
        <v>31.5</v>
      </c>
      <c r="L348" s="46" t="s">
        <v>154</v>
      </c>
      <c r="M348" s="46" t="s">
        <v>155</v>
      </c>
      <c r="N348" s="46" t="s">
        <v>156</v>
      </c>
      <c r="O348" s="104" t="str">
        <f>IF(F348="","",VLOOKUP(F348,海关监管条件!$A$1:$B$2000,2,FALSE))</f>
        <v>A </v>
      </c>
    </row>
    <row r="349" spans="1:15">
      <c r="A349" s="45">
        <v>43545</v>
      </c>
      <c r="B349" s="20" t="s">
        <v>926</v>
      </c>
      <c r="C349" s="20" t="s">
        <v>927</v>
      </c>
      <c r="D349" s="20" t="s">
        <v>928</v>
      </c>
      <c r="E349" s="20" t="s">
        <v>929</v>
      </c>
      <c r="F349" s="20" t="s">
        <v>86</v>
      </c>
      <c r="G349" s="20" t="s">
        <v>930</v>
      </c>
      <c r="H349" s="46">
        <v>300</v>
      </c>
      <c r="I349" s="46" t="s">
        <v>165</v>
      </c>
      <c r="J349" s="47">
        <v>0.75</v>
      </c>
      <c r="K349" s="47">
        <v>225</v>
      </c>
      <c r="L349" s="46" t="s">
        <v>154</v>
      </c>
      <c r="M349" s="46" t="s">
        <v>155</v>
      </c>
      <c r="N349" s="46" t="s">
        <v>156</v>
      </c>
      <c r="O349" s="104" t="str">
        <f>IF(F349="","",VLOOKUP(F349,海关监管条件!$A$1:$B$2000,2,FALSE))</f>
        <v>无</v>
      </c>
    </row>
    <row r="350" spans="1:15">
      <c r="A350" s="45">
        <v>43545</v>
      </c>
      <c r="B350" s="20" t="s">
        <v>926</v>
      </c>
      <c r="C350" s="20" t="s">
        <v>927</v>
      </c>
      <c r="D350" s="20" t="s">
        <v>928</v>
      </c>
      <c r="E350" s="20" t="s">
        <v>931</v>
      </c>
      <c r="F350" s="20" t="s">
        <v>86</v>
      </c>
      <c r="G350" s="20" t="s">
        <v>932</v>
      </c>
      <c r="H350" s="46">
        <v>156</v>
      </c>
      <c r="I350" s="46" t="s">
        <v>165</v>
      </c>
      <c r="J350" s="47">
        <v>0.91</v>
      </c>
      <c r="K350" s="47">
        <v>141.96</v>
      </c>
      <c r="L350" s="46" t="s">
        <v>154</v>
      </c>
      <c r="M350" s="46" t="s">
        <v>155</v>
      </c>
      <c r="N350" s="46" t="s">
        <v>156</v>
      </c>
      <c r="O350" s="104" t="str">
        <f>IF(F350="","",VLOOKUP(F350,海关监管条件!$A$1:$B$2000,2,FALSE))</f>
        <v>无</v>
      </c>
    </row>
    <row r="351" spans="1:15">
      <c r="A351" s="45">
        <v>43545</v>
      </c>
      <c r="B351" s="20" t="s">
        <v>933</v>
      </c>
      <c r="C351" s="20" t="s">
        <v>934</v>
      </c>
      <c r="D351" s="20" t="s">
        <v>935</v>
      </c>
      <c r="E351" s="20" t="s">
        <v>936</v>
      </c>
      <c r="F351" s="20" t="s">
        <v>13</v>
      </c>
      <c r="G351" s="20" t="s">
        <v>937</v>
      </c>
      <c r="H351" s="46">
        <v>90</v>
      </c>
      <c r="I351" s="46" t="s">
        <v>263</v>
      </c>
      <c r="J351" s="47">
        <v>1.66</v>
      </c>
      <c r="K351" s="47">
        <v>149.4</v>
      </c>
      <c r="L351" s="46" t="s">
        <v>154</v>
      </c>
      <c r="M351" s="46" t="s">
        <v>155</v>
      </c>
      <c r="N351" s="46" t="s">
        <v>156</v>
      </c>
      <c r="O351" s="104" t="str">
        <f>IF(F351="","",VLOOKUP(F351,海关监管条件!$A$1:$B$2000,2,FALSE))</f>
        <v>A</v>
      </c>
    </row>
    <row r="352" spans="1:15">
      <c r="A352" s="45">
        <v>43545</v>
      </c>
      <c r="B352" s="20" t="s">
        <v>933</v>
      </c>
      <c r="C352" s="20" t="s">
        <v>938</v>
      </c>
      <c r="D352" s="20" t="s">
        <v>939</v>
      </c>
      <c r="E352" s="20" t="s">
        <v>940</v>
      </c>
      <c r="F352" s="20" t="s">
        <v>13</v>
      </c>
      <c r="G352" s="20" t="s">
        <v>894</v>
      </c>
      <c r="H352" s="46">
        <v>82</v>
      </c>
      <c r="I352" s="46" t="s">
        <v>263</v>
      </c>
      <c r="J352" s="47">
        <v>7.81</v>
      </c>
      <c r="K352" s="47">
        <v>640.42</v>
      </c>
      <c r="L352" s="46" t="s">
        <v>154</v>
      </c>
      <c r="M352" s="46" t="s">
        <v>155</v>
      </c>
      <c r="N352" s="46" t="s">
        <v>156</v>
      </c>
      <c r="O352" s="104" t="str">
        <f>IF(F352="","",VLOOKUP(F352,海关监管条件!$A$1:$B$2000,2,FALSE))</f>
        <v>A</v>
      </c>
    </row>
    <row r="353" spans="1:15">
      <c r="A353" s="45">
        <v>43546</v>
      </c>
      <c r="B353" s="20" t="s">
        <v>941</v>
      </c>
      <c r="C353" s="20" t="s">
        <v>942</v>
      </c>
      <c r="D353" s="20" t="s">
        <v>943</v>
      </c>
      <c r="E353" s="20" t="s">
        <v>944</v>
      </c>
      <c r="F353" s="20" t="s">
        <v>101</v>
      </c>
      <c r="G353" s="20" t="s">
        <v>945</v>
      </c>
      <c r="H353" s="46">
        <v>4048</v>
      </c>
      <c r="I353" s="103" t="s">
        <v>946</v>
      </c>
      <c r="J353" s="47">
        <v>0.59</v>
      </c>
      <c r="K353" s="47">
        <v>2388.32</v>
      </c>
      <c r="L353" s="46" t="s">
        <v>154</v>
      </c>
      <c r="M353" s="46" t="s">
        <v>155</v>
      </c>
      <c r="N353" s="103" t="s">
        <v>271</v>
      </c>
      <c r="O353" s="104" t="str">
        <f>IF(F353="","",VLOOKUP(F353,海关监管条件!$A$1:$B$2000,2,FALSE))</f>
        <v>无</v>
      </c>
    </row>
    <row r="354" spans="1:15">
      <c r="A354" s="45">
        <v>43546</v>
      </c>
      <c r="B354" s="20" t="s">
        <v>941</v>
      </c>
      <c r="C354" s="20" t="s">
        <v>942</v>
      </c>
      <c r="D354" s="20" t="s">
        <v>943</v>
      </c>
      <c r="E354" s="20" t="s">
        <v>947</v>
      </c>
      <c r="F354" s="20" t="s">
        <v>10</v>
      </c>
      <c r="G354" s="20" t="s">
        <v>948</v>
      </c>
      <c r="H354" s="46">
        <v>5708</v>
      </c>
      <c r="I354" s="103" t="s">
        <v>165</v>
      </c>
      <c r="J354" s="47">
        <v>0.4681</v>
      </c>
      <c r="K354" s="47">
        <v>2671.68</v>
      </c>
      <c r="L354" s="46" t="s">
        <v>154</v>
      </c>
      <c r="M354" s="46" t="s">
        <v>155</v>
      </c>
      <c r="N354" s="103" t="s">
        <v>271</v>
      </c>
      <c r="O354" s="104" t="str">
        <f>IF(F354="","",VLOOKUP(F354,海关监管条件!$A$1:$B$2000,2,FALSE))</f>
        <v>A </v>
      </c>
    </row>
    <row r="355" spans="1:15">
      <c r="A355" s="45">
        <v>43551</v>
      </c>
      <c r="B355" s="20" t="s">
        <v>949</v>
      </c>
      <c r="C355" s="20" t="s">
        <v>950</v>
      </c>
      <c r="D355" s="20" t="s">
        <v>951</v>
      </c>
      <c r="E355" s="20" t="s">
        <v>952</v>
      </c>
      <c r="F355" s="20" t="s">
        <v>20</v>
      </c>
      <c r="G355" s="20" t="s">
        <v>953</v>
      </c>
      <c r="H355" s="46">
        <v>261</v>
      </c>
      <c r="I355" s="46" t="s">
        <v>214</v>
      </c>
      <c r="J355" s="47">
        <v>11.2065134099617</v>
      </c>
      <c r="K355" s="47">
        <v>2924.9</v>
      </c>
      <c r="L355" s="46" t="s">
        <v>154</v>
      </c>
      <c r="M355" s="46" t="s">
        <v>155</v>
      </c>
      <c r="N355" s="103" t="s">
        <v>271</v>
      </c>
      <c r="O355" s="104" t="str">
        <f>IF(F355="","",VLOOKUP(F355,海关监管条件!$A$1:$B$2000,2,FALSE))</f>
        <v>无 </v>
      </c>
    </row>
    <row r="356" spans="1:15">
      <c r="A356" s="45">
        <v>43551</v>
      </c>
      <c r="B356" s="20" t="s">
        <v>949</v>
      </c>
      <c r="C356" s="20" t="s">
        <v>954</v>
      </c>
      <c r="D356" s="20" t="s">
        <v>955</v>
      </c>
      <c r="E356" s="20" t="s">
        <v>956</v>
      </c>
      <c r="F356" s="20" t="s">
        <v>13</v>
      </c>
      <c r="G356" s="20" t="s">
        <v>937</v>
      </c>
      <c r="H356" s="46">
        <v>1218</v>
      </c>
      <c r="I356" s="46" t="s">
        <v>263</v>
      </c>
      <c r="J356" s="47">
        <v>1.67497536945813</v>
      </c>
      <c r="K356" s="47">
        <v>2040.12</v>
      </c>
      <c r="L356" s="46" t="s">
        <v>154</v>
      </c>
      <c r="M356" s="46" t="s">
        <v>155</v>
      </c>
      <c r="N356" s="103" t="s">
        <v>271</v>
      </c>
      <c r="O356" s="104" t="str">
        <f>IF(F356="","",VLOOKUP(F356,海关监管条件!$A$1:$B$2000,2,FALSE))</f>
        <v>A</v>
      </c>
    </row>
    <row r="357" spans="1:15">
      <c r="A357" s="45">
        <v>43551</v>
      </c>
      <c r="B357" s="20" t="s">
        <v>949</v>
      </c>
      <c r="C357" s="20" t="s">
        <v>954</v>
      </c>
      <c r="D357" s="20" t="s">
        <v>955</v>
      </c>
      <c r="E357" s="20" t="s">
        <v>957</v>
      </c>
      <c r="F357" s="20" t="s">
        <v>20</v>
      </c>
      <c r="G357" s="20" t="s">
        <v>953</v>
      </c>
      <c r="H357" s="46">
        <v>540</v>
      </c>
      <c r="I357" s="46" t="s">
        <v>214</v>
      </c>
      <c r="J357" s="47">
        <v>11.206512890095</v>
      </c>
      <c r="K357" s="47">
        <v>6051.51696065129</v>
      </c>
      <c r="L357" s="46" t="s">
        <v>154</v>
      </c>
      <c r="M357" s="46" t="s">
        <v>155</v>
      </c>
      <c r="N357" s="103" t="s">
        <v>271</v>
      </c>
      <c r="O357" s="104" t="str">
        <f>IF(F357="","",VLOOKUP(F357,海关监管条件!$A$1:$B$2000,2,FALSE))</f>
        <v>无 </v>
      </c>
    </row>
    <row r="358" spans="1:15">
      <c r="A358" s="45">
        <v>43552</v>
      </c>
      <c r="B358" s="20" t="s">
        <v>958</v>
      </c>
      <c r="C358" s="20" t="s">
        <v>959</v>
      </c>
      <c r="D358" s="20" t="s">
        <v>960</v>
      </c>
      <c r="E358" s="20" t="s">
        <v>961</v>
      </c>
      <c r="F358" s="20" t="s">
        <v>71</v>
      </c>
      <c r="G358" s="20" t="s">
        <v>962</v>
      </c>
      <c r="H358" s="46">
        <v>40</v>
      </c>
      <c r="I358" s="103" t="s">
        <v>179</v>
      </c>
      <c r="J358" s="47">
        <v>1.6</v>
      </c>
      <c r="K358" s="47">
        <v>64</v>
      </c>
      <c r="L358" s="46" t="s">
        <v>154</v>
      </c>
      <c r="M358" s="46" t="s">
        <v>155</v>
      </c>
      <c r="N358" s="46" t="s">
        <v>156</v>
      </c>
      <c r="O358" s="104" t="str">
        <f>IF(F358="","",VLOOKUP(F358,海关监管条件!$A$1:$B$2000,2,FALSE))</f>
        <v>无</v>
      </c>
    </row>
    <row r="359" spans="1:15">
      <c r="A359" s="45">
        <v>43552</v>
      </c>
      <c r="B359" s="20" t="s">
        <v>963</v>
      </c>
      <c r="C359" s="20" t="s">
        <v>964</v>
      </c>
      <c r="D359" s="20" t="s">
        <v>965</v>
      </c>
      <c r="E359" s="20" t="s">
        <v>966</v>
      </c>
      <c r="F359" s="20" t="s">
        <v>16</v>
      </c>
      <c r="G359" s="20" t="s">
        <v>190</v>
      </c>
      <c r="H359" s="46">
        <v>246</v>
      </c>
      <c r="I359" s="46" t="s">
        <v>165</v>
      </c>
      <c r="J359" s="47">
        <v>4.0502</v>
      </c>
      <c r="K359" s="47">
        <v>996.36</v>
      </c>
      <c r="L359" s="46" t="s">
        <v>154</v>
      </c>
      <c r="M359" s="46" t="s">
        <v>155</v>
      </c>
      <c r="N359" s="46" t="s">
        <v>156</v>
      </c>
      <c r="O359" s="104" t="str">
        <f>IF(F359="","",VLOOKUP(F359,海关监管条件!$A$1:$B$2000,2,FALSE))</f>
        <v>无 </v>
      </c>
    </row>
    <row r="360" spans="1:15">
      <c r="A360" s="45">
        <v>43552</v>
      </c>
      <c r="B360" s="20" t="s">
        <v>967</v>
      </c>
      <c r="C360" s="20" t="s">
        <v>968</v>
      </c>
      <c r="D360" s="20" t="s">
        <v>969</v>
      </c>
      <c r="E360" s="20" t="s">
        <v>970</v>
      </c>
      <c r="F360" s="20" t="s">
        <v>5</v>
      </c>
      <c r="G360" s="20" t="s">
        <v>971</v>
      </c>
      <c r="H360" s="46">
        <v>20</v>
      </c>
      <c r="I360" s="46" t="s">
        <v>153</v>
      </c>
      <c r="J360" s="47">
        <v>4.6</v>
      </c>
      <c r="K360" s="47">
        <v>92</v>
      </c>
      <c r="L360" s="46" t="s">
        <v>154</v>
      </c>
      <c r="M360" s="46" t="s">
        <v>155</v>
      </c>
      <c r="N360" s="46" t="s">
        <v>156</v>
      </c>
      <c r="O360" s="104" t="str">
        <f>IF(F360="","",VLOOKUP(F360,海关监管条件!$A$1:$B$2000,2,FALSE))</f>
        <v>A </v>
      </c>
    </row>
    <row r="361" spans="1:15">
      <c r="A361" s="45">
        <v>43552</v>
      </c>
      <c r="B361" s="20" t="s">
        <v>972</v>
      </c>
      <c r="C361" s="20" t="s">
        <v>973</v>
      </c>
      <c r="D361" s="20" t="s">
        <v>974</v>
      </c>
      <c r="E361" s="20" t="s">
        <v>975</v>
      </c>
      <c r="F361" s="20" t="s">
        <v>112</v>
      </c>
      <c r="G361" s="20" t="s">
        <v>976</v>
      </c>
      <c r="H361" s="46">
        <v>24</v>
      </c>
      <c r="I361" s="46" t="s">
        <v>248</v>
      </c>
      <c r="J361" s="47">
        <v>47.5</v>
      </c>
      <c r="K361" s="47">
        <v>1140</v>
      </c>
      <c r="L361" s="103" t="s">
        <v>162</v>
      </c>
      <c r="M361" s="46" t="s">
        <v>155</v>
      </c>
      <c r="N361" s="46" t="s">
        <v>156</v>
      </c>
      <c r="O361" s="104" t="str">
        <f>IF(F361="","",VLOOKUP(F361,海关监管条件!$A$1:$B$2000,2,FALSE))</f>
        <v>A</v>
      </c>
    </row>
    <row r="362" spans="1:15">
      <c r="A362" s="45">
        <v>43552</v>
      </c>
      <c r="B362" s="20" t="s">
        <v>972</v>
      </c>
      <c r="C362" s="20" t="s">
        <v>973</v>
      </c>
      <c r="D362" s="20" t="s">
        <v>974</v>
      </c>
      <c r="E362" s="20" t="s">
        <v>977</v>
      </c>
      <c r="F362" s="20" t="s">
        <v>103</v>
      </c>
      <c r="G362" s="20" t="s">
        <v>978</v>
      </c>
      <c r="H362" s="46">
        <v>38</v>
      </c>
      <c r="I362" s="46" t="s">
        <v>165</v>
      </c>
      <c r="J362" s="47">
        <v>89.8</v>
      </c>
      <c r="K362" s="47">
        <v>3412.4</v>
      </c>
      <c r="L362" s="103" t="s">
        <v>162</v>
      </c>
      <c r="M362" s="46" t="s">
        <v>155</v>
      </c>
      <c r="N362" s="46" t="s">
        <v>156</v>
      </c>
      <c r="O362" s="104" t="str">
        <f>IF(F362="","",VLOOKUP(F362,海关监管条件!$A$1:$B$2000,2,FALSE))</f>
        <v>无</v>
      </c>
    </row>
    <row r="363" spans="1:15">
      <c r="A363" s="45">
        <v>43552</v>
      </c>
      <c r="B363" s="20" t="s">
        <v>972</v>
      </c>
      <c r="C363" s="20" t="s">
        <v>973</v>
      </c>
      <c r="D363" s="20" t="s">
        <v>974</v>
      </c>
      <c r="E363" s="20" t="s">
        <v>979</v>
      </c>
      <c r="F363" s="20" t="s">
        <v>114</v>
      </c>
      <c r="G363" s="20" t="s">
        <v>980</v>
      </c>
      <c r="H363" s="46">
        <v>40</v>
      </c>
      <c r="I363" s="46" t="s">
        <v>248</v>
      </c>
      <c r="J363" s="47">
        <v>25.4</v>
      </c>
      <c r="K363" s="47">
        <v>1016</v>
      </c>
      <c r="L363" s="103" t="s">
        <v>162</v>
      </c>
      <c r="M363" s="46" t="s">
        <v>155</v>
      </c>
      <c r="N363" s="46" t="s">
        <v>156</v>
      </c>
      <c r="O363" s="104" t="str">
        <f>IF(F363="","",VLOOKUP(F363,海关监管条件!$A$1:$B$2000,2,FALSE))</f>
        <v>无</v>
      </c>
    </row>
    <row r="364" spans="1:15">
      <c r="A364" s="45">
        <v>43558</v>
      </c>
      <c r="B364" s="20" t="s">
        <v>981</v>
      </c>
      <c r="C364" s="20" t="s">
        <v>982</v>
      </c>
      <c r="D364" s="20" t="s">
        <v>983</v>
      </c>
      <c r="E364" s="20" t="s">
        <v>984</v>
      </c>
      <c r="F364" s="20" t="s">
        <v>90</v>
      </c>
      <c r="G364" s="20" t="s">
        <v>985</v>
      </c>
      <c r="H364" s="46">
        <v>10</v>
      </c>
      <c r="I364" s="103" t="s">
        <v>179</v>
      </c>
      <c r="J364" s="47">
        <v>71.01</v>
      </c>
      <c r="K364" s="47">
        <v>710.1</v>
      </c>
      <c r="L364" s="103" t="s">
        <v>162</v>
      </c>
      <c r="M364" s="46" t="s">
        <v>155</v>
      </c>
      <c r="N364" s="46" t="s">
        <v>156</v>
      </c>
      <c r="O364" s="104" t="str">
        <f>IF(F364="","",VLOOKUP(F364,海关监管条件!$A$1:$B$2000,2,FALSE))</f>
        <v>无</v>
      </c>
    </row>
    <row r="365" spans="1:15">
      <c r="A365" s="45">
        <v>43571</v>
      </c>
      <c r="B365" s="20" t="s">
        <v>986</v>
      </c>
      <c r="C365" s="20" t="s">
        <v>987</v>
      </c>
      <c r="D365" s="20" t="s">
        <v>988</v>
      </c>
      <c r="E365" s="20" t="s">
        <v>989</v>
      </c>
      <c r="F365" s="20" t="s">
        <v>7</v>
      </c>
      <c r="G365" s="20" t="s">
        <v>990</v>
      </c>
      <c r="H365" s="46">
        <v>26.04</v>
      </c>
      <c r="I365" s="103" t="s">
        <v>179</v>
      </c>
      <c r="J365" s="47">
        <v>16.53</v>
      </c>
      <c r="K365" s="47">
        <v>430.44</v>
      </c>
      <c r="L365" s="46" t="s">
        <v>154</v>
      </c>
      <c r="M365" s="46" t="s">
        <v>155</v>
      </c>
      <c r="N365" s="46" t="s">
        <v>156</v>
      </c>
      <c r="O365" s="104" t="str">
        <f>IF(F365="","",VLOOKUP(F365,海关监管条件!$A$1:$B$2000,2,FALSE))</f>
        <v>A </v>
      </c>
    </row>
    <row r="366" spans="1:15">
      <c r="A366" s="45">
        <v>43571</v>
      </c>
      <c r="B366" s="20" t="s">
        <v>991</v>
      </c>
      <c r="C366" s="20" t="s">
        <v>992</v>
      </c>
      <c r="D366" s="20" t="s">
        <v>993</v>
      </c>
      <c r="E366" s="20" t="s">
        <v>994</v>
      </c>
      <c r="F366" s="20" t="s">
        <v>86</v>
      </c>
      <c r="G366" s="20" t="s">
        <v>192</v>
      </c>
      <c r="H366" s="46">
        <v>36</v>
      </c>
      <c r="I366" s="46" t="s">
        <v>214</v>
      </c>
      <c r="J366" s="47">
        <v>1.8</v>
      </c>
      <c r="K366" s="47">
        <v>64.8</v>
      </c>
      <c r="L366" s="46" t="s">
        <v>154</v>
      </c>
      <c r="M366" s="46" t="s">
        <v>155</v>
      </c>
      <c r="N366" s="46" t="s">
        <v>156</v>
      </c>
      <c r="O366" s="104" t="str">
        <f>IF(F366="","",VLOOKUP(F366,海关监管条件!$A$1:$B$2000,2,FALSE))</f>
        <v>无</v>
      </c>
    </row>
    <row r="367" spans="1:15">
      <c r="A367" s="45">
        <v>43571</v>
      </c>
      <c r="B367" s="20" t="s">
        <v>995</v>
      </c>
      <c r="C367" s="20" t="s">
        <v>996</v>
      </c>
      <c r="D367" s="20" t="s">
        <v>997</v>
      </c>
      <c r="E367" s="20" t="s">
        <v>998</v>
      </c>
      <c r="F367" s="20" t="s">
        <v>7</v>
      </c>
      <c r="G367" s="20" t="s">
        <v>999</v>
      </c>
      <c r="H367" s="46">
        <v>146</v>
      </c>
      <c r="I367" s="46" t="s">
        <v>165</v>
      </c>
      <c r="J367" s="47">
        <v>1.5</v>
      </c>
      <c r="K367" s="47">
        <v>219</v>
      </c>
      <c r="L367" s="46" t="s">
        <v>154</v>
      </c>
      <c r="M367" s="46" t="s">
        <v>155</v>
      </c>
      <c r="N367" s="46" t="s">
        <v>156</v>
      </c>
      <c r="O367" s="104" t="str">
        <f>IF(F367="","",VLOOKUP(F367,海关监管条件!$A$1:$B$2000,2,FALSE))</f>
        <v>A </v>
      </c>
    </row>
    <row r="368" spans="1:15">
      <c r="A368" s="45">
        <v>43571</v>
      </c>
      <c r="B368" s="20" t="s">
        <v>1000</v>
      </c>
      <c r="C368" s="20" t="s">
        <v>1001</v>
      </c>
      <c r="D368" s="20" t="s">
        <v>1002</v>
      </c>
      <c r="E368" s="20" t="s">
        <v>1003</v>
      </c>
      <c r="F368" s="20" t="s">
        <v>55</v>
      </c>
      <c r="G368" s="20" t="s">
        <v>780</v>
      </c>
      <c r="H368" s="46">
        <v>1344</v>
      </c>
      <c r="I368" s="46" t="s">
        <v>631</v>
      </c>
      <c r="J368" s="47">
        <v>0.43</v>
      </c>
      <c r="K368" s="47">
        <v>577.92</v>
      </c>
      <c r="L368" s="46" t="s">
        <v>154</v>
      </c>
      <c r="M368" s="46" t="s">
        <v>155</v>
      </c>
      <c r="N368" s="46" t="s">
        <v>156</v>
      </c>
      <c r="O368" s="104" t="str">
        <f>IF(F368="","",VLOOKUP(F368,海关监管条件!$A$1:$B$2000,2,FALSE))</f>
        <v>A</v>
      </c>
    </row>
    <row r="369" spans="1:15">
      <c r="A369" s="45">
        <v>43571</v>
      </c>
      <c r="B369" s="20" t="s">
        <v>1000</v>
      </c>
      <c r="C369" s="20" t="s">
        <v>1001</v>
      </c>
      <c r="D369" s="20" t="s">
        <v>1002</v>
      </c>
      <c r="E369" s="20" t="s">
        <v>1004</v>
      </c>
      <c r="F369" s="20" t="s">
        <v>19</v>
      </c>
      <c r="G369" s="20" t="s">
        <v>1005</v>
      </c>
      <c r="H369" s="46">
        <v>422</v>
      </c>
      <c r="I369" s="46" t="s">
        <v>165</v>
      </c>
      <c r="J369" s="47">
        <v>0.56</v>
      </c>
      <c r="K369" s="47">
        <v>236.2</v>
      </c>
      <c r="L369" s="46" t="s">
        <v>154</v>
      </c>
      <c r="M369" s="46" t="s">
        <v>155</v>
      </c>
      <c r="N369" s="46" t="s">
        <v>156</v>
      </c>
      <c r="O369" s="104" t="str">
        <f>IF(F369="","",VLOOKUP(F369,海关监管条件!$A$1:$B$2000,2,FALSE))</f>
        <v>无 </v>
      </c>
    </row>
    <row r="370" spans="1:15">
      <c r="A370" s="45">
        <v>43571</v>
      </c>
      <c r="B370" s="20" t="s">
        <v>1006</v>
      </c>
      <c r="C370" s="20" t="s">
        <v>1007</v>
      </c>
      <c r="D370" s="20" t="s">
        <v>1008</v>
      </c>
      <c r="E370" s="20" t="s">
        <v>1009</v>
      </c>
      <c r="F370" s="20" t="s">
        <v>15</v>
      </c>
      <c r="G370" s="20" t="s">
        <v>253</v>
      </c>
      <c r="H370" s="46">
        <v>2052</v>
      </c>
      <c r="I370" s="103" t="s">
        <v>263</v>
      </c>
      <c r="J370" s="47">
        <v>0.66</v>
      </c>
      <c r="K370" s="47">
        <v>1354.32</v>
      </c>
      <c r="L370" s="46" t="s">
        <v>154</v>
      </c>
      <c r="M370" s="46" t="s">
        <v>155</v>
      </c>
      <c r="N370" s="46" t="s">
        <v>156</v>
      </c>
      <c r="O370" s="104" t="str">
        <f>IF(F370="","",VLOOKUP(F370,海关监管条件!$A$1:$B$2000,2,FALSE))</f>
        <v>A </v>
      </c>
    </row>
    <row r="371" spans="1:15">
      <c r="A371" s="45">
        <v>43571</v>
      </c>
      <c r="B371" s="20" t="s">
        <v>1010</v>
      </c>
      <c r="C371" s="20" t="s">
        <v>1011</v>
      </c>
      <c r="D371" s="20" t="s">
        <v>1012</v>
      </c>
      <c r="E371" s="20" t="s">
        <v>1013</v>
      </c>
      <c r="F371" s="20" t="s">
        <v>43</v>
      </c>
      <c r="G371" s="20" t="s">
        <v>1014</v>
      </c>
      <c r="H371" s="46">
        <v>60</v>
      </c>
      <c r="I371" s="46" t="s">
        <v>248</v>
      </c>
      <c r="J371" s="47">
        <v>3.91</v>
      </c>
      <c r="K371" s="47">
        <v>234.6</v>
      </c>
      <c r="L371" s="46" t="s">
        <v>154</v>
      </c>
      <c r="M371" s="46" t="s">
        <v>155</v>
      </c>
      <c r="N371" s="46" t="s">
        <v>156</v>
      </c>
      <c r="O371" s="104" t="str">
        <f>IF(F371="","",VLOOKUP(F371,海关监管条件!$A$1:$B$2000,2,FALSE))</f>
        <v>无 </v>
      </c>
    </row>
    <row r="372" spans="1:15">
      <c r="A372" s="45">
        <v>43571</v>
      </c>
      <c r="B372" s="20" t="s">
        <v>1015</v>
      </c>
      <c r="C372" s="20" t="s">
        <v>1016</v>
      </c>
      <c r="D372" s="20" t="s">
        <v>1017</v>
      </c>
      <c r="E372" s="20" t="s">
        <v>1018</v>
      </c>
      <c r="F372" s="20" t="s">
        <v>17</v>
      </c>
      <c r="G372" s="20" t="s">
        <v>1019</v>
      </c>
      <c r="H372" s="46">
        <v>40</v>
      </c>
      <c r="I372" s="46" t="s">
        <v>165</v>
      </c>
      <c r="J372" s="47">
        <v>4.06</v>
      </c>
      <c r="K372" s="47">
        <v>162.4</v>
      </c>
      <c r="L372" s="46" t="s">
        <v>154</v>
      </c>
      <c r="M372" s="46" t="s">
        <v>155</v>
      </c>
      <c r="N372" s="46" t="s">
        <v>156</v>
      </c>
      <c r="O372" s="104" t="str">
        <f>IF(F372="","",VLOOKUP(F372,海关监管条件!$A$1:$B$2000,2,FALSE))</f>
        <v>无 </v>
      </c>
    </row>
    <row r="373" spans="1:15">
      <c r="A373" s="45">
        <v>43571</v>
      </c>
      <c r="B373" s="20" t="s">
        <v>1015</v>
      </c>
      <c r="C373" s="20" t="s">
        <v>1016</v>
      </c>
      <c r="D373" s="20" t="s">
        <v>1017</v>
      </c>
      <c r="E373" s="20" t="s">
        <v>1020</v>
      </c>
      <c r="F373" s="20" t="s">
        <v>10</v>
      </c>
      <c r="G373" s="20" t="s">
        <v>1021</v>
      </c>
      <c r="H373" s="46">
        <v>40</v>
      </c>
      <c r="I373" s="46" t="s">
        <v>165</v>
      </c>
      <c r="J373" s="47">
        <v>1.979</v>
      </c>
      <c r="K373" s="47">
        <v>79.16</v>
      </c>
      <c r="L373" s="46" t="s">
        <v>154</v>
      </c>
      <c r="M373" s="46" t="s">
        <v>155</v>
      </c>
      <c r="N373" s="46" t="s">
        <v>156</v>
      </c>
      <c r="O373" s="104" t="str">
        <f>IF(F373="","",VLOOKUP(F373,海关监管条件!$A$1:$B$2000,2,FALSE))</f>
        <v>A </v>
      </c>
    </row>
    <row r="374" spans="1:15">
      <c r="A374" s="45">
        <v>43572</v>
      </c>
      <c r="B374" s="20" t="s">
        <v>1022</v>
      </c>
      <c r="C374" s="20" t="s">
        <v>1023</v>
      </c>
      <c r="D374" s="20" t="s">
        <v>1024</v>
      </c>
      <c r="E374" s="20" t="s">
        <v>1025</v>
      </c>
      <c r="F374" s="20" t="s">
        <v>7</v>
      </c>
      <c r="G374" s="20" t="s">
        <v>906</v>
      </c>
      <c r="H374" s="46">
        <v>166</v>
      </c>
      <c r="I374" s="46" t="s">
        <v>165</v>
      </c>
      <c r="J374" s="47">
        <v>0.5</v>
      </c>
      <c r="K374" s="47">
        <v>83</v>
      </c>
      <c r="L374" s="46" t="s">
        <v>154</v>
      </c>
      <c r="M374" s="46" t="s">
        <v>155</v>
      </c>
      <c r="N374" s="46" t="s">
        <v>156</v>
      </c>
      <c r="O374" s="104" t="str">
        <f>IF(F374="","",VLOOKUP(F374,海关监管条件!$A$1:$B$2000,2,FALSE))</f>
        <v>A </v>
      </c>
    </row>
    <row r="375" spans="1:15">
      <c r="A375" s="45">
        <v>43572</v>
      </c>
      <c r="B375" s="20" t="s">
        <v>1022</v>
      </c>
      <c r="C375" s="20" t="s">
        <v>1023</v>
      </c>
      <c r="D375" s="20" t="s">
        <v>1024</v>
      </c>
      <c r="E375" s="20" t="s">
        <v>1026</v>
      </c>
      <c r="F375" s="20" t="s">
        <v>7</v>
      </c>
      <c r="G375" s="20" t="s">
        <v>849</v>
      </c>
      <c r="H375" s="46">
        <v>778</v>
      </c>
      <c r="I375" s="46" t="s">
        <v>165</v>
      </c>
      <c r="J375" s="47">
        <v>0.5</v>
      </c>
      <c r="K375" s="47">
        <v>389</v>
      </c>
      <c r="L375" s="46" t="s">
        <v>154</v>
      </c>
      <c r="M375" s="46" t="s">
        <v>155</v>
      </c>
      <c r="N375" s="46" t="s">
        <v>156</v>
      </c>
      <c r="O375" s="104" t="str">
        <f>IF(F375="","",VLOOKUP(F375,海关监管条件!$A$1:$B$2000,2,FALSE))</f>
        <v>A </v>
      </c>
    </row>
    <row r="376" spans="1:15">
      <c r="A376" s="45">
        <v>43572</v>
      </c>
      <c r="B376" s="20" t="s">
        <v>1022</v>
      </c>
      <c r="C376" s="20" t="s">
        <v>1023</v>
      </c>
      <c r="D376" s="20" t="s">
        <v>1024</v>
      </c>
      <c r="E376" s="20" t="s">
        <v>1027</v>
      </c>
      <c r="F376" s="20" t="s">
        <v>7</v>
      </c>
      <c r="G376" s="20" t="s">
        <v>1028</v>
      </c>
      <c r="H376" s="46">
        <v>16</v>
      </c>
      <c r="I376" s="46" t="s">
        <v>165</v>
      </c>
      <c r="J376" s="47">
        <v>0.9</v>
      </c>
      <c r="K376" s="47">
        <v>14.4</v>
      </c>
      <c r="L376" s="46" t="s">
        <v>154</v>
      </c>
      <c r="M376" s="46" t="s">
        <v>155</v>
      </c>
      <c r="N376" s="46" t="s">
        <v>156</v>
      </c>
      <c r="O376" s="104" t="str">
        <f>IF(F376="","",VLOOKUP(F376,海关监管条件!$A$1:$B$2000,2,FALSE))</f>
        <v>A </v>
      </c>
    </row>
    <row r="377" spans="1:15">
      <c r="A377" s="45">
        <v>43572</v>
      </c>
      <c r="B377" s="20" t="s">
        <v>1022</v>
      </c>
      <c r="C377" s="20" t="s">
        <v>1023</v>
      </c>
      <c r="D377" s="20" t="s">
        <v>1024</v>
      </c>
      <c r="E377" s="20" t="s">
        <v>1029</v>
      </c>
      <c r="F377" s="20" t="s">
        <v>8</v>
      </c>
      <c r="G377" s="20" t="s">
        <v>851</v>
      </c>
      <c r="H377" s="46">
        <v>482</v>
      </c>
      <c r="I377" s="103" t="s">
        <v>153</v>
      </c>
      <c r="J377" s="47">
        <v>2.5</v>
      </c>
      <c r="K377" s="47">
        <v>1205</v>
      </c>
      <c r="L377" s="46" t="s">
        <v>154</v>
      </c>
      <c r="M377" s="46" t="s">
        <v>155</v>
      </c>
      <c r="N377" s="46" t="s">
        <v>156</v>
      </c>
      <c r="O377" s="104" t="str">
        <f>IF(F377="","",VLOOKUP(F377,海关监管条件!$A$1:$B$2000,2,FALSE))</f>
        <v>A </v>
      </c>
    </row>
    <row r="378" spans="1:15">
      <c r="A378" s="45">
        <v>43572</v>
      </c>
      <c r="B378" s="20" t="s">
        <v>1022</v>
      </c>
      <c r="C378" s="20" t="s">
        <v>1023</v>
      </c>
      <c r="D378" s="20" t="s">
        <v>1024</v>
      </c>
      <c r="E378" s="20" t="s">
        <v>1030</v>
      </c>
      <c r="F378" s="20" t="s">
        <v>7</v>
      </c>
      <c r="G378" s="20" t="s">
        <v>1031</v>
      </c>
      <c r="H378" s="46">
        <v>12</v>
      </c>
      <c r="I378" s="46" t="s">
        <v>165</v>
      </c>
      <c r="J378" s="47">
        <v>1</v>
      </c>
      <c r="K378" s="47">
        <v>12</v>
      </c>
      <c r="L378" s="46" t="s">
        <v>154</v>
      </c>
      <c r="M378" s="46" t="s">
        <v>155</v>
      </c>
      <c r="N378" s="46" t="s">
        <v>156</v>
      </c>
      <c r="O378" s="104" t="str">
        <f>IF(F378="","",VLOOKUP(F378,海关监管条件!$A$1:$B$2000,2,FALSE))</f>
        <v>A </v>
      </c>
    </row>
    <row r="379" spans="1:15">
      <c r="A379" s="45">
        <v>43572</v>
      </c>
      <c r="B379" s="20" t="s">
        <v>1022</v>
      </c>
      <c r="C379" s="20" t="s">
        <v>1023</v>
      </c>
      <c r="D379" s="20" t="s">
        <v>1024</v>
      </c>
      <c r="E379" s="20" t="s">
        <v>1032</v>
      </c>
      <c r="F379" s="20" t="s">
        <v>7</v>
      </c>
      <c r="G379" s="20" t="s">
        <v>1033</v>
      </c>
      <c r="H379" s="46">
        <v>6</v>
      </c>
      <c r="I379" s="46" t="s">
        <v>165</v>
      </c>
      <c r="J379" s="47">
        <v>1.2</v>
      </c>
      <c r="K379" s="47">
        <v>7.2</v>
      </c>
      <c r="L379" s="46" t="s">
        <v>154</v>
      </c>
      <c r="M379" s="46" t="s">
        <v>155</v>
      </c>
      <c r="N379" s="46" t="s">
        <v>156</v>
      </c>
      <c r="O379" s="104" t="str">
        <f>IF(F379="","",VLOOKUP(F379,海关监管条件!$A$1:$B$2000,2,FALSE))</f>
        <v>A </v>
      </c>
    </row>
    <row r="380" spans="1:15">
      <c r="A380" s="45">
        <v>43578</v>
      </c>
      <c r="B380" s="20" t="s">
        <v>1034</v>
      </c>
      <c r="C380" s="20" t="s">
        <v>1035</v>
      </c>
      <c r="D380" s="20" t="s">
        <v>1036</v>
      </c>
      <c r="E380" s="20" t="s">
        <v>1037</v>
      </c>
      <c r="F380" s="20" t="s">
        <v>13</v>
      </c>
      <c r="G380" s="20" t="s">
        <v>1038</v>
      </c>
      <c r="H380" s="46">
        <v>1000</v>
      </c>
      <c r="I380" s="46" t="s">
        <v>263</v>
      </c>
      <c r="J380" s="47">
        <v>3.9620942904525</v>
      </c>
      <c r="K380" s="47">
        <v>3962.0942904525</v>
      </c>
      <c r="L380" s="46" t="s">
        <v>154</v>
      </c>
      <c r="M380" s="46" t="s">
        <v>155</v>
      </c>
      <c r="N380" s="46" t="s">
        <v>271</v>
      </c>
      <c r="O380" s="104" t="str">
        <f>IF(F380="","",VLOOKUP(F380,海关监管条件!$A$1:$B$2000,2,FALSE))</f>
        <v>A</v>
      </c>
    </row>
    <row r="381" spans="1:15">
      <c r="A381" s="45">
        <v>43583</v>
      </c>
      <c r="B381" s="20" t="s">
        <v>1039</v>
      </c>
      <c r="C381" s="20" t="s">
        <v>1040</v>
      </c>
      <c r="D381" s="20" t="s">
        <v>1041</v>
      </c>
      <c r="E381" s="20" t="s">
        <v>1042</v>
      </c>
      <c r="F381" s="20" t="s">
        <v>50</v>
      </c>
      <c r="G381" s="20" t="s">
        <v>344</v>
      </c>
      <c r="H381" s="46">
        <v>3004</v>
      </c>
      <c r="I381" s="46" t="s">
        <v>263</v>
      </c>
      <c r="J381" s="47">
        <v>1</v>
      </c>
      <c r="K381" s="47">
        <v>3004</v>
      </c>
      <c r="L381" s="103" t="s">
        <v>162</v>
      </c>
      <c r="M381" s="46" t="s">
        <v>155</v>
      </c>
      <c r="N381" s="46" t="s">
        <v>271</v>
      </c>
      <c r="O381" s="104" t="str">
        <f>IF(F381="","",VLOOKUP(F381,海关监管条件!$A$1:$B$2000,2,FALSE))</f>
        <v>无</v>
      </c>
    </row>
    <row r="382" spans="1:15">
      <c r="A382" s="45">
        <v>43584</v>
      </c>
      <c r="B382" s="20" t="s">
        <v>1043</v>
      </c>
      <c r="C382" s="20" t="s">
        <v>1044</v>
      </c>
      <c r="D382" s="20" t="s">
        <v>1045</v>
      </c>
      <c r="E382" s="20" t="s">
        <v>1046</v>
      </c>
      <c r="F382" s="20" t="s">
        <v>5</v>
      </c>
      <c r="G382" s="20" t="s">
        <v>1047</v>
      </c>
      <c r="H382" s="46">
        <v>126</v>
      </c>
      <c r="I382" s="46" t="s">
        <v>153</v>
      </c>
      <c r="J382" s="47">
        <v>7.57</v>
      </c>
      <c r="K382" s="47">
        <v>953.82</v>
      </c>
      <c r="L382" s="46" t="s">
        <v>154</v>
      </c>
      <c r="M382" s="46" t="s">
        <v>155</v>
      </c>
      <c r="N382" s="46" t="s">
        <v>156</v>
      </c>
      <c r="O382" s="104" t="str">
        <f>IF(F382="","",VLOOKUP(F382,海关监管条件!$A$1:$B$2000,2,FALSE))</f>
        <v>A </v>
      </c>
    </row>
    <row r="383" spans="1:15">
      <c r="A383" s="45">
        <v>43584</v>
      </c>
      <c r="B383" s="20" t="s">
        <v>1048</v>
      </c>
      <c r="C383" s="20" t="s">
        <v>1049</v>
      </c>
      <c r="D383" s="20" t="s">
        <v>1050</v>
      </c>
      <c r="E383" s="20" t="s">
        <v>1051</v>
      </c>
      <c r="F383" s="20" t="s">
        <v>51</v>
      </c>
      <c r="G383" s="20" t="s">
        <v>764</v>
      </c>
      <c r="H383" s="46">
        <v>10</v>
      </c>
      <c r="I383" s="103" t="s">
        <v>179</v>
      </c>
      <c r="J383" s="47">
        <v>30</v>
      </c>
      <c r="K383" s="47">
        <v>300</v>
      </c>
      <c r="L383" s="103" t="s">
        <v>162</v>
      </c>
      <c r="M383" s="46" t="s">
        <v>155</v>
      </c>
      <c r="N383" s="46" t="s">
        <v>156</v>
      </c>
      <c r="O383" s="104" t="str">
        <f>IF(F383="","",VLOOKUP(F383,海关监管条件!$A$1:$B$2000,2,FALSE))</f>
        <v>无</v>
      </c>
    </row>
    <row r="384" spans="1:15">
      <c r="A384" s="45">
        <v>43584</v>
      </c>
      <c r="B384" s="20" t="s">
        <v>1048</v>
      </c>
      <c r="C384" s="20" t="s">
        <v>1049</v>
      </c>
      <c r="D384" s="20" t="s">
        <v>1050</v>
      </c>
      <c r="E384" s="20" t="s">
        <v>1052</v>
      </c>
      <c r="F384" s="20" t="s">
        <v>51</v>
      </c>
      <c r="G384" s="20" t="s">
        <v>766</v>
      </c>
      <c r="H384" s="46">
        <v>8</v>
      </c>
      <c r="I384" s="103" t="s">
        <v>179</v>
      </c>
      <c r="J384" s="47">
        <v>30</v>
      </c>
      <c r="K384" s="47">
        <v>240</v>
      </c>
      <c r="L384" s="103" t="s">
        <v>162</v>
      </c>
      <c r="M384" s="46" t="s">
        <v>155</v>
      </c>
      <c r="N384" s="46" t="s">
        <v>156</v>
      </c>
      <c r="O384" s="104" t="str">
        <f>IF(F384="","",VLOOKUP(F384,海关监管条件!$A$1:$B$2000,2,FALSE))</f>
        <v>无</v>
      </c>
    </row>
    <row r="385" spans="1:15">
      <c r="A385" s="45">
        <v>43584</v>
      </c>
      <c r="B385" s="20" t="s">
        <v>1048</v>
      </c>
      <c r="C385" s="20" t="s">
        <v>1049</v>
      </c>
      <c r="D385" s="20" t="s">
        <v>1050</v>
      </c>
      <c r="E385" s="20" t="s">
        <v>1053</v>
      </c>
      <c r="F385" s="20" t="s">
        <v>4</v>
      </c>
      <c r="G385" s="20" t="s">
        <v>768</v>
      </c>
      <c r="H385" s="46">
        <v>3</v>
      </c>
      <c r="I385" s="103" t="s">
        <v>179</v>
      </c>
      <c r="J385" s="47">
        <v>30</v>
      </c>
      <c r="K385" s="47">
        <v>90</v>
      </c>
      <c r="L385" s="103" t="s">
        <v>162</v>
      </c>
      <c r="M385" s="46" t="s">
        <v>155</v>
      </c>
      <c r="N385" s="46" t="s">
        <v>156</v>
      </c>
      <c r="O385" s="104" t="str">
        <f>IF(F385="","",VLOOKUP(F385,海关监管条件!$A$1:$B$2000,2,FALSE))</f>
        <v>无 </v>
      </c>
    </row>
    <row r="386" spans="1:15">
      <c r="A386" s="45">
        <v>43584</v>
      </c>
      <c r="B386" s="20" t="s">
        <v>1054</v>
      </c>
      <c r="C386" s="20" t="s">
        <v>1055</v>
      </c>
      <c r="D386" s="20" t="s">
        <v>1056</v>
      </c>
      <c r="E386" s="20" t="s">
        <v>1057</v>
      </c>
      <c r="F386" s="20" t="s">
        <v>2</v>
      </c>
      <c r="G386" s="20" t="s">
        <v>152</v>
      </c>
      <c r="H386" s="46">
        <v>138</v>
      </c>
      <c r="I386" s="46" t="s">
        <v>153</v>
      </c>
      <c r="J386" s="47" t="s">
        <v>1058</v>
      </c>
      <c r="K386" s="47">
        <v>269.1</v>
      </c>
      <c r="L386" s="46" t="s">
        <v>154</v>
      </c>
      <c r="M386" s="46" t="s">
        <v>155</v>
      </c>
      <c r="N386" s="46" t="s">
        <v>156</v>
      </c>
      <c r="O386" s="104" t="str">
        <f>IF(F386="","",VLOOKUP(F386,海关监管条件!$A$1:$B$2000,2,FALSE))</f>
        <v>无 </v>
      </c>
    </row>
    <row r="387" spans="1:15">
      <c r="A387" s="45">
        <v>43584</v>
      </c>
      <c r="B387" s="20" t="s">
        <v>1054</v>
      </c>
      <c r="C387" s="20" t="s">
        <v>1055</v>
      </c>
      <c r="D387" s="20" t="s">
        <v>1056</v>
      </c>
      <c r="E387" s="20" t="s">
        <v>1059</v>
      </c>
      <c r="F387" s="20" t="s">
        <v>2</v>
      </c>
      <c r="G387" s="20" t="s">
        <v>152</v>
      </c>
      <c r="H387" s="46">
        <v>54</v>
      </c>
      <c r="I387" s="46" t="s">
        <v>153</v>
      </c>
      <c r="J387" s="47" t="s">
        <v>1060</v>
      </c>
      <c r="K387" s="47">
        <v>76.68</v>
      </c>
      <c r="L387" s="46" t="s">
        <v>154</v>
      </c>
      <c r="M387" s="46" t="s">
        <v>155</v>
      </c>
      <c r="N387" s="46" t="s">
        <v>156</v>
      </c>
      <c r="O387" s="104" t="str">
        <f>IF(F387="","",VLOOKUP(F387,海关监管条件!$A$1:$B$2000,2,FALSE))</f>
        <v>无 </v>
      </c>
    </row>
    <row r="388" spans="1:15">
      <c r="A388" s="45">
        <v>43584</v>
      </c>
      <c r="B388" s="20" t="s">
        <v>1054</v>
      </c>
      <c r="C388" s="20" t="s">
        <v>1055</v>
      </c>
      <c r="D388" s="20" t="s">
        <v>1056</v>
      </c>
      <c r="E388" s="20" t="s">
        <v>1061</v>
      </c>
      <c r="F388" s="20" t="s">
        <v>2</v>
      </c>
      <c r="G388" s="20" t="s">
        <v>152</v>
      </c>
      <c r="H388" s="46">
        <v>42</v>
      </c>
      <c r="I388" s="46" t="s">
        <v>153</v>
      </c>
      <c r="J388" s="47" t="s">
        <v>1062</v>
      </c>
      <c r="K388" s="47">
        <v>42</v>
      </c>
      <c r="L388" s="46" t="s">
        <v>154</v>
      </c>
      <c r="M388" s="46" t="s">
        <v>155</v>
      </c>
      <c r="N388" s="46" t="s">
        <v>156</v>
      </c>
      <c r="O388" s="104" t="str">
        <f>IF(F388="","",VLOOKUP(F388,海关监管条件!$A$1:$B$2000,2,FALSE))</f>
        <v>无 </v>
      </c>
    </row>
    <row r="389" spans="1:15">
      <c r="A389" s="45">
        <v>43584</v>
      </c>
      <c r="B389" s="20" t="s">
        <v>1063</v>
      </c>
      <c r="C389" s="20" t="s">
        <v>1064</v>
      </c>
      <c r="D389" s="20" t="s">
        <v>1065</v>
      </c>
      <c r="E389" s="20" t="s">
        <v>1066</v>
      </c>
      <c r="F389" s="20" t="s">
        <v>16</v>
      </c>
      <c r="G389" s="20" t="s">
        <v>195</v>
      </c>
      <c r="H389" s="46">
        <v>60</v>
      </c>
      <c r="I389" s="46" t="s">
        <v>165</v>
      </c>
      <c r="J389" s="47">
        <v>2.75</v>
      </c>
      <c r="K389" s="47">
        <v>165</v>
      </c>
      <c r="L389" s="46" t="s">
        <v>154</v>
      </c>
      <c r="M389" s="46" t="s">
        <v>155</v>
      </c>
      <c r="N389" s="46" t="s">
        <v>156</v>
      </c>
      <c r="O389" s="104" t="str">
        <f>IF(F389="","",VLOOKUP(F389,海关监管条件!$A$1:$B$2000,2,FALSE))</f>
        <v>无 </v>
      </c>
    </row>
    <row r="390" spans="1:15">
      <c r="A390" s="45">
        <v>43584</v>
      </c>
      <c r="B390" s="20" t="s">
        <v>1063</v>
      </c>
      <c r="C390" s="20" t="s">
        <v>1064</v>
      </c>
      <c r="D390" s="20" t="s">
        <v>1065</v>
      </c>
      <c r="E390" s="20" t="s">
        <v>1067</v>
      </c>
      <c r="F390" s="20" t="s">
        <v>16</v>
      </c>
      <c r="G390" s="20" t="s">
        <v>190</v>
      </c>
      <c r="H390" s="46">
        <v>78</v>
      </c>
      <c r="I390" s="46" t="s">
        <v>165</v>
      </c>
      <c r="J390" s="47">
        <v>6.3962</v>
      </c>
      <c r="K390" s="47">
        <v>498.9</v>
      </c>
      <c r="L390" s="46" t="s">
        <v>154</v>
      </c>
      <c r="M390" s="46" t="s">
        <v>155</v>
      </c>
      <c r="N390" s="46" t="s">
        <v>156</v>
      </c>
      <c r="O390" s="104" t="str">
        <f>IF(F390="","",VLOOKUP(F390,海关监管条件!$A$1:$B$2000,2,FALSE))</f>
        <v>无 </v>
      </c>
    </row>
    <row r="391" spans="1:15">
      <c r="A391" s="45">
        <v>43584</v>
      </c>
      <c r="B391" s="20" t="s">
        <v>1068</v>
      </c>
      <c r="C391" s="20" t="s">
        <v>1069</v>
      </c>
      <c r="D391" s="20" t="s">
        <v>1070</v>
      </c>
      <c r="E391" s="20" t="s">
        <v>1071</v>
      </c>
      <c r="F391" s="20" t="s">
        <v>7</v>
      </c>
      <c r="G391" s="20" t="s">
        <v>1072</v>
      </c>
      <c r="H391" s="46">
        <v>408</v>
      </c>
      <c r="I391" s="46" t="s">
        <v>165</v>
      </c>
      <c r="J391" s="47">
        <v>3</v>
      </c>
      <c r="K391" s="47">
        <v>1224</v>
      </c>
      <c r="L391" s="103" t="s">
        <v>162</v>
      </c>
      <c r="M391" s="46" t="s">
        <v>155</v>
      </c>
      <c r="N391" s="46" t="s">
        <v>156</v>
      </c>
      <c r="O391" s="104" t="str">
        <f>IF(F391="","",VLOOKUP(F391,海关监管条件!$A$1:$B$2000,2,FALSE))</f>
        <v>A </v>
      </c>
    </row>
    <row r="392" spans="1:15">
      <c r="A392" s="45">
        <v>43584</v>
      </c>
      <c r="B392" s="20" t="s">
        <v>1073</v>
      </c>
      <c r="C392" s="20" t="s">
        <v>1074</v>
      </c>
      <c r="D392" s="20" t="s">
        <v>1075</v>
      </c>
      <c r="E392" s="20" t="s">
        <v>1076</v>
      </c>
      <c r="F392" s="20" t="s">
        <v>32</v>
      </c>
      <c r="G392" s="20" t="s">
        <v>617</v>
      </c>
      <c r="H392" s="46">
        <v>5.06</v>
      </c>
      <c r="I392" s="103" t="s">
        <v>179</v>
      </c>
      <c r="J392" s="47">
        <v>7</v>
      </c>
      <c r="K392" s="47">
        <v>35.42</v>
      </c>
      <c r="L392" s="103" t="s">
        <v>162</v>
      </c>
      <c r="M392" s="46" t="s">
        <v>155</v>
      </c>
      <c r="N392" s="46" t="s">
        <v>156</v>
      </c>
      <c r="O392" s="104" t="str">
        <f>IF(F392="","",VLOOKUP(F392,海关监管条件!$A$1:$B$2000,2,FALSE))</f>
        <v>A </v>
      </c>
    </row>
    <row r="393" spans="1:15">
      <c r="A393" s="45">
        <v>43584</v>
      </c>
      <c r="B393" s="20" t="s">
        <v>1077</v>
      </c>
      <c r="C393" s="20" t="s">
        <v>1078</v>
      </c>
      <c r="D393" s="20" t="s">
        <v>1079</v>
      </c>
      <c r="E393" s="20" t="s">
        <v>1080</v>
      </c>
      <c r="F393" s="20" t="s">
        <v>15</v>
      </c>
      <c r="G393" s="20" t="s">
        <v>1081</v>
      </c>
      <c r="H393" s="46">
        <v>504</v>
      </c>
      <c r="I393" s="46" t="s">
        <v>165</v>
      </c>
      <c r="J393" s="47">
        <v>0.557</v>
      </c>
      <c r="K393" s="47">
        <v>280.728</v>
      </c>
      <c r="L393" s="46" t="s">
        <v>154</v>
      </c>
      <c r="M393" s="46" t="s">
        <v>155</v>
      </c>
      <c r="N393" s="46" t="s">
        <v>156</v>
      </c>
      <c r="O393" s="104" t="str">
        <f>IF(F393="","",VLOOKUP(F393,海关监管条件!$A$1:$B$2000,2,FALSE))</f>
        <v>A </v>
      </c>
    </row>
    <row r="394" spans="1:15">
      <c r="A394" s="45">
        <v>43584</v>
      </c>
      <c r="B394" s="20" t="s">
        <v>1077</v>
      </c>
      <c r="C394" s="20" t="s">
        <v>1078</v>
      </c>
      <c r="D394" s="20" t="s">
        <v>1079</v>
      </c>
      <c r="E394" s="20" t="s">
        <v>1082</v>
      </c>
      <c r="F394" s="20" t="s">
        <v>42</v>
      </c>
      <c r="G394" s="20" t="s">
        <v>829</v>
      </c>
      <c r="H394" s="46">
        <v>312</v>
      </c>
      <c r="I394" s="46" t="s">
        <v>165</v>
      </c>
      <c r="J394" s="47">
        <v>0.179</v>
      </c>
      <c r="K394" s="47">
        <v>55.848</v>
      </c>
      <c r="L394" s="46" t="s">
        <v>154</v>
      </c>
      <c r="M394" s="46" t="s">
        <v>155</v>
      </c>
      <c r="N394" s="46" t="s">
        <v>156</v>
      </c>
      <c r="O394" s="104" t="str">
        <f>IF(F394="","",VLOOKUP(F394,海关监管条件!$A$1:$B$2000,2,FALSE))</f>
        <v>无 </v>
      </c>
    </row>
    <row r="395" spans="1:15">
      <c r="A395" s="45">
        <v>43584</v>
      </c>
      <c r="B395" s="20" t="s">
        <v>1077</v>
      </c>
      <c r="C395" s="20" t="s">
        <v>1078</v>
      </c>
      <c r="D395" s="20" t="s">
        <v>1079</v>
      </c>
      <c r="E395" s="20" t="s">
        <v>1083</v>
      </c>
      <c r="F395" s="20" t="s">
        <v>15</v>
      </c>
      <c r="G395" s="20" t="s">
        <v>1084</v>
      </c>
      <c r="H395" s="46">
        <v>168</v>
      </c>
      <c r="I395" s="46" t="s">
        <v>165</v>
      </c>
      <c r="J395" s="47">
        <v>0.154</v>
      </c>
      <c r="K395" s="47">
        <v>25.872</v>
      </c>
      <c r="L395" s="46" t="s">
        <v>154</v>
      </c>
      <c r="M395" s="46" t="s">
        <v>155</v>
      </c>
      <c r="N395" s="46" t="s">
        <v>156</v>
      </c>
      <c r="O395" s="104" t="str">
        <f>IF(F395="","",VLOOKUP(F395,海关监管条件!$A$1:$B$2000,2,FALSE))</f>
        <v>A </v>
      </c>
    </row>
    <row r="396" spans="1:15">
      <c r="A396" s="45">
        <v>43584</v>
      </c>
      <c r="B396" s="20" t="s">
        <v>1077</v>
      </c>
      <c r="C396" s="20" t="s">
        <v>1078</v>
      </c>
      <c r="D396" s="20" t="s">
        <v>1079</v>
      </c>
      <c r="E396" s="20" t="s">
        <v>1085</v>
      </c>
      <c r="F396" s="20" t="s">
        <v>15</v>
      </c>
      <c r="G396" s="20" t="s">
        <v>1086</v>
      </c>
      <c r="H396" s="46">
        <v>624</v>
      </c>
      <c r="I396" s="46" t="s">
        <v>165</v>
      </c>
      <c r="J396" s="47">
        <v>0.629</v>
      </c>
      <c r="K396" s="47">
        <v>392.496</v>
      </c>
      <c r="L396" s="46" t="s">
        <v>154</v>
      </c>
      <c r="M396" s="46" t="s">
        <v>155</v>
      </c>
      <c r="N396" s="46" t="s">
        <v>156</v>
      </c>
      <c r="O396" s="104" t="str">
        <f>IF(F396="","",VLOOKUP(F396,海关监管条件!$A$1:$B$2000,2,FALSE))</f>
        <v>A </v>
      </c>
    </row>
    <row r="397" spans="1:15">
      <c r="A397" s="45">
        <v>43584</v>
      </c>
      <c r="B397" s="20" t="s">
        <v>1077</v>
      </c>
      <c r="C397" s="20" t="s">
        <v>1078</v>
      </c>
      <c r="D397" s="20" t="s">
        <v>1079</v>
      </c>
      <c r="E397" s="20" t="s">
        <v>1087</v>
      </c>
      <c r="F397" s="20" t="s">
        <v>58</v>
      </c>
      <c r="G397" s="20" t="s">
        <v>1088</v>
      </c>
      <c r="H397" s="46">
        <v>528</v>
      </c>
      <c r="I397" s="46" t="s">
        <v>153</v>
      </c>
      <c r="J397" s="47">
        <v>0.464</v>
      </c>
      <c r="K397" s="47">
        <v>244.992</v>
      </c>
      <c r="L397" s="46" t="s">
        <v>154</v>
      </c>
      <c r="M397" s="46" t="s">
        <v>155</v>
      </c>
      <c r="N397" s="46" t="s">
        <v>156</v>
      </c>
      <c r="O397" s="104" t="str">
        <f>IF(F397="","",VLOOKUP(F397,海关监管条件!$A$1:$B$2000,2,FALSE))</f>
        <v>无</v>
      </c>
    </row>
    <row r="398" spans="1:15">
      <c r="A398" s="45">
        <v>43584</v>
      </c>
      <c r="B398" s="20" t="s">
        <v>1089</v>
      </c>
      <c r="C398" s="20" t="s">
        <v>1090</v>
      </c>
      <c r="D398" s="20" t="s">
        <v>1091</v>
      </c>
      <c r="E398" s="20" t="s">
        <v>1092</v>
      </c>
      <c r="F398" s="20" t="s">
        <v>7</v>
      </c>
      <c r="G398" s="20" t="s">
        <v>1093</v>
      </c>
      <c r="H398" s="46">
        <v>10</v>
      </c>
      <c r="I398" s="46" t="s">
        <v>165</v>
      </c>
      <c r="J398" s="47">
        <v>2.75</v>
      </c>
      <c r="K398" s="47">
        <v>27.5</v>
      </c>
      <c r="L398" s="46" t="s">
        <v>154</v>
      </c>
      <c r="M398" s="46" t="s">
        <v>155</v>
      </c>
      <c r="N398" s="46" t="s">
        <v>156</v>
      </c>
      <c r="O398" s="104" t="str">
        <f>IF(F398="","",VLOOKUP(F398,海关监管条件!$A$1:$B$2000,2,FALSE))</f>
        <v>A </v>
      </c>
    </row>
    <row r="399" spans="1:15">
      <c r="A399" s="45">
        <v>43584</v>
      </c>
      <c r="B399" s="20" t="s">
        <v>1089</v>
      </c>
      <c r="C399" s="20" t="s">
        <v>1090</v>
      </c>
      <c r="D399" s="20" t="s">
        <v>1091</v>
      </c>
      <c r="E399" s="20" t="s">
        <v>1094</v>
      </c>
      <c r="F399" s="20" t="s">
        <v>5</v>
      </c>
      <c r="G399" s="20" t="s">
        <v>1095</v>
      </c>
      <c r="H399" s="46">
        <v>30</v>
      </c>
      <c r="I399" s="46" t="s">
        <v>153</v>
      </c>
      <c r="J399" s="47">
        <v>2.2</v>
      </c>
      <c r="K399" s="47">
        <v>66</v>
      </c>
      <c r="L399" s="46" t="s">
        <v>154</v>
      </c>
      <c r="M399" s="46" t="s">
        <v>155</v>
      </c>
      <c r="N399" s="46" t="s">
        <v>156</v>
      </c>
      <c r="O399" s="104" t="str">
        <f>IF(F399="","",VLOOKUP(F399,海关监管条件!$A$1:$B$2000,2,FALSE))</f>
        <v>A </v>
      </c>
    </row>
    <row r="400" spans="1:15">
      <c r="A400" s="45">
        <v>43584</v>
      </c>
      <c r="B400" s="20" t="s">
        <v>864</v>
      </c>
      <c r="C400" s="20" t="s">
        <v>1096</v>
      </c>
      <c r="D400" s="20" t="s">
        <v>1097</v>
      </c>
      <c r="E400" s="20" t="s">
        <v>1098</v>
      </c>
      <c r="F400" s="20" t="s">
        <v>20</v>
      </c>
      <c r="G400" s="20" t="s">
        <v>213</v>
      </c>
      <c r="H400" s="46">
        <v>20</v>
      </c>
      <c r="I400" s="46" t="s">
        <v>165</v>
      </c>
      <c r="J400" s="47">
        <v>10.78</v>
      </c>
      <c r="K400" s="47">
        <v>215.6</v>
      </c>
      <c r="L400" s="46" t="s">
        <v>154</v>
      </c>
      <c r="M400" s="46" t="s">
        <v>155</v>
      </c>
      <c r="N400" s="46" t="s">
        <v>156</v>
      </c>
      <c r="O400" s="104" t="str">
        <f>IF(F400="","",VLOOKUP(F400,海关监管条件!$A$1:$B$2000,2,FALSE))</f>
        <v>无 </v>
      </c>
    </row>
    <row r="401" spans="1:15">
      <c r="A401" s="45">
        <v>43584</v>
      </c>
      <c r="B401" s="20" t="s">
        <v>1099</v>
      </c>
      <c r="C401" s="20" t="s">
        <v>1100</v>
      </c>
      <c r="D401" s="20" t="s">
        <v>1101</v>
      </c>
      <c r="E401" s="20" t="s">
        <v>1102</v>
      </c>
      <c r="F401" s="20" t="s">
        <v>52</v>
      </c>
      <c r="G401" s="20" t="s">
        <v>721</v>
      </c>
      <c r="H401" s="46">
        <v>32</v>
      </c>
      <c r="I401" s="46" t="s">
        <v>153</v>
      </c>
      <c r="J401" s="47">
        <v>1</v>
      </c>
      <c r="K401" s="47">
        <v>32</v>
      </c>
      <c r="L401" s="46" t="s">
        <v>154</v>
      </c>
      <c r="M401" s="46" t="s">
        <v>155</v>
      </c>
      <c r="N401" s="46" t="s">
        <v>156</v>
      </c>
      <c r="O401" s="104" t="str">
        <f>IF(F401="","",VLOOKUP(F401,海关监管条件!$A$1:$B$2000,2,FALSE))</f>
        <v>无</v>
      </c>
    </row>
    <row r="402" spans="1:15">
      <c r="A402" s="45">
        <v>43585</v>
      </c>
      <c r="B402" s="20" t="s">
        <v>1103</v>
      </c>
      <c r="C402" s="20" t="s">
        <v>1104</v>
      </c>
      <c r="D402" s="20" t="s">
        <v>1105</v>
      </c>
      <c r="E402" s="20" t="s">
        <v>1106</v>
      </c>
      <c r="F402" s="20" t="s">
        <v>13</v>
      </c>
      <c r="G402" s="20" t="s">
        <v>937</v>
      </c>
      <c r="H402" s="46">
        <v>144</v>
      </c>
      <c r="I402" s="46" t="s">
        <v>263</v>
      </c>
      <c r="J402" s="47">
        <v>2.77</v>
      </c>
      <c r="K402" s="47">
        <f t="shared" ref="K402:K408" si="0">J402*H402</f>
        <v>398.88</v>
      </c>
      <c r="L402" s="46" t="s">
        <v>154</v>
      </c>
      <c r="M402" s="46" t="s">
        <v>155</v>
      </c>
      <c r="N402" s="46" t="s">
        <v>156</v>
      </c>
      <c r="O402" s="104" t="str">
        <f>IF(F402="","",VLOOKUP(F402,海关监管条件!$A$1:$B$2000,2,FALSE))</f>
        <v>A</v>
      </c>
    </row>
    <row r="403" spans="1:15">
      <c r="A403" s="45">
        <v>43585</v>
      </c>
      <c r="B403" s="20" t="s">
        <v>1103</v>
      </c>
      <c r="C403" s="20" t="s">
        <v>1104</v>
      </c>
      <c r="D403" s="20" t="s">
        <v>1105</v>
      </c>
      <c r="E403" s="20" t="s">
        <v>1107</v>
      </c>
      <c r="F403" s="20" t="s">
        <v>15</v>
      </c>
      <c r="G403" s="20" t="s">
        <v>313</v>
      </c>
      <c r="H403" s="46">
        <v>144</v>
      </c>
      <c r="I403" s="46" t="s">
        <v>153</v>
      </c>
      <c r="J403" s="47">
        <v>1.33</v>
      </c>
      <c r="K403" s="47">
        <f t="shared" si="0"/>
        <v>191.52</v>
      </c>
      <c r="L403" s="46" t="s">
        <v>154</v>
      </c>
      <c r="M403" s="46" t="s">
        <v>155</v>
      </c>
      <c r="N403" s="46" t="s">
        <v>156</v>
      </c>
      <c r="O403" s="104" t="str">
        <f>IF(F403="","",VLOOKUP(F403,海关监管条件!$A$1:$B$2000,2,FALSE))</f>
        <v>A </v>
      </c>
    </row>
    <row r="404" spans="1:15">
      <c r="A404" s="45">
        <v>43585</v>
      </c>
      <c r="B404" s="20" t="s">
        <v>1103</v>
      </c>
      <c r="C404" s="20" t="s">
        <v>1104</v>
      </c>
      <c r="D404" s="20" t="s">
        <v>1105</v>
      </c>
      <c r="E404" s="20" t="s">
        <v>1108</v>
      </c>
      <c r="F404" s="20" t="s">
        <v>13</v>
      </c>
      <c r="G404" s="20" t="s">
        <v>311</v>
      </c>
      <c r="H404" s="46">
        <v>902</v>
      </c>
      <c r="I404" s="46" t="s">
        <v>263</v>
      </c>
      <c r="J404" s="47">
        <v>0.89</v>
      </c>
      <c r="K404" s="47">
        <f t="shared" si="0"/>
        <v>802.78</v>
      </c>
      <c r="L404" s="46" t="s">
        <v>154</v>
      </c>
      <c r="M404" s="46" t="s">
        <v>155</v>
      </c>
      <c r="N404" s="46" t="s">
        <v>156</v>
      </c>
      <c r="O404" s="104" t="str">
        <f>IF(F404="","",VLOOKUP(F404,海关监管条件!$A$1:$B$2000,2,FALSE))</f>
        <v>A</v>
      </c>
    </row>
    <row r="405" spans="1:15">
      <c r="A405" s="45">
        <v>43585</v>
      </c>
      <c r="B405" s="20" t="s">
        <v>1103</v>
      </c>
      <c r="C405" s="20" t="s">
        <v>1104</v>
      </c>
      <c r="D405" s="20" t="s">
        <v>1105</v>
      </c>
      <c r="E405" s="20" t="s">
        <v>1109</v>
      </c>
      <c r="F405" s="20" t="s">
        <v>13</v>
      </c>
      <c r="G405" s="20" t="s">
        <v>1110</v>
      </c>
      <c r="H405" s="46">
        <v>84</v>
      </c>
      <c r="I405" s="46" t="s">
        <v>263</v>
      </c>
      <c r="J405" s="47">
        <v>4.75</v>
      </c>
      <c r="K405" s="47">
        <f t="shared" si="0"/>
        <v>399</v>
      </c>
      <c r="L405" s="46" t="s">
        <v>154</v>
      </c>
      <c r="M405" s="46" t="s">
        <v>155</v>
      </c>
      <c r="N405" s="46" t="s">
        <v>156</v>
      </c>
      <c r="O405" s="104" t="str">
        <f>IF(F405="","",VLOOKUP(F405,海关监管条件!$A$1:$B$2000,2,FALSE))</f>
        <v>A</v>
      </c>
    </row>
    <row r="406" spans="1:15">
      <c r="A406" s="45">
        <v>43585</v>
      </c>
      <c r="B406" s="20" t="s">
        <v>1103</v>
      </c>
      <c r="C406" s="20" t="s">
        <v>1104</v>
      </c>
      <c r="D406" s="20" t="s">
        <v>1105</v>
      </c>
      <c r="E406" s="20" t="s">
        <v>1111</v>
      </c>
      <c r="F406" s="20" t="s">
        <v>22</v>
      </c>
      <c r="G406" s="20" t="s">
        <v>1112</v>
      </c>
      <c r="H406" s="46">
        <v>210</v>
      </c>
      <c r="I406" s="46" t="s">
        <v>153</v>
      </c>
      <c r="J406" s="47">
        <v>3.35</v>
      </c>
      <c r="K406" s="47">
        <f t="shared" si="0"/>
        <v>703.5</v>
      </c>
      <c r="L406" s="46" t="s">
        <v>154</v>
      </c>
      <c r="M406" s="46" t="s">
        <v>155</v>
      </c>
      <c r="N406" s="46" t="s">
        <v>156</v>
      </c>
      <c r="O406" s="104" t="str">
        <f>IF(F406="","",VLOOKUP(F406,海关监管条件!$A$1:$B$2000,2,FALSE))</f>
        <v>A </v>
      </c>
    </row>
    <row r="407" spans="1:15">
      <c r="A407" s="45">
        <v>43585</v>
      </c>
      <c r="B407" s="20" t="s">
        <v>1103</v>
      </c>
      <c r="C407" s="20" t="s">
        <v>1104</v>
      </c>
      <c r="D407" s="20" t="s">
        <v>1105</v>
      </c>
      <c r="E407" s="20" t="s">
        <v>1113</v>
      </c>
      <c r="F407" s="20" t="s">
        <v>13</v>
      </c>
      <c r="G407" s="20" t="s">
        <v>1114</v>
      </c>
      <c r="H407" s="46">
        <v>180</v>
      </c>
      <c r="I407" s="46" t="s">
        <v>263</v>
      </c>
      <c r="J407" s="47">
        <v>0.42</v>
      </c>
      <c r="K407" s="47">
        <f t="shared" si="0"/>
        <v>75.6</v>
      </c>
      <c r="L407" s="46" t="s">
        <v>154</v>
      </c>
      <c r="M407" s="46" t="s">
        <v>155</v>
      </c>
      <c r="N407" s="46" t="s">
        <v>156</v>
      </c>
      <c r="O407" s="104" t="str">
        <f>IF(F407="","",VLOOKUP(F407,海关监管条件!$A$1:$B$2000,2,FALSE))</f>
        <v>A</v>
      </c>
    </row>
    <row r="408" spans="1:15">
      <c r="A408" s="45">
        <v>43585</v>
      </c>
      <c r="B408" s="20" t="s">
        <v>1103</v>
      </c>
      <c r="C408" s="20" t="s">
        <v>1104</v>
      </c>
      <c r="D408" s="20" t="s">
        <v>1105</v>
      </c>
      <c r="E408" s="20" t="s">
        <v>1115</v>
      </c>
      <c r="F408" s="20" t="s">
        <v>10</v>
      </c>
      <c r="G408" s="20" t="s">
        <v>713</v>
      </c>
      <c r="H408" s="46">
        <v>72</v>
      </c>
      <c r="I408" s="46" t="s">
        <v>263</v>
      </c>
      <c r="J408" s="47">
        <v>1.5</v>
      </c>
      <c r="K408" s="47">
        <f t="shared" si="0"/>
        <v>108</v>
      </c>
      <c r="L408" s="46" t="s">
        <v>154</v>
      </c>
      <c r="M408" s="46" t="s">
        <v>155</v>
      </c>
      <c r="N408" s="46" t="s">
        <v>156</v>
      </c>
      <c r="O408" s="104" t="str">
        <f>IF(F408="","",VLOOKUP(F408,海关监管条件!$A$1:$B$2000,2,FALSE))</f>
        <v>A </v>
      </c>
    </row>
    <row r="409" spans="1:15">
      <c r="A409" s="45">
        <v>43593</v>
      </c>
      <c r="B409" s="20" t="s">
        <v>1116</v>
      </c>
      <c r="C409" s="20" t="s">
        <v>1117</v>
      </c>
      <c r="D409" s="20" t="s">
        <v>1118</v>
      </c>
      <c r="E409" s="20" t="s">
        <v>1119</v>
      </c>
      <c r="F409" s="20" t="s">
        <v>7</v>
      </c>
      <c r="G409" s="20" t="s">
        <v>990</v>
      </c>
      <c r="H409" s="46">
        <v>52.82</v>
      </c>
      <c r="I409" s="103" t="s">
        <v>179</v>
      </c>
      <c r="J409" s="47">
        <v>16.8</v>
      </c>
      <c r="K409" s="47">
        <v>887.38</v>
      </c>
      <c r="L409" s="46" t="s">
        <v>154</v>
      </c>
      <c r="M409" s="46" t="s">
        <v>155</v>
      </c>
      <c r="N409" s="46" t="s">
        <v>156</v>
      </c>
      <c r="O409" s="104" t="str">
        <f>IF(F409="","",VLOOKUP(F409,海关监管条件!$A$1:$B$2000,2,FALSE))</f>
        <v>A </v>
      </c>
    </row>
    <row r="410" spans="1:15">
      <c r="A410" s="45">
        <v>43593</v>
      </c>
      <c r="B410" s="20" t="s">
        <v>1116</v>
      </c>
      <c r="C410" s="20" t="s">
        <v>1117</v>
      </c>
      <c r="D410" s="20" t="s">
        <v>1118</v>
      </c>
      <c r="E410" s="20" t="s">
        <v>1120</v>
      </c>
      <c r="F410" s="20" t="s">
        <v>7</v>
      </c>
      <c r="G410" s="20" t="s">
        <v>1121</v>
      </c>
      <c r="H410" s="46">
        <v>24.11</v>
      </c>
      <c r="I410" s="103" t="s">
        <v>179</v>
      </c>
      <c r="J410" s="47">
        <v>4.07</v>
      </c>
      <c r="K410" s="47">
        <v>98.13</v>
      </c>
      <c r="L410" s="46" t="s">
        <v>154</v>
      </c>
      <c r="M410" s="46" t="s">
        <v>155</v>
      </c>
      <c r="N410" s="46" t="s">
        <v>156</v>
      </c>
      <c r="O410" s="104" t="str">
        <f>IF(F410="","",VLOOKUP(F410,海关监管条件!$A$1:$B$2000,2,FALSE))</f>
        <v>A </v>
      </c>
    </row>
    <row r="411" spans="1:15">
      <c r="A411" s="45">
        <v>43593</v>
      </c>
      <c r="B411" s="20" t="s">
        <v>1122</v>
      </c>
      <c r="C411" s="20" t="s">
        <v>1123</v>
      </c>
      <c r="D411" s="20" t="s">
        <v>1124</v>
      </c>
      <c r="E411" s="20" t="s">
        <v>1125</v>
      </c>
      <c r="F411" s="20" t="s">
        <v>40</v>
      </c>
      <c r="G411" s="20" t="s">
        <v>1126</v>
      </c>
      <c r="H411" s="46">
        <v>264</v>
      </c>
      <c r="I411" s="46" t="s">
        <v>263</v>
      </c>
      <c r="J411" s="47">
        <v>2.95</v>
      </c>
      <c r="K411" s="47">
        <v>778.8</v>
      </c>
      <c r="L411" s="46" t="s">
        <v>154</v>
      </c>
      <c r="M411" s="46" t="s">
        <v>155</v>
      </c>
      <c r="N411" s="46" t="s">
        <v>156</v>
      </c>
      <c r="O411" s="104" t="str">
        <f>IF(F411="","",VLOOKUP(F411,海关监管条件!$A$1:$B$2000,2,FALSE))</f>
        <v>无 </v>
      </c>
    </row>
    <row r="412" spans="1:15">
      <c r="A412" s="45">
        <v>43593</v>
      </c>
      <c r="B412" s="20" t="s">
        <v>1127</v>
      </c>
      <c r="C412" s="20" t="s">
        <v>1128</v>
      </c>
      <c r="D412" s="20" t="s">
        <v>1129</v>
      </c>
      <c r="E412" s="20" t="s">
        <v>1130</v>
      </c>
      <c r="F412" s="20" t="s">
        <v>43</v>
      </c>
      <c r="G412" s="20" t="s">
        <v>1014</v>
      </c>
      <c r="H412" s="46">
        <v>84</v>
      </c>
      <c r="I412" s="46" t="s">
        <v>248</v>
      </c>
      <c r="J412" s="47">
        <v>2.68</v>
      </c>
      <c r="K412" s="47">
        <v>225.12</v>
      </c>
      <c r="L412" s="46" t="s">
        <v>154</v>
      </c>
      <c r="M412" s="46" t="s">
        <v>155</v>
      </c>
      <c r="N412" s="46" t="s">
        <v>156</v>
      </c>
      <c r="O412" s="104" t="str">
        <f>IF(F412="","",VLOOKUP(F412,海关监管条件!$A$1:$B$2000,2,FALSE))</f>
        <v>无 </v>
      </c>
    </row>
    <row r="413" spans="1:15">
      <c r="A413" s="45">
        <v>43599</v>
      </c>
      <c r="B413" s="20" t="s">
        <v>1131</v>
      </c>
      <c r="C413" s="20" t="s">
        <v>1132</v>
      </c>
      <c r="D413" s="20" t="s">
        <v>1133</v>
      </c>
      <c r="E413" s="20" t="s">
        <v>1134</v>
      </c>
      <c r="F413" s="20" t="s">
        <v>13</v>
      </c>
      <c r="G413" s="20" t="s">
        <v>311</v>
      </c>
      <c r="H413" s="46">
        <v>1040</v>
      </c>
      <c r="I413" s="46" t="s">
        <v>263</v>
      </c>
      <c r="J413" s="47">
        <v>2.69449782902698</v>
      </c>
      <c r="K413" s="47">
        <v>2802.27774218806</v>
      </c>
      <c r="L413" s="46" t="s">
        <v>154</v>
      </c>
      <c r="M413" s="46" t="s">
        <v>155</v>
      </c>
      <c r="N413" s="46" t="s">
        <v>271</v>
      </c>
      <c r="O413" s="104" t="str">
        <f>IF(F413="","",VLOOKUP(F413,海关监管条件!$A$1:$B$2000,2,FALSE))</f>
        <v>A</v>
      </c>
    </row>
    <row r="414" spans="1:15">
      <c r="A414" s="45">
        <v>43599</v>
      </c>
      <c r="B414" s="20" t="s">
        <v>1131</v>
      </c>
      <c r="C414" s="20" t="s">
        <v>1132</v>
      </c>
      <c r="D414" s="20" t="s">
        <v>1133</v>
      </c>
      <c r="E414" s="20" t="s">
        <v>1135</v>
      </c>
      <c r="F414" s="20" t="s">
        <v>15</v>
      </c>
      <c r="G414" s="20" t="s">
        <v>313</v>
      </c>
      <c r="H414" s="46">
        <v>1040</v>
      </c>
      <c r="I414" s="46" t="s">
        <v>153</v>
      </c>
      <c r="J414" s="47">
        <v>1.78024533181484</v>
      </c>
      <c r="K414" s="47">
        <v>1851.45514508743</v>
      </c>
      <c r="L414" s="46" t="s">
        <v>154</v>
      </c>
      <c r="M414" s="46" t="s">
        <v>155</v>
      </c>
      <c r="N414" s="46" t="s">
        <v>271</v>
      </c>
      <c r="O414" s="104" t="str">
        <f>IF(F414="","",VLOOKUP(F414,海关监管条件!$A$1:$B$2000,2,FALSE))</f>
        <v>A </v>
      </c>
    </row>
    <row r="415" spans="1:15">
      <c r="A415" s="45">
        <v>43599</v>
      </c>
      <c r="B415" s="20" t="s">
        <v>1131</v>
      </c>
      <c r="C415" s="20" t="s">
        <v>1132</v>
      </c>
      <c r="D415" s="20" t="s">
        <v>1133</v>
      </c>
      <c r="E415" s="20" t="s">
        <v>1136</v>
      </c>
      <c r="F415" s="20" t="s">
        <v>24</v>
      </c>
      <c r="G415" s="20" t="s">
        <v>709</v>
      </c>
      <c r="H415" s="46">
        <v>504</v>
      </c>
      <c r="I415" s="46" t="s">
        <v>263</v>
      </c>
      <c r="J415" s="47">
        <v>0.831138633829217</v>
      </c>
      <c r="K415" s="47">
        <v>418.893871449925</v>
      </c>
      <c r="L415" s="46" t="s">
        <v>154</v>
      </c>
      <c r="M415" s="46" t="s">
        <v>155</v>
      </c>
      <c r="N415" s="46" t="s">
        <v>271</v>
      </c>
      <c r="O415" s="104" t="str">
        <f>IF(F415="","",VLOOKUP(F415,海关监管条件!$A$1:$B$2000,2,FALSE))</f>
        <v>无 </v>
      </c>
    </row>
    <row r="416" spans="1:15">
      <c r="A416" s="45">
        <v>43599</v>
      </c>
      <c r="B416" s="20" t="s">
        <v>1131</v>
      </c>
      <c r="C416" s="20" t="s">
        <v>1132</v>
      </c>
      <c r="D416" s="20" t="s">
        <v>1133</v>
      </c>
      <c r="E416" s="20" t="s">
        <v>1137</v>
      </c>
      <c r="F416" s="20" t="s">
        <v>24</v>
      </c>
      <c r="G416" s="20" t="s">
        <v>709</v>
      </c>
      <c r="H416" s="46">
        <v>568</v>
      </c>
      <c r="I416" s="46" t="s">
        <v>263</v>
      </c>
      <c r="J416" s="47">
        <v>1.59524995847866</v>
      </c>
      <c r="K416" s="47">
        <v>906.101976415878</v>
      </c>
      <c r="L416" s="46" t="s">
        <v>154</v>
      </c>
      <c r="M416" s="46" t="s">
        <v>155</v>
      </c>
      <c r="N416" s="46" t="s">
        <v>271</v>
      </c>
      <c r="O416" s="104" t="str">
        <f>IF(F416="","",VLOOKUP(F416,海关监管条件!$A$1:$B$2000,2,FALSE))</f>
        <v>无 </v>
      </c>
    </row>
    <row r="417" spans="1:15">
      <c r="A417" s="45">
        <v>43599</v>
      </c>
      <c r="B417" s="20" t="s">
        <v>1131</v>
      </c>
      <c r="C417" s="20" t="s">
        <v>1132</v>
      </c>
      <c r="D417" s="20" t="s">
        <v>1133</v>
      </c>
      <c r="E417" s="20" t="s">
        <v>1138</v>
      </c>
      <c r="F417" s="20" t="s">
        <v>24</v>
      </c>
      <c r="G417" s="20" t="s">
        <v>1139</v>
      </c>
      <c r="H417" s="46">
        <v>300</v>
      </c>
      <c r="I417" s="46" t="s">
        <v>263</v>
      </c>
      <c r="J417" s="47">
        <v>2.79906043134743</v>
      </c>
      <c r="K417" s="47">
        <v>839.718129404228</v>
      </c>
      <c r="L417" s="46" t="s">
        <v>154</v>
      </c>
      <c r="M417" s="46" t="s">
        <v>155</v>
      </c>
      <c r="N417" s="46" t="s">
        <v>271</v>
      </c>
      <c r="O417" s="104" t="str">
        <f>IF(F417="","",VLOOKUP(F417,海关监管条件!$A$1:$B$2000,2,FALSE))</f>
        <v>无 </v>
      </c>
    </row>
    <row r="418" spans="1:15">
      <c r="A418" s="45">
        <v>43599</v>
      </c>
      <c r="B418" s="20" t="s">
        <v>1131</v>
      </c>
      <c r="C418" s="20" t="s">
        <v>1132</v>
      </c>
      <c r="D418" s="20" t="s">
        <v>1133</v>
      </c>
      <c r="E418" s="20" t="s">
        <v>1140</v>
      </c>
      <c r="F418" s="20" t="s">
        <v>24</v>
      </c>
      <c r="G418" s="20" t="s">
        <v>1139</v>
      </c>
      <c r="H418" s="46">
        <v>400</v>
      </c>
      <c r="I418" s="46" t="s">
        <v>263</v>
      </c>
      <c r="J418" s="47">
        <v>3.78168078392294</v>
      </c>
      <c r="K418" s="47">
        <v>1512.67231356917</v>
      </c>
      <c r="L418" s="46" t="s">
        <v>154</v>
      </c>
      <c r="M418" s="46" t="s">
        <v>155</v>
      </c>
      <c r="N418" s="46" t="s">
        <v>271</v>
      </c>
      <c r="O418" s="104" t="str">
        <f>IF(F418="","",VLOOKUP(F418,海关监管条件!$A$1:$B$2000,2,FALSE))</f>
        <v>无 </v>
      </c>
    </row>
    <row r="419" spans="1:15">
      <c r="A419" s="45">
        <v>43599</v>
      </c>
      <c r="B419" s="20" t="s">
        <v>1131</v>
      </c>
      <c r="C419" s="20" t="s">
        <v>1132</v>
      </c>
      <c r="D419" s="20" t="s">
        <v>1133</v>
      </c>
      <c r="E419" s="20" t="s">
        <v>1141</v>
      </c>
      <c r="F419" s="20" t="s">
        <v>20</v>
      </c>
      <c r="G419" s="20" t="s">
        <v>953</v>
      </c>
      <c r="H419" s="46">
        <v>300</v>
      </c>
      <c r="I419" s="46" t="s">
        <v>214</v>
      </c>
      <c r="J419" s="47">
        <v>3.75352931406743</v>
      </c>
      <c r="K419" s="47">
        <v>1126.05879422023</v>
      </c>
      <c r="L419" s="46" t="s">
        <v>154</v>
      </c>
      <c r="M419" s="46" t="s">
        <v>155</v>
      </c>
      <c r="N419" s="46" t="s">
        <v>271</v>
      </c>
      <c r="O419" s="104" t="str">
        <f>IF(F419="","",VLOOKUP(F419,海关监管条件!$A$1:$B$2000,2,FALSE))</f>
        <v>无 </v>
      </c>
    </row>
    <row r="420" spans="1:15">
      <c r="A420" s="45">
        <v>43599</v>
      </c>
      <c r="B420" s="20" t="s">
        <v>1131</v>
      </c>
      <c r="C420" s="20" t="s">
        <v>1142</v>
      </c>
      <c r="D420" s="20" t="s">
        <v>1143</v>
      </c>
      <c r="E420" s="20" t="s">
        <v>1144</v>
      </c>
      <c r="F420" s="20" t="s">
        <v>13</v>
      </c>
      <c r="G420" s="20" t="s">
        <v>311</v>
      </c>
      <c r="H420" s="46">
        <v>504</v>
      </c>
      <c r="I420" s="46" t="s">
        <v>263</v>
      </c>
      <c r="J420" s="47">
        <v>1.27083778204854</v>
      </c>
      <c r="K420" s="47">
        <v>640.502242152466</v>
      </c>
      <c r="L420" s="46" t="s">
        <v>154</v>
      </c>
      <c r="M420" s="46" t="s">
        <v>155</v>
      </c>
      <c r="N420" s="46" t="s">
        <v>271</v>
      </c>
      <c r="O420" s="104" t="str">
        <f>IF(F420="","",VLOOKUP(F420,海关监管条件!$A$1:$B$2000,2,FALSE))</f>
        <v>A</v>
      </c>
    </row>
    <row r="421" spans="1:15">
      <c r="A421" s="45">
        <v>43599</v>
      </c>
      <c r="B421" s="20" t="s">
        <v>1131</v>
      </c>
      <c r="C421" s="20" t="s">
        <v>1142</v>
      </c>
      <c r="D421" s="20" t="s">
        <v>1143</v>
      </c>
      <c r="E421" s="20" t="s">
        <v>1145</v>
      </c>
      <c r="F421" s="20" t="s">
        <v>13</v>
      </c>
      <c r="G421" s="20" t="s">
        <v>802</v>
      </c>
      <c r="H421" s="46">
        <v>1536</v>
      </c>
      <c r="I421" s="46" t="s">
        <v>263</v>
      </c>
      <c r="J421" s="47">
        <v>1.30032979808765</v>
      </c>
      <c r="K421" s="47">
        <v>1997.30656986262</v>
      </c>
      <c r="L421" s="46" t="s">
        <v>154</v>
      </c>
      <c r="M421" s="46" t="s">
        <v>155</v>
      </c>
      <c r="N421" s="46" t="s">
        <v>271</v>
      </c>
      <c r="O421" s="104" t="str">
        <f>IF(F421="","",VLOOKUP(F421,海关监管条件!$A$1:$B$2000,2,FALSE))</f>
        <v>A</v>
      </c>
    </row>
    <row r="422" spans="1:15">
      <c r="A422" s="45">
        <v>43599</v>
      </c>
      <c r="B422" s="20" t="s">
        <v>1131</v>
      </c>
      <c r="C422" s="20" t="s">
        <v>1142</v>
      </c>
      <c r="D422" s="20" t="s">
        <v>1143</v>
      </c>
      <c r="E422" s="20" t="s">
        <v>1146</v>
      </c>
      <c r="F422" s="20" t="s">
        <v>13</v>
      </c>
      <c r="G422" s="20" t="s">
        <v>1110</v>
      </c>
      <c r="H422" s="46">
        <v>408</v>
      </c>
      <c r="I422" s="46" t="s">
        <v>153</v>
      </c>
      <c r="J422" s="47">
        <v>4.4801053455762</v>
      </c>
      <c r="K422" s="47">
        <v>1827.88298099509</v>
      </c>
      <c r="L422" s="46" t="s">
        <v>154</v>
      </c>
      <c r="M422" s="46" t="s">
        <v>155</v>
      </c>
      <c r="N422" s="46" t="s">
        <v>271</v>
      </c>
      <c r="O422" s="104" t="str">
        <f>IF(F422="","",VLOOKUP(F422,海关监管条件!$A$1:$B$2000,2,FALSE))</f>
        <v>A</v>
      </c>
    </row>
    <row r="423" spans="1:15">
      <c r="A423" s="45">
        <v>43599</v>
      </c>
      <c r="B423" s="20" t="s">
        <v>1131</v>
      </c>
      <c r="C423" s="20" t="s">
        <v>1142</v>
      </c>
      <c r="D423" s="20" t="s">
        <v>1143</v>
      </c>
      <c r="E423" s="20" t="s">
        <v>1147</v>
      </c>
      <c r="F423" s="20" t="s">
        <v>13</v>
      </c>
      <c r="G423" s="20" t="s">
        <v>311</v>
      </c>
      <c r="H423" s="46">
        <v>1632</v>
      </c>
      <c r="I423" s="46" t="s">
        <v>263</v>
      </c>
      <c r="J423" s="47">
        <v>2.78967660806226</v>
      </c>
      <c r="K423" s="47">
        <v>4552.7522243576</v>
      </c>
      <c r="L423" s="46" t="s">
        <v>154</v>
      </c>
      <c r="M423" s="46" t="s">
        <v>155</v>
      </c>
      <c r="N423" s="46" t="s">
        <v>271</v>
      </c>
      <c r="O423" s="104" t="str">
        <f>IF(F423="","",VLOOKUP(F423,海关监管条件!$A$1:$B$2000,2,FALSE))</f>
        <v>A</v>
      </c>
    </row>
    <row r="424" spans="1:15">
      <c r="A424" s="45">
        <v>43599</v>
      </c>
      <c r="B424" s="20" t="s">
        <v>1131</v>
      </c>
      <c r="C424" s="20" t="s">
        <v>1142</v>
      </c>
      <c r="D424" s="20" t="s">
        <v>1143</v>
      </c>
      <c r="E424" s="20" t="s">
        <v>1148</v>
      </c>
      <c r="F424" s="20" t="s">
        <v>15</v>
      </c>
      <c r="G424" s="20" t="s">
        <v>313</v>
      </c>
      <c r="H424" s="46">
        <v>1632</v>
      </c>
      <c r="I424" s="46" t="s">
        <v>153</v>
      </c>
      <c r="J424" s="47">
        <v>0.694402923102475</v>
      </c>
      <c r="K424" s="47">
        <v>1133.26557050324</v>
      </c>
      <c r="L424" s="46" t="s">
        <v>154</v>
      </c>
      <c r="M424" s="46" t="s">
        <v>155</v>
      </c>
      <c r="N424" s="46" t="s">
        <v>271</v>
      </c>
      <c r="O424" s="104" t="str">
        <f>IF(F424="","",VLOOKUP(F424,海关监管条件!$A$1:$B$2000,2,FALSE))</f>
        <v>A </v>
      </c>
    </row>
    <row r="425" spans="1:15">
      <c r="A425" s="45">
        <v>43599</v>
      </c>
      <c r="B425" s="20" t="s">
        <v>1131</v>
      </c>
      <c r="C425" s="20" t="s">
        <v>1149</v>
      </c>
      <c r="D425" s="20" t="s">
        <v>1150</v>
      </c>
      <c r="E425" s="20" t="s">
        <v>1151</v>
      </c>
      <c r="F425" s="20" t="s">
        <v>22</v>
      </c>
      <c r="G425" s="20" t="s">
        <v>1112</v>
      </c>
      <c r="H425" s="46">
        <v>1536</v>
      </c>
      <c r="I425" s="46" t="s">
        <v>153</v>
      </c>
      <c r="J425" s="47">
        <v>3.35136545898878</v>
      </c>
      <c r="K425" s="47">
        <v>5147.69734500676</v>
      </c>
      <c r="L425" s="46" t="s">
        <v>154</v>
      </c>
      <c r="M425" s="46" t="s">
        <v>155</v>
      </c>
      <c r="N425" s="46" t="s">
        <v>271</v>
      </c>
      <c r="O425" s="104" t="str">
        <f>IF(F425="","",VLOOKUP(F425,海关监管条件!$A$1:$B$2000,2,FALSE))</f>
        <v>A </v>
      </c>
    </row>
    <row r="426" spans="1:15">
      <c r="A426" s="45">
        <v>43599</v>
      </c>
      <c r="B426" s="20" t="s">
        <v>1131</v>
      </c>
      <c r="C426" s="20" t="s">
        <v>1149</v>
      </c>
      <c r="D426" s="20" t="s">
        <v>1150</v>
      </c>
      <c r="E426" s="20" t="s">
        <v>1152</v>
      </c>
      <c r="F426" s="20" t="s">
        <v>13</v>
      </c>
      <c r="G426" s="20" t="s">
        <v>311</v>
      </c>
      <c r="H426" s="46">
        <v>1440</v>
      </c>
      <c r="I426" s="46" t="s">
        <v>263</v>
      </c>
      <c r="J426" s="47">
        <v>0.632737798657081</v>
      </c>
      <c r="K426" s="47">
        <v>911.142430066197</v>
      </c>
      <c r="L426" s="46" t="s">
        <v>154</v>
      </c>
      <c r="M426" s="46" t="s">
        <v>155</v>
      </c>
      <c r="N426" s="46" t="s">
        <v>271</v>
      </c>
      <c r="O426" s="104" t="str">
        <f>IF(F426="","",VLOOKUP(F426,海关监管条件!$A$1:$B$2000,2,FALSE))</f>
        <v>A</v>
      </c>
    </row>
    <row r="427" spans="1:15">
      <c r="A427" s="45">
        <v>43599</v>
      </c>
      <c r="B427" s="20" t="s">
        <v>1131</v>
      </c>
      <c r="C427" s="20" t="s">
        <v>1149</v>
      </c>
      <c r="D427" s="20" t="s">
        <v>1150</v>
      </c>
      <c r="E427" s="20" t="s">
        <v>1153</v>
      </c>
      <c r="F427" s="20" t="s">
        <v>13</v>
      </c>
      <c r="G427" s="20" t="s">
        <v>1038</v>
      </c>
      <c r="H427" s="46">
        <v>492</v>
      </c>
      <c r="I427" s="46" t="s">
        <v>263</v>
      </c>
      <c r="J427" s="47">
        <v>1.67568272949439</v>
      </c>
      <c r="K427" s="47">
        <v>824.435902911239</v>
      </c>
      <c r="L427" s="46" t="s">
        <v>154</v>
      </c>
      <c r="M427" s="46" t="s">
        <v>155</v>
      </c>
      <c r="N427" s="46" t="s">
        <v>271</v>
      </c>
      <c r="O427" s="104" t="str">
        <f>IF(F427="","",VLOOKUP(F427,海关监管条件!$A$1:$B$2000,2,FALSE))</f>
        <v>A</v>
      </c>
    </row>
    <row r="428" spans="1:15">
      <c r="A428" s="45">
        <v>43599</v>
      </c>
      <c r="B428" s="20" t="s">
        <v>1131</v>
      </c>
      <c r="C428" s="20" t="s">
        <v>1149</v>
      </c>
      <c r="D428" s="20" t="s">
        <v>1150</v>
      </c>
      <c r="E428" s="20" t="s">
        <v>1154</v>
      </c>
      <c r="F428" s="20" t="s">
        <v>13</v>
      </c>
      <c r="G428" s="20" t="s">
        <v>311</v>
      </c>
      <c r="H428" s="46">
        <v>1656</v>
      </c>
      <c r="I428" s="46" t="s">
        <v>263</v>
      </c>
      <c r="J428" s="47">
        <v>2.88217429473035</v>
      </c>
      <c r="K428" s="47">
        <v>4772.88063207346</v>
      </c>
      <c r="L428" s="46" t="s">
        <v>154</v>
      </c>
      <c r="M428" s="46" t="s">
        <v>155</v>
      </c>
      <c r="N428" s="46" t="s">
        <v>271</v>
      </c>
      <c r="O428" s="104" t="str">
        <f>IF(F428="","",VLOOKUP(F428,海关监管条件!$A$1:$B$2000,2,FALSE))</f>
        <v>A</v>
      </c>
    </row>
    <row r="429" spans="1:15">
      <c r="A429" s="45">
        <v>43599</v>
      </c>
      <c r="B429" s="20" t="s">
        <v>1131</v>
      </c>
      <c r="C429" s="20" t="s">
        <v>1149</v>
      </c>
      <c r="D429" s="20" t="s">
        <v>1150</v>
      </c>
      <c r="E429" s="20" t="s">
        <v>1155</v>
      </c>
      <c r="F429" s="20" t="s">
        <v>15</v>
      </c>
      <c r="G429" s="20" t="s">
        <v>313</v>
      </c>
      <c r="H429" s="46">
        <v>1656</v>
      </c>
      <c r="I429" s="46" t="s">
        <v>153</v>
      </c>
      <c r="J429" s="47">
        <v>1.03892329228652</v>
      </c>
      <c r="K429" s="47">
        <v>1720.45697202648</v>
      </c>
      <c r="L429" s="46" t="s">
        <v>154</v>
      </c>
      <c r="M429" s="46" t="s">
        <v>155</v>
      </c>
      <c r="N429" s="46" t="s">
        <v>271</v>
      </c>
      <c r="O429" s="104" t="str">
        <f>IF(F429="","",VLOOKUP(F429,海关监管条件!$A$1:$B$2000,2,FALSE))</f>
        <v>A </v>
      </c>
    </row>
    <row r="430" spans="1:15">
      <c r="A430" s="45">
        <v>43600</v>
      </c>
      <c r="B430" s="20" t="s">
        <v>1156</v>
      </c>
      <c r="C430" s="20" t="s">
        <v>1157</v>
      </c>
      <c r="D430" s="20" t="s">
        <v>1158</v>
      </c>
      <c r="E430" s="20" t="s">
        <v>1159</v>
      </c>
      <c r="F430" s="20" t="s">
        <v>55</v>
      </c>
      <c r="G430" s="20" t="s">
        <v>780</v>
      </c>
      <c r="H430" s="46">
        <v>372252</v>
      </c>
      <c r="I430" s="103" t="s">
        <v>631</v>
      </c>
      <c r="J430" s="47">
        <v>0.08</v>
      </c>
      <c r="K430" s="47">
        <v>29780.16</v>
      </c>
      <c r="L430" s="46" t="s">
        <v>154</v>
      </c>
      <c r="M430" s="46" t="s">
        <v>155</v>
      </c>
      <c r="N430" s="46" t="s">
        <v>271</v>
      </c>
      <c r="O430" s="104" t="str">
        <f>IF(F430="","",VLOOKUP(F430,海关监管条件!$A$1:$B$2000,2,FALSE))</f>
        <v>A</v>
      </c>
    </row>
    <row r="431" spans="1:15">
      <c r="A431" s="45">
        <v>43600</v>
      </c>
      <c r="B431" s="20" t="s">
        <v>1156</v>
      </c>
      <c r="C431" s="20" t="s">
        <v>1157</v>
      </c>
      <c r="D431" s="20" t="s">
        <v>1158</v>
      </c>
      <c r="E431" s="20" t="s">
        <v>1160</v>
      </c>
      <c r="F431" s="20" t="s">
        <v>55</v>
      </c>
      <c r="G431" s="20" t="s">
        <v>780</v>
      </c>
      <c r="H431" s="46">
        <v>28544</v>
      </c>
      <c r="I431" s="103" t="s">
        <v>631</v>
      </c>
      <c r="J431" s="47">
        <v>0.16</v>
      </c>
      <c r="K431" s="47">
        <v>4567.04</v>
      </c>
      <c r="L431" s="46" t="s">
        <v>154</v>
      </c>
      <c r="M431" s="46" t="s">
        <v>155</v>
      </c>
      <c r="N431" s="46" t="s">
        <v>271</v>
      </c>
      <c r="O431" s="104" t="str">
        <f>IF(F431="","",VLOOKUP(F431,海关监管条件!$A$1:$B$2000,2,FALSE))</f>
        <v>A</v>
      </c>
    </row>
    <row r="432" spans="1:15">
      <c r="A432" s="45">
        <v>43600</v>
      </c>
      <c r="B432" s="20" t="s">
        <v>1161</v>
      </c>
      <c r="C432" s="20" t="s">
        <v>1162</v>
      </c>
      <c r="D432" s="20" t="s">
        <v>1163</v>
      </c>
      <c r="E432" s="20" t="s">
        <v>1164</v>
      </c>
      <c r="F432" s="20" t="s">
        <v>37</v>
      </c>
      <c r="G432" s="20" t="s">
        <v>738</v>
      </c>
      <c r="H432" s="46">
        <v>2000</v>
      </c>
      <c r="I432" s="46" t="s">
        <v>165</v>
      </c>
      <c r="J432" s="47">
        <v>0.5</v>
      </c>
      <c r="K432" s="47">
        <v>1000</v>
      </c>
      <c r="L432" s="46" t="s">
        <v>154</v>
      </c>
      <c r="M432" s="46" t="s">
        <v>155</v>
      </c>
      <c r="N432" s="46" t="s">
        <v>271</v>
      </c>
      <c r="O432" s="104" t="str">
        <f>IF(F432="","",VLOOKUP(F432,海关监管条件!$A$1:$B$2000,2,FALSE))</f>
        <v>AB</v>
      </c>
    </row>
    <row r="433" spans="1:15">
      <c r="A433" s="45">
        <v>43600</v>
      </c>
      <c r="B433" s="20" t="s">
        <v>1161</v>
      </c>
      <c r="C433" s="20" t="s">
        <v>1162</v>
      </c>
      <c r="D433" s="20" t="s">
        <v>1163</v>
      </c>
      <c r="E433" s="20" t="s">
        <v>1165</v>
      </c>
      <c r="F433" s="20" t="s">
        <v>52</v>
      </c>
      <c r="G433" s="20" t="s">
        <v>1166</v>
      </c>
      <c r="H433" s="46">
        <v>2000</v>
      </c>
      <c r="I433" s="46" t="s">
        <v>153</v>
      </c>
      <c r="J433" s="47">
        <v>1.1</v>
      </c>
      <c r="K433" s="47">
        <v>2200</v>
      </c>
      <c r="L433" s="46" t="s">
        <v>154</v>
      </c>
      <c r="M433" s="46" t="s">
        <v>155</v>
      </c>
      <c r="N433" s="46" t="s">
        <v>271</v>
      </c>
      <c r="O433" s="104" t="str">
        <f>IF(F433="","",VLOOKUP(F433,海关监管条件!$A$1:$B$2000,2,FALSE))</f>
        <v>无</v>
      </c>
    </row>
    <row r="434" spans="1:15">
      <c r="A434" s="45">
        <v>43600</v>
      </c>
      <c r="B434" s="20" t="s">
        <v>1161</v>
      </c>
      <c r="C434" s="20" t="s">
        <v>1162</v>
      </c>
      <c r="D434" s="20" t="s">
        <v>1163</v>
      </c>
      <c r="E434" s="20" t="s">
        <v>1167</v>
      </c>
      <c r="F434" s="20" t="s">
        <v>52</v>
      </c>
      <c r="G434" s="20" t="s">
        <v>721</v>
      </c>
      <c r="H434" s="46">
        <v>1504</v>
      </c>
      <c r="I434" s="46" t="s">
        <v>153</v>
      </c>
      <c r="J434" s="47">
        <v>1</v>
      </c>
      <c r="K434" s="47">
        <v>1504</v>
      </c>
      <c r="L434" s="46" t="s">
        <v>154</v>
      </c>
      <c r="M434" s="46" t="s">
        <v>155</v>
      </c>
      <c r="N434" s="46" t="s">
        <v>271</v>
      </c>
      <c r="O434" s="104" t="str">
        <f>IF(F434="","",VLOOKUP(F434,海关监管条件!$A$1:$B$2000,2,FALSE))</f>
        <v>无</v>
      </c>
    </row>
    <row r="435" spans="1:15">
      <c r="A435" s="45">
        <v>43601</v>
      </c>
      <c r="B435" s="20" t="s">
        <v>1168</v>
      </c>
      <c r="C435" s="20" t="s">
        <v>1169</v>
      </c>
      <c r="D435" s="20" t="s">
        <v>1170</v>
      </c>
      <c r="E435" s="20" t="s">
        <v>1171</v>
      </c>
      <c r="F435" s="20" t="s">
        <v>29</v>
      </c>
      <c r="G435" s="20" t="s">
        <v>379</v>
      </c>
      <c r="H435" s="46">
        <v>90</v>
      </c>
      <c r="I435" s="46" t="s">
        <v>263</v>
      </c>
      <c r="J435" s="47">
        <v>2.51</v>
      </c>
      <c r="K435" s="47">
        <v>225.9</v>
      </c>
      <c r="L435" s="46" t="s">
        <v>154</v>
      </c>
      <c r="M435" s="46" t="s">
        <v>155</v>
      </c>
      <c r="N435" s="46" t="s">
        <v>156</v>
      </c>
      <c r="O435" s="104" t="str">
        <f>IF(F435="","",VLOOKUP(F435,海关监管条件!$A$1:$B$2000,2,FALSE))</f>
        <v>A </v>
      </c>
    </row>
    <row r="436" spans="1:15">
      <c r="A436" s="45">
        <v>43601</v>
      </c>
      <c r="B436" s="20" t="s">
        <v>1168</v>
      </c>
      <c r="C436" s="20" t="s">
        <v>1169</v>
      </c>
      <c r="D436" s="20" t="s">
        <v>1170</v>
      </c>
      <c r="E436" s="20" t="s">
        <v>1172</v>
      </c>
      <c r="F436" s="20" t="s">
        <v>23</v>
      </c>
      <c r="G436" s="20" t="s">
        <v>276</v>
      </c>
      <c r="H436" s="46">
        <v>80</v>
      </c>
      <c r="I436" s="46" t="s">
        <v>263</v>
      </c>
      <c r="J436" s="47">
        <v>2.67</v>
      </c>
      <c r="K436" s="47">
        <v>213.6</v>
      </c>
      <c r="L436" s="46" t="s">
        <v>154</v>
      </c>
      <c r="M436" s="46" t="s">
        <v>155</v>
      </c>
      <c r="N436" s="46" t="s">
        <v>156</v>
      </c>
      <c r="O436" s="104" t="str">
        <f>IF(F436="","",VLOOKUP(F436,海关监管条件!$A$1:$B$2000,2,FALSE))</f>
        <v>无 </v>
      </c>
    </row>
    <row r="437" spans="1:15">
      <c r="A437" s="45">
        <v>43601</v>
      </c>
      <c r="B437" s="20" t="s">
        <v>1173</v>
      </c>
      <c r="C437" s="20" t="s">
        <v>1174</v>
      </c>
      <c r="D437" s="20" t="s">
        <v>1175</v>
      </c>
      <c r="E437" s="20" t="s">
        <v>1176</v>
      </c>
      <c r="F437" s="20" t="s">
        <v>29</v>
      </c>
      <c r="G437" s="20" t="s">
        <v>1177</v>
      </c>
      <c r="H437" s="46">
        <v>138</v>
      </c>
      <c r="I437" s="46" t="s">
        <v>263</v>
      </c>
      <c r="J437" s="47">
        <v>3.59</v>
      </c>
      <c r="K437" s="47">
        <v>495.42</v>
      </c>
      <c r="L437" s="46" t="s">
        <v>154</v>
      </c>
      <c r="M437" s="46" t="s">
        <v>155</v>
      </c>
      <c r="N437" s="46" t="s">
        <v>156</v>
      </c>
      <c r="O437" s="104" t="str">
        <f>IF(F437="","",VLOOKUP(F437,海关监管条件!$A$1:$B$2000,2,FALSE))</f>
        <v>A </v>
      </c>
    </row>
    <row r="438" spans="1:15">
      <c r="A438" s="45">
        <v>43601</v>
      </c>
      <c r="B438" s="20" t="s">
        <v>1173</v>
      </c>
      <c r="C438" s="20" t="s">
        <v>1174</v>
      </c>
      <c r="D438" s="20" t="s">
        <v>1175</v>
      </c>
      <c r="E438" s="20" t="s">
        <v>1178</v>
      </c>
      <c r="F438" s="20" t="s">
        <v>29</v>
      </c>
      <c r="G438" s="20" t="s">
        <v>1177</v>
      </c>
      <c r="H438" s="46">
        <v>276</v>
      </c>
      <c r="I438" s="46" t="s">
        <v>263</v>
      </c>
      <c r="J438" s="47">
        <v>3.59</v>
      </c>
      <c r="K438" s="47">
        <v>990.84</v>
      </c>
      <c r="L438" s="46" t="s">
        <v>154</v>
      </c>
      <c r="M438" s="46" t="s">
        <v>155</v>
      </c>
      <c r="N438" s="46" t="s">
        <v>156</v>
      </c>
      <c r="O438" s="104" t="str">
        <f>IF(F438="","",VLOOKUP(F438,海关监管条件!$A$1:$B$2000,2,FALSE))</f>
        <v>A </v>
      </c>
    </row>
    <row r="439" spans="1:15">
      <c r="A439" s="45">
        <v>43601</v>
      </c>
      <c r="B439" s="20" t="s">
        <v>1179</v>
      </c>
      <c r="C439" s="20" t="s">
        <v>1180</v>
      </c>
      <c r="D439" s="20" t="s">
        <v>1181</v>
      </c>
      <c r="E439" s="20" t="s">
        <v>1182</v>
      </c>
      <c r="F439" s="20" t="s">
        <v>20</v>
      </c>
      <c r="G439" s="20" t="s">
        <v>1183</v>
      </c>
      <c r="H439" s="46">
        <v>1500</v>
      </c>
      <c r="I439" s="46" t="s">
        <v>263</v>
      </c>
      <c r="J439" s="47">
        <v>5.49</v>
      </c>
      <c r="K439" s="47">
        <v>8235</v>
      </c>
      <c r="L439" s="46" t="s">
        <v>154</v>
      </c>
      <c r="M439" s="46" t="s">
        <v>155</v>
      </c>
      <c r="N439" s="46" t="s">
        <v>271</v>
      </c>
      <c r="O439" s="104" t="str">
        <f>IF(F439="","",VLOOKUP(F439,海关监管条件!$A$1:$B$2000,2,FALSE))</f>
        <v>无 </v>
      </c>
    </row>
    <row r="440" spans="1:15">
      <c r="A440" s="45">
        <v>43602</v>
      </c>
      <c r="B440" s="20" t="s">
        <v>1184</v>
      </c>
      <c r="C440" s="20" t="s">
        <v>1185</v>
      </c>
      <c r="D440" s="20" t="s">
        <v>1186</v>
      </c>
      <c r="E440" s="20" t="s">
        <v>1187</v>
      </c>
      <c r="F440" s="20" t="s">
        <v>15</v>
      </c>
      <c r="G440" s="20" t="s">
        <v>667</v>
      </c>
      <c r="H440" s="46">
        <v>1071</v>
      </c>
      <c r="I440" s="103" t="s">
        <v>179</v>
      </c>
      <c r="J440" s="47">
        <v>2</v>
      </c>
      <c r="K440" s="47">
        <v>2142</v>
      </c>
      <c r="L440" s="46" t="s">
        <v>154</v>
      </c>
      <c r="M440" s="46" t="s">
        <v>155</v>
      </c>
      <c r="N440" s="46" t="s">
        <v>271</v>
      </c>
      <c r="O440" s="104" t="str">
        <f>IF(F440="","",VLOOKUP(F440,海关监管条件!$A$1:$B$2000,2,FALSE))</f>
        <v>A </v>
      </c>
    </row>
    <row r="441" spans="1:15">
      <c r="A441" s="45">
        <v>43602</v>
      </c>
      <c r="B441" s="20" t="s">
        <v>1184</v>
      </c>
      <c r="C441" s="20" t="s">
        <v>1185</v>
      </c>
      <c r="D441" s="20" t="s">
        <v>1186</v>
      </c>
      <c r="E441" s="20" t="s">
        <v>1188</v>
      </c>
      <c r="F441" s="20" t="s">
        <v>10</v>
      </c>
      <c r="G441" s="20" t="s">
        <v>288</v>
      </c>
      <c r="H441" s="46">
        <v>136</v>
      </c>
      <c r="I441" s="103" t="s">
        <v>179</v>
      </c>
      <c r="J441" s="47">
        <v>2</v>
      </c>
      <c r="K441" s="47">
        <v>272</v>
      </c>
      <c r="L441" s="46" t="s">
        <v>154</v>
      </c>
      <c r="M441" s="46" t="s">
        <v>155</v>
      </c>
      <c r="N441" s="46" t="s">
        <v>271</v>
      </c>
      <c r="O441" s="104" t="str">
        <f>IF(F441="","",VLOOKUP(F441,海关监管条件!$A$1:$B$2000,2,FALSE))</f>
        <v>A </v>
      </c>
    </row>
    <row r="442" spans="1:15">
      <c r="A442" s="45">
        <v>43602</v>
      </c>
      <c r="B442" s="20" t="s">
        <v>1184</v>
      </c>
      <c r="C442" s="20" t="s">
        <v>1185</v>
      </c>
      <c r="D442" s="20" t="s">
        <v>1186</v>
      </c>
      <c r="E442" s="20" t="s">
        <v>1189</v>
      </c>
      <c r="F442" s="20" t="s">
        <v>10</v>
      </c>
      <c r="G442" s="20" t="s">
        <v>912</v>
      </c>
      <c r="H442" s="46">
        <v>1272</v>
      </c>
      <c r="I442" s="103" t="s">
        <v>179</v>
      </c>
      <c r="J442" s="47">
        <v>2</v>
      </c>
      <c r="K442" s="47">
        <v>2544</v>
      </c>
      <c r="L442" s="46" t="s">
        <v>154</v>
      </c>
      <c r="M442" s="46" t="s">
        <v>155</v>
      </c>
      <c r="N442" s="46" t="s">
        <v>271</v>
      </c>
      <c r="O442" s="104" t="str">
        <f>IF(F442="","",VLOOKUP(F442,海关监管条件!$A$1:$B$2000,2,FALSE))</f>
        <v>A </v>
      </c>
    </row>
    <row r="443" spans="1:15">
      <c r="A443" s="45">
        <v>43605</v>
      </c>
      <c r="B443" s="20" t="s">
        <v>1190</v>
      </c>
      <c r="C443" s="20" t="s">
        <v>1191</v>
      </c>
      <c r="D443" s="20" t="s">
        <v>1192</v>
      </c>
      <c r="E443" s="20" t="s">
        <v>1193</v>
      </c>
      <c r="F443" s="20" t="s">
        <v>51</v>
      </c>
      <c r="G443" s="20" t="s">
        <v>766</v>
      </c>
      <c r="H443" s="46">
        <v>46</v>
      </c>
      <c r="I443" s="103" t="s">
        <v>179</v>
      </c>
      <c r="J443" s="47">
        <v>18</v>
      </c>
      <c r="K443" s="47">
        <v>828</v>
      </c>
      <c r="L443" s="103" t="s">
        <v>162</v>
      </c>
      <c r="M443" s="46" t="s">
        <v>155</v>
      </c>
      <c r="N443" s="46" t="s">
        <v>271</v>
      </c>
      <c r="O443" s="104" t="str">
        <f>IF(F443="","",VLOOKUP(F443,海关监管条件!$A$1:$B$2000,2,FALSE))</f>
        <v>无</v>
      </c>
    </row>
    <row r="444" spans="1:15">
      <c r="A444" s="45">
        <v>43606</v>
      </c>
      <c r="B444" s="20" t="s">
        <v>1194</v>
      </c>
      <c r="C444" s="20" t="s">
        <v>1195</v>
      </c>
      <c r="D444" s="20" t="s">
        <v>1196</v>
      </c>
      <c r="E444" s="20" t="s">
        <v>1197</v>
      </c>
      <c r="F444" s="20" t="s">
        <v>13</v>
      </c>
      <c r="G444" s="20" t="s">
        <v>1198</v>
      </c>
      <c r="H444" s="46">
        <v>1008</v>
      </c>
      <c r="I444" s="103" t="s">
        <v>165</v>
      </c>
      <c r="J444" s="47">
        <v>0.83</v>
      </c>
      <c r="K444" s="47">
        <v>836.64</v>
      </c>
      <c r="L444" s="46" t="s">
        <v>154</v>
      </c>
      <c r="M444" s="46" t="s">
        <v>155</v>
      </c>
      <c r="N444" s="46" t="s">
        <v>271</v>
      </c>
      <c r="O444" s="104" t="str">
        <f>IF(F444="","",VLOOKUP(F444,海关监管条件!$A$1:$B$2000,2,FALSE))</f>
        <v>A</v>
      </c>
    </row>
    <row r="445" spans="1:15">
      <c r="A445" s="45">
        <v>43606</v>
      </c>
      <c r="B445" s="20" t="s">
        <v>1199</v>
      </c>
      <c r="C445" s="20" t="s">
        <v>1200</v>
      </c>
      <c r="D445" s="20" t="s">
        <v>1201</v>
      </c>
      <c r="E445" s="20" t="s">
        <v>1202</v>
      </c>
      <c r="F445" s="20" t="s">
        <v>43</v>
      </c>
      <c r="G445" s="20" t="s">
        <v>1014</v>
      </c>
      <c r="H445" s="46">
        <v>504</v>
      </c>
      <c r="I445" s="46" t="s">
        <v>248</v>
      </c>
      <c r="J445" s="47">
        <v>6.91</v>
      </c>
      <c r="K445" s="47">
        <v>3482.64</v>
      </c>
      <c r="L445" s="46" t="s">
        <v>154</v>
      </c>
      <c r="M445" s="46" t="s">
        <v>155</v>
      </c>
      <c r="N445" s="46" t="s">
        <v>271</v>
      </c>
      <c r="O445" s="104" t="str">
        <f>IF(F445="","",VLOOKUP(F445,海关监管条件!$A$1:$B$2000,2,FALSE))</f>
        <v>无 </v>
      </c>
    </row>
    <row r="446" spans="1:15">
      <c r="A446" s="45">
        <v>43606</v>
      </c>
      <c r="B446" s="20" t="s">
        <v>1203</v>
      </c>
      <c r="C446" s="20" t="s">
        <v>1204</v>
      </c>
      <c r="D446" s="20" t="s">
        <v>1205</v>
      </c>
      <c r="E446" s="20" t="s">
        <v>1206</v>
      </c>
      <c r="F446" s="20" t="s">
        <v>15</v>
      </c>
      <c r="G446" s="20" t="s">
        <v>1207</v>
      </c>
      <c r="H446" s="46">
        <v>6540</v>
      </c>
      <c r="I446" s="46" t="s">
        <v>214</v>
      </c>
      <c r="J446" s="47">
        <v>0.8</v>
      </c>
      <c r="K446" s="47">
        <v>5232</v>
      </c>
      <c r="L446" s="46" t="s">
        <v>154</v>
      </c>
      <c r="M446" s="46" t="s">
        <v>155</v>
      </c>
      <c r="N446" s="46" t="s">
        <v>271</v>
      </c>
      <c r="O446" s="104" t="str">
        <f>IF(F446="","",VLOOKUP(F446,海关监管条件!$A$1:$B$2000,2,FALSE))</f>
        <v>A </v>
      </c>
    </row>
    <row r="447" spans="1:15">
      <c r="A447" s="45">
        <v>43606</v>
      </c>
      <c r="B447" s="20" t="s">
        <v>1203</v>
      </c>
      <c r="C447" s="20" t="s">
        <v>1204</v>
      </c>
      <c r="D447" s="20" t="s">
        <v>1205</v>
      </c>
      <c r="E447" s="20" t="s">
        <v>1208</v>
      </c>
      <c r="F447" s="20" t="s">
        <v>15</v>
      </c>
      <c r="G447" s="20" t="s">
        <v>1209</v>
      </c>
      <c r="H447" s="46">
        <v>5448</v>
      </c>
      <c r="I447" s="46" t="s">
        <v>214</v>
      </c>
      <c r="J447" s="47">
        <v>0.5</v>
      </c>
      <c r="K447" s="47">
        <v>2724</v>
      </c>
      <c r="L447" s="46" t="s">
        <v>154</v>
      </c>
      <c r="M447" s="46" t="s">
        <v>155</v>
      </c>
      <c r="N447" s="46" t="s">
        <v>271</v>
      </c>
      <c r="O447" s="104" t="str">
        <f>IF(F447="","",VLOOKUP(F447,海关监管条件!$A$1:$B$2000,2,FALSE))</f>
        <v>A </v>
      </c>
    </row>
    <row r="448" spans="1:15">
      <c r="A448" s="45">
        <v>43612</v>
      </c>
      <c r="B448" s="20" t="s">
        <v>1210</v>
      </c>
      <c r="C448" s="20" t="s">
        <v>1211</v>
      </c>
      <c r="D448" s="20" t="s">
        <v>1212</v>
      </c>
      <c r="E448" s="20" t="s">
        <v>1213</v>
      </c>
      <c r="F448" s="20" t="s">
        <v>7</v>
      </c>
      <c r="G448" s="20" t="s">
        <v>186</v>
      </c>
      <c r="H448" s="46">
        <v>5</v>
      </c>
      <c r="I448" s="103" t="s">
        <v>179</v>
      </c>
      <c r="J448" s="47">
        <v>44.226</v>
      </c>
      <c r="K448" s="47">
        <v>221.13</v>
      </c>
      <c r="L448" s="46" t="s">
        <v>154</v>
      </c>
      <c r="M448" s="46" t="s">
        <v>155</v>
      </c>
      <c r="N448" s="46" t="s">
        <v>156</v>
      </c>
      <c r="O448" s="104" t="str">
        <f>IF(F448="","",VLOOKUP(F448,海关监管条件!$A$1:$B$2000,2,FALSE))</f>
        <v>A </v>
      </c>
    </row>
    <row r="449" spans="1:15">
      <c r="A449" s="45">
        <v>43612</v>
      </c>
      <c r="B449" s="20" t="s">
        <v>1210</v>
      </c>
      <c r="C449" s="20" t="s">
        <v>1211</v>
      </c>
      <c r="D449" s="20" t="s">
        <v>1212</v>
      </c>
      <c r="E449" s="20" t="s">
        <v>1214</v>
      </c>
      <c r="F449" s="20" t="s">
        <v>7</v>
      </c>
      <c r="G449" s="20" t="s">
        <v>1121</v>
      </c>
      <c r="H449" s="46">
        <v>7</v>
      </c>
      <c r="I449" s="103" t="s">
        <v>179</v>
      </c>
      <c r="J449" s="47">
        <v>38.1085714285714</v>
      </c>
      <c r="K449" s="47">
        <v>266.76</v>
      </c>
      <c r="L449" s="46" t="s">
        <v>154</v>
      </c>
      <c r="M449" s="46" t="s">
        <v>155</v>
      </c>
      <c r="N449" s="46" t="s">
        <v>156</v>
      </c>
      <c r="O449" s="104" t="str">
        <f>IF(F449="","",VLOOKUP(F449,海关监管条件!$A$1:$B$2000,2,FALSE))</f>
        <v>A </v>
      </c>
    </row>
    <row r="450" spans="1:15">
      <c r="A450" s="45">
        <v>43614</v>
      </c>
      <c r="B450" s="20" t="s">
        <v>1179</v>
      </c>
      <c r="C450" s="20" t="s">
        <v>1215</v>
      </c>
      <c r="D450" s="20" t="s">
        <v>1216</v>
      </c>
      <c r="E450" s="20" t="s">
        <v>1217</v>
      </c>
      <c r="F450" s="20" t="s">
        <v>20</v>
      </c>
      <c r="G450" s="20" t="s">
        <v>1218</v>
      </c>
      <c r="H450" s="46">
        <v>3000</v>
      </c>
      <c r="I450" s="46" t="s">
        <v>263</v>
      </c>
      <c r="J450" s="47">
        <v>4.15</v>
      </c>
      <c r="K450" s="47">
        <v>12450</v>
      </c>
      <c r="L450" s="46" t="s">
        <v>154</v>
      </c>
      <c r="M450" s="46" t="s">
        <v>155</v>
      </c>
      <c r="N450" s="46" t="s">
        <v>271</v>
      </c>
      <c r="O450" s="104" t="str">
        <f>IF(F450="","",VLOOKUP(F450,海关监管条件!$A$1:$B$2000,2,FALSE))</f>
        <v>无 </v>
      </c>
    </row>
    <row r="451" spans="1:15">
      <c r="A451" s="45">
        <v>43621</v>
      </c>
      <c r="B451" s="20" t="s">
        <v>1219</v>
      </c>
      <c r="C451" s="20" t="s">
        <v>1220</v>
      </c>
      <c r="D451" s="20" t="s">
        <v>1221</v>
      </c>
      <c r="E451" s="20" t="s">
        <v>1222</v>
      </c>
      <c r="F451" s="20" t="s">
        <v>29</v>
      </c>
      <c r="G451" s="20" t="s">
        <v>379</v>
      </c>
      <c r="H451" s="46">
        <v>504</v>
      </c>
      <c r="I451" s="46" t="s">
        <v>263</v>
      </c>
      <c r="J451" s="47">
        <v>1.75</v>
      </c>
      <c r="K451" s="47">
        <v>882</v>
      </c>
      <c r="L451" s="46" t="s">
        <v>154</v>
      </c>
      <c r="M451" s="46" t="s">
        <v>155</v>
      </c>
      <c r="N451" s="46" t="s">
        <v>271</v>
      </c>
      <c r="O451" s="104" t="str">
        <f>IF(F451="","",VLOOKUP(F451,海关监管条件!$A$1:$B$2000,2,FALSE))</f>
        <v>A </v>
      </c>
    </row>
    <row r="452" spans="1:15">
      <c r="A452" s="45">
        <v>43621</v>
      </c>
      <c r="B452" s="20" t="s">
        <v>1219</v>
      </c>
      <c r="C452" s="20" t="s">
        <v>1220</v>
      </c>
      <c r="D452" s="20" t="s">
        <v>1221</v>
      </c>
      <c r="E452" s="20" t="s">
        <v>1223</v>
      </c>
      <c r="F452" s="20" t="s">
        <v>29</v>
      </c>
      <c r="G452" s="20" t="s">
        <v>1224</v>
      </c>
      <c r="H452" s="46">
        <v>900</v>
      </c>
      <c r="I452" s="46" t="s">
        <v>263</v>
      </c>
      <c r="J452" s="47">
        <v>1.82</v>
      </c>
      <c r="K452" s="47">
        <v>1638</v>
      </c>
      <c r="L452" s="46" t="s">
        <v>154</v>
      </c>
      <c r="M452" s="46" t="s">
        <v>155</v>
      </c>
      <c r="N452" s="46" t="s">
        <v>271</v>
      </c>
      <c r="O452" s="104" t="str">
        <f>IF(F452="","",VLOOKUP(F452,海关监管条件!$A$1:$B$2000,2,FALSE))</f>
        <v>A </v>
      </c>
    </row>
    <row r="453" spans="1:15">
      <c r="A453" s="45">
        <v>43621</v>
      </c>
      <c r="B453" s="20" t="s">
        <v>1219</v>
      </c>
      <c r="C453" s="20" t="s">
        <v>1220</v>
      </c>
      <c r="D453" s="20" t="s">
        <v>1221</v>
      </c>
      <c r="E453" s="20" t="s">
        <v>1225</v>
      </c>
      <c r="F453" s="20" t="s">
        <v>13</v>
      </c>
      <c r="G453" s="20" t="s">
        <v>1226</v>
      </c>
      <c r="H453" s="46">
        <v>402</v>
      </c>
      <c r="I453" s="46" t="s">
        <v>263</v>
      </c>
      <c r="J453" s="47">
        <v>1.25</v>
      </c>
      <c r="K453" s="47">
        <v>502.5</v>
      </c>
      <c r="L453" s="46" t="s">
        <v>154</v>
      </c>
      <c r="M453" s="46" t="s">
        <v>155</v>
      </c>
      <c r="N453" s="46" t="s">
        <v>271</v>
      </c>
      <c r="O453" s="104" t="str">
        <f>IF(F453="","",VLOOKUP(F453,海关监管条件!$A$1:$B$2000,2,FALSE))</f>
        <v>A</v>
      </c>
    </row>
    <row r="454" spans="1:15">
      <c r="A454" s="45">
        <v>43621</v>
      </c>
      <c r="B454" s="20" t="s">
        <v>1219</v>
      </c>
      <c r="C454" s="20" t="s">
        <v>1220</v>
      </c>
      <c r="D454" s="20" t="s">
        <v>1221</v>
      </c>
      <c r="E454" s="20" t="s">
        <v>1227</v>
      </c>
      <c r="F454" s="20" t="s">
        <v>23</v>
      </c>
      <c r="G454" s="20" t="s">
        <v>276</v>
      </c>
      <c r="H454" s="46">
        <v>384</v>
      </c>
      <c r="I454" s="46" t="s">
        <v>263</v>
      </c>
      <c r="J454" s="47">
        <v>1.82</v>
      </c>
      <c r="K454" s="47">
        <v>698.88</v>
      </c>
      <c r="L454" s="46" t="s">
        <v>154</v>
      </c>
      <c r="M454" s="46" t="s">
        <v>155</v>
      </c>
      <c r="N454" s="46" t="s">
        <v>271</v>
      </c>
      <c r="O454" s="104" t="str">
        <f>IF(F454="","",VLOOKUP(F454,海关监管条件!$A$1:$B$2000,2,FALSE))</f>
        <v>无 </v>
      </c>
    </row>
    <row r="455" spans="1:15">
      <c r="A455" s="45">
        <v>43621</v>
      </c>
      <c r="B455" s="20" t="s">
        <v>1219</v>
      </c>
      <c r="C455" s="20" t="s">
        <v>1220</v>
      </c>
      <c r="D455" s="20" t="s">
        <v>1221</v>
      </c>
      <c r="E455" s="20" t="s">
        <v>1228</v>
      </c>
      <c r="F455" s="20" t="s">
        <v>23</v>
      </c>
      <c r="G455" s="20" t="s">
        <v>276</v>
      </c>
      <c r="H455" s="46">
        <v>384</v>
      </c>
      <c r="I455" s="46" t="s">
        <v>263</v>
      </c>
      <c r="J455" s="47">
        <v>1.76</v>
      </c>
      <c r="K455" s="47">
        <v>675.84</v>
      </c>
      <c r="L455" s="46" t="s">
        <v>154</v>
      </c>
      <c r="M455" s="46" t="s">
        <v>155</v>
      </c>
      <c r="N455" s="46" t="s">
        <v>271</v>
      </c>
      <c r="O455" s="104" t="str">
        <f>IF(F455="","",VLOOKUP(F455,海关监管条件!$A$1:$B$2000,2,FALSE))</f>
        <v>无 </v>
      </c>
    </row>
    <row r="456" spans="1:15">
      <c r="A456" s="45">
        <v>43621</v>
      </c>
      <c r="B456" s="20" t="s">
        <v>1219</v>
      </c>
      <c r="C456" s="20" t="s">
        <v>1220</v>
      </c>
      <c r="D456" s="20" t="s">
        <v>1221</v>
      </c>
      <c r="E456" s="20" t="s">
        <v>1229</v>
      </c>
      <c r="F456" s="20" t="s">
        <v>13</v>
      </c>
      <c r="G456" s="20" t="s">
        <v>937</v>
      </c>
      <c r="H456" s="46">
        <v>354</v>
      </c>
      <c r="I456" s="46" t="s">
        <v>263</v>
      </c>
      <c r="J456" s="47">
        <v>1.66</v>
      </c>
      <c r="K456" s="47">
        <v>587.64</v>
      </c>
      <c r="L456" s="46" t="s">
        <v>154</v>
      </c>
      <c r="M456" s="46" t="s">
        <v>155</v>
      </c>
      <c r="N456" s="46" t="s">
        <v>271</v>
      </c>
      <c r="O456" s="104" t="str">
        <f>IF(F456="","",VLOOKUP(F456,海关监管条件!$A$1:$B$2000,2,FALSE))</f>
        <v>A</v>
      </c>
    </row>
    <row r="457" spans="1:15">
      <c r="A457" s="45">
        <v>43621</v>
      </c>
      <c r="B457" s="20" t="s">
        <v>1219</v>
      </c>
      <c r="C457" s="20" t="s">
        <v>1220</v>
      </c>
      <c r="D457" s="20" t="s">
        <v>1221</v>
      </c>
      <c r="E457" s="20" t="s">
        <v>1230</v>
      </c>
      <c r="F457" s="20" t="s">
        <v>23</v>
      </c>
      <c r="G457" s="20" t="s">
        <v>276</v>
      </c>
      <c r="H457" s="46">
        <v>576</v>
      </c>
      <c r="I457" s="46" t="s">
        <v>263</v>
      </c>
      <c r="J457" s="47">
        <v>1.82</v>
      </c>
      <c r="K457" s="47">
        <v>1048.32</v>
      </c>
      <c r="L457" s="46" t="s">
        <v>154</v>
      </c>
      <c r="M457" s="46" t="s">
        <v>155</v>
      </c>
      <c r="N457" s="46" t="s">
        <v>271</v>
      </c>
      <c r="O457" s="104" t="str">
        <f>IF(F457="","",VLOOKUP(F457,海关监管条件!$A$1:$B$2000,2,FALSE))</f>
        <v>无 </v>
      </c>
    </row>
    <row r="458" spans="1:15">
      <c r="A458" s="45">
        <v>43621</v>
      </c>
      <c r="B458" s="20" t="s">
        <v>1219</v>
      </c>
      <c r="C458" s="20" t="s">
        <v>1220</v>
      </c>
      <c r="D458" s="20" t="s">
        <v>1221</v>
      </c>
      <c r="E458" s="20" t="s">
        <v>1231</v>
      </c>
      <c r="F458" s="20" t="s">
        <v>23</v>
      </c>
      <c r="G458" s="20" t="s">
        <v>276</v>
      </c>
      <c r="H458" s="46">
        <v>576</v>
      </c>
      <c r="I458" s="46" t="s">
        <v>263</v>
      </c>
      <c r="J458" s="47">
        <v>1.76</v>
      </c>
      <c r="K458" s="47">
        <v>1013.76</v>
      </c>
      <c r="L458" s="46" t="s">
        <v>154</v>
      </c>
      <c r="M458" s="46" t="s">
        <v>155</v>
      </c>
      <c r="N458" s="46" t="s">
        <v>271</v>
      </c>
      <c r="O458" s="104" t="str">
        <f>IF(F458="","",VLOOKUP(F458,海关监管条件!$A$1:$B$2000,2,FALSE))</f>
        <v>无 </v>
      </c>
    </row>
    <row r="459" spans="1:15">
      <c r="A459" s="45">
        <v>43621</v>
      </c>
      <c r="B459" s="20" t="s">
        <v>1219</v>
      </c>
      <c r="C459" s="20" t="s">
        <v>1220</v>
      </c>
      <c r="D459" s="20" t="s">
        <v>1221</v>
      </c>
      <c r="E459" s="20" t="s">
        <v>1232</v>
      </c>
      <c r="F459" s="20" t="s">
        <v>20</v>
      </c>
      <c r="G459" s="20" t="s">
        <v>1183</v>
      </c>
      <c r="H459" s="46">
        <v>1500</v>
      </c>
      <c r="I459" s="46" t="s">
        <v>263</v>
      </c>
      <c r="J459" s="47">
        <v>5.48</v>
      </c>
      <c r="K459" s="47">
        <v>8220</v>
      </c>
      <c r="L459" s="46" t="s">
        <v>154</v>
      </c>
      <c r="M459" s="46" t="s">
        <v>155</v>
      </c>
      <c r="N459" s="46" t="s">
        <v>271</v>
      </c>
      <c r="O459" s="104" t="str">
        <f>IF(F459="","",VLOOKUP(F459,海关监管条件!$A$1:$B$2000,2,FALSE))</f>
        <v>无 </v>
      </c>
    </row>
    <row r="460" spans="1:15">
      <c r="A460" s="45">
        <v>43621</v>
      </c>
      <c r="B460" s="20" t="s">
        <v>1219</v>
      </c>
      <c r="C460" s="20" t="s">
        <v>1220</v>
      </c>
      <c r="D460" s="20" t="s">
        <v>1221</v>
      </c>
      <c r="E460" s="20" t="s">
        <v>1233</v>
      </c>
      <c r="F460" s="20" t="s">
        <v>18</v>
      </c>
      <c r="G460" s="20" t="s">
        <v>1234</v>
      </c>
      <c r="H460" s="46">
        <v>1068</v>
      </c>
      <c r="I460" s="46" t="s">
        <v>153</v>
      </c>
      <c r="J460" s="47">
        <v>2.59</v>
      </c>
      <c r="K460" s="47">
        <v>2766.12</v>
      </c>
      <c r="L460" s="46" t="s">
        <v>154</v>
      </c>
      <c r="M460" s="46" t="s">
        <v>155</v>
      </c>
      <c r="N460" s="46" t="s">
        <v>271</v>
      </c>
      <c r="O460" s="104" t="str">
        <f>IF(F460="","",VLOOKUP(F460,海关监管条件!$A$1:$B$2000,2,FALSE))</f>
        <v>A </v>
      </c>
    </row>
    <row r="461" spans="1:15">
      <c r="A461" s="45">
        <v>43628</v>
      </c>
      <c r="B461" s="20" t="s">
        <v>1235</v>
      </c>
      <c r="C461" s="20" t="s">
        <v>1236</v>
      </c>
      <c r="D461" s="20" t="s">
        <v>1237</v>
      </c>
      <c r="E461" s="20" t="s">
        <v>1238</v>
      </c>
      <c r="F461" s="20" t="s">
        <v>42</v>
      </c>
      <c r="G461" s="20" t="s">
        <v>1239</v>
      </c>
      <c r="H461" s="46">
        <v>1152</v>
      </c>
      <c r="I461" s="46" t="s">
        <v>165</v>
      </c>
      <c r="J461" s="47">
        <v>1</v>
      </c>
      <c r="K461" s="47">
        <v>1152</v>
      </c>
      <c r="L461" s="103" t="s">
        <v>162</v>
      </c>
      <c r="M461" s="46" t="s">
        <v>155</v>
      </c>
      <c r="N461" s="46" t="s">
        <v>271</v>
      </c>
      <c r="O461" s="104" t="str">
        <f>IF(F461="","",VLOOKUP(F461,海关监管条件!$A$1:$B$2000,2,FALSE))</f>
        <v>无 </v>
      </c>
    </row>
    <row r="462" spans="1:15">
      <c r="A462" s="45">
        <v>43628</v>
      </c>
      <c r="B462" s="20" t="s">
        <v>1235</v>
      </c>
      <c r="C462" s="20" t="s">
        <v>1236</v>
      </c>
      <c r="D462" s="20" t="s">
        <v>1237</v>
      </c>
      <c r="E462" s="20" t="s">
        <v>1240</v>
      </c>
      <c r="F462" s="20" t="s">
        <v>72</v>
      </c>
      <c r="G462" s="20" t="s">
        <v>1241</v>
      </c>
      <c r="H462" s="46">
        <v>204</v>
      </c>
      <c r="I462" s="46" t="s">
        <v>165</v>
      </c>
      <c r="J462" s="47">
        <v>1</v>
      </c>
      <c r="K462" s="47">
        <v>204</v>
      </c>
      <c r="L462" s="103" t="s">
        <v>162</v>
      </c>
      <c r="M462" s="46" t="s">
        <v>155</v>
      </c>
      <c r="N462" s="46" t="s">
        <v>271</v>
      </c>
      <c r="O462" s="104" t="str">
        <f>IF(F462="","",VLOOKUP(F462,海关监管条件!$A$1:$B$2000,2,FALSE))</f>
        <v>无</v>
      </c>
    </row>
    <row r="463" spans="1:15">
      <c r="A463" s="45">
        <v>43628</v>
      </c>
      <c r="B463" s="20" t="s">
        <v>1235</v>
      </c>
      <c r="C463" s="20" t="s">
        <v>1236</v>
      </c>
      <c r="D463" s="20" t="s">
        <v>1237</v>
      </c>
      <c r="E463" s="20" t="s">
        <v>1242</v>
      </c>
      <c r="F463" s="20" t="s">
        <v>72</v>
      </c>
      <c r="G463" s="20" t="s">
        <v>1241</v>
      </c>
      <c r="H463" s="46">
        <v>210</v>
      </c>
      <c r="I463" s="46" t="s">
        <v>165</v>
      </c>
      <c r="J463" s="47">
        <v>0.6</v>
      </c>
      <c r="K463" s="47">
        <v>126</v>
      </c>
      <c r="L463" s="103" t="s">
        <v>162</v>
      </c>
      <c r="M463" s="46" t="s">
        <v>155</v>
      </c>
      <c r="N463" s="46" t="s">
        <v>271</v>
      </c>
      <c r="O463" s="104" t="str">
        <f>IF(F463="","",VLOOKUP(F463,海关监管条件!$A$1:$B$2000,2,FALSE))</f>
        <v>无</v>
      </c>
    </row>
    <row r="464" spans="1:15">
      <c r="A464" s="45">
        <v>43628</v>
      </c>
      <c r="B464" s="20" t="s">
        <v>1235</v>
      </c>
      <c r="C464" s="20" t="s">
        <v>1236</v>
      </c>
      <c r="D464" s="20" t="s">
        <v>1237</v>
      </c>
      <c r="E464" s="20" t="s">
        <v>1243</v>
      </c>
      <c r="F464" s="20" t="s">
        <v>72</v>
      </c>
      <c r="G464" s="20" t="s">
        <v>1241</v>
      </c>
      <c r="H464" s="46">
        <v>216</v>
      </c>
      <c r="I464" s="46" t="s">
        <v>165</v>
      </c>
      <c r="J464" s="47">
        <v>0.6</v>
      </c>
      <c r="K464" s="47">
        <v>129.6</v>
      </c>
      <c r="L464" s="103" t="s">
        <v>162</v>
      </c>
      <c r="M464" s="46" t="s">
        <v>155</v>
      </c>
      <c r="N464" s="46" t="s">
        <v>271</v>
      </c>
      <c r="O464" s="104" t="str">
        <f>IF(F464="","",VLOOKUP(F464,海关监管条件!$A$1:$B$2000,2,FALSE))</f>
        <v>无</v>
      </c>
    </row>
    <row r="465" spans="1:15">
      <c r="A465" s="45">
        <v>43628</v>
      </c>
      <c r="B465" s="20" t="s">
        <v>1244</v>
      </c>
      <c r="C465" s="20" t="s">
        <v>1245</v>
      </c>
      <c r="D465" s="20" t="s">
        <v>1246</v>
      </c>
      <c r="E465" s="20" t="s">
        <v>1247</v>
      </c>
      <c r="F465" s="20" t="s">
        <v>58</v>
      </c>
      <c r="G465" s="20" t="s">
        <v>1088</v>
      </c>
      <c r="H465" s="46">
        <v>4632</v>
      </c>
      <c r="I465" s="46" t="s">
        <v>153</v>
      </c>
      <c r="J465" s="47">
        <v>0.464</v>
      </c>
      <c r="K465" s="47">
        <v>2149.248</v>
      </c>
      <c r="L465" s="46" t="s">
        <v>154</v>
      </c>
      <c r="M465" s="46" t="s">
        <v>155</v>
      </c>
      <c r="N465" s="46" t="s">
        <v>271</v>
      </c>
      <c r="O465" s="104" t="str">
        <f>IF(F465="","",VLOOKUP(F465,海关监管条件!$A$1:$B$2000,2,FALSE))</f>
        <v>无</v>
      </c>
    </row>
    <row r="466" spans="1:15">
      <c r="A466" s="45">
        <v>43628</v>
      </c>
      <c r="B466" s="20" t="s">
        <v>1244</v>
      </c>
      <c r="C466" s="20" t="s">
        <v>1245</v>
      </c>
      <c r="D466" s="20" t="s">
        <v>1246</v>
      </c>
      <c r="E466" s="20" t="s">
        <v>1248</v>
      </c>
      <c r="F466" s="20" t="s">
        <v>15</v>
      </c>
      <c r="G466" s="20" t="s">
        <v>1249</v>
      </c>
      <c r="H466" s="46">
        <v>1320</v>
      </c>
      <c r="I466" s="46" t="s">
        <v>153</v>
      </c>
      <c r="J466" s="47">
        <v>1.021</v>
      </c>
      <c r="K466" s="47">
        <v>1347.72</v>
      </c>
      <c r="L466" s="46" t="s">
        <v>154</v>
      </c>
      <c r="M466" s="46" t="s">
        <v>155</v>
      </c>
      <c r="N466" s="46" t="s">
        <v>271</v>
      </c>
      <c r="O466" s="104" t="str">
        <f>IF(F466="","",VLOOKUP(F466,海关监管条件!$A$1:$B$2000,2,FALSE))</f>
        <v>A </v>
      </c>
    </row>
    <row r="467" spans="1:15">
      <c r="A467" s="45">
        <v>43635</v>
      </c>
      <c r="B467" s="20" t="s">
        <v>1250</v>
      </c>
      <c r="C467" s="20" t="s">
        <v>1251</v>
      </c>
      <c r="D467" s="20" t="s">
        <v>1252</v>
      </c>
      <c r="E467" s="20" t="s">
        <v>1253</v>
      </c>
      <c r="F467" s="20" t="s">
        <v>55</v>
      </c>
      <c r="G467" s="20" t="s">
        <v>780</v>
      </c>
      <c r="H467" s="46">
        <v>138432</v>
      </c>
      <c r="I467" s="46" t="s">
        <v>631</v>
      </c>
      <c r="J467" s="47">
        <v>0.11</v>
      </c>
      <c r="K467" s="47">
        <v>15227.52</v>
      </c>
      <c r="L467" s="46" t="s">
        <v>154</v>
      </c>
      <c r="M467" s="46" t="s">
        <v>155</v>
      </c>
      <c r="N467" s="46" t="s">
        <v>271</v>
      </c>
      <c r="O467" s="104" t="str">
        <f>IF(F467="","",VLOOKUP(F467,海关监管条件!$A$1:$B$2000,2,FALSE))</f>
        <v>A</v>
      </c>
    </row>
    <row r="468" spans="1:15">
      <c r="A468" s="45">
        <v>43635</v>
      </c>
      <c r="B468" s="20" t="s">
        <v>1250</v>
      </c>
      <c r="C468" s="20" t="s">
        <v>1251</v>
      </c>
      <c r="D468" s="20" t="s">
        <v>1252</v>
      </c>
      <c r="E468" s="20" t="s">
        <v>1254</v>
      </c>
      <c r="F468" s="20" t="s">
        <v>55</v>
      </c>
      <c r="G468" s="20" t="s">
        <v>780</v>
      </c>
      <c r="H468" s="46">
        <v>6984</v>
      </c>
      <c r="I468" s="46" t="s">
        <v>631</v>
      </c>
      <c r="J468" s="47">
        <v>0.11</v>
      </c>
      <c r="K468" s="47">
        <v>768.24</v>
      </c>
      <c r="L468" s="46" t="s">
        <v>154</v>
      </c>
      <c r="M468" s="46" t="s">
        <v>155</v>
      </c>
      <c r="N468" s="46" t="s">
        <v>271</v>
      </c>
      <c r="O468" s="104" t="str">
        <f>IF(F468="","",VLOOKUP(F468,海关监管条件!$A$1:$B$2000,2,FALSE))</f>
        <v>A</v>
      </c>
    </row>
    <row r="469" spans="1:15">
      <c r="A469" s="45">
        <v>43635</v>
      </c>
      <c r="B469" s="20" t="s">
        <v>1255</v>
      </c>
      <c r="C469" s="20" t="s">
        <v>1256</v>
      </c>
      <c r="D469" s="20" t="s">
        <v>1257</v>
      </c>
      <c r="E469" s="20" t="s">
        <v>1258</v>
      </c>
      <c r="F469" s="20" t="s">
        <v>66</v>
      </c>
      <c r="G469" s="20" t="s">
        <v>436</v>
      </c>
      <c r="H469" s="46">
        <v>450</v>
      </c>
      <c r="I469" s="103" t="s">
        <v>179</v>
      </c>
      <c r="J469" s="47">
        <v>2.7333</v>
      </c>
      <c r="K469" s="47">
        <v>1230</v>
      </c>
      <c r="L469" s="46" t="s">
        <v>154</v>
      </c>
      <c r="M469" s="46" t="s">
        <v>155</v>
      </c>
      <c r="N469" s="46" t="s">
        <v>156</v>
      </c>
      <c r="O469" s="104" t="str">
        <f>IF(F469="","",VLOOKUP(F469,海关监管条件!$A$1:$B$2000,2,FALSE))</f>
        <v>无</v>
      </c>
    </row>
    <row r="470" spans="1:15">
      <c r="A470" s="45">
        <v>43635</v>
      </c>
      <c r="B470" s="20" t="s">
        <v>1259</v>
      </c>
      <c r="C470" s="20" t="s">
        <v>1260</v>
      </c>
      <c r="D470" s="20" t="s">
        <v>1261</v>
      </c>
      <c r="E470" s="20" t="s">
        <v>1262</v>
      </c>
      <c r="F470" s="20" t="s">
        <v>116</v>
      </c>
      <c r="G470" s="20" t="s">
        <v>1263</v>
      </c>
      <c r="H470" s="46">
        <v>96.56</v>
      </c>
      <c r="I470" s="103" t="s">
        <v>179</v>
      </c>
      <c r="J470" s="47">
        <v>3.2</v>
      </c>
      <c r="K470" s="47">
        <v>308.992</v>
      </c>
      <c r="L470" s="46" t="s">
        <v>154</v>
      </c>
      <c r="M470" s="46" t="s">
        <v>155</v>
      </c>
      <c r="N470" s="46" t="s">
        <v>271</v>
      </c>
      <c r="O470" s="104" t="str">
        <f>IF(F470="","",VLOOKUP(F470,海关监管条件!$A$1:$B$2000,2,FALSE))</f>
        <v>无</v>
      </c>
    </row>
    <row r="471" spans="1:15">
      <c r="A471" s="45">
        <v>43635</v>
      </c>
      <c r="B471" s="20" t="s">
        <v>1259</v>
      </c>
      <c r="C471" s="20" t="s">
        <v>1260</v>
      </c>
      <c r="D471" s="20" t="s">
        <v>1261</v>
      </c>
      <c r="E471" s="20" t="s">
        <v>1264</v>
      </c>
      <c r="F471" s="20" t="s">
        <v>116</v>
      </c>
      <c r="G471" s="20" t="s">
        <v>1265</v>
      </c>
      <c r="H471" s="46">
        <v>159.8</v>
      </c>
      <c r="I471" s="103" t="s">
        <v>179</v>
      </c>
      <c r="J471" s="47">
        <v>3.2</v>
      </c>
      <c r="K471" s="47">
        <v>511.36</v>
      </c>
      <c r="L471" s="46" t="s">
        <v>154</v>
      </c>
      <c r="M471" s="46" t="s">
        <v>155</v>
      </c>
      <c r="N471" s="46" t="s">
        <v>271</v>
      </c>
      <c r="O471" s="104" t="str">
        <f>IF(F471="","",VLOOKUP(F471,海关监管条件!$A$1:$B$2000,2,FALSE))</f>
        <v>无</v>
      </c>
    </row>
    <row r="472" spans="1:15">
      <c r="A472" s="45">
        <v>43635</v>
      </c>
      <c r="B472" s="20" t="s">
        <v>1259</v>
      </c>
      <c r="C472" s="20" t="s">
        <v>1260</v>
      </c>
      <c r="D472" s="20" t="s">
        <v>1261</v>
      </c>
      <c r="E472" s="20" t="s">
        <v>1266</v>
      </c>
      <c r="F472" s="20" t="s">
        <v>116</v>
      </c>
      <c r="G472" s="20" t="s">
        <v>1267</v>
      </c>
      <c r="H472" s="46">
        <v>86.7</v>
      </c>
      <c r="I472" s="103" t="s">
        <v>179</v>
      </c>
      <c r="J472" s="47">
        <v>3.2</v>
      </c>
      <c r="K472" s="47">
        <v>277.44</v>
      </c>
      <c r="L472" s="46" t="s">
        <v>154</v>
      </c>
      <c r="M472" s="46" t="s">
        <v>155</v>
      </c>
      <c r="N472" s="46" t="s">
        <v>271</v>
      </c>
      <c r="O472" s="104" t="str">
        <f>IF(F472="","",VLOOKUP(F472,海关监管条件!$A$1:$B$2000,2,FALSE))</f>
        <v>无</v>
      </c>
    </row>
    <row r="473" spans="1:15">
      <c r="A473" s="45">
        <v>43641</v>
      </c>
      <c r="B473" s="20" t="s">
        <v>1268</v>
      </c>
      <c r="C473" s="20" t="s">
        <v>1269</v>
      </c>
      <c r="D473" s="20" t="s">
        <v>1270</v>
      </c>
      <c r="E473" s="20" t="s">
        <v>1271</v>
      </c>
      <c r="F473" s="20" t="s">
        <v>24</v>
      </c>
      <c r="G473" s="20" t="s">
        <v>1139</v>
      </c>
      <c r="H473" s="46">
        <v>56</v>
      </c>
      <c r="I473" s="46" t="s">
        <v>263</v>
      </c>
      <c r="J473" s="47">
        <v>2.9055</v>
      </c>
      <c r="K473" s="47">
        <v>162.71</v>
      </c>
      <c r="L473" s="46" t="s">
        <v>154</v>
      </c>
      <c r="M473" s="46" t="s">
        <v>155</v>
      </c>
      <c r="N473" s="46" t="s">
        <v>156</v>
      </c>
      <c r="O473" s="104" t="str">
        <f>IF(F473="","",VLOOKUP(F473,海关监管条件!$A$1:$B$2000,2,FALSE))</f>
        <v>无 </v>
      </c>
    </row>
    <row r="474" spans="1:15">
      <c r="A474" s="45">
        <v>43641</v>
      </c>
      <c r="B474" s="20" t="s">
        <v>1272</v>
      </c>
      <c r="C474" s="20" t="s">
        <v>1273</v>
      </c>
      <c r="D474" s="20" t="s">
        <v>1274</v>
      </c>
      <c r="E474" s="20" t="s">
        <v>1275</v>
      </c>
      <c r="F474" s="20" t="s">
        <v>15</v>
      </c>
      <c r="G474" s="20" t="s">
        <v>253</v>
      </c>
      <c r="H474" s="46">
        <v>3760</v>
      </c>
      <c r="I474" s="46" t="s">
        <v>263</v>
      </c>
      <c r="J474" s="47">
        <v>0.88</v>
      </c>
      <c r="K474" s="47">
        <v>3308.8</v>
      </c>
      <c r="L474" s="46" t="s">
        <v>154</v>
      </c>
      <c r="M474" s="46" t="s">
        <v>155</v>
      </c>
      <c r="N474" s="46" t="s">
        <v>271</v>
      </c>
      <c r="O474" s="104" t="str">
        <f>IF(F474="","",VLOOKUP(F474,海关监管条件!$A$1:$B$2000,2,FALSE))</f>
        <v>A </v>
      </c>
    </row>
    <row r="475" spans="1:15">
      <c r="A475" s="45">
        <v>43650</v>
      </c>
      <c r="B475" s="20" t="s">
        <v>1276</v>
      </c>
      <c r="C475" s="20" t="s">
        <v>1277</v>
      </c>
      <c r="D475" s="20" t="s">
        <v>1278</v>
      </c>
      <c r="E475" s="20" t="s">
        <v>1279</v>
      </c>
      <c r="F475" s="20" t="s">
        <v>56</v>
      </c>
      <c r="G475" s="20" t="s">
        <v>419</v>
      </c>
      <c r="H475" s="46">
        <v>88</v>
      </c>
      <c r="I475" s="46" t="s">
        <v>153</v>
      </c>
      <c r="J475" s="47">
        <v>1.29</v>
      </c>
      <c r="K475" s="47">
        <v>113.52</v>
      </c>
      <c r="L475" s="46" t="s">
        <v>154</v>
      </c>
      <c r="M475" s="46" t="s">
        <v>155</v>
      </c>
      <c r="N475" s="46" t="s">
        <v>156</v>
      </c>
      <c r="O475" s="104" t="str">
        <f>IF(F475="","",VLOOKUP(F475,海关监管条件!$A$1:$B$2000,2,FALSE))</f>
        <v>无</v>
      </c>
    </row>
    <row r="476" spans="1:15">
      <c r="A476" s="45">
        <v>43650</v>
      </c>
      <c r="B476" s="20" t="s">
        <v>1276</v>
      </c>
      <c r="C476" s="20" t="s">
        <v>1277</v>
      </c>
      <c r="D476" s="20" t="s">
        <v>1278</v>
      </c>
      <c r="E476" s="20" t="s">
        <v>1280</v>
      </c>
      <c r="F476" s="20" t="s">
        <v>23</v>
      </c>
      <c r="G476" s="20" t="s">
        <v>1281</v>
      </c>
      <c r="H476" s="46">
        <v>138</v>
      </c>
      <c r="I476" s="46" t="s">
        <v>263</v>
      </c>
      <c r="J476" s="47">
        <v>1.23</v>
      </c>
      <c r="K476" s="47">
        <v>169.74</v>
      </c>
      <c r="L476" s="46" t="s">
        <v>154</v>
      </c>
      <c r="M476" s="46" t="s">
        <v>155</v>
      </c>
      <c r="N476" s="46" t="s">
        <v>156</v>
      </c>
      <c r="O476" s="104" t="str">
        <f>IF(F476="","",VLOOKUP(F476,海关监管条件!$A$1:$B$2000,2,FALSE))</f>
        <v>无 </v>
      </c>
    </row>
    <row r="477" spans="1:15">
      <c r="A477" s="45">
        <v>43650</v>
      </c>
      <c r="B477" s="20" t="s">
        <v>1282</v>
      </c>
      <c r="C477" s="20" t="s">
        <v>1283</v>
      </c>
      <c r="D477" s="20" t="s">
        <v>1284</v>
      </c>
      <c r="E477" s="20" t="s">
        <v>1285</v>
      </c>
      <c r="F477" s="20" t="s">
        <v>7</v>
      </c>
      <c r="G477" s="20" t="s">
        <v>1286</v>
      </c>
      <c r="H477" s="46">
        <v>24</v>
      </c>
      <c r="I477" s="46" t="s">
        <v>165</v>
      </c>
      <c r="J477" s="47">
        <v>0.62</v>
      </c>
      <c r="K477" s="47">
        <v>14.88</v>
      </c>
      <c r="L477" s="46" t="s">
        <v>154</v>
      </c>
      <c r="M477" s="46" t="s">
        <v>155</v>
      </c>
      <c r="N477" s="46" t="s">
        <v>156</v>
      </c>
      <c r="O477" s="104" t="str">
        <f>IF(F477="","",VLOOKUP(F477,海关监管条件!$A$1:$B$2000,2,FALSE))</f>
        <v>A </v>
      </c>
    </row>
    <row r="478" spans="1:15">
      <c r="A478" s="45">
        <v>43650</v>
      </c>
      <c r="B478" s="20" t="s">
        <v>1282</v>
      </c>
      <c r="C478" s="20" t="s">
        <v>1283</v>
      </c>
      <c r="D478" s="20" t="s">
        <v>1284</v>
      </c>
      <c r="E478" s="20" t="s">
        <v>1287</v>
      </c>
      <c r="F478" s="20" t="s">
        <v>7</v>
      </c>
      <c r="G478" s="20" t="s">
        <v>1286</v>
      </c>
      <c r="H478" s="46">
        <v>12</v>
      </c>
      <c r="I478" s="46" t="s">
        <v>165</v>
      </c>
      <c r="J478" s="47">
        <v>0.68</v>
      </c>
      <c r="K478" s="47">
        <v>8.16</v>
      </c>
      <c r="L478" s="46" t="s">
        <v>154</v>
      </c>
      <c r="M478" s="46" t="s">
        <v>155</v>
      </c>
      <c r="N478" s="46" t="s">
        <v>156</v>
      </c>
      <c r="O478" s="104" t="str">
        <f>IF(F478="","",VLOOKUP(F478,海关监管条件!$A$1:$B$2000,2,FALSE))</f>
        <v>A </v>
      </c>
    </row>
    <row r="479" spans="1:15">
      <c r="A479" s="45">
        <v>43650</v>
      </c>
      <c r="B479" s="20" t="s">
        <v>1282</v>
      </c>
      <c r="C479" s="20" t="s">
        <v>1283</v>
      </c>
      <c r="D479" s="20" t="s">
        <v>1284</v>
      </c>
      <c r="E479" s="20" t="s">
        <v>1288</v>
      </c>
      <c r="F479" s="20" t="s">
        <v>7</v>
      </c>
      <c r="G479" s="20" t="s">
        <v>1286</v>
      </c>
      <c r="H479" s="46">
        <v>12</v>
      </c>
      <c r="I479" s="46" t="s">
        <v>165</v>
      </c>
      <c r="J479" s="47">
        <v>0.47</v>
      </c>
      <c r="K479" s="47">
        <v>5.64</v>
      </c>
      <c r="L479" s="46" t="s">
        <v>154</v>
      </c>
      <c r="M479" s="46" t="s">
        <v>155</v>
      </c>
      <c r="N479" s="46" t="s">
        <v>156</v>
      </c>
      <c r="O479" s="104" t="str">
        <f>IF(F479="","",VLOOKUP(F479,海关监管条件!$A$1:$B$2000,2,FALSE))</f>
        <v>A </v>
      </c>
    </row>
    <row r="480" spans="1:15">
      <c r="A480" s="45">
        <v>43650</v>
      </c>
      <c r="B480" s="20" t="s">
        <v>1289</v>
      </c>
      <c r="C480" s="20" t="s">
        <v>1290</v>
      </c>
      <c r="D480" s="20" t="s">
        <v>1291</v>
      </c>
      <c r="E480" s="20" t="s">
        <v>1292</v>
      </c>
      <c r="F480" s="20" t="s">
        <v>74</v>
      </c>
      <c r="G480" s="20" t="s">
        <v>1293</v>
      </c>
      <c r="H480" s="46">
        <v>1000</v>
      </c>
      <c r="I480" s="46" t="s">
        <v>263</v>
      </c>
      <c r="J480" s="47">
        <v>0.12</v>
      </c>
      <c r="K480" s="47">
        <v>120</v>
      </c>
      <c r="L480" s="46" t="s">
        <v>154</v>
      </c>
      <c r="M480" s="46" t="s">
        <v>155</v>
      </c>
      <c r="N480" s="46" t="s">
        <v>156</v>
      </c>
      <c r="O480" s="104" t="str">
        <f>IF(F480="","",VLOOKUP(F480,海关监管条件!$A$1:$B$2000,2,FALSE))</f>
        <v>AB</v>
      </c>
    </row>
    <row r="481" spans="1:15">
      <c r="A481" s="45">
        <v>43650</v>
      </c>
      <c r="B481" s="20" t="s">
        <v>1289</v>
      </c>
      <c r="C481" s="20" t="s">
        <v>1290</v>
      </c>
      <c r="D481" s="20" t="s">
        <v>1291</v>
      </c>
      <c r="E481" s="20" t="s">
        <v>1294</v>
      </c>
      <c r="F481" s="20" t="s">
        <v>69</v>
      </c>
      <c r="G481" s="20" t="s">
        <v>348</v>
      </c>
      <c r="H481" s="46">
        <v>244</v>
      </c>
      <c r="I481" s="46" t="s">
        <v>263</v>
      </c>
      <c r="J481" s="47">
        <v>0.13</v>
      </c>
      <c r="K481" s="47">
        <v>31.72</v>
      </c>
      <c r="L481" s="46" t="s">
        <v>154</v>
      </c>
      <c r="M481" s="46" t="s">
        <v>155</v>
      </c>
      <c r="N481" s="46" t="s">
        <v>156</v>
      </c>
      <c r="O481" s="104" t="str">
        <f>IF(F481="","",VLOOKUP(F481,海关监管条件!$A$1:$B$2000,2,FALSE))</f>
        <v>AB</v>
      </c>
    </row>
    <row r="482" spans="1:15">
      <c r="A482" s="45">
        <v>43650</v>
      </c>
      <c r="B482" s="20" t="s">
        <v>1289</v>
      </c>
      <c r="C482" s="20" t="s">
        <v>1290</v>
      </c>
      <c r="D482" s="20" t="s">
        <v>1291</v>
      </c>
      <c r="E482" s="20" t="s">
        <v>1295</v>
      </c>
      <c r="F482" s="20" t="s">
        <v>72</v>
      </c>
      <c r="G482" s="20" t="s">
        <v>1296</v>
      </c>
      <c r="H482" s="46">
        <v>994</v>
      </c>
      <c r="I482" s="46" t="s">
        <v>263</v>
      </c>
      <c r="J482" s="47">
        <v>0.3</v>
      </c>
      <c r="K482" s="47">
        <v>298.2</v>
      </c>
      <c r="L482" s="46" t="s">
        <v>154</v>
      </c>
      <c r="M482" s="46" t="s">
        <v>155</v>
      </c>
      <c r="N482" s="46" t="s">
        <v>156</v>
      </c>
      <c r="O482" s="104" t="str">
        <f>IF(F482="","",VLOOKUP(F482,海关监管条件!$A$1:$B$2000,2,FALSE))</f>
        <v>无</v>
      </c>
    </row>
    <row r="483" spans="1:15">
      <c r="A483" s="45">
        <v>43650</v>
      </c>
      <c r="B483" s="20" t="s">
        <v>1289</v>
      </c>
      <c r="C483" s="20" t="s">
        <v>1290</v>
      </c>
      <c r="D483" s="20" t="s">
        <v>1291</v>
      </c>
      <c r="E483" s="20" t="s">
        <v>1297</v>
      </c>
      <c r="F483" s="20" t="s">
        <v>45</v>
      </c>
      <c r="G483" s="20" t="s">
        <v>399</v>
      </c>
      <c r="H483" s="46">
        <v>164</v>
      </c>
      <c r="I483" s="46" t="s">
        <v>263</v>
      </c>
      <c r="J483" s="47">
        <v>0.1</v>
      </c>
      <c r="K483" s="47">
        <v>16.4</v>
      </c>
      <c r="L483" s="46" t="s">
        <v>154</v>
      </c>
      <c r="M483" s="46" t="s">
        <v>155</v>
      </c>
      <c r="N483" s="46" t="s">
        <v>156</v>
      </c>
      <c r="O483" s="104" t="str">
        <f>IF(F483="","",VLOOKUP(F483,海关监管条件!$A$1:$B$2000,2,FALSE))</f>
        <v>无 </v>
      </c>
    </row>
    <row r="484" spans="1:15">
      <c r="A484" s="45">
        <v>43650</v>
      </c>
      <c r="B484" s="20" t="s">
        <v>1289</v>
      </c>
      <c r="C484" s="20" t="s">
        <v>1290</v>
      </c>
      <c r="D484" s="20" t="s">
        <v>1291</v>
      </c>
      <c r="E484" s="20" t="s">
        <v>1298</v>
      </c>
      <c r="F484" s="20" t="s">
        <v>50</v>
      </c>
      <c r="G484" s="20" t="s">
        <v>1299</v>
      </c>
      <c r="H484" s="46">
        <v>588</v>
      </c>
      <c r="I484" s="46" t="s">
        <v>263</v>
      </c>
      <c r="J484" s="47">
        <v>0.3</v>
      </c>
      <c r="K484" s="47">
        <v>176.4</v>
      </c>
      <c r="L484" s="46" t="s">
        <v>154</v>
      </c>
      <c r="M484" s="46" t="s">
        <v>155</v>
      </c>
      <c r="N484" s="46" t="s">
        <v>156</v>
      </c>
      <c r="O484" s="104" t="str">
        <f>IF(F484="","",VLOOKUP(F484,海关监管条件!$A$1:$B$2000,2,FALSE))</f>
        <v>无</v>
      </c>
    </row>
    <row r="485" spans="1:15">
      <c r="A485" s="45">
        <v>43650</v>
      </c>
      <c r="B485" s="20" t="s">
        <v>1289</v>
      </c>
      <c r="C485" s="20" t="s">
        <v>1290</v>
      </c>
      <c r="D485" s="20" t="s">
        <v>1291</v>
      </c>
      <c r="E485" s="20" t="s">
        <v>1300</v>
      </c>
      <c r="F485" s="20" t="s">
        <v>27</v>
      </c>
      <c r="G485" s="20" t="s">
        <v>350</v>
      </c>
      <c r="H485" s="46">
        <v>244</v>
      </c>
      <c r="I485" s="46" t="s">
        <v>263</v>
      </c>
      <c r="J485" s="47">
        <v>0.3</v>
      </c>
      <c r="K485" s="47">
        <v>73.2</v>
      </c>
      <c r="L485" s="46" t="s">
        <v>154</v>
      </c>
      <c r="M485" s="46" t="s">
        <v>155</v>
      </c>
      <c r="N485" s="46" t="s">
        <v>156</v>
      </c>
      <c r="O485" s="104" t="str">
        <f>IF(F485="","",VLOOKUP(F485,海关监管条件!$A$1:$B$2000,2,FALSE))</f>
        <v>A</v>
      </c>
    </row>
    <row r="486" spans="1:15">
      <c r="A486" s="45">
        <v>43650</v>
      </c>
      <c r="B486" s="20" t="s">
        <v>1289</v>
      </c>
      <c r="C486" s="20" t="s">
        <v>1290</v>
      </c>
      <c r="D486" s="20" t="s">
        <v>1291</v>
      </c>
      <c r="E486" s="20" t="s">
        <v>1301</v>
      </c>
      <c r="F486" s="20" t="s">
        <v>27</v>
      </c>
      <c r="G486" s="20" t="s">
        <v>1302</v>
      </c>
      <c r="H486" s="46">
        <v>1000</v>
      </c>
      <c r="I486" s="46" t="s">
        <v>263</v>
      </c>
      <c r="J486" s="47">
        <v>0.3</v>
      </c>
      <c r="K486" s="47">
        <v>300</v>
      </c>
      <c r="L486" s="46" t="s">
        <v>154</v>
      </c>
      <c r="M486" s="46" t="s">
        <v>155</v>
      </c>
      <c r="N486" s="46" t="s">
        <v>156</v>
      </c>
      <c r="O486" s="104" t="str">
        <f>IF(F486="","",VLOOKUP(F486,海关监管条件!$A$1:$B$2000,2,FALSE))</f>
        <v>A</v>
      </c>
    </row>
    <row r="487" spans="1:15">
      <c r="A487" s="45">
        <v>43650</v>
      </c>
      <c r="B487" s="20" t="s">
        <v>1289</v>
      </c>
      <c r="C487" s="20" t="s">
        <v>1290</v>
      </c>
      <c r="D487" s="20" t="s">
        <v>1291</v>
      </c>
      <c r="E487" s="20" t="s">
        <v>1303</v>
      </c>
      <c r="F487" s="20" t="s">
        <v>117</v>
      </c>
      <c r="G487" s="20" t="s">
        <v>1304</v>
      </c>
      <c r="H487" s="46">
        <v>205</v>
      </c>
      <c r="I487" s="46" t="s">
        <v>263</v>
      </c>
      <c r="J487" s="47">
        <v>0.2</v>
      </c>
      <c r="K487" s="47">
        <v>41</v>
      </c>
      <c r="L487" s="46" t="s">
        <v>154</v>
      </c>
      <c r="M487" s="46" t="s">
        <v>155</v>
      </c>
      <c r="N487" s="46" t="s">
        <v>156</v>
      </c>
      <c r="O487" s="104" t="str">
        <f>IF(F487="","",VLOOKUP(F487,海关监管条件!$A$1:$B$2000,2,FALSE))</f>
        <v>无</v>
      </c>
    </row>
    <row r="488" spans="1:15">
      <c r="A488" s="45">
        <v>43656</v>
      </c>
      <c r="B488" s="20" t="s">
        <v>1305</v>
      </c>
      <c r="C488" s="20" t="s">
        <v>1306</v>
      </c>
      <c r="D488" s="20" t="s">
        <v>1307</v>
      </c>
      <c r="E488" s="20" t="s">
        <v>1308</v>
      </c>
      <c r="F488" s="20" t="s">
        <v>56</v>
      </c>
      <c r="G488" s="20" t="s">
        <v>1309</v>
      </c>
      <c r="H488" s="46">
        <v>192</v>
      </c>
      <c r="I488" s="46" t="s">
        <v>165</v>
      </c>
      <c r="J488" s="47">
        <v>0.45</v>
      </c>
      <c r="K488" s="47">
        <v>86.4</v>
      </c>
      <c r="L488" s="46" t="s">
        <v>154</v>
      </c>
      <c r="M488" s="46" t="s">
        <v>155</v>
      </c>
      <c r="N488" s="46" t="s">
        <v>156</v>
      </c>
      <c r="O488" s="104" t="str">
        <f>IF(F488="","",VLOOKUP(F488,海关监管条件!$A$1:$B$2000,2,FALSE))</f>
        <v>无</v>
      </c>
    </row>
    <row r="489" spans="1:15">
      <c r="A489" s="45">
        <v>43656</v>
      </c>
      <c r="B489" s="20" t="s">
        <v>1305</v>
      </c>
      <c r="C489" s="20" t="s">
        <v>1306</v>
      </c>
      <c r="D489" s="20" t="s">
        <v>1307</v>
      </c>
      <c r="E489" s="20" t="s">
        <v>1310</v>
      </c>
      <c r="F489" s="20" t="s">
        <v>56</v>
      </c>
      <c r="G489" s="20" t="s">
        <v>1311</v>
      </c>
      <c r="H489" s="46">
        <v>256</v>
      </c>
      <c r="I489" s="46" t="s">
        <v>165</v>
      </c>
      <c r="J489" s="47">
        <v>0.56</v>
      </c>
      <c r="K489" s="47">
        <v>143.36</v>
      </c>
      <c r="L489" s="46" t="s">
        <v>154</v>
      </c>
      <c r="M489" s="46" t="s">
        <v>155</v>
      </c>
      <c r="N489" s="46" t="s">
        <v>156</v>
      </c>
      <c r="O489" s="104" t="str">
        <f>IF(F489="","",VLOOKUP(F489,海关监管条件!$A$1:$B$2000,2,FALSE))</f>
        <v>无</v>
      </c>
    </row>
    <row r="490" spans="1:15">
      <c r="A490" s="45">
        <v>43656</v>
      </c>
      <c r="B490" s="20" t="s">
        <v>1312</v>
      </c>
      <c r="C490" s="20" t="s">
        <v>1313</v>
      </c>
      <c r="D490" s="20" t="s">
        <v>1314</v>
      </c>
      <c r="E490" s="20" t="s">
        <v>1315</v>
      </c>
      <c r="F490" s="20" t="s">
        <v>27</v>
      </c>
      <c r="G490" s="20" t="s">
        <v>1316</v>
      </c>
      <c r="H490" s="46">
        <v>111.8</v>
      </c>
      <c r="I490" s="103" t="s">
        <v>179</v>
      </c>
      <c r="J490" s="47">
        <v>1.34</v>
      </c>
      <c r="K490" s="47">
        <v>149.76</v>
      </c>
      <c r="L490" s="46" t="s">
        <v>154</v>
      </c>
      <c r="M490" s="46" t="s">
        <v>155</v>
      </c>
      <c r="N490" s="46" t="s">
        <v>156</v>
      </c>
      <c r="O490" s="104" t="str">
        <f>IF(F490="","",VLOOKUP(F490,海关监管条件!$A$1:$B$2000,2,FALSE))</f>
        <v>A</v>
      </c>
    </row>
    <row r="491" spans="1:15">
      <c r="A491" s="45">
        <v>43656</v>
      </c>
      <c r="B491" s="20" t="s">
        <v>1317</v>
      </c>
      <c r="C491" s="20" t="s">
        <v>1318</v>
      </c>
      <c r="D491" s="20" t="s">
        <v>1319</v>
      </c>
      <c r="E491" s="20" t="s">
        <v>1320</v>
      </c>
      <c r="F491" s="20" t="s">
        <v>2</v>
      </c>
      <c r="G491" s="20" t="s">
        <v>152</v>
      </c>
      <c r="H491" s="46">
        <v>16</v>
      </c>
      <c r="I491" s="46" t="s">
        <v>153</v>
      </c>
      <c r="J491" s="47">
        <v>5.02</v>
      </c>
      <c r="K491" s="47">
        <v>80.32</v>
      </c>
      <c r="L491" s="46" t="s">
        <v>154</v>
      </c>
      <c r="M491" s="46" t="s">
        <v>155</v>
      </c>
      <c r="N491" s="46" t="s">
        <v>156</v>
      </c>
      <c r="O491" s="104" t="str">
        <f>IF(F491="","",VLOOKUP(F491,海关监管条件!$A$1:$B$2000,2,FALSE))</f>
        <v>无 </v>
      </c>
    </row>
    <row r="492" spans="1:15">
      <c r="A492" s="45">
        <v>43656</v>
      </c>
      <c r="B492" s="20" t="s">
        <v>1317</v>
      </c>
      <c r="C492" s="20" t="s">
        <v>1318</v>
      </c>
      <c r="D492" s="20" t="s">
        <v>1319</v>
      </c>
      <c r="E492" s="20" t="s">
        <v>1321</v>
      </c>
      <c r="F492" s="20" t="s">
        <v>2</v>
      </c>
      <c r="G492" s="20" t="s">
        <v>152</v>
      </c>
      <c r="H492" s="46">
        <v>12</v>
      </c>
      <c r="I492" s="46" t="s">
        <v>153</v>
      </c>
      <c r="J492" s="47">
        <v>1.1</v>
      </c>
      <c r="K492" s="47">
        <v>13.2</v>
      </c>
      <c r="L492" s="46" t="s">
        <v>154</v>
      </c>
      <c r="M492" s="46" t="s">
        <v>155</v>
      </c>
      <c r="N492" s="46" t="s">
        <v>156</v>
      </c>
      <c r="O492" s="104" t="str">
        <f>IF(F492="","",VLOOKUP(F492,海关监管条件!$A$1:$B$2000,2,FALSE))</f>
        <v>无 </v>
      </c>
    </row>
    <row r="493" spans="1:15">
      <c r="A493" s="45">
        <v>43657</v>
      </c>
      <c r="B493" s="20" t="s">
        <v>1322</v>
      </c>
      <c r="C493" s="20" t="s">
        <v>1323</v>
      </c>
      <c r="D493" s="20" t="s">
        <v>1324</v>
      </c>
      <c r="E493" s="20" t="s">
        <v>1325</v>
      </c>
      <c r="F493" s="20" t="s">
        <v>27</v>
      </c>
      <c r="G493" s="20" t="s">
        <v>1326</v>
      </c>
      <c r="H493" s="46">
        <v>8000</v>
      </c>
      <c r="I493" s="46" t="s">
        <v>263</v>
      </c>
      <c r="J493" s="47">
        <v>0.62</v>
      </c>
      <c r="K493" s="47">
        <v>4960</v>
      </c>
      <c r="L493" s="46" t="s">
        <v>154</v>
      </c>
      <c r="M493" s="46" t="s">
        <v>155</v>
      </c>
      <c r="N493" s="103" t="s">
        <v>271</v>
      </c>
      <c r="O493" s="104" t="str">
        <f>IF(F493="","",VLOOKUP(F493,海关监管条件!$A$1:$B$2000,2,FALSE))</f>
        <v>A</v>
      </c>
    </row>
    <row r="494" spans="1:15">
      <c r="A494" s="45">
        <v>43663</v>
      </c>
      <c r="B494" s="20" t="s">
        <v>1327</v>
      </c>
      <c r="C494" s="20" t="s">
        <v>1328</v>
      </c>
      <c r="D494" s="20" t="s">
        <v>1329</v>
      </c>
      <c r="E494" s="19" t="s">
        <v>1330</v>
      </c>
      <c r="F494" s="20" t="s">
        <v>9</v>
      </c>
      <c r="G494" s="20" t="s">
        <v>1331</v>
      </c>
      <c r="H494" s="46">
        <v>0.76</v>
      </c>
      <c r="I494" s="103" t="s">
        <v>179</v>
      </c>
      <c r="J494" s="47">
        <v>7</v>
      </c>
      <c r="K494" s="47">
        <v>5.32</v>
      </c>
      <c r="L494" s="103" t="s">
        <v>162</v>
      </c>
      <c r="M494" s="46" t="s">
        <v>155</v>
      </c>
      <c r="N494" s="46" t="s">
        <v>156</v>
      </c>
      <c r="O494" s="104" t="str">
        <f>IF(F494="","",VLOOKUP(F494,海关监管条件!$A$1:$B$2000,2,FALSE))</f>
        <v>无 </v>
      </c>
    </row>
    <row r="495" spans="1:15">
      <c r="A495" s="45">
        <v>43663</v>
      </c>
      <c r="B495" s="20" t="s">
        <v>1327</v>
      </c>
      <c r="C495" s="20" t="s">
        <v>1328</v>
      </c>
      <c r="D495" s="20" t="s">
        <v>1329</v>
      </c>
      <c r="E495" s="19" t="s">
        <v>1332</v>
      </c>
      <c r="F495" s="20" t="s">
        <v>118</v>
      </c>
      <c r="G495" s="20" t="s">
        <v>1333</v>
      </c>
      <c r="H495" s="46">
        <v>2.8</v>
      </c>
      <c r="I495" s="103" t="s">
        <v>179</v>
      </c>
      <c r="J495" s="47">
        <v>7</v>
      </c>
      <c r="K495" s="47">
        <v>19.6</v>
      </c>
      <c r="L495" s="103" t="s">
        <v>162</v>
      </c>
      <c r="M495" s="46" t="s">
        <v>155</v>
      </c>
      <c r="N495" s="46" t="s">
        <v>156</v>
      </c>
      <c r="O495" s="104" t="str">
        <f>IF(F495="","",VLOOKUP(F495,海关监管条件!$A$1:$B$2000,2,FALSE))</f>
        <v>无</v>
      </c>
    </row>
    <row r="496" spans="1:15">
      <c r="A496" s="45">
        <v>43663</v>
      </c>
      <c r="B496" s="20" t="s">
        <v>1334</v>
      </c>
      <c r="C496" s="20" t="s">
        <v>1335</v>
      </c>
      <c r="D496" s="20" t="s">
        <v>1336</v>
      </c>
      <c r="E496" s="20" t="s">
        <v>1337</v>
      </c>
      <c r="F496" s="20" t="s">
        <v>29</v>
      </c>
      <c r="G496" s="20" t="s">
        <v>1338</v>
      </c>
      <c r="H496" s="46">
        <v>1848</v>
      </c>
      <c r="I496" s="46" t="s">
        <v>263</v>
      </c>
      <c r="J496" s="47">
        <v>0.68</v>
      </c>
      <c r="K496" s="47">
        <v>1256.64</v>
      </c>
      <c r="L496" s="46" t="s">
        <v>154</v>
      </c>
      <c r="M496" s="46" t="s">
        <v>155</v>
      </c>
      <c r="N496" s="103" t="s">
        <v>271</v>
      </c>
      <c r="O496" s="104" t="str">
        <f>IF(F496="","",VLOOKUP(F496,海关监管条件!$A$1:$B$2000,2,FALSE))</f>
        <v>A </v>
      </c>
    </row>
    <row r="497" spans="1:15">
      <c r="A497" s="45">
        <v>43664</v>
      </c>
      <c r="B497" s="20" t="s">
        <v>1339</v>
      </c>
      <c r="C497" s="20" t="s">
        <v>1340</v>
      </c>
      <c r="D497" s="19" t="s">
        <v>1341</v>
      </c>
      <c r="E497" s="19" t="s">
        <v>1342</v>
      </c>
      <c r="F497" s="20" t="s">
        <v>42</v>
      </c>
      <c r="G497" s="20" t="s">
        <v>1343</v>
      </c>
      <c r="H497" s="46">
        <v>1008</v>
      </c>
      <c r="I497" s="46" t="s">
        <v>165</v>
      </c>
      <c r="J497" s="47">
        <v>0.55</v>
      </c>
      <c r="K497" s="47">
        <v>554.4</v>
      </c>
      <c r="L497" s="46" t="s">
        <v>154</v>
      </c>
      <c r="M497" s="46" t="s">
        <v>155</v>
      </c>
      <c r="N497" s="103" t="s">
        <v>271</v>
      </c>
      <c r="O497" s="104" t="str">
        <f>IF(F497="","",VLOOKUP(F497,海关监管条件!$A$1:$B$2000,2,FALSE))</f>
        <v>无 </v>
      </c>
    </row>
    <row r="498" spans="1:15">
      <c r="A498" s="45">
        <v>43664</v>
      </c>
      <c r="B498" s="20" t="s">
        <v>1339</v>
      </c>
      <c r="C498" s="20" t="s">
        <v>1340</v>
      </c>
      <c r="D498" s="19" t="s">
        <v>1341</v>
      </c>
      <c r="E498" s="19" t="s">
        <v>1344</v>
      </c>
      <c r="F498" s="20" t="s">
        <v>52</v>
      </c>
      <c r="G498" s="20" t="s">
        <v>721</v>
      </c>
      <c r="H498" s="46">
        <v>1504</v>
      </c>
      <c r="I498" s="46" t="s">
        <v>153</v>
      </c>
      <c r="J498" s="47">
        <v>1.2</v>
      </c>
      <c r="K498" s="47">
        <v>1804.8</v>
      </c>
      <c r="L498" s="46" t="s">
        <v>154</v>
      </c>
      <c r="M498" s="46" t="s">
        <v>155</v>
      </c>
      <c r="N498" s="103" t="s">
        <v>271</v>
      </c>
      <c r="O498" s="104" t="str">
        <f>IF(F498="","",VLOOKUP(F498,海关监管条件!$A$1:$B$2000,2,FALSE))</f>
        <v>无</v>
      </c>
    </row>
    <row r="499" spans="1:15">
      <c r="A499" s="45">
        <v>43664</v>
      </c>
      <c r="B499" s="20" t="s">
        <v>1339</v>
      </c>
      <c r="C499" s="20" t="s">
        <v>1340</v>
      </c>
      <c r="D499" s="19" t="s">
        <v>1341</v>
      </c>
      <c r="E499" s="19" t="s">
        <v>1345</v>
      </c>
      <c r="F499" s="20" t="s">
        <v>15</v>
      </c>
      <c r="G499" s="20" t="s">
        <v>719</v>
      </c>
      <c r="H499" s="46">
        <v>1008</v>
      </c>
      <c r="I499" s="46" t="s">
        <v>165</v>
      </c>
      <c r="J499" s="47">
        <v>0.45</v>
      </c>
      <c r="K499" s="47">
        <v>453.6</v>
      </c>
      <c r="L499" s="46" t="s">
        <v>154</v>
      </c>
      <c r="M499" s="46" t="s">
        <v>155</v>
      </c>
      <c r="N499" s="103" t="s">
        <v>271</v>
      </c>
      <c r="O499" s="104" t="str">
        <f>IF(F499="","",VLOOKUP(F499,海关监管条件!$A$1:$B$2000,2,FALSE))</f>
        <v>A </v>
      </c>
    </row>
    <row r="500" spans="1:15">
      <c r="A500" s="45">
        <v>43664</v>
      </c>
      <c r="B500" s="20" t="s">
        <v>1339</v>
      </c>
      <c r="C500" s="20" t="s">
        <v>1340</v>
      </c>
      <c r="D500" s="19" t="s">
        <v>1341</v>
      </c>
      <c r="E500" s="19" t="s">
        <v>1346</v>
      </c>
      <c r="F500" s="20" t="s">
        <v>15</v>
      </c>
      <c r="G500" s="20" t="s">
        <v>719</v>
      </c>
      <c r="H500" s="46">
        <v>1008</v>
      </c>
      <c r="I500" s="46" t="s">
        <v>165</v>
      </c>
      <c r="J500" s="47">
        <v>0.45</v>
      </c>
      <c r="K500" s="47">
        <v>453.6</v>
      </c>
      <c r="L500" s="46" t="s">
        <v>154</v>
      </c>
      <c r="M500" s="46" t="s">
        <v>155</v>
      </c>
      <c r="N500" s="103" t="s">
        <v>271</v>
      </c>
      <c r="O500" s="104" t="str">
        <f>IF(F500="","",VLOOKUP(F500,海关监管条件!$A$1:$B$2000,2,FALSE))</f>
        <v>A </v>
      </c>
    </row>
    <row r="501" spans="1:15">
      <c r="A501" s="45">
        <v>43664</v>
      </c>
      <c r="B501" s="20" t="s">
        <v>1339</v>
      </c>
      <c r="C501" s="20" t="s">
        <v>1340</v>
      </c>
      <c r="D501" s="19" t="s">
        <v>1341</v>
      </c>
      <c r="E501" s="19" t="s">
        <v>1347</v>
      </c>
      <c r="F501" s="20" t="s">
        <v>53</v>
      </c>
      <c r="G501" s="20" t="s">
        <v>1348</v>
      </c>
      <c r="H501" s="46">
        <v>600</v>
      </c>
      <c r="I501" s="46" t="s">
        <v>631</v>
      </c>
      <c r="J501" s="47">
        <v>0.5</v>
      </c>
      <c r="K501" s="47">
        <v>300</v>
      </c>
      <c r="L501" s="46" t="s">
        <v>154</v>
      </c>
      <c r="M501" s="46" t="s">
        <v>155</v>
      </c>
      <c r="N501" s="103" t="s">
        <v>271</v>
      </c>
      <c r="O501" s="104" t="str">
        <f>IF(F501="","",VLOOKUP(F501,海关监管条件!$A$1:$B$2000,2,FALSE))</f>
        <v>无</v>
      </c>
    </row>
    <row r="502" spans="1:15">
      <c r="A502" s="45">
        <v>43664</v>
      </c>
      <c r="B502" s="20" t="s">
        <v>1339</v>
      </c>
      <c r="C502" s="20" t="s">
        <v>1340</v>
      </c>
      <c r="D502" s="19" t="s">
        <v>1341</v>
      </c>
      <c r="E502" s="19" t="s">
        <v>1349</v>
      </c>
      <c r="F502" s="20" t="s">
        <v>52</v>
      </c>
      <c r="G502" s="20" t="s">
        <v>1350</v>
      </c>
      <c r="H502" s="46">
        <v>204</v>
      </c>
      <c r="I502" s="46" t="s">
        <v>153</v>
      </c>
      <c r="J502" s="47">
        <v>0.75</v>
      </c>
      <c r="K502" s="47">
        <v>153</v>
      </c>
      <c r="L502" s="46" t="s">
        <v>154</v>
      </c>
      <c r="M502" s="46" t="s">
        <v>155</v>
      </c>
      <c r="N502" s="103" t="s">
        <v>271</v>
      </c>
      <c r="O502" s="104" t="str">
        <f>IF(F502="","",VLOOKUP(F502,海关监管条件!$A$1:$B$2000,2,FALSE))</f>
        <v>无</v>
      </c>
    </row>
    <row r="503" spans="1:15">
      <c r="A503" s="45">
        <v>43669</v>
      </c>
      <c r="B503" s="20" t="s">
        <v>1351</v>
      </c>
      <c r="C503" s="20" t="s">
        <v>1352</v>
      </c>
      <c r="D503" s="20" t="s">
        <v>1353</v>
      </c>
      <c r="E503" s="20" t="s">
        <v>1354</v>
      </c>
      <c r="F503" s="20" t="s">
        <v>44</v>
      </c>
      <c r="G503" s="20" t="s">
        <v>1355</v>
      </c>
      <c r="H503" s="46">
        <v>24</v>
      </c>
      <c r="I503" s="46" t="s">
        <v>165</v>
      </c>
      <c r="J503" s="47">
        <v>1</v>
      </c>
      <c r="K503" s="47">
        <v>24</v>
      </c>
      <c r="L503" s="46" t="s">
        <v>154</v>
      </c>
      <c r="M503" s="46" t="s">
        <v>155</v>
      </c>
      <c r="N503" s="46" t="s">
        <v>156</v>
      </c>
      <c r="O503" s="104" t="str">
        <f>IF(F503="","",VLOOKUP(F503,海关监管条件!$A$1:$B$2000,2,FALSE))</f>
        <v>A </v>
      </c>
    </row>
    <row r="504" spans="1:15">
      <c r="A504" s="45">
        <v>43669</v>
      </c>
      <c r="B504" s="20" t="s">
        <v>1351</v>
      </c>
      <c r="C504" s="20" t="s">
        <v>1352</v>
      </c>
      <c r="D504" s="20" t="s">
        <v>1353</v>
      </c>
      <c r="E504" s="20" t="s">
        <v>1356</v>
      </c>
      <c r="F504" s="20" t="s">
        <v>5</v>
      </c>
      <c r="G504" s="20" t="s">
        <v>1355</v>
      </c>
      <c r="H504" s="46">
        <v>12</v>
      </c>
      <c r="I504" s="46" t="s">
        <v>165</v>
      </c>
      <c r="J504" s="47">
        <v>2</v>
      </c>
      <c r="K504" s="47">
        <v>24</v>
      </c>
      <c r="L504" s="46" t="s">
        <v>154</v>
      </c>
      <c r="M504" s="46" t="s">
        <v>155</v>
      </c>
      <c r="N504" s="46" t="s">
        <v>156</v>
      </c>
      <c r="O504" s="104" t="str">
        <f>IF(F504="","",VLOOKUP(F504,海关监管条件!$A$1:$B$2000,2,FALSE))</f>
        <v>A </v>
      </c>
    </row>
    <row r="505" spans="1:15">
      <c r="A505" s="45">
        <v>43669</v>
      </c>
      <c r="B505" s="20" t="s">
        <v>1351</v>
      </c>
      <c r="C505" s="20" t="s">
        <v>1352</v>
      </c>
      <c r="D505" s="20" t="s">
        <v>1353</v>
      </c>
      <c r="E505" s="20" t="s">
        <v>1357</v>
      </c>
      <c r="F505" s="20" t="s">
        <v>5</v>
      </c>
      <c r="G505" s="20" t="s">
        <v>1358</v>
      </c>
      <c r="H505" s="46">
        <v>9</v>
      </c>
      <c r="I505" s="46" t="s">
        <v>153</v>
      </c>
      <c r="J505" s="47">
        <v>3.5</v>
      </c>
      <c r="K505" s="47">
        <v>31.5</v>
      </c>
      <c r="L505" s="46" t="s">
        <v>154</v>
      </c>
      <c r="M505" s="46" t="s">
        <v>155</v>
      </c>
      <c r="N505" s="46" t="s">
        <v>156</v>
      </c>
      <c r="O505" s="104" t="str">
        <f>IF(F505="","",VLOOKUP(F505,海关监管条件!$A$1:$B$2000,2,FALSE))</f>
        <v>A </v>
      </c>
    </row>
    <row r="506" spans="1:15">
      <c r="A506" s="45">
        <v>43669</v>
      </c>
      <c r="B506" s="20" t="s">
        <v>1359</v>
      </c>
      <c r="C506" s="20" t="s">
        <v>1360</v>
      </c>
      <c r="D506" s="20" t="s">
        <v>1361</v>
      </c>
      <c r="E506" s="20" t="s">
        <v>1362</v>
      </c>
      <c r="F506" s="20" t="s">
        <v>62</v>
      </c>
      <c r="G506" s="20" t="s">
        <v>1363</v>
      </c>
      <c r="H506" s="46">
        <v>2016</v>
      </c>
      <c r="I506" s="46" t="s">
        <v>165</v>
      </c>
      <c r="J506" s="47">
        <v>0.68</v>
      </c>
      <c r="K506" s="47">
        <v>1370.88</v>
      </c>
      <c r="L506" s="46" t="s">
        <v>154</v>
      </c>
      <c r="M506" s="46" t="s">
        <v>155</v>
      </c>
      <c r="N506" s="103" t="s">
        <v>271</v>
      </c>
      <c r="O506" s="104" t="str">
        <f>IF(F506="","",VLOOKUP(F506,海关监管条件!$A$1:$B$2000,2,FALSE))</f>
        <v>AB</v>
      </c>
    </row>
    <row r="507" spans="1:15">
      <c r="A507" s="45">
        <v>43669</v>
      </c>
      <c r="B507" s="20" t="s">
        <v>1359</v>
      </c>
      <c r="C507" s="20" t="s">
        <v>1360</v>
      </c>
      <c r="D507" s="20" t="s">
        <v>1361</v>
      </c>
      <c r="E507" s="20" t="s">
        <v>1364</v>
      </c>
      <c r="F507" s="20" t="s">
        <v>55</v>
      </c>
      <c r="G507" s="20" t="s">
        <v>1365</v>
      </c>
      <c r="H507" s="46">
        <v>1500</v>
      </c>
      <c r="I507" s="46" t="s">
        <v>263</v>
      </c>
      <c r="J507" s="47">
        <v>1.16</v>
      </c>
      <c r="K507" s="47">
        <v>1740</v>
      </c>
      <c r="L507" s="46" t="s">
        <v>154</v>
      </c>
      <c r="M507" s="46" t="s">
        <v>155</v>
      </c>
      <c r="N507" s="103" t="s">
        <v>271</v>
      </c>
      <c r="O507" s="104" t="str">
        <f>IF(F507="","",VLOOKUP(F507,海关监管条件!$A$1:$B$2000,2,FALSE))</f>
        <v>A</v>
      </c>
    </row>
    <row r="508" spans="1:15">
      <c r="A508" s="45">
        <v>43669</v>
      </c>
      <c r="B508" s="20" t="s">
        <v>1366</v>
      </c>
      <c r="C508" s="20" t="s">
        <v>1367</v>
      </c>
      <c r="D508" s="20" t="s">
        <v>1368</v>
      </c>
      <c r="E508" s="20" t="s">
        <v>1369</v>
      </c>
      <c r="F508" s="20" t="s">
        <v>62</v>
      </c>
      <c r="G508" s="20" t="s">
        <v>1363</v>
      </c>
      <c r="H508" s="46">
        <v>2016</v>
      </c>
      <c r="I508" s="46" t="s">
        <v>165</v>
      </c>
      <c r="J508" s="47">
        <v>0.68</v>
      </c>
      <c r="K508" s="47">
        <v>1370.88</v>
      </c>
      <c r="L508" s="46" t="s">
        <v>154</v>
      </c>
      <c r="M508" s="46" t="s">
        <v>155</v>
      </c>
      <c r="N508" s="103" t="s">
        <v>271</v>
      </c>
      <c r="O508" s="104" t="str">
        <f>IF(F508="","",VLOOKUP(F508,海关监管条件!$A$1:$B$2000,2,FALSE))</f>
        <v>AB</v>
      </c>
    </row>
    <row r="509" spans="1:15">
      <c r="A509" s="45">
        <v>43669</v>
      </c>
      <c r="B509" s="20" t="s">
        <v>1366</v>
      </c>
      <c r="C509" s="20" t="s">
        <v>1367</v>
      </c>
      <c r="D509" s="20" t="s">
        <v>1368</v>
      </c>
      <c r="E509" s="20" t="s">
        <v>1370</v>
      </c>
      <c r="F509" s="20" t="s">
        <v>55</v>
      </c>
      <c r="G509" s="20" t="s">
        <v>1365</v>
      </c>
      <c r="H509" s="46">
        <v>1500</v>
      </c>
      <c r="I509" s="46" t="s">
        <v>263</v>
      </c>
      <c r="J509" s="47">
        <v>1.16</v>
      </c>
      <c r="K509" s="47">
        <v>1740</v>
      </c>
      <c r="L509" s="46" t="s">
        <v>154</v>
      </c>
      <c r="M509" s="46" t="s">
        <v>155</v>
      </c>
      <c r="N509" s="103" t="s">
        <v>271</v>
      </c>
      <c r="O509" s="104" t="str">
        <f>IF(F509="","",VLOOKUP(F509,海关监管条件!$A$1:$B$2000,2,FALSE))</f>
        <v>A</v>
      </c>
    </row>
    <row r="510" spans="1:15">
      <c r="A510" s="45">
        <v>43669</v>
      </c>
      <c r="B510" s="20" t="s">
        <v>1371</v>
      </c>
      <c r="C510" s="20" t="s">
        <v>1372</v>
      </c>
      <c r="D510" s="20" t="s">
        <v>1373</v>
      </c>
      <c r="E510" s="20" t="s">
        <v>1374</v>
      </c>
      <c r="F510" s="20" t="s">
        <v>81</v>
      </c>
      <c r="G510" s="20" t="s">
        <v>1375</v>
      </c>
      <c r="H510" s="46">
        <v>90</v>
      </c>
      <c r="I510" s="46" t="s">
        <v>165</v>
      </c>
      <c r="J510" s="47">
        <v>2.97</v>
      </c>
      <c r="K510" s="47">
        <v>267.3</v>
      </c>
      <c r="L510" s="46" t="s">
        <v>154</v>
      </c>
      <c r="M510" s="46" t="s">
        <v>155</v>
      </c>
      <c r="N510" s="46" t="s">
        <v>156</v>
      </c>
      <c r="O510" s="104" t="str">
        <f>IF(F510="","",VLOOKUP(F510,海关监管条件!$A$1:$B$2000,2,FALSE))</f>
        <v>无</v>
      </c>
    </row>
    <row r="511" spans="1:15">
      <c r="A511" s="45">
        <v>43677</v>
      </c>
      <c r="B511" s="20" t="s">
        <v>1376</v>
      </c>
      <c r="C511" s="20" t="s">
        <v>1377</v>
      </c>
      <c r="D511" s="20" t="s">
        <v>1378</v>
      </c>
      <c r="E511" s="20" t="s">
        <v>1379</v>
      </c>
      <c r="F511" s="20" t="s">
        <v>7</v>
      </c>
      <c r="G511" s="20" t="s">
        <v>1380</v>
      </c>
      <c r="H511" s="46">
        <v>3.24</v>
      </c>
      <c r="I511" s="103" t="s">
        <v>179</v>
      </c>
      <c r="J511" s="47">
        <v>1.5988</v>
      </c>
      <c r="K511" s="47">
        <v>5.18</v>
      </c>
      <c r="L511" s="46" t="s">
        <v>154</v>
      </c>
      <c r="M511" s="46" t="s">
        <v>155</v>
      </c>
      <c r="N511" s="46" t="s">
        <v>156</v>
      </c>
      <c r="O511" s="104" t="str">
        <f>IF(F511="","",VLOOKUP(F511,海关监管条件!$A$1:$B$2000,2,FALSE))</f>
        <v>A </v>
      </c>
    </row>
    <row r="512" spans="1:15">
      <c r="A512" s="45">
        <v>43677</v>
      </c>
      <c r="B512" s="20" t="s">
        <v>1376</v>
      </c>
      <c r="C512" s="20" t="s">
        <v>1377</v>
      </c>
      <c r="D512" s="20" t="s">
        <v>1378</v>
      </c>
      <c r="E512" s="20" t="s">
        <v>1381</v>
      </c>
      <c r="F512" s="20" t="s">
        <v>7</v>
      </c>
      <c r="G512" s="20" t="s">
        <v>1380</v>
      </c>
      <c r="H512" s="46">
        <v>4.8</v>
      </c>
      <c r="I512" s="103" t="s">
        <v>179</v>
      </c>
      <c r="J512" s="47">
        <v>1.6</v>
      </c>
      <c r="K512" s="47">
        <v>7.68</v>
      </c>
      <c r="L512" s="46" t="s">
        <v>154</v>
      </c>
      <c r="M512" s="46" t="s">
        <v>155</v>
      </c>
      <c r="N512" s="46" t="s">
        <v>156</v>
      </c>
      <c r="O512" s="104" t="str">
        <f>IF(F512="","",VLOOKUP(F512,海关监管条件!$A$1:$B$2000,2,FALSE))</f>
        <v>A </v>
      </c>
    </row>
    <row r="513" spans="1:15">
      <c r="A513" s="45">
        <v>43677</v>
      </c>
      <c r="B513" s="20" t="s">
        <v>1382</v>
      </c>
      <c r="C513" s="20" t="s">
        <v>1383</v>
      </c>
      <c r="D513" s="20" t="s">
        <v>1384</v>
      </c>
      <c r="E513" s="20" t="s">
        <v>1385</v>
      </c>
      <c r="F513" s="20" t="s">
        <v>7</v>
      </c>
      <c r="G513" s="20" t="s">
        <v>1386</v>
      </c>
      <c r="H513" s="46">
        <v>263</v>
      </c>
      <c r="I513" s="103" t="s">
        <v>179</v>
      </c>
      <c r="J513" s="47">
        <v>102.42</v>
      </c>
      <c r="K513" s="47">
        <v>26936.46</v>
      </c>
      <c r="L513" s="103" t="s">
        <v>162</v>
      </c>
      <c r="M513" s="46" t="s">
        <v>155</v>
      </c>
      <c r="N513" s="46" t="s">
        <v>156</v>
      </c>
      <c r="O513" s="104" t="str">
        <f>IF(F513="","",VLOOKUP(F513,海关监管条件!$A$1:$B$2000,2,FALSE))</f>
        <v>A </v>
      </c>
    </row>
    <row r="514" spans="1:15">
      <c r="A514" s="45">
        <v>43677</v>
      </c>
      <c r="B514" s="20" t="s">
        <v>1387</v>
      </c>
      <c r="C514" s="20" t="s">
        <v>1388</v>
      </c>
      <c r="D514" s="20" t="s">
        <v>1389</v>
      </c>
      <c r="E514" s="20" t="s">
        <v>1390</v>
      </c>
      <c r="F514" s="20" t="s">
        <v>44</v>
      </c>
      <c r="G514" s="20" t="s">
        <v>1391</v>
      </c>
      <c r="H514" s="46">
        <v>20</v>
      </c>
      <c r="I514" s="46" t="s">
        <v>165</v>
      </c>
      <c r="J514" s="47">
        <v>3.72</v>
      </c>
      <c r="K514" s="47">
        <v>74.4</v>
      </c>
      <c r="L514" s="46" t="s">
        <v>154</v>
      </c>
      <c r="M514" s="46" t="s">
        <v>155</v>
      </c>
      <c r="N514" s="46" t="s">
        <v>156</v>
      </c>
      <c r="O514" s="104" t="str">
        <f>IF(F514="","",VLOOKUP(F514,海关监管条件!$A$1:$B$2000,2,FALSE))</f>
        <v>A </v>
      </c>
    </row>
    <row r="515" spans="1:15">
      <c r="A515" s="45">
        <v>43677</v>
      </c>
      <c r="B515" s="20" t="s">
        <v>1392</v>
      </c>
      <c r="C515" s="20" t="s">
        <v>1393</v>
      </c>
      <c r="D515" s="20" t="s">
        <v>1394</v>
      </c>
      <c r="E515" s="20" t="s">
        <v>1395</v>
      </c>
      <c r="F515" s="20" t="s">
        <v>7</v>
      </c>
      <c r="G515" s="20" t="s">
        <v>1396</v>
      </c>
      <c r="H515" s="46">
        <v>24</v>
      </c>
      <c r="I515" s="46" t="s">
        <v>165</v>
      </c>
      <c r="J515" s="47">
        <v>0.9</v>
      </c>
      <c r="K515" s="47">
        <v>21.6</v>
      </c>
      <c r="L515" s="46" t="s">
        <v>154</v>
      </c>
      <c r="M515" s="46" t="s">
        <v>155</v>
      </c>
      <c r="N515" s="46" t="s">
        <v>156</v>
      </c>
      <c r="O515" s="104" t="str">
        <f>IF(F515="","",VLOOKUP(F515,海关监管条件!$A$1:$B$2000,2,FALSE))</f>
        <v>A </v>
      </c>
    </row>
    <row r="516" spans="1:15">
      <c r="A516" s="45">
        <v>43677</v>
      </c>
      <c r="B516" s="20" t="s">
        <v>1392</v>
      </c>
      <c r="C516" s="20" t="s">
        <v>1393</v>
      </c>
      <c r="D516" s="20" t="s">
        <v>1394</v>
      </c>
      <c r="E516" s="20" t="s">
        <v>1397</v>
      </c>
      <c r="F516" s="20" t="s">
        <v>7</v>
      </c>
      <c r="G516" s="20" t="s">
        <v>1398</v>
      </c>
      <c r="H516" s="46">
        <v>48</v>
      </c>
      <c r="I516" s="46" t="s">
        <v>165</v>
      </c>
      <c r="J516" s="47">
        <v>0.2</v>
      </c>
      <c r="K516" s="47">
        <v>9.6</v>
      </c>
      <c r="L516" s="46" t="s">
        <v>154</v>
      </c>
      <c r="M516" s="46" t="s">
        <v>155</v>
      </c>
      <c r="N516" s="46" t="s">
        <v>156</v>
      </c>
      <c r="O516" s="104" t="str">
        <f>IF(F516="","",VLOOKUP(F516,海关监管条件!$A$1:$B$2000,2,FALSE))</f>
        <v>A </v>
      </c>
    </row>
    <row r="517" spans="1:15">
      <c r="A517" s="45">
        <v>43677</v>
      </c>
      <c r="B517" s="20" t="s">
        <v>1392</v>
      </c>
      <c r="C517" s="20" t="s">
        <v>1393</v>
      </c>
      <c r="D517" s="20" t="s">
        <v>1394</v>
      </c>
      <c r="E517" s="20" t="s">
        <v>1399</v>
      </c>
      <c r="F517" s="20" t="s">
        <v>5</v>
      </c>
      <c r="G517" s="20" t="s">
        <v>1400</v>
      </c>
      <c r="H517" s="46">
        <v>40</v>
      </c>
      <c r="I517" s="46" t="s">
        <v>153</v>
      </c>
      <c r="J517" s="47">
        <v>3.9</v>
      </c>
      <c r="K517" s="47">
        <v>156</v>
      </c>
      <c r="L517" s="46" t="s">
        <v>154</v>
      </c>
      <c r="M517" s="46" t="s">
        <v>155</v>
      </c>
      <c r="N517" s="46" t="s">
        <v>156</v>
      </c>
      <c r="O517" s="104" t="str">
        <f>IF(F517="","",VLOOKUP(F517,海关监管条件!$A$1:$B$2000,2,FALSE))</f>
        <v>A </v>
      </c>
    </row>
    <row r="518" spans="1:15">
      <c r="A518" s="45">
        <v>43677</v>
      </c>
      <c r="B518" s="20" t="s">
        <v>1392</v>
      </c>
      <c r="C518" s="20" t="s">
        <v>1393</v>
      </c>
      <c r="D518" s="20" t="s">
        <v>1394</v>
      </c>
      <c r="E518" s="20" t="s">
        <v>1401</v>
      </c>
      <c r="F518" s="20" t="s">
        <v>5</v>
      </c>
      <c r="G518" s="20" t="s">
        <v>1095</v>
      </c>
      <c r="H518" s="46">
        <v>36</v>
      </c>
      <c r="I518" s="46" t="s">
        <v>153</v>
      </c>
      <c r="J518" s="47">
        <v>2.1</v>
      </c>
      <c r="K518" s="47">
        <v>75.6</v>
      </c>
      <c r="L518" s="46" t="s">
        <v>154</v>
      </c>
      <c r="M518" s="46" t="s">
        <v>155</v>
      </c>
      <c r="N518" s="46" t="s">
        <v>156</v>
      </c>
      <c r="O518" s="104" t="str">
        <f>IF(F518="","",VLOOKUP(F518,海关监管条件!$A$1:$B$2000,2,FALSE))</f>
        <v>A </v>
      </c>
    </row>
    <row r="519" spans="1:15">
      <c r="A519" s="45">
        <v>43677</v>
      </c>
      <c r="B519" s="20" t="s">
        <v>1392</v>
      </c>
      <c r="C519" s="20" t="s">
        <v>1393</v>
      </c>
      <c r="D519" s="20" t="s">
        <v>1394</v>
      </c>
      <c r="E519" s="20" t="s">
        <v>1402</v>
      </c>
      <c r="F519" s="20" t="s">
        <v>7</v>
      </c>
      <c r="G519" s="20" t="s">
        <v>1403</v>
      </c>
      <c r="H519" s="46">
        <v>16</v>
      </c>
      <c r="I519" s="46" t="s">
        <v>165</v>
      </c>
      <c r="J519" s="47">
        <v>2.3</v>
      </c>
      <c r="K519" s="47">
        <v>36.8</v>
      </c>
      <c r="L519" s="46" t="s">
        <v>154</v>
      </c>
      <c r="M519" s="46" t="s">
        <v>155</v>
      </c>
      <c r="N519" s="46" t="s">
        <v>156</v>
      </c>
      <c r="O519" s="104" t="str">
        <f>IF(F519="","",VLOOKUP(F519,海关监管条件!$A$1:$B$2000,2,FALSE))</f>
        <v>A </v>
      </c>
    </row>
    <row r="520" spans="1:15">
      <c r="A520" s="45">
        <v>43677</v>
      </c>
      <c r="B520" s="20" t="s">
        <v>1392</v>
      </c>
      <c r="C520" s="20" t="s">
        <v>1393</v>
      </c>
      <c r="D520" s="20" t="s">
        <v>1394</v>
      </c>
      <c r="E520" s="20" t="s">
        <v>1404</v>
      </c>
      <c r="F520" s="20" t="s">
        <v>7</v>
      </c>
      <c r="G520" s="20" t="s">
        <v>1405</v>
      </c>
      <c r="H520" s="46">
        <v>36</v>
      </c>
      <c r="I520" s="46" t="s">
        <v>165</v>
      </c>
      <c r="J520" s="47">
        <v>0.6</v>
      </c>
      <c r="K520" s="47">
        <v>21.6</v>
      </c>
      <c r="L520" s="46" t="s">
        <v>154</v>
      </c>
      <c r="M520" s="46" t="s">
        <v>155</v>
      </c>
      <c r="N520" s="46" t="s">
        <v>156</v>
      </c>
      <c r="O520" s="104" t="str">
        <f>IF(F520="","",VLOOKUP(F520,海关监管条件!$A$1:$B$2000,2,FALSE))</f>
        <v>A </v>
      </c>
    </row>
    <row r="521" spans="1:15">
      <c r="A521" s="45">
        <v>43677</v>
      </c>
      <c r="B521" s="20" t="s">
        <v>1392</v>
      </c>
      <c r="C521" s="20" t="s">
        <v>1393</v>
      </c>
      <c r="D521" s="20" t="s">
        <v>1394</v>
      </c>
      <c r="E521" s="20" t="s">
        <v>1406</v>
      </c>
      <c r="F521" s="20" t="s">
        <v>7</v>
      </c>
      <c r="G521" s="20" t="s">
        <v>906</v>
      </c>
      <c r="H521" s="46">
        <v>36</v>
      </c>
      <c r="I521" s="46" t="s">
        <v>165</v>
      </c>
      <c r="J521" s="47">
        <v>0.7</v>
      </c>
      <c r="K521" s="47">
        <v>25.2</v>
      </c>
      <c r="L521" s="46" t="s">
        <v>154</v>
      </c>
      <c r="M521" s="46" t="s">
        <v>155</v>
      </c>
      <c r="N521" s="46" t="s">
        <v>156</v>
      </c>
      <c r="O521" s="104" t="str">
        <f>IF(F521="","",VLOOKUP(F521,海关监管条件!$A$1:$B$2000,2,FALSE))</f>
        <v>A </v>
      </c>
    </row>
    <row r="522" spans="1:15">
      <c r="A522" s="45">
        <v>43677</v>
      </c>
      <c r="B522" s="20" t="s">
        <v>1392</v>
      </c>
      <c r="C522" s="20" t="s">
        <v>1393</v>
      </c>
      <c r="D522" s="20" t="s">
        <v>1394</v>
      </c>
      <c r="E522" s="20" t="s">
        <v>1407</v>
      </c>
      <c r="F522" s="20" t="s">
        <v>7</v>
      </c>
      <c r="G522" s="96" t="s">
        <v>906</v>
      </c>
      <c r="H522" s="46">
        <v>16</v>
      </c>
      <c r="I522" s="46" t="s">
        <v>165</v>
      </c>
      <c r="J522" s="47">
        <v>0.5</v>
      </c>
      <c r="K522" s="47">
        <v>8</v>
      </c>
      <c r="L522" s="46" t="s">
        <v>154</v>
      </c>
      <c r="M522" s="46" t="s">
        <v>155</v>
      </c>
      <c r="N522" s="46" t="s">
        <v>156</v>
      </c>
      <c r="O522" s="104" t="str">
        <f>IF(F522="","",VLOOKUP(F522,海关监管条件!$A$1:$B$2000,2,FALSE))</f>
        <v>A </v>
      </c>
    </row>
    <row r="523" spans="1:15">
      <c r="A523" s="45">
        <v>43677</v>
      </c>
      <c r="B523" s="20" t="s">
        <v>1392</v>
      </c>
      <c r="C523" s="20" t="s">
        <v>1393</v>
      </c>
      <c r="D523" s="20" t="s">
        <v>1394</v>
      </c>
      <c r="E523" s="20" t="s">
        <v>1408</v>
      </c>
      <c r="F523" s="20" t="s">
        <v>7</v>
      </c>
      <c r="G523" s="96" t="s">
        <v>1409</v>
      </c>
      <c r="H523" s="46">
        <v>18</v>
      </c>
      <c r="I523" s="46" t="s">
        <v>165</v>
      </c>
      <c r="J523" s="47">
        <v>0.8</v>
      </c>
      <c r="K523" s="47">
        <v>14.4</v>
      </c>
      <c r="L523" s="46" t="s">
        <v>154</v>
      </c>
      <c r="M523" s="46" t="s">
        <v>155</v>
      </c>
      <c r="N523" s="46" t="s">
        <v>156</v>
      </c>
      <c r="O523" s="104" t="str">
        <f>IF(F523="","",VLOOKUP(F523,海关监管条件!$A$1:$B$2000,2,FALSE))</f>
        <v>A </v>
      </c>
    </row>
    <row r="524" spans="1:15">
      <c r="A524" s="45">
        <v>43677</v>
      </c>
      <c r="B524" s="20" t="s">
        <v>1392</v>
      </c>
      <c r="C524" s="20" t="s">
        <v>1393</v>
      </c>
      <c r="D524" s="20" t="s">
        <v>1394</v>
      </c>
      <c r="E524" s="20" t="s">
        <v>1410</v>
      </c>
      <c r="F524" s="20" t="s">
        <v>7</v>
      </c>
      <c r="G524" s="20" t="s">
        <v>1411</v>
      </c>
      <c r="H524" s="46">
        <v>18</v>
      </c>
      <c r="I524" s="46" t="s">
        <v>165</v>
      </c>
      <c r="J524" s="47">
        <v>1.7</v>
      </c>
      <c r="K524" s="47">
        <v>30.6</v>
      </c>
      <c r="L524" s="46" t="s">
        <v>154</v>
      </c>
      <c r="M524" s="46" t="s">
        <v>155</v>
      </c>
      <c r="N524" s="46" t="s">
        <v>156</v>
      </c>
      <c r="O524" s="104" t="str">
        <f>IF(F524="","",VLOOKUP(F524,海关监管条件!$A$1:$B$2000,2,FALSE))</f>
        <v>A </v>
      </c>
    </row>
    <row r="525" spans="1:15">
      <c r="A525" s="45">
        <v>43677</v>
      </c>
      <c r="B525" s="20" t="s">
        <v>1392</v>
      </c>
      <c r="C525" s="20" t="s">
        <v>1393</v>
      </c>
      <c r="D525" s="20" t="s">
        <v>1394</v>
      </c>
      <c r="E525" s="20" t="s">
        <v>1412</v>
      </c>
      <c r="F525" s="20" t="s">
        <v>7</v>
      </c>
      <c r="G525" s="20" t="s">
        <v>1413</v>
      </c>
      <c r="H525" s="46">
        <v>28</v>
      </c>
      <c r="I525" s="46" t="s">
        <v>165</v>
      </c>
      <c r="J525" s="47">
        <v>1.1</v>
      </c>
      <c r="K525" s="47">
        <v>30.8</v>
      </c>
      <c r="L525" s="46" t="s">
        <v>154</v>
      </c>
      <c r="M525" s="46" t="s">
        <v>155</v>
      </c>
      <c r="N525" s="46" t="s">
        <v>156</v>
      </c>
      <c r="O525" s="104" t="str">
        <f>IF(F525="","",VLOOKUP(F525,海关监管条件!$A$1:$B$2000,2,FALSE))</f>
        <v>A </v>
      </c>
    </row>
    <row r="526" spans="1:15">
      <c r="A526" s="45">
        <v>43677</v>
      </c>
      <c r="B526" s="20" t="s">
        <v>1392</v>
      </c>
      <c r="C526" s="20" t="s">
        <v>1393</v>
      </c>
      <c r="D526" s="20" t="s">
        <v>1394</v>
      </c>
      <c r="E526" s="20" t="s">
        <v>1414</v>
      </c>
      <c r="F526" s="20" t="s">
        <v>7</v>
      </c>
      <c r="G526" s="20" t="s">
        <v>1415</v>
      </c>
      <c r="H526" s="46">
        <v>20</v>
      </c>
      <c r="I526" s="46" t="s">
        <v>165</v>
      </c>
      <c r="J526" s="47">
        <v>1.1</v>
      </c>
      <c r="K526" s="47">
        <v>22</v>
      </c>
      <c r="L526" s="46" t="s">
        <v>154</v>
      </c>
      <c r="M526" s="46" t="s">
        <v>155</v>
      </c>
      <c r="N526" s="46" t="s">
        <v>156</v>
      </c>
      <c r="O526" s="104" t="str">
        <f>IF(F526="","",VLOOKUP(F526,海关监管条件!$A$1:$B$2000,2,FALSE))</f>
        <v>A </v>
      </c>
    </row>
    <row r="527" spans="1:15">
      <c r="A527" s="45">
        <v>43677</v>
      </c>
      <c r="B527" s="20" t="s">
        <v>1392</v>
      </c>
      <c r="C527" s="20" t="s">
        <v>1393</v>
      </c>
      <c r="D527" s="20" t="s">
        <v>1394</v>
      </c>
      <c r="E527" s="20" t="s">
        <v>1416</v>
      </c>
      <c r="F527" s="20" t="s">
        <v>7</v>
      </c>
      <c r="G527" s="20" t="s">
        <v>1417</v>
      </c>
      <c r="H527" s="46">
        <v>56</v>
      </c>
      <c r="I527" s="46" t="s">
        <v>165</v>
      </c>
      <c r="J527" s="47">
        <v>0.8</v>
      </c>
      <c r="K527" s="47">
        <v>44.8</v>
      </c>
      <c r="L527" s="46" t="s">
        <v>154</v>
      </c>
      <c r="M527" s="46" t="s">
        <v>155</v>
      </c>
      <c r="N527" s="46" t="s">
        <v>156</v>
      </c>
      <c r="O527" s="104" t="str">
        <f>IF(F527="","",VLOOKUP(F527,海关监管条件!$A$1:$B$2000,2,FALSE))</f>
        <v>A </v>
      </c>
    </row>
    <row r="528" spans="1:15">
      <c r="A528" s="45">
        <v>43677</v>
      </c>
      <c r="B528" s="20" t="s">
        <v>1418</v>
      </c>
      <c r="C528" s="20" t="s">
        <v>1419</v>
      </c>
      <c r="D528" s="20" t="s">
        <v>1420</v>
      </c>
      <c r="E528" s="20" t="s">
        <v>1421</v>
      </c>
      <c r="F528" s="20" t="s">
        <v>7</v>
      </c>
      <c r="G528" s="20" t="s">
        <v>1422</v>
      </c>
      <c r="H528" s="46">
        <v>144</v>
      </c>
      <c r="I528" s="46" t="s">
        <v>165</v>
      </c>
      <c r="J528" s="47">
        <v>7.98</v>
      </c>
      <c r="K528" s="47">
        <v>1149.12</v>
      </c>
      <c r="L528" s="103" t="s">
        <v>162</v>
      </c>
      <c r="M528" s="46" t="s">
        <v>155</v>
      </c>
      <c r="N528" s="46" t="s">
        <v>156</v>
      </c>
      <c r="O528" s="104" t="str">
        <f>IF(F528="","",VLOOKUP(F528,海关监管条件!$A$1:$B$2000,2,FALSE))</f>
        <v>A </v>
      </c>
    </row>
    <row r="529" spans="1:15">
      <c r="A529" s="45">
        <v>43677</v>
      </c>
      <c r="B529" s="20" t="s">
        <v>1418</v>
      </c>
      <c r="C529" s="20" t="s">
        <v>1419</v>
      </c>
      <c r="D529" s="20" t="s">
        <v>1420</v>
      </c>
      <c r="E529" s="20" t="s">
        <v>1423</v>
      </c>
      <c r="F529" s="20" t="s">
        <v>7</v>
      </c>
      <c r="G529" s="20" t="s">
        <v>1121</v>
      </c>
      <c r="H529" s="46">
        <v>96</v>
      </c>
      <c r="I529" s="46" t="s">
        <v>165</v>
      </c>
      <c r="J529" s="47">
        <v>27.8</v>
      </c>
      <c r="K529" s="47">
        <v>2668.8</v>
      </c>
      <c r="L529" s="103" t="s">
        <v>162</v>
      </c>
      <c r="M529" s="46" t="s">
        <v>155</v>
      </c>
      <c r="N529" s="46" t="s">
        <v>156</v>
      </c>
      <c r="O529" s="104" t="str">
        <f>IF(F529="","",VLOOKUP(F529,海关监管条件!$A$1:$B$2000,2,FALSE))</f>
        <v>A </v>
      </c>
    </row>
    <row r="530" spans="1:15">
      <c r="A530" s="45">
        <v>43677</v>
      </c>
      <c r="B530" s="20" t="s">
        <v>1418</v>
      </c>
      <c r="C530" s="20" t="s">
        <v>1419</v>
      </c>
      <c r="D530" s="20" t="s">
        <v>1420</v>
      </c>
      <c r="E530" s="20" t="s">
        <v>1424</v>
      </c>
      <c r="F530" s="20" t="s">
        <v>7</v>
      </c>
      <c r="G530" s="20" t="s">
        <v>1121</v>
      </c>
      <c r="H530" s="46">
        <v>96</v>
      </c>
      <c r="I530" s="46" t="s">
        <v>165</v>
      </c>
      <c r="J530" s="47">
        <v>20.45</v>
      </c>
      <c r="K530" s="47">
        <v>1963.2</v>
      </c>
      <c r="L530" s="103" t="s">
        <v>162</v>
      </c>
      <c r="M530" s="46" t="s">
        <v>155</v>
      </c>
      <c r="N530" s="46" t="s">
        <v>156</v>
      </c>
      <c r="O530" s="104" t="str">
        <f>IF(F530="","",VLOOKUP(F530,海关监管条件!$A$1:$B$2000,2,FALSE))</f>
        <v>A </v>
      </c>
    </row>
    <row r="531" spans="1:15">
      <c r="A531" s="45">
        <v>43677</v>
      </c>
      <c r="B531" s="20" t="s">
        <v>1418</v>
      </c>
      <c r="C531" s="20" t="s">
        <v>1419</v>
      </c>
      <c r="D531" s="20" t="s">
        <v>1420</v>
      </c>
      <c r="E531" s="20" t="s">
        <v>1425</v>
      </c>
      <c r="F531" s="20" t="s">
        <v>7</v>
      </c>
      <c r="G531" s="20" t="s">
        <v>1121</v>
      </c>
      <c r="H531" s="46">
        <v>96</v>
      </c>
      <c r="I531" s="46" t="s">
        <v>165</v>
      </c>
      <c r="J531" s="47">
        <v>31.2</v>
      </c>
      <c r="K531" s="47">
        <v>2995.2</v>
      </c>
      <c r="L531" s="103" t="s">
        <v>162</v>
      </c>
      <c r="M531" s="46" t="s">
        <v>155</v>
      </c>
      <c r="N531" s="46" t="s">
        <v>156</v>
      </c>
      <c r="O531" s="104" t="str">
        <f>IF(F531="","",VLOOKUP(F531,海关监管条件!$A$1:$B$2000,2,FALSE))</f>
        <v>A </v>
      </c>
    </row>
    <row r="532" spans="1:15">
      <c r="A532" s="45">
        <v>43677</v>
      </c>
      <c r="B532" s="20" t="s">
        <v>1426</v>
      </c>
      <c r="C532" s="20" t="s">
        <v>1427</v>
      </c>
      <c r="D532" s="20" t="s">
        <v>1428</v>
      </c>
      <c r="E532" s="20" t="s">
        <v>1429</v>
      </c>
      <c r="F532" s="20" t="s">
        <v>5</v>
      </c>
      <c r="G532" s="20" t="s">
        <v>1430</v>
      </c>
      <c r="H532" s="46">
        <v>12</v>
      </c>
      <c r="I532" s="46" t="s">
        <v>153</v>
      </c>
      <c r="J532" s="47">
        <v>18.5</v>
      </c>
      <c r="K532" s="47">
        <v>222</v>
      </c>
      <c r="L532" s="46" t="s">
        <v>610</v>
      </c>
      <c r="M532" s="46" t="s">
        <v>155</v>
      </c>
      <c r="N532" s="46" t="s">
        <v>156</v>
      </c>
      <c r="O532" s="104" t="str">
        <f>IF(F532="","",VLOOKUP(F532,海关监管条件!$A$1:$B$2000,2,FALSE))</f>
        <v>A </v>
      </c>
    </row>
    <row r="533" spans="1:15">
      <c r="A533" s="45">
        <v>43677</v>
      </c>
      <c r="B533" s="20" t="s">
        <v>1426</v>
      </c>
      <c r="C533" s="20" t="s">
        <v>1427</v>
      </c>
      <c r="D533" s="20" t="s">
        <v>1428</v>
      </c>
      <c r="E533" s="20" t="s">
        <v>1431</v>
      </c>
      <c r="F533" s="20" t="s">
        <v>7</v>
      </c>
      <c r="G533" s="20" t="s">
        <v>1432</v>
      </c>
      <c r="H533" s="46">
        <v>16</v>
      </c>
      <c r="I533" s="46" t="s">
        <v>165</v>
      </c>
      <c r="J533" s="47">
        <v>12.5</v>
      </c>
      <c r="K533" s="47">
        <v>200</v>
      </c>
      <c r="L533" s="46" t="s">
        <v>610</v>
      </c>
      <c r="M533" s="46" t="s">
        <v>155</v>
      </c>
      <c r="N533" s="46" t="s">
        <v>156</v>
      </c>
      <c r="O533" s="104" t="str">
        <f>IF(F533="","",VLOOKUP(F533,海关监管条件!$A$1:$B$2000,2,FALSE))</f>
        <v>A </v>
      </c>
    </row>
    <row r="534" spans="1:15">
      <c r="A534" s="45">
        <v>43677</v>
      </c>
      <c r="B534" s="20" t="s">
        <v>1433</v>
      </c>
      <c r="C534" s="20" t="s">
        <v>1434</v>
      </c>
      <c r="D534" s="20" t="s">
        <v>1435</v>
      </c>
      <c r="E534" s="20" t="s">
        <v>1436</v>
      </c>
      <c r="F534" s="20" t="s">
        <v>27</v>
      </c>
      <c r="G534" s="20" t="s">
        <v>1326</v>
      </c>
      <c r="H534" s="46">
        <v>96</v>
      </c>
      <c r="I534" s="46" t="s">
        <v>263</v>
      </c>
      <c r="J534" s="47">
        <v>0.29</v>
      </c>
      <c r="K534" s="47">
        <v>27.84</v>
      </c>
      <c r="L534" s="46" t="s">
        <v>154</v>
      </c>
      <c r="M534" s="46" t="s">
        <v>155</v>
      </c>
      <c r="N534" s="46" t="s">
        <v>156</v>
      </c>
      <c r="O534" s="104" t="str">
        <f>IF(F534="","",VLOOKUP(F534,海关监管条件!$A$1:$B$2000,2,FALSE))</f>
        <v>A</v>
      </c>
    </row>
    <row r="535" spans="1:15">
      <c r="A535" s="45">
        <v>43684</v>
      </c>
      <c r="B535" s="20" t="s">
        <v>1437</v>
      </c>
      <c r="C535" s="20" t="s">
        <v>1438</v>
      </c>
      <c r="D535" s="20" t="s">
        <v>1439</v>
      </c>
      <c r="E535" s="20" t="s">
        <v>1440</v>
      </c>
      <c r="F535" s="20" t="s">
        <v>69</v>
      </c>
      <c r="G535" s="20" t="s">
        <v>348</v>
      </c>
      <c r="H535" s="46">
        <v>300</v>
      </c>
      <c r="I535" s="46" t="s">
        <v>263</v>
      </c>
      <c r="J535" s="47">
        <v>0.13</v>
      </c>
      <c r="K535" s="47">
        <v>96</v>
      </c>
      <c r="L535" s="46" t="s">
        <v>154</v>
      </c>
      <c r="M535" s="46" t="s">
        <v>155</v>
      </c>
      <c r="N535" s="46" t="s">
        <v>156</v>
      </c>
      <c r="O535" s="104" t="str">
        <f>IF(F535="","",VLOOKUP(F535,海关监管条件!$A$1:$B$2000,2,FALSE))</f>
        <v>AB</v>
      </c>
    </row>
    <row r="536" spans="1:15">
      <c r="A536" s="45">
        <v>43684</v>
      </c>
      <c r="B536" s="20" t="s">
        <v>1437</v>
      </c>
      <c r="C536" s="20" t="s">
        <v>1438</v>
      </c>
      <c r="D536" s="20" t="s">
        <v>1439</v>
      </c>
      <c r="E536" s="20" t="s">
        <v>1441</v>
      </c>
      <c r="F536" s="20" t="s">
        <v>27</v>
      </c>
      <c r="G536" s="20" t="s">
        <v>350</v>
      </c>
      <c r="H536" s="46">
        <v>112</v>
      </c>
      <c r="I536" s="46" t="s">
        <v>263</v>
      </c>
      <c r="J536" s="47">
        <v>1</v>
      </c>
      <c r="K536" s="47">
        <v>112</v>
      </c>
      <c r="L536" s="46" t="s">
        <v>154</v>
      </c>
      <c r="M536" s="46" t="s">
        <v>155</v>
      </c>
      <c r="N536" s="46" t="s">
        <v>156</v>
      </c>
      <c r="O536" s="104" t="str">
        <f>IF(F536="","",VLOOKUP(F536,海关监管条件!$A$1:$B$2000,2,FALSE))</f>
        <v>A</v>
      </c>
    </row>
    <row r="537" spans="1:15">
      <c r="A537" s="45">
        <v>43690</v>
      </c>
      <c r="B537" s="20" t="s">
        <v>1442</v>
      </c>
      <c r="C537" s="20" t="s">
        <v>1443</v>
      </c>
      <c r="D537" s="20" t="s">
        <v>1444</v>
      </c>
      <c r="E537" s="20" t="s">
        <v>1445</v>
      </c>
      <c r="F537" s="20" t="s">
        <v>37</v>
      </c>
      <c r="G537" s="20" t="s">
        <v>738</v>
      </c>
      <c r="H537" s="46">
        <v>222</v>
      </c>
      <c r="I537" s="46" t="s">
        <v>165</v>
      </c>
      <c r="J537" s="47">
        <v>2.2</v>
      </c>
      <c r="K537" s="47">
        <v>488.4</v>
      </c>
      <c r="L537" s="46" t="s">
        <v>154</v>
      </c>
      <c r="M537" s="46" t="s">
        <v>155</v>
      </c>
      <c r="N537" s="103" t="s">
        <v>271</v>
      </c>
      <c r="O537" s="104" t="str">
        <f>IF(F537="","",VLOOKUP(F537,海关监管条件!$A$1:$B$2000,2,FALSE))</f>
        <v>AB</v>
      </c>
    </row>
    <row r="538" spans="1:15">
      <c r="A538" s="45">
        <v>43690</v>
      </c>
      <c r="B538" s="20" t="s">
        <v>1442</v>
      </c>
      <c r="C538" s="20" t="s">
        <v>1443</v>
      </c>
      <c r="D538" s="20" t="s">
        <v>1444</v>
      </c>
      <c r="E538" s="20" t="s">
        <v>1446</v>
      </c>
      <c r="F538" s="20" t="s">
        <v>52</v>
      </c>
      <c r="G538" s="20" t="s">
        <v>740</v>
      </c>
      <c r="H538" s="46">
        <v>222</v>
      </c>
      <c r="I538" s="46" t="s">
        <v>153</v>
      </c>
      <c r="J538" s="47">
        <v>3.8</v>
      </c>
      <c r="K538" s="47">
        <v>843.6</v>
      </c>
      <c r="L538" s="46" t="s">
        <v>154</v>
      </c>
      <c r="M538" s="46" t="s">
        <v>155</v>
      </c>
      <c r="N538" s="103" t="s">
        <v>271</v>
      </c>
      <c r="O538" s="104" t="str">
        <f>IF(F538="","",VLOOKUP(F538,海关监管条件!$A$1:$B$2000,2,FALSE))</f>
        <v>无</v>
      </c>
    </row>
    <row r="539" spans="1:15">
      <c r="A539" s="45">
        <v>43690</v>
      </c>
      <c r="B539" s="20" t="s">
        <v>1442</v>
      </c>
      <c r="C539" s="20" t="s">
        <v>1443</v>
      </c>
      <c r="D539" s="20" t="s">
        <v>1444</v>
      </c>
      <c r="E539" s="20" t="s">
        <v>1447</v>
      </c>
      <c r="F539" s="20" t="s">
        <v>15</v>
      </c>
      <c r="G539" s="20" t="s">
        <v>253</v>
      </c>
      <c r="H539" s="46">
        <v>576</v>
      </c>
      <c r="I539" s="46" t="s">
        <v>153</v>
      </c>
      <c r="J539" s="47">
        <v>0.7</v>
      </c>
      <c r="K539" s="47">
        <v>403.2</v>
      </c>
      <c r="L539" s="46" t="s">
        <v>154</v>
      </c>
      <c r="M539" s="46" t="s">
        <v>155</v>
      </c>
      <c r="N539" s="103" t="s">
        <v>271</v>
      </c>
      <c r="O539" s="104" t="str">
        <f>IF(F539="","",VLOOKUP(F539,海关监管条件!$A$1:$B$2000,2,FALSE))</f>
        <v>A </v>
      </c>
    </row>
    <row r="540" spans="1:15">
      <c r="A540" s="45">
        <v>43690</v>
      </c>
      <c r="B540" s="20" t="s">
        <v>1442</v>
      </c>
      <c r="C540" s="20" t="s">
        <v>1443</v>
      </c>
      <c r="D540" s="20" t="s">
        <v>1444</v>
      </c>
      <c r="E540" s="20" t="s">
        <v>1448</v>
      </c>
      <c r="F540" s="20" t="s">
        <v>15</v>
      </c>
      <c r="G540" s="20" t="s">
        <v>253</v>
      </c>
      <c r="H540" s="46">
        <v>3240</v>
      </c>
      <c r="I540" s="46" t="s">
        <v>263</v>
      </c>
      <c r="J540" s="47">
        <v>0.61</v>
      </c>
      <c r="K540" s="47">
        <v>1976.4</v>
      </c>
      <c r="L540" s="46" t="s">
        <v>154</v>
      </c>
      <c r="M540" s="46" t="s">
        <v>155</v>
      </c>
      <c r="N540" s="103" t="s">
        <v>271</v>
      </c>
      <c r="O540" s="104" t="str">
        <f>IF(F540="","",VLOOKUP(F540,海关监管条件!$A$1:$B$2000,2,FALSE))</f>
        <v>A </v>
      </c>
    </row>
    <row r="541" spans="1:15">
      <c r="A541" s="45">
        <v>43690</v>
      </c>
      <c r="B541" s="20" t="s">
        <v>1449</v>
      </c>
      <c r="C541" s="20" t="s">
        <v>1450</v>
      </c>
      <c r="D541" s="20" t="s">
        <v>1451</v>
      </c>
      <c r="E541" s="20" t="s">
        <v>1452</v>
      </c>
      <c r="F541" s="20" t="s">
        <v>15</v>
      </c>
      <c r="G541" s="20" t="s">
        <v>1249</v>
      </c>
      <c r="H541" s="46">
        <v>252</v>
      </c>
      <c r="I541" s="46" t="s">
        <v>153</v>
      </c>
      <c r="J541" s="47">
        <v>1.021</v>
      </c>
      <c r="K541" s="47">
        <v>257.292</v>
      </c>
      <c r="L541" s="46" t="s">
        <v>154</v>
      </c>
      <c r="M541" s="46" t="s">
        <v>155</v>
      </c>
      <c r="N541" s="103" t="s">
        <v>271</v>
      </c>
      <c r="O541" s="104" t="str">
        <f>IF(F541="","",VLOOKUP(F541,海关监管条件!$A$1:$B$2000,2,FALSE))</f>
        <v>A </v>
      </c>
    </row>
    <row r="542" spans="1:15">
      <c r="A542" s="45">
        <v>43690</v>
      </c>
      <c r="B542" s="20" t="s">
        <v>1449</v>
      </c>
      <c r="C542" s="20" t="s">
        <v>1450</v>
      </c>
      <c r="D542" s="20" t="s">
        <v>1451</v>
      </c>
      <c r="E542" s="20" t="s">
        <v>1453</v>
      </c>
      <c r="F542" s="20" t="s">
        <v>122</v>
      </c>
      <c r="G542" s="96" t="s">
        <v>1454</v>
      </c>
      <c r="H542" s="46">
        <v>1002</v>
      </c>
      <c r="I542" s="46" t="s">
        <v>165</v>
      </c>
      <c r="J542" s="47">
        <v>0.614</v>
      </c>
      <c r="K542" s="47">
        <v>615.228</v>
      </c>
      <c r="L542" s="46" t="s">
        <v>154</v>
      </c>
      <c r="M542" s="46" t="s">
        <v>155</v>
      </c>
      <c r="N542" s="103" t="s">
        <v>271</v>
      </c>
      <c r="O542" s="104" t="str">
        <f>IF(F542="","",VLOOKUP(F542,海关监管条件!$A$1:$B$2000,2,FALSE))</f>
        <v>A</v>
      </c>
    </row>
    <row r="543" spans="1:15">
      <c r="A543" s="45">
        <v>43690</v>
      </c>
      <c r="B543" s="20" t="s">
        <v>1455</v>
      </c>
      <c r="C543" s="20" t="s">
        <v>1456</v>
      </c>
      <c r="D543" s="20" t="s">
        <v>1457</v>
      </c>
      <c r="E543" s="20" t="s">
        <v>1458</v>
      </c>
      <c r="F543" s="20" t="s">
        <v>27</v>
      </c>
      <c r="G543" s="20" t="s">
        <v>1459</v>
      </c>
      <c r="H543" s="46">
        <v>96</v>
      </c>
      <c r="I543" s="46" t="s">
        <v>153</v>
      </c>
      <c r="J543" s="47">
        <v>1.14</v>
      </c>
      <c r="K543" s="47">
        <v>109.44</v>
      </c>
      <c r="L543" s="46" t="s">
        <v>154</v>
      </c>
      <c r="M543" s="46" t="s">
        <v>155</v>
      </c>
      <c r="N543" s="46" t="s">
        <v>156</v>
      </c>
      <c r="O543" s="104" t="str">
        <f>IF(F543="","",VLOOKUP(F543,海关监管条件!$A$1:$B$2000,2,FALSE))</f>
        <v>A</v>
      </c>
    </row>
    <row r="544" spans="1:15">
      <c r="A544" s="45">
        <v>43690</v>
      </c>
      <c r="B544" s="20" t="s">
        <v>1455</v>
      </c>
      <c r="C544" s="20" t="s">
        <v>1456</v>
      </c>
      <c r="D544" s="20" t="s">
        <v>1457</v>
      </c>
      <c r="E544" s="20" t="s">
        <v>1460</v>
      </c>
      <c r="F544" s="20" t="s">
        <v>27</v>
      </c>
      <c r="G544" s="20" t="s">
        <v>1461</v>
      </c>
      <c r="H544" s="46">
        <v>72</v>
      </c>
      <c r="I544" s="46" t="s">
        <v>263</v>
      </c>
      <c r="J544" s="47">
        <v>2.53</v>
      </c>
      <c r="K544" s="47">
        <v>182.16</v>
      </c>
      <c r="L544" s="46" t="s">
        <v>154</v>
      </c>
      <c r="M544" s="46" t="s">
        <v>155</v>
      </c>
      <c r="N544" s="46" t="s">
        <v>156</v>
      </c>
      <c r="O544" s="104" t="str">
        <f>IF(F544="","",VLOOKUP(F544,海关监管条件!$A$1:$B$2000,2,FALSE))</f>
        <v>A</v>
      </c>
    </row>
    <row r="545" spans="1:15">
      <c r="A545" s="45">
        <v>43697</v>
      </c>
      <c r="B545" s="20" t="s">
        <v>1462</v>
      </c>
      <c r="C545" s="20" t="s">
        <v>1463</v>
      </c>
      <c r="D545" s="20" t="s">
        <v>1464</v>
      </c>
      <c r="E545" s="20" t="s">
        <v>1465</v>
      </c>
      <c r="F545" s="20" t="s">
        <v>2</v>
      </c>
      <c r="G545" s="20" t="s">
        <v>152</v>
      </c>
      <c r="H545" s="46">
        <v>54</v>
      </c>
      <c r="I545" s="46" t="s">
        <v>153</v>
      </c>
      <c r="J545" s="47">
        <v>1.29</v>
      </c>
      <c r="K545" s="47">
        <v>69.66</v>
      </c>
      <c r="L545" s="46" t="s">
        <v>154</v>
      </c>
      <c r="M545" s="46" t="s">
        <v>155</v>
      </c>
      <c r="N545" s="46" t="s">
        <v>156</v>
      </c>
      <c r="O545" s="104" t="str">
        <f>IF(F545="","",VLOOKUP(F545,海关监管条件!$A$1:$B$2000,2,FALSE))</f>
        <v>无 </v>
      </c>
    </row>
    <row r="546" spans="1:15">
      <c r="A546" s="45">
        <v>43697</v>
      </c>
      <c r="B546" s="20" t="s">
        <v>1466</v>
      </c>
      <c r="C546" s="20" t="s">
        <v>1467</v>
      </c>
      <c r="D546" s="20" t="s">
        <v>1468</v>
      </c>
      <c r="E546" s="20" t="s">
        <v>1469</v>
      </c>
      <c r="F546" s="20" t="s">
        <v>7</v>
      </c>
      <c r="G546" s="20" t="s">
        <v>1470</v>
      </c>
      <c r="H546" s="46">
        <v>40</v>
      </c>
      <c r="I546" s="46" t="s">
        <v>165</v>
      </c>
      <c r="J546" s="47">
        <v>1.2</v>
      </c>
      <c r="K546" s="47">
        <v>48</v>
      </c>
      <c r="L546" s="46" t="s">
        <v>154</v>
      </c>
      <c r="M546" s="46" t="s">
        <v>155</v>
      </c>
      <c r="N546" s="46" t="s">
        <v>156</v>
      </c>
      <c r="O546" s="104" t="str">
        <f>IF(F546="","",VLOOKUP(F546,海关监管条件!$A$1:$B$2000,2,FALSE))</f>
        <v>A </v>
      </c>
    </row>
    <row r="547" spans="1:15">
      <c r="A547" s="45">
        <v>43697</v>
      </c>
      <c r="B547" s="20" t="s">
        <v>1466</v>
      </c>
      <c r="C547" s="20" t="s">
        <v>1467</v>
      </c>
      <c r="D547" s="20" t="s">
        <v>1468</v>
      </c>
      <c r="E547" s="20" t="s">
        <v>1471</v>
      </c>
      <c r="F547" s="20" t="s">
        <v>7</v>
      </c>
      <c r="G547" s="20" t="s">
        <v>1472</v>
      </c>
      <c r="H547" s="46">
        <v>32</v>
      </c>
      <c r="I547" s="46" t="s">
        <v>165</v>
      </c>
      <c r="J547" s="47">
        <v>0.6</v>
      </c>
      <c r="K547" s="47">
        <v>19.2</v>
      </c>
      <c r="L547" s="46" t="s">
        <v>154</v>
      </c>
      <c r="M547" s="46" t="s">
        <v>155</v>
      </c>
      <c r="N547" s="46" t="s">
        <v>156</v>
      </c>
      <c r="O547" s="104" t="str">
        <f>IF(F547="","",VLOOKUP(F547,海关监管条件!$A$1:$B$2000,2,FALSE))</f>
        <v>A </v>
      </c>
    </row>
    <row r="548" spans="1:15">
      <c r="A548" s="45">
        <v>43697</v>
      </c>
      <c r="B548" s="20" t="s">
        <v>1473</v>
      </c>
      <c r="C548" s="20" t="s">
        <v>1474</v>
      </c>
      <c r="D548" s="20" t="s">
        <v>1475</v>
      </c>
      <c r="E548" s="20" t="s">
        <v>1476</v>
      </c>
      <c r="F548" s="20" t="s">
        <v>15</v>
      </c>
      <c r="G548" s="20" t="s">
        <v>1477</v>
      </c>
      <c r="H548" s="46">
        <v>804</v>
      </c>
      <c r="I548" s="46" t="s">
        <v>153</v>
      </c>
      <c r="J548" s="47">
        <v>1.166</v>
      </c>
      <c r="K548" s="47">
        <v>937.464</v>
      </c>
      <c r="L548" s="46" t="s">
        <v>154</v>
      </c>
      <c r="M548" s="46" t="s">
        <v>155</v>
      </c>
      <c r="N548" s="46" t="s">
        <v>271</v>
      </c>
      <c r="O548" s="104" t="str">
        <f>IF(F548="","",VLOOKUP(F548,海关监管条件!$A$1:$B$2000,2,FALSE))</f>
        <v>A </v>
      </c>
    </row>
    <row r="549" spans="1:15">
      <c r="A549" s="45">
        <v>43705</v>
      </c>
      <c r="B549" s="19" t="s">
        <v>1478</v>
      </c>
      <c r="C549" s="20" t="s">
        <v>1479</v>
      </c>
      <c r="D549" s="20" t="s">
        <v>1480</v>
      </c>
      <c r="E549" s="20" t="s">
        <v>1481</v>
      </c>
      <c r="F549" s="20" t="s">
        <v>7</v>
      </c>
      <c r="G549" s="20" t="s">
        <v>1482</v>
      </c>
      <c r="H549" s="46">
        <v>122</v>
      </c>
      <c r="I549" s="103" t="s">
        <v>179</v>
      </c>
      <c r="J549" s="47">
        <v>5.3</v>
      </c>
      <c r="K549" s="47">
        <v>646.6</v>
      </c>
      <c r="L549" s="46" t="s">
        <v>154</v>
      </c>
      <c r="M549" s="46" t="s">
        <v>155</v>
      </c>
      <c r="N549" s="46" t="s">
        <v>156</v>
      </c>
      <c r="O549" s="104" t="str">
        <f>IF(F549="","",VLOOKUP(F549,海关监管条件!$A$1:$B$2000,2,FALSE))</f>
        <v>A </v>
      </c>
    </row>
    <row r="550" spans="1:15">
      <c r="A550" s="45">
        <v>43705</v>
      </c>
      <c r="B550" s="20" t="s">
        <v>1483</v>
      </c>
      <c r="C550" s="20" t="s">
        <v>1484</v>
      </c>
      <c r="D550" s="20" t="s">
        <v>1485</v>
      </c>
      <c r="E550" s="20" t="s">
        <v>1486</v>
      </c>
      <c r="F550" s="20" t="s">
        <v>11</v>
      </c>
      <c r="G550" s="20" t="s">
        <v>184</v>
      </c>
      <c r="H550" s="46">
        <v>54</v>
      </c>
      <c r="I550" s="103" t="s">
        <v>179</v>
      </c>
      <c r="J550" s="47">
        <v>24.0955</v>
      </c>
      <c r="K550" s="47">
        <v>1301.16</v>
      </c>
      <c r="L550" s="46" t="s">
        <v>162</v>
      </c>
      <c r="M550" s="46" t="s">
        <v>155</v>
      </c>
      <c r="N550" s="46" t="s">
        <v>156</v>
      </c>
      <c r="O550" s="104" t="str">
        <f>IF(F550="","",VLOOKUP(F550,海关监管条件!$A$1:$B$2000,2,FALSE))</f>
        <v>无 </v>
      </c>
    </row>
    <row r="551" spans="1:15">
      <c r="A551" s="45">
        <v>43705</v>
      </c>
      <c r="B551" s="20" t="s">
        <v>1483</v>
      </c>
      <c r="C551" s="20" t="s">
        <v>1484</v>
      </c>
      <c r="D551" s="20" t="s">
        <v>1485</v>
      </c>
      <c r="E551" s="20" t="s">
        <v>1487</v>
      </c>
      <c r="F551" s="20" t="s">
        <v>7</v>
      </c>
      <c r="G551" s="20" t="s">
        <v>1121</v>
      </c>
      <c r="H551" s="46">
        <v>12</v>
      </c>
      <c r="I551" s="103" t="s">
        <v>179</v>
      </c>
      <c r="J551" s="47">
        <v>39.2925</v>
      </c>
      <c r="K551" s="47">
        <v>471.51</v>
      </c>
      <c r="L551" s="46" t="s">
        <v>162</v>
      </c>
      <c r="M551" s="46" t="s">
        <v>155</v>
      </c>
      <c r="N551" s="46" t="s">
        <v>156</v>
      </c>
      <c r="O551" s="104" t="str">
        <f>IF(F551="","",VLOOKUP(F551,海关监管条件!$A$1:$B$2000,2,FALSE))</f>
        <v>A </v>
      </c>
    </row>
    <row r="552" spans="1:15">
      <c r="A552" s="45">
        <v>43705</v>
      </c>
      <c r="B552" s="20" t="s">
        <v>1483</v>
      </c>
      <c r="C552" s="20" t="s">
        <v>1484</v>
      </c>
      <c r="D552" s="20" t="s">
        <v>1485</v>
      </c>
      <c r="E552" s="20" t="s">
        <v>1488</v>
      </c>
      <c r="F552" s="20" t="s">
        <v>5</v>
      </c>
      <c r="G552" s="20" t="s">
        <v>899</v>
      </c>
      <c r="H552" s="46">
        <v>12</v>
      </c>
      <c r="I552" s="46" t="s">
        <v>153</v>
      </c>
      <c r="J552" s="47">
        <v>35.334</v>
      </c>
      <c r="K552" s="47">
        <v>424.01</v>
      </c>
      <c r="L552" s="46" t="s">
        <v>162</v>
      </c>
      <c r="M552" s="46" t="s">
        <v>155</v>
      </c>
      <c r="N552" s="46" t="s">
        <v>156</v>
      </c>
      <c r="O552" s="104" t="str">
        <f>IF(F552="","",VLOOKUP(F552,海关监管条件!$A$1:$B$2000,2,FALSE))</f>
        <v>A </v>
      </c>
    </row>
    <row r="553" spans="1:15">
      <c r="A553" s="45">
        <v>43705</v>
      </c>
      <c r="B553" s="20" t="s">
        <v>1483</v>
      </c>
      <c r="C553" s="20" t="s">
        <v>1484</v>
      </c>
      <c r="D553" s="20" t="s">
        <v>1485</v>
      </c>
      <c r="E553" s="20" t="s">
        <v>1489</v>
      </c>
      <c r="F553" s="20" t="s">
        <v>7</v>
      </c>
      <c r="G553" s="20" t="s">
        <v>786</v>
      </c>
      <c r="H553" s="46">
        <v>18</v>
      </c>
      <c r="I553" s="46" t="s">
        <v>165</v>
      </c>
      <c r="J553" s="47">
        <v>27.261</v>
      </c>
      <c r="K553" s="47">
        <v>490.7</v>
      </c>
      <c r="L553" s="46" t="s">
        <v>162</v>
      </c>
      <c r="M553" s="46" t="s">
        <v>155</v>
      </c>
      <c r="N553" s="46" t="s">
        <v>156</v>
      </c>
      <c r="O553" s="104" t="str">
        <f>IF(F553="","",VLOOKUP(F553,海关监管条件!$A$1:$B$2000,2,FALSE))</f>
        <v>A </v>
      </c>
    </row>
    <row r="554" spans="1:15">
      <c r="A554" s="45">
        <v>43705</v>
      </c>
      <c r="B554" s="20" t="s">
        <v>1483</v>
      </c>
      <c r="C554" s="20" t="s">
        <v>1484</v>
      </c>
      <c r="D554" s="20" t="s">
        <v>1485</v>
      </c>
      <c r="E554" s="20" t="s">
        <v>1490</v>
      </c>
      <c r="F554" s="20" t="s">
        <v>7</v>
      </c>
      <c r="G554" s="20" t="s">
        <v>1121</v>
      </c>
      <c r="H554" s="46">
        <v>4</v>
      </c>
      <c r="I554" s="103" t="s">
        <v>179</v>
      </c>
      <c r="J554" s="47">
        <v>64.584</v>
      </c>
      <c r="K554" s="47">
        <v>258.34</v>
      </c>
      <c r="L554" s="46" t="s">
        <v>162</v>
      </c>
      <c r="M554" s="46" t="s">
        <v>155</v>
      </c>
      <c r="N554" s="46" t="s">
        <v>156</v>
      </c>
      <c r="O554" s="104" t="str">
        <f>IF(F554="","",VLOOKUP(F554,海关监管条件!$A$1:$B$2000,2,FALSE))</f>
        <v>A </v>
      </c>
    </row>
    <row r="555" spans="1:15">
      <c r="A555" s="45">
        <v>43705</v>
      </c>
      <c r="B555" s="20" t="s">
        <v>1483</v>
      </c>
      <c r="C555" s="20" t="s">
        <v>1491</v>
      </c>
      <c r="D555" s="20" t="s">
        <v>1492</v>
      </c>
      <c r="E555" s="20" t="s">
        <v>1493</v>
      </c>
      <c r="F555" s="20" t="s">
        <v>70</v>
      </c>
      <c r="G555" s="20" t="s">
        <v>849</v>
      </c>
      <c r="H555" s="46">
        <v>174</v>
      </c>
      <c r="I555" s="46" t="s">
        <v>165</v>
      </c>
      <c r="J555" s="47">
        <v>1.5</v>
      </c>
      <c r="K555" s="47">
        <v>261</v>
      </c>
      <c r="L555" s="46" t="s">
        <v>154</v>
      </c>
      <c r="M555" s="46" t="s">
        <v>155</v>
      </c>
      <c r="N555" s="46" t="s">
        <v>156</v>
      </c>
      <c r="O555" s="104" t="str">
        <f>IF(F555="","",VLOOKUP(F555,海关监管条件!$A$1:$B$2000,2,FALSE))</f>
        <v>A</v>
      </c>
    </row>
    <row r="556" spans="1:15">
      <c r="A556" s="45">
        <v>43705</v>
      </c>
      <c r="B556" s="20" t="s">
        <v>1483</v>
      </c>
      <c r="C556" s="20" t="s">
        <v>1491</v>
      </c>
      <c r="D556" s="20" t="s">
        <v>1492</v>
      </c>
      <c r="E556" s="20" t="s">
        <v>1494</v>
      </c>
      <c r="F556" s="20" t="s">
        <v>7</v>
      </c>
      <c r="G556" s="20" t="s">
        <v>1495</v>
      </c>
      <c r="H556" s="46">
        <v>108</v>
      </c>
      <c r="I556" s="46" t="s">
        <v>165</v>
      </c>
      <c r="J556" s="47">
        <v>1.5</v>
      </c>
      <c r="K556" s="47">
        <v>162</v>
      </c>
      <c r="L556" s="46" t="s">
        <v>154</v>
      </c>
      <c r="M556" s="46" t="s">
        <v>155</v>
      </c>
      <c r="N556" s="46" t="s">
        <v>156</v>
      </c>
      <c r="O556" s="104" t="str">
        <f>IF(F556="","",VLOOKUP(F556,海关监管条件!$A$1:$B$2000,2,FALSE))</f>
        <v>A </v>
      </c>
    </row>
    <row r="557" spans="1:15">
      <c r="A557" s="45">
        <v>43705</v>
      </c>
      <c r="B557" s="20" t="s">
        <v>1483</v>
      </c>
      <c r="C557" s="20" t="s">
        <v>1491</v>
      </c>
      <c r="D557" s="20" t="s">
        <v>1492</v>
      </c>
      <c r="E557" s="20" t="s">
        <v>1496</v>
      </c>
      <c r="F557" s="20" t="s">
        <v>17</v>
      </c>
      <c r="G557" s="20" t="s">
        <v>1497</v>
      </c>
      <c r="H557" s="46">
        <v>24</v>
      </c>
      <c r="I557" s="46" t="s">
        <v>165</v>
      </c>
      <c r="J557" s="47">
        <v>3</v>
      </c>
      <c r="K557" s="47">
        <v>72</v>
      </c>
      <c r="L557" s="46" t="s">
        <v>154</v>
      </c>
      <c r="M557" s="46" t="s">
        <v>155</v>
      </c>
      <c r="N557" s="46" t="s">
        <v>156</v>
      </c>
      <c r="O557" s="104" t="str">
        <f>IF(F557="","",VLOOKUP(F557,海关监管条件!$A$1:$B$2000,2,FALSE))</f>
        <v>无 </v>
      </c>
    </row>
    <row r="558" spans="1:15">
      <c r="A558" s="45">
        <v>43705</v>
      </c>
      <c r="B558" s="20" t="s">
        <v>1498</v>
      </c>
      <c r="C558" s="20" t="s">
        <v>1499</v>
      </c>
      <c r="D558" s="20" t="s">
        <v>1500</v>
      </c>
      <c r="E558" s="20" t="s">
        <v>1501</v>
      </c>
      <c r="F558" s="20" t="s">
        <v>5</v>
      </c>
      <c r="G558" s="20" t="s">
        <v>1502</v>
      </c>
      <c r="H558" s="46">
        <v>12</v>
      </c>
      <c r="I558" s="46" t="s">
        <v>165</v>
      </c>
      <c r="J558" s="47">
        <v>6.25</v>
      </c>
      <c r="K558" s="47">
        <v>75</v>
      </c>
      <c r="L558" s="46" t="s">
        <v>154</v>
      </c>
      <c r="M558" s="46" t="s">
        <v>155</v>
      </c>
      <c r="N558" s="46" t="s">
        <v>156</v>
      </c>
      <c r="O558" s="104" t="str">
        <f>IF(F558="","",VLOOKUP(F558,海关监管条件!$A$1:$B$2000,2,FALSE))</f>
        <v>A </v>
      </c>
    </row>
    <row r="559" spans="1:15">
      <c r="A559" s="45">
        <v>43705</v>
      </c>
      <c r="B559" s="20" t="s">
        <v>1498</v>
      </c>
      <c r="C559" s="20" t="s">
        <v>1499</v>
      </c>
      <c r="D559" s="20" t="s">
        <v>1500</v>
      </c>
      <c r="E559" s="20" t="s">
        <v>1503</v>
      </c>
      <c r="F559" s="20" t="s">
        <v>9</v>
      </c>
      <c r="G559" s="20" t="s">
        <v>1504</v>
      </c>
      <c r="H559" s="46">
        <v>36</v>
      </c>
      <c r="I559" s="46" t="s">
        <v>165</v>
      </c>
      <c r="J559" s="47">
        <v>4.7</v>
      </c>
      <c r="K559" s="47">
        <v>169.2</v>
      </c>
      <c r="L559" s="46" t="s">
        <v>154</v>
      </c>
      <c r="M559" s="46" t="s">
        <v>155</v>
      </c>
      <c r="N559" s="46" t="s">
        <v>156</v>
      </c>
      <c r="O559" s="104" t="str">
        <f>IF(F559="","",VLOOKUP(F559,海关监管条件!$A$1:$B$2000,2,FALSE))</f>
        <v>无 </v>
      </c>
    </row>
    <row r="560" spans="1:15">
      <c r="A560" s="45">
        <v>43705</v>
      </c>
      <c r="B560" s="20" t="s">
        <v>1498</v>
      </c>
      <c r="C560" s="20" t="s">
        <v>1499</v>
      </c>
      <c r="D560" s="20" t="s">
        <v>1500</v>
      </c>
      <c r="E560" s="20" t="s">
        <v>1505</v>
      </c>
      <c r="F560" s="20" t="s">
        <v>5</v>
      </c>
      <c r="G560" s="20" t="s">
        <v>1502</v>
      </c>
      <c r="H560" s="46">
        <v>24</v>
      </c>
      <c r="I560" s="46" t="s">
        <v>165</v>
      </c>
      <c r="J560" s="47">
        <v>6.25</v>
      </c>
      <c r="K560" s="47">
        <v>150</v>
      </c>
      <c r="L560" s="46" t="s">
        <v>154</v>
      </c>
      <c r="M560" s="46" t="s">
        <v>155</v>
      </c>
      <c r="N560" s="46" t="s">
        <v>156</v>
      </c>
      <c r="O560" s="104" t="str">
        <f>IF(F560="","",VLOOKUP(F560,海关监管条件!$A$1:$B$2000,2,FALSE))</f>
        <v>A </v>
      </c>
    </row>
    <row r="561" spans="1:15">
      <c r="A561" s="45">
        <v>43705</v>
      </c>
      <c r="B561" s="20" t="s">
        <v>1498</v>
      </c>
      <c r="C561" s="20" t="s">
        <v>1499</v>
      </c>
      <c r="D561" s="20" t="s">
        <v>1500</v>
      </c>
      <c r="E561" s="20" t="s">
        <v>1506</v>
      </c>
      <c r="F561" s="20" t="s">
        <v>5</v>
      </c>
      <c r="G561" s="20" t="s">
        <v>1507</v>
      </c>
      <c r="H561" s="46">
        <v>50</v>
      </c>
      <c r="I561" s="46" t="s">
        <v>165</v>
      </c>
      <c r="J561" s="47">
        <v>6.25</v>
      </c>
      <c r="K561" s="47">
        <v>260</v>
      </c>
      <c r="L561" s="46" t="s">
        <v>154</v>
      </c>
      <c r="M561" s="46" t="s">
        <v>155</v>
      </c>
      <c r="N561" s="46" t="s">
        <v>156</v>
      </c>
      <c r="O561" s="104" t="str">
        <f>IF(F561="","",VLOOKUP(F561,海关监管条件!$A$1:$B$2000,2,FALSE))</f>
        <v>A </v>
      </c>
    </row>
    <row r="562" spans="1:15">
      <c r="A562" s="45">
        <v>43705</v>
      </c>
      <c r="B562" s="20" t="s">
        <v>1498</v>
      </c>
      <c r="C562" s="20" t="s">
        <v>1499</v>
      </c>
      <c r="D562" s="20" t="s">
        <v>1500</v>
      </c>
      <c r="E562" s="20" t="s">
        <v>1508</v>
      </c>
      <c r="F562" s="20" t="s">
        <v>5</v>
      </c>
      <c r="G562" s="20" t="s">
        <v>1509</v>
      </c>
      <c r="H562" s="46">
        <v>36</v>
      </c>
      <c r="I562" s="46" t="s">
        <v>165</v>
      </c>
      <c r="J562" s="47">
        <v>3.68</v>
      </c>
      <c r="K562" s="47">
        <v>152.16</v>
      </c>
      <c r="L562" s="46" t="s">
        <v>154</v>
      </c>
      <c r="M562" s="46" t="s">
        <v>155</v>
      </c>
      <c r="N562" s="46" t="s">
        <v>156</v>
      </c>
      <c r="O562" s="104" t="str">
        <f>IF(F562="","",VLOOKUP(F562,海关监管条件!$A$1:$B$2000,2,FALSE))</f>
        <v>A </v>
      </c>
    </row>
    <row r="563" spans="1:15">
      <c r="A563" s="45">
        <v>43705</v>
      </c>
      <c r="B563" s="20" t="s">
        <v>1510</v>
      </c>
      <c r="C563" s="20" t="s">
        <v>1511</v>
      </c>
      <c r="D563" s="20" t="s">
        <v>1512</v>
      </c>
      <c r="E563" s="20" t="s">
        <v>1513</v>
      </c>
      <c r="F563" s="20" t="s">
        <v>20</v>
      </c>
      <c r="G563" s="20" t="s">
        <v>1183</v>
      </c>
      <c r="H563" s="46">
        <v>114</v>
      </c>
      <c r="I563" s="46" t="s">
        <v>263</v>
      </c>
      <c r="J563" s="47">
        <v>7.09</v>
      </c>
      <c r="K563" s="47">
        <v>808.26</v>
      </c>
      <c r="L563" s="46" t="s">
        <v>154</v>
      </c>
      <c r="M563" s="46" t="s">
        <v>155</v>
      </c>
      <c r="N563" s="46" t="s">
        <v>156</v>
      </c>
      <c r="O563" s="104" t="str">
        <f>IF(F563="","",VLOOKUP(F563,海关监管条件!$A$1:$B$2000,2,FALSE))</f>
        <v>无 </v>
      </c>
    </row>
    <row r="564" spans="1:15">
      <c r="A564" s="45">
        <v>43705</v>
      </c>
      <c r="B564" s="20" t="s">
        <v>1510</v>
      </c>
      <c r="C564" s="20" t="s">
        <v>1511</v>
      </c>
      <c r="D564" s="20" t="s">
        <v>1512</v>
      </c>
      <c r="E564" s="20" t="s">
        <v>1514</v>
      </c>
      <c r="F564" s="20" t="s">
        <v>20</v>
      </c>
      <c r="G564" s="20" t="s">
        <v>1183</v>
      </c>
      <c r="H564" s="46">
        <v>114</v>
      </c>
      <c r="I564" s="46" t="s">
        <v>263</v>
      </c>
      <c r="J564" s="47">
        <v>7.67</v>
      </c>
      <c r="K564" s="47">
        <v>874.38</v>
      </c>
      <c r="L564" s="46" t="s">
        <v>154</v>
      </c>
      <c r="M564" s="46" t="s">
        <v>155</v>
      </c>
      <c r="N564" s="46" t="s">
        <v>156</v>
      </c>
      <c r="O564" s="104" t="str">
        <f>IF(F564="","",VLOOKUP(F564,海关监管条件!$A$1:$B$2000,2,FALSE))</f>
        <v>无 </v>
      </c>
    </row>
    <row r="565" spans="1:15">
      <c r="A565" s="45">
        <v>43705</v>
      </c>
      <c r="B565" s="20" t="s">
        <v>1515</v>
      </c>
      <c r="C565" s="20" t="s">
        <v>1516</v>
      </c>
      <c r="D565" s="20" t="s">
        <v>1517</v>
      </c>
      <c r="E565" s="20" t="s">
        <v>1518</v>
      </c>
      <c r="F565" s="20" t="s">
        <v>27</v>
      </c>
      <c r="G565" s="20" t="s">
        <v>1519</v>
      </c>
      <c r="H565" s="46">
        <v>304</v>
      </c>
      <c r="I565" s="46" t="s">
        <v>153</v>
      </c>
      <c r="J565" s="47">
        <v>5</v>
      </c>
      <c r="K565" s="47">
        <v>1520</v>
      </c>
      <c r="L565" s="46" t="s">
        <v>162</v>
      </c>
      <c r="M565" s="46" t="s">
        <v>155</v>
      </c>
      <c r="N565" s="46" t="s">
        <v>156</v>
      </c>
      <c r="O565" s="104" t="str">
        <f>IF(F565="","",VLOOKUP(F565,海关监管条件!$A$1:$B$2000,2,FALSE))</f>
        <v>A</v>
      </c>
    </row>
    <row r="566" spans="1:15">
      <c r="A566" s="45">
        <v>43705</v>
      </c>
      <c r="B566" s="20" t="s">
        <v>1520</v>
      </c>
      <c r="C566" s="20" t="s">
        <v>1521</v>
      </c>
      <c r="D566" s="20" t="s">
        <v>1522</v>
      </c>
      <c r="E566" s="20" t="s">
        <v>1523</v>
      </c>
      <c r="F566" s="20" t="s">
        <v>28</v>
      </c>
      <c r="G566" s="20" t="s">
        <v>1524</v>
      </c>
      <c r="H566" s="46">
        <v>48</v>
      </c>
      <c r="I566" s="46" t="s">
        <v>165</v>
      </c>
      <c r="J566" s="47">
        <v>9.33</v>
      </c>
      <c r="K566" s="47">
        <v>447.84</v>
      </c>
      <c r="L566" s="46" t="s">
        <v>154</v>
      </c>
      <c r="M566" s="46" t="s">
        <v>155</v>
      </c>
      <c r="N566" s="46" t="s">
        <v>156</v>
      </c>
      <c r="O566" s="104" t="str">
        <f>IF(F566="","",VLOOKUP(F566,海关监管条件!$A$1:$B$2000,2,FALSE))</f>
        <v>无 </v>
      </c>
    </row>
    <row r="567" spans="1:15">
      <c r="A567" s="45">
        <v>43705</v>
      </c>
      <c r="B567" s="20" t="s">
        <v>1525</v>
      </c>
      <c r="C567" s="20" t="s">
        <v>1526</v>
      </c>
      <c r="D567" s="20" t="s">
        <v>1527</v>
      </c>
      <c r="E567" s="20" t="s">
        <v>1528</v>
      </c>
      <c r="F567" s="20" t="s">
        <v>40</v>
      </c>
      <c r="G567" s="20" t="s">
        <v>1126</v>
      </c>
      <c r="H567" s="46">
        <v>52</v>
      </c>
      <c r="I567" s="46" t="s">
        <v>165</v>
      </c>
      <c r="J567" s="47">
        <v>13.5828</v>
      </c>
      <c r="K567" s="47">
        <v>706.3056</v>
      </c>
      <c r="L567" s="46" t="s">
        <v>154</v>
      </c>
      <c r="M567" s="46" t="s">
        <v>155</v>
      </c>
      <c r="N567" s="46" t="s">
        <v>156</v>
      </c>
      <c r="O567" s="104" t="str">
        <f>IF(F567="","",VLOOKUP(F567,海关监管条件!$A$1:$B$2000,2,FALSE))</f>
        <v>无 </v>
      </c>
    </row>
    <row r="568" spans="1:15">
      <c r="A568" s="45">
        <v>43705</v>
      </c>
      <c r="B568" s="20" t="s">
        <v>1529</v>
      </c>
      <c r="C568" s="20" t="s">
        <v>1530</v>
      </c>
      <c r="D568" s="20" t="s">
        <v>1531</v>
      </c>
      <c r="E568" s="20" t="s">
        <v>1532</v>
      </c>
      <c r="F568" s="20" t="s">
        <v>5</v>
      </c>
      <c r="G568" s="20" t="s">
        <v>1533</v>
      </c>
      <c r="H568" s="46">
        <v>12</v>
      </c>
      <c r="I568" s="46" t="s">
        <v>153</v>
      </c>
      <c r="J568" s="47">
        <v>12</v>
      </c>
      <c r="K568" s="47">
        <v>144</v>
      </c>
      <c r="L568" s="46" t="s">
        <v>162</v>
      </c>
      <c r="M568" s="46" t="s">
        <v>155</v>
      </c>
      <c r="N568" s="46" t="s">
        <v>156</v>
      </c>
      <c r="O568" s="104" t="str">
        <f>IF(F568="","",VLOOKUP(F568,海关监管条件!$A$1:$B$2000,2,FALSE))</f>
        <v>A </v>
      </c>
    </row>
    <row r="569" spans="1:15">
      <c r="A569" s="45">
        <v>43705</v>
      </c>
      <c r="B569" s="20" t="s">
        <v>1529</v>
      </c>
      <c r="C569" s="20" t="s">
        <v>1530</v>
      </c>
      <c r="D569" s="20" t="s">
        <v>1531</v>
      </c>
      <c r="E569" s="20" t="s">
        <v>1534</v>
      </c>
      <c r="F569" s="20" t="s">
        <v>5</v>
      </c>
      <c r="G569" s="20" t="s">
        <v>1535</v>
      </c>
      <c r="H569" s="46">
        <v>12</v>
      </c>
      <c r="I569" s="46" t="s">
        <v>153</v>
      </c>
      <c r="J569" s="47">
        <v>20</v>
      </c>
      <c r="K569" s="47">
        <v>240</v>
      </c>
      <c r="L569" s="46" t="s">
        <v>162</v>
      </c>
      <c r="M569" s="46" t="s">
        <v>155</v>
      </c>
      <c r="N569" s="46" t="s">
        <v>156</v>
      </c>
      <c r="O569" s="104" t="str">
        <f>IF(F569="","",VLOOKUP(F569,海关监管条件!$A$1:$B$2000,2,FALSE))</f>
        <v>A </v>
      </c>
    </row>
    <row r="570" spans="1:15">
      <c r="A570" s="45">
        <v>43705</v>
      </c>
      <c r="B570" s="20" t="s">
        <v>1529</v>
      </c>
      <c r="C570" s="20" t="s">
        <v>1530</v>
      </c>
      <c r="D570" s="20" t="s">
        <v>1531</v>
      </c>
      <c r="E570" s="20" t="s">
        <v>1536</v>
      </c>
      <c r="F570" s="20" t="s">
        <v>5</v>
      </c>
      <c r="G570" s="20" t="s">
        <v>1537</v>
      </c>
      <c r="H570" s="46">
        <v>20</v>
      </c>
      <c r="I570" s="46" t="s">
        <v>153</v>
      </c>
      <c r="J570" s="47">
        <v>12</v>
      </c>
      <c r="K570" s="47">
        <v>240</v>
      </c>
      <c r="L570" s="46" t="s">
        <v>162</v>
      </c>
      <c r="M570" s="46" t="s">
        <v>155</v>
      </c>
      <c r="N570" s="46" t="s">
        <v>156</v>
      </c>
      <c r="O570" s="104" t="str">
        <f>IF(F570="","",VLOOKUP(F570,海关监管条件!$A$1:$B$2000,2,FALSE))</f>
        <v>A </v>
      </c>
    </row>
    <row r="571" spans="1:15">
      <c r="A571" s="45">
        <v>43705</v>
      </c>
      <c r="B571" s="20" t="s">
        <v>1538</v>
      </c>
      <c r="C571" s="20" t="s">
        <v>1539</v>
      </c>
      <c r="D571" s="20" t="s">
        <v>1540</v>
      </c>
      <c r="E571" s="20" t="s">
        <v>1541</v>
      </c>
      <c r="F571" s="20" t="s">
        <v>15</v>
      </c>
      <c r="G571" s="20" t="s">
        <v>1542</v>
      </c>
      <c r="H571" s="46">
        <v>24</v>
      </c>
      <c r="I571" s="46" t="s">
        <v>153</v>
      </c>
      <c r="J571" s="47">
        <v>13.22</v>
      </c>
      <c r="K571" s="47">
        <v>317.28</v>
      </c>
      <c r="L571" s="46" t="s">
        <v>154</v>
      </c>
      <c r="M571" s="46" t="s">
        <v>155</v>
      </c>
      <c r="N571" s="46" t="s">
        <v>156</v>
      </c>
      <c r="O571" s="104" t="str">
        <f>IF(F571="","",VLOOKUP(F571,海关监管条件!$A$1:$B$2000,2,FALSE))</f>
        <v>A </v>
      </c>
    </row>
    <row r="572" spans="1:15">
      <c r="A572" s="45">
        <v>43711</v>
      </c>
      <c r="B572" s="20" t="s">
        <v>1543</v>
      </c>
      <c r="C572" s="20" t="s">
        <v>1544</v>
      </c>
      <c r="D572" s="20" t="s">
        <v>1545</v>
      </c>
      <c r="E572" s="20" t="s">
        <v>1546</v>
      </c>
      <c r="F572" s="20" t="s">
        <v>46</v>
      </c>
      <c r="G572" s="20" t="s">
        <v>1547</v>
      </c>
      <c r="H572" s="46">
        <v>38.5</v>
      </c>
      <c r="I572" s="103" t="s">
        <v>179</v>
      </c>
      <c r="J572" s="47">
        <v>1</v>
      </c>
      <c r="K572" s="47">
        <v>38.5</v>
      </c>
      <c r="L572" s="46" t="s">
        <v>154</v>
      </c>
      <c r="M572" s="46" t="s">
        <v>155</v>
      </c>
      <c r="N572" s="46" t="s">
        <v>156</v>
      </c>
      <c r="O572" s="104" t="str">
        <f>IF(F572="","",VLOOKUP(F572,海关监管条件!$A$1:$B$2000,2,FALSE))</f>
        <v>A</v>
      </c>
    </row>
    <row r="573" spans="1:15">
      <c r="A573" s="45">
        <v>43711</v>
      </c>
      <c r="B573" s="20" t="s">
        <v>1543</v>
      </c>
      <c r="C573" s="20" t="s">
        <v>1544</v>
      </c>
      <c r="D573" s="20" t="s">
        <v>1545</v>
      </c>
      <c r="E573" s="20" t="s">
        <v>1548</v>
      </c>
      <c r="F573" s="20" t="s">
        <v>44</v>
      </c>
      <c r="G573" s="20" t="s">
        <v>1549</v>
      </c>
      <c r="H573" s="46">
        <v>36</v>
      </c>
      <c r="I573" s="46" t="s">
        <v>165</v>
      </c>
      <c r="J573" s="47">
        <v>1.3</v>
      </c>
      <c r="K573" s="47">
        <v>46.8</v>
      </c>
      <c r="L573" s="46" t="s">
        <v>154</v>
      </c>
      <c r="M573" s="46" t="s">
        <v>155</v>
      </c>
      <c r="N573" s="46" t="s">
        <v>156</v>
      </c>
      <c r="O573" s="104" t="str">
        <f>IF(F573="","",VLOOKUP(F573,海关监管条件!$A$1:$B$2000,2,FALSE))</f>
        <v>A </v>
      </c>
    </row>
    <row r="574" spans="1:15">
      <c r="A574" s="45">
        <v>43711</v>
      </c>
      <c r="B574" s="20" t="s">
        <v>1550</v>
      </c>
      <c r="C574" s="20" t="s">
        <v>1551</v>
      </c>
      <c r="D574" s="20" t="s">
        <v>1552</v>
      </c>
      <c r="E574" s="20" t="s">
        <v>1553</v>
      </c>
      <c r="F574" s="20" t="s">
        <v>69</v>
      </c>
      <c r="G574" s="20" t="s">
        <v>348</v>
      </c>
      <c r="H574" s="46">
        <v>160</v>
      </c>
      <c r="I574" s="46" t="s">
        <v>263</v>
      </c>
      <c r="J574" s="47">
        <v>0.13</v>
      </c>
      <c r="K574" s="47">
        <v>20.8</v>
      </c>
      <c r="L574" s="46" t="s">
        <v>154</v>
      </c>
      <c r="M574" s="46" t="s">
        <v>155</v>
      </c>
      <c r="N574" s="46" t="s">
        <v>156</v>
      </c>
      <c r="O574" s="104" t="str">
        <f>IF(F574="","",VLOOKUP(F574,海关监管条件!$A$1:$B$2000,2,FALSE))</f>
        <v>AB</v>
      </c>
    </row>
    <row r="575" spans="1:15">
      <c r="A575" s="45">
        <v>43711</v>
      </c>
      <c r="B575" s="20" t="s">
        <v>1550</v>
      </c>
      <c r="C575" s="20" t="s">
        <v>1551</v>
      </c>
      <c r="D575" s="20" t="s">
        <v>1552</v>
      </c>
      <c r="E575" s="20" t="s">
        <v>1554</v>
      </c>
      <c r="F575" s="20" t="s">
        <v>27</v>
      </c>
      <c r="G575" s="20" t="s">
        <v>350</v>
      </c>
      <c r="H575" s="46">
        <v>160</v>
      </c>
      <c r="I575" s="46" t="s">
        <v>263</v>
      </c>
      <c r="J575" s="47">
        <v>0.6</v>
      </c>
      <c r="K575" s="47">
        <v>96</v>
      </c>
      <c r="L575" s="46" t="s">
        <v>154</v>
      </c>
      <c r="M575" s="46" t="s">
        <v>155</v>
      </c>
      <c r="N575" s="46" t="s">
        <v>156</v>
      </c>
      <c r="O575" s="104" t="str">
        <f>IF(F575="","",VLOOKUP(F575,海关监管条件!$A$1:$B$2000,2,FALSE))</f>
        <v>A</v>
      </c>
    </row>
    <row r="576" spans="1:15">
      <c r="A576" s="45">
        <v>43711</v>
      </c>
      <c r="B576" s="20" t="s">
        <v>1550</v>
      </c>
      <c r="C576" s="20" t="s">
        <v>1551</v>
      </c>
      <c r="D576" s="20" t="s">
        <v>1552</v>
      </c>
      <c r="E576" s="20" t="s">
        <v>1555</v>
      </c>
      <c r="F576" s="20" t="s">
        <v>27</v>
      </c>
      <c r="G576" s="20" t="s">
        <v>1556</v>
      </c>
      <c r="H576" s="46">
        <v>560</v>
      </c>
      <c r="I576" s="46" t="s">
        <v>263</v>
      </c>
      <c r="J576" s="47">
        <v>0.5</v>
      </c>
      <c r="K576" s="47">
        <v>280</v>
      </c>
      <c r="L576" s="46" t="s">
        <v>154</v>
      </c>
      <c r="M576" s="46" t="s">
        <v>155</v>
      </c>
      <c r="N576" s="46" t="s">
        <v>156</v>
      </c>
      <c r="O576" s="104" t="str">
        <f>IF(F576="","",VLOOKUP(F576,海关监管条件!$A$1:$B$2000,2,FALSE))</f>
        <v>A</v>
      </c>
    </row>
    <row r="577" spans="1:15">
      <c r="A577" s="45">
        <v>43711</v>
      </c>
      <c r="B577" s="20" t="s">
        <v>1550</v>
      </c>
      <c r="C577" s="20" t="s">
        <v>1551</v>
      </c>
      <c r="D577" s="20" t="s">
        <v>1552</v>
      </c>
      <c r="E577" s="20" t="s">
        <v>1557</v>
      </c>
      <c r="F577" s="20" t="s">
        <v>50</v>
      </c>
      <c r="G577" s="20" t="s">
        <v>1558</v>
      </c>
      <c r="H577" s="46">
        <v>544</v>
      </c>
      <c r="I577" s="46" t="s">
        <v>263</v>
      </c>
      <c r="J577" s="47">
        <v>0.6</v>
      </c>
      <c r="K577" s="47">
        <v>326.4</v>
      </c>
      <c r="L577" s="46" t="s">
        <v>154</v>
      </c>
      <c r="M577" s="46" t="s">
        <v>155</v>
      </c>
      <c r="N577" s="46" t="s">
        <v>156</v>
      </c>
      <c r="O577" s="104" t="str">
        <f>IF(F577="","",VLOOKUP(F577,海关监管条件!$A$1:$B$2000,2,FALSE))</f>
        <v>无</v>
      </c>
    </row>
    <row r="578" spans="1:15">
      <c r="A578" s="45">
        <v>43711</v>
      </c>
      <c r="B578" s="20" t="s">
        <v>1550</v>
      </c>
      <c r="C578" s="20" t="s">
        <v>1551</v>
      </c>
      <c r="D578" s="20" t="s">
        <v>1552</v>
      </c>
      <c r="E578" s="20" t="s">
        <v>1559</v>
      </c>
      <c r="F578" s="20" t="s">
        <v>50</v>
      </c>
      <c r="G578" s="20" t="s">
        <v>344</v>
      </c>
      <c r="H578" s="46">
        <v>752</v>
      </c>
      <c r="I578" s="46" t="s">
        <v>263</v>
      </c>
      <c r="J578" s="47">
        <v>1</v>
      </c>
      <c r="K578" s="47">
        <v>752</v>
      </c>
      <c r="L578" s="46" t="s">
        <v>154</v>
      </c>
      <c r="M578" s="46" t="s">
        <v>155</v>
      </c>
      <c r="N578" s="46" t="s">
        <v>156</v>
      </c>
      <c r="O578" s="104" t="str">
        <f>IF(F578="","",VLOOKUP(F578,海关监管条件!$A$1:$B$2000,2,FALSE))</f>
        <v>无</v>
      </c>
    </row>
    <row r="579" spans="1:15">
      <c r="A579" s="45">
        <v>43711</v>
      </c>
      <c r="B579" s="20" t="s">
        <v>1560</v>
      </c>
      <c r="C579" s="20" t="s">
        <v>1561</v>
      </c>
      <c r="D579" s="20" t="s">
        <v>1562</v>
      </c>
      <c r="E579" s="20" t="s">
        <v>1563</v>
      </c>
      <c r="F579" s="20" t="s">
        <v>51</v>
      </c>
      <c r="G579" s="20" t="s">
        <v>1564</v>
      </c>
      <c r="H579" s="46">
        <v>63.8</v>
      </c>
      <c r="I579" s="103" t="s">
        <v>179</v>
      </c>
      <c r="J579" s="47">
        <v>30</v>
      </c>
      <c r="K579" s="47">
        <v>1914</v>
      </c>
      <c r="L579" s="46" t="s">
        <v>162</v>
      </c>
      <c r="M579" s="46" t="s">
        <v>155</v>
      </c>
      <c r="N579" s="46" t="s">
        <v>156</v>
      </c>
      <c r="O579" s="104" t="str">
        <f>IF(F579="","",VLOOKUP(F579,海关监管条件!$A$1:$B$2000,2,FALSE))</f>
        <v>无</v>
      </c>
    </row>
    <row r="580" spans="1:15">
      <c r="A580" s="45">
        <v>43711</v>
      </c>
      <c r="B580" s="20" t="s">
        <v>1565</v>
      </c>
      <c r="C580" s="20" t="s">
        <v>1566</v>
      </c>
      <c r="D580" s="20" t="s">
        <v>1567</v>
      </c>
      <c r="E580" s="20" t="s">
        <v>1568</v>
      </c>
      <c r="F580" s="20" t="s">
        <v>27</v>
      </c>
      <c r="G580" s="20" t="s">
        <v>1569</v>
      </c>
      <c r="H580" s="46">
        <v>176</v>
      </c>
      <c r="I580" s="46" t="s">
        <v>153</v>
      </c>
      <c r="J580" s="47">
        <v>7.7</v>
      </c>
      <c r="K580" s="47">
        <v>1355.2</v>
      </c>
      <c r="L580" s="46" t="s">
        <v>154</v>
      </c>
      <c r="M580" s="46" t="s">
        <v>155</v>
      </c>
      <c r="N580" s="46" t="s">
        <v>156</v>
      </c>
      <c r="O580" s="104" t="str">
        <f>IF(F580="","",VLOOKUP(F580,海关监管条件!$A$1:$B$2000,2,FALSE))</f>
        <v>A</v>
      </c>
    </row>
    <row r="581" spans="1:15">
      <c r="A581" s="45">
        <v>43711</v>
      </c>
      <c r="B581" s="20" t="s">
        <v>1570</v>
      </c>
      <c r="C581" s="20" t="s">
        <v>1571</v>
      </c>
      <c r="D581" s="20" t="s">
        <v>1572</v>
      </c>
      <c r="E581" s="20" t="s">
        <v>1573</v>
      </c>
      <c r="F581" s="20" t="s">
        <v>71</v>
      </c>
      <c r="G581" s="20" t="s">
        <v>1574</v>
      </c>
      <c r="H581" s="46">
        <v>90</v>
      </c>
      <c r="I581" s="46" t="s">
        <v>153</v>
      </c>
      <c r="J581" s="47">
        <v>0.74</v>
      </c>
      <c r="K581" s="47">
        <v>66.6</v>
      </c>
      <c r="L581" s="46" t="s">
        <v>154</v>
      </c>
      <c r="M581" s="46" t="s">
        <v>155</v>
      </c>
      <c r="N581" s="46" t="s">
        <v>156</v>
      </c>
      <c r="O581" s="104" t="str">
        <f>IF(F581="","",VLOOKUP(F581,海关监管条件!$A$1:$B$2000,2,FALSE))</f>
        <v>无</v>
      </c>
    </row>
    <row r="582" spans="1:15">
      <c r="A582" s="45">
        <v>43711</v>
      </c>
      <c r="B582" s="20" t="s">
        <v>1570</v>
      </c>
      <c r="C582" s="20" t="s">
        <v>1571</v>
      </c>
      <c r="D582" s="20" t="s">
        <v>1572</v>
      </c>
      <c r="E582" s="20" t="s">
        <v>1575</v>
      </c>
      <c r="F582" s="20" t="s">
        <v>71</v>
      </c>
      <c r="G582" s="20" t="s">
        <v>1576</v>
      </c>
      <c r="H582" s="46">
        <v>70</v>
      </c>
      <c r="I582" s="46" t="s">
        <v>165</v>
      </c>
      <c r="J582" s="47">
        <v>0.96</v>
      </c>
      <c r="K582" s="47">
        <v>67.2</v>
      </c>
      <c r="L582" s="46" t="s">
        <v>154</v>
      </c>
      <c r="M582" s="46" t="s">
        <v>155</v>
      </c>
      <c r="N582" s="46" t="s">
        <v>156</v>
      </c>
      <c r="O582" s="104" t="str">
        <f>IF(F582="","",VLOOKUP(F582,海关监管条件!$A$1:$B$2000,2,FALSE))</f>
        <v>无</v>
      </c>
    </row>
    <row r="583" spans="1:15">
      <c r="A583" s="45">
        <v>43711</v>
      </c>
      <c r="B583" s="20" t="s">
        <v>1570</v>
      </c>
      <c r="C583" s="20" t="s">
        <v>1571</v>
      </c>
      <c r="D583" s="20" t="s">
        <v>1572</v>
      </c>
      <c r="E583" s="20" t="s">
        <v>1577</v>
      </c>
      <c r="F583" s="20" t="s">
        <v>71</v>
      </c>
      <c r="G583" s="20" t="s">
        <v>1576</v>
      </c>
      <c r="H583" s="46">
        <v>260</v>
      </c>
      <c r="I583" s="46" t="s">
        <v>165</v>
      </c>
      <c r="J583" s="47">
        <v>0.74</v>
      </c>
      <c r="K583" s="47">
        <v>192.4</v>
      </c>
      <c r="L583" s="46" t="s">
        <v>154</v>
      </c>
      <c r="M583" s="46" t="s">
        <v>155</v>
      </c>
      <c r="N583" s="46" t="s">
        <v>156</v>
      </c>
      <c r="O583" s="104" t="str">
        <f>IF(F583="","",VLOOKUP(F583,海关监管条件!$A$1:$B$2000,2,FALSE))</f>
        <v>无</v>
      </c>
    </row>
    <row r="584" spans="1:15">
      <c r="A584" s="45">
        <v>43711</v>
      </c>
      <c r="B584" s="20" t="s">
        <v>1570</v>
      </c>
      <c r="C584" s="20" t="s">
        <v>1571</v>
      </c>
      <c r="D584" s="20" t="s">
        <v>1572</v>
      </c>
      <c r="E584" s="20" t="s">
        <v>1578</v>
      </c>
      <c r="F584" s="20" t="s">
        <v>71</v>
      </c>
      <c r="G584" s="20" t="s">
        <v>1574</v>
      </c>
      <c r="H584" s="46">
        <v>110</v>
      </c>
      <c r="I584" s="46" t="s">
        <v>153</v>
      </c>
      <c r="J584" s="47">
        <v>0.74</v>
      </c>
      <c r="K584" s="47">
        <v>81.4</v>
      </c>
      <c r="L584" s="46" t="s">
        <v>154</v>
      </c>
      <c r="M584" s="46" t="s">
        <v>155</v>
      </c>
      <c r="N584" s="46" t="s">
        <v>156</v>
      </c>
      <c r="O584" s="104" t="str">
        <f>IF(F584="","",VLOOKUP(F584,海关监管条件!$A$1:$B$2000,2,FALSE))</f>
        <v>无</v>
      </c>
    </row>
    <row r="585" spans="1:15">
      <c r="A585" s="45">
        <v>43711</v>
      </c>
      <c r="B585" s="20" t="s">
        <v>1570</v>
      </c>
      <c r="C585" s="20" t="s">
        <v>1571</v>
      </c>
      <c r="D585" s="20" t="s">
        <v>1572</v>
      </c>
      <c r="E585" s="20" t="s">
        <v>1579</v>
      </c>
      <c r="F585" s="20" t="s">
        <v>71</v>
      </c>
      <c r="G585" s="20" t="s">
        <v>1580</v>
      </c>
      <c r="H585" s="46">
        <v>90</v>
      </c>
      <c r="I585" s="46" t="s">
        <v>153</v>
      </c>
      <c r="J585" s="47">
        <v>1.17</v>
      </c>
      <c r="K585" s="47">
        <v>105.3</v>
      </c>
      <c r="L585" s="46" t="s">
        <v>154</v>
      </c>
      <c r="M585" s="46" t="s">
        <v>155</v>
      </c>
      <c r="N585" s="46" t="s">
        <v>156</v>
      </c>
      <c r="O585" s="104" t="str">
        <f>IF(F585="","",VLOOKUP(F585,海关监管条件!$A$1:$B$2000,2,FALSE))</f>
        <v>无</v>
      </c>
    </row>
    <row r="586" spans="1:15">
      <c r="A586" s="45">
        <v>43711</v>
      </c>
      <c r="B586" s="20" t="s">
        <v>1570</v>
      </c>
      <c r="C586" s="20" t="s">
        <v>1571</v>
      </c>
      <c r="D586" s="20" t="s">
        <v>1572</v>
      </c>
      <c r="E586" s="20" t="s">
        <v>1581</v>
      </c>
      <c r="F586" s="20" t="s">
        <v>71</v>
      </c>
      <c r="G586" s="20" t="s">
        <v>1576</v>
      </c>
      <c r="H586" s="46">
        <v>150</v>
      </c>
      <c r="I586" s="46" t="s">
        <v>165</v>
      </c>
      <c r="J586" s="47">
        <v>0.64</v>
      </c>
      <c r="K586" s="47">
        <v>96</v>
      </c>
      <c r="L586" s="46" t="s">
        <v>154</v>
      </c>
      <c r="M586" s="46" t="s">
        <v>155</v>
      </c>
      <c r="N586" s="46" t="s">
        <v>156</v>
      </c>
      <c r="O586" s="104" t="str">
        <f>IF(F586="","",VLOOKUP(F586,海关监管条件!$A$1:$B$2000,2,FALSE))</f>
        <v>无</v>
      </c>
    </row>
    <row r="587" spans="1:15">
      <c r="A587" s="45">
        <v>43711</v>
      </c>
      <c r="B587" s="20" t="s">
        <v>1570</v>
      </c>
      <c r="C587" s="20" t="s">
        <v>1571</v>
      </c>
      <c r="D587" s="20" t="s">
        <v>1572</v>
      </c>
      <c r="E587" s="20" t="s">
        <v>1582</v>
      </c>
      <c r="F587" s="20" t="s">
        <v>71</v>
      </c>
      <c r="G587" s="20" t="s">
        <v>1576</v>
      </c>
      <c r="H587" s="46">
        <v>250</v>
      </c>
      <c r="I587" s="46" t="s">
        <v>165</v>
      </c>
      <c r="J587" s="47">
        <v>0.72</v>
      </c>
      <c r="K587" s="47">
        <v>180</v>
      </c>
      <c r="L587" s="46" t="s">
        <v>154</v>
      </c>
      <c r="M587" s="46" t="s">
        <v>155</v>
      </c>
      <c r="N587" s="46" t="s">
        <v>156</v>
      </c>
      <c r="O587" s="104" t="str">
        <f>IF(F587="","",VLOOKUP(F587,海关监管条件!$A$1:$B$2000,2,FALSE))</f>
        <v>无</v>
      </c>
    </row>
    <row r="588" spans="1:15">
      <c r="A588" s="45">
        <v>43711</v>
      </c>
      <c r="B588" s="20" t="s">
        <v>1570</v>
      </c>
      <c r="C588" s="20" t="s">
        <v>1571</v>
      </c>
      <c r="D588" s="20" t="s">
        <v>1572</v>
      </c>
      <c r="E588" s="20" t="s">
        <v>1583</v>
      </c>
      <c r="F588" s="20" t="s">
        <v>71</v>
      </c>
      <c r="G588" s="20" t="s">
        <v>1574</v>
      </c>
      <c r="H588" s="46">
        <v>90</v>
      </c>
      <c r="I588" s="46" t="s">
        <v>153</v>
      </c>
      <c r="J588" s="47">
        <v>0.99</v>
      </c>
      <c r="K588" s="47">
        <v>89.1</v>
      </c>
      <c r="L588" s="46" t="s">
        <v>154</v>
      </c>
      <c r="M588" s="46" t="s">
        <v>155</v>
      </c>
      <c r="N588" s="46" t="s">
        <v>156</v>
      </c>
      <c r="O588" s="104" t="str">
        <f>IF(F588="","",VLOOKUP(F588,海关监管条件!$A$1:$B$2000,2,FALSE))</f>
        <v>无</v>
      </c>
    </row>
    <row r="589" spans="1:15">
      <c r="A589" s="45">
        <v>43711</v>
      </c>
      <c r="B589" s="20" t="s">
        <v>1570</v>
      </c>
      <c r="C589" s="20" t="s">
        <v>1571</v>
      </c>
      <c r="D589" s="20" t="s">
        <v>1572</v>
      </c>
      <c r="E589" s="20" t="s">
        <v>1584</v>
      </c>
      <c r="F589" s="20" t="s">
        <v>71</v>
      </c>
      <c r="G589" s="20" t="s">
        <v>1580</v>
      </c>
      <c r="H589" s="46">
        <v>70</v>
      </c>
      <c r="I589" s="46" t="s">
        <v>153</v>
      </c>
      <c r="J589" s="47">
        <v>1.17</v>
      </c>
      <c r="K589" s="47">
        <v>81.9</v>
      </c>
      <c r="L589" s="46" t="s">
        <v>154</v>
      </c>
      <c r="M589" s="46" t="s">
        <v>155</v>
      </c>
      <c r="N589" s="46" t="s">
        <v>156</v>
      </c>
      <c r="O589" s="104" t="str">
        <f>IF(F589="","",VLOOKUP(F589,海关监管条件!$A$1:$B$2000,2,FALSE))</f>
        <v>无</v>
      </c>
    </row>
    <row r="590" spans="1:15">
      <c r="A590" s="45">
        <v>43711</v>
      </c>
      <c r="B590" s="20" t="s">
        <v>1570</v>
      </c>
      <c r="C590" s="20" t="s">
        <v>1571</v>
      </c>
      <c r="D590" s="20" t="s">
        <v>1572</v>
      </c>
      <c r="E590" s="20" t="s">
        <v>1585</v>
      </c>
      <c r="F590" s="20" t="s">
        <v>71</v>
      </c>
      <c r="G590" s="20" t="s">
        <v>1576</v>
      </c>
      <c r="H590" s="46">
        <v>250</v>
      </c>
      <c r="I590" s="46" t="s">
        <v>165</v>
      </c>
      <c r="J590" s="47">
        <v>0.72</v>
      </c>
      <c r="K590" s="47">
        <v>180</v>
      </c>
      <c r="L590" s="46" t="s">
        <v>154</v>
      </c>
      <c r="M590" s="46" t="s">
        <v>155</v>
      </c>
      <c r="N590" s="46" t="s">
        <v>156</v>
      </c>
      <c r="O590" s="104" t="str">
        <f>IF(F590="","",VLOOKUP(F590,海关监管条件!$A$1:$B$2000,2,FALSE))</f>
        <v>无</v>
      </c>
    </row>
    <row r="591" spans="1:15">
      <c r="A591" s="45">
        <v>43712</v>
      </c>
      <c r="B591" s="20" t="s">
        <v>1586</v>
      </c>
      <c r="C591" s="20" t="s">
        <v>1587</v>
      </c>
      <c r="D591" s="20" t="s">
        <v>1588</v>
      </c>
      <c r="E591" s="20" t="s">
        <v>1589</v>
      </c>
      <c r="F591" s="20" t="s">
        <v>15</v>
      </c>
      <c r="G591" s="20" t="s">
        <v>253</v>
      </c>
      <c r="H591" s="46">
        <v>6708</v>
      </c>
      <c r="I591" s="46" t="s">
        <v>263</v>
      </c>
      <c r="J591" s="47">
        <v>0.66</v>
      </c>
      <c r="K591" s="47">
        <v>4427.28</v>
      </c>
      <c r="L591" s="46" t="s">
        <v>154</v>
      </c>
      <c r="M591" s="46" t="s">
        <v>155</v>
      </c>
      <c r="N591" s="46" t="s">
        <v>271</v>
      </c>
      <c r="O591" s="104" t="str">
        <f>IF(F591="","",VLOOKUP(F591,海关监管条件!$A$1:$B$2000,2,FALSE))</f>
        <v>A </v>
      </c>
    </row>
    <row r="592" spans="1:15">
      <c r="A592" s="45">
        <v>43712</v>
      </c>
      <c r="B592" s="20" t="s">
        <v>1586</v>
      </c>
      <c r="C592" s="20" t="s">
        <v>1587</v>
      </c>
      <c r="D592" s="20" t="s">
        <v>1588</v>
      </c>
      <c r="E592" s="20" t="s">
        <v>1590</v>
      </c>
      <c r="F592" s="20" t="s">
        <v>42</v>
      </c>
      <c r="G592" s="20" t="s">
        <v>1591</v>
      </c>
      <c r="H592" s="46">
        <v>1008</v>
      </c>
      <c r="I592" s="46" t="s">
        <v>153</v>
      </c>
      <c r="J592" s="47">
        <v>0.64</v>
      </c>
      <c r="K592" s="47">
        <v>645.12</v>
      </c>
      <c r="L592" s="46" t="s">
        <v>154</v>
      </c>
      <c r="M592" s="46" t="s">
        <v>155</v>
      </c>
      <c r="N592" s="46" t="s">
        <v>271</v>
      </c>
      <c r="O592" s="104" t="str">
        <f>IF(F592="","",VLOOKUP(F592,海关监管条件!$A$1:$B$2000,2,FALSE))</f>
        <v>无 </v>
      </c>
    </row>
    <row r="593" spans="1:15">
      <c r="A593" s="45">
        <v>43712</v>
      </c>
      <c r="B593" s="20" t="s">
        <v>1586</v>
      </c>
      <c r="C593" s="20" t="s">
        <v>1587</v>
      </c>
      <c r="D593" s="20" t="s">
        <v>1588</v>
      </c>
      <c r="E593" s="20" t="s">
        <v>1592</v>
      </c>
      <c r="F593" s="20" t="s">
        <v>42</v>
      </c>
      <c r="G593" s="20" t="s">
        <v>1593</v>
      </c>
      <c r="H593" s="46">
        <v>1512</v>
      </c>
      <c r="I593" s="46" t="s">
        <v>263</v>
      </c>
      <c r="J593" s="47">
        <v>0.53</v>
      </c>
      <c r="K593" s="47">
        <v>801.36</v>
      </c>
      <c r="L593" s="46" t="s">
        <v>154</v>
      </c>
      <c r="M593" s="46" t="s">
        <v>155</v>
      </c>
      <c r="N593" s="46" t="s">
        <v>271</v>
      </c>
      <c r="O593" s="104" t="str">
        <f>IF(F593="","",VLOOKUP(F593,海关监管条件!$A$1:$B$2000,2,FALSE))</f>
        <v>无 </v>
      </c>
    </row>
    <row r="594" spans="1:15">
      <c r="A594" s="45">
        <v>43719</v>
      </c>
      <c r="B594" s="20" t="s">
        <v>1594</v>
      </c>
      <c r="C594" s="20" t="s">
        <v>1595</v>
      </c>
      <c r="D594" s="20" t="s">
        <v>1596</v>
      </c>
      <c r="E594" s="20" t="s">
        <v>1597</v>
      </c>
      <c r="F594" s="20" t="s">
        <v>7</v>
      </c>
      <c r="G594" s="20" t="s">
        <v>1598</v>
      </c>
      <c r="H594" s="46">
        <v>36</v>
      </c>
      <c r="I594" s="103" t="s">
        <v>179</v>
      </c>
      <c r="J594" s="47">
        <v>5.5</v>
      </c>
      <c r="K594" s="47">
        <v>198</v>
      </c>
      <c r="L594" s="46" t="s">
        <v>154</v>
      </c>
      <c r="M594" s="46" t="s">
        <v>155</v>
      </c>
      <c r="N594" s="46" t="s">
        <v>156</v>
      </c>
      <c r="O594" s="104" t="str">
        <f>IF(F594="","",VLOOKUP(F594,海关监管条件!$A$1:$B$2000,2,FALSE))</f>
        <v>A </v>
      </c>
    </row>
    <row r="595" spans="1:15">
      <c r="A595" s="45">
        <v>43719</v>
      </c>
      <c r="B595" s="20" t="s">
        <v>1594</v>
      </c>
      <c r="C595" s="20" t="s">
        <v>1595</v>
      </c>
      <c r="D595" s="20" t="s">
        <v>1596</v>
      </c>
      <c r="E595" s="20" t="s">
        <v>1599</v>
      </c>
      <c r="F595" s="20" t="s">
        <v>7</v>
      </c>
      <c r="G595" s="20" t="s">
        <v>1598</v>
      </c>
      <c r="H595" s="46">
        <v>24</v>
      </c>
      <c r="I595" s="103" t="s">
        <v>179</v>
      </c>
      <c r="J595" s="47">
        <v>5.5</v>
      </c>
      <c r="K595" s="47">
        <v>132</v>
      </c>
      <c r="L595" s="46" t="s">
        <v>154</v>
      </c>
      <c r="M595" s="46" t="s">
        <v>155</v>
      </c>
      <c r="N595" s="46" t="s">
        <v>156</v>
      </c>
      <c r="O595" s="104" t="str">
        <f>IF(F595="","",VLOOKUP(F595,海关监管条件!$A$1:$B$2000,2,FALSE))</f>
        <v>A </v>
      </c>
    </row>
    <row r="596" spans="1:15">
      <c r="A596" s="45">
        <v>43719</v>
      </c>
      <c r="B596" s="20" t="s">
        <v>1594</v>
      </c>
      <c r="C596" s="20" t="s">
        <v>1595</v>
      </c>
      <c r="D596" s="20" t="s">
        <v>1596</v>
      </c>
      <c r="E596" s="20" t="s">
        <v>1600</v>
      </c>
      <c r="F596" s="20" t="s">
        <v>5</v>
      </c>
      <c r="G596" s="20" t="s">
        <v>1598</v>
      </c>
      <c r="H596" s="46">
        <v>18</v>
      </c>
      <c r="I596" s="103" t="s">
        <v>179</v>
      </c>
      <c r="J596" s="47">
        <v>5.5</v>
      </c>
      <c r="K596" s="47">
        <v>99</v>
      </c>
      <c r="L596" s="46" t="s">
        <v>154</v>
      </c>
      <c r="M596" s="46" t="s">
        <v>155</v>
      </c>
      <c r="N596" s="46" t="s">
        <v>156</v>
      </c>
      <c r="O596" s="104" t="str">
        <f>IF(F596="","",VLOOKUP(F596,海关监管条件!$A$1:$B$2000,2,FALSE))</f>
        <v>A </v>
      </c>
    </row>
    <row r="597" spans="1:15">
      <c r="A597" s="45">
        <v>43719</v>
      </c>
      <c r="B597" s="20" t="s">
        <v>1601</v>
      </c>
      <c r="C597" s="20" t="s">
        <v>1602</v>
      </c>
      <c r="D597" s="20" t="s">
        <v>1603</v>
      </c>
      <c r="E597" s="20" t="s">
        <v>1604</v>
      </c>
      <c r="F597" s="20" t="s">
        <v>15</v>
      </c>
      <c r="G597" s="20" t="s">
        <v>719</v>
      </c>
      <c r="H597" s="46">
        <v>288</v>
      </c>
      <c r="I597" s="46" t="s">
        <v>165</v>
      </c>
      <c r="J597" s="47">
        <v>0.3</v>
      </c>
      <c r="K597" s="47">
        <v>86.4</v>
      </c>
      <c r="L597" s="46" t="s">
        <v>154</v>
      </c>
      <c r="M597" s="46" t="s">
        <v>155</v>
      </c>
      <c r="N597" s="46" t="s">
        <v>156</v>
      </c>
      <c r="O597" s="104" t="str">
        <f>IF(F597="","",VLOOKUP(F597,海关监管条件!$A$1:$B$2000,2,FALSE))</f>
        <v>A </v>
      </c>
    </row>
    <row r="598" spans="1:15">
      <c r="A598" s="45">
        <v>43719</v>
      </c>
      <c r="B598" s="20" t="s">
        <v>1601</v>
      </c>
      <c r="C598" s="20" t="s">
        <v>1602</v>
      </c>
      <c r="D598" s="20" t="s">
        <v>1603</v>
      </c>
      <c r="E598" s="20" t="s">
        <v>1605</v>
      </c>
      <c r="F598" s="20" t="s">
        <v>54</v>
      </c>
      <c r="G598" s="20" t="s">
        <v>1606</v>
      </c>
      <c r="H598" s="46">
        <v>36</v>
      </c>
      <c r="I598" s="46" t="s">
        <v>631</v>
      </c>
      <c r="J598" s="47">
        <v>0.4</v>
      </c>
      <c r="K598" s="47">
        <v>14.4</v>
      </c>
      <c r="L598" s="46" t="s">
        <v>154</v>
      </c>
      <c r="M598" s="46" t="s">
        <v>155</v>
      </c>
      <c r="N598" s="46" t="s">
        <v>156</v>
      </c>
      <c r="O598" s="104" t="str">
        <f>IF(F598="","",VLOOKUP(F598,海关监管条件!$A$1:$B$2000,2,FALSE))</f>
        <v>A</v>
      </c>
    </row>
    <row r="599" spans="1:15">
      <c r="A599" s="45">
        <v>43719</v>
      </c>
      <c r="B599" s="20" t="s">
        <v>1601</v>
      </c>
      <c r="C599" s="20" t="s">
        <v>1602</v>
      </c>
      <c r="D599" s="20" t="s">
        <v>1603</v>
      </c>
      <c r="E599" s="20" t="s">
        <v>1607</v>
      </c>
      <c r="F599" s="20" t="s">
        <v>42</v>
      </c>
      <c r="G599" s="20" t="s">
        <v>1343</v>
      </c>
      <c r="H599" s="46">
        <v>96</v>
      </c>
      <c r="I599" s="46" t="s">
        <v>165</v>
      </c>
      <c r="J599" s="47">
        <v>0.45</v>
      </c>
      <c r="K599" s="47">
        <v>43.2</v>
      </c>
      <c r="L599" s="46" t="s">
        <v>154</v>
      </c>
      <c r="M599" s="46" t="s">
        <v>155</v>
      </c>
      <c r="N599" s="46" t="s">
        <v>156</v>
      </c>
      <c r="O599" s="104" t="str">
        <f>IF(F599="","",VLOOKUP(F599,海关监管条件!$A$1:$B$2000,2,FALSE))</f>
        <v>无 </v>
      </c>
    </row>
    <row r="600" spans="1:15">
      <c r="A600" s="45">
        <v>43719</v>
      </c>
      <c r="B600" s="20" t="s">
        <v>1601</v>
      </c>
      <c r="C600" s="20" t="s">
        <v>1602</v>
      </c>
      <c r="D600" s="20" t="s">
        <v>1603</v>
      </c>
      <c r="E600" s="20" t="s">
        <v>1608</v>
      </c>
      <c r="F600" s="20" t="s">
        <v>42</v>
      </c>
      <c r="G600" s="20" t="s">
        <v>1343</v>
      </c>
      <c r="H600" s="46">
        <v>120</v>
      </c>
      <c r="I600" s="46" t="s">
        <v>165</v>
      </c>
      <c r="J600" s="47">
        <v>0.5</v>
      </c>
      <c r="K600" s="47">
        <v>60</v>
      </c>
      <c r="L600" s="46" t="s">
        <v>154</v>
      </c>
      <c r="M600" s="46" t="s">
        <v>155</v>
      </c>
      <c r="N600" s="46" t="s">
        <v>156</v>
      </c>
      <c r="O600" s="104" t="str">
        <f>IF(F600="","",VLOOKUP(F600,海关监管条件!$A$1:$B$2000,2,FALSE))</f>
        <v>无 </v>
      </c>
    </row>
    <row r="601" spans="1:15">
      <c r="A601" s="45">
        <v>43719</v>
      </c>
      <c r="B601" s="20" t="s">
        <v>1601</v>
      </c>
      <c r="C601" s="20" t="s">
        <v>1602</v>
      </c>
      <c r="D601" s="20" t="s">
        <v>1603</v>
      </c>
      <c r="E601" s="20" t="s">
        <v>1609</v>
      </c>
      <c r="F601" s="20" t="s">
        <v>15</v>
      </c>
      <c r="G601" s="20" t="s">
        <v>1610</v>
      </c>
      <c r="H601" s="46">
        <v>54</v>
      </c>
      <c r="I601" s="46" t="s">
        <v>165</v>
      </c>
      <c r="J601" s="47">
        <v>0.7</v>
      </c>
      <c r="K601" s="47">
        <v>37.8</v>
      </c>
      <c r="L601" s="46" t="s">
        <v>154</v>
      </c>
      <c r="M601" s="46" t="s">
        <v>155</v>
      </c>
      <c r="N601" s="46" t="s">
        <v>156</v>
      </c>
      <c r="O601" s="104" t="str">
        <f>IF(F601="","",VLOOKUP(F601,海关监管条件!$A$1:$B$2000,2,FALSE))</f>
        <v>A </v>
      </c>
    </row>
    <row r="602" spans="1:15">
      <c r="A602" s="45">
        <v>43719</v>
      </c>
      <c r="B602" s="20" t="s">
        <v>1601</v>
      </c>
      <c r="C602" s="20" t="s">
        <v>1602</v>
      </c>
      <c r="D602" s="20" t="s">
        <v>1603</v>
      </c>
      <c r="E602" s="20" t="s">
        <v>1611</v>
      </c>
      <c r="F602" s="20" t="s">
        <v>15</v>
      </c>
      <c r="G602" s="20" t="s">
        <v>1612</v>
      </c>
      <c r="H602" s="46">
        <v>114</v>
      </c>
      <c r="I602" s="46" t="s">
        <v>165</v>
      </c>
      <c r="J602" s="47">
        <v>0.7</v>
      </c>
      <c r="K602" s="47">
        <v>79.8</v>
      </c>
      <c r="L602" s="46" t="s">
        <v>154</v>
      </c>
      <c r="M602" s="46" t="s">
        <v>155</v>
      </c>
      <c r="N602" s="46" t="s">
        <v>156</v>
      </c>
      <c r="O602" s="104" t="str">
        <f>IF(F602="","",VLOOKUP(F602,海关监管条件!$A$1:$B$2000,2,FALSE))</f>
        <v>A </v>
      </c>
    </row>
    <row r="603" spans="1:15">
      <c r="A603" s="45">
        <v>43719</v>
      </c>
      <c r="B603" s="20" t="s">
        <v>1601</v>
      </c>
      <c r="C603" s="20" t="s">
        <v>1602</v>
      </c>
      <c r="D603" s="20" t="s">
        <v>1603</v>
      </c>
      <c r="E603" s="20" t="s">
        <v>1613</v>
      </c>
      <c r="F603" s="20" t="s">
        <v>15</v>
      </c>
      <c r="G603" s="20" t="s">
        <v>1614</v>
      </c>
      <c r="H603" s="46">
        <v>222</v>
      </c>
      <c r="I603" s="46" t="s">
        <v>165</v>
      </c>
      <c r="J603" s="47">
        <v>0.7</v>
      </c>
      <c r="K603" s="47">
        <v>155.4</v>
      </c>
      <c r="L603" s="46" t="s">
        <v>154</v>
      </c>
      <c r="M603" s="46" t="s">
        <v>155</v>
      </c>
      <c r="N603" s="46" t="s">
        <v>156</v>
      </c>
      <c r="O603" s="104" t="str">
        <f>IF(F603="","",VLOOKUP(F603,海关监管条件!$A$1:$B$2000,2,FALSE))</f>
        <v>A </v>
      </c>
    </row>
    <row r="604" spans="1:15">
      <c r="A604" s="45">
        <v>43719</v>
      </c>
      <c r="B604" s="20" t="s">
        <v>1601</v>
      </c>
      <c r="C604" s="20" t="s">
        <v>1602</v>
      </c>
      <c r="D604" s="20" t="s">
        <v>1603</v>
      </c>
      <c r="E604" s="20" t="s">
        <v>1615</v>
      </c>
      <c r="F604" s="20" t="s">
        <v>15</v>
      </c>
      <c r="G604" s="20" t="s">
        <v>1616</v>
      </c>
      <c r="H604" s="46">
        <v>480</v>
      </c>
      <c r="I604" s="46" t="s">
        <v>165</v>
      </c>
      <c r="J604" s="47">
        <v>0.7</v>
      </c>
      <c r="K604" s="47">
        <v>336</v>
      </c>
      <c r="L604" s="46" t="s">
        <v>154</v>
      </c>
      <c r="M604" s="46" t="s">
        <v>155</v>
      </c>
      <c r="N604" s="46" t="s">
        <v>156</v>
      </c>
      <c r="O604" s="104" t="str">
        <f>IF(F604="","",VLOOKUP(F604,海关监管条件!$A$1:$B$2000,2,FALSE))</f>
        <v>A </v>
      </c>
    </row>
    <row r="605" spans="1:15">
      <c r="A605" s="45">
        <v>43719</v>
      </c>
      <c r="B605" s="20" t="s">
        <v>1601</v>
      </c>
      <c r="C605" s="20" t="s">
        <v>1602</v>
      </c>
      <c r="D605" s="20" t="s">
        <v>1603</v>
      </c>
      <c r="E605" s="20" t="s">
        <v>1617</v>
      </c>
      <c r="F605" s="20" t="s">
        <v>52</v>
      </c>
      <c r="G605" s="20" t="s">
        <v>1350</v>
      </c>
      <c r="H605" s="46">
        <v>114</v>
      </c>
      <c r="I605" s="46" t="s">
        <v>153</v>
      </c>
      <c r="J605" s="47">
        <v>0.8</v>
      </c>
      <c r="K605" s="47">
        <v>91.2</v>
      </c>
      <c r="L605" s="46" t="s">
        <v>154</v>
      </c>
      <c r="M605" s="46" t="s">
        <v>155</v>
      </c>
      <c r="N605" s="46" t="s">
        <v>156</v>
      </c>
      <c r="O605" s="104" t="str">
        <f>IF(F605="","",VLOOKUP(F605,海关监管条件!$A$1:$B$2000,2,FALSE))</f>
        <v>无</v>
      </c>
    </row>
    <row r="606" spans="1:15">
      <c r="A606" s="45">
        <v>43719</v>
      </c>
      <c r="B606" s="20" t="s">
        <v>1601</v>
      </c>
      <c r="C606" s="20" t="s">
        <v>1602</v>
      </c>
      <c r="D606" s="20" t="s">
        <v>1603</v>
      </c>
      <c r="E606" s="20" t="s">
        <v>1618</v>
      </c>
      <c r="F606" s="20" t="s">
        <v>42</v>
      </c>
      <c r="G606" s="20" t="s">
        <v>1619</v>
      </c>
      <c r="H606" s="46">
        <v>984</v>
      </c>
      <c r="I606" s="46" t="s">
        <v>165</v>
      </c>
      <c r="J606" s="47">
        <v>0.45</v>
      </c>
      <c r="K606" s="47">
        <v>442.8</v>
      </c>
      <c r="L606" s="46" t="s">
        <v>154</v>
      </c>
      <c r="M606" s="46" t="s">
        <v>155</v>
      </c>
      <c r="N606" s="46" t="s">
        <v>156</v>
      </c>
      <c r="O606" s="104" t="str">
        <f>IF(F606="","",VLOOKUP(F606,海关监管条件!$A$1:$B$2000,2,FALSE))</f>
        <v>无 </v>
      </c>
    </row>
    <row r="607" spans="1:15">
      <c r="A607" s="45">
        <v>43719</v>
      </c>
      <c r="B607" s="20" t="s">
        <v>1601</v>
      </c>
      <c r="C607" s="20" t="s">
        <v>1602</v>
      </c>
      <c r="D607" s="20" t="s">
        <v>1603</v>
      </c>
      <c r="E607" s="20" t="s">
        <v>1620</v>
      </c>
      <c r="F607" s="20" t="s">
        <v>15</v>
      </c>
      <c r="G607" s="20" t="s">
        <v>1621</v>
      </c>
      <c r="H607" s="46">
        <v>1848</v>
      </c>
      <c r="I607" s="46" t="s">
        <v>165</v>
      </c>
      <c r="J607" s="47">
        <v>0.4</v>
      </c>
      <c r="K607" s="47">
        <v>739.2</v>
      </c>
      <c r="L607" s="46" t="s">
        <v>154</v>
      </c>
      <c r="M607" s="46" t="s">
        <v>155</v>
      </c>
      <c r="N607" s="46" t="s">
        <v>156</v>
      </c>
      <c r="O607" s="104" t="str">
        <f>IF(F607="","",VLOOKUP(F607,海关监管条件!$A$1:$B$2000,2,FALSE))</f>
        <v>A </v>
      </c>
    </row>
    <row r="608" spans="1:15">
      <c r="A608" s="45">
        <v>43719</v>
      </c>
      <c r="B608" s="20" t="s">
        <v>1601</v>
      </c>
      <c r="C608" s="20" t="s">
        <v>1602</v>
      </c>
      <c r="D608" s="20" t="s">
        <v>1603</v>
      </c>
      <c r="E608" s="20" t="s">
        <v>1622</v>
      </c>
      <c r="F608" s="20" t="s">
        <v>15</v>
      </c>
      <c r="G608" s="20" t="s">
        <v>1623</v>
      </c>
      <c r="H608" s="46">
        <v>1044</v>
      </c>
      <c r="I608" s="46" t="s">
        <v>153</v>
      </c>
      <c r="J608" s="47">
        <v>1.1</v>
      </c>
      <c r="K608" s="47">
        <v>1148.4</v>
      </c>
      <c r="L608" s="46" t="s">
        <v>154</v>
      </c>
      <c r="M608" s="46" t="s">
        <v>155</v>
      </c>
      <c r="N608" s="46" t="s">
        <v>156</v>
      </c>
      <c r="O608" s="104" t="str">
        <f>IF(F608="","",VLOOKUP(F608,海关监管条件!$A$1:$B$2000,2,FALSE))</f>
        <v>A </v>
      </c>
    </row>
    <row r="609" spans="1:15">
      <c r="A609" s="45">
        <v>43719</v>
      </c>
      <c r="B609" s="20" t="s">
        <v>1601</v>
      </c>
      <c r="C609" s="20" t="s">
        <v>1602</v>
      </c>
      <c r="D609" s="20" t="s">
        <v>1603</v>
      </c>
      <c r="E609" s="20" t="s">
        <v>1624</v>
      </c>
      <c r="F609" s="20" t="s">
        <v>52</v>
      </c>
      <c r="G609" s="20" t="s">
        <v>1350</v>
      </c>
      <c r="H609" s="46">
        <v>54</v>
      </c>
      <c r="I609" s="46" t="s">
        <v>153</v>
      </c>
      <c r="J609" s="47">
        <v>0.8</v>
      </c>
      <c r="K609" s="47">
        <v>43.2</v>
      </c>
      <c r="L609" s="46" t="s">
        <v>154</v>
      </c>
      <c r="M609" s="46" t="s">
        <v>155</v>
      </c>
      <c r="N609" s="46" t="s">
        <v>156</v>
      </c>
      <c r="O609" s="104" t="str">
        <f>IF(F609="","",VLOOKUP(F609,海关监管条件!$A$1:$B$2000,2,FALSE))</f>
        <v>无</v>
      </c>
    </row>
    <row r="610" spans="1:15">
      <c r="A610" s="45">
        <v>43719</v>
      </c>
      <c r="B610" s="20" t="s">
        <v>1601</v>
      </c>
      <c r="C610" s="20" t="s">
        <v>1602</v>
      </c>
      <c r="D610" s="20" t="s">
        <v>1603</v>
      </c>
      <c r="E610" s="20" t="s">
        <v>1625</v>
      </c>
      <c r="F610" s="20" t="s">
        <v>53</v>
      </c>
      <c r="G610" s="20" t="s">
        <v>1626</v>
      </c>
      <c r="H610" s="46">
        <v>54</v>
      </c>
      <c r="I610" s="46" t="s">
        <v>631</v>
      </c>
      <c r="J610" s="47">
        <v>0.4</v>
      </c>
      <c r="K610" s="47">
        <v>21.6</v>
      </c>
      <c r="L610" s="46" t="s">
        <v>154</v>
      </c>
      <c r="M610" s="46" t="s">
        <v>155</v>
      </c>
      <c r="N610" s="46" t="s">
        <v>156</v>
      </c>
      <c r="O610" s="104" t="str">
        <f>IF(F610="","",VLOOKUP(F610,海关监管条件!$A$1:$B$2000,2,FALSE))</f>
        <v>无</v>
      </c>
    </row>
    <row r="611" spans="1:15">
      <c r="A611" s="45">
        <v>43719</v>
      </c>
      <c r="B611" s="20" t="s">
        <v>1601</v>
      </c>
      <c r="C611" s="20" t="s">
        <v>1602</v>
      </c>
      <c r="D611" s="20" t="s">
        <v>1603</v>
      </c>
      <c r="E611" s="20" t="s">
        <v>1627</v>
      </c>
      <c r="F611" s="20" t="s">
        <v>52</v>
      </c>
      <c r="G611" s="20" t="s">
        <v>1628</v>
      </c>
      <c r="H611" s="46">
        <v>120</v>
      </c>
      <c r="I611" s="46" t="s">
        <v>153</v>
      </c>
      <c r="J611" s="47">
        <v>1.8</v>
      </c>
      <c r="K611" s="47">
        <v>216</v>
      </c>
      <c r="L611" s="46" t="s">
        <v>154</v>
      </c>
      <c r="M611" s="46" t="s">
        <v>155</v>
      </c>
      <c r="N611" s="46" t="s">
        <v>156</v>
      </c>
      <c r="O611" s="104" t="str">
        <f>IF(F611="","",VLOOKUP(F611,海关监管条件!$A$1:$B$2000,2,FALSE))</f>
        <v>无</v>
      </c>
    </row>
    <row r="612" spans="1:15">
      <c r="A612" s="45">
        <v>43719</v>
      </c>
      <c r="B612" s="20" t="s">
        <v>1601</v>
      </c>
      <c r="C612" s="20" t="s">
        <v>1602</v>
      </c>
      <c r="D612" s="20" t="s">
        <v>1603</v>
      </c>
      <c r="E612" s="20" t="s">
        <v>1629</v>
      </c>
      <c r="F612" s="20" t="s">
        <v>56</v>
      </c>
      <c r="G612" s="20" t="s">
        <v>1309</v>
      </c>
      <c r="H612" s="46">
        <v>176</v>
      </c>
      <c r="I612" s="46" t="s">
        <v>165</v>
      </c>
      <c r="J612" s="47">
        <v>0.35</v>
      </c>
      <c r="K612" s="47">
        <v>61.6</v>
      </c>
      <c r="L612" s="46" t="s">
        <v>154</v>
      </c>
      <c r="M612" s="46" t="s">
        <v>155</v>
      </c>
      <c r="N612" s="46" t="s">
        <v>156</v>
      </c>
      <c r="O612" s="104" t="str">
        <f>IF(F612="","",VLOOKUP(F612,海关监管条件!$A$1:$B$2000,2,FALSE))</f>
        <v>无</v>
      </c>
    </row>
    <row r="613" spans="1:15">
      <c r="A613" s="45">
        <v>43719</v>
      </c>
      <c r="B613" s="20" t="s">
        <v>1601</v>
      </c>
      <c r="C613" s="20" t="s">
        <v>1602</v>
      </c>
      <c r="D613" s="20" t="s">
        <v>1603</v>
      </c>
      <c r="E613" s="20" t="s">
        <v>1630</v>
      </c>
      <c r="F613" s="20" t="s">
        <v>56</v>
      </c>
      <c r="G613" s="20" t="s">
        <v>1311</v>
      </c>
      <c r="H613" s="46">
        <v>208</v>
      </c>
      <c r="I613" s="46" t="s">
        <v>165</v>
      </c>
      <c r="J613" s="47">
        <v>0.35</v>
      </c>
      <c r="K613" s="47">
        <v>72.8</v>
      </c>
      <c r="L613" s="46" t="s">
        <v>154</v>
      </c>
      <c r="M613" s="46" t="s">
        <v>155</v>
      </c>
      <c r="N613" s="46" t="s">
        <v>156</v>
      </c>
      <c r="O613" s="104" t="str">
        <f>IF(F613="","",VLOOKUP(F613,海关监管条件!$A$1:$B$2000,2,FALSE))</f>
        <v>无</v>
      </c>
    </row>
    <row r="614" spans="1:15">
      <c r="A614" s="45">
        <v>43719</v>
      </c>
      <c r="B614" s="20" t="s">
        <v>1601</v>
      </c>
      <c r="C614" s="20" t="s">
        <v>1602</v>
      </c>
      <c r="D614" s="20" t="s">
        <v>1603</v>
      </c>
      <c r="E614" s="20" t="s">
        <v>1631</v>
      </c>
      <c r="F614" s="20" t="s">
        <v>15</v>
      </c>
      <c r="G614" s="20" t="s">
        <v>1632</v>
      </c>
      <c r="H614" s="46">
        <v>120</v>
      </c>
      <c r="I614" s="46" t="s">
        <v>165</v>
      </c>
      <c r="J614" s="47">
        <v>0.38</v>
      </c>
      <c r="K614" s="47">
        <v>45.6</v>
      </c>
      <c r="L614" s="46" t="s">
        <v>154</v>
      </c>
      <c r="M614" s="46" t="s">
        <v>155</v>
      </c>
      <c r="N614" s="46" t="s">
        <v>156</v>
      </c>
      <c r="O614" s="104" t="str">
        <f>IF(F614="","",VLOOKUP(F614,海关监管条件!$A$1:$B$2000,2,FALSE))</f>
        <v>A </v>
      </c>
    </row>
    <row r="615" spans="1:15">
      <c r="A615" s="45">
        <v>43719</v>
      </c>
      <c r="B615" s="20" t="s">
        <v>1633</v>
      </c>
      <c r="C615" s="20" t="s">
        <v>1634</v>
      </c>
      <c r="D615" s="20" t="s">
        <v>1635</v>
      </c>
      <c r="E615" s="20" t="s">
        <v>1636</v>
      </c>
      <c r="F615" s="20" t="s">
        <v>43</v>
      </c>
      <c r="G615" s="20" t="s">
        <v>1014</v>
      </c>
      <c r="H615" s="46">
        <v>48</v>
      </c>
      <c r="I615" s="46" t="s">
        <v>248</v>
      </c>
      <c r="J615" s="47">
        <v>4.21</v>
      </c>
      <c r="K615" s="47">
        <v>202.08</v>
      </c>
      <c r="L615" s="46" t="s">
        <v>154</v>
      </c>
      <c r="M615" s="46" t="s">
        <v>155</v>
      </c>
      <c r="N615" s="46" t="s">
        <v>156</v>
      </c>
      <c r="O615" s="104" t="str">
        <f>IF(F615="","",VLOOKUP(F615,海关监管条件!$A$1:$B$2000,2,FALSE))</f>
        <v>无 </v>
      </c>
    </row>
    <row r="616" spans="1:15">
      <c r="A616" s="45">
        <v>43719</v>
      </c>
      <c r="B616" s="20" t="s">
        <v>1633</v>
      </c>
      <c r="C616" s="20" t="s">
        <v>1634</v>
      </c>
      <c r="D616" s="20" t="s">
        <v>1635</v>
      </c>
      <c r="E616" s="20" t="s">
        <v>1637</v>
      </c>
      <c r="F616" s="20" t="s">
        <v>43</v>
      </c>
      <c r="G616" s="20" t="s">
        <v>1014</v>
      </c>
      <c r="H616" s="46">
        <v>180</v>
      </c>
      <c r="I616" s="46" t="s">
        <v>248</v>
      </c>
      <c r="J616" s="47">
        <v>2.82</v>
      </c>
      <c r="K616" s="47">
        <v>507.6</v>
      </c>
      <c r="L616" s="46" t="s">
        <v>154</v>
      </c>
      <c r="M616" s="46" t="s">
        <v>155</v>
      </c>
      <c r="N616" s="46" t="s">
        <v>156</v>
      </c>
      <c r="O616" s="104" t="str">
        <f>IF(F616="","",VLOOKUP(F616,海关监管条件!$A$1:$B$2000,2,FALSE))</f>
        <v>无 </v>
      </c>
    </row>
    <row r="617" spans="1:15">
      <c r="A617" s="45">
        <v>43719</v>
      </c>
      <c r="B617" s="20" t="s">
        <v>1633</v>
      </c>
      <c r="C617" s="20" t="s">
        <v>1634</v>
      </c>
      <c r="D617" s="20" t="s">
        <v>1635</v>
      </c>
      <c r="E617" s="20" t="s">
        <v>1638</v>
      </c>
      <c r="F617" s="20" t="s">
        <v>43</v>
      </c>
      <c r="G617" s="20" t="s">
        <v>1014</v>
      </c>
      <c r="H617" s="46">
        <v>18</v>
      </c>
      <c r="I617" s="46" t="s">
        <v>248</v>
      </c>
      <c r="J617" s="47">
        <v>4.1</v>
      </c>
      <c r="K617" s="47">
        <v>73.8</v>
      </c>
      <c r="L617" s="46" t="s">
        <v>154</v>
      </c>
      <c r="M617" s="46" t="s">
        <v>155</v>
      </c>
      <c r="N617" s="46" t="s">
        <v>156</v>
      </c>
      <c r="O617" s="104" t="str">
        <f>IF(F617="","",VLOOKUP(F617,海关监管条件!$A$1:$B$2000,2,FALSE))</f>
        <v>无 </v>
      </c>
    </row>
    <row r="618" spans="1:15">
      <c r="A618" s="45">
        <v>43719</v>
      </c>
      <c r="B618" s="20" t="s">
        <v>1633</v>
      </c>
      <c r="C618" s="20" t="s">
        <v>1634</v>
      </c>
      <c r="D618" s="20" t="s">
        <v>1635</v>
      </c>
      <c r="E618" s="20" t="s">
        <v>1639</v>
      </c>
      <c r="F618" s="20" t="s">
        <v>43</v>
      </c>
      <c r="G618" s="20" t="s">
        <v>1014</v>
      </c>
      <c r="H618" s="46">
        <v>48</v>
      </c>
      <c r="I618" s="46" t="s">
        <v>248</v>
      </c>
      <c r="J618" s="47">
        <v>6.09</v>
      </c>
      <c r="K618" s="47">
        <v>292.32</v>
      </c>
      <c r="L618" s="46" t="s">
        <v>154</v>
      </c>
      <c r="M618" s="46" t="s">
        <v>155</v>
      </c>
      <c r="N618" s="46" t="s">
        <v>156</v>
      </c>
      <c r="O618" s="104" t="str">
        <f>IF(F618="","",VLOOKUP(F618,海关监管条件!$A$1:$B$2000,2,FALSE))</f>
        <v>无 </v>
      </c>
    </row>
    <row r="619" spans="1:15">
      <c r="A619" s="45">
        <v>43725</v>
      </c>
      <c r="B619" s="20" t="s">
        <v>1640</v>
      </c>
      <c r="C619" s="20" t="s">
        <v>1641</v>
      </c>
      <c r="D619" s="20" t="s">
        <v>1642</v>
      </c>
      <c r="E619" s="20" t="s">
        <v>1643</v>
      </c>
      <c r="F619" s="20" t="s">
        <v>20</v>
      </c>
      <c r="G619" s="20" t="s">
        <v>953</v>
      </c>
      <c r="H619" s="46">
        <v>688</v>
      </c>
      <c r="I619" s="46" t="s">
        <v>214</v>
      </c>
      <c r="J619" s="47">
        <v>3.95433139534884</v>
      </c>
      <c r="K619" s="47">
        <v>2720.58</v>
      </c>
      <c r="L619" s="46" t="s">
        <v>154</v>
      </c>
      <c r="M619" s="46" t="s">
        <v>155</v>
      </c>
      <c r="N619" s="46" t="s">
        <v>156</v>
      </c>
      <c r="O619" s="104" t="str">
        <f>IF(F619="","",VLOOKUP(F619,海关监管条件!$A$1:$B$2000,2,FALSE))</f>
        <v>无 </v>
      </c>
    </row>
    <row r="620" spans="1:15">
      <c r="A620" s="45">
        <v>43725</v>
      </c>
      <c r="B620" s="20" t="s">
        <v>1640</v>
      </c>
      <c r="C620" s="20" t="s">
        <v>1641</v>
      </c>
      <c r="D620" s="20" t="s">
        <v>1642</v>
      </c>
      <c r="E620" s="20" t="s">
        <v>1644</v>
      </c>
      <c r="F620" s="20" t="s">
        <v>24</v>
      </c>
      <c r="G620" s="20" t="s">
        <v>1139</v>
      </c>
      <c r="H620" s="46">
        <v>256</v>
      </c>
      <c r="I620" s="46" t="s">
        <v>263</v>
      </c>
      <c r="J620" s="47">
        <v>2.5530078125</v>
      </c>
      <c r="K620" s="47">
        <v>653.57</v>
      </c>
      <c r="L620" s="46" t="s">
        <v>154</v>
      </c>
      <c r="M620" s="46" t="s">
        <v>155</v>
      </c>
      <c r="N620" s="46" t="s">
        <v>156</v>
      </c>
      <c r="O620" s="104" t="str">
        <f>IF(F620="","",VLOOKUP(F620,海关监管条件!$A$1:$B$2000,2,FALSE))</f>
        <v>无 </v>
      </c>
    </row>
    <row r="621" spans="1:15">
      <c r="A621" s="45">
        <v>43725</v>
      </c>
      <c r="B621" s="20" t="s">
        <v>1640</v>
      </c>
      <c r="C621" s="20" t="s">
        <v>1641</v>
      </c>
      <c r="D621" s="20" t="s">
        <v>1642</v>
      </c>
      <c r="E621" s="20" t="s">
        <v>1645</v>
      </c>
      <c r="F621" s="20" t="s">
        <v>13</v>
      </c>
      <c r="G621" s="20" t="s">
        <v>311</v>
      </c>
      <c r="H621" s="46">
        <v>1676</v>
      </c>
      <c r="I621" s="46" t="s">
        <v>263</v>
      </c>
      <c r="J621" s="47">
        <v>0.992726730310262</v>
      </c>
      <c r="K621" s="47">
        <v>1663.81</v>
      </c>
      <c r="L621" s="46" t="s">
        <v>154</v>
      </c>
      <c r="M621" s="46" t="s">
        <v>155</v>
      </c>
      <c r="N621" s="46" t="s">
        <v>156</v>
      </c>
      <c r="O621" s="104" t="str">
        <f>IF(F621="","",VLOOKUP(F621,海关监管条件!$A$1:$B$2000,2,FALSE))</f>
        <v>A</v>
      </c>
    </row>
    <row r="622" spans="1:15">
      <c r="A622" s="45">
        <v>43725</v>
      </c>
      <c r="B622" s="20" t="s">
        <v>1640</v>
      </c>
      <c r="C622" s="20" t="s">
        <v>1641</v>
      </c>
      <c r="D622" s="20" t="s">
        <v>1642</v>
      </c>
      <c r="E622" s="20" t="s">
        <v>1646</v>
      </c>
      <c r="F622" s="20" t="s">
        <v>15</v>
      </c>
      <c r="G622" s="20" t="s">
        <v>313</v>
      </c>
      <c r="H622" s="46">
        <v>224</v>
      </c>
      <c r="I622" s="46" t="s">
        <v>153</v>
      </c>
      <c r="J622" s="47">
        <v>1.75441964285714</v>
      </c>
      <c r="K622" s="47">
        <v>392.99</v>
      </c>
      <c r="L622" s="46" t="s">
        <v>154</v>
      </c>
      <c r="M622" s="46" t="s">
        <v>155</v>
      </c>
      <c r="N622" s="46" t="s">
        <v>156</v>
      </c>
      <c r="O622" s="104" t="str">
        <f>IF(F622="","",VLOOKUP(F622,海关监管条件!$A$1:$B$2000,2,FALSE))</f>
        <v>A </v>
      </c>
    </row>
    <row r="623" spans="1:15">
      <c r="A623" s="45">
        <v>43725</v>
      </c>
      <c r="B623" s="20" t="s">
        <v>1640</v>
      </c>
      <c r="C623" s="20" t="s">
        <v>1641</v>
      </c>
      <c r="D623" s="20" t="s">
        <v>1642</v>
      </c>
      <c r="E623" s="20" t="s">
        <v>1647</v>
      </c>
      <c r="F623" s="20" t="s">
        <v>13</v>
      </c>
      <c r="G623" s="20" t="s">
        <v>802</v>
      </c>
      <c r="H623" s="46">
        <v>864</v>
      </c>
      <c r="I623" s="46" t="s">
        <v>263</v>
      </c>
      <c r="J623" s="47">
        <v>1.21666666666667</v>
      </c>
      <c r="K623" s="47">
        <v>1051.2</v>
      </c>
      <c r="L623" s="46" t="s">
        <v>154</v>
      </c>
      <c r="M623" s="46" t="s">
        <v>155</v>
      </c>
      <c r="N623" s="46" t="s">
        <v>156</v>
      </c>
      <c r="O623" s="104" t="str">
        <f>IF(F623="","",VLOOKUP(F623,海关监管条件!$A$1:$B$2000,2,FALSE))</f>
        <v>A</v>
      </c>
    </row>
    <row r="624" spans="1:15">
      <c r="A624" s="45">
        <v>43725</v>
      </c>
      <c r="B624" s="20" t="s">
        <v>1640</v>
      </c>
      <c r="C624" s="20" t="s">
        <v>1641</v>
      </c>
      <c r="D624" s="20" t="s">
        <v>1642</v>
      </c>
      <c r="E624" s="20" t="s">
        <v>1648</v>
      </c>
      <c r="F624" s="20" t="s">
        <v>13</v>
      </c>
      <c r="G624" s="20" t="s">
        <v>1649</v>
      </c>
      <c r="H624" s="46">
        <v>486</v>
      </c>
      <c r="I624" s="46" t="s">
        <v>263</v>
      </c>
      <c r="J624" s="47">
        <v>1.00343621399177</v>
      </c>
      <c r="K624" s="47">
        <v>487.67</v>
      </c>
      <c r="L624" s="46" t="s">
        <v>154</v>
      </c>
      <c r="M624" s="46" t="s">
        <v>155</v>
      </c>
      <c r="N624" s="46" t="s">
        <v>156</v>
      </c>
      <c r="O624" s="104" t="str">
        <f>IF(F624="","",VLOOKUP(F624,海关监管条件!$A$1:$B$2000,2,FALSE))</f>
        <v>A</v>
      </c>
    </row>
    <row r="625" spans="1:15">
      <c r="A625" s="45">
        <v>43725</v>
      </c>
      <c r="B625" s="20" t="s">
        <v>1640</v>
      </c>
      <c r="C625" s="20" t="s">
        <v>1641</v>
      </c>
      <c r="D625" s="20" t="s">
        <v>1642</v>
      </c>
      <c r="E625" s="20" t="s">
        <v>1650</v>
      </c>
      <c r="F625" s="20" t="s">
        <v>13</v>
      </c>
      <c r="G625" s="20" t="s">
        <v>1651</v>
      </c>
      <c r="H625" s="46">
        <v>360</v>
      </c>
      <c r="I625" s="46" t="s">
        <v>263</v>
      </c>
      <c r="J625" s="47">
        <v>1.17905555555556</v>
      </c>
      <c r="K625" s="47">
        <v>424.46</v>
      </c>
      <c r="L625" s="46" t="s">
        <v>154</v>
      </c>
      <c r="M625" s="46" t="s">
        <v>155</v>
      </c>
      <c r="N625" s="46" t="s">
        <v>156</v>
      </c>
      <c r="O625" s="104" t="str">
        <f>IF(F625="","",VLOOKUP(F625,海关监管条件!$A$1:$B$2000,2,FALSE))</f>
        <v>A</v>
      </c>
    </row>
    <row r="626" spans="1:15">
      <c r="A626" s="45">
        <v>43725</v>
      </c>
      <c r="B626" s="20" t="s">
        <v>1640</v>
      </c>
      <c r="C626" s="20" t="s">
        <v>1641</v>
      </c>
      <c r="D626" s="20" t="s">
        <v>1642</v>
      </c>
      <c r="E626" s="20" t="s">
        <v>1652</v>
      </c>
      <c r="F626" s="20" t="s">
        <v>22</v>
      </c>
      <c r="G626" s="20" t="s">
        <v>1112</v>
      </c>
      <c r="H626" s="46">
        <v>180</v>
      </c>
      <c r="I626" s="46" t="s">
        <v>153</v>
      </c>
      <c r="J626" s="47">
        <v>3.04166666666667</v>
      </c>
      <c r="K626" s="47">
        <v>547.5</v>
      </c>
      <c r="L626" s="46" t="s">
        <v>154</v>
      </c>
      <c r="M626" s="46" t="s">
        <v>155</v>
      </c>
      <c r="N626" s="46" t="s">
        <v>156</v>
      </c>
      <c r="O626" s="104" t="str">
        <f>IF(F626="","",VLOOKUP(F626,海关监管条件!$A$1:$B$2000,2,FALSE))</f>
        <v>A </v>
      </c>
    </row>
    <row r="627" spans="1:15">
      <c r="A627" s="45">
        <v>43725</v>
      </c>
      <c r="B627" s="20" t="s">
        <v>1640</v>
      </c>
      <c r="C627" s="20" t="s">
        <v>1641</v>
      </c>
      <c r="D627" s="20" t="s">
        <v>1642</v>
      </c>
      <c r="E627" s="20" t="s">
        <v>1653</v>
      </c>
      <c r="F627" s="20" t="s">
        <v>13</v>
      </c>
      <c r="G627" s="20" t="s">
        <v>1654</v>
      </c>
      <c r="H627" s="46">
        <v>372</v>
      </c>
      <c r="I627" s="46" t="s">
        <v>263</v>
      </c>
      <c r="J627" s="47">
        <v>1.76545698924731</v>
      </c>
      <c r="K627" s="47">
        <v>656.75</v>
      </c>
      <c r="L627" s="46" t="s">
        <v>154</v>
      </c>
      <c r="M627" s="46" t="s">
        <v>155</v>
      </c>
      <c r="N627" s="46" t="s">
        <v>156</v>
      </c>
      <c r="O627" s="104" t="str">
        <f>IF(F627="","",VLOOKUP(F627,海关监管条件!$A$1:$B$2000,2,FALSE))</f>
        <v>A</v>
      </c>
    </row>
    <row r="628" spans="1:15">
      <c r="A628" s="45">
        <v>43725</v>
      </c>
      <c r="B628" s="20" t="s">
        <v>1640</v>
      </c>
      <c r="C628" s="20" t="s">
        <v>1641</v>
      </c>
      <c r="D628" s="20" t="s">
        <v>1642</v>
      </c>
      <c r="E628" s="20" t="s">
        <v>1655</v>
      </c>
      <c r="F628" s="20" t="s">
        <v>13</v>
      </c>
      <c r="G628" s="20" t="s">
        <v>1656</v>
      </c>
      <c r="H628" s="46">
        <v>306</v>
      </c>
      <c r="I628" s="46" t="s">
        <v>263</v>
      </c>
      <c r="J628" s="47">
        <v>1.7309477124183</v>
      </c>
      <c r="K628" s="47">
        <v>529.67</v>
      </c>
      <c r="L628" s="46" t="s">
        <v>154</v>
      </c>
      <c r="M628" s="46" t="s">
        <v>155</v>
      </c>
      <c r="N628" s="46" t="s">
        <v>156</v>
      </c>
      <c r="O628" s="104" t="str">
        <f>IF(F628="","",VLOOKUP(F628,海关监管条件!$A$1:$B$2000,2,FALSE))</f>
        <v>A</v>
      </c>
    </row>
    <row r="629" spans="1:15">
      <c r="A629" s="45">
        <v>43725</v>
      </c>
      <c r="B629" s="20" t="s">
        <v>1640</v>
      </c>
      <c r="C629" s="20" t="s">
        <v>1641</v>
      </c>
      <c r="D629" s="20" t="s">
        <v>1642</v>
      </c>
      <c r="E629" s="20" t="s">
        <v>1657</v>
      </c>
      <c r="F629" s="20" t="s">
        <v>13</v>
      </c>
      <c r="G629" s="20" t="s">
        <v>1658</v>
      </c>
      <c r="H629" s="46">
        <v>360</v>
      </c>
      <c r="I629" s="46" t="s">
        <v>263</v>
      </c>
      <c r="J629" s="47">
        <v>1.5315</v>
      </c>
      <c r="K629" s="47">
        <v>551.34</v>
      </c>
      <c r="L629" s="46" t="s">
        <v>154</v>
      </c>
      <c r="M629" s="46" t="s">
        <v>155</v>
      </c>
      <c r="N629" s="46" t="s">
        <v>156</v>
      </c>
      <c r="O629" s="104" t="str">
        <f>IF(F629="","",VLOOKUP(F629,海关监管条件!$A$1:$B$2000,2,FALSE))</f>
        <v>A</v>
      </c>
    </row>
    <row r="630" spans="1:15">
      <c r="A630" s="45">
        <v>43725</v>
      </c>
      <c r="B630" s="20" t="s">
        <v>1659</v>
      </c>
      <c r="C630" s="20" t="s">
        <v>1660</v>
      </c>
      <c r="D630" s="20" t="s">
        <v>1661</v>
      </c>
      <c r="E630" s="20" t="s">
        <v>1662</v>
      </c>
      <c r="F630" s="20" t="s">
        <v>13</v>
      </c>
      <c r="G630" s="20" t="s">
        <v>311</v>
      </c>
      <c r="H630" s="46">
        <v>408</v>
      </c>
      <c r="I630" s="46" t="s">
        <v>263</v>
      </c>
      <c r="J630" s="47">
        <v>1.49852941176471</v>
      </c>
      <c r="K630" s="47">
        <v>611.4</v>
      </c>
      <c r="L630" s="46" t="s">
        <v>154</v>
      </c>
      <c r="M630" s="46" t="s">
        <v>155</v>
      </c>
      <c r="N630" s="46" t="s">
        <v>156</v>
      </c>
      <c r="O630" s="104" t="str">
        <f>IF(F630="","",VLOOKUP(F630,海关监管条件!$A$1:$B$2000,2,FALSE))</f>
        <v>A</v>
      </c>
    </row>
    <row r="631" spans="1:15">
      <c r="A631" s="45">
        <v>43725</v>
      </c>
      <c r="B631" s="20" t="s">
        <v>1659</v>
      </c>
      <c r="C631" s="20" t="s">
        <v>1660</v>
      </c>
      <c r="D631" s="20" t="s">
        <v>1661</v>
      </c>
      <c r="E631" s="20" t="s">
        <v>1663</v>
      </c>
      <c r="F631" s="20" t="s">
        <v>15</v>
      </c>
      <c r="G631" s="20" t="s">
        <v>313</v>
      </c>
      <c r="H631" s="46">
        <v>120</v>
      </c>
      <c r="I631" s="46" t="s">
        <v>153</v>
      </c>
      <c r="J631" s="47">
        <v>0.64975</v>
      </c>
      <c r="K631" s="47">
        <v>77.97</v>
      </c>
      <c r="L631" s="46" t="s">
        <v>154</v>
      </c>
      <c r="M631" s="46" t="s">
        <v>155</v>
      </c>
      <c r="N631" s="46" t="s">
        <v>156</v>
      </c>
      <c r="O631" s="104" t="str">
        <f>IF(F631="","",VLOOKUP(F631,海关监管条件!$A$1:$B$2000,2,FALSE))</f>
        <v>A </v>
      </c>
    </row>
    <row r="632" spans="1:15">
      <c r="A632" s="45">
        <v>43725</v>
      </c>
      <c r="B632" s="20" t="s">
        <v>1659</v>
      </c>
      <c r="C632" s="20" t="s">
        <v>1660</v>
      </c>
      <c r="D632" s="20" t="s">
        <v>1661</v>
      </c>
      <c r="E632" s="20" t="s">
        <v>1664</v>
      </c>
      <c r="F632" s="20" t="s">
        <v>10</v>
      </c>
      <c r="G632" s="20" t="s">
        <v>713</v>
      </c>
      <c r="H632" s="46">
        <v>276</v>
      </c>
      <c r="I632" s="46" t="s">
        <v>263</v>
      </c>
      <c r="J632" s="47">
        <v>2.12351449275362</v>
      </c>
      <c r="K632" s="47">
        <v>586.09</v>
      </c>
      <c r="L632" s="46" t="s">
        <v>154</v>
      </c>
      <c r="M632" s="46" t="s">
        <v>155</v>
      </c>
      <c r="N632" s="46" t="s">
        <v>156</v>
      </c>
      <c r="O632" s="104" t="str">
        <f>IF(F632="","",VLOOKUP(F632,海关监管条件!$A$1:$B$2000,2,FALSE))</f>
        <v>A </v>
      </c>
    </row>
    <row r="633" spans="1:15">
      <c r="A633" s="45">
        <v>43725</v>
      </c>
      <c r="B633" s="20" t="s">
        <v>1659</v>
      </c>
      <c r="C633" s="20" t="s">
        <v>1660</v>
      </c>
      <c r="D633" s="20" t="s">
        <v>1661</v>
      </c>
      <c r="E633" s="20" t="s">
        <v>1665</v>
      </c>
      <c r="F633" s="20" t="s">
        <v>13</v>
      </c>
      <c r="G633" s="20" t="s">
        <v>1666</v>
      </c>
      <c r="H633" s="46">
        <v>132</v>
      </c>
      <c r="I633" s="46" t="s">
        <v>263</v>
      </c>
      <c r="J633" s="47">
        <v>1.21098484848485</v>
      </c>
      <c r="K633" s="47">
        <v>159.85</v>
      </c>
      <c r="L633" s="46" t="s">
        <v>154</v>
      </c>
      <c r="M633" s="46" t="s">
        <v>155</v>
      </c>
      <c r="N633" s="46" t="s">
        <v>156</v>
      </c>
      <c r="O633" s="104" t="str">
        <f>IF(F633="","",VLOOKUP(F633,海关监管条件!$A$1:$B$2000,2,FALSE))</f>
        <v>A</v>
      </c>
    </row>
    <row r="634" spans="1:15">
      <c r="A634" s="45">
        <v>43725</v>
      </c>
      <c r="B634" s="20" t="s">
        <v>1659</v>
      </c>
      <c r="C634" s="20" t="s">
        <v>1660</v>
      </c>
      <c r="D634" s="20" t="s">
        <v>1661</v>
      </c>
      <c r="E634" s="20" t="s">
        <v>1667</v>
      </c>
      <c r="F634" s="20" t="s">
        <v>13</v>
      </c>
      <c r="G634" s="20" t="s">
        <v>1654</v>
      </c>
      <c r="H634" s="46">
        <v>138</v>
      </c>
      <c r="I634" s="46" t="s">
        <v>263</v>
      </c>
      <c r="J634" s="47">
        <v>1.81876811594203</v>
      </c>
      <c r="K634" s="47">
        <v>250.99</v>
      </c>
      <c r="L634" s="46" t="s">
        <v>154</v>
      </c>
      <c r="M634" s="46" t="s">
        <v>155</v>
      </c>
      <c r="N634" s="46" t="s">
        <v>156</v>
      </c>
      <c r="O634" s="104" t="str">
        <f>IF(F634="","",VLOOKUP(F634,海关监管条件!$A$1:$B$2000,2,FALSE))</f>
        <v>A</v>
      </c>
    </row>
    <row r="635" spans="1:15">
      <c r="A635" s="45">
        <v>43725</v>
      </c>
      <c r="B635" s="20" t="s">
        <v>1659</v>
      </c>
      <c r="C635" s="20" t="s">
        <v>1660</v>
      </c>
      <c r="D635" s="20" t="s">
        <v>1661</v>
      </c>
      <c r="E635" s="20" t="s">
        <v>1668</v>
      </c>
      <c r="F635" s="20" t="s">
        <v>13</v>
      </c>
      <c r="G635" s="20" t="s">
        <v>1658</v>
      </c>
      <c r="H635" s="46">
        <v>186</v>
      </c>
      <c r="I635" s="46" t="s">
        <v>263</v>
      </c>
      <c r="J635" s="47">
        <v>0.953279569892473</v>
      </c>
      <c r="K635" s="47">
        <v>177.31</v>
      </c>
      <c r="L635" s="46" t="s">
        <v>154</v>
      </c>
      <c r="M635" s="46" t="s">
        <v>155</v>
      </c>
      <c r="N635" s="46" t="s">
        <v>156</v>
      </c>
      <c r="O635" s="104" t="str">
        <f>IF(F635="","",VLOOKUP(F635,海关监管条件!$A$1:$B$2000,2,FALSE))</f>
        <v>A</v>
      </c>
    </row>
    <row r="636" spans="1:15">
      <c r="A636" s="45">
        <v>43725</v>
      </c>
      <c r="B636" s="20" t="s">
        <v>1659</v>
      </c>
      <c r="C636" s="20" t="s">
        <v>1660</v>
      </c>
      <c r="D636" s="20" t="s">
        <v>1661</v>
      </c>
      <c r="E636" s="20" t="s">
        <v>1669</v>
      </c>
      <c r="F636" s="20" t="s">
        <v>13</v>
      </c>
      <c r="G636" s="20" t="s">
        <v>1114</v>
      </c>
      <c r="H636" s="46">
        <v>344</v>
      </c>
      <c r="I636" s="46" t="s">
        <v>263</v>
      </c>
      <c r="J636" s="47">
        <v>1.25595930232558</v>
      </c>
      <c r="K636" s="47">
        <v>432.05</v>
      </c>
      <c r="L636" s="46" t="s">
        <v>154</v>
      </c>
      <c r="M636" s="46" t="s">
        <v>155</v>
      </c>
      <c r="N636" s="46" t="s">
        <v>156</v>
      </c>
      <c r="O636" s="104" t="str">
        <f>IF(F636="","",VLOOKUP(F636,海关监管条件!$A$1:$B$2000,2,FALSE))</f>
        <v>A</v>
      </c>
    </row>
    <row r="637" spans="1:15">
      <c r="A637" s="45">
        <v>43725</v>
      </c>
      <c r="B637" s="20" t="s">
        <v>1659</v>
      </c>
      <c r="C637" s="20" t="s">
        <v>1660</v>
      </c>
      <c r="D637" s="20" t="s">
        <v>1661</v>
      </c>
      <c r="E637" s="20" t="s">
        <v>1670</v>
      </c>
      <c r="F637" s="20" t="s">
        <v>13</v>
      </c>
      <c r="G637" s="20" t="s">
        <v>1671</v>
      </c>
      <c r="H637" s="46">
        <v>188</v>
      </c>
      <c r="I637" s="46" t="s">
        <v>263</v>
      </c>
      <c r="J637" s="47">
        <v>2.25776595744681</v>
      </c>
      <c r="K637" s="47">
        <v>424.46</v>
      </c>
      <c r="L637" s="46" t="s">
        <v>154</v>
      </c>
      <c r="M637" s="46" t="s">
        <v>155</v>
      </c>
      <c r="N637" s="46" t="s">
        <v>156</v>
      </c>
      <c r="O637" s="104" t="str">
        <f>IF(F637="","",VLOOKUP(F637,海关监管条件!$A$1:$B$2000,2,FALSE))</f>
        <v>A</v>
      </c>
    </row>
    <row r="638" spans="1:15">
      <c r="A638" s="45">
        <v>43727</v>
      </c>
      <c r="B638" s="20" t="s">
        <v>1672</v>
      </c>
      <c r="C638" s="20" t="s">
        <v>1673</v>
      </c>
      <c r="D638" s="20" t="s">
        <v>1674</v>
      </c>
      <c r="E638" s="20" t="s">
        <v>1675</v>
      </c>
      <c r="F638" s="20" t="s">
        <v>5</v>
      </c>
      <c r="G638" s="20" t="s">
        <v>1676</v>
      </c>
      <c r="H638" s="46">
        <v>424</v>
      </c>
      <c r="I638" s="46" t="s">
        <v>153</v>
      </c>
      <c r="J638" s="47">
        <v>3.5</v>
      </c>
      <c r="K638" s="47">
        <v>1484</v>
      </c>
      <c r="L638" s="46" t="s">
        <v>154</v>
      </c>
      <c r="M638" s="46" t="s">
        <v>155</v>
      </c>
      <c r="N638" s="46" t="s">
        <v>156</v>
      </c>
      <c r="O638" s="104" t="str">
        <f>IF(F638="","",VLOOKUP(F638,海关监管条件!$A$1:$B$2000,2,FALSE))</f>
        <v>A </v>
      </c>
    </row>
    <row r="639" spans="1:15">
      <c r="A639" s="45">
        <v>43727</v>
      </c>
      <c r="B639" s="20" t="s">
        <v>1672</v>
      </c>
      <c r="C639" s="20" t="s">
        <v>1673</v>
      </c>
      <c r="D639" s="20" t="s">
        <v>1674</v>
      </c>
      <c r="E639" s="20" t="s">
        <v>1677</v>
      </c>
      <c r="F639" s="20" t="s">
        <v>70</v>
      </c>
      <c r="G639" s="20" t="s">
        <v>1678</v>
      </c>
      <c r="H639" s="46">
        <v>240</v>
      </c>
      <c r="I639" s="46" t="s">
        <v>165</v>
      </c>
      <c r="J639" s="47">
        <v>2.3</v>
      </c>
      <c r="K639" s="47">
        <v>552</v>
      </c>
      <c r="L639" s="46" t="s">
        <v>154</v>
      </c>
      <c r="M639" s="46" t="s">
        <v>155</v>
      </c>
      <c r="N639" s="46" t="s">
        <v>156</v>
      </c>
      <c r="O639" s="104" t="str">
        <f>IF(F639="","",VLOOKUP(F639,海关监管条件!$A$1:$B$2000,2,FALSE))</f>
        <v>A</v>
      </c>
    </row>
    <row r="640" spans="1:15">
      <c r="A640" s="45">
        <v>43727</v>
      </c>
      <c r="B640" s="20" t="s">
        <v>1672</v>
      </c>
      <c r="C640" s="20" t="s">
        <v>1673</v>
      </c>
      <c r="D640" s="20" t="s">
        <v>1674</v>
      </c>
      <c r="E640" s="20" t="s">
        <v>1679</v>
      </c>
      <c r="F640" s="20" t="s">
        <v>7</v>
      </c>
      <c r="G640" s="20" t="s">
        <v>1680</v>
      </c>
      <c r="H640" s="46">
        <v>560</v>
      </c>
      <c r="I640" s="46" t="s">
        <v>165</v>
      </c>
      <c r="J640" s="47">
        <v>2.3</v>
      </c>
      <c r="K640" s="47">
        <v>1288</v>
      </c>
      <c r="L640" s="46" t="s">
        <v>154</v>
      </c>
      <c r="M640" s="46" t="s">
        <v>155</v>
      </c>
      <c r="N640" s="46" t="s">
        <v>156</v>
      </c>
      <c r="O640" s="104" t="str">
        <f>IF(F640="","",VLOOKUP(F640,海关监管条件!$A$1:$B$2000,2,FALSE))</f>
        <v>A </v>
      </c>
    </row>
    <row r="641" spans="1:15">
      <c r="A641" s="45">
        <v>43727</v>
      </c>
      <c r="B641" s="20" t="s">
        <v>1672</v>
      </c>
      <c r="C641" s="20" t="s">
        <v>1681</v>
      </c>
      <c r="D641" s="20" t="s">
        <v>1682</v>
      </c>
      <c r="E641" s="20" t="s">
        <v>1683</v>
      </c>
      <c r="F641" s="20" t="s">
        <v>7</v>
      </c>
      <c r="G641" s="20" t="s">
        <v>1121</v>
      </c>
      <c r="H641" s="46">
        <v>14</v>
      </c>
      <c r="I641" s="103" t="s">
        <v>179</v>
      </c>
      <c r="J641" s="47">
        <v>41.9194285714286</v>
      </c>
      <c r="K641" s="47">
        <v>586.872</v>
      </c>
      <c r="L641" s="46" t="s">
        <v>162</v>
      </c>
      <c r="M641" s="46" t="s">
        <v>155</v>
      </c>
      <c r="N641" s="46" t="s">
        <v>156</v>
      </c>
      <c r="O641" s="104" t="str">
        <f>IF(F641="","",VLOOKUP(F641,海关监管条件!$A$1:$B$2000,2,FALSE))</f>
        <v>A </v>
      </c>
    </row>
    <row r="642" spans="1:15">
      <c r="A642" s="45">
        <v>43727</v>
      </c>
      <c r="B642" s="20" t="s">
        <v>1672</v>
      </c>
      <c r="C642" s="20" t="s">
        <v>1681</v>
      </c>
      <c r="D642" s="20" t="s">
        <v>1682</v>
      </c>
      <c r="E642" s="20" t="s">
        <v>1684</v>
      </c>
      <c r="F642" s="20" t="s">
        <v>7</v>
      </c>
      <c r="G642" s="20" t="s">
        <v>1121</v>
      </c>
      <c r="H642" s="46">
        <v>105</v>
      </c>
      <c r="I642" s="103" t="s">
        <v>179</v>
      </c>
      <c r="J642" s="47">
        <v>40.6324285714286</v>
      </c>
      <c r="K642" s="47">
        <v>4266.405</v>
      </c>
      <c r="L642" s="46" t="s">
        <v>162</v>
      </c>
      <c r="M642" s="46" t="s">
        <v>155</v>
      </c>
      <c r="N642" s="46" t="s">
        <v>156</v>
      </c>
      <c r="O642" s="104" t="str">
        <f>IF(F642="","",VLOOKUP(F642,海关监管条件!$A$1:$B$2000,2,FALSE))</f>
        <v>A </v>
      </c>
    </row>
    <row r="643" spans="1:15">
      <c r="A643" s="45">
        <v>43727</v>
      </c>
      <c r="B643" s="20" t="s">
        <v>1672</v>
      </c>
      <c r="C643" s="20" t="s">
        <v>1681</v>
      </c>
      <c r="D643" s="20" t="s">
        <v>1682</v>
      </c>
      <c r="E643" s="20" t="s">
        <v>1685</v>
      </c>
      <c r="F643" s="20" t="s">
        <v>7</v>
      </c>
      <c r="G643" s="20" t="s">
        <v>1121</v>
      </c>
      <c r="H643" s="46">
        <v>213</v>
      </c>
      <c r="I643" s="103" t="s">
        <v>179</v>
      </c>
      <c r="J643" s="47">
        <v>64.7619718309859</v>
      </c>
      <c r="K643" s="47">
        <v>13794.3</v>
      </c>
      <c r="L643" s="46" t="s">
        <v>162</v>
      </c>
      <c r="M643" s="46" t="s">
        <v>155</v>
      </c>
      <c r="N643" s="46" t="s">
        <v>156</v>
      </c>
      <c r="O643" s="104" t="str">
        <f>IF(F643="","",VLOOKUP(F643,海关监管条件!$A$1:$B$2000,2,FALSE))</f>
        <v>A </v>
      </c>
    </row>
    <row r="644" spans="1:15">
      <c r="A644" s="45">
        <v>43727</v>
      </c>
      <c r="B644" s="20" t="s">
        <v>1672</v>
      </c>
      <c r="C644" s="20" t="s">
        <v>1681</v>
      </c>
      <c r="D644" s="20" t="s">
        <v>1682</v>
      </c>
      <c r="E644" s="20" t="s">
        <v>1686</v>
      </c>
      <c r="F644" s="20" t="s">
        <v>7</v>
      </c>
      <c r="G644" s="20" t="s">
        <v>1121</v>
      </c>
      <c r="H644" s="46">
        <v>3</v>
      </c>
      <c r="I644" s="103" t="s">
        <v>179</v>
      </c>
      <c r="J644" s="47">
        <v>61.776</v>
      </c>
      <c r="K644" s="47">
        <v>185.328</v>
      </c>
      <c r="L644" s="46" t="s">
        <v>162</v>
      </c>
      <c r="M644" s="46" t="s">
        <v>155</v>
      </c>
      <c r="N644" s="46" t="s">
        <v>156</v>
      </c>
      <c r="O644" s="104" t="str">
        <f>IF(F644="","",VLOOKUP(F644,海关监管条件!$A$1:$B$2000,2,FALSE))</f>
        <v>A </v>
      </c>
    </row>
    <row r="645" spans="1:15">
      <c r="A645" s="45">
        <v>43727</v>
      </c>
      <c r="B645" s="20" t="s">
        <v>1672</v>
      </c>
      <c r="C645" s="20" t="s">
        <v>1681</v>
      </c>
      <c r="D645" s="20" t="s">
        <v>1682</v>
      </c>
      <c r="E645" s="20" t="s">
        <v>1687</v>
      </c>
      <c r="F645" s="20" t="s">
        <v>7</v>
      </c>
      <c r="G645" s="20" t="s">
        <v>1121</v>
      </c>
      <c r="H645" s="46">
        <v>3</v>
      </c>
      <c r="I645" s="103" t="s">
        <v>179</v>
      </c>
      <c r="J645" s="47">
        <v>73.71</v>
      </c>
      <c r="K645" s="47">
        <v>221.13</v>
      </c>
      <c r="L645" s="46" t="s">
        <v>162</v>
      </c>
      <c r="M645" s="46" t="s">
        <v>155</v>
      </c>
      <c r="N645" s="46" t="s">
        <v>156</v>
      </c>
      <c r="O645" s="104" t="str">
        <f>IF(F645="","",VLOOKUP(F645,海关监管条件!$A$1:$B$2000,2,FALSE))</f>
        <v>A </v>
      </c>
    </row>
    <row r="646" spans="1:15">
      <c r="A646" s="45">
        <v>43727</v>
      </c>
      <c r="B646" s="20" t="s">
        <v>1672</v>
      </c>
      <c r="C646" s="20" t="s">
        <v>1681</v>
      </c>
      <c r="D646" s="20" t="s">
        <v>1682</v>
      </c>
      <c r="E646" s="20" t="s">
        <v>1688</v>
      </c>
      <c r="F646" s="20" t="s">
        <v>7</v>
      </c>
      <c r="G646" s="20" t="s">
        <v>1121</v>
      </c>
      <c r="H646" s="46">
        <v>24</v>
      </c>
      <c r="I646" s="103" t="s">
        <v>179</v>
      </c>
      <c r="J646" s="47">
        <v>66.924</v>
      </c>
      <c r="K646" s="47">
        <v>1606.176</v>
      </c>
      <c r="L646" s="46" t="s">
        <v>162</v>
      </c>
      <c r="M646" s="46" t="s">
        <v>155</v>
      </c>
      <c r="N646" s="46" t="s">
        <v>156</v>
      </c>
      <c r="O646" s="104" t="str">
        <f>IF(F646="","",VLOOKUP(F646,海关监管条件!$A$1:$B$2000,2,FALSE))</f>
        <v>A </v>
      </c>
    </row>
    <row r="647" spans="1:15">
      <c r="A647" s="45">
        <v>43727</v>
      </c>
      <c r="B647" s="20" t="s">
        <v>1672</v>
      </c>
      <c r="C647" s="20" t="s">
        <v>1681</v>
      </c>
      <c r="D647" s="20" t="s">
        <v>1682</v>
      </c>
      <c r="E647" s="20" t="s">
        <v>1689</v>
      </c>
      <c r="F647" s="20" t="s">
        <v>11</v>
      </c>
      <c r="G647" s="20" t="s">
        <v>184</v>
      </c>
      <c r="H647" s="46">
        <v>64</v>
      </c>
      <c r="I647" s="103" t="s">
        <v>179</v>
      </c>
      <c r="J647" s="47">
        <v>21.9594375</v>
      </c>
      <c r="K647" s="47">
        <v>1405.404</v>
      </c>
      <c r="L647" s="46" t="s">
        <v>162</v>
      </c>
      <c r="M647" s="46" t="s">
        <v>155</v>
      </c>
      <c r="N647" s="46" t="s">
        <v>156</v>
      </c>
      <c r="O647" s="104" t="str">
        <f>IF(F647="","",VLOOKUP(F647,海关监管条件!$A$1:$B$2000,2,FALSE))</f>
        <v>无 </v>
      </c>
    </row>
    <row r="648" spans="1:15">
      <c r="A648" s="45">
        <v>43727</v>
      </c>
      <c r="B648" s="20" t="s">
        <v>1672</v>
      </c>
      <c r="C648" s="20" t="s">
        <v>1681</v>
      </c>
      <c r="D648" s="20" t="s">
        <v>1682</v>
      </c>
      <c r="E648" s="20" t="s">
        <v>1690</v>
      </c>
      <c r="F648" s="20" t="s">
        <v>11</v>
      </c>
      <c r="G648" s="20" t="s">
        <v>184</v>
      </c>
      <c r="H648" s="46">
        <v>94</v>
      </c>
      <c r="I648" s="103" t="s">
        <v>179</v>
      </c>
      <c r="J648" s="47">
        <v>12.4866382978723</v>
      </c>
      <c r="K648" s="47">
        <v>1173.744</v>
      </c>
      <c r="L648" s="46" t="s">
        <v>162</v>
      </c>
      <c r="M648" s="46" t="s">
        <v>155</v>
      </c>
      <c r="N648" s="46" t="s">
        <v>156</v>
      </c>
      <c r="O648" s="104" t="str">
        <f>IF(F648="","",VLOOKUP(F648,海关监管条件!$A$1:$B$2000,2,FALSE))</f>
        <v>无 </v>
      </c>
    </row>
    <row r="649" spans="1:15">
      <c r="A649" s="45">
        <v>43727</v>
      </c>
      <c r="B649" s="20" t="s">
        <v>1672</v>
      </c>
      <c r="C649" s="20" t="s">
        <v>1681</v>
      </c>
      <c r="D649" s="20" t="s">
        <v>1682</v>
      </c>
      <c r="E649" s="20" t="s">
        <v>1691</v>
      </c>
      <c r="F649" s="20" t="s">
        <v>7</v>
      </c>
      <c r="G649" s="20" t="s">
        <v>186</v>
      </c>
      <c r="H649" s="46">
        <v>36</v>
      </c>
      <c r="I649" s="103" t="s">
        <v>179</v>
      </c>
      <c r="J649" s="47">
        <v>34.8985</v>
      </c>
      <c r="K649" s="47">
        <v>1256.346</v>
      </c>
      <c r="L649" s="46" t="s">
        <v>162</v>
      </c>
      <c r="M649" s="46" t="s">
        <v>155</v>
      </c>
      <c r="N649" s="46" t="s">
        <v>156</v>
      </c>
      <c r="O649" s="104" t="str">
        <f>IF(F649="","",VLOOKUP(F649,海关监管条件!$A$1:$B$2000,2,FALSE))</f>
        <v>A </v>
      </c>
    </row>
    <row r="650" spans="1:15">
      <c r="A650" s="45">
        <v>43727</v>
      </c>
      <c r="B650" s="20" t="s">
        <v>1672</v>
      </c>
      <c r="C650" s="20" t="s">
        <v>1681</v>
      </c>
      <c r="D650" s="20" t="s">
        <v>1682</v>
      </c>
      <c r="E650" s="20" t="s">
        <v>1692</v>
      </c>
      <c r="F650" s="20" t="s">
        <v>5</v>
      </c>
      <c r="G650" s="20" t="s">
        <v>899</v>
      </c>
      <c r="H650" s="46">
        <v>18</v>
      </c>
      <c r="I650" s="46" t="s">
        <v>153</v>
      </c>
      <c r="J650" s="47">
        <v>36.6795</v>
      </c>
      <c r="K650" s="47">
        <v>660.231</v>
      </c>
      <c r="L650" s="46" t="s">
        <v>162</v>
      </c>
      <c r="M650" s="46" t="s">
        <v>155</v>
      </c>
      <c r="N650" s="46" t="s">
        <v>156</v>
      </c>
      <c r="O650" s="104" t="str">
        <f>IF(F650="","",VLOOKUP(F650,海关监管条件!$A$1:$B$2000,2,FALSE))</f>
        <v>A </v>
      </c>
    </row>
    <row r="651" spans="1:15">
      <c r="A651" s="45">
        <v>43727</v>
      </c>
      <c r="B651" s="20" t="s">
        <v>1672</v>
      </c>
      <c r="C651" s="20" t="s">
        <v>1681</v>
      </c>
      <c r="D651" s="20" t="s">
        <v>1682</v>
      </c>
      <c r="E651" s="20" t="s">
        <v>1693</v>
      </c>
      <c r="F651" s="20" t="s">
        <v>11</v>
      </c>
      <c r="G651" s="20" t="s">
        <v>184</v>
      </c>
      <c r="H651" s="46">
        <v>58</v>
      </c>
      <c r="I651" s="103" t="s">
        <v>179</v>
      </c>
      <c r="J651" s="47">
        <v>12.3455172413793</v>
      </c>
      <c r="K651" s="47">
        <v>716.04</v>
      </c>
      <c r="L651" s="46" t="s">
        <v>162</v>
      </c>
      <c r="M651" s="46" t="s">
        <v>155</v>
      </c>
      <c r="N651" s="46" t="s">
        <v>156</v>
      </c>
      <c r="O651" s="104" t="str">
        <f>IF(F651="","",VLOOKUP(F651,海关监管条件!$A$1:$B$2000,2,FALSE))</f>
        <v>无 </v>
      </c>
    </row>
    <row r="652" spans="1:15">
      <c r="A652" s="45">
        <v>43727</v>
      </c>
      <c r="B652" s="20" t="s">
        <v>1672</v>
      </c>
      <c r="C652" s="20" t="s">
        <v>1681</v>
      </c>
      <c r="D652" s="20" t="s">
        <v>1682</v>
      </c>
      <c r="E652" s="20" t="s">
        <v>1694</v>
      </c>
      <c r="F652" s="20" t="s">
        <v>7</v>
      </c>
      <c r="G652" s="20" t="s">
        <v>1121</v>
      </c>
      <c r="H652" s="46">
        <v>21</v>
      </c>
      <c r="I652" s="103" t="s">
        <v>179</v>
      </c>
      <c r="J652" s="47">
        <v>41.9194285714286</v>
      </c>
      <c r="K652" s="47">
        <v>880.308</v>
      </c>
      <c r="L652" s="46" t="s">
        <v>162</v>
      </c>
      <c r="M652" s="46" t="s">
        <v>155</v>
      </c>
      <c r="N652" s="46" t="s">
        <v>156</v>
      </c>
      <c r="O652" s="104" t="str">
        <f>IF(F652="","",VLOOKUP(F652,海关监管条件!$A$1:$B$2000,2,FALSE))</f>
        <v>A </v>
      </c>
    </row>
    <row r="653" spans="1:15">
      <c r="A653" s="45">
        <v>43727</v>
      </c>
      <c r="B653" s="20" t="s">
        <v>1672</v>
      </c>
      <c r="C653" s="20" t="s">
        <v>1681</v>
      </c>
      <c r="D653" s="20" t="s">
        <v>1682</v>
      </c>
      <c r="E653" s="20" t="s">
        <v>1695</v>
      </c>
      <c r="F653" s="20" t="s">
        <v>7</v>
      </c>
      <c r="G653" s="20" t="s">
        <v>786</v>
      </c>
      <c r="H653" s="46">
        <v>18</v>
      </c>
      <c r="I653" s="46" t="s">
        <v>165</v>
      </c>
      <c r="J653" s="47">
        <v>28.314</v>
      </c>
      <c r="K653" s="47">
        <v>509.652</v>
      </c>
      <c r="L653" s="46" t="s">
        <v>162</v>
      </c>
      <c r="M653" s="46" t="s">
        <v>155</v>
      </c>
      <c r="N653" s="46" t="s">
        <v>156</v>
      </c>
      <c r="O653" s="104" t="str">
        <f>IF(F653="","",VLOOKUP(F653,海关监管条件!$A$1:$B$2000,2,FALSE))</f>
        <v>A </v>
      </c>
    </row>
    <row r="654" spans="1:15">
      <c r="A654" s="45">
        <v>43727</v>
      </c>
      <c r="B654" s="20" t="s">
        <v>1672</v>
      </c>
      <c r="C654" s="20" t="s">
        <v>1681</v>
      </c>
      <c r="D654" s="20" t="s">
        <v>1682</v>
      </c>
      <c r="E654" s="20" t="s">
        <v>1696</v>
      </c>
      <c r="F654" s="20" t="s">
        <v>5</v>
      </c>
      <c r="G654" s="20" t="s">
        <v>899</v>
      </c>
      <c r="H654" s="46">
        <v>36</v>
      </c>
      <c r="I654" s="46" t="s">
        <v>153</v>
      </c>
      <c r="J654" s="47">
        <v>50.6025</v>
      </c>
      <c r="K654" s="47">
        <v>1821.69</v>
      </c>
      <c r="L654" s="46" t="s">
        <v>162</v>
      </c>
      <c r="M654" s="46" t="s">
        <v>155</v>
      </c>
      <c r="N654" s="46" t="s">
        <v>156</v>
      </c>
      <c r="O654" s="104" t="str">
        <f>IF(F654="","",VLOOKUP(F654,海关监管条件!$A$1:$B$2000,2,FALSE))</f>
        <v>A </v>
      </c>
    </row>
    <row r="655" spans="1:15">
      <c r="A655" s="45">
        <v>43727</v>
      </c>
      <c r="B655" s="20" t="s">
        <v>1672</v>
      </c>
      <c r="C655" s="20" t="s">
        <v>1681</v>
      </c>
      <c r="D655" s="20" t="s">
        <v>1682</v>
      </c>
      <c r="E655" s="20" t="s">
        <v>1697</v>
      </c>
      <c r="F655" s="20" t="s">
        <v>7</v>
      </c>
      <c r="G655" s="20" t="s">
        <v>1121</v>
      </c>
      <c r="H655" s="46">
        <v>2</v>
      </c>
      <c r="I655" s="103" t="s">
        <v>179</v>
      </c>
      <c r="J655" s="47">
        <v>66.924</v>
      </c>
      <c r="K655" s="47">
        <v>133.848</v>
      </c>
      <c r="L655" s="46" t="s">
        <v>162</v>
      </c>
      <c r="M655" s="46" t="s">
        <v>155</v>
      </c>
      <c r="N655" s="46" t="s">
        <v>156</v>
      </c>
      <c r="O655" s="104" t="str">
        <f>IF(F655="","",VLOOKUP(F655,海关监管条件!$A$1:$B$2000,2,FALSE))</f>
        <v>A </v>
      </c>
    </row>
    <row r="656" spans="1:15">
      <c r="A656" s="45">
        <v>43727</v>
      </c>
      <c r="B656" s="20" t="s">
        <v>1698</v>
      </c>
      <c r="C656" s="20" t="s">
        <v>1699</v>
      </c>
      <c r="D656" s="20" t="s">
        <v>1700</v>
      </c>
      <c r="E656" s="20" t="s">
        <v>1701</v>
      </c>
      <c r="F656" s="20" t="s">
        <v>29</v>
      </c>
      <c r="G656" s="20" t="s">
        <v>1224</v>
      </c>
      <c r="H656" s="46">
        <v>174</v>
      </c>
      <c r="I656" s="46" t="s">
        <v>263</v>
      </c>
      <c r="J656" s="47">
        <v>1.73</v>
      </c>
      <c r="K656" s="47">
        <v>301.02</v>
      </c>
      <c r="L656" s="46" t="s">
        <v>154</v>
      </c>
      <c r="M656" s="46" t="s">
        <v>155</v>
      </c>
      <c r="N656" s="46" t="s">
        <v>156</v>
      </c>
      <c r="O656" s="104" t="str">
        <f>IF(F656="","",VLOOKUP(F656,海关监管条件!$A$1:$B$2000,2,FALSE))</f>
        <v>A </v>
      </c>
    </row>
    <row r="657" spans="1:15">
      <c r="A657" s="45">
        <v>43727</v>
      </c>
      <c r="B657" s="20" t="s">
        <v>1698</v>
      </c>
      <c r="C657" s="20" t="s">
        <v>1699</v>
      </c>
      <c r="D657" s="20" t="s">
        <v>1700</v>
      </c>
      <c r="E657" s="20" t="s">
        <v>1702</v>
      </c>
      <c r="F657" s="20" t="s">
        <v>29</v>
      </c>
      <c r="G657" s="20" t="s">
        <v>379</v>
      </c>
      <c r="H657" s="46">
        <v>426</v>
      </c>
      <c r="I657" s="46" t="s">
        <v>263</v>
      </c>
      <c r="J657" s="47">
        <v>2.32</v>
      </c>
      <c r="K657" s="47">
        <v>988.32</v>
      </c>
      <c r="L657" s="46" t="s">
        <v>154</v>
      </c>
      <c r="M657" s="46" t="s">
        <v>155</v>
      </c>
      <c r="N657" s="46" t="s">
        <v>156</v>
      </c>
      <c r="O657" s="104" t="str">
        <f>IF(F657="","",VLOOKUP(F657,海关监管条件!$A$1:$B$2000,2,FALSE))</f>
        <v>A </v>
      </c>
    </row>
    <row r="658" spans="1:15">
      <c r="A658" s="45">
        <v>43727</v>
      </c>
      <c r="B658" s="20" t="s">
        <v>1698</v>
      </c>
      <c r="C658" s="20" t="s">
        <v>1699</v>
      </c>
      <c r="D658" s="20" t="s">
        <v>1700</v>
      </c>
      <c r="E658" s="20" t="s">
        <v>1703</v>
      </c>
      <c r="F658" s="20" t="s">
        <v>29</v>
      </c>
      <c r="G658" s="20" t="s">
        <v>379</v>
      </c>
      <c r="H658" s="46">
        <v>324</v>
      </c>
      <c r="I658" s="46" t="s">
        <v>263</v>
      </c>
      <c r="J658" s="47">
        <v>5.46</v>
      </c>
      <c r="K658" s="47">
        <v>1769.04</v>
      </c>
      <c r="L658" s="46" t="s">
        <v>154</v>
      </c>
      <c r="M658" s="46" t="s">
        <v>155</v>
      </c>
      <c r="N658" s="46" t="s">
        <v>156</v>
      </c>
      <c r="O658" s="104" t="str">
        <f>IF(F658="","",VLOOKUP(F658,海关监管条件!$A$1:$B$2000,2,FALSE))</f>
        <v>A </v>
      </c>
    </row>
    <row r="659" spans="1:15">
      <c r="A659" s="45">
        <v>43727</v>
      </c>
      <c r="B659" s="20" t="s">
        <v>1698</v>
      </c>
      <c r="C659" s="20" t="s">
        <v>1699</v>
      </c>
      <c r="D659" s="20" t="s">
        <v>1700</v>
      </c>
      <c r="E659" s="20" t="s">
        <v>1704</v>
      </c>
      <c r="F659" s="20" t="s">
        <v>29</v>
      </c>
      <c r="G659" s="20" t="s">
        <v>379</v>
      </c>
      <c r="H659" s="46">
        <v>206</v>
      </c>
      <c r="I659" s="46" t="s">
        <v>263</v>
      </c>
      <c r="J659" s="47">
        <v>7.24</v>
      </c>
      <c r="K659" s="47">
        <v>1491.44</v>
      </c>
      <c r="L659" s="46" t="s">
        <v>154</v>
      </c>
      <c r="M659" s="46" t="s">
        <v>155</v>
      </c>
      <c r="N659" s="46" t="s">
        <v>156</v>
      </c>
      <c r="O659" s="104" t="str">
        <f>IF(F659="","",VLOOKUP(F659,海关监管条件!$A$1:$B$2000,2,FALSE))</f>
        <v>A </v>
      </c>
    </row>
    <row r="660" spans="1:15">
      <c r="A660" s="45">
        <v>43727</v>
      </c>
      <c r="B660" s="20" t="s">
        <v>1698</v>
      </c>
      <c r="C660" s="20" t="s">
        <v>1699</v>
      </c>
      <c r="D660" s="20" t="s">
        <v>1700</v>
      </c>
      <c r="E660" s="20" t="s">
        <v>1705</v>
      </c>
      <c r="F660" s="20" t="s">
        <v>13</v>
      </c>
      <c r="G660" s="20" t="s">
        <v>894</v>
      </c>
      <c r="H660" s="46">
        <v>232</v>
      </c>
      <c r="I660" s="46" t="s">
        <v>263</v>
      </c>
      <c r="J660" s="47">
        <v>12.66</v>
      </c>
      <c r="K660" s="47">
        <v>2937.12</v>
      </c>
      <c r="L660" s="46" t="s">
        <v>154</v>
      </c>
      <c r="M660" s="46" t="s">
        <v>155</v>
      </c>
      <c r="N660" s="46" t="s">
        <v>156</v>
      </c>
      <c r="O660" s="104" t="str">
        <f>IF(F660="","",VLOOKUP(F660,海关监管条件!$A$1:$B$2000,2,FALSE))</f>
        <v>A</v>
      </c>
    </row>
    <row r="661" spans="1:15">
      <c r="A661" s="45">
        <v>43727</v>
      </c>
      <c r="B661" s="20" t="s">
        <v>1698</v>
      </c>
      <c r="C661" s="20" t="s">
        <v>1699</v>
      </c>
      <c r="D661" s="20" t="s">
        <v>1700</v>
      </c>
      <c r="E661" s="20" t="s">
        <v>1706</v>
      </c>
      <c r="F661" s="20" t="s">
        <v>13</v>
      </c>
      <c r="G661" s="20" t="s">
        <v>894</v>
      </c>
      <c r="H661" s="46">
        <v>66</v>
      </c>
      <c r="I661" s="46" t="s">
        <v>263</v>
      </c>
      <c r="J661" s="47">
        <v>1.7</v>
      </c>
      <c r="K661" s="47">
        <v>112.2</v>
      </c>
      <c r="L661" s="46" t="s">
        <v>154</v>
      </c>
      <c r="M661" s="46" t="s">
        <v>155</v>
      </c>
      <c r="N661" s="46" t="s">
        <v>156</v>
      </c>
      <c r="O661" s="104" t="str">
        <f>IF(F661="","",VLOOKUP(F661,海关监管条件!$A$1:$B$2000,2,FALSE))</f>
        <v>A</v>
      </c>
    </row>
    <row r="662" spans="1:15">
      <c r="A662" s="45">
        <v>43727</v>
      </c>
      <c r="B662" s="20" t="s">
        <v>1698</v>
      </c>
      <c r="C662" s="20" t="s">
        <v>1699</v>
      </c>
      <c r="D662" s="20" t="s">
        <v>1700</v>
      </c>
      <c r="E662" s="20" t="s">
        <v>1707</v>
      </c>
      <c r="F662" s="20" t="s">
        <v>29</v>
      </c>
      <c r="G662" s="20" t="s">
        <v>1177</v>
      </c>
      <c r="H662" s="46">
        <v>330</v>
      </c>
      <c r="I662" s="46" t="s">
        <v>263</v>
      </c>
      <c r="J662" s="47">
        <v>3.4</v>
      </c>
      <c r="K662" s="47">
        <v>1122</v>
      </c>
      <c r="L662" s="46" t="s">
        <v>154</v>
      </c>
      <c r="M662" s="46" t="s">
        <v>155</v>
      </c>
      <c r="N662" s="46" t="s">
        <v>156</v>
      </c>
      <c r="O662" s="104" t="str">
        <f>IF(F662="","",VLOOKUP(F662,海关监管条件!$A$1:$B$2000,2,FALSE))</f>
        <v>A </v>
      </c>
    </row>
    <row r="663" spans="1:15">
      <c r="A663" s="45">
        <v>43727</v>
      </c>
      <c r="B663" s="20" t="s">
        <v>1698</v>
      </c>
      <c r="C663" s="20" t="s">
        <v>1708</v>
      </c>
      <c r="D663" s="20" t="s">
        <v>1709</v>
      </c>
      <c r="E663" s="20" t="s">
        <v>1710</v>
      </c>
      <c r="F663" s="20" t="s">
        <v>27</v>
      </c>
      <c r="G663" s="20" t="s">
        <v>1711</v>
      </c>
      <c r="H663" s="46">
        <v>144</v>
      </c>
      <c r="I663" s="46" t="s">
        <v>153</v>
      </c>
      <c r="J663" s="47">
        <v>0.8</v>
      </c>
      <c r="K663" s="47">
        <v>115.2</v>
      </c>
      <c r="L663" s="46" t="s">
        <v>154</v>
      </c>
      <c r="M663" s="46" t="s">
        <v>155</v>
      </c>
      <c r="N663" s="46" t="s">
        <v>156</v>
      </c>
      <c r="O663" s="104" t="str">
        <f>IF(F663="","",VLOOKUP(F663,海关监管条件!$A$1:$B$2000,2,FALSE))</f>
        <v>A</v>
      </c>
    </row>
    <row r="664" spans="1:15">
      <c r="A664" s="45">
        <v>43727</v>
      </c>
      <c r="B664" s="20" t="s">
        <v>1698</v>
      </c>
      <c r="C664" s="20" t="s">
        <v>1712</v>
      </c>
      <c r="D664" s="20" t="s">
        <v>1713</v>
      </c>
      <c r="E664" s="20" t="s">
        <v>1714</v>
      </c>
      <c r="F664" s="20" t="s">
        <v>13</v>
      </c>
      <c r="G664" s="20" t="s">
        <v>1715</v>
      </c>
      <c r="H664" s="46">
        <v>144</v>
      </c>
      <c r="I664" s="46" t="s">
        <v>263</v>
      </c>
      <c r="J664" s="47">
        <v>2.07</v>
      </c>
      <c r="K664" s="47">
        <v>298.08</v>
      </c>
      <c r="L664" s="46" t="s">
        <v>154</v>
      </c>
      <c r="M664" s="46" t="s">
        <v>155</v>
      </c>
      <c r="N664" s="46" t="s">
        <v>156</v>
      </c>
      <c r="O664" s="104" t="str">
        <f>IF(F664="","",VLOOKUP(F664,海关监管条件!$A$1:$B$2000,2,FALSE))</f>
        <v>A</v>
      </c>
    </row>
    <row r="665" spans="1:15">
      <c r="A665" s="45">
        <v>43727</v>
      </c>
      <c r="B665" s="20" t="s">
        <v>1698</v>
      </c>
      <c r="C665" s="20" t="s">
        <v>1712</v>
      </c>
      <c r="D665" s="20" t="s">
        <v>1713</v>
      </c>
      <c r="E665" s="20" t="s">
        <v>1716</v>
      </c>
      <c r="F665" s="20" t="s">
        <v>124</v>
      </c>
      <c r="G665" s="20" t="s">
        <v>1717</v>
      </c>
      <c r="H665" s="46">
        <v>78</v>
      </c>
      <c r="I665" s="46" t="s">
        <v>263</v>
      </c>
      <c r="J665" s="47">
        <v>1.69</v>
      </c>
      <c r="K665" s="47">
        <v>131.82</v>
      </c>
      <c r="L665" s="46" t="s">
        <v>154</v>
      </c>
      <c r="M665" s="46" t="s">
        <v>155</v>
      </c>
      <c r="N665" s="46" t="s">
        <v>156</v>
      </c>
      <c r="O665" s="104" t="str">
        <f>IF(F665="","",VLOOKUP(F665,海关监管条件!$A$1:$B$2000,2,FALSE))</f>
        <v>A</v>
      </c>
    </row>
    <row r="666" spans="1:15">
      <c r="A666" s="45">
        <v>43727</v>
      </c>
      <c r="B666" s="20" t="s">
        <v>1698</v>
      </c>
      <c r="C666" s="20" t="s">
        <v>1712</v>
      </c>
      <c r="D666" s="20" t="s">
        <v>1713</v>
      </c>
      <c r="E666" s="20" t="s">
        <v>1718</v>
      </c>
      <c r="F666" s="20" t="s">
        <v>124</v>
      </c>
      <c r="G666" s="20" t="s">
        <v>1717</v>
      </c>
      <c r="H666" s="46">
        <v>78</v>
      </c>
      <c r="I666" s="46" t="s">
        <v>263</v>
      </c>
      <c r="J666" s="47">
        <v>2.6</v>
      </c>
      <c r="K666" s="47">
        <v>202.8</v>
      </c>
      <c r="L666" s="46" t="s">
        <v>154</v>
      </c>
      <c r="M666" s="46" t="s">
        <v>155</v>
      </c>
      <c r="N666" s="46" t="s">
        <v>156</v>
      </c>
      <c r="O666" s="104" t="str">
        <f>IF(F666="","",VLOOKUP(F666,海关监管条件!$A$1:$B$2000,2,FALSE))</f>
        <v>A</v>
      </c>
    </row>
    <row r="667" spans="1:15">
      <c r="A667" s="45">
        <v>43727</v>
      </c>
      <c r="B667" s="20" t="s">
        <v>1698</v>
      </c>
      <c r="C667" s="20" t="s">
        <v>1712</v>
      </c>
      <c r="D667" s="20" t="s">
        <v>1713</v>
      </c>
      <c r="E667" s="20" t="s">
        <v>1719</v>
      </c>
      <c r="F667" s="20" t="s">
        <v>124</v>
      </c>
      <c r="G667" s="20" t="s">
        <v>1717</v>
      </c>
      <c r="H667" s="46">
        <v>78</v>
      </c>
      <c r="I667" s="46" t="s">
        <v>263</v>
      </c>
      <c r="J667" s="47">
        <v>4.57</v>
      </c>
      <c r="K667" s="47">
        <v>356.46</v>
      </c>
      <c r="L667" s="46" t="s">
        <v>154</v>
      </c>
      <c r="M667" s="46" t="s">
        <v>155</v>
      </c>
      <c r="N667" s="46" t="s">
        <v>156</v>
      </c>
      <c r="O667" s="104" t="str">
        <f>IF(F667="","",VLOOKUP(F667,海关监管条件!$A$1:$B$2000,2,FALSE))</f>
        <v>A</v>
      </c>
    </row>
    <row r="668" spans="1:15">
      <c r="A668" s="45">
        <v>43727</v>
      </c>
      <c r="B668" s="20" t="s">
        <v>1698</v>
      </c>
      <c r="C668" s="20" t="s">
        <v>1712</v>
      </c>
      <c r="D668" s="20" t="s">
        <v>1713</v>
      </c>
      <c r="E668" s="20" t="s">
        <v>1720</v>
      </c>
      <c r="F668" s="20" t="s">
        <v>13</v>
      </c>
      <c r="G668" s="20" t="s">
        <v>802</v>
      </c>
      <c r="H668" s="46">
        <v>312</v>
      </c>
      <c r="I668" s="46" t="s">
        <v>263</v>
      </c>
      <c r="J668" s="47">
        <v>1.97</v>
      </c>
      <c r="K668" s="47">
        <v>614.64</v>
      </c>
      <c r="L668" s="46" t="s">
        <v>154</v>
      </c>
      <c r="M668" s="46" t="s">
        <v>155</v>
      </c>
      <c r="N668" s="46" t="s">
        <v>156</v>
      </c>
      <c r="O668" s="104" t="str">
        <f>IF(F668="","",VLOOKUP(F668,海关监管条件!$A$1:$B$2000,2,FALSE))</f>
        <v>A</v>
      </c>
    </row>
    <row r="669" spans="1:15">
      <c r="A669" s="45">
        <v>43727</v>
      </c>
      <c r="B669" s="20" t="s">
        <v>1698</v>
      </c>
      <c r="C669" s="20" t="s">
        <v>1712</v>
      </c>
      <c r="D669" s="20" t="s">
        <v>1713</v>
      </c>
      <c r="E669" s="20" t="s">
        <v>1721</v>
      </c>
      <c r="F669" s="20" t="s">
        <v>20</v>
      </c>
      <c r="G669" s="20" t="s">
        <v>1218</v>
      </c>
      <c r="H669" s="46">
        <v>48</v>
      </c>
      <c r="I669" s="46" t="s">
        <v>263</v>
      </c>
      <c r="J669" s="47">
        <v>4.92</v>
      </c>
      <c r="K669" s="47">
        <v>236.16</v>
      </c>
      <c r="L669" s="46" t="s">
        <v>154</v>
      </c>
      <c r="M669" s="46" t="s">
        <v>155</v>
      </c>
      <c r="N669" s="46" t="s">
        <v>156</v>
      </c>
      <c r="O669" s="104" t="str">
        <f>IF(F669="","",VLOOKUP(F669,海关监管条件!$A$1:$B$2000,2,FALSE))</f>
        <v>无 </v>
      </c>
    </row>
    <row r="670" spans="1:15">
      <c r="A670" s="45">
        <v>43727</v>
      </c>
      <c r="B670" s="20" t="s">
        <v>1698</v>
      </c>
      <c r="C670" s="20" t="s">
        <v>1712</v>
      </c>
      <c r="D670" s="20" t="s">
        <v>1713</v>
      </c>
      <c r="E670" s="20" t="s">
        <v>1722</v>
      </c>
      <c r="F670" s="20" t="s">
        <v>13</v>
      </c>
      <c r="G670" s="20" t="s">
        <v>1226</v>
      </c>
      <c r="H670" s="46">
        <v>174</v>
      </c>
      <c r="I670" s="46" t="s">
        <v>263</v>
      </c>
      <c r="J670" s="47">
        <v>1.18</v>
      </c>
      <c r="K670" s="47">
        <v>205.32</v>
      </c>
      <c r="L670" s="46" t="s">
        <v>154</v>
      </c>
      <c r="M670" s="46" t="s">
        <v>155</v>
      </c>
      <c r="N670" s="46" t="s">
        <v>156</v>
      </c>
      <c r="O670" s="104" t="str">
        <f>IF(F670="","",VLOOKUP(F670,海关监管条件!$A$1:$B$2000,2,FALSE))</f>
        <v>A</v>
      </c>
    </row>
    <row r="671" spans="1:15">
      <c r="A671" s="45">
        <v>43727</v>
      </c>
      <c r="B671" s="20" t="s">
        <v>1698</v>
      </c>
      <c r="C671" s="20" t="s">
        <v>1712</v>
      </c>
      <c r="D671" s="20" t="s">
        <v>1713</v>
      </c>
      <c r="E671" s="20" t="s">
        <v>1723</v>
      </c>
      <c r="F671" s="20" t="s">
        <v>13</v>
      </c>
      <c r="G671" s="20" t="s">
        <v>1724</v>
      </c>
      <c r="H671" s="46">
        <v>6</v>
      </c>
      <c r="I671" s="46" t="s">
        <v>263</v>
      </c>
      <c r="J671" s="47">
        <v>2.28</v>
      </c>
      <c r="K671" s="47">
        <v>13.68</v>
      </c>
      <c r="L671" s="46" t="s">
        <v>154</v>
      </c>
      <c r="M671" s="46" t="s">
        <v>155</v>
      </c>
      <c r="N671" s="46" t="s">
        <v>156</v>
      </c>
      <c r="O671" s="104" t="str">
        <f>IF(F671="","",VLOOKUP(F671,海关监管条件!$A$1:$B$2000,2,FALSE))</f>
        <v>A</v>
      </c>
    </row>
    <row r="672" spans="1:15">
      <c r="A672" s="45">
        <v>43727</v>
      </c>
      <c r="B672" s="20" t="s">
        <v>1698</v>
      </c>
      <c r="C672" s="20" t="s">
        <v>1712</v>
      </c>
      <c r="D672" s="20" t="s">
        <v>1713</v>
      </c>
      <c r="E672" s="20" t="s">
        <v>1725</v>
      </c>
      <c r="F672" s="20" t="s">
        <v>18</v>
      </c>
      <c r="G672" s="20" t="s">
        <v>1234</v>
      </c>
      <c r="H672" s="46">
        <v>168</v>
      </c>
      <c r="I672" s="46" t="s">
        <v>153</v>
      </c>
      <c r="J672" s="47">
        <v>2.46</v>
      </c>
      <c r="K672" s="47">
        <v>413.28</v>
      </c>
      <c r="L672" s="46" t="s">
        <v>154</v>
      </c>
      <c r="M672" s="46" t="s">
        <v>155</v>
      </c>
      <c r="N672" s="46" t="s">
        <v>156</v>
      </c>
      <c r="O672" s="104" t="str">
        <f>IF(F672="","",VLOOKUP(F672,海关监管条件!$A$1:$B$2000,2,FALSE))</f>
        <v>A </v>
      </c>
    </row>
    <row r="673" spans="1:15">
      <c r="A673" s="45">
        <v>43727</v>
      </c>
      <c r="B673" s="20" t="s">
        <v>1698</v>
      </c>
      <c r="C673" s="20" t="s">
        <v>1712</v>
      </c>
      <c r="D673" s="20" t="s">
        <v>1713</v>
      </c>
      <c r="E673" s="20" t="s">
        <v>1726</v>
      </c>
      <c r="F673" s="20" t="s">
        <v>23</v>
      </c>
      <c r="G673" s="20" t="s">
        <v>1727</v>
      </c>
      <c r="H673" s="46">
        <v>40</v>
      </c>
      <c r="I673" s="46" t="s">
        <v>263</v>
      </c>
      <c r="J673" s="47">
        <v>1.38</v>
      </c>
      <c r="K673" s="47">
        <v>55.2</v>
      </c>
      <c r="L673" s="46" t="s">
        <v>154</v>
      </c>
      <c r="M673" s="46" t="s">
        <v>155</v>
      </c>
      <c r="N673" s="46" t="s">
        <v>156</v>
      </c>
      <c r="O673" s="104" t="str">
        <f>IF(F673="","",VLOOKUP(F673,海关监管条件!$A$1:$B$2000,2,FALSE))</f>
        <v>无 </v>
      </c>
    </row>
    <row r="674" spans="1:15">
      <c r="A674" s="45">
        <v>43727</v>
      </c>
      <c r="B674" s="20" t="s">
        <v>1698</v>
      </c>
      <c r="C674" s="20" t="s">
        <v>1712</v>
      </c>
      <c r="D674" s="20" t="s">
        <v>1713</v>
      </c>
      <c r="E674" s="20" t="s">
        <v>1728</v>
      </c>
      <c r="F674" s="20" t="s">
        <v>23</v>
      </c>
      <c r="G674" s="20" t="s">
        <v>1727</v>
      </c>
      <c r="H674" s="46">
        <v>32</v>
      </c>
      <c r="I674" s="46" t="s">
        <v>263</v>
      </c>
      <c r="J674" s="47">
        <v>1.38</v>
      </c>
      <c r="K674" s="47">
        <v>44.16</v>
      </c>
      <c r="L674" s="46" t="s">
        <v>154</v>
      </c>
      <c r="M674" s="46" t="s">
        <v>155</v>
      </c>
      <c r="N674" s="46" t="s">
        <v>156</v>
      </c>
      <c r="O674" s="104" t="str">
        <f>IF(F674="","",VLOOKUP(F674,海关监管条件!$A$1:$B$2000,2,FALSE))</f>
        <v>无 </v>
      </c>
    </row>
    <row r="675" spans="1:15">
      <c r="A675" s="45">
        <v>43727</v>
      </c>
      <c r="B675" s="20" t="s">
        <v>1698</v>
      </c>
      <c r="C675" s="20" t="s">
        <v>1712</v>
      </c>
      <c r="D675" s="20" t="s">
        <v>1713</v>
      </c>
      <c r="E675" s="20" t="s">
        <v>1729</v>
      </c>
      <c r="F675" s="20" t="s">
        <v>56</v>
      </c>
      <c r="G675" s="20" t="s">
        <v>419</v>
      </c>
      <c r="H675" s="46">
        <v>64</v>
      </c>
      <c r="I675" s="46" t="s">
        <v>153</v>
      </c>
      <c r="J675" s="47">
        <v>1.2</v>
      </c>
      <c r="K675" s="47">
        <v>76.8</v>
      </c>
      <c r="L675" s="46" t="s">
        <v>154</v>
      </c>
      <c r="M675" s="46" t="s">
        <v>155</v>
      </c>
      <c r="N675" s="46" t="s">
        <v>156</v>
      </c>
      <c r="O675" s="104" t="str">
        <f>IF(F675="","",VLOOKUP(F675,海关监管条件!$A$1:$B$2000,2,FALSE))</f>
        <v>无</v>
      </c>
    </row>
    <row r="676" spans="1:15">
      <c r="A676" s="45">
        <v>43727</v>
      </c>
      <c r="B676" s="20" t="s">
        <v>1698</v>
      </c>
      <c r="C676" s="20" t="s">
        <v>1712</v>
      </c>
      <c r="D676" s="20" t="s">
        <v>1713</v>
      </c>
      <c r="E676" s="20" t="s">
        <v>1730</v>
      </c>
      <c r="F676" s="20" t="s">
        <v>23</v>
      </c>
      <c r="G676" s="20" t="s">
        <v>1731</v>
      </c>
      <c r="H676" s="46">
        <v>222</v>
      </c>
      <c r="I676" s="46" t="s">
        <v>263</v>
      </c>
      <c r="J676" s="47">
        <v>1.35</v>
      </c>
      <c r="K676" s="47">
        <v>299.7</v>
      </c>
      <c r="L676" s="46" t="s">
        <v>154</v>
      </c>
      <c r="M676" s="46" t="s">
        <v>155</v>
      </c>
      <c r="N676" s="46" t="s">
        <v>156</v>
      </c>
      <c r="O676" s="104" t="str">
        <f>IF(F676="","",VLOOKUP(F676,海关监管条件!$A$1:$B$2000,2,FALSE))</f>
        <v>无 </v>
      </c>
    </row>
    <row r="677" spans="1:15">
      <c r="A677" s="45">
        <v>43727</v>
      </c>
      <c r="B677" s="20" t="s">
        <v>1698</v>
      </c>
      <c r="C677" s="20" t="s">
        <v>1732</v>
      </c>
      <c r="D677" s="20" t="s">
        <v>1733</v>
      </c>
      <c r="E677" s="20" t="s">
        <v>1734</v>
      </c>
      <c r="F677" s="20" t="s">
        <v>74</v>
      </c>
      <c r="G677" s="20" t="s">
        <v>1735</v>
      </c>
      <c r="H677" s="46">
        <v>48</v>
      </c>
      <c r="I677" s="46" t="s">
        <v>263</v>
      </c>
      <c r="J677" s="47">
        <v>1.43</v>
      </c>
      <c r="K677" s="47">
        <v>68.64</v>
      </c>
      <c r="L677" s="46" t="s">
        <v>154</v>
      </c>
      <c r="M677" s="46" t="s">
        <v>155</v>
      </c>
      <c r="N677" s="46" t="s">
        <v>156</v>
      </c>
      <c r="O677" s="104" t="str">
        <f>IF(F677="","",VLOOKUP(F677,海关监管条件!$A$1:$B$2000,2,FALSE))</f>
        <v>AB</v>
      </c>
    </row>
    <row r="678" spans="1:15">
      <c r="A678" s="45">
        <v>43727</v>
      </c>
      <c r="B678" s="20" t="s">
        <v>1698</v>
      </c>
      <c r="C678" s="20" t="s">
        <v>1732</v>
      </c>
      <c r="D678" s="20" t="s">
        <v>1733</v>
      </c>
      <c r="E678" s="20" t="s">
        <v>1736</v>
      </c>
      <c r="F678" s="20" t="s">
        <v>74</v>
      </c>
      <c r="G678" s="20" t="s">
        <v>1737</v>
      </c>
      <c r="H678" s="46">
        <v>84</v>
      </c>
      <c r="I678" s="46" t="s">
        <v>263</v>
      </c>
      <c r="J678" s="47">
        <v>1.83</v>
      </c>
      <c r="K678" s="47">
        <v>153.72</v>
      </c>
      <c r="L678" s="46" t="s">
        <v>154</v>
      </c>
      <c r="M678" s="46" t="s">
        <v>155</v>
      </c>
      <c r="N678" s="46" t="s">
        <v>156</v>
      </c>
      <c r="O678" s="104" t="str">
        <f>IF(F678="","",VLOOKUP(F678,海关监管条件!$A$1:$B$2000,2,FALSE))</f>
        <v>AB</v>
      </c>
    </row>
    <row r="679" spans="1:15">
      <c r="A679" s="45">
        <v>43727</v>
      </c>
      <c r="B679" s="20" t="s">
        <v>1698</v>
      </c>
      <c r="C679" s="20" t="s">
        <v>1732</v>
      </c>
      <c r="D679" s="20" t="s">
        <v>1733</v>
      </c>
      <c r="E679" s="20" t="s">
        <v>1738</v>
      </c>
      <c r="F679" s="20" t="s">
        <v>124</v>
      </c>
      <c r="G679" s="20" t="s">
        <v>1739</v>
      </c>
      <c r="H679" s="46">
        <v>150</v>
      </c>
      <c r="I679" s="46" t="s">
        <v>263</v>
      </c>
      <c r="J679" s="47">
        <v>1.77</v>
      </c>
      <c r="K679" s="47">
        <v>265.5</v>
      </c>
      <c r="L679" s="46" t="s">
        <v>154</v>
      </c>
      <c r="M679" s="46" t="s">
        <v>155</v>
      </c>
      <c r="N679" s="46" t="s">
        <v>156</v>
      </c>
      <c r="O679" s="104" t="str">
        <f>IF(F679="","",VLOOKUP(F679,海关监管条件!$A$1:$B$2000,2,FALSE))</f>
        <v>A</v>
      </c>
    </row>
    <row r="680" spans="1:15">
      <c r="A680" s="45">
        <v>43727</v>
      </c>
      <c r="B680" s="20" t="s">
        <v>1698</v>
      </c>
      <c r="C680" s="20" t="s">
        <v>1732</v>
      </c>
      <c r="D680" s="20" t="s">
        <v>1733</v>
      </c>
      <c r="E680" s="20" t="s">
        <v>1740</v>
      </c>
      <c r="F680" s="20" t="s">
        <v>20</v>
      </c>
      <c r="G680" s="20" t="s">
        <v>1218</v>
      </c>
      <c r="H680" s="46">
        <v>196</v>
      </c>
      <c r="I680" s="46" t="s">
        <v>263</v>
      </c>
      <c r="J680" s="47">
        <v>3.94</v>
      </c>
      <c r="K680" s="47">
        <v>772.24</v>
      </c>
      <c r="L680" s="46" t="s">
        <v>154</v>
      </c>
      <c r="M680" s="46" t="s">
        <v>155</v>
      </c>
      <c r="N680" s="46" t="s">
        <v>156</v>
      </c>
      <c r="O680" s="104" t="str">
        <f>IF(F680="","",VLOOKUP(F680,海关监管条件!$A$1:$B$2000,2,FALSE))</f>
        <v>无 </v>
      </c>
    </row>
    <row r="681" spans="1:15">
      <c r="A681" s="45">
        <v>43727</v>
      </c>
      <c r="B681" s="20" t="s">
        <v>1698</v>
      </c>
      <c r="C681" s="20" t="s">
        <v>1732</v>
      </c>
      <c r="D681" s="20" t="s">
        <v>1733</v>
      </c>
      <c r="E681" s="20" t="s">
        <v>1741</v>
      </c>
      <c r="F681" s="20" t="s">
        <v>23</v>
      </c>
      <c r="G681" s="20" t="s">
        <v>276</v>
      </c>
      <c r="H681" s="46">
        <v>4</v>
      </c>
      <c r="I681" s="46" t="s">
        <v>263</v>
      </c>
      <c r="J681" s="47">
        <v>2.28</v>
      </c>
      <c r="K681" s="47">
        <v>9.12</v>
      </c>
      <c r="L681" s="46" t="s">
        <v>154</v>
      </c>
      <c r="M681" s="46" t="s">
        <v>155</v>
      </c>
      <c r="N681" s="46" t="s">
        <v>156</v>
      </c>
      <c r="O681" s="104" t="str">
        <f>IF(F681="","",VLOOKUP(F681,海关监管条件!$A$1:$B$2000,2,FALSE))</f>
        <v>无 </v>
      </c>
    </row>
    <row r="682" spans="1:15">
      <c r="A682" s="45">
        <v>43727</v>
      </c>
      <c r="B682" s="20" t="s">
        <v>1698</v>
      </c>
      <c r="C682" s="20" t="s">
        <v>1732</v>
      </c>
      <c r="D682" s="20" t="s">
        <v>1733</v>
      </c>
      <c r="E682" s="20" t="s">
        <v>1742</v>
      </c>
      <c r="F682" s="20" t="s">
        <v>13</v>
      </c>
      <c r="G682" s="20" t="s">
        <v>1658</v>
      </c>
      <c r="H682" s="46">
        <v>404</v>
      </c>
      <c r="I682" s="46" t="s">
        <v>263</v>
      </c>
      <c r="J682" s="47">
        <v>3.23</v>
      </c>
      <c r="K682" s="47">
        <v>1304.92</v>
      </c>
      <c r="L682" s="46" t="s">
        <v>154</v>
      </c>
      <c r="M682" s="46" t="s">
        <v>155</v>
      </c>
      <c r="N682" s="46" t="s">
        <v>156</v>
      </c>
      <c r="O682" s="104" t="str">
        <f>IF(F682="","",VLOOKUP(F682,海关监管条件!$A$1:$B$2000,2,FALSE))</f>
        <v>A</v>
      </c>
    </row>
    <row r="683" spans="1:15">
      <c r="A683" s="45">
        <v>43727</v>
      </c>
      <c r="B683" s="20" t="s">
        <v>1698</v>
      </c>
      <c r="C683" s="20" t="s">
        <v>1732</v>
      </c>
      <c r="D683" s="20" t="s">
        <v>1733</v>
      </c>
      <c r="E683" s="20" t="s">
        <v>1743</v>
      </c>
      <c r="F683" s="20" t="s">
        <v>23</v>
      </c>
      <c r="G683" s="20" t="s">
        <v>276</v>
      </c>
      <c r="H683" s="46">
        <v>102</v>
      </c>
      <c r="I683" s="46" t="s">
        <v>263</v>
      </c>
      <c r="J683" s="47">
        <v>1.73</v>
      </c>
      <c r="K683" s="47">
        <v>176.46</v>
      </c>
      <c r="L683" s="46" t="s">
        <v>154</v>
      </c>
      <c r="M683" s="46" t="s">
        <v>155</v>
      </c>
      <c r="N683" s="46" t="s">
        <v>156</v>
      </c>
      <c r="O683" s="104" t="str">
        <f>IF(F683="","",VLOOKUP(F683,海关监管条件!$A$1:$B$2000,2,FALSE))</f>
        <v>无 </v>
      </c>
    </row>
    <row r="684" spans="1:15">
      <c r="A684" s="45">
        <v>43727</v>
      </c>
      <c r="B684" s="20" t="s">
        <v>1698</v>
      </c>
      <c r="C684" s="20" t="s">
        <v>1732</v>
      </c>
      <c r="D684" s="20" t="s">
        <v>1733</v>
      </c>
      <c r="E684" s="20" t="s">
        <v>1744</v>
      </c>
      <c r="F684" s="20" t="s">
        <v>23</v>
      </c>
      <c r="G684" s="20" t="s">
        <v>1281</v>
      </c>
      <c r="H684" s="46">
        <v>90</v>
      </c>
      <c r="I684" s="46" t="s">
        <v>263</v>
      </c>
      <c r="J684" s="47">
        <v>1.2</v>
      </c>
      <c r="K684" s="47">
        <v>108</v>
      </c>
      <c r="L684" s="46" t="s">
        <v>154</v>
      </c>
      <c r="M684" s="46" t="s">
        <v>155</v>
      </c>
      <c r="N684" s="46" t="s">
        <v>156</v>
      </c>
      <c r="O684" s="104" t="str">
        <f>IF(F684="","",VLOOKUP(F684,海关监管条件!$A$1:$B$2000,2,FALSE))</f>
        <v>无 </v>
      </c>
    </row>
    <row r="685" spans="1:15">
      <c r="A685" s="45">
        <v>43727</v>
      </c>
      <c r="B685" s="20" t="s">
        <v>1698</v>
      </c>
      <c r="C685" s="20" t="s">
        <v>1732</v>
      </c>
      <c r="D685" s="20" t="s">
        <v>1733</v>
      </c>
      <c r="E685" s="20" t="s">
        <v>1745</v>
      </c>
      <c r="F685" s="20" t="s">
        <v>13</v>
      </c>
      <c r="G685" s="20" t="s">
        <v>1658</v>
      </c>
      <c r="H685" s="46">
        <v>396</v>
      </c>
      <c r="I685" s="46" t="s">
        <v>263</v>
      </c>
      <c r="J685" s="47">
        <v>2.48</v>
      </c>
      <c r="K685" s="47">
        <v>982.08</v>
      </c>
      <c r="L685" s="46" t="s">
        <v>154</v>
      </c>
      <c r="M685" s="46" t="s">
        <v>155</v>
      </c>
      <c r="N685" s="46" t="s">
        <v>156</v>
      </c>
      <c r="O685" s="104" t="str">
        <f>IF(F685="","",VLOOKUP(F685,海关监管条件!$A$1:$B$2000,2,FALSE))</f>
        <v>A</v>
      </c>
    </row>
    <row r="686" spans="1:15">
      <c r="A686" s="45">
        <v>43728</v>
      </c>
      <c r="B686" s="20" t="s">
        <v>1746</v>
      </c>
      <c r="C686" s="20" t="s">
        <v>1747</v>
      </c>
      <c r="D686" s="20" t="s">
        <v>1748</v>
      </c>
      <c r="E686" s="20" t="s">
        <v>1749</v>
      </c>
      <c r="F686" s="20" t="s">
        <v>17</v>
      </c>
      <c r="G686" s="20" t="s">
        <v>1750</v>
      </c>
      <c r="H686" s="46">
        <v>860</v>
      </c>
      <c r="I686" s="46" t="s">
        <v>165</v>
      </c>
      <c r="J686" s="47">
        <v>10</v>
      </c>
      <c r="K686" s="47">
        <v>8600</v>
      </c>
      <c r="L686" s="46" t="s">
        <v>162</v>
      </c>
      <c r="M686" s="46" t="s">
        <v>155</v>
      </c>
      <c r="N686" s="46" t="s">
        <v>156</v>
      </c>
      <c r="O686" s="104" t="str">
        <f>IF(F686="","",VLOOKUP(F686,海关监管条件!$A$1:$B$2000,2,FALSE))</f>
        <v>无 </v>
      </c>
    </row>
    <row r="687" spans="1:15">
      <c r="A687" s="45">
        <v>43728</v>
      </c>
      <c r="B687" s="20" t="s">
        <v>1751</v>
      </c>
      <c r="C687" s="20" t="s">
        <v>1752</v>
      </c>
      <c r="D687" s="20" t="s">
        <v>1753</v>
      </c>
      <c r="E687" s="20" t="s">
        <v>1754</v>
      </c>
      <c r="F687" s="20" t="s">
        <v>8</v>
      </c>
      <c r="G687" s="20" t="s">
        <v>1755</v>
      </c>
      <c r="H687" s="46">
        <v>188</v>
      </c>
      <c r="I687" s="46" t="s">
        <v>153</v>
      </c>
      <c r="J687" s="47">
        <v>0.51</v>
      </c>
      <c r="K687" s="47">
        <v>95.88</v>
      </c>
      <c r="L687" s="46" t="s">
        <v>154</v>
      </c>
      <c r="M687" s="46" t="s">
        <v>155</v>
      </c>
      <c r="N687" s="46" t="s">
        <v>156</v>
      </c>
      <c r="O687" s="104" t="str">
        <f>IF(F687="","",VLOOKUP(F687,海关监管条件!$A$1:$B$2000,2,FALSE))</f>
        <v>A </v>
      </c>
    </row>
    <row r="688" spans="1:15">
      <c r="A688" s="45">
        <v>43728</v>
      </c>
      <c r="B688" s="20" t="s">
        <v>1756</v>
      </c>
      <c r="C688" s="20" t="s">
        <v>1757</v>
      </c>
      <c r="D688" s="20" t="s">
        <v>1758</v>
      </c>
      <c r="E688" s="20" t="s">
        <v>1759</v>
      </c>
      <c r="F688" s="20" t="s">
        <v>115</v>
      </c>
      <c r="G688" s="20" t="s">
        <v>1760</v>
      </c>
      <c r="H688" s="46">
        <v>50</v>
      </c>
      <c r="I688" s="46" t="s">
        <v>165</v>
      </c>
      <c r="J688" s="47">
        <v>5.8</v>
      </c>
      <c r="K688" s="47">
        <v>290</v>
      </c>
      <c r="L688" s="46" t="s">
        <v>162</v>
      </c>
      <c r="M688" s="46" t="s">
        <v>155</v>
      </c>
      <c r="N688" s="46" t="s">
        <v>156</v>
      </c>
      <c r="O688" s="104" t="str">
        <f>IF(F688="","",VLOOKUP(F688,海关监管条件!$A$1:$B$2000,2,FALSE))</f>
        <v>无</v>
      </c>
    </row>
    <row r="689" spans="1:15">
      <c r="A689" s="45">
        <v>43728</v>
      </c>
      <c r="B689" s="20" t="s">
        <v>1756</v>
      </c>
      <c r="C689" s="20" t="s">
        <v>1757</v>
      </c>
      <c r="D689" s="20" t="s">
        <v>1758</v>
      </c>
      <c r="E689" s="20" t="s">
        <v>1761</v>
      </c>
      <c r="F689" s="20" t="s">
        <v>86</v>
      </c>
      <c r="G689" s="20" t="s">
        <v>1762</v>
      </c>
      <c r="H689" s="46">
        <v>56</v>
      </c>
      <c r="I689" s="46" t="s">
        <v>165</v>
      </c>
      <c r="J689" s="47">
        <v>12</v>
      </c>
      <c r="K689" s="47">
        <v>672</v>
      </c>
      <c r="L689" s="46" t="s">
        <v>162</v>
      </c>
      <c r="M689" s="46" t="s">
        <v>155</v>
      </c>
      <c r="N689" s="46" t="s">
        <v>156</v>
      </c>
      <c r="O689" s="104" t="str">
        <f>IF(F689="","",VLOOKUP(F689,海关监管条件!$A$1:$B$2000,2,FALSE))</f>
        <v>无</v>
      </c>
    </row>
    <row r="690" spans="1:15">
      <c r="A690" s="45">
        <v>43728</v>
      </c>
      <c r="B690" s="20" t="s">
        <v>1756</v>
      </c>
      <c r="C690" s="20" t="s">
        <v>1757</v>
      </c>
      <c r="D690" s="20" t="s">
        <v>1758</v>
      </c>
      <c r="E690" s="20" t="s">
        <v>1763</v>
      </c>
      <c r="F690" s="20" t="s">
        <v>30</v>
      </c>
      <c r="G690" s="20" t="s">
        <v>1762</v>
      </c>
      <c r="H690" s="46">
        <v>56</v>
      </c>
      <c r="I690" s="46" t="s">
        <v>165</v>
      </c>
      <c r="J690" s="47">
        <v>17.2</v>
      </c>
      <c r="K690" s="47">
        <v>963.2</v>
      </c>
      <c r="L690" s="46" t="s">
        <v>162</v>
      </c>
      <c r="M690" s="46" t="s">
        <v>155</v>
      </c>
      <c r="N690" s="46" t="s">
        <v>156</v>
      </c>
      <c r="O690" s="104" t="str">
        <f>IF(F690="","",VLOOKUP(F690,海关监管条件!$A$1:$B$2000,2,FALSE))</f>
        <v>无</v>
      </c>
    </row>
    <row r="691" spans="1:15">
      <c r="A691" s="45">
        <v>43728</v>
      </c>
      <c r="B691" s="20" t="s">
        <v>1756</v>
      </c>
      <c r="C691" s="20" t="s">
        <v>1757</v>
      </c>
      <c r="D691" s="20" t="s">
        <v>1758</v>
      </c>
      <c r="E691" s="20" t="s">
        <v>1764</v>
      </c>
      <c r="F691" s="20" t="s">
        <v>112</v>
      </c>
      <c r="G691" s="20" t="s">
        <v>976</v>
      </c>
      <c r="H691" s="46">
        <v>52</v>
      </c>
      <c r="I691" s="46" t="s">
        <v>248</v>
      </c>
      <c r="J691" s="47">
        <v>46.6</v>
      </c>
      <c r="K691" s="47">
        <v>2423.2</v>
      </c>
      <c r="L691" s="46" t="s">
        <v>162</v>
      </c>
      <c r="M691" s="46" t="s">
        <v>155</v>
      </c>
      <c r="N691" s="46" t="s">
        <v>156</v>
      </c>
      <c r="O691" s="104" t="str">
        <f>IF(F691="","",VLOOKUP(F691,海关监管条件!$A$1:$B$2000,2,FALSE))</f>
        <v>A</v>
      </c>
    </row>
    <row r="692" spans="1:15">
      <c r="A692" s="45">
        <v>43728</v>
      </c>
      <c r="B692" s="20" t="s">
        <v>1756</v>
      </c>
      <c r="C692" s="20" t="s">
        <v>1757</v>
      </c>
      <c r="D692" s="20" t="s">
        <v>1758</v>
      </c>
      <c r="E692" s="20" t="s">
        <v>1765</v>
      </c>
      <c r="F692" s="20" t="s">
        <v>111</v>
      </c>
      <c r="G692" s="20" t="s">
        <v>1766</v>
      </c>
      <c r="H692" s="46">
        <v>54</v>
      </c>
      <c r="I692" s="46" t="s">
        <v>165</v>
      </c>
      <c r="J692" s="47">
        <v>6.7</v>
      </c>
      <c r="K692" s="47">
        <v>361.8</v>
      </c>
      <c r="L692" s="46" t="s">
        <v>162</v>
      </c>
      <c r="M692" s="46" t="s">
        <v>155</v>
      </c>
      <c r="N692" s="46" t="s">
        <v>156</v>
      </c>
      <c r="O692" s="104" t="str">
        <f>IF(F692="","",VLOOKUP(F692,海关监管条件!$A$1:$B$2000,2,FALSE))</f>
        <v>无</v>
      </c>
    </row>
    <row r="693" spans="1:15">
      <c r="A693" s="45">
        <v>43728</v>
      </c>
      <c r="B693" s="20" t="s">
        <v>1767</v>
      </c>
      <c r="C693" s="20" t="s">
        <v>1768</v>
      </c>
      <c r="D693" s="20" t="s">
        <v>1769</v>
      </c>
      <c r="E693" s="20" t="s">
        <v>1770</v>
      </c>
      <c r="F693" s="20" t="s">
        <v>7</v>
      </c>
      <c r="G693" s="20" t="s">
        <v>1771</v>
      </c>
      <c r="H693" s="46">
        <v>16</v>
      </c>
      <c r="I693" s="46" t="s">
        <v>165</v>
      </c>
      <c r="J693" s="47">
        <v>2</v>
      </c>
      <c r="K693" s="47">
        <v>32</v>
      </c>
      <c r="L693" s="46" t="s">
        <v>154</v>
      </c>
      <c r="M693" s="46" t="s">
        <v>155</v>
      </c>
      <c r="N693" s="46" t="s">
        <v>156</v>
      </c>
      <c r="O693" s="104" t="str">
        <f>IF(F693="","",VLOOKUP(F693,海关监管条件!$A$1:$B$2000,2,FALSE))</f>
        <v>A </v>
      </c>
    </row>
    <row r="694" spans="1:15">
      <c r="A694" s="45">
        <v>43728</v>
      </c>
      <c r="B694" s="20" t="s">
        <v>1767</v>
      </c>
      <c r="C694" s="20" t="s">
        <v>1768</v>
      </c>
      <c r="D694" s="20" t="s">
        <v>1769</v>
      </c>
      <c r="E694" s="20" t="s">
        <v>1772</v>
      </c>
      <c r="F694" s="20" t="s">
        <v>44</v>
      </c>
      <c r="G694" s="20" t="s">
        <v>1549</v>
      </c>
      <c r="H694" s="46">
        <v>20</v>
      </c>
      <c r="I694" s="46" t="s">
        <v>165</v>
      </c>
      <c r="J694" s="47">
        <v>1.2</v>
      </c>
      <c r="K694" s="47">
        <v>24</v>
      </c>
      <c r="L694" s="46" t="s">
        <v>154</v>
      </c>
      <c r="M694" s="46" t="s">
        <v>155</v>
      </c>
      <c r="N694" s="46" t="s">
        <v>156</v>
      </c>
      <c r="O694" s="104" t="str">
        <f>IF(F694="","",VLOOKUP(F694,海关监管条件!$A$1:$B$2000,2,FALSE))</f>
        <v>A </v>
      </c>
    </row>
    <row r="695" spans="1:15">
      <c r="A695" s="45">
        <v>43728</v>
      </c>
      <c r="B695" s="20" t="s">
        <v>1773</v>
      </c>
      <c r="C695" s="20" t="s">
        <v>1774</v>
      </c>
      <c r="D695" s="20" t="s">
        <v>1775</v>
      </c>
      <c r="E695" s="20" t="s">
        <v>1776</v>
      </c>
      <c r="F695" s="20" t="s">
        <v>7</v>
      </c>
      <c r="G695" s="20" t="s">
        <v>925</v>
      </c>
      <c r="H695" s="46">
        <v>271</v>
      </c>
      <c r="I695" s="103" t="s">
        <v>179</v>
      </c>
      <c r="J695" s="47">
        <v>3.5</v>
      </c>
      <c r="K695" s="47">
        <v>948.5</v>
      </c>
      <c r="L695" s="46" t="s">
        <v>154</v>
      </c>
      <c r="M695" s="46" t="s">
        <v>155</v>
      </c>
      <c r="N695" s="46" t="s">
        <v>156</v>
      </c>
      <c r="O695" s="104" t="str">
        <f>IF(F695="","",VLOOKUP(F695,海关监管条件!$A$1:$B$2000,2,FALSE))</f>
        <v>A </v>
      </c>
    </row>
    <row r="696" spans="1:15">
      <c r="A696" s="45">
        <v>43728</v>
      </c>
      <c r="B696" s="20" t="s">
        <v>1777</v>
      </c>
      <c r="C696" s="20" t="s">
        <v>1778</v>
      </c>
      <c r="D696" s="20" t="s">
        <v>1779</v>
      </c>
      <c r="E696" s="20" t="s">
        <v>1780</v>
      </c>
      <c r="F696" s="20" t="s">
        <v>5</v>
      </c>
      <c r="G696" s="20" t="s">
        <v>1781</v>
      </c>
      <c r="H696" s="46">
        <v>162</v>
      </c>
      <c r="I696" s="46" t="s">
        <v>153</v>
      </c>
      <c r="J696" s="47">
        <v>2.5</v>
      </c>
      <c r="K696" s="47">
        <v>405</v>
      </c>
      <c r="L696" s="46" t="s">
        <v>154</v>
      </c>
      <c r="M696" s="46" t="s">
        <v>155</v>
      </c>
      <c r="N696" s="46" t="s">
        <v>156</v>
      </c>
      <c r="O696" s="104" t="str">
        <f>IF(F696="","",VLOOKUP(F696,海关监管条件!$A$1:$B$2000,2,FALSE))</f>
        <v>A </v>
      </c>
    </row>
    <row r="697" spans="1:15">
      <c r="A697" s="45">
        <v>43728</v>
      </c>
      <c r="B697" s="20" t="s">
        <v>1777</v>
      </c>
      <c r="C697" s="20" t="s">
        <v>1778</v>
      </c>
      <c r="D697" s="20" t="s">
        <v>1779</v>
      </c>
      <c r="E697" s="20" t="s">
        <v>1782</v>
      </c>
      <c r="F697" s="20" t="s">
        <v>7</v>
      </c>
      <c r="G697" s="20" t="s">
        <v>730</v>
      </c>
      <c r="H697" s="46">
        <v>40</v>
      </c>
      <c r="I697" s="46" t="s">
        <v>165</v>
      </c>
      <c r="J697" s="47">
        <v>0.5</v>
      </c>
      <c r="K697" s="47">
        <v>20</v>
      </c>
      <c r="L697" s="46" t="s">
        <v>154</v>
      </c>
      <c r="M697" s="46" t="s">
        <v>155</v>
      </c>
      <c r="N697" s="46" t="s">
        <v>156</v>
      </c>
      <c r="O697" s="104" t="str">
        <f>IF(F697="","",VLOOKUP(F697,海关监管条件!$A$1:$B$2000,2,FALSE))</f>
        <v>A </v>
      </c>
    </row>
    <row r="698" spans="1:15">
      <c r="A698" s="45">
        <v>43728</v>
      </c>
      <c r="B698" s="20" t="s">
        <v>1777</v>
      </c>
      <c r="C698" s="20" t="s">
        <v>1778</v>
      </c>
      <c r="D698" s="20" t="s">
        <v>1779</v>
      </c>
      <c r="E698" s="20" t="s">
        <v>1783</v>
      </c>
      <c r="F698" s="20" t="s">
        <v>7</v>
      </c>
      <c r="G698" s="20" t="s">
        <v>383</v>
      </c>
      <c r="H698" s="46">
        <v>122</v>
      </c>
      <c r="I698" s="46" t="s">
        <v>165</v>
      </c>
      <c r="J698" s="47">
        <v>1</v>
      </c>
      <c r="K698" s="47">
        <v>122</v>
      </c>
      <c r="L698" s="46" t="s">
        <v>154</v>
      </c>
      <c r="M698" s="46" t="s">
        <v>155</v>
      </c>
      <c r="N698" s="46" t="s">
        <v>156</v>
      </c>
      <c r="O698" s="104" t="str">
        <f>IF(F698="","",VLOOKUP(F698,海关监管条件!$A$1:$B$2000,2,FALSE))</f>
        <v>A </v>
      </c>
    </row>
    <row r="699" spans="1:15">
      <c r="A699" s="45">
        <v>43728</v>
      </c>
      <c r="B699" s="20" t="s">
        <v>1777</v>
      </c>
      <c r="C699" s="20" t="s">
        <v>1778</v>
      </c>
      <c r="D699" s="20" t="s">
        <v>1779</v>
      </c>
      <c r="E699" s="20" t="s">
        <v>1784</v>
      </c>
      <c r="F699" s="20" t="s">
        <v>7</v>
      </c>
      <c r="G699" s="20" t="s">
        <v>1785</v>
      </c>
      <c r="H699" s="46">
        <v>12</v>
      </c>
      <c r="I699" s="46" t="s">
        <v>165</v>
      </c>
      <c r="J699" s="47">
        <v>0.8</v>
      </c>
      <c r="K699" s="47">
        <v>9.6</v>
      </c>
      <c r="L699" s="46" t="s">
        <v>154</v>
      </c>
      <c r="M699" s="46" t="s">
        <v>155</v>
      </c>
      <c r="N699" s="46" t="s">
        <v>156</v>
      </c>
      <c r="O699" s="104" t="str">
        <f>IF(F699="","",VLOOKUP(F699,海关监管条件!$A$1:$B$2000,2,FALSE))</f>
        <v>A </v>
      </c>
    </row>
    <row r="700" spans="1:15">
      <c r="A700" s="45">
        <v>43728</v>
      </c>
      <c r="B700" s="20" t="s">
        <v>1777</v>
      </c>
      <c r="C700" s="20" t="s">
        <v>1778</v>
      </c>
      <c r="D700" s="20" t="s">
        <v>1779</v>
      </c>
      <c r="E700" s="20" t="s">
        <v>1786</v>
      </c>
      <c r="F700" s="20" t="s">
        <v>7</v>
      </c>
      <c r="G700" s="20" t="s">
        <v>1403</v>
      </c>
      <c r="H700" s="46">
        <v>28</v>
      </c>
      <c r="I700" s="46" t="s">
        <v>165</v>
      </c>
      <c r="J700" s="47">
        <v>2.3</v>
      </c>
      <c r="K700" s="47">
        <v>64.4</v>
      </c>
      <c r="L700" s="46" t="s">
        <v>154</v>
      </c>
      <c r="M700" s="46" t="s">
        <v>155</v>
      </c>
      <c r="N700" s="46" t="s">
        <v>156</v>
      </c>
      <c r="O700" s="104" t="str">
        <f>IF(F700="","",VLOOKUP(F700,海关监管条件!$A$1:$B$2000,2,FALSE))</f>
        <v>A </v>
      </c>
    </row>
    <row r="701" spans="1:15">
      <c r="A701" s="45">
        <v>43728</v>
      </c>
      <c r="B701" s="20" t="s">
        <v>1777</v>
      </c>
      <c r="C701" s="20" t="s">
        <v>1778</v>
      </c>
      <c r="D701" s="20" t="s">
        <v>1779</v>
      </c>
      <c r="E701" s="20" t="s">
        <v>1787</v>
      </c>
      <c r="F701" s="20" t="s">
        <v>7</v>
      </c>
      <c r="G701" s="20" t="s">
        <v>1405</v>
      </c>
      <c r="H701" s="46">
        <v>30</v>
      </c>
      <c r="I701" s="46" t="s">
        <v>165</v>
      </c>
      <c r="J701" s="47">
        <v>0.6</v>
      </c>
      <c r="K701" s="47">
        <v>18</v>
      </c>
      <c r="L701" s="46" t="s">
        <v>154</v>
      </c>
      <c r="M701" s="46" t="s">
        <v>155</v>
      </c>
      <c r="N701" s="46" t="s">
        <v>156</v>
      </c>
      <c r="O701" s="104" t="str">
        <f>IF(F701="","",VLOOKUP(F701,海关监管条件!$A$1:$B$2000,2,FALSE))</f>
        <v>A </v>
      </c>
    </row>
    <row r="702" spans="1:15">
      <c r="A702" s="45">
        <v>43728</v>
      </c>
      <c r="B702" s="20" t="s">
        <v>1777</v>
      </c>
      <c r="C702" s="20" t="s">
        <v>1778</v>
      </c>
      <c r="D702" s="20" t="s">
        <v>1779</v>
      </c>
      <c r="E702" s="20" t="s">
        <v>1788</v>
      </c>
      <c r="F702" s="20" t="s">
        <v>8</v>
      </c>
      <c r="G702" s="20" t="s">
        <v>851</v>
      </c>
      <c r="H702" s="46">
        <v>180</v>
      </c>
      <c r="I702" s="46" t="s">
        <v>153</v>
      </c>
      <c r="J702" s="47">
        <v>4</v>
      </c>
      <c r="K702" s="47">
        <v>720</v>
      </c>
      <c r="L702" s="46" t="s">
        <v>154</v>
      </c>
      <c r="M702" s="46" t="s">
        <v>155</v>
      </c>
      <c r="N702" s="46" t="s">
        <v>156</v>
      </c>
      <c r="O702" s="104" t="str">
        <f>IF(F702="","",VLOOKUP(F702,海关监管条件!$A$1:$B$2000,2,FALSE))</f>
        <v>A </v>
      </c>
    </row>
    <row r="703" spans="1:15">
      <c r="A703" s="45">
        <v>43728</v>
      </c>
      <c r="B703" s="20" t="s">
        <v>1777</v>
      </c>
      <c r="C703" s="20" t="s">
        <v>1778</v>
      </c>
      <c r="D703" s="20" t="s">
        <v>1779</v>
      </c>
      <c r="E703" s="20" t="s">
        <v>1789</v>
      </c>
      <c r="F703" s="20" t="s">
        <v>46</v>
      </c>
      <c r="G703" s="20" t="s">
        <v>1790</v>
      </c>
      <c r="H703" s="46">
        <v>222.3</v>
      </c>
      <c r="I703" s="103" t="s">
        <v>179</v>
      </c>
      <c r="J703" s="47">
        <v>1</v>
      </c>
      <c r="K703" s="47">
        <v>222.3</v>
      </c>
      <c r="L703" s="46" t="s">
        <v>154</v>
      </c>
      <c r="M703" s="46" t="s">
        <v>155</v>
      </c>
      <c r="N703" s="46" t="s">
        <v>156</v>
      </c>
      <c r="O703" s="104" t="str">
        <f>IF(F703="","",VLOOKUP(F703,海关监管条件!$A$1:$B$2000,2,FALSE))</f>
        <v>A</v>
      </c>
    </row>
    <row r="704" spans="1:15">
      <c r="A704" s="45">
        <v>43728</v>
      </c>
      <c r="B704" s="20" t="s">
        <v>1777</v>
      </c>
      <c r="C704" s="20" t="s">
        <v>1778</v>
      </c>
      <c r="D704" s="20" t="s">
        <v>1779</v>
      </c>
      <c r="E704" s="20" t="s">
        <v>1791</v>
      </c>
      <c r="F704" s="20" t="s">
        <v>7</v>
      </c>
      <c r="G704" s="20" t="s">
        <v>1413</v>
      </c>
      <c r="H704" s="46">
        <v>54</v>
      </c>
      <c r="I704" s="46" t="s">
        <v>165</v>
      </c>
      <c r="J704" s="47">
        <v>1.5</v>
      </c>
      <c r="K704" s="47">
        <v>81</v>
      </c>
      <c r="L704" s="46" t="s">
        <v>154</v>
      </c>
      <c r="M704" s="46" t="s">
        <v>155</v>
      </c>
      <c r="N704" s="46" t="s">
        <v>156</v>
      </c>
      <c r="O704" s="104" t="str">
        <f>IF(F704="","",VLOOKUP(F704,海关监管条件!$A$1:$B$2000,2,FALSE))</f>
        <v>A </v>
      </c>
    </row>
    <row r="705" spans="1:15">
      <c r="A705" s="45">
        <v>43728</v>
      </c>
      <c r="B705" s="20" t="s">
        <v>1777</v>
      </c>
      <c r="C705" s="20" t="s">
        <v>1778</v>
      </c>
      <c r="D705" s="20" t="s">
        <v>1779</v>
      </c>
      <c r="E705" s="20" t="s">
        <v>1792</v>
      </c>
      <c r="F705" s="20" t="s">
        <v>7</v>
      </c>
      <c r="G705" s="20" t="s">
        <v>1793</v>
      </c>
      <c r="H705" s="46">
        <v>24</v>
      </c>
      <c r="I705" s="46" t="s">
        <v>165</v>
      </c>
      <c r="J705" s="47">
        <v>1.1</v>
      </c>
      <c r="K705" s="47">
        <v>26.4</v>
      </c>
      <c r="L705" s="46" t="s">
        <v>154</v>
      </c>
      <c r="M705" s="46" t="s">
        <v>155</v>
      </c>
      <c r="N705" s="46" t="s">
        <v>156</v>
      </c>
      <c r="O705" s="104" t="str">
        <f>IF(F705="","",VLOOKUP(F705,海关监管条件!$A$1:$B$2000,2,FALSE))</f>
        <v>A </v>
      </c>
    </row>
    <row r="706" spans="1:15">
      <c r="A706" s="45">
        <v>43728</v>
      </c>
      <c r="B706" s="20" t="s">
        <v>1777</v>
      </c>
      <c r="C706" s="20" t="s">
        <v>1778</v>
      </c>
      <c r="D706" s="20" t="s">
        <v>1779</v>
      </c>
      <c r="E706" s="20" t="s">
        <v>1794</v>
      </c>
      <c r="F706" s="20" t="s">
        <v>7</v>
      </c>
      <c r="G706" s="20" t="s">
        <v>849</v>
      </c>
      <c r="H706" s="46">
        <v>20</v>
      </c>
      <c r="I706" s="46" t="s">
        <v>165</v>
      </c>
      <c r="J706" s="47">
        <v>1</v>
      </c>
      <c r="K706" s="47">
        <v>20</v>
      </c>
      <c r="L706" s="46" t="s">
        <v>154</v>
      </c>
      <c r="M706" s="46" t="s">
        <v>155</v>
      </c>
      <c r="N706" s="46" t="s">
        <v>156</v>
      </c>
      <c r="O706" s="104" t="str">
        <f>IF(F706="","",VLOOKUP(F706,海关监管条件!$A$1:$B$2000,2,FALSE))</f>
        <v>A </v>
      </c>
    </row>
    <row r="707" spans="1:15">
      <c r="A707" s="45">
        <v>43728</v>
      </c>
      <c r="B707" s="20" t="s">
        <v>1777</v>
      </c>
      <c r="C707" s="20" t="s">
        <v>1778</v>
      </c>
      <c r="D707" s="20" t="s">
        <v>1779</v>
      </c>
      <c r="E707" s="20" t="s">
        <v>1795</v>
      </c>
      <c r="F707" s="20" t="s">
        <v>7</v>
      </c>
      <c r="G707" s="20" t="s">
        <v>383</v>
      </c>
      <c r="H707" s="46">
        <v>42</v>
      </c>
      <c r="I707" s="46" t="s">
        <v>165</v>
      </c>
      <c r="J707" s="47">
        <v>0.6</v>
      </c>
      <c r="K707" s="47">
        <v>25.2</v>
      </c>
      <c r="L707" s="46" t="s">
        <v>154</v>
      </c>
      <c r="M707" s="46" t="s">
        <v>155</v>
      </c>
      <c r="N707" s="46" t="s">
        <v>156</v>
      </c>
      <c r="O707" s="104" t="str">
        <f>IF(F707="","",VLOOKUP(F707,海关监管条件!$A$1:$B$2000,2,FALSE))</f>
        <v>A </v>
      </c>
    </row>
    <row r="708" spans="1:15">
      <c r="A708" s="45">
        <v>43728</v>
      </c>
      <c r="B708" s="20" t="s">
        <v>1777</v>
      </c>
      <c r="C708" s="20" t="s">
        <v>1778</v>
      </c>
      <c r="D708" s="20" t="s">
        <v>1779</v>
      </c>
      <c r="E708" s="20" t="s">
        <v>1796</v>
      </c>
      <c r="F708" s="20" t="s">
        <v>7</v>
      </c>
      <c r="G708" s="20" t="s">
        <v>1797</v>
      </c>
      <c r="H708" s="46">
        <v>24</v>
      </c>
      <c r="I708" s="46" t="s">
        <v>165</v>
      </c>
      <c r="J708" s="47">
        <v>2.9</v>
      </c>
      <c r="K708" s="47">
        <v>69.6</v>
      </c>
      <c r="L708" s="46" t="s">
        <v>154</v>
      </c>
      <c r="M708" s="46" t="s">
        <v>155</v>
      </c>
      <c r="N708" s="46" t="s">
        <v>156</v>
      </c>
      <c r="O708" s="104" t="str">
        <f>IF(F708="","",VLOOKUP(F708,海关监管条件!$A$1:$B$2000,2,FALSE))</f>
        <v>A </v>
      </c>
    </row>
    <row r="709" spans="1:15">
      <c r="A709" s="45">
        <v>43728</v>
      </c>
      <c r="B709" s="20" t="s">
        <v>1777</v>
      </c>
      <c r="C709" s="20" t="s">
        <v>1778</v>
      </c>
      <c r="D709" s="20" t="s">
        <v>1779</v>
      </c>
      <c r="E709" s="20" t="s">
        <v>1798</v>
      </c>
      <c r="F709" s="20" t="s">
        <v>7</v>
      </c>
      <c r="G709" s="20" t="s">
        <v>1799</v>
      </c>
      <c r="H709" s="46">
        <v>216</v>
      </c>
      <c r="I709" s="46" t="s">
        <v>165</v>
      </c>
      <c r="J709" s="47">
        <v>0.75</v>
      </c>
      <c r="K709" s="47">
        <v>162</v>
      </c>
      <c r="L709" s="46" t="s">
        <v>154</v>
      </c>
      <c r="M709" s="46" t="s">
        <v>155</v>
      </c>
      <c r="N709" s="46" t="s">
        <v>156</v>
      </c>
      <c r="O709" s="104" t="str">
        <f>IF(F709="","",VLOOKUP(F709,海关监管条件!$A$1:$B$2000,2,FALSE))</f>
        <v>A </v>
      </c>
    </row>
    <row r="710" spans="1:15">
      <c r="A710" s="45">
        <v>43728</v>
      </c>
      <c r="B710" s="20" t="s">
        <v>1777</v>
      </c>
      <c r="C710" s="20" t="s">
        <v>1778</v>
      </c>
      <c r="D710" s="20" t="s">
        <v>1779</v>
      </c>
      <c r="E710" s="20" t="s">
        <v>1800</v>
      </c>
      <c r="F710" s="20" t="s">
        <v>5</v>
      </c>
      <c r="G710" s="20" t="s">
        <v>1801</v>
      </c>
      <c r="H710" s="46">
        <v>38</v>
      </c>
      <c r="I710" s="46" t="s">
        <v>153</v>
      </c>
      <c r="J710" s="47">
        <v>8</v>
      </c>
      <c r="K710" s="47">
        <v>304</v>
      </c>
      <c r="L710" s="46" t="s">
        <v>154</v>
      </c>
      <c r="M710" s="46" t="s">
        <v>155</v>
      </c>
      <c r="N710" s="46" t="s">
        <v>156</v>
      </c>
      <c r="O710" s="104" t="str">
        <f>IF(F710="","",VLOOKUP(F710,海关监管条件!$A$1:$B$2000,2,FALSE))</f>
        <v>A </v>
      </c>
    </row>
    <row r="711" spans="1:15">
      <c r="A711" s="45">
        <v>43728</v>
      </c>
      <c r="B711" s="20" t="s">
        <v>1777</v>
      </c>
      <c r="C711" s="20" t="s">
        <v>1778</v>
      </c>
      <c r="D711" s="20" t="s">
        <v>1779</v>
      </c>
      <c r="E711" s="20" t="s">
        <v>1802</v>
      </c>
      <c r="F711" s="20" t="s">
        <v>5</v>
      </c>
      <c r="G711" s="20" t="s">
        <v>1400</v>
      </c>
      <c r="H711" s="46">
        <v>36</v>
      </c>
      <c r="I711" s="46" t="s">
        <v>153</v>
      </c>
      <c r="J711" s="47">
        <v>3</v>
      </c>
      <c r="K711" s="47">
        <v>108</v>
      </c>
      <c r="L711" s="46" t="s">
        <v>154</v>
      </c>
      <c r="M711" s="46" t="s">
        <v>155</v>
      </c>
      <c r="N711" s="46" t="s">
        <v>156</v>
      </c>
      <c r="O711" s="104" t="str">
        <f>IF(F711="","",VLOOKUP(F711,海关监管条件!$A$1:$B$2000,2,FALSE))</f>
        <v>A </v>
      </c>
    </row>
    <row r="712" spans="1:15">
      <c r="A712" s="45">
        <v>43728</v>
      </c>
      <c r="B712" s="20" t="s">
        <v>1777</v>
      </c>
      <c r="C712" s="20" t="s">
        <v>1803</v>
      </c>
      <c r="D712" s="20" t="s">
        <v>1804</v>
      </c>
      <c r="E712" s="20" t="s">
        <v>1805</v>
      </c>
      <c r="F712" s="20" t="s">
        <v>7</v>
      </c>
      <c r="G712" s="20" t="s">
        <v>383</v>
      </c>
      <c r="H712" s="46">
        <v>1376</v>
      </c>
      <c r="I712" s="46" t="s">
        <v>165</v>
      </c>
      <c r="J712" s="47">
        <v>0.5</v>
      </c>
      <c r="K712" s="47">
        <v>688</v>
      </c>
      <c r="L712" s="46" t="s">
        <v>154</v>
      </c>
      <c r="M712" s="46" t="s">
        <v>155</v>
      </c>
      <c r="N712" s="46" t="s">
        <v>156</v>
      </c>
      <c r="O712" s="104" t="str">
        <f>IF(F712="","",VLOOKUP(F712,海关监管条件!$A$1:$B$2000,2,FALSE))</f>
        <v>A </v>
      </c>
    </row>
    <row r="713" spans="1:15">
      <c r="A713" s="45">
        <v>43728</v>
      </c>
      <c r="B713" s="20" t="s">
        <v>1777</v>
      </c>
      <c r="C713" s="20" t="s">
        <v>1803</v>
      </c>
      <c r="D713" s="20" t="s">
        <v>1804</v>
      </c>
      <c r="E713" s="20" t="s">
        <v>1806</v>
      </c>
      <c r="F713" s="20" t="s">
        <v>8</v>
      </c>
      <c r="G713" s="20" t="s">
        <v>851</v>
      </c>
      <c r="H713" s="46">
        <v>590</v>
      </c>
      <c r="I713" s="46" t="s">
        <v>153</v>
      </c>
      <c r="J713" s="47">
        <v>0.5</v>
      </c>
      <c r="K713" s="47">
        <v>295</v>
      </c>
      <c r="L713" s="46" t="s">
        <v>154</v>
      </c>
      <c r="M713" s="46" t="s">
        <v>155</v>
      </c>
      <c r="N713" s="46" t="s">
        <v>156</v>
      </c>
      <c r="O713" s="104" t="str">
        <f>IF(F713="","",VLOOKUP(F713,海关监管条件!$A$1:$B$2000,2,FALSE))</f>
        <v>A </v>
      </c>
    </row>
    <row r="714" spans="1:15">
      <c r="A714" s="45">
        <v>43728</v>
      </c>
      <c r="B714" s="20" t="s">
        <v>1777</v>
      </c>
      <c r="C714" s="20" t="s">
        <v>1803</v>
      </c>
      <c r="D714" s="20" t="s">
        <v>1804</v>
      </c>
      <c r="E714" s="20" t="s">
        <v>1807</v>
      </c>
      <c r="F714" s="20" t="s">
        <v>8</v>
      </c>
      <c r="G714" s="20" t="s">
        <v>1808</v>
      </c>
      <c r="H714" s="46">
        <v>156</v>
      </c>
      <c r="I714" s="46" t="s">
        <v>153</v>
      </c>
      <c r="J714" s="47">
        <v>0.5</v>
      </c>
      <c r="K714" s="47">
        <v>78</v>
      </c>
      <c r="L714" s="46" t="s">
        <v>154</v>
      </c>
      <c r="M714" s="46" t="s">
        <v>155</v>
      </c>
      <c r="N714" s="46" t="s">
        <v>156</v>
      </c>
      <c r="O714" s="104" t="str">
        <f>IF(F714="","",VLOOKUP(F714,海关监管条件!$A$1:$B$2000,2,FALSE))</f>
        <v>A </v>
      </c>
    </row>
    <row r="715" spans="1:15">
      <c r="A715" s="45">
        <v>43728</v>
      </c>
      <c r="B715" s="20" t="s">
        <v>1777</v>
      </c>
      <c r="C715" s="20" t="s">
        <v>1803</v>
      </c>
      <c r="D715" s="20" t="s">
        <v>1804</v>
      </c>
      <c r="E715" s="20" t="s">
        <v>1809</v>
      </c>
      <c r="F715" s="20" t="s">
        <v>8</v>
      </c>
      <c r="G715" s="20" t="s">
        <v>1810</v>
      </c>
      <c r="H715" s="46">
        <v>144</v>
      </c>
      <c r="I715" s="46" t="s">
        <v>153</v>
      </c>
      <c r="J715" s="47">
        <v>0.5</v>
      </c>
      <c r="K715" s="47">
        <v>72</v>
      </c>
      <c r="L715" s="46" t="s">
        <v>154</v>
      </c>
      <c r="M715" s="46" t="s">
        <v>155</v>
      </c>
      <c r="N715" s="46" t="s">
        <v>156</v>
      </c>
      <c r="O715" s="104" t="str">
        <f>IF(F715="","",VLOOKUP(F715,海关监管条件!$A$1:$B$2000,2,FALSE))</f>
        <v>A </v>
      </c>
    </row>
    <row r="716" spans="1:15">
      <c r="A716" s="45">
        <v>43728</v>
      </c>
      <c r="B716" s="20" t="s">
        <v>1777</v>
      </c>
      <c r="C716" s="20" t="s">
        <v>1803</v>
      </c>
      <c r="D716" s="20" t="s">
        <v>1804</v>
      </c>
      <c r="E716" s="20" t="s">
        <v>1811</v>
      </c>
      <c r="F716" s="20" t="s">
        <v>7</v>
      </c>
      <c r="G716" s="20" t="s">
        <v>1812</v>
      </c>
      <c r="H716" s="46">
        <v>112</v>
      </c>
      <c r="I716" s="46" t="s">
        <v>165</v>
      </c>
      <c r="J716" s="47">
        <v>0.5</v>
      </c>
      <c r="K716" s="47">
        <v>56</v>
      </c>
      <c r="L716" s="46" t="s">
        <v>154</v>
      </c>
      <c r="M716" s="46" t="s">
        <v>155</v>
      </c>
      <c r="N716" s="46" t="s">
        <v>156</v>
      </c>
      <c r="O716" s="104" t="str">
        <f>IF(F716="","",VLOOKUP(F716,海关监管条件!$A$1:$B$2000,2,FALSE))</f>
        <v>A </v>
      </c>
    </row>
    <row r="717" spans="1:15">
      <c r="A717" s="45">
        <v>43728</v>
      </c>
      <c r="B717" s="20" t="s">
        <v>1777</v>
      </c>
      <c r="C717" s="20" t="s">
        <v>1803</v>
      </c>
      <c r="D717" s="20" t="s">
        <v>1804</v>
      </c>
      <c r="E717" s="20" t="s">
        <v>1813</v>
      </c>
      <c r="F717" s="20" t="s">
        <v>7</v>
      </c>
      <c r="G717" s="20" t="s">
        <v>1814</v>
      </c>
      <c r="H717" s="46">
        <v>198</v>
      </c>
      <c r="I717" s="46" t="s">
        <v>165</v>
      </c>
      <c r="J717" s="47">
        <v>0.5</v>
      </c>
      <c r="K717" s="47">
        <v>99</v>
      </c>
      <c r="L717" s="46" t="s">
        <v>154</v>
      </c>
      <c r="M717" s="46" t="s">
        <v>155</v>
      </c>
      <c r="N717" s="46" t="s">
        <v>156</v>
      </c>
      <c r="O717" s="104" t="str">
        <f>IF(F717="","",VLOOKUP(F717,海关监管条件!$A$1:$B$2000,2,FALSE))</f>
        <v>A </v>
      </c>
    </row>
    <row r="718" spans="1:15">
      <c r="A718" s="45">
        <v>43728</v>
      </c>
      <c r="B718" s="20" t="s">
        <v>1777</v>
      </c>
      <c r="C718" s="20" t="s">
        <v>1803</v>
      </c>
      <c r="D718" s="20" t="s">
        <v>1804</v>
      </c>
      <c r="E718" s="20" t="s">
        <v>1815</v>
      </c>
      <c r="F718" s="20" t="s">
        <v>7</v>
      </c>
      <c r="G718" s="20" t="s">
        <v>730</v>
      </c>
      <c r="H718" s="46">
        <v>36</v>
      </c>
      <c r="I718" s="46" t="s">
        <v>165</v>
      </c>
      <c r="J718" s="47">
        <v>0.5</v>
      </c>
      <c r="K718" s="47">
        <v>18</v>
      </c>
      <c r="L718" s="46" t="s">
        <v>154</v>
      </c>
      <c r="M718" s="46" t="s">
        <v>155</v>
      </c>
      <c r="N718" s="46" t="s">
        <v>156</v>
      </c>
      <c r="O718" s="104" t="str">
        <f>IF(F718="","",VLOOKUP(F718,海关监管条件!$A$1:$B$2000,2,FALSE))</f>
        <v>A </v>
      </c>
    </row>
    <row r="719" spans="1:15">
      <c r="A719" s="45">
        <v>43728</v>
      </c>
      <c r="B719" s="20" t="s">
        <v>1777</v>
      </c>
      <c r="C719" s="20" t="s">
        <v>1803</v>
      </c>
      <c r="D719" s="20" t="s">
        <v>1804</v>
      </c>
      <c r="E719" s="20" t="s">
        <v>1816</v>
      </c>
      <c r="F719" s="20" t="s">
        <v>7</v>
      </c>
      <c r="G719" s="20" t="s">
        <v>1817</v>
      </c>
      <c r="H719" s="46">
        <v>1458</v>
      </c>
      <c r="I719" s="46" t="s">
        <v>165</v>
      </c>
      <c r="J719" s="47">
        <v>0.5</v>
      </c>
      <c r="K719" s="47">
        <v>729</v>
      </c>
      <c r="L719" s="46" t="s">
        <v>154</v>
      </c>
      <c r="M719" s="46" t="s">
        <v>155</v>
      </c>
      <c r="N719" s="46" t="s">
        <v>156</v>
      </c>
      <c r="O719" s="104" t="str">
        <f>IF(F719="","",VLOOKUP(F719,海关监管条件!$A$1:$B$2000,2,FALSE))</f>
        <v>A </v>
      </c>
    </row>
    <row r="720" spans="1:15">
      <c r="A720" s="45">
        <v>43728</v>
      </c>
      <c r="B720" s="20" t="s">
        <v>1777</v>
      </c>
      <c r="C720" s="20" t="s">
        <v>1803</v>
      </c>
      <c r="D720" s="20" t="s">
        <v>1804</v>
      </c>
      <c r="E720" s="20" t="s">
        <v>1818</v>
      </c>
      <c r="F720" s="20" t="s">
        <v>5</v>
      </c>
      <c r="G720" s="20" t="s">
        <v>1819</v>
      </c>
      <c r="H720" s="46">
        <v>302</v>
      </c>
      <c r="I720" s="46" t="s">
        <v>153</v>
      </c>
      <c r="J720" s="47">
        <v>0.911920529801324</v>
      </c>
      <c r="K720" s="47">
        <v>275.4</v>
      </c>
      <c r="L720" s="46" t="s">
        <v>154</v>
      </c>
      <c r="M720" s="46" t="s">
        <v>155</v>
      </c>
      <c r="N720" s="46" t="s">
        <v>156</v>
      </c>
      <c r="O720" s="104" t="str">
        <f>IF(F720="","",VLOOKUP(F720,海关监管条件!$A$1:$B$2000,2,FALSE))</f>
        <v>A </v>
      </c>
    </row>
    <row r="721" spans="1:15">
      <c r="A721" s="45">
        <v>43728</v>
      </c>
      <c r="B721" s="20" t="s">
        <v>1777</v>
      </c>
      <c r="C721" s="20" t="s">
        <v>1803</v>
      </c>
      <c r="D721" s="20" t="s">
        <v>1804</v>
      </c>
      <c r="E721" s="20" t="s">
        <v>1820</v>
      </c>
      <c r="F721" s="20" t="s">
        <v>5</v>
      </c>
      <c r="G721" s="20" t="s">
        <v>1821</v>
      </c>
      <c r="H721" s="46">
        <v>452</v>
      </c>
      <c r="I721" s="46" t="s">
        <v>153</v>
      </c>
      <c r="J721" s="47">
        <v>0.5</v>
      </c>
      <c r="K721" s="47">
        <v>226</v>
      </c>
      <c r="L721" s="46" t="s">
        <v>154</v>
      </c>
      <c r="M721" s="46" t="s">
        <v>155</v>
      </c>
      <c r="N721" s="46" t="s">
        <v>156</v>
      </c>
      <c r="O721" s="104" t="str">
        <f>IF(F721="","",VLOOKUP(F721,海关监管条件!$A$1:$B$2000,2,FALSE))</f>
        <v>A </v>
      </c>
    </row>
    <row r="722" spans="1:15">
      <c r="A722" s="45">
        <v>43728</v>
      </c>
      <c r="B722" s="20" t="s">
        <v>1777</v>
      </c>
      <c r="C722" s="20" t="s">
        <v>1803</v>
      </c>
      <c r="D722" s="20" t="s">
        <v>1804</v>
      </c>
      <c r="E722" s="20" t="s">
        <v>1822</v>
      </c>
      <c r="F722" s="20" t="s">
        <v>5</v>
      </c>
      <c r="G722" s="20" t="s">
        <v>1823</v>
      </c>
      <c r="H722" s="46">
        <v>774</v>
      </c>
      <c r="I722" s="46" t="s">
        <v>153</v>
      </c>
      <c r="J722" s="47">
        <v>2</v>
      </c>
      <c r="K722" s="47">
        <v>1548</v>
      </c>
      <c r="L722" s="46" t="s">
        <v>154</v>
      </c>
      <c r="M722" s="46" t="s">
        <v>155</v>
      </c>
      <c r="N722" s="46" t="s">
        <v>156</v>
      </c>
      <c r="O722" s="104" t="str">
        <f>IF(F722="","",VLOOKUP(F722,海关监管条件!$A$1:$B$2000,2,FALSE))</f>
        <v>A </v>
      </c>
    </row>
    <row r="723" spans="1:15">
      <c r="A723" s="45">
        <v>43728</v>
      </c>
      <c r="B723" s="20" t="s">
        <v>1777</v>
      </c>
      <c r="C723" s="20" t="s">
        <v>1803</v>
      </c>
      <c r="D723" s="20" t="s">
        <v>1804</v>
      </c>
      <c r="E723" s="20" t="s">
        <v>1824</v>
      </c>
      <c r="F723" s="20" t="s">
        <v>5</v>
      </c>
      <c r="G723" s="20" t="s">
        <v>1095</v>
      </c>
      <c r="H723" s="46">
        <v>164</v>
      </c>
      <c r="I723" s="46" t="s">
        <v>153</v>
      </c>
      <c r="J723" s="47">
        <v>3.5</v>
      </c>
      <c r="K723" s="47">
        <v>574</v>
      </c>
      <c r="L723" s="46" t="s">
        <v>154</v>
      </c>
      <c r="M723" s="46" t="s">
        <v>155</v>
      </c>
      <c r="N723" s="46" t="s">
        <v>156</v>
      </c>
      <c r="O723" s="104" t="str">
        <f>IF(F723="","",VLOOKUP(F723,海关监管条件!$A$1:$B$2000,2,FALSE))</f>
        <v>A </v>
      </c>
    </row>
    <row r="724" spans="1:15">
      <c r="A724" s="45">
        <v>43728</v>
      </c>
      <c r="B724" s="20" t="s">
        <v>1777</v>
      </c>
      <c r="C724" s="20" t="s">
        <v>1803</v>
      </c>
      <c r="D724" s="20" t="s">
        <v>1804</v>
      </c>
      <c r="E724" s="20" t="s">
        <v>1825</v>
      </c>
      <c r="F724" s="20" t="s">
        <v>7</v>
      </c>
      <c r="G724" s="20" t="s">
        <v>853</v>
      </c>
      <c r="H724" s="46">
        <v>60</v>
      </c>
      <c r="I724" s="46" t="s">
        <v>165</v>
      </c>
      <c r="J724" s="47">
        <v>0.5</v>
      </c>
      <c r="K724" s="47">
        <v>30</v>
      </c>
      <c r="L724" s="46" t="s">
        <v>154</v>
      </c>
      <c r="M724" s="46" t="s">
        <v>155</v>
      </c>
      <c r="N724" s="46" t="s">
        <v>156</v>
      </c>
      <c r="O724" s="104" t="str">
        <f>IF(F724="","",VLOOKUP(F724,海关监管条件!$A$1:$B$2000,2,FALSE))</f>
        <v>A </v>
      </c>
    </row>
    <row r="725" spans="1:15">
      <c r="A725" s="45">
        <v>43733</v>
      </c>
      <c r="B725" s="20" t="s">
        <v>1826</v>
      </c>
      <c r="C725" s="20" t="s">
        <v>1827</v>
      </c>
      <c r="D725" s="20" t="s">
        <v>1828</v>
      </c>
      <c r="E725" s="20" t="s">
        <v>1829</v>
      </c>
      <c r="F725" s="20" t="s">
        <v>125</v>
      </c>
      <c r="G725" s="20" t="s">
        <v>1830</v>
      </c>
      <c r="H725" s="46">
        <v>60</v>
      </c>
      <c r="I725" s="46" t="s">
        <v>214</v>
      </c>
      <c r="J725" s="47">
        <v>2.45</v>
      </c>
      <c r="K725" s="47">
        <v>147</v>
      </c>
      <c r="L725" s="46" t="s">
        <v>154</v>
      </c>
      <c r="M725" s="46" t="s">
        <v>155</v>
      </c>
      <c r="N725" s="46" t="s">
        <v>156</v>
      </c>
      <c r="O725" s="104" t="str">
        <f>IF(F725="","",VLOOKUP(F725,海关监管条件!$A$1:$B$2000,2,FALSE))</f>
        <v>A</v>
      </c>
    </row>
    <row r="726" spans="1:15">
      <c r="A726" s="45">
        <v>43733</v>
      </c>
      <c r="B726" s="20" t="s">
        <v>1826</v>
      </c>
      <c r="C726" s="20" t="s">
        <v>1827</v>
      </c>
      <c r="D726" s="20" t="s">
        <v>1828</v>
      </c>
      <c r="E726" s="20" t="s">
        <v>1831</v>
      </c>
      <c r="F726" s="20" t="s">
        <v>125</v>
      </c>
      <c r="G726" s="20" t="s">
        <v>1832</v>
      </c>
      <c r="H726" s="46">
        <v>60</v>
      </c>
      <c r="I726" s="46" t="s">
        <v>214</v>
      </c>
      <c r="J726" s="47">
        <v>2.18</v>
      </c>
      <c r="K726" s="47">
        <v>130.8</v>
      </c>
      <c r="L726" s="46" t="s">
        <v>154</v>
      </c>
      <c r="M726" s="46" t="s">
        <v>155</v>
      </c>
      <c r="N726" s="46" t="s">
        <v>156</v>
      </c>
      <c r="O726" s="104" t="str">
        <f>IF(F726="","",VLOOKUP(F726,海关监管条件!$A$1:$B$2000,2,FALSE))</f>
        <v>A</v>
      </c>
    </row>
    <row r="727" spans="1:15">
      <c r="A727" s="45">
        <v>43733</v>
      </c>
      <c r="B727" s="20" t="s">
        <v>1826</v>
      </c>
      <c r="C727" s="20" t="s">
        <v>1827</v>
      </c>
      <c r="D727" s="20" t="s">
        <v>1828</v>
      </c>
      <c r="E727" s="20" t="s">
        <v>1833</v>
      </c>
      <c r="F727" s="20" t="s">
        <v>125</v>
      </c>
      <c r="G727" s="20" t="s">
        <v>1830</v>
      </c>
      <c r="H727" s="46">
        <v>90</v>
      </c>
      <c r="I727" s="46" t="s">
        <v>214</v>
      </c>
      <c r="J727" s="47">
        <v>3.43</v>
      </c>
      <c r="K727" s="47">
        <v>308.7</v>
      </c>
      <c r="L727" s="46" t="s">
        <v>154</v>
      </c>
      <c r="M727" s="46" t="s">
        <v>155</v>
      </c>
      <c r="N727" s="46" t="s">
        <v>156</v>
      </c>
      <c r="O727" s="104" t="str">
        <f>IF(F727="","",VLOOKUP(F727,海关监管条件!$A$1:$B$2000,2,FALSE))</f>
        <v>A</v>
      </c>
    </row>
    <row r="728" spans="1:15">
      <c r="A728" s="45">
        <v>43733</v>
      </c>
      <c r="B728" s="20" t="s">
        <v>1826</v>
      </c>
      <c r="C728" s="20" t="s">
        <v>1827</v>
      </c>
      <c r="D728" s="20" t="s">
        <v>1828</v>
      </c>
      <c r="E728" s="20" t="s">
        <v>1834</v>
      </c>
      <c r="F728" s="20" t="s">
        <v>125</v>
      </c>
      <c r="G728" s="20" t="s">
        <v>1835</v>
      </c>
      <c r="H728" s="46">
        <v>90</v>
      </c>
      <c r="I728" s="46" t="s">
        <v>214</v>
      </c>
      <c r="J728" s="47">
        <v>5.76</v>
      </c>
      <c r="K728" s="47">
        <v>518.4</v>
      </c>
      <c r="L728" s="46" t="s">
        <v>154</v>
      </c>
      <c r="M728" s="46" t="s">
        <v>155</v>
      </c>
      <c r="N728" s="46" t="s">
        <v>156</v>
      </c>
      <c r="O728" s="104" t="str">
        <f>IF(F728="","",VLOOKUP(F728,海关监管条件!$A$1:$B$2000,2,FALSE))</f>
        <v>A</v>
      </c>
    </row>
    <row r="729" spans="1:15">
      <c r="A729" s="45">
        <v>43733</v>
      </c>
      <c r="B729" s="20" t="s">
        <v>1826</v>
      </c>
      <c r="C729" s="20" t="s">
        <v>1827</v>
      </c>
      <c r="D729" s="20" t="s">
        <v>1828</v>
      </c>
      <c r="E729" s="20" t="s">
        <v>1836</v>
      </c>
      <c r="F729" s="20" t="s">
        <v>125</v>
      </c>
      <c r="G729" s="20" t="s">
        <v>1832</v>
      </c>
      <c r="H729" s="46">
        <v>60</v>
      </c>
      <c r="I729" s="46" t="s">
        <v>214</v>
      </c>
      <c r="J729" s="47">
        <v>1.87</v>
      </c>
      <c r="K729" s="47">
        <v>112.2</v>
      </c>
      <c r="L729" s="46" t="s">
        <v>154</v>
      </c>
      <c r="M729" s="46" t="s">
        <v>155</v>
      </c>
      <c r="N729" s="46" t="s">
        <v>156</v>
      </c>
      <c r="O729" s="104" t="str">
        <f>IF(F729="","",VLOOKUP(F729,海关监管条件!$A$1:$B$2000,2,FALSE))</f>
        <v>A</v>
      </c>
    </row>
    <row r="730" spans="1:15">
      <c r="A730" s="45">
        <v>43733</v>
      </c>
      <c r="B730" s="20" t="s">
        <v>1837</v>
      </c>
      <c r="C730" s="20" t="s">
        <v>1838</v>
      </c>
      <c r="D730" s="20" t="s">
        <v>1839</v>
      </c>
      <c r="E730" s="20" t="s">
        <v>1840</v>
      </c>
      <c r="F730" s="20" t="s">
        <v>9</v>
      </c>
      <c r="G730" s="20" t="s">
        <v>1841</v>
      </c>
      <c r="H730" s="46">
        <v>19.8</v>
      </c>
      <c r="I730" s="103" t="s">
        <v>179</v>
      </c>
      <c r="J730" s="47">
        <v>7</v>
      </c>
      <c r="K730" s="47">
        <v>138.6</v>
      </c>
      <c r="L730" s="46" t="s">
        <v>162</v>
      </c>
      <c r="M730" s="46" t="s">
        <v>155</v>
      </c>
      <c r="N730" s="46" t="s">
        <v>156</v>
      </c>
      <c r="O730" s="104" t="str">
        <f>IF(F730="","",VLOOKUP(F730,海关监管条件!$A$1:$B$2000,2,FALSE))</f>
        <v>无 </v>
      </c>
    </row>
    <row r="731" spans="1:15">
      <c r="A731" s="45">
        <v>43733</v>
      </c>
      <c r="B731" s="20" t="s">
        <v>1837</v>
      </c>
      <c r="C731" s="20" t="s">
        <v>1838</v>
      </c>
      <c r="D731" s="20" t="s">
        <v>1839</v>
      </c>
      <c r="E731" s="20" t="s">
        <v>1842</v>
      </c>
      <c r="F731" s="20" t="s">
        <v>9</v>
      </c>
      <c r="G731" s="20" t="s">
        <v>1843</v>
      </c>
      <c r="H731" s="46">
        <v>6.3</v>
      </c>
      <c r="I731" s="103" t="s">
        <v>179</v>
      </c>
      <c r="J731" s="47">
        <v>7</v>
      </c>
      <c r="K731" s="47">
        <v>44.1</v>
      </c>
      <c r="L731" s="46" t="s">
        <v>162</v>
      </c>
      <c r="M731" s="46" t="s">
        <v>155</v>
      </c>
      <c r="N731" s="46" t="s">
        <v>156</v>
      </c>
      <c r="O731" s="104" t="str">
        <f>IF(F731="","",VLOOKUP(F731,海关监管条件!$A$1:$B$2000,2,FALSE))</f>
        <v>无 </v>
      </c>
    </row>
    <row r="732" spans="1:15">
      <c r="A732" s="45">
        <v>43733</v>
      </c>
      <c r="B732" s="20" t="s">
        <v>1837</v>
      </c>
      <c r="C732" s="20" t="s">
        <v>1838</v>
      </c>
      <c r="D732" s="20" t="s">
        <v>1839</v>
      </c>
      <c r="E732" s="20" t="s">
        <v>1844</v>
      </c>
      <c r="F732" s="20" t="s">
        <v>9</v>
      </c>
      <c r="G732" s="20" t="s">
        <v>1845</v>
      </c>
      <c r="H732" s="46">
        <v>13.2</v>
      </c>
      <c r="I732" s="103" t="s">
        <v>179</v>
      </c>
      <c r="J732" s="47">
        <v>7</v>
      </c>
      <c r="K732" s="47">
        <v>92.4</v>
      </c>
      <c r="L732" s="46" t="s">
        <v>162</v>
      </c>
      <c r="M732" s="46" t="s">
        <v>155</v>
      </c>
      <c r="N732" s="46" t="s">
        <v>156</v>
      </c>
      <c r="O732" s="104" t="str">
        <f>IF(F732="","",VLOOKUP(F732,海关监管条件!$A$1:$B$2000,2,FALSE))</f>
        <v>无 </v>
      </c>
    </row>
    <row r="733" spans="1:15">
      <c r="A733" s="45">
        <v>43733</v>
      </c>
      <c r="B733" s="20" t="s">
        <v>1837</v>
      </c>
      <c r="C733" s="20" t="s">
        <v>1838</v>
      </c>
      <c r="D733" s="20" t="s">
        <v>1839</v>
      </c>
      <c r="E733" s="20" t="s">
        <v>1846</v>
      </c>
      <c r="F733" s="20">
        <v>4819400000</v>
      </c>
      <c r="G733" s="20" t="s">
        <v>1847</v>
      </c>
      <c r="H733" s="46">
        <v>53.4</v>
      </c>
      <c r="I733" s="103" t="s">
        <v>179</v>
      </c>
      <c r="J733" s="47">
        <v>7</v>
      </c>
      <c r="K733" s="47">
        <v>373.8</v>
      </c>
      <c r="L733" s="46" t="s">
        <v>162</v>
      </c>
      <c r="M733" s="46" t="s">
        <v>155</v>
      </c>
      <c r="N733" s="46" t="s">
        <v>156</v>
      </c>
      <c r="O733" s="104" t="str">
        <f>IF(F733="","",VLOOKUP(F733,海关监管条件!$A$1:$B$2000,2,FALSE))</f>
        <v>无</v>
      </c>
    </row>
    <row r="734" spans="1:15">
      <c r="A734" s="45">
        <v>43733</v>
      </c>
      <c r="B734" s="20" t="s">
        <v>1837</v>
      </c>
      <c r="C734" s="20" t="s">
        <v>1838</v>
      </c>
      <c r="D734" s="20" t="s">
        <v>1839</v>
      </c>
      <c r="E734" s="20" t="s">
        <v>1848</v>
      </c>
      <c r="F734" s="20" t="s">
        <v>9</v>
      </c>
      <c r="G734" s="20" t="s">
        <v>1331</v>
      </c>
      <c r="H734" s="46">
        <v>3.8</v>
      </c>
      <c r="I734" s="103" t="s">
        <v>179</v>
      </c>
      <c r="J734" s="47">
        <v>7</v>
      </c>
      <c r="K734" s="47">
        <v>26.6</v>
      </c>
      <c r="L734" s="46" t="s">
        <v>162</v>
      </c>
      <c r="M734" s="46" t="s">
        <v>155</v>
      </c>
      <c r="N734" s="46" t="s">
        <v>156</v>
      </c>
      <c r="O734" s="104" t="str">
        <f>IF(F734="","",VLOOKUP(F734,海关监管条件!$A$1:$B$2000,2,FALSE))</f>
        <v>无 </v>
      </c>
    </row>
    <row r="735" spans="1:15">
      <c r="A735" s="45">
        <v>43733</v>
      </c>
      <c r="B735" s="20" t="s">
        <v>1837</v>
      </c>
      <c r="C735" s="20" t="s">
        <v>1838</v>
      </c>
      <c r="D735" s="20" t="s">
        <v>1839</v>
      </c>
      <c r="E735" s="20" t="s">
        <v>1849</v>
      </c>
      <c r="F735" s="20" t="s">
        <v>9</v>
      </c>
      <c r="G735" s="20" t="s">
        <v>1850</v>
      </c>
      <c r="H735" s="46">
        <v>9.4</v>
      </c>
      <c r="I735" s="103" t="s">
        <v>179</v>
      </c>
      <c r="J735" s="47">
        <v>7</v>
      </c>
      <c r="K735" s="47">
        <v>65.8</v>
      </c>
      <c r="L735" s="46" t="s">
        <v>162</v>
      </c>
      <c r="M735" s="46" t="s">
        <v>155</v>
      </c>
      <c r="N735" s="46" t="s">
        <v>156</v>
      </c>
      <c r="O735" s="104" t="str">
        <f>IF(F735="","",VLOOKUP(F735,海关监管条件!$A$1:$B$2000,2,FALSE))</f>
        <v>无 </v>
      </c>
    </row>
    <row r="736" spans="1:15">
      <c r="A736" s="45">
        <v>43733</v>
      </c>
      <c r="B736" s="20" t="s">
        <v>1837</v>
      </c>
      <c r="C736" s="20" t="s">
        <v>1838</v>
      </c>
      <c r="D736" s="20" t="s">
        <v>1839</v>
      </c>
      <c r="E736" s="20" t="s">
        <v>1851</v>
      </c>
      <c r="F736" s="20" t="s">
        <v>119</v>
      </c>
      <c r="G736" s="20" t="s">
        <v>1852</v>
      </c>
      <c r="H736" s="46">
        <v>8.6</v>
      </c>
      <c r="I736" s="103" t="s">
        <v>179</v>
      </c>
      <c r="J736" s="47">
        <v>7</v>
      </c>
      <c r="K736" s="47">
        <v>60.2</v>
      </c>
      <c r="L736" s="46" t="s">
        <v>162</v>
      </c>
      <c r="M736" s="46" t="s">
        <v>155</v>
      </c>
      <c r="N736" s="46" t="s">
        <v>156</v>
      </c>
      <c r="O736" s="104" t="str">
        <f>IF(F736="","",VLOOKUP(F736,海关监管条件!$A$1:$B$2000,2,FALSE))</f>
        <v>无</v>
      </c>
    </row>
    <row r="737" spans="1:15">
      <c r="A737" s="45">
        <v>43733</v>
      </c>
      <c r="B737" s="20" t="s">
        <v>1837</v>
      </c>
      <c r="C737" s="20" t="s">
        <v>1838</v>
      </c>
      <c r="D737" s="20" t="s">
        <v>1839</v>
      </c>
      <c r="E737" s="20" t="s">
        <v>1853</v>
      </c>
      <c r="F737" s="20" t="s">
        <v>17</v>
      </c>
      <c r="G737" s="20" t="s">
        <v>1854</v>
      </c>
      <c r="H737" s="46">
        <v>5.5</v>
      </c>
      <c r="I737" s="103" t="s">
        <v>179</v>
      </c>
      <c r="J737" s="47">
        <v>7</v>
      </c>
      <c r="K737" s="47">
        <v>38.5</v>
      </c>
      <c r="L737" s="46" t="s">
        <v>162</v>
      </c>
      <c r="M737" s="46" t="s">
        <v>155</v>
      </c>
      <c r="N737" s="46" t="s">
        <v>156</v>
      </c>
      <c r="O737" s="104" t="str">
        <f>IF(F737="","",VLOOKUP(F737,海关监管条件!$A$1:$B$2000,2,FALSE))</f>
        <v>无 </v>
      </c>
    </row>
    <row r="738" spans="1:15">
      <c r="A738" s="45">
        <v>43733</v>
      </c>
      <c r="B738" s="20" t="s">
        <v>1855</v>
      </c>
      <c r="C738" s="20" t="s">
        <v>1856</v>
      </c>
      <c r="D738" s="20" t="s">
        <v>1857</v>
      </c>
      <c r="E738" s="20" t="s">
        <v>1858</v>
      </c>
      <c r="F738" s="20" t="s">
        <v>90</v>
      </c>
      <c r="G738" s="20" t="s">
        <v>1859</v>
      </c>
      <c r="H738" s="46">
        <v>1</v>
      </c>
      <c r="I738" s="103" t="s">
        <v>179</v>
      </c>
      <c r="J738" s="47">
        <v>72.49</v>
      </c>
      <c r="K738" s="47">
        <v>72.49</v>
      </c>
      <c r="L738" s="46" t="s">
        <v>162</v>
      </c>
      <c r="M738" s="46" t="s">
        <v>155</v>
      </c>
      <c r="N738" s="46" t="s">
        <v>156</v>
      </c>
      <c r="O738" s="104" t="str">
        <f>IF(F738="","",VLOOKUP(F738,海关监管条件!$A$1:$B$2000,2,FALSE))</f>
        <v>无</v>
      </c>
    </row>
    <row r="739" spans="1:15">
      <c r="A739" s="45">
        <v>43733</v>
      </c>
      <c r="B739" s="20" t="s">
        <v>1855</v>
      </c>
      <c r="C739" s="20" t="s">
        <v>1856</v>
      </c>
      <c r="D739" s="20" t="s">
        <v>1857</v>
      </c>
      <c r="E739" s="20" t="s">
        <v>1860</v>
      </c>
      <c r="F739" s="20" t="s">
        <v>90</v>
      </c>
      <c r="G739" s="20" t="s">
        <v>1859</v>
      </c>
      <c r="H739" s="46">
        <v>4</v>
      </c>
      <c r="I739" s="103" t="s">
        <v>179</v>
      </c>
      <c r="J739" s="47">
        <v>72.49</v>
      </c>
      <c r="K739" s="47">
        <v>289.96</v>
      </c>
      <c r="L739" s="46" t="s">
        <v>162</v>
      </c>
      <c r="M739" s="46" t="s">
        <v>155</v>
      </c>
      <c r="N739" s="46" t="s">
        <v>156</v>
      </c>
      <c r="O739" s="104" t="str">
        <f>IF(F739="","",VLOOKUP(F739,海关监管条件!$A$1:$B$2000,2,FALSE))</f>
        <v>无</v>
      </c>
    </row>
    <row r="740" spans="1:15">
      <c r="A740" s="45">
        <v>43733</v>
      </c>
      <c r="B740" s="20" t="s">
        <v>1855</v>
      </c>
      <c r="C740" s="20" t="s">
        <v>1856</v>
      </c>
      <c r="D740" s="20" t="s">
        <v>1857</v>
      </c>
      <c r="E740" s="20" t="s">
        <v>1861</v>
      </c>
      <c r="F740" s="20" t="s">
        <v>90</v>
      </c>
      <c r="G740" s="20" t="s">
        <v>1859</v>
      </c>
      <c r="H740" s="46">
        <v>1</v>
      </c>
      <c r="I740" s="103" t="s">
        <v>179</v>
      </c>
      <c r="J740" s="47">
        <v>72.49</v>
      </c>
      <c r="K740" s="47">
        <v>72.49</v>
      </c>
      <c r="L740" s="46" t="s">
        <v>162</v>
      </c>
      <c r="M740" s="46" t="s">
        <v>155</v>
      </c>
      <c r="N740" s="46" t="s">
        <v>156</v>
      </c>
      <c r="O740" s="104" t="str">
        <f>IF(F740="","",VLOOKUP(F740,海关监管条件!$A$1:$B$2000,2,FALSE))</f>
        <v>无</v>
      </c>
    </row>
    <row r="741" spans="1:15">
      <c r="A741" s="45">
        <v>43733</v>
      </c>
      <c r="B741" s="20" t="s">
        <v>1855</v>
      </c>
      <c r="C741" s="20" t="s">
        <v>1856</v>
      </c>
      <c r="D741" s="20" t="s">
        <v>1857</v>
      </c>
      <c r="E741" s="20" t="s">
        <v>1862</v>
      </c>
      <c r="F741" s="20" t="s">
        <v>90</v>
      </c>
      <c r="G741" s="20" t="s">
        <v>1863</v>
      </c>
      <c r="H741" s="46">
        <v>6</v>
      </c>
      <c r="I741" s="103" t="s">
        <v>179</v>
      </c>
      <c r="J741" s="47">
        <v>75.86</v>
      </c>
      <c r="K741" s="47">
        <v>455.16</v>
      </c>
      <c r="L741" s="46" t="s">
        <v>162</v>
      </c>
      <c r="M741" s="46" t="s">
        <v>155</v>
      </c>
      <c r="N741" s="46" t="s">
        <v>156</v>
      </c>
      <c r="O741" s="104" t="str">
        <f>IF(F741="","",VLOOKUP(F741,海关监管条件!$A$1:$B$2000,2,FALSE))</f>
        <v>无</v>
      </c>
    </row>
    <row r="742" spans="1:15">
      <c r="A742" s="45">
        <v>43733</v>
      </c>
      <c r="B742" s="20" t="s">
        <v>1855</v>
      </c>
      <c r="C742" s="20" t="s">
        <v>1856</v>
      </c>
      <c r="D742" s="20" t="s">
        <v>1857</v>
      </c>
      <c r="E742" s="20" t="s">
        <v>1864</v>
      </c>
      <c r="F742" s="20" t="s">
        <v>90</v>
      </c>
      <c r="G742" s="20" t="s">
        <v>1863</v>
      </c>
      <c r="H742" s="46">
        <v>4</v>
      </c>
      <c r="I742" s="103" t="s">
        <v>179</v>
      </c>
      <c r="J742" s="47">
        <v>75.86</v>
      </c>
      <c r="K742" s="47">
        <v>303.44</v>
      </c>
      <c r="L742" s="46" t="s">
        <v>162</v>
      </c>
      <c r="M742" s="46" t="s">
        <v>155</v>
      </c>
      <c r="N742" s="46" t="s">
        <v>156</v>
      </c>
      <c r="O742" s="104" t="str">
        <f>IF(F742="","",VLOOKUP(F742,海关监管条件!$A$1:$B$2000,2,FALSE))</f>
        <v>无</v>
      </c>
    </row>
    <row r="743" spans="1:15">
      <c r="A743" s="45">
        <v>43733</v>
      </c>
      <c r="B743" s="20" t="s">
        <v>1865</v>
      </c>
      <c r="C743" s="20" t="s">
        <v>1866</v>
      </c>
      <c r="D743" s="20" t="s">
        <v>1867</v>
      </c>
      <c r="E743" s="20" t="s">
        <v>1868</v>
      </c>
      <c r="F743" s="20" t="s">
        <v>55</v>
      </c>
      <c r="G743" s="20" t="s">
        <v>780</v>
      </c>
      <c r="H743" s="46">
        <v>576</v>
      </c>
      <c r="I743" s="46" t="s">
        <v>631</v>
      </c>
      <c r="J743" s="47">
        <v>0.15</v>
      </c>
      <c r="K743" s="47">
        <v>86.4</v>
      </c>
      <c r="L743" s="46" t="s">
        <v>154</v>
      </c>
      <c r="M743" s="46" t="s">
        <v>155</v>
      </c>
      <c r="N743" s="46" t="s">
        <v>156</v>
      </c>
      <c r="O743" s="104" t="str">
        <f>IF(F743="","",VLOOKUP(F743,海关监管条件!$A$1:$B$2000,2,FALSE))</f>
        <v>A</v>
      </c>
    </row>
    <row r="744" spans="1:15">
      <c r="A744" s="45">
        <v>43733</v>
      </c>
      <c r="B744" s="20" t="s">
        <v>1865</v>
      </c>
      <c r="C744" s="20" t="s">
        <v>1866</v>
      </c>
      <c r="D744" s="20" t="s">
        <v>1867</v>
      </c>
      <c r="E744" s="20" t="s">
        <v>1869</v>
      </c>
      <c r="F744" s="20" t="s">
        <v>55</v>
      </c>
      <c r="G744" s="20" t="s">
        <v>780</v>
      </c>
      <c r="H744" s="46">
        <v>864</v>
      </c>
      <c r="I744" s="46" t="s">
        <v>631</v>
      </c>
      <c r="J744" s="47">
        <v>0.15</v>
      </c>
      <c r="K744" s="47">
        <v>129.6</v>
      </c>
      <c r="L744" s="46" t="s">
        <v>154</v>
      </c>
      <c r="M744" s="46" t="s">
        <v>155</v>
      </c>
      <c r="N744" s="46" t="s">
        <v>156</v>
      </c>
      <c r="O744" s="104" t="str">
        <f>IF(F744="","",VLOOKUP(F744,海关监管条件!$A$1:$B$2000,2,FALSE))</f>
        <v>A</v>
      </c>
    </row>
    <row r="745" spans="1:15">
      <c r="A745" s="45">
        <v>43733</v>
      </c>
      <c r="B745" s="20" t="s">
        <v>1865</v>
      </c>
      <c r="C745" s="20" t="s">
        <v>1866</v>
      </c>
      <c r="D745" s="20" t="s">
        <v>1867</v>
      </c>
      <c r="E745" s="20" t="s">
        <v>1870</v>
      </c>
      <c r="F745" s="20" t="s">
        <v>55</v>
      </c>
      <c r="G745" s="20" t="s">
        <v>780</v>
      </c>
      <c r="H745" s="46">
        <v>360</v>
      </c>
      <c r="I745" s="46" t="s">
        <v>631</v>
      </c>
      <c r="J745" s="47">
        <v>0.15</v>
      </c>
      <c r="K745" s="47">
        <v>54</v>
      </c>
      <c r="L745" s="46" t="s">
        <v>154</v>
      </c>
      <c r="M745" s="46" t="s">
        <v>155</v>
      </c>
      <c r="N745" s="46" t="s">
        <v>156</v>
      </c>
      <c r="O745" s="104" t="str">
        <f>IF(F745="","",VLOOKUP(F745,海关监管条件!$A$1:$B$2000,2,FALSE))</f>
        <v>A</v>
      </c>
    </row>
    <row r="746" spans="1:15">
      <c r="A746" s="45">
        <v>43733</v>
      </c>
      <c r="B746" s="20" t="s">
        <v>1865</v>
      </c>
      <c r="C746" s="20" t="s">
        <v>1866</v>
      </c>
      <c r="D746" s="20" t="s">
        <v>1867</v>
      </c>
      <c r="E746" s="20" t="s">
        <v>1871</v>
      </c>
      <c r="F746" s="20" t="s">
        <v>55</v>
      </c>
      <c r="G746" s="20" t="s">
        <v>1872</v>
      </c>
      <c r="H746" s="46">
        <v>172</v>
      </c>
      <c r="I746" s="46" t="s">
        <v>165</v>
      </c>
      <c r="J746" s="47">
        <v>0.63</v>
      </c>
      <c r="K746" s="47">
        <v>108.36</v>
      </c>
      <c r="L746" s="46" t="s">
        <v>154</v>
      </c>
      <c r="M746" s="46" t="s">
        <v>155</v>
      </c>
      <c r="N746" s="46" t="s">
        <v>156</v>
      </c>
      <c r="O746" s="104" t="str">
        <f>IF(F746="","",VLOOKUP(F746,海关监管条件!$A$1:$B$2000,2,FALSE))</f>
        <v>A</v>
      </c>
    </row>
    <row r="747" spans="1:15">
      <c r="A747" s="45">
        <v>43733</v>
      </c>
      <c r="B747" s="20" t="s">
        <v>1865</v>
      </c>
      <c r="C747" s="20" t="s">
        <v>1866</v>
      </c>
      <c r="D747" s="20" t="s">
        <v>1867</v>
      </c>
      <c r="E747" s="20" t="s">
        <v>1873</v>
      </c>
      <c r="F747" s="20" t="s">
        <v>55</v>
      </c>
      <c r="G747" s="20" t="s">
        <v>1874</v>
      </c>
      <c r="H747" s="46">
        <v>150</v>
      </c>
      <c r="I747" s="46" t="s">
        <v>165</v>
      </c>
      <c r="J747" s="47">
        <v>0.38</v>
      </c>
      <c r="K747" s="47">
        <v>57</v>
      </c>
      <c r="L747" s="46" t="s">
        <v>154</v>
      </c>
      <c r="M747" s="46" t="s">
        <v>155</v>
      </c>
      <c r="N747" s="46" t="s">
        <v>156</v>
      </c>
      <c r="O747" s="104" t="str">
        <f>IF(F747="","",VLOOKUP(F747,海关监管条件!$A$1:$B$2000,2,FALSE))</f>
        <v>A</v>
      </c>
    </row>
    <row r="748" spans="1:15">
      <c r="A748" s="45">
        <v>43733</v>
      </c>
      <c r="B748" s="20" t="s">
        <v>1865</v>
      </c>
      <c r="C748" s="20" t="s">
        <v>1866</v>
      </c>
      <c r="D748" s="20" t="s">
        <v>1867</v>
      </c>
      <c r="E748" s="20" t="s">
        <v>1875</v>
      </c>
      <c r="F748" s="20">
        <v>8302500000</v>
      </c>
      <c r="G748" s="20" t="s">
        <v>1876</v>
      </c>
      <c r="H748" s="46">
        <v>1296</v>
      </c>
      <c r="I748" s="46" t="s">
        <v>165</v>
      </c>
      <c r="J748" s="47">
        <v>0.86</v>
      </c>
      <c r="K748" s="47">
        <v>1114.56</v>
      </c>
      <c r="L748" s="46" t="s">
        <v>154</v>
      </c>
      <c r="M748" s="46" t="s">
        <v>155</v>
      </c>
      <c r="N748" s="46" t="s">
        <v>156</v>
      </c>
      <c r="O748" s="104" t="str">
        <f>IF(F748="","",VLOOKUP(F748,海关监管条件!$A$1:$B$2000,2,FALSE))</f>
        <v>无</v>
      </c>
    </row>
    <row r="749" spans="1:15">
      <c r="A749" s="45">
        <v>43733</v>
      </c>
      <c r="B749" s="20" t="s">
        <v>1877</v>
      </c>
      <c r="C749" s="20" t="s">
        <v>1878</v>
      </c>
      <c r="D749" s="20" t="s">
        <v>1879</v>
      </c>
      <c r="E749" s="20" t="s">
        <v>1880</v>
      </c>
      <c r="F749" s="20">
        <v>4202320000</v>
      </c>
      <c r="G749" s="20" t="s">
        <v>1881</v>
      </c>
      <c r="H749" s="46">
        <v>84</v>
      </c>
      <c r="I749" s="46" t="s">
        <v>165</v>
      </c>
      <c r="J749" s="47">
        <v>2.9</v>
      </c>
      <c r="K749" s="47">
        <v>243.6</v>
      </c>
      <c r="L749" s="46" t="s">
        <v>154</v>
      </c>
      <c r="M749" s="46" t="s">
        <v>155</v>
      </c>
      <c r="N749" s="46" t="s">
        <v>156</v>
      </c>
      <c r="O749" s="104" t="str">
        <f>IF(F749="","",VLOOKUP(F749,海关监管条件!$A$1:$B$2000,2,FALSE))</f>
        <v>无</v>
      </c>
    </row>
    <row r="750" spans="1:15">
      <c r="A750" s="45">
        <v>43733</v>
      </c>
      <c r="B750" s="20" t="s">
        <v>1877</v>
      </c>
      <c r="C750" s="20" t="s">
        <v>1878</v>
      </c>
      <c r="D750" s="20" t="s">
        <v>1879</v>
      </c>
      <c r="E750" s="20" t="s">
        <v>1882</v>
      </c>
      <c r="F750" s="20" t="s">
        <v>87</v>
      </c>
      <c r="G750" s="20" t="s">
        <v>1883</v>
      </c>
      <c r="H750" s="46">
        <v>48</v>
      </c>
      <c r="I750" s="46" t="s">
        <v>165</v>
      </c>
      <c r="J750" s="47">
        <v>3.3</v>
      </c>
      <c r="K750" s="47">
        <v>158.4</v>
      </c>
      <c r="L750" s="46" t="s">
        <v>154</v>
      </c>
      <c r="M750" s="46" t="s">
        <v>155</v>
      </c>
      <c r="N750" s="46" t="s">
        <v>156</v>
      </c>
      <c r="O750" s="104" t="str">
        <f>IF(F750="","",VLOOKUP(F750,海关监管条件!$A$1:$B$2000,2,FALSE))</f>
        <v>无</v>
      </c>
    </row>
    <row r="751" spans="1:15">
      <c r="A751" s="45">
        <v>43733</v>
      </c>
      <c r="B751" s="20" t="s">
        <v>1884</v>
      </c>
      <c r="C751" s="20" t="s">
        <v>1885</v>
      </c>
      <c r="D751" s="20" t="s">
        <v>1886</v>
      </c>
      <c r="E751" s="20" t="s">
        <v>1887</v>
      </c>
      <c r="F751" s="20" t="s">
        <v>86</v>
      </c>
      <c r="G751" s="20" t="s">
        <v>192</v>
      </c>
      <c r="H751" s="46">
        <v>215</v>
      </c>
      <c r="I751" s="46" t="s">
        <v>165</v>
      </c>
      <c r="J751" s="47">
        <v>2.50013953488372</v>
      </c>
      <c r="K751" s="47">
        <v>537.53</v>
      </c>
      <c r="L751" s="46" t="s">
        <v>154</v>
      </c>
      <c r="M751" s="46" t="s">
        <v>155</v>
      </c>
      <c r="N751" s="46" t="s">
        <v>156</v>
      </c>
      <c r="O751" s="104" t="str">
        <f>IF(F751="","",VLOOKUP(F751,海关监管条件!$A$1:$B$2000,2,FALSE))</f>
        <v>无</v>
      </c>
    </row>
    <row r="752" spans="1:15">
      <c r="A752" s="45">
        <v>43733</v>
      </c>
      <c r="B752" s="20" t="s">
        <v>1888</v>
      </c>
      <c r="C752" s="20" t="s">
        <v>1889</v>
      </c>
      <c r="D752" s="20" t="s">
        <v>1890</v>
      </c>
      <c r="E752" s="20" t="s">
        <v>1891</v>
      </c>
      <c r="F752" s="20" t="s">
        <v>87</v>
      </c>
      <c r="G752" s="20" t="s">
        <v>1892</v>
      </c>
      <c r="H752" s="46">
        <v>54</v>
      </c>
      <c r="I752" s="46" t="s">
        <v>165</v>
      </c>
      <c r="J752" s="47">
        <v>2.436</v>
      </c>
      <c r="K752" s="47">
        <v>131.544</v>
      </c>
      <c r="L752" s="46" t="s">
        <v>154</v>
      </c>
      <c r="M752" s="46" t="s">
        <v>155</v>
      </c>
      <c r="N752" s="46" t="s">
        <v>156</v>
      </c>
      <c r="O752" s="104" t="str">
        <f>IF(F752="","",VLOOKUP(F752,海关监管条件!$A$1:$B$2000,2,FALSE))</f>
        <v>无</v>
      </c>
    </row>
    <row r="753" spans="1:15">
      <c r="A753" s="45">
        <v>43733</v>
      </c>
      <c r="B753" s="20" t="s">
        <v>1888</v>
      </c>
      <c r="C753" s="20" t="s">
        <v>1889</v>
      </c>
      <c r="D753" s="20" t="s">
        <v>1890</v>
      </c>
      <c r="E753" s="20" t="s">
        <v>1893</v>
      </c>
      <c r="F753" s="20" t="s">
        <v>87</v>
      </c>
      <c r="G753" s="20" t="s">
        <v>1892</v>
      </c>
      <c r="H753" s="46">
        <v>270</v>
      </c>
      <c r="I753" s="46" t="s">
        <v>165</v>
      </c>
      <c r="J753" s="47">
        <v>2.121</v>
      </c>
      <c r="K753" s="47">
        <v>572.67</v>
      </c>
      <c r="L753" s="46" t="s">
        <v>154</v>
      </c>
      <c r="M753" s="46" t="s">
        <v>155</v>
      </c>
      <c r="N753" s="46" t="s">
        <v>156</v>
      </c>
      <c r="O753" s="104" t="str">
        <f>IF(F753="","",VLOOKUP(F753,海关监管条件!$A$1:$B$2000,2,FALSE))</f>
        <v>无</v>
      </c>
    </row>
    <row r="754" spans="1:15">
      <c r="A754" s="45">
        <v>43733</v>
      </c>
      <c r="B754" s="20" t="s">
        <v>1894</v>
      </c>
      <c r="C754" s="20" t="s">
        <v>1895</v>
      </c>
      <c r="D754" s="20" t="s">
        <v>1896</v>
      </c>
      <c r="E754" s="20" t="s">
        <v>1897</v>
      </c>
      <c r="F754" s="20" t="s">
        <v>2</v>
      </c>
      <c r="G754" s="20" t="s">
        <v>152</v>
      </c>
      <c r="H754" s="46">
        <v>114</v>
      </c>
      <c r="I754" s="46" t="s">
        <v>153</v>
      </c>
      <c r="J754" s="47">
        <v>1.78</v>
      </c>
      <c r="K754" s="47">
        <v>202.92</v>
      </c>
      <c r="L754" s="46" t="s">
        <v>154</v>
      </c>
      <c r="M754" s="46" t="s">
        <v>155</v>
      </c>
      <c r="N754" s="46" t="s">
        <v>156</v>
      </c>
      <c r="O754" s="104" t="str">
        <f>IF(F754="","",VLOOKUP(F754,海关监管条件!$A$1:$B$2000,2,FALSE))</f>
        <v>无 </v>
      </c>
    </row>
    <row r="755" spans="1:15">
      <c r="A755" s="45">
        <v>43733</v>
      </c>
      <c r="B755" s="20" t="s">
        <v>1894</v>
      </c>
      <c r="C755" s="20" t="s">
        <v>1895</v>
      </c>
      <c r="D755" s="20" t="s">
        <v>1896</v>
      </c>
      <c r="E755" s="20" t="s">
        <v>1898</v>
      </c>
      <c r="F755" s="20" t="s">
        <v>2</v>
      </c>
      <c r="G755" s="20" t="s">
        <v>152</v>
      </c>
      <c r="H755" s="46">
        <v>24</v>
      </c>
      <c r="I755" s="46" t="s">
        <v>153</v>
      </c>
      <c r="J755" s="47">
        <v>1.72</v>
      </c>
      <c r="K755" s="47">
        <v>41.28</v>
      </c>
      <c r="L755" s="46" t="s">
        <v>154</v>
      </c>
      <c r="M755" s="46" t="s">
        <v>155</v>
      </c>
      <c r="N755" s="46" t="s">
        <v>156</v>
      </c>
      <c r="O755" s="104" t="str">
        <f>IF(F755="","",VLOOKUP(F755,海关监管条件!$A$1:$B$2000,2,FALSE))</f>
        <v>无 </v>
      </c>
    </row>
    <row r="756" spans="1:15">
      <c r="A756" s="45">
        <v>43733</v>
      </c>
      <c r="B756" s="20" t="s">
        <v>1894</v>
      </c>
      <c r="C756" s="20" t="s">
        <v>1895</v>
      </c>
      <c r="D756" s="20" t="s">
        <v>1896</v>
      </c>
      <c r="E756" s="20" t="s">
        <v>1899</v>
      </c>
      <c r="F756" s="20" t="s">
        <v>2</v>
      </c>
      <c r="G756" s="20" t="s">
        <v>152</v>
      </c>
      <c r="H756" s="46">
        <v>24</v>
      </c>
      <c r="I756" s="46" t="s">
        <v>153</v>
      </c>
      <c r="J756" s="47">
        <v>5.5</v>
      </c>
      <c r="K756" s="47">
        <v>132</v>
      </c>
      <c r="L756" s="46" t="s">
        <v>154</v>
      </c>
      <c r="M756" s="46" t="s">
        <v>155</v>
      </c>
      <c r="N756" s="46" t="s">
        <v>156</v>
      </c>
      <c r="O756" s="104" t="str">
        <f>IF(F756="","",VLOOKUP(F756,海关监管条件!$A$1:$B$2000,2,FALSE))</f>
        <v>无 </v>
      </c>
    </row>
    <row r="757" spans="1:15">
      <c r="A757" s="45">
        <v>43733</v>
      </c>
      <c r="B757" s="20" t="s">
        <v>1894</v>
      </c>
      <c r="C757" s="20" t="s">
        <v>1895</v>
      </c>
      <c r="D757" s="20" t="s">
        <v>1896</v>
      </c>
      <c r="E757" s="20" t="s">
        <v>1900</v>
      </c>
      <c r="F757" s="20" t="s">
        <v>2</v>
      </c>
      <c r="G757" s="20" t="s">
        <v>152</v>
      </c>
      <c r="H757" s="46">
        <v>24</v>
      </c>
      <c r="I757" s="46" t="s">
        <v>153</v>
      </c>
      <c r="J757" s="47">
        <v>3.13</v>
      </c>
      <c r="K757" s="47">
        <v>75.12</v>
      </c>
      <c r="L757" s="46" t="s">
        <v>154</v>
      </c>
      <c r="M757" s="46" t="s">
        <v>155</v>
      </c>
      <c r="N757" s="46" t="s">
        <v>156</v>
      </c>
      <c r="O757" s="104" t="str">
        <f>IF(F757="","",VLOOKUP(F757,海关监管条件!$A$1:$B$2000,2,FALSE))</f>
        <v>无 </v>
      </c>
    </row>
    <row r="758" spans="1:15">
      <c r="A758" s="45">
        <v>43733</v>
      </c>
      <c r="B758" s="20" t="s">
        <v>1894</v>
      </c>
      <c r="C758" s="20" t="s">
        <v>1895</v>
      </c>
      <c r="D758" s="20" t="s">
        <v>1896</v>
      </c>
      <c r="E758" s="20" t="s">
        <v>1901</v>
      </c>
      <c r="F758" s="20" t="s">
        <v>2</v>
      </c>
      <c r="G758" s="20" t="s">
        <v>152</v>
      </c>
      <c r="H758" s="46">
        <v>18</v>
      </c>
      <c r="I758" s="46" t="s">
        <v>153</v>
      </c>
      <c r="J758" s="47">
        <v>1.29</v>
      </c>
      <c r="K758" s="47">
        <v>23.22</v>
      </c>
      <c r="L758" s="46" t="s">
        <v>154</v>
      </c>
      <c r="M758" s="46" t="s">
        <v>155</v>
      </c>
      <c r="N758" s="46" t="s">
        <v>156</v>
      </c>
      <c r="O758" s="104" t="str">
        <f>IF(F758="","",VLOOKUP(F758,海关监管条件!$A$1:$B$2000,2,FALSE))</f>
        <v>无 </v>
      </c>
    </row>
    <row r="759" spans="1:15">
      <c r="A759" s="45">
        <v>43733</v>
      </c>
      <c r="B759" s="20" t="s">
        <v>1902</v>
      </c>
      <c r="C759" s="20" t="s">
        <v>1903</v>
      </c>
      <c r="D759" s="20" t="s">
        <v>1904</v>
      </c>
      <c r="E759" s="20" t="s">
        <v>1905</v>
      </c>
      <c r="F759" s="20" t="s">
        <v>7</v>
      </c>
      <c r="G759" s="20" t="s">
        <v>1906</v>
      </c>
      <c r="H759" s="46">
        <v>57</v>
      </c>
      <c r="I759" s="46" t="s">
        <v>153</v>
      </c>
      <c r="J759" s="47">
        <v>110</v>
      </c>
      <c r="K759" s="47">
        <v>6270</v>
      </c>
      <c r="L759" s="103" t="s">
        <v>162</v>
      </c>
      <c r="M759" s="46" t="s">
        <v>155</v>
      </c>
      <c r="N759" s="46" t="s">
        <v>156</v>
      </c>
      <c r="O759" s="104" t="str">
        <f>IF(F759="","",VLOOKUP(F759,海关监管条件!$A$1:$B$2000,2,FALSE))</f>
        <v>A </v>
      </c>
    </row>
    <row r="760" spans="1:15">
      <c r="A760" s="45">
        <v>43733</v>
      </c>
      <c r="B760" s="20" t="s">
        <v>1902</v>
      </c>
      <c r="C760" s="20" t="s">
        <v>1907</v>
      </c>
      <c r="D760" s="20" t="s">
        <v>1908</v>
      </c>
      <c r="E760" s="20" t="s">
        <v>1909</v>
      </c>
      <c r="F760" s="20" t="s">
        <v>44</v>
      </c>
      <c r="G760" s="20" t="s">
        <v>1910</v>
      </c>
      <c r="H760" s="46">
        <v>216</v>
      </c>
      <c r="I760" s="46" t="s">
        <v>165</v>
      </c>
      <c r="J760" s="47">
        <v>14.2</v>
      </c>
      <c r="K760" s="47">
        <v>3067.2</v>
      </c>
      <c r="L760" s="103" t="s">
        <v>162</v>
      </c>
      <c r="M760" s="46" t="s">
        <v>155</v>
      </c>
      <c r="N760" s="46" t="s">
        <v>156</v>
      </c>
      <c r="O760" s="104" t="str">
        <f>IF(F760="","",VLOOKUP(F760,海关监管条件!$A$1:$B$2000,2,FALSE))</f>
        <v>A </v>
      </c>
    </row>
    <row r="761" spans="1:15">
      <c r="A761" s="45">
        <v>43733</v>
      </c>
      <c r="B761" s="20" t="s">
        <v>1902</v>
      </c>
      <c r="C761" s="20" t="s">
        <v>1907</v>
      </c>
      <c r="D761" s="20" t="s">
        <v>1908</v>
      </c>
      <c r="E761" s="20" t="s">
        <v>1911</v>
      </c>
      <c r="F761" s="20" t="s">
        <v>7</v>
      </c>
      <c r="G761" s="20" t="s">
        <v>1912</v>
      </c>
      <c r="H761" s="46">
        <v>72</v>
      </c>
      <c r="I761" s="46" t="s">
        <v>153</v>
      </c>
      <c r="J761" s="47">
        <v>16</v>
      </c>
      <c r="K761" s="47">
        <v>1152</v>
      </c>
      <c r="L761" s="103" t="s">
        <v>162</v>
      </c>
      <c r="M761" s="46" t="s">
        <v>155</v>
      </c>
      <c r="N761" s="46" t="s">
        <v>156</v>
      </c>
      <c r="O761" s="104" t="str">
        <f>IF(F761="","",VLOOKUP(F761,海关监管条件!$A$1:$B$2000,2,FALSE))</f>
        <v>A </v>
      </c>
    </row>
    <row r="762" spans="1:15">
      <c r="A762" s="45">
        <v>43733</v>
      </c>
      <c r="B762" s="20" t="s">
        <v>1902</v>
      </c>
      <c r="C762" s="20" t="s">
        <v>1907</v>
      </c>
      <c r="D762" s="20" t="s">
        <v>1908</v>
      </c>
      <c r="E762" s="20" t="s">
        <v>1913</v>
      </c>
      <c r="F762" s="20" t="s">
        <v>44</v>
      </c>
      <c r="G762" s="20" t="s">
        <v>1914</v>
      </c>
      <c r="H762" s="46">
        <v>80</v>
      </c>
      <c r="I762" s="46" t="s">
        <v>165</v>
      </c>
      <c r="J762" s="47">
        <v>26</v>
      </c>
      <c r="K762" s="47">
        <v>2080</v>
      </c>
      <c r="L762" s="103" t="s">
        <v>162</v>
      </c>
      <c r="M762" s="46" t="s">
        <v>155</v>
      </c>
      <c r="N762" s="46" t="s">
        <v>156</v>
      </c>
      <c r="O762" s="104" t="str">
        <f>IF(F762="","",VLOOKUP(F762,海关监管条件!$A$1:$B$2000,2,FALSE))</f>
        <v>A </v>
      </c>
    </row>
    <row r="763" spans="1:15">
      <c r="A763" s="45">
        <v>43733</v>
      </c>
      <c r="B763" s="20" t="s">
        <v>1902</v>
      </c>
      <c r="C763" s="20" t="s">
        <v>1907</v>
      </c>
      <c r="D763" s="20" t="s">
        <v>1908</v>
      </c>
      <c r="E763" s="20" t="s">
        <v>1915</v>
      </c>
      <c r="F763" s="20" t="s">
        <v>7</v>
      </c>
      <c r="G763" s="20" t="s">
        <v>1916</v>
      </c>
      <c r="H763" s="46">
        <v>66</v>
      </c>
      <c r="I763" s="46" t="s">
        <v>153</v>
      </c>
      <c r="J763" s="47">
        <v>77.3</v>
      </c>
      <c r="K763" s="47">
        <v>5101.8</v>
      </c>
      <c r="L763" s="103" t="s">
        <v>162</v>
      </c>
      <c r="M763" s="46" t="s">
        <v>155</v>
      </c>
      <c r="N763" s="46" t="s">
        <v>156</v>
      </c>
      <c r="O763" s="104" t="str">
        <f>IF(F763="","",VLOOKUP(F763,海关监管条件!$A$1:$B$2000,2,FALSE))</f>
        <v>A </v>
      </c>
    </row>
    <row r="764" spans="1:15">
      <c r="A764" s="45">
        <v>43733</v>
      </c>
      <c r="B764" s="20" t="s">
        <v>1902</v>
      </c>
      <c r="C764" s="20" t="s">
        <v>1907</v>
      </c>
      <c r="D764" s="20" t="s">
        <v>1908</v>
      </c>
      <c r="E764" s="20" t="s">
        <v>1917</v>
      </c>
      <c r="F764" s="20" t="s">
        <v>44</v>
      </c>
      <c r="G764" s="20" t="s">
        <v>1918</v>
      </c>
      <c r="H764" s="46">
        <v>80</v>
      </c>
      <c r="I764" s="46" t="s">
        <v>165</v>
      </c>
      <c r="J764" s="47">
        <v>17.8</v>
      </c>
      <c r="K764" s="47">
        <v>1424</v>
      </c>
      <c r="L764" s="103" t="s">
        <v>162</v>
      </c>
      <c r="M764" s="46" t="s">
        <v>155</v>
      </c>
      <c r="N764" s="46" t="s">
        <v>156</v>
      </c>
      <c r="O764" s="104" t="str">
        <f>IF(F764="","",VLOOKUP(F764,海关监管条件!$A$1:$B$2000,2,FALSE))</f>
        <v>A </v>
      </c>
    </row>
    <row r="765" spans="1:15">
      <c r="A765" s="45">
        <v>43733</v>
      </c>
      <c r="B765" s="20" t="s">
        <v>1919</v>
      </c>
      <c r="C765" s="20" t="s">
        <v>1920</v>
      </c>
      <c r="D765" s="20" t="s">
        <v>1921</v>
      </c>
      <c r="E765" s="20" t="s">
        <v>1922</v>
      </c>
      <c r="F765" s="20" t="s">
        <v>125</v>
      </c>
      <c r="G765" s="20" t="s">
        <v>1923</v>
      </c>
      <c r="H765" s="46">
        <v>56.96</v>
      </c>
      <c r="I765" s="103" t="s">
        <v>179</v>
      </c>
      <c r="J765" s="47">
        <v>36.2623</v>
      </c>
      <c r="K765" s="47">
        <v>2065.500608</v>
      </c>
      <c r="L765" s="46" t="s">
        <v>154</v>
      </c>
      <c r="M765" s="46" t="s">
        <v>155</v>
      </c>
      <c r="N765" s="46" t="s">
        <v>156</v>
      </c>
      <c r="O765" s="104" t="str">
        <f>IF(F765="","",VLOOKUP(F765,海关监管条件!$A$1:$B$2000,2,FALSE))</f>
        <v>A</v>
      </c>
    </row>
    <row r="766" spans="1:15">
      <c r="A766" s="45">
        <v>43733</v>
      </c>
      <c r="B766" s="20" t="s">
        <v>1919</v>
      </c>
      <c r="C766" s="20" t="s">
        <v>1920</v>
      </c>
      <c r="D766" s="20" t="s">
        <v>1921</v>
      </c>
      <c r="E766" s="20" t="s">
        <v>1924</v>
      </c>
      <c r="F766" s="20" t="s">
        <v>125</v>
      </c>
      <c r="G766" s="20" t="s">
        <v>1925</v>
      </c>
      <c r="H766" s="46">
        <v>13.42</v>
      </c>
      <c r="I766" s="103" t="s">
        <v>179</v>
      </c>
      <c r="J766" s="47">
        <v>50.5216</v>
      </c>
      <c r="K766" s="47">
        <v>677.999872</v>
      </c>
      <c r="L766" s="46" t="s">
        <v>154</v>
      </c>
      <c r="M766" s="46" t="s">
        <v>155</v>
      </c>
      <c r="N766" s="46" t="s">
        <v>156</v>
      </c>
      <c r="O766" s="104" t="str">
        <f>IF(F766="","",VLOOKUP(F766,海关监管条件!$A$1:$B$2000,2,FALSE))</f>
        <v>A</v>
      </c>
    </row>
    <row r="767" spans="1:15">
      <c r="A767" s="45">
        <v>43733</v>
      </c>
      <c r="B767" s="20" t="s">
        <v>1919</v>
      </c>
      <c r="C767" s="20" t="s">
        <v>1920</v>
      </c>
      <c r="D767" s="20" t="s">
        <v>1921</v>
      </c>
      <c r="E767" s="20" t="s">
        <v>1926</v>
      </c>
      <c r="F767" s="20" t="s">
        <v>125</v>
      </c>
      <c r="G767" s="20" t="s">
        <v>1927</v>
      </c>
      <c r="H767" s="46">
        <v>4.7</v>
      </c>
      <c r="I767" s="103" t="s">
        <v>179</v>
      </c>
      <c r="J767" s="47">
        <v>49.5319</v>
      </c>
      <c r="K767" s="47">
        <v>232.79993</v>
      </c>
      <c r="L767" s="46" t="s">
        <v>154</v>
      </c>
      <c r="M767" s="46" t="s">
        <v>155</v>
      </c>
      <c r="N767" s="46" t="s">
        <v>156</v>
      </c>
      <c r="O767" s="104" t="str">
        <f>IF(F767="","",VLOOKUP(F767,海关监管条件!$A$1:$B$2000,2,FALSE))</f>
        <v>A</v>
      </c>
    </row>
    <row r="768" spans="1:15">
      <c r="A768" s="45">
        <v>43733</v>
      </c>
      <c r="B768" s="20" t="s">
        <v>1928</v>
      </c>
      <c r="C768" s="20" t="s">
        <v>1929</v>
      </c>
      <c r="D768" s="20" t="s">
        <v>1930</v>
      </c>
      <c r="E768" s="20" t="s">
        <v>1931</v>
      </c>
      <c r="F768" s="20" t="s">
        <v>56</v>
      </c>
      <c r="G768" s="20" t="s">
        <v>1932</v>
      </c>
      <c r="H768" s="46">
        <v>174</v>
      </c>
      <c r="I768" s="46" t="s">
        <v>165</v>
      </c>
      <c r="J768" s="47">
        <v>0.8</v>
      </c>
      <c r="K768" s="47">
        <v>139.2</v>
      </c>
      <c r="L768" s="46" t="s">
        <v>154</v>
      </c>
      <c r="M768" s="46" t="s">
        <v>155</v>
      </c>
      <c r="N768" s="46" t="s">
        <v>156</v>
      </c>
      <c r="O768" s="104" t="str">
        <f>IF(F768="","",VLOOKUP(F768,海关监管条件!$A$1:$B$2000,2,FALSE))</f>
        <v>无</v>
      </c>
    </row>
    <row r="769" spans="1:15">
      <c r="A769" s="45">
        <v>43733</v>
      </c>
      <c r="B769" s="20" t="s">
        <v>1928</v>
      </c>
      <c r="C769" s="20" t="s">
        <v>1929</v>
      </c>
      <c r="D769" s="20" t="s">
        <v>1930</v>
      </c>
      <c r="E769" s="20" t="s">
        <v>1933</v>
      </c>
      <c r="F769" s="20" t="s">
        <v>103</v>
      </c>
      <c r="G769" s="20" t="s">
        <v>1934</v>
      </c>
      <c r="H769" s="46">
        <v>12</v>
      </c>
      <c r="I769" s="46" t="s">
        <v>165</v>
      </c>
      <c r="J769" s="47">
        <v>0.5</v>
      </c>
      <c r="K769" s="47">
        <v>6</v>
      </c>
      <c r="L769" s="46" t="s">
        <v>154</v>
      </c>
      <c r="M769" s="46" t="s">
        <v>155</v>
      </c>
      <c r="N769" s="46" t="s">
        <v>156</v>
      </c>
      <c r="O769" s="104" t="str">
        <f>IF(F769="","",VLOOKUP(F769,海关监管条件!$A$1:$B$2000,2,FALSE))</f>
        <v>无</v>
      </c>
    </row>
    <row r="770" spans="1:15">
      <c r="A770" s="45">
        <v>43733</v>
      </c>
      <c r="B770" s="20" t="s">
        <v>1935</v>
      </c>
      <c r="C770" s="20" t="s">
        <v>1936</v>
      </c>
      <c r="D770" s="20" t="s">
        <v>1937</v>
      </c>
      <c r="E770" s="20" t="s">
        <v>1938</v>
      </c>
      <c r="F770" s="20" t="s">
        <v>7</v>
      </c>
      <c r="G770" s="20" t="s">
        <v>1939</v>
      </c>
      <c r="H770" s="46">
        <v>56</v>
      </c>
      <c r="I770" s="46" t="s">
        <v>165</v>
      </c>
      <c r="J770" s="47">
        <v>2</v>
      </c>
      <c r="K770" s="47">
        <v>112</v>
      </c>
      <c r="L770" s="46" t="s">
        <v>154</v>
      </c>
      <c r="M770" s="46" t="s">
        <v>155</v>
      </c>
      <c r="N770" s="46" t="s">
        <v>156</v>
      </c>
      <c r="O770" s="104" t="str">
        <f>IF(F770="","",VLOOKUP(F770,海关监管条件!$A$1:$B$2000,2,FALSE))</f>
        <v>A </v>
      </c>
    </row>
    <row r="771" spans="1:15">
      <c r="A771" s="45">
        <v>43733</v>
      </c>
      <c r="B771" s="20" t="s">
        <v>1935</v>
      </c>
      <c r="C771" s="20" t="s">
        <v>1936</v>
      </c>
      <c r="D771" s="20" t="s">
        <v>1937</v>
      </c>
      <c r="E771" s="20" t="s">
        <v>1940</v>
      </c>
      <c r="F771" s="20" t="s">
        <v>7</v>
      </c>
      <c r="G771" s="20" t="s">
        <v>1941</v>
      </c>
      <c r="H771" s="46">
        <v>48</v>
      </c>
      <c r="I771" s="46" t="s">
        <v>165</v>
      </c>
      <c r="J771" s="47">
        <v>1.25</v>
      </c>
      <c r="K771" s="47">
        <v>60</v>
      </c>
      <c r="L771" s="46" t="s">
        <v>154</v>
      </c>
      <c r="M771" s="46" t="s">
        <v>155</v>
      </c>
      <c r="N771" s="46" t="s">
        <v>156</v>
      </c>
      <c r="O771" s="104" t="str">
        <f>IF(F771="","",VLOOKUP(F771,海关监管条件!$A$1:$B$2000,2,FALSE))</f>
        <v>A </v>
      </c>
    </row>
    <row r="772" spans="1:15">
      <c r="A772" s="45">
        <v>43733</v>
      </c>
      <c r="B772" s="20" t="s">
        <v>1935</v>
      </c>
      <c r="C772" s="20" t="s">
        <v>1936</v>
      </c>
      <c r="D772" s="20" t="s">
        <v>1937</v>
      </c>
      <c r="E772" s="20" t="s">
        <v>1942</v>
      </c>
      <c r="F772" s="20" t="s">
        <v>5</v>
      </c>
      <c r="G772" s="20" t="s">
        <v>1943</v>
      </c>
      <c r="H772" s="46">
        <v>36</v>
      </c>
      <c r="I772" s="46" t="s">
        <v>153</v>
      </c>
      <c r="J772" s="47">
        <v>5.25</v>
      </c>
      <c r="K772" s="47">
        <v>189</v>
      </c>
      <c r="L772" s="46" t="s">
        <v>154</v>
      </c>
      <c r="M772" s="46" t="s">
        <v>155</v>
      </c>
      <c r="N772" s="46" t="s">
        <v>156</v>
      </c>
      <c r="O772" s="104" t="str">
        <f>IF(F772="","",VLOOKUP(F772,海关监管条件!$A$1:$B$2000,2,FALSE))</f>
        <v>A </v>
      </c>
    </row>
    <row r="773" spans="1:15">
      <c r="A773" s="45">
        <v>43733</v>
      </c>
      <c r="B773" s="20" t="s">
        <v>1935</v>
      </c>
      <c r="C773" s="20" t="s">
        <v>1936</v>
      </c>
      <c r="D773" s="20" t="s">
        <v>1937</v>
      </c>
      <c r="E773" s="20" t="s">
        <v>1944</v>
      </c>
      <c r="F773" s="20" t="s">
        <v>5</v>
      </c>
      <c r="G773" s="20" t="s">
        <v>1945</v>
      </c>
      <c r="H773" s="46">
        <v>36</v>
      </c>
      <c r="I773" s="46" t="s">
        <v>153</v>
      </c>
      <c r="J773" s="47">
        <v>5.4</v>
      </c>
      <c r="K773" s="47">
        <v>194.4</v>
      </c>
      <c r="L773" s="46" t="s">
        <v>154</v>
      </c>
      <c r="M773" s="46" t="s">
        <v>155</v>
      </c>
      <c r="N773" s="46" t="s">
        <v>156</v>
      </c>
      <c r="O773" s="104" t="str">
        <f>IF(F773="","",VLOOKUP(F773,海关监管条件!$A$1:$B$2000,2,FALSE))</f>
        <v>A </v>
      </c>
    </row>
    <row r="774" spans="1:15">
      <c r="A774" s="45">
        <v>43733</v>
      </c>
      <c r="B774" s="20" t="s">
        <v>1935</v>
      </c>
      <c r="C774" s="20" t="s">
        <v>1936</v>
      </c>
      <c r="D774" s="20" t="s">
        <v>1937</v>
      </c>
      <c r="E774" s="20" t="s">
        <v>1946</v>
      </c>
      <c r="F774" s="20" t="s">
        <v>7</v>
      </c>
      <c r="G774" s="20" t="s">
        <v>1947</v>
      </c>
      <c r="H774" s="46">
        <v>36</v>
      </c>
      <c r="I774" s="46" t="s">
        <v>165</v>
      </c>
      <c r="J774" s="47">
        <v>1.4</v>
      </c>
      <c r="K774" s="47">
        <v>50.4</v>
      </c>
      <c r="L774" s="46" t="s">
        <v>154</v>
      </c>
      <c r="M774" s="46" t="s">
        <v>155</v>
      </c>
      <c r="N774" s="46" t="s">
        <v>156</v>
      </c>
      <c r="O774" s="104" t="str">
        <f>IF(F774="","",VLOOKUP(F774,海关监管条件!$A$1:$B$2000,2,FALSE))</f>
        <v>A </v>
      </c>
    </row>
    <row r="775" spans="1:15">
      <c r="A775" s="45">
        <v>43733</v>
      </c>
      <c r="B775" s="20" t="s">
        <v>1935</v>
      </c>
      <c r="C775" s="20" t="s">
        <v>1936</v>
      </c>
      <c r="D775" s="20" t="s">
        <v>1937</v>
      </c>
      <c r="E775" s="20" t="s">
        <v>1948</v>
      </c>
      <c r="F775" s="20" t="s">
        <v>86</v>
      </c>
      <c r="G775" s="20" t="s">
        <v>1949</v>
      </c>
      <c r="H775" s="46">
        <v>32</v>
      </c>
      <c r="I775" s="46" t="s">
        <v>165</v>
      </c>
      <c r="J775" s="47">
        <v>4.3</v>
      </c>
      <c r="K775" s="47">
        <v>137.6</v>
      </c>
      <c r="L775" s="46" t="s">
        <v>154</v>
      </c>
      <c r="M775" s="46" t="s">
        <v>155</v>
      </c>
      <c r="N775" s="46" t="s">
        <v>156</v>
      </c>
      <c r="O775" s="104" t="str">
        <f>IF(F775="","",VLOOKUP(F775,海关监管条件!$A$1:$B$2000,2,FALSE))</f>
        <v>无</v>
      </c>
    </row>
    <row r="776" spans="1:15">
      <c r="A776" s="45">
        <v>43733</v>
      </c>
      <c r="B776" s="20" t="s">
        <v>1935</v>
      </c>
      <c r="C776" s="20" t="s">
        <v>1936</v>
      </c>
      <c r="D776" s="20" t="s">
        <v>1937</v>
      </c>
      <c r="E776" s="20" t="s">
        <v>1950</v>
      </c>
      <c r="F776" s="20" t="s">
        <v>7</v>
      </c>
      <c r="G776" s="20" t="s">
        <v>1951</v>
      </c>
      <c r="H776" s="46">
        <v>42</v>
      </c>
      <c r="I776" s="46" t="s">
        <v>165</v>
      </c>
      <c r="J776" s="47">
        <v>2</v>
      </c>
      <c r="K776" s="47">
        <v>84</v>
      </c>
      <c r="L776" s="46" t="s">
        <v>154</v>
      </c>
      <c r="M776" s="46" t="s">
        <v>155</v>
      </c>
      <c r="N776" s="46" t="s">
        <v>156</v>
      </c>
      <c r="O776" s="104" t="str">
        <f>IF(F776="","",VLOOKUP(F776,海关监管条件!$A$1:$B$2000,2,FALSE))</f>
        <v>A </v>
      </c>
    </row>
    <row r="777" spans="1:15">
      <c r="A777" s="45">
        <v>43733</v>
      </c>
      <c r="B777" s="20" t="s">
        <v>1935</v>
      </c>
      <c r="C777" s="20" t="s">
        <v>1936</v>
      </c>
      <c r="D777" s="20" t="s">
        <v>1937</v>
      </c>
      <c r="E777" s="20" t="s">
        <v>1952</v>
      </c>
      <c r="F777" s="20" t="s">
        <v>7</v>
      </c>
      <c r="G777" s="20" t="s">
        <v>1953</v>
      </c>
      <c r="H777" s="46">
        <v>64</v>
      </c>
      <c r="I777" s="46" t="s">
        <v>165</v>
      </c>
      <c r="J777" s="47">
        <v>3.2</v>
      </c>
      <c r="K777" s="47">
        <v>204.8</v>
      </c>
      <c r="L777" s="46" t="s">
        <v>154</v>
      </c>
      <c r="M777" s="46" t="s">
        <v>155</v>
      </c>
      <c r="N777" s="46" t="s">
        <v>156</v>
      </c>
      <c r="O777" s="104" t="str">
        <f>IF(F777="","",VLOOKUP(F777,海关监管条件!$A$1:$B$2000,2,FALSE))</f>
        <v>A </v>
      </c>
    </row>
    <row r="778" spans="1:15">
      <c r="A778" s="45">
        <v>43733</v>
      </c>
      <c r="B778" s="20" t="s">
        <v>1935</v>
      </c>
      <c r="C778" s="20" t="s">
        <v>1936</v>
      </c>
      <c r="D778" s="20" t="s">
        <v>1937</v>
      </c>
      <c r="E778" s="20" t="s">
        <v>1954</v>
      </c>
      <c r="F778" s="20" t="s">
        <v>7</v>
      </c>
      <c r="G778" s="20" t="s">
        <v>1955</v>
      </c>
      <c r="H778" s="46">
        <v>72</v>
      </c>
      <c r="I778" s="46" t="s">
        <v>165</v>
      </c>
      <c r="J778" s="47">
        <v>20</v>
      </c>
      <c r="K778" s="47">
        <v>1440</v>
      </c>
      <c r="L778" s="46" t="s">
        <v>154</v>
      </c>
      <c r="M778" s="46" t="s">
        <v>155</v>
      </c>
      <c r="N778" s="46" t="s">
        <v>156</v>
      </c>
      <c r="O778" s="104" t="str">
        <f>IF(F778="","",VLOOKUP(F778,海关监管条件!$A$1:$B$2000,2,FALSE))</f>
        <v>A </v>
      </c>
    </row>
    <row r="779" spans="1:15">
      <c r="A779" s="45">
        <v>43733</v>
      </c>
      <c r="B779" s="20" t="s">
        <v>1935</v>
      </c>
      <c r="C779" s="20" t="s">
        <v>1936</v>
      </c>
      <c r="D779" s="20" t="s">
        <v>1937</v>
      </c>
      <c r="E779" s="20" t="s">
        <v>1956</v>
      </c>
      <c r="F779" s="20" t="s">
        <v>5</v>
      </c>
      <c r="G779" s="20" t="s">
        <v>1957</v>
      </c>
      <c r="H779" s="46">
        <v>20</v>
      </c>
      <c r="I779" s="46" t="s">
        <v>153</v>
      </c>
      <c r="J779" s="47">
        <v>6.85</v>
      </c>
      <c r="K779" s="47">
        <v>137</v>
      </c>
      <c r="L779" s="46" t="s">
        <v>154</v>
      </c>
      <c r="M779" s="46" t="s">
        <v>155</v>
      </c>
      <c r="N779" s="46" t="s">
        <v>156</v>
      </c>
      <c r="O779" s="104" t="str">
        <f>IF(F779="","",VLOOKUP(F779,海关监管条件!$A$1:$B$2000,2,FALSE))</f>
        <v>A </v>
      </c>
    </row>
    <row r="780" spans="1:15">
      <c r="A780" s="45">
        <v>43733</v>
      </c>
      <c r="B780" s="20" t="s">
        <v>1958</v>
      </c>
      <c r="C780" s="20" t="s">
        <v>1959</v>
      </c>
      <c r="D780" s="20" t="s">
        <v>1960</v>
      </c>
      <c r="E780" s="20" t="s">
        <v>1961</v>
      </c>
      <c r="F780" s="20" t="s">
        <v>7</v>
      </c>
      <c r="G780" s="20" t="s">
        <v>1962</v>
      </c>
      <c r="H780" s="46">
        <v>90</v>
      </c>
      <c r="I780" s="46" t="s">
        <v>165</v>
      </c>
      <c r="J780" s="47">
        <v>31.6</v>
      </c>
      <c r="K780" s="47">
        <v>2844</v>
      </c>
      <c r="L780" s="46" t="s">
        <v>610</v>
      </c>
      <c r="M780" s="46" t="s">
        <v>155</v>
      </c>
      <c r="N780" s="46" t="s">
        <v>156</v>
      </c>
      <c r="O780" s="104" t="str">
        <f>IF(F780="","",VLOOKUP(F780,海关监管条件!$A$1:$B$2000,2,FALSE))</f>
        <v>A </v>
      </c>
    </row>
    <row r="781" spans="1:15">
      <c r="A781" s="45">
        <v>43733</v>
      </c>
      <c r="B781" s="20" t="s">
        <v>1958</v>
      </c>
      <c r="C781" s="20" t="s">
        <v>1959</v>
      </c>
      <c r="D781" s="20" t="s">
        <v>1960</v>
      </c>
      <c r="E781" s="20" t="s">
        <v>1963</v>
      </c>
      <c r="F781" s="20" t="s">
        <v>7</v>
      </c>
      <c r="G781" s="20" t="s">
        <v>1964</v>
      </c>
      <c r="H781" s="46">
        <v>60</v>
      </c>
      <c r="I781" s="46" t="s">
        <v>165</v>
      </c>
      <c r="J781" s="47">
        <v>34.9</v>
      </c>
      <c r="K781" s="47">
        <v>2094</v>
      </c>
      <c r="L781" s="46" t="s">
        <v>610</v>
      </c>
      <c r="M781" s="46" t="s">
        <v>155</v>
      </c>
      <c r="N781" s="46" t="s">
        <v>156</v>
      </c>
      <c r="O781" s="104" t="str">
        <f>IF(F781="","",VLOOKUP(F781,海关监管条件!$A$1:$B$2000,2,FALSE))</f>
        <v>A </v>
      </c>
    </row>
    <row r="782" spans="1:15">
      <c r="A782" s="45">
        <v>43733</v>
      </c>
      <c r="B782" s="20" t="s">
        <v>1958</v>
      </c>
      <c r="C782" s="20" t="s">
        <v>1959</v>
      </c>
      <c r="D782" s="20" t="s">
        <v>1960</v>
      </c>
      <c r="E782" s="20" t="s">
        <v>1965</v>
      </c>
      <c r="F782" s="20" t="s">
        <v>5</v>
      </c>
      <c r="G782" s="20" t="s">
        <v>1430</v>
      </c>
      <c r="H782" s="46">
        <v>40</v>
      </c>
      <c r="I782" s="46" t="s">
        <v>153</v>
      </c>
      <c r="J782" s="47">
        <v>18.5</v>
      </c>
      <c r="K782" s="47">
        <v>740</v>
      </c>
      <c r="L782" s="46" t="s">
        <v>610</v>
      </c>
      <c r="M782" s="46" t="s">
        <v>155</v>
      </c>
      <c r="N782" s="46" t="s">
        <v>156</v>
      </c>
      <c r="O782" s="104" t="str">
        <f>IF(F782="","",VLOOKUP(F782,海关监管条件!$A$1:$B$2000,2,FALSE))</f>
        <v>A </v>
      </c>
    </row>
    <row r="783" spans="1:15">
      <c r="A783" s="45">
        <v>43733</v>
      </c>
      <c r="B783" s="20" t="s">
        <v>1958</v>
      </c>
      <c r="C783" s="20" t="s">
        <v>1959</v>
      </c>
      <c r="D783" s="20" t="s">
        <v>1960</v>
      </c>
      <c r="E783" s="20" t="s">
        <v>1966</v>
      </c>
      <c r="F783" s="20" t="s">
        <v>7</v>
      </c>
      <c r="G783" s="20" t="s">
        <v>1967</v>
      </c>
      <c r="H783" s="46">
        <v>180</v>
      </c>
      <c r="I783" s="46" t="s">
        <v>165</v>
      </c>
      <c r="J783" s="47">
        <v>12</v>
      </c>
      <c r="K783" s="47">
        <v>2160</v>
      </c>
      <c r="L783" s="46" t="s">
        <v>610</v>
      </c>
      <c r="M783" s="46" t="s">
        <v>155</v>
      </c>
      <c r="N783" s="46" t="s">
        <v>156</v>
      </c>
      <c r="O783" s="104" t="str">
        <f>IF(F783="","",VLOOKUP(F783,海关监管条件!$A$1:$B$2000,2,FALSE))</f>
        <v>A </v>
      </c>
    </row>
    <row r="784" spans="1:15">
      <c r="A784" s="45">
        <v>43733</v>
      </c>
      <c r="B784" s="20" t="s">
        <v>1958</v>
      </c>
      <c r="C784" s="20" t="s">
        <v>1959</v>
      </c>
      <c r="D784" s="20" t="s">
        <v>1960</v>
      </c>
      <c r="E784" s="20" t="s">
        <v>1968</v>
      </c>
      <c r="F784" s="20" t="s">
        <v>7</v>
      </c>
      <c r="G784" s="20" t="s">
        <v>1969</v>
      </c>
      <c r="H784" s="46">
        <v>140</v>
      </c>
      <c r="I784" s="46" t="s">
        <v>165</v>
      </c>
      <c r="J784" s="47">
        <v>15.2</v>
      </c>
      <c r="K784" s="47">
        <v>2128</v>
      </c>
      <c r="L784" s="46" t="s">
        <v>610</v>
      </c>
      <c r="M784" s="46" t="s">
        <v>155</v>
      </c>
      <c r="N784" s="46" t="s">
        <v>156</v>
      </c>
      <c r="O784" s="104" t="str">
        <f>IF(F784="","",VLOOKUP(F784,海关监管条件!$A$1:$B$2000,2,FALSE))</f>
        <v>A </v>
      </c>
    </row>
    <row r="785" spans="1:15">
      <c r="A785" s="45">
        <v>43733</v>
      </c>
      <c r="B785" s="20" t="s">
        <v>1958</v>
      </c>
      <c r="C785" s="20" t="s">
        <v>1959</v>
      </c>
      <c r="D785" s="20" t="s">
        <v>1960</v>
      </c>
      <c r="E785" s="20" t="s">
        <v>1970</v>
      </c>
      <c r="F785" s="20" t="s">
        <v>7</v>
      </c>
      <c r="G785" s="20" t="s">
        <v>1432</v>
      </c>
      <c r="H785" s="46">
        <v>40</v>
      </c>
      <c r="I785" s="46" t="s">
        <v>165</v>
      </c>
      <c r="J785" s="47">
        <v>12.5</v>
      </c>
      <c r="K785" s="47">
        <v>500</v>
      </c>
      <c r="L785" s="46" t="s">
        <v>610</v>
      </c>
      <c r="M785" s="46" t="s">
        <v>155</v>
      </c>
      <c r="N785" s="46" t="s">
        <v>156</v>
      </c>
      <c r="O785" s="104" t="str">
        <f>IF(F785="","",VLOOKUP(F785,海关监管条件!$A$1:$B$2000,2,FALSE))</f>
        <v>A </v>
      </c>
    </row>
    <row r="786" spans="1:15">
      <c r="A786" s="45">
        <v>43733</v>
      </c>
      <c r="B786" s="20" t="s">
        <v>1958</v>
      </c>
      <c r="C786" s="20" t="s">
        <v>1959</v>
      </c>
      <c r="D786" s="20" t="s">
        <v>1960</v>
      </c>
      <c r="E786" s="20" t="s">
        <v>1971</v>
      </c>
      <c r="F786" s="20" t="s">
        <v>7</v>
      </c>
      <c r="G786" s="20" t="s">
        <v>834</v>
      </c>
      <c r="H786" s="46">
        <v>60</v>
      </c>
      <c r="I786" s="46" t="s">
        <v>165</v>
      </c>
      <c r="J786" s="47">
        <v>25.8</v>
      </c>
      <c r="K786" s="47">
        <v>1548</v>
      </c>
      <c r="L786" s="46" t="s">
        <v>610</v>
      </c>
      <c r="M786" s="46" t="s">
        <v>155</v>
      </c>
      <c r="N786" s="46" t="s">
        <v>156</v>
      </c>
      <c r="O786" s="104" t="str">
        <f>IF(F786="","",VLOOKUP(F786,海关监管条件!$A$1:$B$2000,2,FALSE))</f>
        <v>A </v>
      </c>
    </row>
    <row r="787" spans="1:15">
      <c r="A787" s="45">
        <v>43733</v>
      </c>
      <c r="B787" s="20" t="s">
        <v>1958</v>
      </c>
      <c r="C787" s="20" t="s">
        <v>1959</v>
      </c>
      <c r="D787" s="20" t="s">
        <v>1960</v>
      </c>
      <c r="E787" s="20" t="s">
        <v>1972</v>
      </c>
      <c r="F787" s="20" t="s">
        <v>7</v>
      </c>
      <c r="G787" s="20" t="s">
        <v>1973</v>
      </c>
      <c r="H787" s="46">
        <v>30</v>
      </c>
      <c r="I787" s="46" t="s">
        <v>165</v>
      </c>
      <c r="J787" s="47">
        <v>67.4</v>
      </c>
      <c r="K787" s="47">
        <v>2022</v>
      </c>
      <c r="L787" s="46" t="s">
        <v>610</v>
      </c>
      <c r="M787" s="46" t="s">
        <v>155</v>
      </c>
      <c r="N787" s="46" t="s">
        <v>156</v>
      </c>
      <c r="O787" s="104" t="str">
        <f>IF(F787="","",VLOOKUP(F787,海关监管条件!$A$1:$B$2000,2,FALSE))</f>
        <v>A </v>
      </c>
    </row>
    <row r="788" spans="1:15">
      <c r="A788" s="45">
        <v>43733</v>
      </c>
      <c r="B788" s="20" t="s">
        <v>1958</v>
      </c>
      <c r="C788" s="20" t="s">
        <v>1959</v>
      </c>
      <c r="D788" s="20" t="s">
        <v>1960</v>
      </c>
      <c r="E788" s="20" t="s">
        <v>1974</v>
      </c>
      <c r="F788" s="20" t="s">
        <v>7</v>
      </c>
      <c r="G788" s="20" t="s">
        <v>1975</v>
      </c>
      <c r="H788" s="46">
        <v>80</v>
      </c>
      <c r="I788" s="46" t="s">
        <v>165</v>
      </c>
      <c r="J788" s="47">
        <v>16.6</v>
      </c>
      <c r="K788" s="47">
        <v>1328</v>
      </c>
      <c r="L788" s="46" t="s">
        <v>610</v>
      </c>
      <c r="M788" s="46" t="s">
        <v>155</v>
      </c>
      <c r="N788" s="46" t="s">
        <v>156</v>
      </c>
      <c r="O788" s="104" t="str">
        <f>IF(F788="","",VLOOKUP(F788,海关监管条件!$A$1:$B$2000,2,FALSE))</f>
        <v>A </v>
      </c>
    </row>
    <row r="789" spans="1:15">
      <c r="A789" s="45">
        <v>43733</v>
      </c>
      <c r="B789" s="20" t="s">
        <v>1976</v>
      </c>
      <c r="C789" s="20" t="s">
        <v>1977</v>
      </c>
      <c r="D789" s="20" t="s">
        <v>1978</v>
      </c>
      <c r="E789" s="20" t="s">
        <v>1979</v>
      </c>
      <c r="F789" s="20" t="s">
        <v>128</v>
      </c>
      <c r="G789" s="20" t="s">
        <v>1980</v>
      </c>
      <c r="H789" s="46">
        <v>300</v>
      </c>
      <c r="I789" s="46" t="s">
        <v>165</v>
      </c>
      <c r="J789" s="47">
        <v>2.72</v>
      </c>
      <c r="K789" s="47">
        <v>816</v>
      </c>
      <c r="L789" s="46" t="s">
        <v>154</v>
      </c>
      <c r="M789" s="46" t="s">
        <v>155</v>
      </c>
      <c r="N789" s="46" t="s">
        <v>156</v>
      </c>
      <c r="O789" s="104" t="str">
        <f>IF(F789="","",VLOOKUP(F789,海关监管条件!$A$1:$B$2000,2,FALSE))</f>
        <v>无</v>
      </c>
    </row>
    <row r="790" spans="1:15">
      <c r="A790" s="45">
        <v>43733</v>
      </c>
      <c r="B790" s="20" t="s">
        <v>1976</v>
      </c>
      <c r="C790" s="20" t="s">
        <v>1977</v>
      </c>
      <c r="D790" s="20" t="s">
        <v>1978</v>
      </c>
      <c r="E790" s="20" t="s">
        <v>1981</v>
      </c>
      <c r="F790" s="20" t="s">
        <v>86</v>
      </c>
      <c r="G790" s="20" t="s">
        <v>930</v>
      </c>
      <c r="H790" s="46">
        <v>552</v>
      </c>
      <c r="I790" s="46" t="s">
        <v>165</v>
      </c>
      <c r="J790" s="47">
        <v>1.05</v>
      </c>
      <c r="K790" s="47">
        <v>579.6</v>
      </c>
      <c r="L790" s="46" t="s">
        <v>154</v>
      </c>
      <c r="M790" s="46" t="s">
        <v>155</v>
      </c>
      <c r="N790" s="46" t="s">
        <v>156</v>
      </c>
      <c r="O790" s="104" t="str">
        <f>IF(F790="","",VLOOKUP(F790,海关监管条件!$A$1:$B$2000,2,FALSE))</f>
        <v>无</v>
      </c>
    </row>
    <row r="791" spans="1:15">
      <c r="A791" s="45">
        <v>43733</v>
      </c>
      <c r="B791" s="20" t="s">
        <v>1976</v>
      </c>
      <c r="C791" s="20" t="s">
        <v>1977</v>
      </c>
      <c r="D791" s="20" t="s">
        <v>1978</v>
      </c>
      <c r="E791" s="20" t="s">
        <v>1982</v>
      </c>
      <c r="F791" s="20" t="s">
        <v>86</v>
      </c>
      <c r="G791" s="20" t="s">
        <v>1983</v>
      </c>
      <c r="H791" s="46">
        <v>132</v>
      </c>
      <c r="I791" s="46" t="s">
        <v>165</v>
      </c>
      <c r="J791" s="47">
        <v>1.55</v>
      </c>
      <c r="K791" s="47">
        <v>204.6</v>
      </c>
      <c r="L791" s="46" t="s">
        <v>154</v>
      </c>
      <c r="M791" s="46" t="s">
        <v>155</v>
      </c>
      <c r="N791" s="46" t="s">
        <v>156</v>
      </c>
      <c r="O791" s="104" t="str">
        <f>IF(F791="","",VLOOKUP(F791,海关监管条件!$A$1:$B$2000,2,FALSE))</f>
        <v>无</v>
      </c>
    </row>
    <row r="792" spans="1:15">
      <c r="A792" s="45">
        <v>43733</v>
      </c>
      <c r="B792" s="20" t="s">
        <v>1976</v>
      </c>
      <c r="C792" s="20" t="s">
        <v>1977</v>
      </c>
      <c r="D792" s="20" t="s">
        <v>1978</v>
      </c>
      <c r="E792" s="20" t="s">
        <v>1984</v>
      </c>
      <c r="F792" s="20" t="s">
        <v>86</v>
      </c>
      <c r="G792" s="20" t="s">
        <v>1985</v>
      </c>
      <c r="H792" s="46">
        <v>576</v>
      </c>
      <c r="I792" s="46" t="s">
        <v>631</v>
      </c>
      <c r="J792" s="47">
        <v>0.29</v>
      </c>
      <c r="K792" s="47">
        <v>167.04</v>
      </c>
      <c r="L792" s="46" t="s">
        <v>154</v>
      </c>
      <c r="M792" s="46" t="s">
        <v>155</v>
      </c>
      <c r="N792" s="46" t="s">
        <v>156</v>
      </c>
      <c r="O792" s="104" t="str">
        <f>IF(F792="","",VLOOKUP(F792,海关监管条件!$A$1:$B$2000,2,FALSE))</f>
        <v>无</v>
      </c>
    </row>
    <row r="793" spans="1:15">
      <c r="A793" s="45">
        <v>43733</v>
      </c>
      <c r="B793" s="20" t="s">
        <v>1976</v>
      </c>
      <c r="C793" s="20" t="s">
        <v>1977</v>
      </c>
      <c r="D793" s="20" t="s">
        <v>1978</v>
      </c>
      <c r="E793" s="20" t="s">
        <v>1986</v>
      </c>
      <c r="F793" s="20" t="s">
        <v>86</v>
      </c>
      <c r="G793" s="20" t="s">
        <v>1987</v>
      </c>
      <c r="H793" s="46">
        <v>120</v>
      </c>
      <c r="I793" s="46" t="s">
        <v>631</v>
      </c>
      <c r="J793" s="47">
        <v>0.25</v>
      </c>
      <c r="K793" s="47">
        <v>30</v>
      </c>
      <c r="L793" s="46" t="s">
        <v>154</v>
      </c>
      <c r="M793" s="46" t="s">
        <v>155</v>
      </c>
      <c r="N793" s="46" t="s">
        <v>156</v>
      </c>
      <c r="O793" s="104" t="str">
        <f>IF(F793="","",VLOOKUP(F793,海关监管条件!$A$1:$B$2000,2,FALSE))</f>
        <v>无</v>
      </c>
    </row>
    <row r="794" spans="1:15">
      <c r="A794" s="45">
        <v>43733</v>
      </c>
      <c r="B794" s="20" t="s">
        <v>1976</v>
      </c>
      <c r="C794" s="20" t="s">
        <v>1977</v>
      </c>
      <c r="D794" s="20" t="s">
        <v>1978</v>
      </c>
      <c r="E794" s="20" t="s">
        <v>1988</v>
      </c>
      <c r="F794" s="20" t="s">
        <v>28</v>
      </c>
      <c r="G794" s="20" t="s">
        <v>630</v>
      </c>
      <c r="H794" s="46">
        <v>840</v>
      </c>
      <c r="I794" s="46" t="s">
        <v>631</v>
      </c>
      <c r="J794" s="47">
        <v>0.95</v>
      </c>
      <c r="K794" s="47">
        <v>798</v>
      </c>
      <c r="L794" s="46" t="s">
        <v>154</v>
      </c>
      <c r="M794" s="46" t="s">
        <v>155</v>
      </c>
      <c r="N794" s="46" t="s">
        <v>156</v>
      </c>
      <c r="O794" s="104" t="str">
        <f>IF(F794="","",VLOOKUP(F794,海关监管条件!$A$1:$B$2000,2,FALSE))</f>
        <v>无 </v>
      </c>
    </row>
    <row r="795" spans="1:15">
      <c r="A795" s="45">
        <v>43733</v>
      </c>
      <c r="B795" s="20" t="s">
        <v>1976</v>
      </c>
      <c r="C795" s="20" t="s">
        <v>1977</v>
      </c>
      <c r="D795" s="20" t="s">
        <v>1978</v>
      </c>
      <c r="E795" s="20" t="s">
        <v>1989</v>
      </c>
      <c r="F795" s="20" t="s">
        <v>109</v>
      </c>
      <c r="G795" s="20" t="s">
        <v>1990</v>
      </c>
      <c r="H795" s="46">
        <v>480</v>
      </c>
      <c r="I795" s="46" t="s">
        <v>631</v>
      </c>
      <c r="J795" s="47">
        <v>0.82</v>
      </c>
      <c r="K795" s="47">
        <v>393.6</v>
      </c>
      <c r="L795" s="46" t="s">
        <v>154</v>
      </c>
      <c r="M795" s="46" t="s">
        <v>155</v>
      </c>
      <c r="N795" s="46" t="s">
        <v>156</v>
      </c>
      <c r="O795" s="104" t="str">
        <f>IF(F795="","",VLOOKUP(F795,海关监管条件!$A$1:$B$2000,2,FALSE))</f>
        <v>无</v>
      </c>
    </row>
    <row r="796" spans="1:15">
      <c r="A796" s="45">
        <v>43733</v>
      </c>
      <c r="B796" s="20" t="s">
        <v>1991</v>
      </c>
      <c r="C796" s="20" t="s">
        <v>1992</v>
      </c>
      <c r="D796" s="20" t="s">
        <v>1993</v>
      </c>
      <c r="E796" s="20" t="s">
        <v>1994</v>
      </c>
      <c r="F796" s="20" t="s">
        <v>84</v>
      </c>
      <c r="G796" s="20" t="s">
        <v>1995</v>
      </c>
      <c r="H796" s="46">
        <v>136.5</v>
      </c>
      <c r="I796" s="103" t="s">
        <v>179</v>
      </c>
      <c r="J796" s="47">
        <v>1</v>
      </c>
      <c r="K796" s="47">
        <v>136.5</v>
      </c>
      <c r="L796" s="46" t="s">
        <v>154</v>
      </c>
      <c r="M796" s="46" t="s">
        <v>155</v>
      </c>
      <c r="N796" s="46" t="s">
        <v>156</v>
      </c>
      <c r="O796" s="104" t="str">
        <f>IF(F796="","",VLOOKUP(F796,海关监管条件!$A$1:$B$2000,2,FALSE))</f>
        <v>AB</v>
      </c>
    </row>
    <row r="797" spans="1:15">
      <c r="A797" s="45">
        <v>43733</v>
      </c>
      <c r="B797" s="20" t="s">
        <v>1996</v>
      </c>
      <c r="C797" s="20" t="s">
        <v>1997</v>
      </c>
      <c r="D797" s="20" t="s">
        <v>1998</v>
      </c>
      <c r="E797" s="20" t="s">
        <v>1999</v>
      </c>
      <c r="F797" s="20" t="s">
        <v>28</v>
      </c>
      <c r="G797" s="20" t="s">
        <v>2000</v>
      </c>
      <c r="H797" s="46">
        <v>17</v>
      </c>
      <c r="I797" s="103" t="s">
        <v>179</v>
      </c>
      <c r="J797" s="47">
        <v>25.1</v>
      </c>
      <c r="K797" s="47">
        <v>426.7</v>
      </c>
      <c r="L797" s="46" t="s">
        <v>154</v>
      </c>
      <c r="M797" s="46" t="s">
        <v>155</v>
      </c>
      <c r="N797" s="46" t="s">
        <v>156</v>
      </c>
      <c r="O797" s="104" t="str">
        <f>IF(F797="","",VLOOKUP(F797,海关监管条件!$A$1:$B$2000,2,FALSE))</f>
        <v>无 </v>
      </c>
    </row>
    <row r="798" spans="1:15">
      <c r="A798" s="45">
        <v>43733</v>
      </c>
      <c r="B798" s="20" t="s">
        <v>2001</v>
      </c>
      <c r="C798" s="20" t="s">
        <v>2002</v>
      </c>
      <c r="D798" s="20" t="s">
        <v>2003</v>
      </c>
      <c r="E798" s="20" t="s">
        <v>2004</v>
      </c>
      <c r="F798" s="20" t="s">
        <v>44</v>
      </c>
      <c r="G798" s="20" t="s">
        <v>2005</v>
      </c>
      <c r="H798" s="46">
        <v>22.4</v>
      </c>
      <c r="I798" s="103" t="s">
        <v>179</v>
      </c>
      <c r="J798" s="47">
        <v>1.89</v>
      </c>
      <c r="K798" s="47">
        <v>42.336</v>
      </c>
      <c r="L798" s="46" t="s">
        <v>154</v>
      </c>
      <c r="M798" s="46" t="s">
        <v>155</v>
      </c>
      <c r="N798" s="46" t="s">
        <v>156</v>
      </c>
      <c r="O798" s="104" t="str">
        <f>IF(F798="","",VLOOKUP(F798,海关监管条件!$A$1:$B$2000,2,FALSE))</f>
        <v>A </v>
      </c>
    </row>
    <row r="799" spans="1:15">
      <c r="A799" s="45">
        <v>43733</v>
      </c>
      <c r="B799" s="20" t="s">
        <v>2001</v>
      </c>
      <c r="C799" s="20" t="s">
        <v>2002</v>
      </c>
      <c r="D799" s="20" t="s">
        <v>2003</v>
      </c>
      <c r="E799" s="20" t="s">
        <v>2006</v>
      </c>
      <c r="F799" s="20" t="s">
        <v>44</v>
      </c>
      <c r="G799" s="20" t="s">
        <v>2007</v>
      </c>
      <c r="H799" s="46">
        <v>194.82</v>
      </c>
      <c r="I799" s="103" t="s">
        <v>179</v>
      </c>
      <c r="J799" s="47">
        <v>1.93</v>
      </c>
      <c r="K799" s="47">
        <v>376.0026</v>
      </c>
      <c r="L799" s="46" t="s">
        <v>154</v>
      </c>
      <c r="M799" s="46" t="s">
        <v>155</v>
      </c>
      <c r="N799" s="46" t="s">
        <v>156</v>
      </c>
      <c r="O799" s="104" t="str">
        <f>IF(F799="","",VLOOKUP(F799,海关监管条件!$A$1:$B$2000,2,FALSE))</f>
        <v>A </v>
      </c>
    </row>
    <row r="800" spans="1:15">
      <c r="A800" s="45">
        <v>43733</v>
      </c>
      <c r="B800" s="20" t="s">
        <v>2001</v>
      </c>
      <c r="C800" s="20" t="s">
        <v>2002</v>
      </c>
      <c r="D800" s="20" t="s">
        <v>2003</v>
      </c>
      <c r="E800" s="20" t="s">
        <v>2008</v>
      </c>
      <c r="F800" s="20" t="s">
        <v>46</v>
      </c>
      <c r="G800" s="20" t="s">
        <v>2009</v>
      </c>
      <c r="H800" s="46">
        <v>9.5</v>
      </c>
      <c r="I800" s="103" t="s">
        <v>179</v>
      </c>
      <c r="J800" s="47">
        <v>1.5</v>
      </c>
      <c r="K800" s="47">
        <v>14.25</v>
      </c>
      <c r="L800" s="46" t="s">
        <v>154</v>
      </c>
      <c r="M800" s="46" t="s">
        <v>155</v>
      </c>
      <c r="N800" s="46" t="s">
        <v>156</v>
      </c>
      <c r="O800" s="104" t="str">
        <f>IF(F800="","",VLOOKUP(F800,海关监管条件!$A$1:$B$2000,2,FALSE))</f>
        <v>A</v>
      </c>
    </row>
    <row r="801" spans="1:15">
      <c r="A801" s="45">
        <v>43733</v>
      </c>
      <c r="B801" s="20" t="s">
        <v>2001</v>
      </c>
      <c r="C801" s="20" t="s">
        <v>2002</v>
      </c>
      <c r="D801" s="20" t="s">
        <v>2003</v>
      </c>
      <c r="E801" s="20" t="s">
        <v>2010</v>
      </c>
      <c r="F801" s="20" t="s">
        <v>7</v>
      </c>
      <c r="G801" s="20" t="s">
        <v>2011</v>
      </c>
      <c r="H801" s="46">
        <v>68.46</v>
      </c>
      <c r="I801" s="103" t="s">
        <v>179</v>
      </c>
      <c r="J801" s="47">
        <v>1.6</v>
      </c>
      <c r="K801" s="47">
        <v>109.536</v>
      </c>
      <c r="L801" s="46" t="s">
        <v>154</v>
      </c>
      <c r="M801" s="46" t="s">
        <v>155</v>
      </c>
      <c r="N801" s="46" t="s">
        <v>156</v>
      </c>
      <c r="O801" s="104" t="str">
        <f>IF(F801="","",VLOOKUP(F801,海关监管条件!$A$1:$B$2000,2,FALSE))</f>
        <v>A </v>
      </c>
    </row>
    <row r="802" spans="1:15">
      <c r="A802" s="45">
        <v>43733</v>
      </c>
      <c r="B802" s="20" t="s">
        <v>2001</v>
      </c>
      <c r="C802" s="20" t="s">
        <v>2002</v>
      </c>
      <c r="D802" s="20" t="s">
        <v>2003</v>
      </c>
      <c r="E802" s="20" t="s">
        <v>2012</v>
      </c>
      <c r="F802" s="20" t="s">
        <v>7</v>
      </c>
      <c r="G802" s="20" t="s">
        <v>2011</v>
      </c>
      <c r="H802" s="46">
        <v>43.4</v>
      </c>
      <c r="I802" s="103" t="s">
        <v>179</v>
      </c>
      <c r="J802" s="47">
        <v>1.86</v>
      </c>
      <c r="K802" s="47">
        <v>80.724</v>
      </c>
      <c r="L802" s="46" t="s">
        <v>154</v>
      </c>
      <c r="M802" s="46" t="s">
        <v>155</v>
      </c>
      <c r="N802" s="46" t="s">
        <v>156</v>
      </c>
      <c r="O802" s="104" t="str">
        <f>IF(F802="","",VLOOKUP(F802,海关监管条件!$A$1:$B$2000,2,FALSE))</f>
        <v>A </v>
      </c>
    </row>
    <row r="803" spans="1:15">
      <c r="A803" s="45">
        <v>43733</v>
      </c>
      <c r="B803" s="20" t="s">
        <v>2001</v>
      </c>
      <c r="C803" s="20" t="s">
        <v>2002</v>
      </c>
      <c r="D803" s="20" t="s">
        <v>2003</v>
      </c>
      <c r="E803" s="20" t="s">
        <v>2013</v>
      </c>
      <c r="F803" s="20" t="s">
        <v>46</v>
      </c>
      <c r="G803" s="20" t="s">
        <v>2014</v>
      </c>
      <c r="H803" s="46">
        <v>4.8</v>
      </c>
      <c r="I803" s="103" t="s">
        <v>179</v>
      </c>
      <c r="J803" s="47">
        <v>2</v>
      </c>
      <c r="K803" s="47">
        <v>9.6</v>
      </c>
      <c r="L803" s="46" t="s">
        <v>154</v>
      </c>
      <c r="M803" s="46" t="s">
        <v>155</v>
      </c>
      <c r="N803" s="46" t="s">
        <v>156</v>
      </c>
      <c r="O803" s="104" t="str">
        <f>IF(F803="","",VLOOKUP(F803,海关监管条件!$A$1:$B$2000,2,FALSE))</f>
        <v>A</v>
      </c>
    </row>
    <row r="804" spans="1:15">
      <c r="A804" s="45">
        <v>43733</v>
      </c>
      <c r="B804" s="20" t="s">
        <v>2001</v>
      </c>
      <c r="C804" s="20" t="s">
        <v>2002</v>
      </c>
      <c r="D804" s="20" t="s">
        <v>2003</v>
      </c>
      <c r="E804" s="20" t="s">
        <v>2015</v>
      </c>
      <c r="F804" s="20" t="s">
        <v>46</v>
      </c>
      <c r="G804" s="20" t="s">
        <v>2016</v>
      </c>
      <c r="H804" s="46">
        <v>1.5</v>
      </c>
      <c r="I804" s="103" t="s">
        <v>179</v>
      </c>
      <c r="J804" s="47">
        <v>2</v>
      </c>
      <c r="K804" s="47">
        <v>3</v>
      </c>
      <c r="L804" s="46" t="s">
        <v>154</v>
      </c>
      <c r="M804" s="46" t="s">
        <v>155</v>
      </c>
      <c r="N804" s="46" t="s">
        <v>156</v>
      </c>
      <c r="O804" s="104" t="str">
        <f>IF(F804="","",VLOOKUP(F804,海关监管条件!$A$1:$B$2000,2,FALSE))</f>
        <v>A</v>
      </c>
    </row>
    <row r="805" spans="1:15">
      <c r="A805" s="45">
        <v>43733</v>
      </c>
      <c r="B805" s="20" t="s">
        <v>2017</v>
      </c>
      <c r="C805" s="20" t="s">
        <v>2018</v>
      </c>
      <c r="D805" s="20" t="s">
        <v>2019</v>
      </c>
      <c r="E805" s="20" t="s">
        <v>2020</v>
      </c>
      <c r="F805" s="20" t="s">
        <v>64</v>
      </c>
      <c r="G805" s="20" t="s">
        <v>2021</v>
      </c>
      <c r="H805" s="46">
        <v>212</v>
      </c>
      <c r="I805" s="46" t="s">
        <v>165</v>
      </c>
      <c r="J805" s="47">
        <v>5.75</v>
      </c>
      <c r="K805" s="47">
        <v>1219</v>
      </c>
      <c r="L805" s="46" t="s">
        <v>154</v>
      </c>
      <c r="M805" s="46" t="s">
        <v>155</v>
      </c>
      <c r="N805" s="46" t="s">
        <v>156</v>
      </c>
      <c r="O805" s="104" t="str">
        <f>IF(F805="","",VLOOKUP(F805,海关监管条件!$A$1:$B$2000,2,FALSE))</f>
        <v>无</v>
      </c>
    </row>
    <row r="806" spans="1:15">
      <c r="A806" s="45">
        <v>43733</v>
      </c>
      <c r="B806" s="20" t="s">
        <v>2022</v>
      </c>
      <c r="C806" s="20" t="s">
        <v>2023</v>
      </c>
      <c r="D806" s="20" t="s">
        <v>2024</v>
      </c>
      <c r="E806" s="20" t="s">
        <v>2025</v>
      </c>
      <c r="F806" s="20" t="s">
        <v>81</v>
      </c>
      <c r="G806" s="20" t="s">
        <v>578</v>
      </c>
      <c r="H806" s="46">
        <v>96</v>
      </c>
      <c r="I806" s="46" t="s">
        <v>165</v>
      </c>
      <c r="J806" s="47">
        <v>2.53</v>
      </c>
      <c r="K806" s="47">
        <v>242.88</v>
      </c>
      <c r="L806" s="46" t="s">
        <v>154</v>
      </c>
      <c r="M806" s="46" t="s">
        <v>155</v>
      </c>
      <c r="N806" s="46" t="s">
        <v>156</v>
      </c>
      <c r="O806" s="104" t="str">
        <f>IF(F806="","",VLOOKUP(F806,海关监管条件!$A$1:$B$2000,2,FALSE))</f>
        <v>无</v>
      </c>
    </row>
    <row r="807" spans="1:15">
      <c r="A807" s="45">
        <v>43733</v>
      </c>
      <c r="B807" s="20" t="s">
        <v>2022</v>
      </c>
      <c r="C807" s="20" t="s">
        <v>2023</v>
      </c>
      <c r="D807" s="20" t="s">
        <v>2024</v>
      </c>
      <c r="E807" s="20" t="s">
        <v>2026</v>
      </c>
      <c r="F807" s="20" t="s">
        <v>81</v>
      </c>
      <c r="G807" s="20" t="s">
        <v>578</v>
      </c>
      <c r="H807" s="46">
        <v>66</v>
      </c>
      <c r="I807" s="46" t="s">
        <v>165</v>
      </c>
      <c r="J807" s="47">
        <v>2.9</v>
      </c>
      <c r="K807" s="47">
        <v>191.4</v>
      </c>
      <c r="L807" s="46" t="s">
        <v>154</v>
      </c>
      <c r="M807" s="46" t="s">
        <v>155</v>
      </c>
      <c r="N807" s="46" t="s">
        <v>156</v>
      </c>
      <c r="O807" s="104" t="str">
        <f>IF(F807="","",VLOOKUP(F807,海关监管条件!$A$1:$B$2000,2,FALSE))</f>
        <v>无</v>
      </c>
    </row>
    <row r="808" spans="1:15">
      <c r="A808" s="45">
        <v>43733</v>
      </c>
      <c r="B808" s="20" t="s">
        <v>2022</v>
      </c>
      <c r="C808" s="20" t="s">
        <v>2023</v>
      </c>
      <c r="D808" s="20" t="s">
        <v>2024</v>
      </c>
      <c r="E808" s="20" t="s">
        <v>2027</v>
      </c>
      <c r="F808" s="20" t="s">
        <v>81</v>
      </c>
      <c r="G808" s="20" t="s">
        <v>1375</v>
      </c>
      <c r="H808" s="46">
        <v>102</v>
      </c>
      <c r="I808" s="46" t="s">
        <v>165</v>
      </c>
      <c r="J808" s="47">
        <v>4.8</v>
      </c>
      <c r="K808" s="47">
        <v>489.6</v>
      </c>
      <c r="L808" s="46" t="s">
        <v>154</v>
      </c>
      <c r="M808" s="46" t="s">
        <v>155</v>
      </c>
      <c r="N808" s="46" t="s">
        <v>156</v>
      </c>
      <c r="O808" s="104" t="str">
        <f>IF(F808="","",VLOOKUP(F808,海关监管条件!$A$1:$B$2000,2,FALSE))</f>
        <v>无</v>
      </c>
    </row>
    <row r="809" spans="1:15">
      <c r="A809" s="45">
        <v>43733</v>
      </c>
      <c r="B809" s="20" t="s">
        <v>2022</v>
      </c>
      <c r="C809" s="20" t="s">
        <v>2023</v>
      </c>
      <c r="D809" s="20" t="s">
        <v>2024</v>
      </c>
      <c r="E809" s="20" t="s">
        <v>2028</v>
      </c>
      <c r="F809" s="20" t="s">
        <v>81</v>
      </c>
      <c r="G809" s="20" t="s">
        <v>2029</v>
      </c>
      <c r="H809" s="46">
        <v>132</v>
      </c>
      <c r="I809" s="46" t="s">
        <v>165</v>
      </c>
      <c r="J809" s="47">
        <v>2.32</v>
      </c>
      <c r="K809" s="47">
        <v>306.24</v>
      </c>
      <c r="L809" s="46" t="s">
        <v>154</v>
      </c>
      <c r="M809" s="46" t="s">
        <v>155</v>
      </c>
      <c r="N809" s="46" t="s">
        <v>156</v>
      </c>
      <c r="O809" s="104" t="str">
        <f>IF(F809="","",VLOOKUP(F809,海关监管条件!$A$1:$B$2000,2,FALSE))</f>
        <v>无</v>
      </c>
    </row>
    <row r="810" spans="1:15">
      <c r="A810" s="45">
        <v>43733</v>
      </c>
      <c r="B810" s="20" t="s">
        <v>2030</v>
      </c>
      <c r="C810" s="20" t="s">
        <v>2031</v>
      </c>
      <c r="D810" s="20" t="s">
        <v>2032</v>
      </c>
      <c r="E810" s="20" t="s">
        <v>2033</v>
      </c>
      <c r="F810" s="20" t="s">
        <v>45</v>
      </c>
      <c r="G810" s="20" t="s">
        <v>573</v>
      </c>
      <c r="H810" s="46">
        <v>14</v>
      </c>
      <c r="I810" s="103" t="s">
        <v>179</v>
      </c>
      <c r="J810" s="47">
        <v>6.5</v>
      </c>
      <c r="K810" s="47">
        <v>91</v>
      </c>
      <c r="L810" s="46" t="s">
        <v>154</v>
      </c>
      <c r="M810" s="46" t="s">
        <v>155</v>
      </c>
      <c r="N810" s="46" t="s">
        <v>156</v>
      </c>
      <c r="O810" s="104" t="str">
        <f>IF(F810="","",VLOOKUP(F810,海关监管条件!$A$1:$B$2000,2,FALSE))</f>
        <v>无 </v>
      </c>
    </row>
    <row r="811" spans="1:15">
      <c r="A811" s="45">
        <v>43733</v>
      </c>
      <c r="B811" s="20" t="s">
        <v>2034</v>
      </c>
      <c r="C811" s="20" t="s">
        <v>2035</v>
      </c>
      <c r="D811" s="20" t="s">
        <v>2036</v>
      </c>
      <c r="E811" s="20" t="s">
        <v>2037</v>
      </c>
      <c r="F811" s="20" t="s">
        <v>105</v>
      </c>
      <c r="G811" s="20" t="s">
        <v>2038</v>
      </c>
      <c r="H811" s="46">
        <v>20</v>
      </c>
      <c r="I811" s="46" t="s">
        <v>165</v>
      </c>
      <c r="J811" s="47">
        <v>1.2</v>
      </c>
      <c r="K811" s="47">
        <v>24</v>
      </c>
      <c r="L811" s="46" t="s">
        <v>154</v>
      </c>
      <c r="M811" s="46" t="s">
        <v>155</v>
      </c>
      <c r="N811" s="46" t="s">
        <v>156</v>
      </c>
      <c r="O811" s="104" t="str">
        <f>IF(F811="","",VLOOKUP(F811,海关监管条件!$A$1:$B$2000,2,FALSE))</f>
        <v>无</v>
      </c>
    </row>
    <row r="812" spans="1:15">
      <c r="A812" s="45">
        <v>43733</v>
      </c>
      <c r="B812" s="20" t="s">
        <v>2034</v>
      </c>
      <c r="C812" s="20" t="s">
        <v>2035</v>
      </c>
      <c r="D812" s="20" t="s">
        <v>2036</v>
      </c>
      <c r="E812" s="20" t="s">
        <v>2039</v>
      </c>
      <c r="F812" s="20" t="s">
        <v>104</v>
      </c>
      <c r="G812" s="20" t="s">
        <v>2040</v>
      </c>
      <c r="H812" s="46">
        <v>36</v>
      </c>
      <c r="I812" s="46" t="s">
        <v>248</v>
      </c>
      <c r="J812" s="47">
        <v>5</v>
      </c>
      <c r="K812" s="47">
        <v>180</v>
      </c>
      <c r="L812" s="46" t="s">
        <v>154</v>
      </c>
      <c r="M812" s="46" t="s">
        <v>155</v>
      </c>
      <c r="N812" s="46" t="s">
        <v>156</v>
      </c>
      <c r="O812" s="104" t="str">
        <f>IF(F812="","",VLOOKUP(F812,海关监管条件!$A$1:$B$2000,2,FALSE))</f>
        <v>无</v>
      </c>
    </row>
    <row r="813" spans="1:15">
      <c r="A813" s="45">
        <v>43733</v>
      </c>
      <c r="B813" s="20" t="s">
        <v>2034</v>
      </c>
      <c r="C813" s="20" t="s">
        <v>2035</v>
      </c>
      <c r="D813" s="20" t="s">
        <v>2036</v>
      </c>
      <c r="E813" s="20" t="s">
        <v>2041</v>
      </c>
      <c r="F813" s="20" t="s">
        <v>86</v>
      </c>
      <c r="G813" s="20" t="s">
        <v>702</v>
      </c>
      <c r="H813" s="46">
        <v>24</v>
      </c>
      <c r="I813" s="46" t="s">
        <v>165</v>
      </c>
      <c r="J813" s="47">
        <v>0.5</v>
      </c>
      <c r="K813" s="47">
        <v>12</v>
      </c>
      <c r="L813" s="46" t="s">
        <v>154</v>
      </c>
      <c r="M813" s="46" t="s">
        <v>155</v>
      </c>
      <c r="N813" s="46" t="s">
        <v>156</v>
      </c>
      <c r="O813" s="104" t="str">
        <f>IF(F813="","",VLOOKUP(F813,海关监管条件!$A$1:$B$2000,2,FALSE))</f>
        <v>无</v>
      </c>
    </row>
    <row r="814" spans="1:15">
      <c r="A814" s="45">
        <v>43733</v>
      </c>
      <c r="B814" s="20" t="s">
        <v>2034</v>
      </c>
      <c r="C814" s="20" t="s">
        <v>2042</v>
      </c>
      <c r="D814" s="20" t="s">
        <v>2043</v>
      </c>
      <c r="E814" s="20" t="s">
        <v>2044</v>
      </c>
      <c r="F814" s="20" t="s">
        <v>86</v>
      </c>
      <c r="G814" s="20" t="s">
        <v>702</v>
      </c>
      <c r="H814" s="46">
        <v>126</v>
      </c>
      <c r="I814" s="46" t="s">
        <v>165</v>
      </c>
      <c r="J814" s="47">
        <v>2.55</v>
      </c>
      <c r="K814" s="47">
        <v>321.3</v>
      </c>
      <c r="L814" s="46" t="s">
        <v>154</v>
      </c>
      <c r="M814" s="46" t="s">
        <v>155</v>
      </c>
      <c r="N814" s="46" t="s">
        <v>156</v>
      </c>
      <c r="O814" s="104" t="str">
        <f>IF(F814="","",VLOOKUP(F814,海关监管条件!$A$1:$B$2000,2,FALSE))</f>
        <v>无</v>
      </c>
    </row>
    <row r="815" spans="1:15">
      <c r="A815" s="45">
        <v>43733</v>
      </c>
      <c r="B815" s="20" t="s">
        <v>2034</v>
      </c>
      <c r="C815" s="20" t="s">
        <v>2042</v>
      </c>
      <c r="D815" s="20" t="s">
        <v>2043</v>
      </c>
      <c r="E815" s="20" t="s">
        <v>2045</v>
      </c>
      <c r="F815" s="20" t="s">
        <v>25</v>
      </c>
      <c r="G815" s="20" t="s">
        <v>230</v>
      </c>
      <c r="H815" s="46">
        <v>48</v>
      </c>
      <c r="I815" s="46" t="s">
        <v>231</v>
      </c>
      <c r="J815" s="47">
        <v>3.07</v>
      </c>
      <c r="K815" s="47">
        <v>147.36</v>
      </c>
      <c r="L815" s="46" t="s">
        <v>154</v>
      </c>
      <c r="M815" s="46" t="s">
        <v>155</v>
      </c>
      <c r="N815" s="46" t="s">
        <v>156</v>
      </c>
      <c r="O815" s="104" t="str">
        <f>IF(F815="","",VLOOKUP(F815,海关监管条件!$A$1:$B$2000,2,FALSE))</f>
        <v>无 </v>
      </c>
    </row>
    <row r="816" spans="1:15">
      <c r="A816" s="45">
        <v>43733</v>
      </c>
      <c r="B816" s="20" t="s">
        <v>2034</v>
      </c>
      <c r="C816" s="20" t="s">
        <v>2042</v>
      </c>
      <c r="D816" s="20" t="s">
        <v>2043</v>
      </c>
      <c r="E816" s="20" t="s">
        <v>2046</v>
      </c>
      <c r="F816" s="20" t="s">
        <v>25</v>
      </c>
      <c r="G816" s="20" t="s">
        <v>230</v>
      </c>
      <c r="H816" s="46">
        <v>84</v>
      </c>
      <c r="I816" s="46" t="s">
        <v>231</v>
      </c>
      <c r="J816" s="47">
        <v>2.6</v>
      </c>
      <c r="K816" s="47">
        <v>218.4</v>
      </c>
      <c r="L816" s="46" t="s">
        <v>154</v>
      </c>
      <c r="M816" s="46" t="s">
        <v>155</v>
      </c>
      <c r="N816" s="46" t="s">
        <v>156</v>
      </c>
      <c r="O816" s="104" t="str">
        <f>IF(F816="","",VLOOKUP(F816,海关监管条件!$A$1:$B$2000,2,FALSE))</f>
        <v>无 </v>
      </c>
    </row>
    <row r="817" spans="1:15">
      <c r="A817" s="45">
        <v>43733</v>
      </c>
      <c r="B817" s="20" t="s">
        <v>2034</v>
      </c>
      <c r="C817" s="20" t="s">
        <v>2047</v>
      </c>
      <c r="D817" s="20" t="s">
        <v>2048</v>
      </c>
      <c r="E817" s="20" t="s">
        <v>2049</v>
      </c>
      <c r="F817" s="20" t="s">
        <v>25</v>
      </c>
      <c r="G817" s="20" t="s">
        <v>2050</v>
      </c>
      <c r="H817" s="46">
        <v>36</v>
      </c>
      <c r="I817" s="46" t="s">
        <v>231</v>
      </c>
      <c r="J817" s="47">
        <v>3.83</v>
      </c>
      <c r="K817" s="47">
        <v>137.88</v>
      </c>
      <c r="L817" s="46" t="s">
        <v>154</v>
      </c>
      <c r="M817" s="46" t="s">
        <v>155</v>
      </c>
      <c r="N817" s="46" t="s">
        <v>156</v>
      </c>
      <c r="O817" s="104" t="str">
        <f>IF(F817="","",VLOOKUP(F817,海关监管条件!$A$1:$B$2000,2,FALSE))</f>
        <v>无 </v>
      </c>
    </row>
    <row r="818" spans="1:15">
      <c r="A818" s="45">
        <v>43733</v>
      </c>
      <c r="B818" s="20" t="s">
        <v>2034</v>
      </c>
      <c r="C818" s="20" t="s">
        <v>2047</v>
      </c>
      <c r="D818" s="20" t="s">
        <v>2048</v>
      </c>
      <c r="E818" s="20" t="s">
        <v>2051</v>
      </c>
      <c r="F818" s="20" t="s">
        <v>25</v>
      </c>
      <c r="G818" s="20" t="s">
        <v>2050</v>
      </c>
      <c r="H818" s="46">
        <v>72</v>
      </c>
      <c r="I818" s="46" t="s">
        <v>231</v>
      </c>
      <c r="J818" s="47">
        <v>3.28</v>
      </c>
      <c r="K818" s="47">
        <v>236.16</v>
      </c>
      <c r="L818" s="46" t="s">
        <v>154</v>
      </c>
      <c r="M818" s="46" t="s">
        <v>155</v>
      </c>
      <c r="N818" s="46" t="s">
        <v>156</v>
      </c>
      <c r="O818" s="104" t="str">
        <f>IF(F818="","",VLOOKUP(F818,海关监管条件!$A$1:$B$2000,2,FALSE))</f>
        <v>无 </v>
      </c>
    </row>
    <row r="819" spans="1:15">
      <c r="A819" s="45">
        <v>43733</v>
      </c>
      <c r="B819" s="20" t="s">
        <v>2052</v>
      </c>
      <c r="C819" s="20" t="s">
        <v>2053</v>
      </c>
      <c r="D819" s="20" t="s">
        <v>2054</v>
      </c>
      <c r="E819" s="20" t="s">
        <v>2055</v>
      </c>
      <c r="F819" s="20" t="s">
        <v>13</v>
      </c>
      <c r="G819" s="20" t="s">
        <v>1198</v>
      </c>
      <c r="H819" s="46">
        <v>264</v>
      </c>
      <c r="I819" s="46" t="s">
        <v>165</v>
      </c>
      <c r="J819" s="47">
        <v>0.83</v>
      </c>
      <c r="K819" s="47">
        <v>219.12</v>
      </c>
      <c r="L819" s="46" t="s">
        <v>154</v>
      </c>
      <c r="M819" s="46" t="s">
        <v>155</v>
      </c>
      <c r="N819" s="46" t="s">
        <v>156</v>
      </c>
      <c r="O819" s="104" t="str">
        <f>IF(F819="","",VLOOKUP(F819,海关监管条件!$A$1:$B$2000,2,FALSE))</f>
        <v>A</v>
      </c>
    </row>
    <row r="820" spans="1:15">
      <c r="A820" s="45">
        <v>43733</v>
      </c>
      <c r="B820" s="20" t="s">
        <v>2052</v>
      </c>
      <c r="C820" s="20" t="s">
        <v>2053</v>
      </c>
      <c r="D820" s="20" t="s">
        <v>2054</v>
      </c>
      <c r="E820" s="20" t="s">
        <v>2056</v>
      </c>
      <c r="F820" s="20" t="s">
        <v>13</v>
      </c>
      <c r="G820" s="20" t="s">
        <v>1198</v>
      </c>
      <c r="H820" s="46">
        <v>28</v>
      </c>
      <c r="I820" s="46" t="s">
        <v>165</v>
      </c>
      <c r="J820" s="47">
        <v>1.73</v>
      </c>
      <c r="K820" s="47">
        <v>48.44</v>
      </c>
      <c r="L820" s="46" t="s">
        <v>154</v>
      </c>
      <c r="M820" s="46" t="s">
        <v>155</v>
      </c>
      <c r="N820" s="46" t="s">
        <v>156</v>
      </c>
      <c r="O820" s="104" t="str">
        <f>IF(F820="","",VLOOKUP(F820,海关监管条件!$A$1:$B$2000,2,FALSE))</f>
        <v>A</v>
      </c>
    </row>
    <row r="821" spans="1:15">
      <c r="A821" s="45">
        <v>43733</v>
      </c>
      <c r="B821" s="20" t="s">
        <v>2052</v>
      </c>
      <c r="C821" s="20" t="s">
        <v>2053</v>
      </c>
      <c r="D821" s="20" t="s">
        <v>2054</v>
      </c>
      <c r="E821" s="20" t="s">
        <v>2057</v>
      </c>
      <c r="F821" s="20" t="s">
        <v>13</v>
      </c>
      <c r="G821" s="20" t="s">
        <v>1198</v>
      </c>
      <c r="H821" s="46">
        <v>60</v>
      </c>
      <c r="I821" s="46" t="s">
        <v>165</v>
      </c>
      <c r="J821" s="47">
        <v>0.86</v>
      </c>
      <c r="K821" s="47">
        <v>51.6</v>
      </c>
      <c r="L821" s="46" t="s">
        <v>154</v>
      </c>
      <c r="M821" s="46" t="s">
        <v>155</v>
      </c>
      <c r="N821" s="46" t="s">
        <v>156</v>
      </c>
      <c r="O821" s="104" t="str">
        <f>IF(F821="","",VLOOKUP(F821,海关监管条件!$A$1:$B$2000,2,FALSE))</f>
        <v>A</v>
      </c>
    </row>
    <row r="822" spans="1:15">
      <c r="A822" s="45">
        <v>43733</v>
      </c>
      <c r="B822" s="20" t="s">
        <v>2052</v>
      </c>
      <c r="C822" s="20" t="s">
        <v>2053</v>
      </c>
      <c r="D822" s="20" t="s">
        <v>2054</v>
      </c>
      <c r="E822" s="20" t="s">
        <v>2058</v>
      </c>
      <c r="F822" s="20" t="s">
        <v>13</v>
      </c>
      <c r="G822" s="20" t="s">
        <v>1198</v>
      </c>
      <c r="H822" s="46">
        <v>112</v>
      </c>
      <c r="I822" s="46" t="s">
        <v>165</v>
      </c>
      <c r="J822" s="47">
        <v>0.76</v>
      </c>
      <c r="K822" s="47">
        <v>85.12</v>
      </c>
      <c r="L822" s="46" t="s">
        <v>154</v>
      </c>
      <c r="M822" s="46" t="s">
        <v>155</v>
      </c>
      <c r="N822" s="46" t="s">
        <v>156</v>
      </c>
      <c r="O822" s="104" t="str">
        <f>IF(F822="","",VLOOKUP(F822,海关监管条件!$A$1:$B$2000,2,FALSE))</f>
        <v>A</v>
      </c>
    </row>
    <row r="823" spans="1:15">
      <c r="A823" s="45">
        <v>43733</v>
      </c>
      <c r="B823" s="20" t="s">
        <v>2052</v>
      </c>
      <c r="C823" s="20" t="s">
        <v>2053</v>
      </c>
      <c r="D823" s="20" t="s">
        <v>2054</v>
      </c>
      <c r="E823" s="20" t="s">
        <v>2059</v>
      </c>
      <c r="F823" s="20" t="s">
        <v>20</v>
      </c>
      <c r="G823" s="20" t="s">
        <v>217</v>
      </c>
      <c r="H823" s="46">
        <v>28</v>
      </c>
      <c r="I823" s="46" t="s">
        <v>214</v>
      </c>
      <c r="J823" s="47">
        <v>4.26</v>
      </c>
      <c r="K823" s="47">
        <v>119.28</v>
      </c>
      <c r="L823" s="46" t="s">
        <v>154</v>
      </c>
      <c r="M823" s="46" t="s">
        <v>155</v>
      </c>
      <c r="N823" s="46" t="s">
        <v>156</v>
      </c>
      <c r="O823" s="104" t="str">
        <f>IF(F823="","",VLOOKUP(F823,海关监管条件!$A$1:$B$2000,2,FALSE))</f>
        <v>无 </v>
      </c>
    </row>
    <row r="824" spans="1:15">
      <c r="A824" s="45">
        <v>43733</v>
      </c>
      <c r="B824" s="20" t="s">
        <v>2052</v>
      </c>
      <c r="C824" s="20" t="s">
        <v>2053</v>
      </c>
      <c r="D824" s="20" t="s">
        <v>2054</v>
      </c>
      <c r="E824" s="20" t="s">
        <v>2060</v>
      </c>
      <c r="F824" s="20" t="s">
        <v>13</v>
      </c>
      <c r="G824" s="20" t="s">
        <v>1198</v>
      </c>
      <c r="H824" s="46">
        <v>136</v>
      </c>
      <c r="I824" s="46" t="s">
        <v>165</v>
      </c>
      <c r="J824" s="47">
        <v>1.09</v>
      </c>
      <c r="K824" s="47">
        <v>148.24</v>
      </c>
      <c r="L824" s="46" t="s">
        <v>154</v>
      </c>
      <c r="M824" s="46" t="s">
        <v>155</v>
      </c>
      <c r="N824" s="46" t="s">
        <v>156</v>
      </c>
      <c r="O824" s="104" t="str">
        <f>IF(F824="","",VLOOKUP(F824,海关监管条件!$A$1:$B$2000,2,FALSE))</f>
        <v>A</v>
      </c>
    </row>
    <row r="825" spans="1:15">
      <c r="A825" s="45">
        <v>43733</v>
      </c>
      <c r="B825" s="20" t="s">
        <v>2052</v>
      </c>
      <c r="C825" s="20" t="s">
        <v>2061</v>
      </c>
      <c r="D825" s="20" t="s">
        <v>2062</v>
      </c>
      <c r="E825" s="20" t="s">
        <v>2063</v>
      </c>
      <c r="F825" s="20" t="s">
        <v>20</v>
      </c>
      <c r="G825" s="20" t="s">
        <v>2064</v>
      </c>
      <c r="H825" s="46">
        <v>4</v>
      </c>
      <c r="I825" s="46" t="s">
        <v>214</v>
      </c>
      <c r="J825" s="47">
        <v>9.52</v>
      </c>
      <c r="K825" s="47">
        <v>38.08</v>
      </c>
      <c r="L825" s="46" t="s">
        <v>154</v>
      </c>
      <c r="M825" s="46" t="s">
        <v>155</v>
      </c>
      <c r="N825" s="46" t="s">
        <v>156</v>
      </c>
      <c r="O825" s="104" t="str">
        <f>IF(F825="","",VLOOKUP(F825,海关监管条件!$A$1:$B$2000,2,FALSE))</f>
        <v>无 </v>
      </c>
    </row>
    <row r="826" spans="1:15">
      <c r="A826" s="45">
        <v>43733</v>
      </c>
      <c r="B826" s="20" t="s">
        <v>2052</v>
      </c>
      <c r="C826" s="20" t="s">
        <v>2065</v>
      </c>
      <c r="D826" s="20" t="s">
        <v>2066</v>
      </c>
      <c r="E826" s="20" t="s">
        <v>2067</v>
      </c>
      <c r="F826" s="20" t="s">
        <v>20</v>
      </c>
      <c r="G826" s="20" t="s">
        <v>213</v>
      </c>
      <c r="H826" s="46">
        <v>20</v>
      </c>
      <c r="I826" s="46" t="s">
        <v>214</v>
      </c>
      <c r="J826" s="47">
        <v>7.64</v>
      </c>
      <c r="K826" s="47">
        <v>152.8</v>
      </c>
      <c r="L826" s="46" t="s">
        <v>154</v>
      </c>
      <c r="M826" s="46" t="s">
        <v>155</v>
      </c>
      <c r="N826" s="46" t="s">
        <v>156</v>
      </c>
      <c r="O826" s="104" t="str">
        <f>IF(F826="","",VLOOKUP(F826,海关监管条件!$A$1:$B$2000,2,FALSE))</f>
        <v>无 </v>
      </c>
    </row>
    <row r="827" spans="1:15">
      <c r="A827" s="45">
        <v>43733</v>
      </c>
      <c r="B827" s="20" t="s">
        <v>2052</v>
      </c>
      <c r="C827" s="20" t="s">
        <v>2065</v>
      </c>
      <c r="D827" s="20" t="s">
        <v>2066</v>
      </c>
      <c r="E827" s="20" t="s">
        <v>2068</v>
      </c>
      <c r="F827" s="20" t="s">
        <v>13</v>
      </c>
      <c r="G827" s="20" t="s">
        <v>213</v>
      </c>
      <c r="H827" s="46">
        <v>12</v>
      </c>
      <c r="I827" s="46" t="s">
        <v>214</v>
      </c>
      <c r="J827" s="47">
        <v>4.14</v>
      </c>
      <c r="K827" s="47">
        <v>49.68</v>
      </c>
      <c r="L827" s="46" t="s">
        <v>154</v>
      </c>
      <c r="M827" s="46" t="s">
        <v>155</v>
      </c>
      <c r="N827" s="46" t="s">
        <v>156</v>
      </c>
      <c r="O827" s="104" t="str">
        <f>IF(F827="","",VLOOKUP(F827,海关监管条件!$A$1:$B$2000,2,FALSE))</f>
        <v>A</v>
      </c>
    </row>
    <row r="828" spans="1:15">
      <c r="A828" s="45">
        <v>43733</v>
      </c>
      <c r="B828" s="20" t="s">
        <v>2069</v>
      </c>
      <c r="C828" s="20" t="s">
        <v>2070</v>
      </c>
      <c r="D828" s="20" t="s">
        <v>2071</v>
      </c>
      <c r="E828" s="20" t="s">
        <v>2072</v>
      </c>
      <c r="F828" s="20" t="s">
        <v>86</v>
      </c>
      <c r="G828" s="20" t="s">
        <v>206</v>
      </c>
      <c r="H828" s="46">
        <v>1611</v>
      </c>
      <c r="I828" s="46" t="s">
        <v>165</v>
      </c>
      <c r="J828" s="47">
        <v>1</v>
      </c>
      <c r="K828" s="47">
        <v>1611</v>
      </c>
      <c r="L828" s="46" t="s">
        <v>154</v>
      </c>
      <c r="M828" s="46" t="s">
        <v>155</v>
      </c>
      <c r="N828" s="46" t="s">
        <v>156</v>
      </c>
      <c r="O828" s="104" t="str">
        <f>IF(F828="","",VLOOKUP(F828,海关监管条件!$A$1:$B$2000,2,FALSE))</f>
        <v>无</v>
      </c>
    </row>
    <row r="829" spans="1:15">
      <c r="A829" s="45">
        <v>43733</v>
      </c>
      <c r="B829" s="20" t="s">
        <v>2069</v>
      </c>
      <c r="C829" s="20" t="s">
        <v>2070</v>
      </c>
      <c r="D829" s="20" t="s">
        <v>2071</v>
      </c>
      <c r="E829" s="20" t="s">
        <v>2073</v>
      </c>
      <c r="F829" s="20" t="s">
        <v>86</v>
      </c>
      <c r="G829" s="20" t="s">
        <v>2074</v>
      </c>
      <c r="H829" s="46">
        <v>64</v>
      </c>
      <c r="I829" s="46" t="s">
        <v>165</v>
      </c>
      <c r="J829" s="47">
        <v>1.5</v>
      </c>
      <c r="K829" s="47">
        <v>96</v>
      </c>
      <c r="L829" s="46" t="s">
        <v>154</v>
      </c>
      <c r="M829" s="46" t="s">
        <v>155</v>
      </c>
      <c r="N829" s="46" t="s">
        <v>156</v>
      </c>
      <c r="O829" s="104" t="str">
        <f>IF(F829="","",VLOOKUP(F829,海关监管条件!$A$1:$B$2000,2,FALSE))</f>
        <v>无</v>
      </c>
    </row>
    <row r="830" spans="1:15">
      <c r="A830" s="45">
        <v>43733</v>
      </c>
      <c r="B830" s="20" t="s">
        <v>2069</v>
      </c>
      <c r="C830" s="20" t="s">
        <v>2070</v>
      </c>
      <c r="D830" s="20" t="s">
        <v>2071</v>
      </c>
      <c r="E830" s="20" t="s">
        <v>2075</v>
      </c>
      <c r="F830" s="20" t="s">
        <v>34</v>
      </c>
      <c r="G830" s="20" t="s">
        <v>208</v>
      </c>
      <c r="H830" s="46">
        <v>160</v>
      </c>
      <c r="I830" s="46" t="s">
        <v>165</v>
      </c>
      <c r="J830" s="47">
        <v>0.4</v>
      </c>
      <c r="K830" s="47">
        <v>64</v>
      </c>
      <c r="L830" s="46" t="s">
        <v>154</v>
      </c>
      <c r="M830" s="46" t="s">
        <v>155</v>
      </c>
      <c r="N830" s="46" t="s">
        <v>156</v>
      </c>
      <c r="O830" s="104" t="str">
        <f>IF(F830="","",VLOOKUP(F830,海关监管条件!$A$1:$B$2000,2,FALSE))</f>
        <v>无</v>
      </c>
    </row>
    <row r="831" spans="1:15">
      <c r="A831" s="45">
        <v>43733</v>
      </c>
      <c r="B831" s="20" t="s">
        <v>2069</v>
      </c>
      <c r="C831" s="20" t="s">
        <v>2070</v>
      </c>
      <c r="D831" s="20" t="s">
        <v>2071</v>
      </c>
      <c r="E831" s="20" t="s">
        <v>2076</v>
      </c>
      <c r="F831" s="20" t="s">
        <v>48</v>
      </c>
      <c r="G831" s="20" t="s">
        <v>2077</v>
      </c>
      <c r="H831" s="46">
        <v>240</v>
      </c>
      <c r="I831" s="46" t="s">
        <v>165</v>
      </c>
      <c r="J831" s="47">
        <v>0.4</v>
      </c>
      <c r="K831" s="47">
        <v>96</v>
      </c>
      <c r="L831" s="46" t="s">
        <v>154</v>
      </c>
      <c r="M831" s="46" t="s">
        <v>155</v>
      </c>
      <c r="N831" s="46" t="s">
        <v>156</v>
      </c>
      <c r="O831" s="104" t="str">
        <f>IF(F831="","",VLOOKUP(F831,海关监管条件!$A$1:$B$2000,2,FALSE))</f>
        <v>无</v>
      </c>
    </row>
    <row r="832" spans="1:15">
      <c r="A832" s="45">
        <v>43733</v>
      </c>
      <c r="B832" s="20" t="s">
        <v>2078</v>
      </c>
      <c r="C832" s="20" t="s">
        <v>2079</v>
      </c>
      <c r="D832" s="20" t="s">
        <v>2080</v>
      </c>
      <c r="E832" s="20" t="s">
        <v>2081</v>
      </c>
      <c r="F832" s="20" t="s">
        <v>9</v>
      </c>
      <c r="G832" s="20" t="s">
        <v>2082</v>
      </c>
      <c r="H832" s="46">
        <v>30</v>
      </c>
      <c r="I832" s="103" t="s">
        <v>179</v>
      </c>
      <c r="J832" s="47">
        <v>5</v>
      </c>
      <c r="K832" s="47">
        <v>150</v>
      </c>
      <c r="L832" s="46" t="s">
        <v>154</v>
      </c>
      <c r="M832" s="46" t="s">
        <v>155</v>
      </c>
      <c r="N832" s="46" t="s">
        <v>156</v>
      </c>
      <c r="O832" s="104" t="str">
        <f>IF(F832="","",VLOOKUP(F832,海关监管条件!$A$1:$B$2000,2,FALSE))</f>
        <v>无 </v>
      </c>
    </row>
    <row r="833" spans="1:15">
      <c r="A833" s="45">
        <v>43731</v>
      </c>
      <c r="B833" s="20" t="s">
        <v>2083</v>
      </c>
      <c r="C833" s="20" t="s">
        <v>2084</v>
      </c>
      <c r="D833" s="20" t="s">
        <v>2085</v>
      </c>
      <c r="E833" s="20" t="s">
        <v>2086</v>
      </c>
      <c r="F833" s="20" t="s">
        <v>7</v>
      </c>
      <c r="G833" s="20" t="s">
        <v>1771</v>
      </c>
      <c r="H833" s="46">
        <v>72</v>
      </c>
      <c r="I833" s="46" t="s">
        <v>165</v>
      </c>
      <c r="J833" s="47">
        <v>2</v>
      </c>
      <c r="K833" s="47">
        <v>144</v>
      </c>
      <c r="L833" s="46" t="s">
        <v>154</v>
      </c>
      <c r="M833" s="46" t="s">
        <v>155</v>
      </c>
      <c r="N833" s="46" t="s">
        <v>156</v>
      </c>
      <c r="O833" s="104" t="str">
        <f>IF(F833="","",VLOOKUP(F833,海关监管条件!$A$1:$B$2000,2,FALSE))</f>
        <v>A </v>
      </c>
    </row>
    <row r="834" spans="1:15">
      <c r="A834" s="45">
        <v>43731</v>
      </c>
      <c r="B834" s="20" t="s">
        <v>2083</v>
      </c>
      <c r="C834" s="20" t="s">
        <v>2084</v>
      </c>
      <c r="D834" s="20" t="s">
        <v>2085</v>
      </c>
      <c r="E834" s="20" t="s">
        <v>2087</v>
      </c>
      <c r="F834" s="20" t="s">
        <v>44</v>
      </c>
      <c r="G834" s="20" t="s">
        <v>1549</v>
      </c>
      <c r="H834" s="46">
        <v>132</v>
      </c>
      <c r="I834" s="46" t="s">
        <v>165</v>
      </c>
      <c r="J834" s="47">
        <v>0.8</v>
      </c>
      <c r="K834" s="47">
        <v>105.6</v>
      </c>
      <c r="L834" s="46" t="s">
        <v>154</v>
      </c>
      <c r="M834" s="46" t="s">
        <v>155</v>
      </c>
      <c r="N834" s="46" t="s">
        <v>156</v>
      </c>
      <c r="O834" s="104" t="str">
        <f>IF(F834="","",VLOOKUP(F834,海关监管条件!$A$1:$B$2000,2,FALSE))</f>
        <v>A </v>
      </c>
    </row>
    <row r="835" spans="1:15">
      <c r="A835" s="45">
        <v>43731</v>
      </c>
      <c r="B835" s="20" t="s">
        <v>2083</v>
      </c>
      <c r="C835" s="20" t="s">
        <v>2084</v>
      </c>
      <c r="D835" s="20" t="s">
        <v>2085</v>
      </c>
      <c r="E835" s="20" t="s">
        <v>2088</v>
      </c>
      <c r="F835" s="20" t="s">
        <v>46</v>
      </c>
      <c r="G835" s="20" t="s">
        <v>1547</v>
      </c>
      <c r="H835" s="46">
        <v>35</v>
      </c>
      <c r="I835" s="103" t="s">
        <v>179</v>
      </c>
      <c r="J835" s="47">
        <v>1</v>
      </c>
      <c r="K835" s="47">
        <v>35</v>
      </c>
      <c r="L835" s="46" t="s">
        <v>154</v>
      </c>
      <c r="M835" s="46" t="s">
        <v>155</v>
      </c>
      <c r="N835" s="46" t="s">
        <v>156</v>
      </c>
      <c r="O835" s="104" t="str">
        <f>IF(F835="","",VLOOKUP(F835,海关监管条件!$A$1:$B$2000,2,FALSE))</f>
        <v>A</v>
      </c>
    </row>
    <row r="836" spans="1:15">
      <c r="A836" s="45">
        <v>43731</v>
      </c>
      <c r="B836" s="20" t="s">
        <v>2083</v>
      </c>
      <c r="C836" s="20" t="s">
        <v>2084</v>
      </c>
      <c r="D836" s="20" t="s">
        <v>2085</v>
      </c>
      <c r="E836" s="20" t="s">
        <v>2089</v>
      </c>
      <c r="F836" s="20" t="s">
        <v>46</v>
      </c>
      <c r="G836" s="20" t="s">
        <v>2090</v>
      </c>
      <c r="H836" s="46">
        <v>12.16</v>
      </c>
      <c r="I836" s="103" t="s">
        <v>179</v>
      </c>
      <c r="J836" s="47">
        <v>1</v>
      </c>
      <c r="K836" s="47">
        <v>12.16</v>
      </c>
      <c r="L836" s="46" t="s">
        <v>154</v>
      </c>
      <c r="M836" s="46" t="s">
        <v>155</v>
      </c>
      <c r="N836" s="46" t="s">
        <v>156</v>
      </c>
      <c r="O836" s="104" t="str">
        <f>IF(F836="","",VLOOKUP(F836,海关监管条件!$A$1:$B$2000,2,FALSE))</f>
        <v>A</v>
      </c>
    </row>
    <row r="837" spans="1:15">
      <c r="A837" s="45">
        <v>43731</v>
      </c>
      <c r="B837" s="20" t="s">
        <v>2083</v>
      </c>
      <c r="C837" s="20" t="s">
        <v>2084</v>
      </c>
      <c r="D837" s="20" t="s">
        <v>2085</v>
      </c>
      <c r="E837" s="20" t="s">
        <v>2091</v>
      </c>
      <c r="F837" s="20" t="s">
        <v>7</v>
      </c>
      <c r="G837" s="20" t="s">
        <v>849</v>
      </c>
      <c r="H837" s="46">
        <v>1012</v>
      </c>
      <c r="I837" s="46" t="s">
        <v>165</v>
      </c>
      <c r="J837" s="47">
        <v>0.45</v>
      </c>
      <c r="K837" s="47">
        <v>455.4</v>
      </c>
      <c r="L837" s="46" t="s">
        <v>154</v>
      </c>
      <c r="M837" s="46" t="s">
        <v>155</v>
      </c>
      <c r="N837" s="46" t="s">
        <v>156</v>
      </c>
      <c r="O837" s="104" t="str">
        <f>IF(F837="","",VLOOKUP(F837,海关监管条件!$A$1:$B$2000,2,FALSE))</f>
        <v>A </v>
      </c>
    </row>
    <row r="838" spans="1:15">
      <c r="A838" s="45">
        <v>43731</v>
      </c>
      <c r="B838" s="20" t="s">
        <v>2083</v>
      </c>
      <c r="C838" s="20" t="s">
        <v>2084</v>
      </c>
      <c r="D838" s="20" t="s">
        <v>2085</v>
      </c>
      <c r="E838" s="20" t="s">
        <v>2092</v>
      </c>
      <c r="F838" s="20" t="s">
        <v>7</v>
      </c>
      <c r="G838" s="20" t="s">
        <v>2093</v>
      </c>
      <c r="H838" s="46">
        <v>108</v>
      </c>
      <c r="I838" s="46" t="s">
        <v>165</v>
      </c>
      <c r="J838" s="47">
        <v>0.25</v>
      </c>
      <c r="K838" s="47">
        <v>27</v>
      </c>
      <c r="L838" s="46" t="s">
        <v>154</v>
      </c>
      <c r="M838" s="46" t="s">
        <v>155</v>
      </c>
      <c r="N838" s="46" t="s">
        <v>156</v>
      </c>
      <c r="O838" s="104" t="str">
        <f>IF(F838="","",VLOOKUP(F838,海关监管条件!$A$1:$B$2000,2,FALSE))</f>
        <v>A </v>
      </c>
    </row>
    <row r="839" spans="1:15">
      <c r="A839" s="45">
        <v>43731</v>
      </c>
      <c r="B839" s="20" t="s">
        <v>2083</v>
      </c>
      <c r="C839" s="20" t="s">
        <v>2084</v>
      </c>
      <c r="D839" s="20" t="s">
        <v>2085</v>
      </c>
      <c r="E839" s="20" t="s">
        <v>2094</v>
      </c>
      <c r="F839" s="20" t="s">
        <v>5</v>
      </c>
      <c r="G839" s="20" t="s">
        <v>2095</v>
      </c>
      <c r="H839" s="46">
        <v>18</v>
      </c>
      <c r="I839" s="46" t="s">
        <v>153</v>
      </c>
      <c r="J839" s="47">
        <v>3</v>
      </c>
      <c r="K839" s="47">
        <v>54</v>
      </c>
      <c r="L839" s="46" t="s">
        <v>154</v>
      </c>
      <c r="M839" s="46" t="s">
        <v>155</v>
      </c>
      <c r="N839" s="46" t="s">
        <v>156</v>
      </c>
      <c r="O839" s="104" t="str">
        <f>IF(F839="","",VLOOKUP(F839,海关监管条件!$A$1:$B$2000,2,FALSE))</f>
        <v>A </v>
      </c>
    </row>
    <row r="840" spans="1:15">
      <c r="A840" s="45">
        <v>43731</v>
      </c>
      <c r="B840" s="20" t="s">
        <v>2083</v>
      </c>
      <c r="C840" s="20" t="s">
        <v>2084</v>
      </c>
      <c r="D840" s="20" t="s">
        <v>2085</v>
      </c>
      <c r="E840" s="20" t="s">
        <v>2096</v>
      </c>
      <c r="F840" s="20" t="s">
        <v>8</v>
      </c>
      <c r="G840" s="20" t="s">
        <v>2097</v>
      </c>
      <c r="H840" s="46">
        <v>64</v>
      </c>
      <c r="I840" s="46" t="s">
        <v>153</v>
      </c>
      <c r="J840" s="47">
        <v>1</v>
      </c>
      <c r="K840" s="47">
        <v>64</v>
      </c>
      <c r="L840" s="46" t="s">
        <v>154</v>
      </c>
      <c r="M840" s="46" t="s">
        <v>155</v>
      </c>
      <c r="N840" s="46" t="s">
        <v>156</v>
      </c>
      <c r="O840" s="104" t="str">
        <f>IF(F840="","",VLOOKUP(F840,海关监管条件!$A$1:$B$2000,2,FALSE))</f>
        <v>A </v>
      </c>
    </row>
    <row r="841" spans="1:15">
      <c r="A841" s="45">
        <v>43731</v>
      </c>
      <c r="B841" s="20" t="s">
        <v>2083</v>
      </c>
      <c r="C841" s="20" t="s">
        <v>2084</v>
      </c>
      <c r="D841" s="20" t="s">
        <v>2085</v>
      </c>
      <c r="E841" s="20" t="s">
        <v>2098</v>
      </c>
      <c r="F841" s="20" t="s">
        <v>7</v>
      </c>
      <c r="G841" s="20" t="s">
        <v>2099</v>
      </c>
      <c r="H841" s="46">
        <v>264</v>
      </c>
      <c r="I841" s="46" t="s">
        <v>165</v>
      </c>
      <c r="J841" s="47">
        <v>0.4</v>
      </c>
      <c r="K841" s="47">
        <v>105.6</v>
      </c>
      <c r="L841" s="46" t="s">
        <v>154</v>
      </c>
      <c r="M841" s="46" t="s">
        <v>155</v>
      </c>
      <c r="N841" s="46" t="s">
        <v>156</v>
      </c>
      <c r="O841" s="104" t="str">
        <f>IF(F841="","",VLOOKUP(F841,海关监管条件!$A$1:$B$2000,2,FALSE))</f>
        <v>A </v>
      </c>
    </row>
    <row r="842" spans="1:15">
      <c r="A842" s="45">
        <v>43731</v>
      </c>
      <c r="B842" s="20" t="s">
        <v>2083</v>
      </c>
      <c r="C842" s="20" t="s">
        <v>2084</v>
      </c>
      <c r="D842" s="20" t="s">
        <v>2085</v>
      </c>
      <c r="E842" s="20" t="s">
        <v>2100</v>
      </c>
      <c r="F842" s="20" t="s">
        <v>7</v>
      </c>
      <c r="G842" s="20" t="s">
        <v>2101</v>
      </c>
      <c r="H842" s="46">
        <v>324</v>
      </c>
      <c r="I842" s="46" t="s">
        <v>165</v>
      </c>
      <c r="J842" s="47">
        <v>0.7</v>
      </c>
      <c r="K842" s="47">
        <v>226.8</v>
      </c>
      <c r="L842" s="46" t="s">
        <v>154</v>
      </c>
      <c r="M842" s="46" t="s">
        <v>155</v>
      </c>
      <c r="N842" s="46" t="s">
        <v>156</v>
      </c>
      <c r="O842" s="104" t="str">
        <f>IF(F842="","",VLOOKUP(F842,海关监管条件!$A$1:$B$2000,2,FALSE))</f>
        <v>A </v>
      </c>
    </row>
    <row r="843" spans="1:15">
      <c r="A843" s="45">
        <v>43731</v>
      </c>
      <c r="B843" s="20" t="s">
        <v>2083</v>
      </c>
      <c r="C843" s="20" t="s">
        <v>2084</v>
      </c>
      <c r="D843" s="20" t="s">
        <v>2085</v>
      </c>
      <c r="E843" s="20" t="s">
        <v>2102</v>
      </c>
      <c r="F843" s="20" t="s">
        <v>7</v>
      </c>
      <c r="G843" s="20" t="s">
        <v>2103</v>
      </c>
      <c r="H843" s="46">
        <v>135</v>
      </c>
      <c r="I843" s="46" t="s">
        <v>165</v>
      </c>
      <c r="J843" s="47">
        <v>2.5</v>
      </c>
      <c r="K843" s="47">
        <v>337.5</v>
      </c>
      <c r="L843" s="46" t="s">
        <v>154</v>
      </c>
      <c r="M843" s="46" t="s">
        <v>155</v>
      </c>
      <c r="N843" s="46" t="s">
        <v>156</v>
      </c>
      <c r="O843" s="104" t="str">
        <f>IF(F843="","",VLOOKUP(F843,海关监管条件!$A$1:$B$2000,2,FALSE))</f>
        <v>A </v>
      </c>
    </row>
    <row r="844" spans="1:15">
      <c r="A844" s="45">
        <v>43731</v>
      </c>
      <c r="B844" s="20" t="s">
        <v>2083</v>
      </c>
      <c r="C844" s="20" t="s">
        <v>2084</v>
      </c>
      <c r="D844" s="20" t="s">
        <v>2085</v>
      </c>
      <c r="E844" s="20" t="s">
        <v>2104</v>
      </c>
      <c r="F844" s="20" t="s">
        <v>8</v>
      </c>
      <c r="G844" s="20" t="s">
        <v>851</v>
      </c>
      <c r="H844" s="46">
        <v>18</v>
      </c>
      <c r="I844" s="46" t="s">
        <v>153</v>
      </c>
      <c r="J844" s="47">
        <v>3.5</v>
      </c>
      <c r="K844" s="47">
        <v>63</v>
      </c>
      <c r="L844" s="46" t="s">
        <v>154</v>
      </c>
      <c r="M844" s="46" t="s">
        <v>155</v>
      </c>
      <c r="N844" s="46" t="s">
        <v>156</v>
      </c>
      <c r="O844" s="104" t="str">
        <f>IF(F844="","",VLOOKUP(F844,海关监管条件!$A$1:$B$2000,2,FALSE))</f>
        <v>A </v>
      </c>
    </row>
    <row r="845" spans="1:15">
      <c r="A845" s="45">
        <v>43731</v>
      </c>
      <c r="B845" s="20" t="s">
        <v>2083</v>
      </c>
      <c r="C845" s="20" t="s">
        <v>2084</v>
      </c>
      <c r="D845" s="20" t="s">
        <v>2085</v>
      </c>
      <c r="E845" s="20" t="s">
        <v>2105</v>
      </c>
      <c r="F845" s="20" t="s">
        <v>7</v>
      </c>
      <c r="G845" s="20" t="s">
        <v>2106</v>
      </c>
      <c r="H845" s="46">
        <v>96</v>
      </c>
      <c r="I845" s="46" t="s">
        <v>165</v>
      </c>
      <c r="J845" s="47">
        <v>0.4</v>
      </c>
      <c r="K845" s="47">
        <v>38.4</v>
      </c>
      <c r="L845" s="46" t="s">
        <v>154</v>
      </c>
      <c r="M845" s="46" t="s">
        <v>155</v>
      </c>
      <c r="N845" s="46" t="s">
        <v>156</v>
      </c>
      <c r="O845" s="104" t="str">
        <f>IF(F845="","",VLOOKUP(F845,海关监管条件!$A$1:$B$2000,2,FALSE))</f>
        <v>A </v>
      </c>
    </row>
    <row r="846" spans="1:15">
      <c r="A846" s="45">
        <v>43731</v>
      </c>
      <c r="B846" s="20" t="s">
        <v>2083</v>
      </c>
      <c r="C846" s="20" t="s">
        <v>2107</v>
      </c>
      <c r="D846" s="20" t="s">
        <v>2108</v>
      </c>
      <c r="E846" s="20" t="s">
        <v>2109</v>
      </c>
      <c r="F846" s="20" t="s">
        <v>7</v>
      </c>
      <c r="G846" s="20" t="s">
        <v>2103</v>
      </c>
      <c r="H846" s="46">
        <v>84</v>
      </c>
      <c r="I846" s="46" t="s">
        <v>165</v>
      </c>
      <c r="J846" s="47">
        <v>1</v>
      </c>
      <c r="K846" s="47">
        <v>84</v>
      </c>
      <c r="L846" s="46" t="s">
        <v>154</v>
      </c>
      <c r="M846" s="46" t="s">
        <v>155</v>
      </c>
      <c r="N846" s="46" t="s">
        <v>156</v>
      </c>
      <c r="O846" s="104" t="str">
        <f>IF(F846="","",VLOOKUP(F846,海关监管条件!$A$1:$B$2000,2,FALSE))</f>
        <v>A </v>
      </c>
    </row>
    <row r="847" spans="1:15">
      <c r="A847" s="45">
        <v>43731</v>
      </c>
      <c r="B847" s="20" t="s">
        <v>2083</v>
      </c>
      <c r="C847" s="20" t="s">
        <v>2107</v>
      </c>
      <c r="D847" s="20" t="s">
        <v>2108</v>
      </c>
      <c r="E847" s="20" t="s">
        <v>2110</v>
      </c>
      <c r="F847" s="20" t="s">
        <v>5</v>
      </c>
      <c r="G847" s="20" t="s">
        <v>904</v>
      </c>
      <c r="H847" s="46">
        <v>6</v>
      </c>
      <c r="I847" s="46" t="s">
        <v>153</v>
      </c>
      <c r="J847" s="47">
        <v>2.5</v>
      </c>
      <c r="K847" s="47">
        <v>15</v>
      </c>
      <c r="L847" s="46" t="s">
        <v>154</v>
      </c>
      <c r="M847" s="46" t="s">
        <v>155</v>
      </c>
      <c r="N847" s="46" t="s">
        <v>156</v>
      </c>
      <c r="O847" s="104" t="str">
        <f>IF(F847="","",VLOOKUP(F847,海关监管条件!$A$1:$B$2000,2,FALSE))</f>
        <v>A </v>
      </c>
    </row>
    <row r="848" spans="1:15">
      <c r="A848" s="45">
        <v>43731</v>
      </c>
      <c r="B848" s="20" t="s">
        <v>2083</v>
      </c>
      <c r="C848" s="20" t="s">
        <v>2107</v>
      </c>
      <c r="D848" s="20" t="s">
        <v>2108</v>
      </c>
      <c r="E848" s="20" t="s">
        <v>2111</v>
      </c>
      <c r="F848" s="20" t="s">
        <v>7</v>
      </c>
      <c r="G848" s="20" t="s">
        <v>2112</v>
      </c>
      <c r="H848" s="46">
        <v>24</v>
      </c>
      <c r="I848" s="46" t="s">
        <v>165</v>
      </c>
      <c r="J848" s="47">
        <v>1</v>
      </c>
      <c r="K848" s="47">
        <v>24</v>
      </c>
      <c r="L848" s="46" t="s">
        <v>154</v>
      </c>
      <c r="M848" s="46" t="s">
        <v>155</v>
      </c>
      <c r="N848" s="46" t="s">
        <v>156</v>
      </c>
      <c r="O848" s="104" t="str">
        <f>IF(F848="","",VLOOKUP(F848,海关监管条件!$A$1:$B$2000,2,FALSE))</f>
        <v>A </v>
      </c>
    </row>
    <row r="849" spans="1:15">
      <c r="A849" s="45">
        <v>43731</v>
      </c>
      <c r="B849" s="20" t="s">
        <v>2083</v>
      </c>
      <c r="C849" s="20" t="s">
        <v>2107</v>
      </c>
      <c r="D849" s="20" t="s">
        <v>2108</v>
      </c>
      <c r="E849" s="20" t="s">
        <v>2113</v>
      </c>
      <c r="F849" s="20" t="s">
        <v>21</v>
      </c>
      <c r="G849" s="20" t="s">
        <v>2114</v>
      </c>
      <c r="H849" s="46">
        <v>152</v>
      </c>
      <c r="I849" s="46" t="s">
        <v>2115</v>
      </c>
      <c r="J849" s="47">
        <v>0.9</v>
      </c>
      <c r="K849" s="47">
        <v>136.8</v>
      </c>
      <c r="L849" s="46" t="s">
        <v>154</v>
      </c>
      <c r="M849" s="46" t="s">
        <v>155</v>
      </c>
      <c r="N849" s="46" t="s">
        <v>156</v>
      </c>
      <c r="O849" s="104" t="str">
        <f>IF(F849="","",VLOOKUP(F849,海关监管条件!$A$1:$B$2000,2,FALSE))</f>
        <v>无 </v>
      </c>
    </row>
    <row r="850" spans="1:15">
      <c r="A850" s="45">
        <v>43731</v>
      </c>
      <c r="B850" s="20" t="s">
        <v>2083</v>
      </c>
      <c r="C850" s="20" t="s">
        <v>2107</v>
      </c>
      <c r="D850" s="20" t="s">
        <v>2108</v>
      </c>
      <c r="E850" s="20" t="s">
        <v>2116</v>
      </c>
      <c r="F850" s="20" t="s">
        <v>8</v>
      </c>
      <c r="G850" s="20" t="s">
        <v>2117</v>
      </c>
      <c r="H850" s="46">
        <v>96</v>
      </c>
      <c r="I850" s="46" t="s">
        <v>153</v>
      </c>
      <c r="J850" s="47">
        <v>0.9</v>
      </c>
      <c r="K850" s="47">
        <v>86.4</v>
      </c>
      <c r="L850" s="46" t="s">
        <v>154</v>
      </c>
      <c r="M850" s="46" t="s">
        <v>155</v>
      </c>
      <c r="N850" s="46" t="s">
        <v>156</v>
      </c>
      <c r="O850" s="104" t="str">
        <f>IF(F850="","",VLOOKUP(F850,海关监管条件!$A$1:$B$2000,2,FALSE))</f>
        <v>A </v>
      </c>
    </row>
    <row r="851" spans="1:15">
      <c r="A851" s="45">
        <v>43731</v>
      </c>
      <c r="B851" s="20" t="s">
        <v>2083</v>
      </c>
      <c r="C851" s="20" t="s">
        <v>2107</v>
      </c>
      <c r="D851" s="20" t="s">
        <v>2108</v>
      </c>
      <c r="E851" s="20" t="s">
        <v>2118</v>
      </c>
      <c r="F851" s="20" t="s">
        <v>7</v>
      </c>
      <c r="G851" s="20" t="s">
        <v>2119</v>
      </c>
      <c r="H851" s="46">
        <v>42</v>
      </c>
      <c r="I851" s="46" t="s">
        <v>165</v>
      </c>
      <c r="J851" s="47">
        <v>0.6</v>
      </c>
      <c r="K851" s="47">
        <v>25.2</v>
      </c>
      <c r="L851" s="46" t="s">
        <v>154</v>
      </c>
      <c r="M851" s="46" t="s">
        <v>155</v>
      </c>
      <c r="N851" s="46" t="s">
        <v>156</v>
      </c>
      <c r="O851" s="104" t="str">
        <f>IF(F851="","",VLOOKUP(F851,海关监管条件!$A$1:$B$2000,2,FALSE))</f>
        <v>A </v>
      </c>
    </row>
    <row r="852" spans="1:15">
      <c r="A852" s="45">
        <v>43731</v>
      </c>
      <c r="B852" s="20" t="s">
        <v>2083</v>
      </c>
      <c r="C852" s="20" t="s">
        <v>2107</v>
      </c>
      <c r="D852" s="20" t="s">
        <v>2108</v>
      </c>
      <c r="E852" s="20" t="s">
        <v>2120</v>
      </c>
      <c r="F852" s="20" t="s">
        <v>7</v>
      </c>
      <c r="G852" s="20" t="s">
        <v>1093</v>
      </c>
      <c r="H852" s="46">
        <v>28</v>
      </c>
      <c r="I852" s="46" t="s">
        <v>165</v>
      </c>
      <c r="J852" s="47">
        <v>1</v>
      </c>
      <c r="K852" s="47">
        <v>28</v>
      </c>
      <c r="L852" s="46" t="s">
        <v>154</v>
      </c>
      <c r="M852" s="46" t="s">
        <v>155</v>
      </c>
      <c r="N852" s="46" t="s">
        <v>156</v>
      </c>
      <c r="O852" s="104" t="str">
        <f>IF(F852="","",VLOOKUP(F852,海关监管条件!$A$1:$B$2000,2,FALSE))</f>
        <v>A </v>
      </c>
    </row>
    <row r="853" spans="1:15">
      <c r="A853" s="45">
        <v>43731</v>
      </c>
      <c r="B853" s="20" t="s">
        <v>2083</v>
      </c>
      <c r="C853" s="20" t="s">
        <v>2107</v>
      </c>
      <c r="D853" s="20" t="s">
        <v>2108</v>
      </c>
      <c r="E853" s="20" t="s">
        <v>2121</v>
      </c>
      <c r="F853" s="20" t="s">
        <v>7</v>
      </c>
      <c r="G853" s="20" t="s">
        <v>1033</v>
      </c>
      <c r="H853" s="46">
        <v>48</v>
      </c>
      <c r="I853" s="46" t="s">
        <v>165</v>
      </c>
      <c r="J853" s="47">
        <v>0.8</v>
      </c>
      <c r="K853" s="47">
        <v>38.4</v>
      </c>
      <c r="L853" s="46" t="s">
        <v>154</v>
      </c>
      <c r="M853" s="46" t="s">
        <v>155</v>
      </c>
      <c r="N853" s="46" t="s">
        <v>156</v>
      </c>
      <c r="O853" s="104" t="str">
        <f>IF(F853="","",VLOOKUP(F853,海关监管条件!$A$1:$B$2000,2,FALSE))</f>
        <v>A </v>
      </c>
    </row>
    <row r="854" spans="1:15">
      <c r="A854" s="45">
        <v>43731</v>
      </c>
      <c r="B854" s="20" t="s">
        <v>2083</v>
      </c>
      <c r="C854" s="20" t="s">
        <v>2107</v>
      </c>
      <c r="D854" s="20" t="s">
        <v>2108</v>
      </c>
      <c r="E854" s="20" t="s">
        <v>2122</v>
      </c>
      <c r="F854" s="20" t="s">
        <v>7</v>
      </c>
      <c r="G854" s="20" t="s">
        <v>859</v>
      </c>
      <c r="H854" s="46">
        <v>18</v>
      </c>
      <c r="I854" s="46" t="s">
        <v>165</v>
      </c>
      <c r="J854" s="47">
        <v>0.85</v>
      </c>
      <c r="K854" s="47">
        <v>15.3</v>
      </c>
      <c r="L854" s="46" t="s">
        <v>154</v>
      </c>
      <c r="M854" s="46" t="s">
        <v>155</v>
      </c>
      <c r="N854" s="46" t="s">
        <v>156</v>
      </c>
      <c r="O854" s="104" t="str">
        <f>IF(F854="","",VLOOKUP(F854,海关监管条件!$A$1:$B$2000,2,FALSE))</f>
        <v>A </v>
      </c>
    </row>
    <row r="855" spans="1:15">
      <c r="A855" s="45">
        <v>43731</v>
      </c>
      <c r="B855" s="20" t="s">
        <v>2083</v>
      </c>
      <c r="C855" s="20" t="s">
        <v>2107</v>
      </c>
      <c r="D855" s="20" t="s">
        <v>2108</v>
      </c>
      <c r="E855" s="20" t="s">
        <v>2123</v>
      </c>
      <c r="F855" s="20" t="s">
        <v>8</v>
      </c>
      <c r="G855" s="20" t="s">
        <v>851</v>
      </c>
      <c r="H855" s="46">
        <v>116</v>
      </c>
      <c r="I855" s="46" t="s">
        <v>153</v>
      </c>
      <c r="J855" s="47">
        <v>2.2</v>
      </c>
      <c r="K855" s="47">
        <v>255.2</v>
      </c>
      <c r="L855" s="46" t="s">
        <v>154</v>
      </c>
      <c r="M855" s="46" t="s">
        <v>155</v>
      </c>
      <c r="N855" s="46" t="s">
        <v>156</v>
      </c>
      <c r="O855" s="104" t="str">
        <f>IF(F855="","",VLOOKUP(F855,海关监管条件!$A$1:$B$2000,2,FALSE))</f>
        <v>A </v>
      </c>
    </row>
    <row r="856" spans="1:15">
      <c r="A856" s="45">
        <v>43731</v>
      </c>
      <c r="B856" s="20" t="s">
        <v>2083</v>
      </c>
      <c r="C856" s="20" t="s">
        <v>2107</v>
      </c>
      <c r="D856" s="20" t="s">
        <v>2108</v>
      </c>
      <c r="E856" s="20" t="s">
        <v>2124</v>
      </c>
      <c r="F856" s="20" t="s">
        <v>5</v>
      </c>
      <c r="G856" s="20" t="s">
        <v>2125</v>
      </c>
      <c r="H856" s="46">
        <v>72</v>
      </c>
      <c r="I856" s="46" t="s">
        <v>153</v>
      </c>
      <c r="J856" s="47">
        <v>5</v>
      </c>
      <c r="K856" s="47">
        <v>360</v>
      </c>
      <c r="L856" s="46" t="s">
        <v>154</v>
      </c>
      <c r="M856" s="46" t="s">
        <v>155</v>
      </c>
      <c r="N856" s="46" t="s">
        <v>156</v>
      </c>
      <c r="O856" s="104" t="str">
        <f>IF(F856="","",VLOOKUP(F856,海关监管条件!$A$1:$B$2000,2,FALSE))</f>
        <v>A </v>
      </c>
    </row>
    <row r="857" spans="1:15">
      <c r="A857" s="45">
        <v>43731</v>
      </c>
      <c r="B857" s="20" t="s">
        <v>2083</v>
      </c>
      <c r="C857" s="20" t="s">
        <v>2107</v>
      </c>
      <c r="D857" s="20" t="s">
        <v>2108</v>
      </c>
      <c r="E857" s="20" t="s">
        <v>2126</v>
      </c>
      <c r="F857" s="20" t="s">
        <v>5</v>
      </c>
      <c r="G857" s="20" t="s">
        <v>1095</v>
      </c>
      <c r="H857" s="46">
        <v>66</v>
      </c>
      <c r="I857" s="46" t="s">
        <v>153</v>
      </c>
      <c r="J857" s="47">
        <v>1.5</v>
      </c>
      <c r="K857" s="47">
        <v>99</v>
      </c>
      <c r="L857" s="46" t="s">
        <v>154</v>
      </c>
      <c r="M857" s="46" t="s">
        <v>155</v>
      </c>
      <c r="N857" s="46" t="s">
        <v>156</v>
      </c>
      <c r="O857" s="104" t="str">
        <f>IF(F857="","",VLOOKUP(F857,海关监管条件!$A$1:$B$2000,2,FALSE))</f>
        <v>A </v>
      </c>
    </row>
    <row r="858" spans="1:15">
      <c r="A858" s="45">
        <v>43731</v>
      </c>
      <c r="B858" s="20" t="s">
        <v>2083</v>
      </c>
      <c r="C858" s="20" t="s">
        <v>2107</v>
      </c>
      <c r="D858" s="20" t="s">
        <v>2108</v>
      </c>
      <c r="E858" s="20" t="s">
        <v>2127</v>
      </c>
      <c r="F858" s="20" t="s">
        <v>7</v>
      </c>
      <c r="G858" s="20" t="s">
        <v>2128</v>
      </c>
      <c r="H858" s="46">
        <v>306</v>
      </c>
      <c r="I858" s="46" t="s">
        <v>165</v>
      </c>
      <c r="J858" s="47">
        <v>0.6</v>
      </c>
      <c r="K858" s="47">
        <v>183.6</v>
      </c>
      <c r="L858" s="46" t="s">
        <v>154</v>
      </c>
      <c r="M858" s="46" t="s">
        <v>155</v>
      </c>
      <c r="N858" s="46" t="s">
        <v>156</v>
      </c>
      <c r="O858" s="104" t="str">
        <f>IF(F858="","",VLOOKUP(F858,海关监管条件!$A$1:$B$2000,2,FALSE))</f>
        <v>A </v>
      </c>
    </row>
    <row r="859" spans="1:15">
      <c r="A859" s="45">
        <v>43731</v>
      </c>
      <c r="B859" s="20" t="s">
        <v>2083</v>
      </c>
      <c r="C859" s="20" t="s">
        <v>2107</v>
      </c>
      <c r="D859" s="20" t="s">
        <v>2108</v>
      </c>
      <c r="E859" s="20" t="s">
        <v>2129</v>
      </c>
      <c r="F859" s="20" t="s">
        <v>7</v>
      </c>
      <c r="G859" s="20" t="s">
        <v>2130</v>
      </c>
      <c r="H859" s="46">
        <v>216</v>
      </c>
      <c r="I859" s="46" t="s">
        <v>165</v>
      </c>
      <c r="J859" s="47">
        <v>0.12</v>
      </c>
      <c r="K859" s="47">
        <v>25.92</v>
      </c>
      <c r="L859" s="46" t="s">
        <v>154</v>
      </c>
      <c r="M859" s="46" t="s">
        <v>155</v>
      </c>
      <c r="N859" s="46" t="s">
        <v>156</v>
      </c>
      <c r="O859" s="104" t="str">
        <f>IF(F859="","",VLOOKUP(F859,海关监管条件!$A$1:$B$2000,2,FALSE))</f>
        <v>A </v>
      </c>
    </row>
    <row r="860" spans="1:15">
      <c r="A860" s="45">
        <v>43731</v>
      </c>
      <c r="B860" s="20" t="s">
        <v>2083</v>
      </c>
      <c r="C860" s="20" t="s">
        <v>2107</v>
      </c>
      <c r="D860" s="20" t="s">
        <v>2108</v>
      </c>
      <c r="E860" s="20" t="s">
        <v>2131</v>
      </c>
      <c r="F860" s="20" t="s">
        <v>7</v>
      </c>
      <c r="G860" s="20" t="s">
        <v>2132</v>
      </c>
      <c r="H860" s="46">
        <v>42</v>
      </c>
      <c r="I860" s="46" t="s">
        <v>165</v>
      </c>
      <c r="J860" s="47">
        <v>1.2</v>
      </c>
      <c r="K860" s="47">
        <v>50.4</v>
      </c>
      <c r="L860" s="46" t="s">
        <v>154</v>
      </c>
      <c r="M860" s="46" t="s">
        <v>155</v>
      </c>
      <c r="N860" s="46" t="s">
        <v>156</v>
      </c>
      <c r="O860" s="104" t="str">
        <f>IF(F860="","",VLOOKUP(F860,海关监管条件!$A$1:$B$2000,2,FALSE))</f>
        <v>A </v>
      </c>
    </row>
    <row r="861" spans="1:15">
      <c r="A861" s="45">
        <v>43734</v>
      </c>
      <c r="B861" s="20" t="s">
        <v>2133</v>
      </c>
      <c r="C861" s="20" t="s">
        <v>2134</v>
      </c>
      <c r="D861" s="20" t="s">
        <v>2135</v>
      </c>
      <c r="E861" s="20" t="s">
        <v>2136</v>
      </c>
      <c r="F861" s="20" t="s">
        <v>86</v>
      </c>
      <c r="G861" s="20" t="s">
        <v>2137</v>
      </c>
      <c r="H861" s="46">
        <v>1468</v>
      </c>
      <c r="I861" s="46" t="s">
        <v>153</v>
      </c>
      <c r="J861" s="47">
        <v>2.87</v>
      </c>
      <c r="K861" s="47">
        <v>4213.16</v>
      </c>
      <c r="L861" s="46" t="s">
        <v>154</v>
      </c>
      <c r="M861" s="46" t="s">
        <v>155</v>
      </c>
      <c r="N861" s="46" t="s">
        <v>156</v>
      </c>
      <c r="O861" s="104" t="str">
        <f>IF(F861="","",VLOOKUP(F861,海关监管条件!$A$1:$B$2000,2,FALSE))</f>
        <v>无</v>
      </c>
    </row>
    <row r="862" spans="1:15">
      <c r="A862" s="45">
        <v>43734</v>
      </c>
      <c r="B862" s="20" t="s">
        <v>2133</v>
      </c>
      <c r="C862" s="20" t="s">
        <v>2134</v>
      </c>
      <c r="D862" s="20" t="s">
        <v>2135</v>
      </c>
      <c r="E862" s="20" t="s">
        <v>2138</v>
      </c>
      <c r="F862" s="20" t="s">
        <v>86</v>
      </c>
      <c r="G862" s="20" t="s">
        <v>2139</v>
      </c>
      <c r="H862" s="46">
        <v>114</v>
      </c>
      <c r="I862" s="46" t="s">
        <v>165</v>
      </c>
      <c r="J862" s="47">
        <v>3.41</v>
      </c>
      <c r="K862" s="47">
        <v>388.74</v>
      </c>
      <c r="L862" s="46" t="s">
        <v>154</v>
      </c>
      <c r="M862" s="46" t="s">
        <v>155</v>
      </c>
      <c r="N862" s="46" t="s">
        <v>156</v>
      </c>
      <c r="O862" s="104" t="str">
        <f>IF(F862="","",VLOOKUP(F862,海关监管条件!$A$1:$B$2000,2,FALSE))</f>
        <v>无</v>
      </c>
    </row>
    <row r="863" spans="1:15">
      <c r="A863" s="45">
        <v>43734</v>
      </c>
      <c r="B863" s="20" t="s">
        <v>2133</v>
      </c>
      <c r="C863" s="20" t="s">
        <v>2134</v>
      </c>
      <c r="D863" s="20" t="s">
        <v>2135</v>
      </c>
      <c r="E863" s="20" t="s">
        <v>2140</v>
      </c>
      <c r="F863" s="20" t="s">
        <v>86</v>
      </c>
      <c r="G863" s="20" t="s">
        <v>2141</v>
      </c>
      <c r="H863" s="46">
        <v>112</v>
      </c>
      <c r="I863" s="46" t="s">
        <v>153</v>
      </c>
      <c r="J863" s="47">
        <v>3.21</v>
      </c>
      <c r="K863" s="47">
        <v>359.52</v>
      </c>
      <c r="L863" s="46" t="s">
        <v>154</v>
      </c>
      <c r="M863" s="46" t="s">
        <v>155</v>
      </c>
      <c r="N863" s="46" t="s">
        <v>156</v>
      </c>
      <c r="O863" s="104" t="str">
        <f>IF(F863="","",VLOOKUP(F863,海关监管条件!$A$1:$B$2000,2,FALSE))</f>
        <v>无</v>
      </c>
    </row>
    <row r="864" spans="1:15">
      <c r="A864" s="45">
        <v>43734</v>
      </c>
      <c r="B864" s="20" t="s">
        <v>2133</v>
      </c>
      <c r="C864" s="20" t="s">
        <v>2134</v>
      </c>
      <c r="D864" s="20" t="s">
        <v>2135</v>
      </c>
      <c r="E864" s="20" t="s">
        <v>2142</v>
      </c>
      <c r="F864" s="20" t="s">
        <v>48</v>
      </c>
      <c r="G864" s="20" t="s">
        <v>2139</v>
      </c>
      <c r="H864" s="46">
        <v>192</v>
      </c>
      <c r="I864" s="46" t="s">
        <v>153</v>
      </c>
      <c r="J864" s="47">
        <v>6.29</v>
      </c>
      <c r="K864" s="47">
        <v>1207.68</v>
      </c>
      <c r="L864" s="46" t="s">
        <v>154</v>
      </c>
      <c r="M864" s="46" t="s">
        <v>155</v>
      </c>
      <c r="N864" s="46" t="s">
        <v>156</v>
      </c>
      <c r="O864" s="104" t="str">
        <f>IF(F864="","",VLOOKUP(F864,海关监管条件!$A$1:$B$2000,2,FALSE))</f>
        <v>无</v>
      </c>
    </row>
    <row r="865" spans="1:15">
      <c r="A865" s="45">
        <v>43734</v>
      </c>
      <c r="B865" s="20" t="s">
        <v>2133</v>
      </c>
      <c r="C865" s="20" t="s">
        <v>2134</v>
      </c>
      <c r="D865" s="20" t="s">
        <v>2135</v>
      </c>
      <c r="E865" s="20" t="s">
        <v>2143</v>
      </c>
      <c r="F865" s="20" t="s">
        <v>86</v>
      </c>
      <c r="G865" s="20" t="s">
        <v>2144</v>
      </c>
      <c r="H865" s="46">
        <v>1410</v>
      </c>
      <c r="I865" s="46" t="s">
        <v>165</v>
      </c>
      <c r="J865" s="47">
        <v>2.06</v>
      </c>
      <c r="K865" s="47">
        <v>2904.6</v>
      </c>
      <c r="L865" s="46" t="s">
        <v>154</v>
      </c>
      <c r="M865" s="46" t="s">
        <v>155</v>
      </c>
      <c r="N865" s="46" t="s">
        <v>156</v>
      </c>
      <c r="O865" s="104" t="str">
        <f>IF(F865="","",VLOOKUP(F865,海关监管条件!$A$1:$B$2000,2,FALSE))</f>
        <v>无</v>
      </c>
    </row>
    <row r="866" spans="1:15">
      <c r="A866" s="45">
        <v>43734</v>
      </c>
      <c r="B866" s="20" t="s">
        <v>2133</v>
      </c>
      <c r="C866" s="20" t="s">
        <v>2134</v>
      </c>
      <c r="D866" s="20" t="s">
        <v>2135</v>
      </c>
      <c r="E866" s="20" t="s">
        <v>2145</v>
      </c>
      <c r="F866" s="20" t="s">
        <v>86</v>
      </c>
      <c r="G866" s="20" t="s">
        <v>2144</v>
      </c>
      <c r="H866" s="46">
        <v>24</v>
      </c>
      <c r="I866" s="46" t="s">
        <v>165</v>
      </c>
      <c r="J866" s="47">
        <v>2.06</v>
      </c>
      <c r="K866" s="47">
        <v>49.44</v>
      </c>
      <c r="L866" s="46" t="s">
        <v>154</v>
      </c>
      <c r="M866" s="46" t="s">
        <v>155</v>
      </c>
      <c r="N866" s="46" t="s">
        <v>156</v>
      </c>
      <c r="O866" s="104" t="str">
        <f>IF(F866="","",VLOOKUP(F866,海关监管条件!$A$1:$B$2000,2,FALSE))</f>
        <v>无</v>
      </c>
    </row>
    <row r="867" spans="1:15">
      <c r="A867" s="45">
        <v>43734</v>
      </c>
      <c r="B867" s="20" t="s">
        <v>2133</v>
      </c>
      <c r="C867" s="20" t="s">
        <v>2134</v>
      </c>
      <c r="D867" s="20" t="s">
        <v>2135</v>
      </c>
      <c r="E867" s="20" t="s">
        <v>2146</v>
      </c>
      <c r="F867" s="20" t="s">
        <v>86</v>
      </c>
      <c r="G867" s="20" t="s">
        <v>2147</v>
      </c>
      <c r="H867" s="46">
        <v>248</v>
      </c>
      <c r="I867" s="46" t="s">
        <v>153</v>
      </c>
      <c r="J867" s="47">
        <v>2.26</v>
      </c>
      <c r="K867" s="47">
        <v>560.48</v>
      </c>
      <c r="L867" s="46" t="s">
        <v>154</v>
      </c>
      <c r="M867" s="46" t="s">
        <v>155</v>
      </c>
      <c r="N867" s="46" t="s">
        <v>156</v>
      </c>
      <c r="O867" s="104" t="str">
        <f>IF(F867="","",VLOOKUP(F867,海关监管条件!$A$1:$B$2000,2,FALSE))</f>
        <v>无</v>
      </c>
    </row>
    <row r="868" spans="1:15">
      <c r="A868" s="45">
        <v>43734</v>
      </c>
      <c r="B868" s="20" t="s">
        <v>2133</v>
      </c>
      <c r="C868" s="20" t="s">
        <v>2134</v>
      </c>
      <c r="D868" s="20" t="s">
        <v>2135</v>
      </c>
      <c r="E868" s="20" t="s">
        <v>2148</v>
      </c>
      <c r="F868" s="20" t="s">
        <v>86</v>
      </c>
      <c r="G868" s="20" t="s">
        <v>2149</v>
      </c>
      <c r="H868" s="46">
        <v>150</v>
      </c>
      <c r="I868" s="46" t="s">
        <v>153</v>
      </c>
      <c r="J868" s="47">
        <v>0.94</v>
      </c>
      <c r="K868" s="47">
        <v>141</v>
      </c>
      <c r="L868" s="46" t="s">
        <v>154</v>
      </c>
      <c r="M868" s="46" t="s">
        <v>155</v>
      </c>
      <c r="N868" s="46" t="s">
        <v>156</v>
      </c>
      <c r="O868" s="104" t="str">
        <f>IF(F868="","",VLOOKUP(F868,海关监管条件!$A$1:$B$2000,2,FALSE))</f>
        <v>无</v>
      </c>
    </row>
    <row r="869" spans="1:15">
      <c r="A869" s="45">
        <v>43734</v>
      </c>
      <c r="B869" s="20" t="s">
        <v>2133</v>
      </c>
      <c r="C869" s="20" t="s">
        <v>2134</v>
      </c>
      <c r="D869" s="20" t="s">
        <v>2135</v>
      </c>
      <c r="E869" s="20" t="s">
        <v>2150</v>
      </c>
      <c r="F869" s="20" t="s">
        <v>107</v>
      </c>
      <c r="G869" s="20" t="s">
        <v>2151</v>
      </c>
      <c r="H869" s="46">
        <v>117</v>
      </c>
      <c r="I869" s="46" t="s">
        <v>946</v>
      </c>
      <c r="J869" s="47">
        <v>3.54</v>
      </c>
      <c r="K869" s="47">
        <v>414.18</v>
      </c>
      <c r="L869" s="46" t="s">
        <v>154</v>
      </c>
      <c r="M869" s="46" t="s">
        <v>155</v>
      </c>
      <c r="N869" s="46" t="s">
        <v>156</v>
      </c>
      <c r="O869" s="104" t="str">
        <f>IF(F869="","",VLOOKUP(F869,海关监管条件!$A$1:$B$2000,2,FALSE))</f>
        <v>无</v>
      </c>
    </row>
    <row r="870" spans="1:15">
      <c r="A870" s="45">
        <v>43734</v>
      </c>
      <c r="B870" s="20" t="s">
        <v>2133</v>
      </c>
      <c r="C870" s="20" t="s">
        <v>2134</v>
      </c>
      <c r="D870" s="20" t="s">
        <v>2135</v>
      </c>
      <c r="E870" s="20" t="s">
        <v>2152</v>
      </c>
      <c r="F870" s="20" t="s">
        <v>86</v>
      </c>
      <c r="G870" s="20" t="s">
        <v>2153</v>
      </c>
      <c r="H870" s="46">
        <v>280</v>
      </c>
      <c r="I870" s="46" t="s">
        <v>165</v>
      </c>
      <c r="J870" s="47">
        <v>1.84</v>
      </c>
      <c r="K870" s="47">
        <v>515.2</v>
      </c>
      <c r="L870" s="46" t="s">
        <v>154</v>
      </c>
      <c r="M870" s="46" t="s">
        <v>155</v>
      </c>
      <c r="N870" s="46" t="s">
        <v>156</v>
      </c>
      <c r="O870" s="104" t="str">
        <f>IF(F870="","",VLOOKUP(F870,海关监管条件!$A$1:$B$2000,2,FALSE))</f>
        <v>无</v>
      </c>
    </row>
    <row r="871" spans="1:15">
      <c r="A871" s="45">
        <v>43734</v>
      </c>
      <c r="B871" s="20" t="s">
        <v>2133</v>
      </c>
      <c r="C871" s="20" t="s">
        <v>2134</v>
      </c>
      <c r="D871" s="20" t="s">
        <v>2135</v>
      </c>
      <c r="E871" s="20" t="s">
        <v>2154</v>
      </c>
      <c r="F871" s="20" t="s">
        <v>86</v>
      </c>
      <c r="G871" s="20" t="s">
        <v>2153</v>
      </c>
      <c r="H871" s="46">
        <v>228</v>
      </c>
      <c r="I871" s="46" t="s">
        <v>165</v>
      </c>
      <c r="J871" s="47">
        <v>1.85</v>
      </c>
      <c r="K871" s="47">
        <v>421.8</v>
      </c>
      <c r="L871" s="46" t="s">
        <v>154</v>
      </c>
      <c r="M871" s="46" t="s">
        <v>155</v>
      </c>
      <c r="N871" s="46" t="s">
        <v>156</v>
      </c>
      <c r="O871" s="104" t="str">
        <f>IF(F871="","",VLOOKUP(F871,海关监管条件!$A$1:$B$2000,2,FALSE))</f>
        <v>无</v>
      </c>
    </row>
    <row r="872" spans="1:15">
      <c r="A872" s="45">
        <v>43733</v>
      </c>
      <c r="B872" s="20" t="s">
        <v>2155</v>
      </c>
      <c r="C872" s="20" t="s">
        <v>2156</v>
      </c>
      <c r="D872" s="20" t="s">
        <v>2157</v>
      </c>
      <c r="E872" s="20" t="s">
        <v>2158</v>
      </c>
      <c r="F872" s="20" t="s">
        <v>69</v>
      </c>
      <c r="G872" s="20" t="s">
        <v>738</v>
      </c>
      <c r="H872" s="46">
        <v>796</v>
      </c>
      <c r="I872" s="46" t="s">
        <v>263</v>
      </c>
      <c r="J872" s="47">
        <v>0.14</v>
      </c>
      <c r="K872" s="47">
        <v>111.44</v>
      </c>
      <c r="L872" s="46" t="s">
        <v>154</v>
      </c>
      <c r="M872" s="46" t="s">
        <v>155</v>
      </c>
      <c r="N872" s="46" t="s">
        <v>156</v>
      </c>
      <c r="O872" s="104" t="str">
        <f>IF(F872="","",VLOOKUP(F872,海关监管条件!$A$1:$B$2000,2,FALSE))</f>
        <v>AB</v>
      </c>
    </row>
    <row r="873" spans="1:15">
      <c r="A873" s="45">
        <v>43733</v>
      </c>
      <c r="B873" s="20" t="s">
        <v>2155</v>
      </c>
      <c r="C873" s="20" t="s">
        <v>2156</v>
      </c>
      <c r="D873" s="20" t="s">
        <v>2157</v>
      </c>
      <c r="E873" s="20" t="s">
        <v>2159</v>
      </c>
      <c r="F873" s="20" t="s">
        <v>74</v>
      </c>
      <c r="G873" s="20" t="s">
        <v>1293</v>
      </c>
      <c r="H873" s="46">
        <v>240</v>
      </c>
      <c r="I873" s="46" t="s">
        <v>263</v>
      </c>
      <c r="J873" s="47">
        <v>0.44</v>
      </c>
      <c r="K873" s="47">
        <v>105.6</v>
      </c>
      <c r="L873" s="46" t="s">
        <v>154</v>
      </c>
      <c r="M873" s="46" t="s">
        <v>155</v>
      </c>
      <c r="N873" s="46" t="s">
        <v>156</v>
      </c>
      <c r="O873" s="104" t="str">
        <f>IF(F873="","",VLOOKUP(F873,海关监管条件!$A$1:$B$2000,2,FALSE))</f>
        <v>AB</v>
      </c>
    </row>
    <row r="874" spans="1:15">
      <c r="A874" s="45">
        <v>43733</v>
      </c>
      <c r="B874" s="20" t="s">
        <v>2155</v>
      </c>
      <c r="C874" s="20" t="s">
        <v>2156</v>
      </c>
      <c r="D874" s="20" t="s">
        <v>2157</v>
      </c>
      <c r="E874" s="20" t="s">
        <v>2160</v>
      </c>
      <c r="F874" s="20" t="s">
        <v>69</v>
      </c>
      <c r="G874" s="20" t="s">
        <v>348</v>
      </c>
      <c r="H874" s="46">
        <v>2268</v>
      </c>
      <c r="I874" s="46" t="s">
        <v>263</v>
      </c>
      <c r="J874" s="47">
        <v>0.13</v>
      </c>
      <c r="K874" s="47">
        <v>294.84</v>
      </c>
      <c r="L874" s="46" t="s">
        <v>154</v>
      </c>
      <c r="M874" s="46" t="s">
        <v>155</v>
      </c>
      <c r="N874" s="46" t="s">
        <v>156</v>
      </c>
      <c r="O874" s="104" t="str">
        <f>IF(F874="","",VLOOKUP(F874,海关监管条件!$A$1:$B$2000,2,FALSE))</f>
        <v>AB</v>
      </c>
    </row>
    <row r="875" spans="1:15">
      <c r="A875" s="45">
        <v>43733</v>
      </c>
      <c r="B875" s="20" t="s">
        <v>2155</v>
      </c>
      <c r="C875" s="20" t="s">
        <v>2156</v>
      </c>
      <c r="D875" s="20" t="s">
        <v>2157</v>
      </c>
      <c r="E875" s="20" t="s">
        <v>2161</v>
      </c>
      <c r="F875" s="20" t="s">
        <v>76</v>
      </c>
      <c r="G875" s="20" t="s">
        <v>2162</v>
      </c>
      <c r="H875" s="46">
        <v>30</v>
      </c>
      <c r="I875" s="46" t="s">
        <v>263</v>
      </c>
      <c r="J875" s="47">
        <v>0.5</v>
      </c>
      <c r="K875" s="47">
        <v>15</v>
      </c>
      <c r="L875" s="46" t="s">
        <v>154</v>
      </c>
      <c r="M875" s="46" t="s">
        <v>155</v>
      </c>
      <c r="N875" s="46" t="s">
        <v>156</v>
      </c>
      <c r="O875" s="104" t="str">
        <f>IF(F875="","",VLOOKUP(F875,海关监管条件!$A$1:$B$2000,2,FALSE))</f>
        <v>AB</v>
      </c>
    </row>
    <row r="876" spans="1:15">
      <c r="A876" s="45">
        <v>43733</v>
      </c>
      <c r="B876" s="20" t="s">
        <v>2155</v>
      </c>
      <c r="C876" s="20" t="s">
        <v>2156</v>
      </c>
      <c r="D876" s="20" t="s">
        <v>2157</v>
      </c>
      <c r="E876" s="20" t="s">
        <v>2163</v>
      </c>
      <c r="F876" s="20" t="s">
        <v>50</v>
      </c>
      <c r="G876" s="20" t="s">
        <v>344</v>
      </c>
      <c r="H876" s="46">
        <v>2754</v>
      </c>
      <c r="I876" s="46" t="s">
        <v>263</v>
      </c>
      <c r="J876" s="47">
        <v>0.5</v>
      </c>
      <c r="K876" s="47">
        <v>1377</v>
      </c>
      <c r="L876" s="46" t="s">
        <v>154</v>
      </c>
      <c r="M876" s="46" t="s">
        <v>155</v>
      </c>
      <c r="N876" s="46" t="s">
        <v>156</v>
      </c>
      <c r="O876" s="104" t="str">
        <f>IF(F876="","",VLOOKUP(F876,海关监管条件!$A$1:$B$2000,2,FALSE))</f>
        <v>无</v>
      </c>
    </row>
    <row r="877" spans="1:15">
      <c r="A877" s="45">
        <v>43733</v>
      </c>
      <c r="B877" s="20" t="s">
        <v>2155</v>
      </c>
      <c r="C877" s="20" t="s">
        <v>2156</v>
      </c>
      <c r="D877" s="20" t="s">
        <v>2157</v>
      </c>
      <c r="E877" s="20" t="s">
        <v>2164</v>
      </c>
      <c r="F877" s="20" t="s">
        <v>72</v>
      </c>
      <c r="G877" s="20" t="s">
        <v>2165</v>
      </c>
      <c r="H877" s="46">
        <v>636</v>
      </c>
      <c r="I877" s="46" t="s">
        <v>263</v>
      </c>
      <c r="J877" s="47">
        <v>0.4</v>
      </c>
      <c r="K877" s="47">
        <v>254.4</v>
      </c>
      <c r="L877" s="46" t="s">
        <v>154</v>
      </c>
      <c r="M877" s="46" t="s">
        <v>155</v>
      </c>
      <c r="N877" s="46" t="s">
        <v>156</v>
      </c>
      <c r="O877" s="104" t="str">
        <f>IF(F877="","",VLOOKUP(F877,海关监管条件!$A$1:$B$2000,2,FALSE))</f>
        <v>无</v>
      </c>
    </row>
    <row r="878" spans="1:15">
      <c r="A878" s="45">
        <v>43733</v>
      </c>
      <c r="B878" s="20" t="s">
        <v>2155</v>
      </c>
      <c r="C878" s="20" t="s">
        <v>2156</v>
      </c>
      <c r="D878" s="20" t="s">
        <v>2157</v>
      </c>
      <c r="E878" s="20" t="s">
        <v>2166</v>
      </c>
      <c r="F878" s="20" t="s">
        <v>50</v>
      </c>
      <c r="G878" s="20" t="s">
        <v>2167</v>
      </c>
      <c r="H878" s="46">
        <v>112</v>
      </c>
      <c r="I878" s="46" t="s">
        <v>263</v>
      </c>
      <c r="J878" s="47">
        <v>0.35</v>
      </c>
      <c r="K878" s="47">
        <v>39.2</v>
      </c>
      <c r="L878" s="46" t="s">
        <v>154</v>
      </c>
      <c r="M878" s="46" t="s">
        <v>155</v>
      </c>
      <c r="N878" s="46" t="s">
        <v>156</v>
      </c>
      <c r="O878" s="104" t="str">
        <f>IF(F878="","",VLOOKUP(F878,海关监管条件!$A$1:$B$2000,2,FALSE))</f>
        <v>无</v>
      </c>
    </row>
    <row r="879" spans="1:15">
      <c r="A879" s="45">
        <v>43733</v>
      </c>
      <c r="B879" s="20" t="s">
        <v>2155</v>
      </c>
      <c r="C879" s="20" t="s">
        <v>2156</v>
      </c>
      <c r="D879" s="20" t="s">
        <v>2157</v>
      </c>
      <c r="E879" s="20" t="s">
        <v>2168</v>
      </c>
      <c r="F879" s="20" t="s">
        <v>10</v>
      </c>
      <c r="G879" s="20" t="s">
        <v>2169</v>
      </c>
      <c r="H879" s="46">
        <v>136</v>
      </c>
      <c r="I879" s="46" t="s">
        <v>263</v>
      </c>
      <c r="J879" s="47">
        <v>0.2</v>
      </c>
      <c r="K879" s="47">
        <v>27.2</v>
      </c>
      <c r="L879" s="46" t="s">
        <v>154</v>
      </c>
      <c r="M879" s="46" t="s">
        <v>155</v>
      </c>
      <c r="N879" s="46" t="s">
        <v>156</v>
      </c>
      <c r="O879" s="104" t="str">
        <f>IF(F879="","",VLOOKUP(F879,海关监管条件!$A$1:$B$2000,2,FALSE))</f>
        <v>A </v>
      </c>
    </row>
    <row r="880" spans="1:15">
      <c r="A880" s="45">
        <v>43733</v>
      </c>
      <c r="B880" s="20" t="s">
        <v>2155</v>
      </c>
      <c r="C880" s="20" t="s">
        <v>2156</v>
      </c>
      <c r="D880" s="20" t="s">
        <v>2157</v>
      </c>
      <c r="E880" s="20" t="s">
        <v>2170</v>
      </c>
      <c r="F880" s="20" t="s">
        <v>30</v>
      </c>
      <c r="G880" s="20" t="s">
        <v>2171</v>
      </c>
      <c r="H880" s="46">
        <v>72</v>
      </c>
      <c r="I880" s="46" t="s">
        <v>263</v>
      </c>
      <c r="J880" s="47">
        <v>0.25</v>
      </c>
      <c r="K880" s="47">
        <v>18</v>
      </c>
      <c r="L880" s="46" t="s">
        <v>154</v>
      </c>
      <c r="M880" s="46" t="s">
        <v>155</v>
      </c>
      <c r="N880" s="46" t="s">
        <v>156</v>
      </c>
      <c r="O880" s="104" t="str">
        <f>IF(F880="","",VLOOKUP(F880,海关监管条件!$A$1:$B$2000,2,FALSE))</f>
        <v>无</v>
      </c>
    </row>
    <row r="881" spans="1:15">
      <c r="A881" s="45">
        <v>43733</v>
      </c>
      <c r="B881" s="20" t="s">
        <v>2155</v>
      </c>
      <c r="C881" s="20" t="s">
        <v>2156</v>
      </c>
      <c r="D881" s="20" t="s">
        <v>2157</v>
      </c>
      <c r="E881" s="20" t="s">
        <v>2172</v>
      </c>
      <c r="F881" s="20" t="s">
        <v>29</v>
      </c>
      <c r="G881" s="20" t="s">
        <v>2173</v>
      </c>
      <c r="H881" s="46">
        <v>120</v>
      </c>
      <c r="I881" s="46" t="s">
        <v>263</v>
      </c>
      <c r="J881" s="47">
        <v>0.2</v>
      </c>
      <c r="K881" s="47">
        <v>24</v>
      </c>
      <c r="L881" s="46" t="s">
        <v>154</v>
      </c>
      <c r="M881" s="46" t="s">
        <v>155</v>
      </c>
      <c r="N881" s="46" t="s">
        <v>156</v>
      </c>
      <c r="O881" s="104" t="str">
        <f>IF(F881="","",VLOOKUP(F881,海关监管条件!$A$1:$B$2000,2,FALSE))</f>
        <v>A </v>
      </c>
    </row>
    <row r="882" spans="1:15">
      <c r="A882" s="45">
        <v>43733</v>
      </c>
      <c r="B882" s="20" t="s">
        <v>2155</v>
      </c>
      <c r="C882" s="20" t="s">
        <v>2156</v>
      </c>
      <c r="D882" s="20" t="s">
        <v>2157</v>
      </c>
      <c r="E882" s="20" t="s">
        <v>2174</v>
      </c>
      <c r="F882" s="20" t="s">
        <v>42</v>
      </c>
      <c r="G882" s="20" t="s">
        <v>1239</v>
      </c>
      <c r="H882" s="46">
        <v>216</v>
      </c>
      <c r="I882" s="46" t="s">
        <v>165</v>
      </c>
      <c r="J882" s="47">
        <v>0.2</v>
      </c>
      <c r="K882" s="47">
        <v>43.2</v>
      </c>
      <c r="L882" s="46" t="s">
        <v>154</v>
      </c>
      <c r="M882" s="46" t="s">
        <v>155</v>
      </c>
      <c r="N882" s="46" t="s">
        <v>156</v>
      </c>
      <c r="O882" s="104" t="str">
        <f>IF(F882="","",VLOOKUP(F882,海关监管条件!$A$1:$B$2000,2,FALSE))</f>
        <v>无 </v>
      </c>
    </row>
    <row r="883" spans="1:15">
      <c r="A883" s="45">
        <v>43733</v>
      </c>
      <c r="B883" s="20" t="s">
        <v>2155</v>
      </c>
      <c r="C883" s="20" t="s">
        <v>2156</v>
      </c>
      <c r="D883" s="20" t="s">
        <v>2157</v>
      </c>
      <c r="E883" s="20" t="s">
        <v>2175</v>
      </c>
      <c r="F883" s="20" t="s">
        <v>50</v>
      </c>
      <c r="G883" s="20" t="s">
        <v>2176</v>
      </c>
      <c r="H883" s="46">
        <v>88</v>
      </c>
      <c r="I883" s="46" t="s">
        <v>263</v>
      </c>
      <c r="J883" s="47">
        <v>0.5</v>
      </c>
      <c r="K883" s="47">
        <v>44</v>
      </c>
      <c r="L883" s="46" t="s">
        <v>154</v>
      </c>
      <c r="M883" s="46" t="s">
        <v>155</v>
      </c>
      <c r="N883" s="46" t="s">
        <v>156</v>
      </c>
      <c r="O883" s="104" t="str">
        <f>IF(F883="","",VLOOKUP(F883,海关监管条件!$A$1:$B$2000,2,FALSE))</f>
        <v>无</v>
      </c>
    </row>
    <row r="884" spans="1:15">
      <c r="A884" s="45">
        <v>43733</v>
      </c>
      <c r="B884" s="20" t="s">
        <v>2155</v>
      </c>
      <c r="C884" s="20" t="s">
        <v>2156</v>
      </c>
      <c r="D884" s="20" t="s">
        <v>2157</v>
      </c>
      <c r="E884" s="20" t="s">
        <v>2177</v>
      </c>
      <c r="F884" s="20" t="s">
        <v>27</v>
      </c>
      <c r="G884" s="20" t="s">
        <v>2178</v>
      </c>
      <c r="H884" s="46">
        <v>2344</v>
      </c>
      <c r="I884" s="46" t="s">
        <v>263</v>
      </c>
      <c r="J884" s="47">
        <v>0.4</v>
      </c>
      <c r="K884" s="47">
        <v>937.6</v>
      </c>
      <c r="L884" s="46" t="s">
        <v>154</v>
      </c>
      <c r="M884" s="46" t="s">
        <v>155</v>
      </c>
      <c r="N884" s="46" t="s">
        <v>156</v>
      </c>
      <c r="O884" s="104" t="str">
        <f>IF(F884="","",VLOOKUP(F884,海关监管条件!$A$1:$B$2000,2,FALSE))</f>
        <v>A</v>
      </c>
    </row>
    <row r="885" spans="1:15">
      <c r="A885" s="45">
        <v>43733</v>
      </c>
      <c r="B885" s="20" t="s">
        <v>2155</v>
      </c>
      <c r="C885" s="20" t="s">
        <v>2156</v>
      </c>
      <c r="D885" s="20" t="s">
        <v>2157</v>
      </c>
      <c r="E885" s="20" t="s">
        <v>2179</v>
      </c>
      <c r="F885" s="20" t="s">
        <v>50</v>
      </c>
      <c r="G885" s="20" t="s">
        <v>344</v>
      </c>
      <c r="H885" s="46">
        <v>2402</v>
      </c>
      <c r="I885" s="46" t="s">
        <v>263</v>
      </c>
      <c r="J885" s="47">
        <v>0.4</v>
      </c>
      <c r="K885" s="47">
        <v>960.8</v>
      </c>
      <c r="L885" s="46" t="s">
        <v>154</v>
      </c>
      <c r="M885" s="46" t="s">
        <v>155</v>
      </c>
      <c r="N885" s="46" t="s">
        <v>156</v>
      </c>
      <c r="O885" s="104" t="str">
        <f>IF(F885="","",VLOOKUP(F885,海关监管条件!$A$1:$B$2000,2,FALSE))</f>
        <v>无</v>
      </c>
    </row>
    <row r="886" spans="1:15">
      <c r="A886" s="45">
        <v>43733</v>
      </c>
      <c r="B886" s="20" t="s">
        <v>2155</v>
      </c>
      <c r="C886" s="20" t="s">
        <v>2156</v>
      </c>
      <c r="D886" s="20" t="s">
        <v>2157</v>
      </c>
      <c r="E886" s="20" t="s">
        <v>2180</v>
      </c>
      <c r="F886" s="20" t="s">
        <v>27</v>
      </c>
      <c r="G886" s="20" t="s">
        <v>2181</v>
      </c>
      <c r="H886" s="46">
        <v>2268</v>
      </c>
      <c r="I886" s="46" t="s">
        <v>263</v>
      </c>
      <c r="J886" s="47">
        <v>0.3</v>
      </c>
      <c r="K886" s="47">
        <v>680.4</v>
      </c>
      <c r="L886" s="46" t="s">
        <v>154</v>
      </c>
      <c r="M886" s="46" t="s">
        <v>155</v>
      </c>
      <c r="N886" s="46" t="s">
        <v>156</v>
      </c>
      <c r="O886" s="104" t="str">
        <f>IF(F886="","",VLOOKUP(F886,海关监管条件!$A$1:$B$2000,2,FALSE))</f>
        <v>A</v>
      </c>
    </row>
    <row r="887" spans="1:15">
      <c r="A887" s="45">
        <v>43733</v>
      </c>
      <c r="B887" s="20" t="s">
        <v>2155</v>
      </c>
      <c r="C887" s="20" t="s">
        <v>2156</v>
      </c>
      <c r="D887" s="20" t="s">
        <v>2157</v>
      </c>
      <c r="E887" s="20" t="s">
        <v>2182</v>
      </c>
      <c r="F887" s="20" t="s">
        <v>45</v>
      </c>
      <c r="G887" s="20" t="s">
        <v>399</v>
      </c>
      <c r="H887" s="46">
        <v>96</v>
      </c>
      <c r="I887" s="46" t="s">
        <v>263</v>
      </c>
      <c r="J887" s="47">
        <v>0.2</v>
      </c>
      <c r="K887" s="47">
        <v>19.2</v>
      </c>
      <c r="L887" s="46" t="s">
        <v>154</v>
      </c>
      <c r="M887" s="46" t="s">
        <v>155</v>
      </c>
      <c r="N887" s="46" t="s">
        <v>156</v>
      </c>
      <c r="O887" s="104" t="str">
        <f>IF(F887="","",VLOOKUP(F887,海关监管条件!$A$1:$B$2000,2,FALSE))</f>
        <v>无 </v>
      </c>
    </row>
    <row r="888" spans="1:15">
      <c r="A888" s="45">
        <v>43735</v>
      </c>
      <c r="B888" s="20" t="s">
        <v>2183</v>
      </c>
      <c r="C888" s="20" t="s">
        <v>2184</v>
      </c>
      <c r="D888" s="20" t="s">
        <v>2185</v>
      </c>
      <c r="E888" s="20" t="s">
        <v>2186</v>
      </c>
      <c r="F888" s="20" t="s">
        <v>5</v>
      </c>
      <c r="G888" s="20" t="s">
        <v>2187</v>
      </c>
      <c r="H888" s="46">
        <v>134</v>
      </c>
      <c r="I888" s="103" t="s">
        <v>179</v>
      </c>
      <c r="J888" s="47">
        <v>8</v>
      </c>
      <c r="K888" s="47">
        <v>1072</v>
      </c>
      <c r="L888" s="46" t="s">
        <v>154</v>
      </c>
      <c r="M888" s="46" t="s">
        <v>155</v>
      </c>
      <c r="N888" s="46" t="s">
        <v>156</v>
      </c>
      <c r="O888" s="104" t="str">
        <f>IF(F888="","",VLOOKUP(F888,海关监管条件!$A$1:$B$2000,2,FALSE))</f>
        <v>A </v>
      </c>
    </row>
    <row r="889" spans="1:15">
      <c r="A889" s="45">
        <v>43735</v>
      </c>
      <c r="B889" s="20" t="s">
        <v>2183</v>
      </c>
      <c r="C889" s="20" t="s">
        <v>2184</v>
      </c>
      <c r="D889" s="20" t="s">
        <v>2185</v>
      </c>
      <c r="E889" s="20" t="s">
        <v>2188</v>
      </c>
      <c r="F889" s="20" t="s">
        <v>5</v>
      </c>
      <c r="G889" s="20" t="s">
        <v>2189</v>
      </c>
      <c r="H889" s="46">
        <v>26</v>
      </c>
      <c r="I889" s="103" t="s">
        <v>179</v>
      </c>
      <c r="J889" s="47">
        <v>7.3</v>
      </c>
      <c r="K889" s="47">
        <v>189.8</v>
      </c>
      <c r="L889" s="46" t="s">
        <v>154</v>
      </c>
      <c r="M889" s="46" t="s">
        <v>155</v>
      </c>
      <c r="N889" s="46" t="s">
        <v>156</v>
      </c>
      <c r="O889" s="104" t="str">
        <f>IF(F889="","",VLOOKUP(F889,海关监管条件!$A$1:$B$2000,2,FALSE))</f>
        <v>A </v>
      </c>
    </row>
    <row r="890" spans="1:15">
      <c r="A890" s="45">
        <v>43735</v>
      </c>
      <c r="B890" s="20" t="s">
        <v>2190</v>
      </c>
      <c r="C890" s="20" t="s">
        <v>2191</v>
      </c>
      <c r="D890" s="20" t="s">
        <v>2192</v>
      </c>
      <c r="E890" s="20" t="s">
        <v>2193</v>
      </c>
      <c r="F890" s="20" t="s">
        <v>37</v>
      </c>
      <c r="G890" s="20" t="s">
        <v>442</v>
      </c>
      <c r="H890" s="46">
        <v>576</v>
      </c>
      <c r="I890" s="46" t="s">
        <v>443</v>
      </c>
      <c r="J890" s="47">
        <v>4.65</v>
      </c>
      <c r="K890" s="47">
        <v>2678.4</v>
      </c>
      <c r="L890" s="46" t="s">
        <v>154</v>
      </c>
      <c r="M890" s="46" t="s">
        <v>155</v>
      </c>
      <c r="N890" s="46" t="s">
        <v>156</v>
      </c>
      <c r="O890" s="104" t="str">
        <f>IF(F890="","",VLOOKUP(F890,海关监管条件!$A$1:$B$2000,2,FALSE))</f>
        <v>AB</v>
      </c>
    </row>
    <row r="891" spans="1:15">
      <c r="A891" s="45">
        <v>43735</v>
      </c>
      <c r="B891" s="20" t="s">
        <v>2190</v>
      </c>
      <c r="C891" s="20" t="s">
        <v>2191</v>
      </c>
      <c r="D891" s="20" t="s">
        <v>2192</v>
      </c>
      <c r="E891" s="20" t="s">
        <v>2194</v>
      </c>
      <c r="F891" s="20" t="s">
        <v>37</v>
      </c>
      <c r="G891" s="20" t="s">
        <v>451</v>
      </c>
      <c r="H891" s="46">
        <v>114</v>
      </c>
      <c r="I891" s="46" t="s">
        <v>153</v>
      </c>
      <c r="J891" s="47">
        <v>4.3</v>
      </c>
      <c r="K891" s="47">
        <v>490.2</v>
      </c>
      <c r="L891" s="46" t="s">
        <v>154</v>
      </c>
      <c r="M891" s="46" t="s">
        <v>155</v>
      </c>
      <c r="N891" s="46" t="s">
        <v>156</v>
      </c>
      <c r="O891" s="104" t="str">
        <f>IF(F891="","",VLOOKUP(F891,海关监管条件!$A$1:$B$2000,2,FALSE))</f>
        <v>AB</v>
      </c>
    </row>
    <row r="892" spans="1:15">
      <c r="A892" s="45">
        <v>43735</v>
      </c>
      <c r="B892" s="20" t="s">
        <v>2190</v>
      </c>
      <c r="C892" s="20" t="s">
        <v>2191</v>
      </c>
      <c r="D892" s="20" t="s">
        <v>2192</v>
      </c>
      <c r="E892" s="20" t="s">
        <v>2195</v>
      </c>
      <c r="F892" s="20" t="s">
        <v>37</v>
      </c>
      <c r="G892" s="20" t="s">
        <v>262</v>
      </c>
      <c r="H892" s="46">
        <v>240</v>
      </c>
      <c r="I892" s="46" t="s">
        <v>263</v>
      </c>
      <c r="J892" s="47">
        <v>0.74</v>
      </c>
      <c r="K892" s="47">
        <v>177.6</v>
      </c>
      <c r="L892" s="46" t="s">
        <v>154</v>
      </c>
      <c r="M892" s="46" t="s">
        <v>155</v>
      </c>
      <c r="N892" s="46" t="s">
        <v>156</v>
      </c>
      <c r="O892" s="104" t="str">
        <f>IF(F892="","",VLOOKUP(F892,海关监管条件!$A$1:$B$2000,2,FALSE))</f>
        <v>AB</v>
      </c>
    </row>
    <row r="893" spans="1:15">
      <c r="A893" s="45">
        <v>43735</v>
      </c>
      <c r="B893" s="20" t="s">
        <v>2190</v>
      </c>
      <c r="C893" s="20" t="s">
        <v>2191</v>
      </c>
      <c r="D893" s="20" t="s">
        <v>2192</v>
      </c>
      <c r="E893" s="20" t="s">
        <v>2196</v>
      </c>
      <c r="F893" s="20" t="s">
        <v>37</v>
      </c>
      <c r="G893" s="20" t="s">
        <v>265</v>
      </c>
      <c r="H893" s="46">
        <v>480</v>
      </c>
      <c r="I893" s="46" t="s">
        <v>263</v>
      </c>
      <c r="J893" s="47">
        <v>0.74</v>
      </c>
      <c r="K893" s="47">
        <v>355.2</v>
      </c>
      <c r="L893" s="46" t="s">
        <v>154</v>
      </c>
      <c r="M893" s="46" t="s">
        <v>155</v>
      </c>
      <c r="N893" s="46" t="s">
        <v>156</v>
      </c>
      <c r="O893" s="104" t="str">
        <f>IF(F893="","",VLOOKUP(F893,海关监管条件!$A$1:$B$2000,2,FALSE))</f>
        <v>AB</v>
      </c>
    </row>
    <row r="894" spans="1:15">
      <c r="A894" s="45">
        <v>43735</v>
      </c>
      <c r="B894" s="20" t="s">
        <v>2190</v>
      </c>
      <c r="C894" s="20" t="s">
        <v>2191</v>
      </c>
      <c r="D894" s="20" t="s">
        <v>2192</v>
      </c>
      <c r="E894" s="20" t="s">
        <v>2197</v>
      </c>
      <c r="F894" s="20" t="s">
        <v>69</v>
      </c>
      <c r="G894" s="20" t="s">
        <v>2198</v>
      </c>
      <c r="H894" s="46">
        <v>900</v>
      </c>
      <c r="I894" s="46" t="s">
        <v>165</v>
      </c>
      <c r="J894" s="47">
        <v>3</v>
      </c>
      <c r="K894" s="47">
        <v>2700</v>
      </c>
      <c r="L894" s="46" t="s">
        <v>154</v>
      </c>
      <c r="M894" s="46" t="s">
        <v>155</v>
      </c>
      <c r="N894" s="46" t="s">
        <v>156</v>
      </c>
      <c r="O894" s="104" t="str">
        <f>IF(F894="","",VLOOKUP(F894,海关监管条件!$A$1:$B$2000,2,FALSE))</f>
        <v>AB</v>
      </c>
    </row>
    <row r="895" spans="1:15">
      <c r="A895" s="45">
        <v>43735</v>
      </c>
      <c r="B895" s="20" t="s">
        <v>2190</v>
      </c>
      <c r="C895" s="20" t="s">
        <v>2191</v>
      </c>
      <c r="D895" s="20" t="s">
        <v>2192</v>
      </c>
      <c r="E895" s="20" t="s">
        <v>2199</v>
      </c>
      <c r="F895" s="20" t="s">
        <v>59</v>
      </c>
      <c r="G895" s="20" t="s">
        <v>2200</v>
      </c>
      <c r="H895" s="46">
        <v>528</v>
      </c>
      <c r="I895" s="46" t="s">
        <v>153</v>
      </c>
      <c r="J895" s="47">
        <v>1.25</v>
      </c>
      <c r="K895" s="47">
        <v>660</v>
      </c>
      <c r="L895" s="46" t="s">
        <v>154</v>
      </c>
      <c r="M895" s="46" t="s">
        <v>155</v>
      </c>
      <c r="N895" s="46" t="s">
        <v>156</v>
      </c>
      <c r="O895" s="104" t="str">
        <f>IF(F895="","",VLOOKUP(F895,海关监管条件!$A$1:$B$2000,2,FALSE))</f>
        <v>AB</v>
      </c>
    </row>
    <row r="896" spans="1:15">
      <c r="A896" s="45">
        <v>43735</v>
      </c>
      <c r="B896" s="20" t="s">
        <v>2190</v>
      </c>
      <c r="C896" s="20" t="s">
        <v>2191</v>
      </c>
      <c r="D896" s="20" t="s">
        <v>2192</v>
      </c>
      <c r="E896" s="20" t="s">
        <v>2201</v>
      </c>
      <c r="F896" s="20" t="s">
        <v>52</v>
      </c>
      <c r="G896" s="20" t="s">
        <v>740</v>
      </c>
      <c r="H896" s="46">
        <v>450</v>
      </c>
      <c r="I896" s="46" t="s">
        <v>153</v>
      </c>
      <c r="J896" s="47">
        <v>1.5</v>
      </c>
      <c r="K896" s="47">
        <v>675</v>
      </c>
      <c r="L896" s="46" t="s">
        <v>154</v>
      </c>
      <c r="M896" s="46" t="s">
        <v>155</v>
      </c>
      <c r="N896" s="46" t="s">
        <v>156</v>
      </c>
      <c r="O896" s="104" t="str">
        <f>IF(F896="","",VLOOKUP(F896,海关监管条件!$A$1:$B$2000,2,FALSE))</f>
        <v>无</v>
      </c>
    </row>
    <row r="897" spans="1:15">
      <c r="A897" s="45">
        <v>43735</v>
      </c>
      <c r="B897" s="20" t="s">
        <v>2190</v>
      </c>
      <c r="C897" s="20" t="s">
        <v>2191</v>
      </c>
      <c r="D897" s="20" t="s">
        <v>2192</v>
      </c>
      <c r="E897" s="20" t="s">
        <v>2202</v>
      </c>
      <c r="F897" s="20" t="s">
        <v>15</v>
      </c>
      <c r="G897" s="20" t="s">
        <v>1542</v>
      </c>
      <c r="H897" s="46">
        <v>120</v>
      </c>
      <c r="I897" s="46" t="s">
        <v>153</v>
      </c>
      <c r="J897" s="47">
        <v>2.53</v>
      </c>
      <c r="K897" s="47">
        <v>303.6</v>
      </c>
      <c r="L897" s="46" t="s">
        <v>154</v>
      </c>
      <c r="M897" s="46" t="s">
        <v>155</v>
      </c>
      <c r="N897" s="46" t="s">
        <v>156</v>
      </c>
      <c r="O897" s="104" t="str">
        <f>IF(F897="","",VLOOKUP(F897,海关监管条件!$A$1:$B$2000,2,FALSE))</f>
        <v>A </v>
      </c>
    </row>
    <row r="898" spans="1:15">
      <c r="A898" s="45">
        <v>43735</v>
      </c>
      <c r="B898" s="20" t="s">
        <v>2190</v>
      </c>
      <c r="C898" s="20" t="s">
        <v>2191</v>
      </c>
      <c r="D898" s="20" t="s">
        <v>2192</v>
      </c>
      <c r="E898" s="20" t="s">
        <v>2203</v>
      </c>
      <c r="F898" s="20" t="s">
        <v>52</v>
      </c>
      <c r="G898" s="20" t="s">
        <v>740</v>
      </c>
      <c r="H898" s="46">
        <v>104</v>
      </c>
      <c r="I898" s="46" t="s">
        <v>153</v>
      </c>
      <c r="J898" s="47">
        <v>4.5</v>
      </c>
      <c r="K898" s="47">
        <v>468</v>
      </c>
      <c r="L898" s="46" t="s">
        <v>154</v>
      </c>
      <c r="M898" s="46" t="s">
        <v>155</v>
      </c>
      <c r="N898" s="46" t="s">
        <v>156</v>
      </c>
      <c r="O898" s="104" t="str">
        <f>IF(F898="","",VLOOKUP(F898,海关监管条件!$A$1:$B$2000,2,FALSE))</f>
        <v>无</v>
      </c>
    </row>
    <row r="899" spans="1:15">
      <c r="A899" s="45">
        <v>43735</v>
      </c>
      <c r="B899" s="20" t="s">
        <v>2190</v>
      </c>
      <c r="C899" s="20" t="s">
        <v>2191</v>
      </c>
      <c r="D899" s="20" t="s">
        <v>2192</v>
      </c>
      <c r="E899" s="20" t="s">
        <v>2204</v>
      </c>
      <c r="F899" s="20" t="s">
        <v>15</v>
      </c>
      <c r="G899" s="20" t="s">
        <v>2205</v>
      </c>
      <c r="H899" s="46">
        <v>280</v>
      </c>
      <c r="I899" s="46" t="s">
        <v>153</v>
      </c>
      <c r="J899" s="47">
        <v>4</v>
      </c>
      <c r="K899" s="47">
        <v>1120</v>
      </c>
      <c r="L899" s="46" t="s">
        <v>154</v>
      </c>
      <c r="M899" s="46" t="s">
        <v>155</v>
      </c>
      <c r="N899" s="46" t="s">
        <v>156</v>
      </c>
      <c r="O899" s="104" t="str">
        <f>IF(F899="","",VLOOKUP(F899,海关监管条件!$A$1:$B$2000,2,FALSE))</f>
        <v>A </v>
      </c>
    </row>
    <row r="900" spans="1:15">
      <c r="A900" s="45">
        <v>43735</v>
      </c>
      <c r="B900" s="20" t="s">
        <v>2190</v>
      </c>
      <c r="C900" s="20" t="s">
        <v>2191</v>
      </c>
      <c r="D900" s="20" t="s">
        <v>2192</v>
      </c>
      <c r="E900" s="20" t="s">
        <v>2206</v>
      </c>
      <c r="F900" s="20" t="s">
        <v>15</v>
      </c>
      <c r="G900" s="20" t="s">
        <v>253</v>
      </c>
      <c r="H900" s="46">
        <v>264</v>
      </c>
      <c r="I900" s="46" t="s">
        <v>153</v>
      </c>
      <c r="J900" s="47">
        <v>0.66</v>
      </c>
      <c r="K900" s="47">
        <v>174.24</v>
      </c>
      <c r="L900" s="46" t="s">
        <v>154</v>
      </c>
      <c r="M900" s="46" t="s">
        <v>155</v>
      </c>
      <c r="N900" s="46" t="s">
        <v>156</v>
      </c>
      <c r="O900" s="104" t="str">
        <f>IF(F900="","",VLOOKUP(F900,海关监管条件!$A$1:$B$2000,2,FALSE))</f>
        <v>A </v>
      </c>
    </row>
    <row r="901" spans="1:15">
      <c r="A901" s="45">
        <v>43735</v>
      </c>
      <c r="B901" s="20" t="s">
        <v>2190</v>
      </c>
      <c r="C901" s="20" t="s">
        <v>2191</v>
      </c>
      <c r="D901" s="20" t="s">
        <v>2192</v>
      </c>
      <c r="E901" s="20" t="s">
        <v>2207</v>
      </c>
      <c r="F901" s="20" t="s">
        <v>15</v>
      </c>
      <c r="G901" s="20" t="s">
        <v>253</v>
      </c>
      <c r="H901" s="46">
        <v>3454</v>
      </c>
      <c r="I901" s="46" t="s">
        <v>263</v>
      </c>
      <c r="J901" s="47">
        <v>0.65</v>
      </c>
      <c r="K901" s="47">
        <v>2245.1</v>
      </c>
      <c r="L901" s="46" t="s">
        <v>154</v>
      </c>
      <c r="M901" s="46" t="s">
        <v>155</v>
      </c>
      <c r="N901" s="46" t="s">
        <v>156</v>
      </c>
      <c r="O901" s="104" t="str">
        <f>IF(F901="","",VLOOKUP(F901,海关监管条件!$A$1:$B$2000,2,FALSE))</f>
        <v>A </v>
      </c>
    </row>
    <row r="902" spans="1:15">
      <c r="A902" s="45">
        <v>43735</v>
      </c>
      <c r="B902" s="20" t="s">
        <v>2190</v>
      </c>
      <c r="C902" s="20" t="s">
        <v>2191</v>
      </c>
      <c r="D902" s="20" t="s">
        <v>2192</v>
      </c>
      <c r="E902" s="20" t="s">
        <v>2208</v>
      </c>
      <c r="F902" s="20" t="s">
        <v>15</v>
      </c>
      <c r="G902" s="20" t="s">
        <v>253</v>
      </c>
      <c r="H902" s="46">
        <v>624</v>
      </c>
      <c r="I902" s="46" t="s">
        <v>263</v>
      </c>
      <c r="J902" s="47">
        <v>0.65</v>
      </c>
      <c r="K902" s="47">
        <v>405.6</v>
      </c>
      <c r="L902" s="46" t="s">
        <v>154</v>
      </c>
      <c r="M902" s="46" t="s">
        <v>155</v>
      </c>
      <c r="N902" s="46" t="s">
        <v>156</v>
      </c>
      <c r="O902" s="104" t="str">
        <f>IF(F902="","",VLOOKUP(F902,海关监管条件!$A$1:$B$2000,2,FALSE))</f>
        <v>A </v>
      </c>
    </row>
    <row r="903" spans="1:15">
      <c r="A903" s="45">
        <v>43735</v>
      </c>
      <c r="B903" s="20" t="s">
        <v>2190</v>
      </c>
      <c r="C903" s="20" t="s">
        <v>2191</v>
      </c>
      <c r="D903" s="20" t="s">
        <v>2192</v>
      </c>
      <c r="E903" s="20" t="s">
        <v>2209</v>
      </c>
      <c r="F903" s="20" t="s">
        <v>13</v>
      </c>
      <c r="G903" s="20" t="s">
        <v>2210</v>
      </c>
      <c r="H903" s="46">
        <v>312</v>
      </c>
      <c r="I903" s="46" t="s">
        <v>153</v>
      </c>
      <c r="J903" s="47">
        <v>1.72</v>
      </c>
      <c r="K903" s="47">
        <v>536.64</v>
      </c>
      <c r="L903" s="46" t="s">
        <v>154</v>
      </c>
      <c r="M903" s="46" t="s">
        <v>155</v>
      </c>
      <c r="N903" s="46" t="s">
        <v>156</v>
      </c>
      <c r="O903" s="104" t="str">
        <f>IF(F903="","",VLOOKUP(F903,海关监管条件!$A$1:$B$2000,2,FALSE))</f>
        <v>A</v>
      </c>
    </row>
    <row r="904" spans="1:15">
      <c r="A904" s="45">
        <v>43735</v>
      </c>
      <c r="B904" s="20" t="s">
        <v>2190</v>
      </c>
      <c r="C904" s="20" t="s">
        <v>2191</v>
      </c>
      <c r="D904" s="20" t="s">
        <v>2192</v>
      </c>
      <c r="E904" s="20" t="s">
        <v>2211</v>
      </c>
      <c r="F904" s="20" t="s">
        <v>13</v>
      </c>
      <c r="G904" s="20" t="s">
        <v>2212</v>
      </c>
      <c r="H904" s="46">
        <v>300</v>
      </c>
      <c r="I904" s="46" t="s">
        <v>153</v>
      </c>
      <c r="J904" s="47">
        <v>2.1</v>
      </c>
      <c r="K904" s="47">
        <v>630</v>
      </c>
      <c r="L904" s="46" t="s">
        <v>154</v>
      </c>
      <c r="M904" s="46" t="s">
        <v>155</v>
      </c>
      <c r="N904" s="46" t="s">
        <v>156</v>
      </c>
      <c r="O904" s="104" t="str">
        <f>IF(F904="","",VLOOKUP(F904,海关监管条件!$A$1:$B$2000,2,FALSE))</f>
        <v>A</v>
      </c>
    </row>
    <row r="905" spans="1:15">
      <c r="A905" s="45">
        <v>43735</v>
      </c>
      <c r="B905" s="20" t="s">
        <v>2190</v>
      </c>
      <c r="C905" s="20" t="s">
        <v>2191</v>
      </c>
      <c r="D905" s="20" t="s">
        <v>2192</v>
      </c>
      <c r="E905" s="20" t="s">
        <v>2213</v>
      </c>
      <c r="F905" s="20" t="s">
        <v>42</v>
      </c>
      <c r="G905" s="20" t="s">
        <v>2214</v>
      </c>
      <c r="H905" s="46">
        <v>1848</v>
      </c>
      <c r="I905" s="46" t="s">
        <v>153</v>
      </c>
      <c r="J905" s="47">
        <v>0.68</v>
      </c>
      <c r="K905" s="47">
        <v>1256.64</v>
      </c>
      <c r="L905" s="46" t="s">
        <v>154</v>
      </c>
      <c r="M905" s="46" t="s">
        <v>155</v>
      </c>
      <c r="N905" s="46" t="s">
        <v>156</v>
      </c>
      <c r="O905" s="104" t="str">
        <f>IF(F905="","",VLOOKUP(F905,海关监管条件!$A$1:$B$2000,2,FALSE))</f>
        <v>无 </v>
      </c>
    </row>
    <row r="906" spans="1:15">
      <c r="A906" s="45">
        <v>43735</v>
      </c>
      <c r="B906" s="20" t="s">
        <v>2190</v>
      </c>
      <c r="C906" s="20" t="s">
        <v>2191</v>
      </c>
      <c r="D906" s="20" t="s">
        <v>2192</v>
      </c>
      <c r="E906" s="20" t="s">
        <v>2215</v>
      </c>
      <c r="F906" s="20" t="s">
        <v>42</v>
      </c>
      <c r="G906" s="20" t="s">
        <v>1593</v>
      </c>
      <c r="H906" s="46">
        <v>744</v>
      </c>
      <c r="I906" s="46" t="s">
        <v>263</v>
      </c>
      <c r="J906" s="47">
        <v>0.58</v>
      </c>
      <c r="K906" s="47">
        <v>431.52</v>
      </c>
      <c r="L906" s="46" t="s">
        <v>154</v>
      </c>
      <c r="M906" s="46" t="s">
        <v>155</v>
      </c>
      <c r="N906" s="46" t="s">
        <v>156</v>
      </c>
      <c r="O906" s="104" t="str">
        <f>IF(F906="","",VLOOKUP(F906,海关监管条件!$A$1:$B$2000,2,FALSE))</f>
        <v>无 </v>
      </c>
    </row>
    <row r="907" spans="1:15">
      <c r="A907" s="45">
        <v>43735</v>
      </c>
      <c r="B907" s="20" t="s">
        <v>2190</v>
      </c>
      <c r="C907" s="20" t="s">
        <v>2191</v>
      </c>
      <c r="D907" s="20" t="s">
        <v>2192</v>
      </c>
      <c r="E907" s="20" t="s">
        <v>2216</v>
      </c>
      <c r="F907" s="20" t="s">
        <v>53</v>
      </c>
      <c r="G907" s="20" t="s">
        <v>2217</v>
      </c>
      <c r="H907" s="46">
        <v>176</v>
      </c>
      <c r="I907" s="46" t="s">
        <v>631</v>
      </c>
      <c r="J907" s="47">
        <v>2.8</v>
      </c>
      <c r="K907" s="47">
        <v>492.8</v>
      </c>
      <c r="L907" s="46" t="s">
        <v>154</v>
      </c>
      <c r="M907" s="46" t="s">
        <v>155</v>
      </c>
      <c r="N907" s="46" t="s">
        <v>156</v>
      </c>
      <c r="O907" s="104" t="str">
        <f>IF(F907="","",VLOOKUP(F907,海关监管条件!$A$1:$B$2000,2,FALSE))</f>
        <v>无</v>
      </c>
    </row>
    <row r="908" spans="1:15">
      <c r="A908" s="45">
        <v>43735</v>
      </c>
      <c r="B908" s="20" t="s">
        <v>2190</v>
      </c>
      <c r="C908" s="20" t="s">
        <v>2191</v>
      </c>
      <c r="D908" s="20" t="s">
        <v>2192</v>
      </c>
      <c r="E908" s="20" t="s">
        <v>2218</v>
      </c>
      <c r="F908" s="20" t="s">
        <v>58</v>
      </c>
      <c r="G908" s="20" t="s">
        <v>2219</v>
      </c>
      <c r="H908" s="46">
        <v>360</v>
      </c>
      <c r="I908" s="46" t="s">
        <v>631</v>
      </c>
      <c r="J908" s="47">
        <v>3.5</v>
      </c>
      <c r="K908" s="47">
        <v>1260</v>
      </c>
      <c r="L908" s="46" t="s">
        <v>154</v>
      </c>
      <c r="M908" s="46" t="s">
        <v>155</v>
      </c>
      <c r="N908" s="46" t="s">
        <v>156</v>
      </c>
      <c r="O908" s="104" t="str">
        <f>IF(F908="","",VLOOKUP(F908,海关监管条件!$A$1:$B$2000,2,FALSE))</f>
        <v>无</v>
      </c>
    </row>
    <row r="909" spans="1:15">
      <c r="A909" s="45">
        <v>43735</v>
      </c>
      <c r="B909" s="20" t="s">
        <v>2220</v>
      </c>
      <c r="C909" s="20" t="s">
        <v>2221</v>
      </c>
      <c r="D909" s="20" t="s">
        <v>2222</v>
      </c>
      <c r="E909" s="20" t="s">
        <v>2223</v>
      </c>
      <c r="F909" s="20" t="s">
        <v>16</v>
      </c>
      <c r="G909" s="20" t="s">
        <v>2224</v>
      </c>
      <c r="H909" s="46">
        <v>72</v>
      </c>
      <c r="I909" s="46" t="s">
        <v>165</v>
      </c>
      <c r="J909" s="47">
        <v>5.32</v>
      </c>
      <c r="K909" s="47">
        <v>383.04</v>
      </c>
      <c r="L909" s="46" t="s">
        <v>154</v>
      </c>
      <c r="M909" s="46" t="s">
        <v>155</v>
      </c>
      <c r="N909" s="46" t="s">
        <v>156</v>
      </c>
      <c r="O909" s="104" t="str">
        <f>IF(F909="","",VLOOKUP(F909,海关监管条件!$A$1:$B$2000,2,FALSE))</f>
        <v>无 </v>
      </c>
    </row>
    <row r="910" spans="1:15">
      <c r="A910" s="45">
        <v>43735</v>
      </c>
      <c r="B910" s="20" t="s">
        <v>2225</v>
      </c>
      <c r="C910" s="20" t="s">
        <v>2226</v>
      </c>
      <c r="D910" s="20" t="s">
        <v>2227</v>
      </c>
      <c r="E910" s="20" t="s">
        <v>2228</v>
      </c>
      <c r="F910" s="20" t="s">
        <v>9</v>
      </c>
      <c r="G910" s="20" t="s">
        <v>2229</v>
      </c>
      <c r="H910" s="46">
        <v>14</v>
      </c>
      <c r="I910" s="103" t="s">
        <v>179</v>
      </c>
      <c r="J910" s="47">
        <v>5.5</v>
      </c>
      <c r="K910" s="47">
        <v>77</v>
      </c>
      <c r="L910" s="46" t="s">
        <v>154</v>
      </c>
      <c r="M910" s="46" t="s">
        <v>155</v>
      </c>
      <c r="N910" s="46" t="s">
        <v>156</v>
      </c>
      <c r="O910" s="104" t="str">
        <f>IF(F910="","",VLOOKUP(F910,海关监管条件!$A$1:$B$2000,2,FALSE))</f>
        <v>无 </v>
      </c>
    </row>
    <row r="911" spans="1:15">
      <c r="A911" s="45">
        <v>43735</v>
      </c>
      <c r="B911" s="20" t="s">
        <v>2225</v>
      </c>
      <c r="C911" s="20" t="s">
        <v>2226</v>
      </c>
      <c r="D911" s="20" t="s">
        <v>2227</v>
      </c>
      <c r="E911" s="20" t="s">
        <v>2230</v>
      </c>
      <c r="F911" s="20" t="s">
        <v>9</v>
      </c>
      <c r="G911" s="20" t="s">
        <v>2231</v>
      </c>
      <c r="H911" s="46">
        <v>14</v>
      </c>
      <c r="I911" s="103" t="s">
        <v>179</v>
      </c>
      <c r="J911" s="47">
        <v>5.5</v>
      </c>
      <c r="K911" s="47">
        <v>77</v>
      </c>
      <c r="L911" s="46" t="s">
        <v>154</v>
      </c>
      <c r="M911" s="46" t="s">
        <v>155</v>
      </c>
      <c r="N911" s="46" t="s">
        <v>156</v>
      </c>
      <c r="O911" s="104" t="str">
        <f>IF(F911="","",VLOOKUP(F911,海关监管条件!$A$1:$B$2000,2,FALSE))</f>
        <v>无 </v>
      </c>
    </row>
    <row r="912" spans="1:15">
      <c r="A912" s="45">
        <v>43735</v>
      </c>
      <c r="B912" s="20" t="s">
        <v>2225</v>
      </c>
      <c r="C912" s="20" t="s">
        <v>2226</v>
      </c>
      <c r="D912" s="20" t="s">
        <v>2227</v>
      </c>
      <c r="E912" s="20" t="s">
        <v>2232</v>
      </c>
      <c r="F912" s="20" t="s">
        <v>9</v>
      </c>
      <c r="G912" s="20" t="s">
        <v>2233</v>
      </c>
      <c r="H912" s="46">
        <v>18</v>
      </c>
      <c r="I912" s="103" t="s">
        <v>179</v>
      </c>
      <c r="J912" s="47">
        <v>5.5</v>
      </c>
      <c r="K912" s="47">
        <v>99</v>
      </c>
      <c r="L912" s="46" t="s">
        <v>154</v>
      </c>
      <c r="M912" s="46" t="s">
        <v>155</v>
      </c>
      <c r="N912" s="46" t="s">
        <v>156</v>
      </c>
      <c r="O912" s="104" t="str">
        <f>IF(F912="","",VLOOKUP(F912,海关监管条件!$A$1:$B$2000,2,FALSE))</f>
        <v>无 </v>
      </c>
    </row>
    <row r="913" spans="1:15">
      <c r="A913" s="45">
        <v>43735</v>
      </c>
      <c r="B913" s="20" t="s">
        <v>2234</v>
      </c>
      <c r="C913" s="20" t="s">
        <v>2235</v>
      </c>
      <c r="D913" s="20" t="s">
        <v>2236</v>
      </c>
      <c r="E913" s="20" t="s">
        <v>2237</v>
      </c>
      <c r="F913" s="20" t="s">
        <v>27</v>
      </c>
      <c r="G913" s="20" t="s">
        <v>1316</v>
      </c>
      <c r="H913" s="46">
        <v>60</v>
      </c>
      <c r="I913" s="46" t="s">
        <v>263</v>
      </c>
      <c r="J913" s="47">
        <v>0.74</v>
      </c>
      <c r="K913" s="47">
        <v>44.4</v>
      </c>
      <c r="L913" s="46" t="s">
        <v>154</v>
      </c>
      <c r="M913" s="46" t="s">
        <v>155</v>
      </c>
      <c r="N913" s="46" t="s">
        <v>156</v>
      </c>
      <c r="O913" s="104" t="str">
        <f>IF(F913="","",VLOOKUP(F913,海关监管条件!$A$1:$B$2000,2,FALSE))</f>
        <v>A</v>
      </c>
    </row>
    <row r="914" spans="1:15">
      <c r="A914" s="45">
        <v>43735</v>
      </c>
      <c r="B914" s="20" t="s">
        <v>2234</v>
      </c>
      <c r="C914" s="20" t="s">
        <v>2235</v>
      </c>
      <c r="D914" s="20" t="s">
        <v>2236</v>
      </c>
      <c r="E914" s="20" t="s">
        <v>2238</v>
      </c>
      <c r="F914" s="20" t="s">
        <v>27</v>
      </c>
      <c r="G914" s="20" t="s">
        <v>1316</v>
      </c>
      <c r="H914" s="46">
        <v>90</v>
      </c>
      <c r="I914" s="46" t="s">
        <v>153</v>
      </c>
      <c r="J914" s="47">
        <v>1.38</v>
      </c>
      <c r="K914" s="47">
        <v>124.2</v>
      </c>
      <c r="L914" s="46" t="s">
        <v>154</v>
      </c>
      <c r="M914" s="46" t="s">
        <v>155</v>
      </c>
      <c r="N914" s="46" t="s">
        <v>156</v>
      </c>
      <c r="O914" s="104" t="str">
        <f>IF(F914="","",VLOOKUP(F914,海关监管条件!$A$1:$B$2000,2,FALSE))</f>
        <v>A</v>
      </c>
    </row>
    <row r="915" spans="1:15">
      <c r="A915" s="45">
        <v>43735</v>
      </c>
      <c r="B915" s="20" t="s">
        <v>2239</v>
      </c>
      <c r="C915" s="20" t="s">
        <v>2240</v>
      </c>
      <c r="D915" s="20" t="s">
        <v>2241</v>
      </c>
      <c r="E915" s="20" t="s">
        <v>2242</v>
      </c>
      <c r="F915" s="20" t="s">
        <v>29</v>
      </c>
      <c r="G915" s="20" t="s">
        <v>2243</v>
      </c>
      <c r="H915" s="46">
        <v>84</v>
      </c>
      <c r="I915" s="46" t="s">
        <v>165</v>
      </c>
      <c r="J915" s="47">
        <v>3.63</v>
      </c>
      <c r="K915" s="47">
        <v>304.92</v>
      </c>
      <c r="L915" s="46" t="s">
        <v>154</v>
      </c>
      <c r="M915" s="46" t="s">
        <v>155</v>
      </c>
      <c r="N915" s="46" t="s">
        <v>156</v>
      </c>
      <c r="O915" s="104" t="str">
        <f>IF(F915="","",VLOOKUP(F915,海关监管条件!$A$1:$B$2000,2,FALSE))</f>
        <v>A </v>
      </c>
    </row>
    <row r="916" spans="1:15">
      <c r="A916" s="45">
        <v>43735</v>
      </c>
      <c r="B916" s="20" t="s">
        <v>2239</v>
      </c>
      <c r="C916" s="20" t="s">
        <v>2240</v>
      </c>
      <c r="D916" s="20" t="s">
        <v>2241</v>
      </c>
      <c r="E916" s="20" t="s">
        <v>2244</v>
      </c>
      <c r="F916" s="20" t="s">
        <v>42</v>
      </c>
      <c r="G916" s="20" t="s">
        <v>2245</v>
      </c>
      <c r="H916" s="46">
        <v>84</v>
      </c>
      <c r="I916" s="46" t="s">
        <v>165</v>
      </c>
      <c r="J916" s="47">
        <v>0.15</v>
      </c>
      <c r="K916" s="47">
        <v>12.6</v>
      </c>
      <c r="L916" s="46" t="s">
        <v>154</v>
      </c>
      <c r="M916" s="46" t="s">
        <v>155</v>
      </c>
      <c r="N916" s="46" t="s">
        <v>156</v>
      </c>
      <c r="O916" s="104" t="str">
        <f>IF(F916="","",VLOOKUP(F916,海关监管条件!$A$1:$B$2000,2,FALSE))</f>
        <v>无 </v>
      </c>
    </row>
    <row r="917" spans="1:15">
      <c r="A917" s="45">
        <v>43735</v>
      </c>
      <c r="B917" s="20" t="s">
        <v>2239</v>
      </c>
      <c r="C917" s="20" t="s">
        <v>2240</v>
      </c>
      <c r="D917" s="20" t="s">
        <v>2241</v>
      </c>
      <c r="E917" s="20" t="s">
        <v>2246</v>
      </c>
      <c r="F917" s="20" t="s">
        <v>29</v>
      </c>
      <c r="G917" s="20" t="s">
        <v>2247</v>
      </c>
      <c r="H917" s="46">
        <v>48</v>
      </c>
      <c r="I917" s="46" t="s">
        <v>165</v>
      </c>
      <c r="J917" s="47">
        <v>1.42</v>
      </c>
      <c r="K917" s="47">
        <v>68.16</v>
      </c>
      <c r="L917" s="46" t="s">
        <v>154</v>
      </c>
      <c r="M917" s="46" t="s">
        <v>155</v>
      </c>
      <c r="N917" s="46" t="s">
        <v>156</v>
      </c>
      <c r="O917" s="104" t="str">
        <f>IF(F917="","",VLOOKUP(F917,海关监管条件!$A$1:$B$2000,2,FALSE))</f>
        <v>A </v>
      </c>
    </row>
    <row r="918" spans="1:15">
      <c r="A918" s="45">
        <v>43735</v>
      </c>
      <c r="B918" s="20" t="s">
        <v>2239</v>
      </c>
      <c r="C918" s="20" t="s">
        <v>2240</v>
      </c>
      <c r="D918" s="20" t="s">
        <v>2241</v>
      </c>
      <c r="E918" s="20" t="s">
        <v>2248</v>
      </c>
      <c r="F918" s="20" t="s">
        <v>15</v>
      </c>
      <c r="G918" s="20" t="s">
        <v>2249</v>
      </c>
      <c r="H918" s="46">
        <v>48</v>
      </c>
      <c r="I918" s="46" t="s">
        <v>165</v>
      </c>
      <c r="J918" s="47">
        <v>2.09</v>
      </c>
      <c r="K918" s="47">
        <v>100.32</v>
      </c>
      <c r="L918" s="46" t="s">
        <v>154</v>
      </c>
      <c r="M918" s="46" t="s">
        <v>155</v>
      </c>
      <c r="N918" s="46" t="s">
        <v>156</v>
      </c>
      <c r="O918" s="104" t="str">
        <f>IF(F918="","",VLOOKUP(F918,海关监管条件!$A$1:$B$2000,2,FALSE))</f>
        <v>A </v>
      </c>
    </row>
    <row r="919" spans="1:15">
      <c r="A919" s="45">
        <v>43735</v>
      </c>
      <c r="B919" s="20" t="s">
        <v>2250</v>
      </c>
      <c r="C919" s="20" t="s">
        <v>2251</v>
      </c>
      <c r="D919" s="20" t="s">
        <v>2252</v>
      </c>
      <c r="E919" s="20" t="s">
        <v>2253</v>
      </c>
      <c r="F919" s="20" t="s">
        <v>27</v>
      </c>
      <c r="G919" s="20" t="s">
        <v>2254</v>
      </c>
      <c r="H919" s="46">
        <v>2112</v>
      </c>
      <c r="I919" s="46" t="s">
        <v>214</v>
      </c>
      <c r="J919" s="47">
        <v>1.2875615530303</v>
      </c>
      <c r="K919" s="47">
        <v>2719.33</v>
      </c>
      <c r="L919" s="46" t="s">
        <v>154</v>
      </c>
      <c r="M919" s="46" t="s">
        <v>155</v>
      </c>
      <c r="N919" s="46" t="s">
        <v>156</v>
      </c>
      <c r="O919" s="104" t="str">
        <f>IF(F919="","",VLOOKUP(F919,海关监管条件!$A$1:$B$2000,2,FALSE))</f>
        <v>A</v>
      </c>
    </row>
    <row r="920" spans="1:15">
      <c r="A920" s="45">
        <v>43735</v>
      </c>
      <c r="B920" s="20" t="s">
        <v>2250</v>
      </c>
      <c r="C920" s="20" t="s">
        <v>2251</v>
      </c>
      <c r="D920" s="20" t="s">
        <v>2252</v>
      </c>
      <c r="E920" s="20" t="s">
        <v>2255</v>
      </c>
      <c r="F920" s="20" t="s">
        <v>27</v>
      </c>
      <c r="G920" s="20" t="s">
        <v>2256</v>
      </c>
      <c r="H920" s="46">
        <v>3258</v>
      </c>
      <c r="I920" s="46" t="s">
        <v>214</v>
      </c>
      <c r="J920" s="47">
        <v>1.23164825046041</v>
      </c>
      <c r="K920" s="47">
        <v>4012.71</v>
      </c>
      <c r="L920" s="46" t="s">
        <v>154</v>
      </c>
      <c r="M920" s="46" t="s">
        <v>155</v>
      </c>
      <c r="N920" s="46" t="s">
        <v>156</v>
      </c>
      <c r="O920" s="104" t="str">
        <f>IF(F920="","",VLOOKUP(F920,海关监管条件!$A$1:$B$2000,2,FALSE))</f>
        <v>A</v>
      </c>
    </row>
    <row r="921" spans="1:15">
      <c r="A921" s="45">
        <v>43735</v>
      </c>
      <c r="B921" s="20" t="s">
        <v>2250</v>
      </c>
      <c r="C921" s="20" t="s">
        <v>2251</v>
      </c>
      <c r="D921" s="20" t="s">
        <v>2252</v>
      </c>
      <c r="E921" s="20" t="s">
        <v>2257</v>
      </c>
      <c r="F921" s="20" t="s">
        <v>27</v>
      </c>
      <c r="G921" s="20" t="s">
        <v>2258</v>
      </c>
      <c r="H921" s="46">
        <v>360</v>
      </c>
      <c r="I921" s="46" t="s">
        <v>214</v>
      </c>
      <c r="J921" s="47">
        <v>0.865194444444444</v>
      </c>
      <c r="K921" s="47">
        <v>311.47</v>
      </c>
      <c r="L921" s="46" t="s">
        <v>154</v>
      </c>
      <c r="M921" s="46" t="s">
        <v>155</v>
      </c>
      <c r="N921" s="46" t="s">
        <v>156</v>
      </c>
      <c r="O921" s="104" t="str">
        <f>IF(F921="","",VLOOKUP(F921,海关监管条件!$A$1:$B$2000,2,FALSE))</f>
        <v>A</v>
      </c>
    </row>
    <row r="922" spans="1:15">
      <c r="A922" s="45">
        <v>43735</v>
      </c>
      <c r="B922" s="20" t="s">
        <v>2259</v>
      </c>
      <c r="C922" s="20" t="s">
        <v>2260</v>
      </c>
      <c r="D922" s="20" t="s">
        <v>2261</v>
      </c>
      <c r="E922" s="20" t="s">
        <v>2262</v>
      </c>
      <c r="F922" s="20" t="s">
        <v>5</v>
      </c>
      <c r="G922" s="20" t="s">
        <v>1533</v>
      </c>
      <c r="H922" s="46">
        <v>68</v>
      </c>
      <c r="I922" s="46" t="s">
        <v>153</v>
      </c>
      <c r="J922" s="47">
        <v>12</v>
      </c>
      <c r="K922" s="47">
        <v>816</v>
      </c>
      <c r="L922" s="103" t="s">
        <v>162</v>
      </c>
      <c r="M922" s="46" t="s">
        <v>155</v>
      </c>
      <c r="N922" s="46" t="s">
        <v>156</v>
      </c>
      <c r="O922" s="104" t="str">
        <f>IF(F922="","",VLOOKUP(F922,海关监管条件!$A$1:$B$2000,2,FALSE))</f>
        <v>A </v>
      </c>
    </row>
    <row r="923" spans="1:15">
      <c r="A923" s="45">
        <v>43735</v>
      </c>
      <c r="B923" s="20" t="s">
        <v>2259</v>
      </c>
      <c r="C923" s="20" t="s">
        <v>2260</v>
      </c>
      <c r="D923" s="20" t="s">
        <v>2261</v>
      </c>
      <c r="E923" s="20" t="s">
        <v>2263</v>
      </c>
      <c r="F923" s="20" t="s">
        <v>5</v>
      </c>
      <c r="G923" s="20" t="s">
        <v>2264</v>
      </c>
      <c r="H923" s="46">
        <v>30</v>
      </c>
      <c r="I923" s="46" t="s">
        <v>153</v>
      </c>
      <c r="J923" s="47">
        <v>25</v>
      </c>
      <c r="K923" s="47">
        <v>750</v>
      </c>
      <c r="L923" s="103" t="s">
        <v>162</v>
      </c>
      <c r="M923" s="46" t="s">
        <v>155</v>
      </c>
      <c r="N923" s="46" t="s">
        <v>156</v>
      </c>
      <c r="O923" s="104" t="str">
        <f>IF(F923="","",VLOOKUP(F923,海关监管条件!$A$1:$B$2000,2,FALSE))</f>
        <v>A </v>
      </c>
    </row>
    <row r="924" spans="1:15">
      <c r="A924" s="45">
        <v>43735</v>
      </c>
      <c r="B924" s="20" t="s">
        <v>2259</v>
      </c>
      <c r="C924" s="20" t="s">
        <v>2260</v>
      </c>
      <c r="D924" s="20" t="s">
        <v>2261</v>
      </c>
      <c r="E924" s="20" t="s">
        <v>2265</v>
      </c>
      <c r="F924" s="20" t="s">
        <v>5</v>
      </c>
      <c r="G924" s="20" t="s">
        <v>1535</v>
      </c>
      <c r="H924" s="46">
        <v>538</v>
      </c>
      <c r="I924" s="46" t="s">
        <v>153</v>
      </c>
      <c r="J924" s="47">
        <v>18</v>
      </c>
      <c r="K924" s="47">
        <v>9684</v>
      </c>
      <c r="L924" s="103" t="s">
        <v>162</v>
      </c>
      <c r="M924" s="46" t="s">
        <v>155</v>
      </c>
      <c r="N924" s="46" t="s">
        <v>156</v>
      </c>
      <c r="O924" s="104" t="str">
        <f>IF(F924="","",VLOOKUP(F924,海关监管条件!$A$1:$B$2000,2,FALSE))</f>
        <v>A </v>
      </c>
    </row>
    <row r="925" spans="1:15">
      <c r="A925" s="45">
        <v>43735</v>
      </c>
      <c r="B925" s="20" t="s">
        <v>2259</v>
      </c>
      <c r="C925" s="20" t="s">
        <v>2260</v>
      </c>
      <c r="D925" s="20" t="s">
        <v>2261</v>
      </c>
      <c r="E925" s="20" t="s">
        <v>2266</v>
      </c>
      <c r="F925" s="20" t="s">
        <v>5</v>
      </c>
      <c r="G925" s="20" t="s">
        <v>1537</v>
      </c>
      <c r="H925" s="46">
        <v>116</v>
      </c>
      <c r="I925" s="46" t="s">
        <v>153</v>
      </c>
      <c r="J925" s="47">
        <v>12</v>
      </c>
      <c r="K925" s="47">
        <v>1392</v>
      </c>
      <c r="L925" s="103" t="s">
        <v>162</v>
      </c>
      <c r="M925" s="46" t="s">
        <v>155</v>
      </c>
      <c r="N925" s="46" t="s">
        <v>156</v>
      </c>
      <c r="O925" s="104" t="str">
        <f>IF(F925="","",VLOOKUP(F925,海关监管条件!$A$1:$B$2000,2,FALSE))</f>
        <v>A </v>
      </c>
    </row>
    <row r="926" spans="1:15">
      <c r="A926" s="45">
        <v>43735</v>
      </c>
      <c r="B926" s="20" t="s">
        <v>2259</v>
      </c>
      <c r="C926" s="20" t="s">
        <v>2260</v>
      </c>
      <c r="D926" s="20" t="s">
        <v>2261</v>
      </c>
      <c r="E926" s="20" t="s">
        <v>2267</v>
      </c>
      <c r="F926" s="20" t="s">
        <v>5</v>
      </c>
      <c r="G926" s="20" t="s">
        <v>2268</v>
      </c>
      <c r="H926" s="46">
        <v>212</v>
      </c>
      <c r="I926" s="46" t="s">
        <v>153</v>
      </c>
      <c r="J926" s="47">
        <v>65</v>
      </c>
      <c r="K926" s="47">
        <v>13780</v>
      </c>
      <c r="L926" s="103" t="s">
        <v>162</v>
      </c>
      <c r="M926" s="46" t="s">
        <v>155</v>
      </c>
      <c r="N926" s="46" t="s">
        <v>156</v>
      </c>
      <c r="O926" s="104" t="str">
        <f>IF(F926="","",VLOOKUP(F926,海关监管条件!$A$1:$B$2000,2,FALSE))</f>
        <v>A </v>
      </c>
    </row>
    <row r="927" spans="1:15">
      <c r="A927" s="45">
        <v>43735</v>
      </c>
      <c r="B927" s="20" t="s">
        <v>2269</v>
      </c>
      <c r="C927" s="20" t="s">
        <v>2270</v>
      </c>
      <c r="D927" s="20" t="s">
        <v>2271</v>
      </c>
      <c r="E927" s="20" t="s">
        <v>2272</v>
      </c>
      <c r="F927" s="20" t="s">
        <v>16</v>
      </c>
      <c r="G927" s="20" t="s">
        <v>190</v>
      </c>
      <c r="H927" s="46">
        <v>312</v>
      </c>
      <c r="I927" s="46" t="s">
        <v>165</v>
      </c>
      <c r="J927" s="47">
        <v>3.07307692307692</v>
      </c>
      <c r="K927" s="47">
        <v>958.8</v>
      </c>
      <c r="L927" s="46" t="s">
        <v>154</v>
      </c>
      <c r="M927" s="46" t="s">
        <v>155</v>
      </c>
      <c r="N927" s="46" t="s">
        <v>156</v>
      </c>
      <c r="O927" s="104" t="str">
        <f>IF(F927="","",VLOOKUP(F927,海关监管条件!$A$1:$B$2000,2,FALSE))</f>
        <v>无 </v>
      </c>
    </row>
    <row r="928" spans="1:15">
      <c r="A928" s="45">
        <v>43735</v>
      </c>
      <c r="B928" s="20" t="s">
        <v>2269</v>
      </c>
      <c r="C928" s="20" t="s">
        <v>2270</v>
      </c>
      <c r="D928" s="20" t="s">
        <v>2271</v>
      </c>
      <c r="E928" s="20" t="s">
        <v>2273</v>
      </c>
      <c r="F928" s="20" t="s">
        <v>16</v>
      </c>
      <c r="G928" s="20" t="s">
        <v>195</v>
      </c>
      <c r="H928" s="46">
        <v>216</v>
      </c>
      <c r="I928" s="46" t="s">
        <v>165</v>
      </c>
      <c r="J928" s="47">
        <v>1.02222222222222</v>
      </c>
      <c r="K928" s="47">
        <v>220.8</v>
      </c>
      <c r="L928" s="46" t="s">
        <v>154</v>
      </c>
      <c r="M928" s="46" t="s">
        <v>155</v>
      </c>
      <c r="N928" s="46" t="s">
        <v>156</v>
      </c>
      <c r="O928" s="104" t="str">
        <f>IF(F928="","",VLOOKUP(F928,海关监管条件!$A$1:$B$2000,2,FALSE))</f>
        <v>无 </v>
      </c>
    </row>
    <row r="929" spans="1:15">
      <c r="A929" s="45">
        <v>43735</v>
      </c>
      <c r="B929" s="20" t="s">
        <v>2274</v>
      </c>
      <c r="C929" s="20" t="s">
        <v>2275</v>
      </c>
      <c r="D929" s="20" t="s">
        <v>2276</v>
      </c>
      <c r="E929" s="20" t="s">
        <v>2277</v>
      </c>
      <c r="F929" s="20" t="s">
        <v>129</v>
      </c>
      <c r="G929" s="20" t="s">
        <v>2278</v>
      </c>
      <c r="H929" s="46">
        <v>36</v>
      </c>
      <c r="I929" s="46" t="s">
        <v>214</v>
      </c>
      <c r="J929" s="47">
        <v>3.18</v>
      </c>
      <c r="K929" s="47">
        <v>114.48</v>
      </c>
      <c r="L929" s="46" t="s">
        <v>154</v>
      </c>
      <c r="M929" s="46" t="s">
        <v>155</v>
      </c>
      <c r="N929" s="46" t="s">
        <v>156</v>
      </c>
      <c r="O929" s="104" t="str">
        <f>IF(F929="","",VLOOKUP(F929,海关监管条件!$A$1:$B$2000,2,FALSE))</f>
        <v>无 </v>
      </c>
    </row>
    <row r="930" spans="1:15">
      <c r="A930" s="45">
        <v>43735</v>
      </c>
      <c r="B930" s="20" t="s">
        <v>2274</v>
      </c>
      <c r="C930" s="20" t="s">
        <v>2275</v>
      </c>
      <c r="D930" s="20" t="s">
        <v>2276</v>
      </c>
      <c r="E930" s="20" t="s">
        <v>2279</v>
      </c>
      <c r="F930" s="20" t="s">
        <v>100</v>
      </c>
      <c r="G930" s="20" t="s">
        <v>2280</v>
      </c>
      <c r="H930" s="46">
        <v>24</v>
      </c>
      <c r="I930" s="46" t="s">
        <v>214</v>
      </c>
      <c r="J930" s="47">
        <v>8.57</v>
      </c>
      <c r="K930" s="47">
        <v>205.68</v>
      </c>
      <c r="L930" s="46" t="s">
        <v>154</v>
      </c>
      <c r="M930" s="46" t="s">
        <v>155</v>
      </c>
      <c r="N930" s="46" t="s">
        <v>156</v>
      </c>
      <c r="O930" s="104" t="str">
        <f>IF(F930="","",VLOOKUP(F930,海关监管条件!$A$1:$B$2000,2,FALSE))</f>
        <v>无</v>
      </c>
    </row>
    <row r="931" spans="1:15">
      <c r="A931" s="45">
        <v>43735</v>
      </c>
      <c r="B931" s="20" t="s">
        <v>2274</v>
      </c>
      <c r="C931" s="20" t="s">
        <v>2275</v>
      </c>
      <c r="D931" s="20" t="s">
        <v>2276</v>
      </c>
      <c r="E931" s="20" t="s">
        <v>2281</v>
      </c>
      <c r="F931" s="20" t="s">
        <v>129</v>
      </c>
      <c r="G931" s="20" t="s">
        <v>2278</v>
      </c>
      <c r="H931" s="46">
        <v>48</v>
      </c>
      <c r="I931" s="46" t="s">
        <v>214</v>
      </c>
      <c r="J931" s="47">
        <v>3.19</v>
      </c>
      <c r="K931" s="47">
        <v>153.12</v>
      </c>
      <c r="L931" s="46" t="s">
        <v>154</v>
      </c>
      <c r="M931" s="46" t="s">
        <v>155</v>
      </c>
      <c r="N931" s="46" t="s">
        <v>156</v>
      </c>
      <c r="O931" s="104" t="str">
        <f>IF(F931="","",VLOOKUP(F931,海关监管条件!$A$1:$B$2000,2,FALSE))</f>
        <v>无 </v>
      </c>
    </row>
    <row r="932" spans="1:15">
      <c r="A932" s="45">
        <v>43735</v>
      </c>
      <c r="B932" s="20" t="s">
        <v>2274</v>
      </c>
      <c r="C932" s="20" t="s">
        <v>2275</v>
      </c>
      <c r="D932" s="20" t="s">
        <v>2276</v>
      </c>
      <c r="E932" s="20" t="s">
        <v>2282</v>
      </c>
      <c r="F932" s="20" t="s">
        <v>129</v>
      </c>
      <c r="G932" s="20" t="s">
        <v>2278</v>
      </c>
      <c r="H932" s="46">
        <v>48</v>
      </c>
      <c r="I932" s="46" t="s">
        <v>214</v>
      </c>
      <c r="J932" s="47">
        <v>3.64</v>
      </c>
      <c r="K932" s="47">
        <v>174.72</v>
      </c>
      <c r="L932" s="46" t="s">
        <v>154</v>
      </c>
      <c r="M932" s="46" t="s">
        <v>155</v>
      </c>
      <c r="N932" s="46" t="s">
        <v>156</v>
      </c>
      <c r="O932" s="104" t="str">
        <f>IF(F932="","",VLOOKUP(F932,海关监管条件!$A$1:$B$2000,2,FALSE))</f>
        <v>无 </v>
      </c>
    </row>
    <row r="933" spans="1:15">
      <c r="A933" s="45">
        <v>43735</v>
      </c>
      <c r="B933" s="20" t="s">
        <v>2274</v>
      </c>
      <c r="C933" s="20" t="s">
        <v>2275</v>
      </c>
      <c r="D933" s="20" t="s">
        <v>2276</v>
      </c>
      <c r="E933" s="20" t="s">
        <v>2283</v>
      </c>
      <c r="F933" s="20" t="s">
        <v>130</v>
      </c>
      <c r="G933" s="20" t="s">
        <v>2284</v>
      </c>
      <c r="H933" s="46">
        <v>36</v>
      </c>
      <c r="I933" s="46" t="s">
        <v>214</v>
      </c>
      <c r="J933" s="47">
        <v>3.86</v>
      </c>
      <c r="K933" s="47">
        <v>138.96</v>
      </c>
      <c r="L933" s="46" t="s">
        <v>154</v>
      </c>
      <c r="M933" s="46" t="s">
        <v>155</v>
      </c>
      <c r="N933" s="46" t="s">
        <v>156</v>
      </c>
      <c r="O933" s="104" t="str">
        <f>IF(F933="","",VLOOKUP(F933,海关监管条件!$A$1:$B$2000,2,FALSE))</f>
        <v>无 </v>
      </c>
    </row>
    <row r="934" spans="1:15">
      <c r="A934" s="45">
        <v>43735</v>
      </c>
      <c r="B934" s="20" t="s">
        <v>2274</v>
      </c>
      <c r="C934" s="20" t="s">
        <v>2275</v>
      </c>
      <c r="D934" s="20" t="s">
        <v>2276</v>
      </c>
      <c r="E934" s="20" t="s">
        <v>2285</v>
      </c>
      <c r="F934" s="20" t="s">
        <v>129</v>
      </c>
      <c r="G934" s="20" t="s">
        <v>2278</v>
      </c>
      <c r="H934" s="46">
        <v>36</v>
      </c>
      <c r="I934" s="46" t="s">
        <v>214</v>
      </c>
      <c r="J934" s="47">
        <v>4.05</v>
      </c>
      <c r="K934" s="47">
        <v>145.8</v>
      </c>
      <c r="L934" s="46" t="s">
        <v>154</v>
      </c>
      <c r="M934" s="46" t="s">
        <v>155</v>
      </c>
      <c r="N934" s="46" t="s">
        <v>156</v>
      </c>
      <c r="O934" s="104" t="str">
        <f>IF(F934="","",VLOOKUP(F934,海关监管条件!$A$1:$B$2000,2,FALSE))</f>
        <v>无 </v>
      </c>
    </row>
    <row r="935" spans="1:15">
      <c r="A935" s="45">
        <v>43735</v>
      </c>
      <c r="B935" s="20" t="s">
        <v>2274</v>
      </c>
      <c r="C935" s="20" t="s">
        <v>2275</v>
      </c>
      <c r="D935" s="20" t="s">
        <v>2276</v>
      </c>
      <c r="E935" s="20" t="s">
        <v>2286</v>
      </c>
      <c r="F935" s="20" t="s">
        <v>129</v>
      </c>
      <c r="G935" s="20" t="s">
        <v>2278</v>
      </c>
      <c r="H935" s="46">
        <v>48</v>
      </c>
      <c r="I935" s="46" t="s">
        <v>214</v>
      </c>
      <c r="J935" s="47">
        <v>3.19</v>
      </c>
      <c r="K935" s="47">
        <v>153.12</v>
      </c>
      <c r="L935" s="46" t="s">
        <v>154</v>
      </c>
      <c r="M935" s="46" t="s">
        <v>155</v>
      </c>
      <c r="N935" s="46" t="s">
        <v>156</v>
      </c>
      <c r="O935" s="104" t="str">
        <f>IF(F935="","",VLOOKUP(F935,海关监管条件!$A$1:$B$2000,2,FALSE))</f>
        <v>无 </v>
      </c>
    </row>
    <row r="936" spans="1:15">
      <c r="A936" s="45">
        <v>43735</v>
      </c>
      <c r="B936" s="20" t="s">
        <v>2274</v>
      </c>
      <c r="C936" s="20" t="s">
        <v>2275</v>
      </c>
      <c r="D936" s="20" t="s">
        <v>2276</v>
      </c>
      <c r="E936" s="20" t="s">
        <v>2287</v>
      </c>
      <c r="F936" s="20" t="s">
        <v>129</v>
      </c>
      <c r="G936" s="20" t="s">
        <v>2288</v>
      </c>
      <c r="H936" s="46">
        <v>48</v>
      </c>
      <c r="I936" s="46" t="s">
        <v>214</v>
      </c>
      <c r="J936" s="47">
        <v>5.02</v>
      </c>
      <c r="K936" s="47">
        <v>240.96</v>
      </c>
      <c r="L936" s="46" t="s">
        <v>154</v>
      </c>
      <c r="M936" s="46" t="s">
        <v>155</v>
      </c>
      <c r="N936" s="46" t="s">
        <v>156</v>
      </c>
      <c r="O936" s="104" t="str">
        <f>IF(F936="","",VLOOKUP(F936,海关监管条件!$A$1:$B$2000,2,FALSE))</f>
        <v>无 </v>
      </c>
    </row>
    <row r="937" spans="1:15">
      <c r="A937" s="45">
        <v>43735</v>
      </c>
      <c r="B937" s="20" t="s">
        <v>2289</v>
      </c>
      <c r="C937" s="20" t="s">
        <v>2290</v>
      </c>
      <c r="D937" s="20" t="s">
        <v>2291</v>
      </c>
      <c r="E937" s="20" t="s">
        <v>2292</v>
      </c>
      <c r="F937" s="20" t="s">
        <v>17</v>
      </c>
      <c r="G937" s="20" t="s">
        <v>2293</v>
      </c>
      <c r="H937" s="46">
        <v>504</v>
      </c>
      <c r="I937" s="46" t="s">
        <v>165</v>
      </c>
      <c r="J937" s="47">
        <v>2.20345238095238</v>
      </c>
      <c r="K937" s="47">
        <v>1110.54</v>
      </c>
      <c r="L937" s="46" t="s">
        <v>154</v>
      </c>
      <c r="M937" s="46" t="s">
        <v>155</v>
      </c>
      <c r="N937" s="46" t="s">
        <v>156</v>
      </c>
      <c r="O937" s="104" t="str">
        <f>IF(F937="","",VLOOKUP(F937,海关监管条件!$A$1:$B$2000,2,FALSE))</f>
        <v>无 </v>
      </c>
    </row>
    <row r="938" spans="1:15">
      <c r="A938" s="45">
        <v>43735</v>
      </c>
      <c r="B938" s="20" t="s">
        <v>2289</v>
      </c>
      <c r="C938" s="20" t="s">
        <v>2290</v>
      </c>
      <c r="D938" s="20" t="s">
        <v>2291</v>
      </c>
      <c r="E938" s="20" t="s">
        <v>2294</v>
      </c>
      <c r="F938" s="20" t="s">
        <v>17</v>
      </c>
      <c r="G938" s="20" t="s">
        <v>2295</v>
      </c>
      <c r="H938" s="46">
        <v>284</v>
      </c>
      <c r="I938" s="46" t="s">
        <v>165</v>
      </c>
      <c r="J938" s="47">
        <v>2.40070422535211</v>
      </c>
      <c r="K938" s="47">
        <v>681.8</v>
      </c>
      <c r="L938" s="46" t="s">
        <v>154</v>
      </c>
      <c r="M938" s="46" t="s">
        <v>155</v>
      </c>
      <c r="N938" s="46" t="s">
        <v>156</v>
      </c>
      <c r="O938" s="104" t="str">
        <f>IF(F938="","",VLOOKUP(F938,海关监管条件!$A$1:$B$2000,2,FALSE))</f>
        <v>无 </v>
      </c>
    </row>
    <row r="939" spans="1:15">
      <c r="A939" s="45">
        <v>43735</v>
      </c>
      <c r="B939" s="20" t="s">
        <v>2289</v>
      </c>
      <c r="C939" s="20" t="s">
        <v>2290</v>
      </c>
      <c r="D939" s="20" t="s">
        <v>2291</v>
      </c>
      <c r="E939" s="20" t="s">
        <v>2296</v>
      </c>
      <c r="F939" s="20" t="s">
        <v>17</v>
      </c>
      <c r="G939" s="20" t="s">
        <v>2297</v>
      </c>
      <c r="H939" s="46">
        <v>420</v>
      </c>
      <c r="I939" s="46" t="s">
        <v>165</v>
      </c>
      <c r="J939" s="47">
        <v>1.79342857142857</v>
      </c>
      <c r="K939" s="47">
        <v>753.24</v>
      </c>
      <c r="L939" s="46" t="s">
        <v>154</v>
      </c>
      <c r="M939" s="46" t="s">
        <v>155</v>
      </c>
      <c r="N939" s="46" t="s">
        <v>156</v>
      </c>
      <c r="O939" s="104" t="str">
        <f>IF(F939="","",VLOOKUP(F939,海关监管条件!$A$1:$B$2000,2,FALSE))</f>
        <v>无 </v>
      </c>
    </row>
    <row r="940" spans="1:15">
      <c r="A940" s="45">
        <v>43735</v>
      </c>
      <c r="B940" s="20" t="s">
        <v>2298</v>
      </c>
      <c r="C940" s="20" t="s">
        <v>2299</v>
      </c>
      <c r="D940" s="20" t="s">
        <v>2300</v>
      </c>
      <c r="E940" s="20" t="s">
        <v>2301</v>
      </c>
      <c r="F940" s="20" t="s">
        <v>27</v>
      </c>
      <c r="G940" s="20" t="s">
        <v>1569</v>
      </c>
      <c r="H940" s="46">
        <v>242</v>
      </c>
      <c r="I940" s="46" t="s">
        <v>263</v>
      </c>
      <c r="J940" s="47">
        <v>3.45</v>
      </c>
      <c r="K940" s="47">
        <v>834.9</v>
      </c>
      <c r="L940" s="46" t="s">
        <v>154</v>
      </c>
      <c r="M940" s="46" t="s">
        <v>155</v>
      </c>
      <c r="N940" s="46" t="s">
        <v>156</v>
      </c>
      <c r="O940" s="104" t="str">
        <f>IF(F940="","",VLOOKUP(F940,海关监管条件!$A$1:$B$2000,2,FALSE))</f>
        <v>A</v>
      </c>
    </row>
    <row r="941" spans="1:15">
      <c r="A941" s="45">
        <v>43735</v>
      </c>
      <c r="B941" s="20" t="s">
        <v>2298</v>
      </c>
      <c r="C941" s="20" t="s">
        <v>2299</v>
      </c>
      <c r="D941" s="20" t="s">
        <v>2300</v>
      </c>
      <c r="E941" s="20" t="s">
        <v>2302</v>
      </c>
      <c r="F941" s="20" t="s">
        <v>27</v>
      </c>
      <c r="G941" s="20" t="s">
        <v>1569</v>
      </c>
      <c r="H941" s="46">
        <v>264</v>
      </c>
      <c r="I941" s="46" t="s">
        <v>263</v>
      </c>
      <c r="J941" s="47">
        <v>6</v>
      </c>
      <c r="K941" s="47">
        <v>1584</v>
      </c>
      <c r="L941" s="46" t="s">
        <v>154</v>
      </c>
      <c r="M941" s="46" t="s">
        <v>155</v>
      </c>
      <c r="N941" s="46" t="s">
        <v>156</v>
      </c>
      <c r="O941" s="104" t="str">
        <f>IF(F941="","",VLOOKUP(F941,海关监管条件!$A$1:$B$2000,2,FALSE))</f>
        <v>A</v>
      </c>
    </row>
    <row r="942" spans="1:15">
      <c r="A942" s="45">
        <v>43735</v>
      </c>
      <c r="B942" s="20" t="s">
        <v>2298</v>
      </c>
      <c r="C942" s="20" t="s">
        <v>2299</v>
      </c>
      <c r="D942" s="20" t="s">
        <v>2300</v>
      </c>
      <c r="E942" s="20" t="s">
        <v>2303</v>
      </c>
      <c r="F942" s="20" t="s">
        <v>27</v>
      </c>
      <c r="G942" s="20" t="s">
        <v>2304</v>
      </c>
      <c r="H942" s="46">
        <v>132</v>
      </c>
      <c r="I942" s="46" t="s">
        <v>263</v>
      </c>
      <c r="J942" s="47">
        <v>0.385</v>
      </c>
      <c r="K942" s="47">
        <v>50.82</v>
      </c>
      <c r="L942" s="46" t="s">
        <v>154</v>
      </c>
      <c r="M942" s="46" t="s">
        <v>155</v>
      </c>
      <c r="N942" s="46" t="s">
        <v>156</v>
      </c>
      <c r="O942" s="104" t="str">
        <f>IF(F942="","",VLOOKUP(F942,海关监管条件!$A$1:$B$2000,2,FALSE))</f>
        <v>A</v>
      </c>
    </row>
    <row r="943" spans="1:15">
      <c r="A943" s="45">
        <v>43735</v>
      </c>
      <c r="B943" s="20" t="s">
        <v>2298</v>
      </c>
      <c r="C943" s="20" t="s">
        <v>2299</v>
      </c>
      <c r="D943" s="20" t="s">
        <v>2300</v>
      </c>
      <c r="E943" s="20" t="s">
        <v>2305</v>
      </c>
      <c r="F943" s="20" t="s">
        <v>27</v>
      </c>
      <c r="G943" s="20" t="s">
        <v>2306</v>
      </c>
      <c r="H943" s="46">
        <v>132</v>
      </c>
      <c r="I943" s="46" t="s">
        <v>263</v>
      </c>
      <c r="J943" s="47">
        <v>0.595</v>
      </c>
      <c r="K943" s="47">
        <v>78.54</v>
      </c>
      <c r="L943" s="46" t="s">
        <v>154</v>
      </c>
      <c r="M943" s="46" t="s">
        <v>155</v>
      </c>
      <c r="N943" s="46" t="s">
        <v>156</v>
      </c>
      <c r="O943" s="104" t="str">
        <f>IF(F943="","",VLOOKUP(F943,海关监管条件!$A$1:$B$2000,2,FALSE))</f>
        <v>A</v>
      </c>
    </row>
    <row r="944" spans="1:15">
      <c r="A944" s="45">
        <v>43735</v>
      </c>
      <c r="B944" s="20" t="s">
        <v>2298</v>
      </c>
      <c r="C944" s="20" t="s">
        <v>2299</v>
      </c>
      <c r="D944" s="20" t="s">
        <v>2300</v>
      </c>
      <c r="E944" s="20" t="s">
        <v>2307</v>
      </c>
      <c r="F944" s="20" t="s">
        <v>27</v>
      </c>
      <c r="G944" s="20" t="s">
        <v>2308</v>
      </c>
      <c r="H944" s="46">
        <v>128</v>
      </c>
      <c r="I944" s="46" t="s">
        <v>263</v>
      </c>
      <c r="J944" s="47">
        <v>4.2</v>
      </c>
      <c r="K944" s="47">
        <v>537.6</v>
      </c>
      <c r="L944" s="46" t="s">
        <v>154</v>
      </c>
      <c r="M944" s="46" t="s">
        <v>155</v>
      </c>
      <c r="N944" s="46" t="s">
        <v>156</v>
      </c>
      <c r="O944" s="104" t="str">
        <f>IF(F944="","",VLOOKUP(F944,海关监管条件!$A$1:$B$2000,2,FALSE))</f>
        <v>A</v>
      </c>
    </row>
    <row r="945" spans="1:15">
      <c r="A945" s="45">
        <v>43735</v>
      </c>
      <c r="B945" s="20" t="s">
        <v>2298</v>
      </c>
      <c r="C945" s="20" t="s">
        <v>2299</v>
      </c>
      <c r="D945" s="20" t="s">
        <v>2300</v>
      </c>
      <c r="E945" s="20" t="s">
        <v>2309</v>
      </c>
      <c r="F945" s="20" t="s">
        <v>27</v>
      </c>
      <c r="G945" s="20" t="s">
        <v>2310</v>
      </c>
      <c r="H945" s="46">
        <v>192</v>
      </c>
      <c r="I945" s="46" t="s">
        <v>263</v>
      </c>
      <c r="J945" s="47">
        <v>0.565</v>
      </c>
      <c r="K945" s="47">
        <v>108.48</v>
      </c>
      <c r="L945" s="46" t="s">
        <v>154</v>
      </c>
      <c r="M945" s="46" t="s">
        <v>155</v>
      </c>
      <c r="N945" s="46" t="s">
        <v>156</v>
      </c>
      <c r="O945" s="104" t="str">
        <f>IF(F945="","",VLOOKUP(F945,海关监管条件!$A$1:$B$2000,2,FALSE))</f>
        <v>A</v>
      </c>
    </row>
    <row r="946" spans="1:15">
      <c r="A946" s="45">
        <v>43735</v>
      </c>
      <c r="B946" s="20" t="s">
        <v>2298</v>
      </c>
      <c r="C946" s="20" t="s">
        <v>2299</v>
      </c>
      <c r="D946" s="20" t="s">
        <v>2300</v>
      </c>
      <c r="E946" s="20" t="s">
        <v>2311</v>
      </c>
      <c r="F946" s="20" t="s">
        <v>27</v>
      </c>
      <c r="G946" s="20" t="s">
        <v>2312</v>
      </c>
      <c r="H946" s="46">
        <v>126</v>
      </c>
      <c r="I946" s="46" t="s">
        <v>263</v>
      </c>
      <c r="J946" s="47">
        <v>2.8</v>
      </c>
      <c r="K946" s="47">
        <v>352.8</v>
      </c>
      <c r="L946" s="46" t="s">
        <v>154</v>
      </c>
      <c r="M946" s="46" t="s">
        <v>155</v>
      </c>
      <c r="N946" s="46" t="s">
        <v>156</v>
      </c>
      <c r="O946" s="104" t="str">
        <f>IF(F946="","",VLOOKUP(F946,海关监管条件!$A$1:$B$2000,2,FALSE))</f>
        <v>A</v>
      </c>
    </row>
    <row r="947" spans="1:15">
      <c r="A947" s="45">
        <v>43735</v>
      </c>
      <c r="B947" s="20" t="s">
        <v>2298</v>
      </c>
      <c r="C947" s="20" t="s">
        <v>2299</v>
      </c>
      <c r="D947" s="20" t="s">
        <v>2300</v>
      </c>
      <c r="E947" s="20" t="s">
        <v>2313</v>
      </c>
      <c r="F947" s="20" t="s">
        <v>27</v>
      </c>
      <c r="G947" s="20" t="s">
        <v>2314</v>
      </c>
      <c r="H947" s="46">
        <v>224</v>
      </c>
      <c r="I947" s="46" t="s">
        <v>263</v>
      </c>
      <c r="J947" s="47">
        <v>5.1</v>
      </c>
      <c r="K947" s="47">
        <v>1142.4</v>
      </c>
      <c r="L947" s="46" t="s">
        <v>154</v>
      </c>
      <c r="M947" s="46" t="s">
        <v>155</v>
      </c>
      <c r="N947" s="46" t="s">
        <v>156</v>
      </c>
      <c r="O947" s="104" t="str">
        <f>IF(F947="","",VLOOKUP(F947,海关监管条件!$A$1:$B$2000,2,FALSE))</f>
        <v>A</v>
      </c>
    </row>
    <row r="948" spans="1:15">
      <c r="A948" s="45">
        <v>43735</v>
      </c>
      <c r="B948" s="20" t="s">
        <v>2298</v>
      </c>
      <c r="C948" s="20" t="s">
        <v>2299</v>
      </c>
      <c r="D948" s="20" t="s">
        <v>2300</v>
      </c>
      <c r="E948" s="20" t="s">
        <v>2315</v>
      </c>
      <c r="F948" s="20" t="s">
        <v>27</v>
      </c>
      <c r="G948" s="20" t="s">
        <v>2316</v>
      </c>
      <c r="H948" s="46">
        <v>192</v>
      </c>
      <c r="I948" s="46" t="s">
        <v>263</v>
      </c>
      <c r="J948" s="47">
        <v>0.445</v>
      </c>
      <c r="K948" s="47">
        <v>85.44</v>
      </c>
      <c r="L948" s="46" t="s">
        <v>154</v>
      </c>
      <c r="M948" s="46" t="s">
        <v>155</v>
      </c>
      <c r="N948" s="46" t="s">
        <v>156</v>
      </c>
      <c r="O948" s="104" t="str">
        <f>IF(F948="","",VLOOKUP(F948,海关监管条件!$A$1:$B$2000,2,FALSE))</f>
        <v>A</v>
      </c>
    </row>
    <row r="949" spans="1:15">
      <c r="A949" s="45">
        <v>43735</v>
      </c>
      <c r="B949" s="20" t="s">
        <v>2298</v>
      </c>
      <c r="C949" s="20" t="s">
        <v>2299</v>
      </c>
      <c r="D949" s="20" t="s">
        <v>2300</v>
      </c>
      <c r="E949" s="20" t="s">
        <v>2317</v>
      </c>
      <c r="F949" s="20" t="s">
        <v>27</v>
      </c>
      <c r="G949" s="20" t="s">
        <v>2318</v>
      </c>
      <c r="H949" s="46">
        <v>156</v>
      </c>
      <c r="I949" s="46" t="s">
        <v>263</v>
      </c>
      <c r="J949" s="47">
        <v>0.65</v>
      </c>
      <c r="K949" s="47">
        <v>101.4</v>
      </c>
      <c r="L949" s="46" t="s">
        <v>154</v>
      </c>
      <c r="M949" s="46" t="s">
        <v>155</v>
      </c>
      <c r="N949" s="46" t="s">
        <v>156</v>
      </c>
      <c r="O949" s="104" t="str">
        <f>IF(F949="","",VLOOKUP(F949,海关监管条件!$A$1:$B$2000,2,FALSE))</f>
        <v>A</v>
      </c>
    </row>
    <row r="950" spans="1:15">
      <c r="A950" s="45">
        <v>43735</v>
      </c>
      <c r="B950" s="20" t="s">
        <v>2319</v>
      </c>
      <c r="C950" s="20" t="s">
        <v>2320</v>
      </c>
      <c r="D950" s="20" t="s">
        <v>2321</v>
      </c>
      <c r="E950" s="20" t="s">
        <v>2322</v>
      </c>
      <c r="F950" s="20" t="s">
        <v>94</v>
      </c>
      <c r="G950" s="20" t="s">
        <v>2323</v>
      </c>
      <c r="H950" s="46">
        <v>47.4</v>
      </c>
      <c r="I950" s="103" t="s">
        <v>179</v>
      </c>
      <c r="J950" s="47">
        <v>3</v>
      </c>
      <c r="K950" s="47">
        <v>142.2</v>
      </c>
      <c r="L950" s="46" t="s">
        <v>154</v>
      </c>
      <c r="M950" s="46" t="s">
        <v>155</v>
      </c>
      <c r="N950" s="46" t="s">
        <v>156</v>
      </c>
      <c r="O950" s="104" t="str">
        <f>IF(F950="","",VLOOKUP(F950,海关监管条件!$A$1:$B$2000,2,FALSE))</f>
        <v>无</v>
      </c>
    </row>
    <row r="951" spans="1:15">
      <c r="A951" s="45">
        <v>43735</v>
      </c>
      <c r="B951" s="20" t="s">
        <v>2324</v>
      </c>
      <c r="C951" s="20" t="s">
        <v>2325</v>
      </c>
      <c r="D951" s="20" t="s">
        <v>2326</v>
      </c>
      <c r="E951" s="20" t="s">
        <v>2327</v>
      </c>
      <c r="F951" s="20" t="s">
        <v>9</v>
      </c>
      <c r="G951" s="20" t="s">
        <v>2082</v>
      </c>
      <c r="H951" s="46">
        <v>23</v>
      </c>
      <c r="I951" s="103" t="s">
        <v>179</v>
      </c>
      <c r="J951" s="47">
        <v>5</v>
      </c>
      <c r="K951" s="47">
        <v>115</v>
      </c>
      <c r="L951" s="46" t="s">
        <v>154</v>
      </c>
      <c r="M951" s="46" t="s">
        <v>155</v>
      </c>
      <c r="N951" s="46" t="s">
        <v>156</v>
      </c>
      <c r="O951" s="104" t="str">
        <f>IF(F951="","",VLOOKUP(F951,海关监管条件!$A$1:$B$2000,2,FALSE))</f>
        <v>无 </v>
      </c>
    </row>
    <row r="952" spans="1:15">
      <c r="A952" s="45">
        <v>43735</v>
      </c>
      <c r="B952" s="20" t="s">
        <v>2328</v>
      </c>
      <c r="C952" s="20" t="s">
        <v>2329</v>
      </c>
      <c r="D952" s="20" t="s">
        <v>2330</v>
      </c>
      <c r="E952" s="20" t="s">
        <v>2331</v>
      </c>
      <c r="F952" s="20" t="s">
        <v>37</v>
      </c>
      <c r="G952" s="20" t="s">
        <v>467</v>
      </c>
      <c r="H952" s="46">
        <v>232</v>
      </c>
      <c r="I952" s="46" t="s">
        <v>263</v>
      </c>
      <c r="J952" s="47">
        <v>1.52</v>
      </c>
      <c r="K952" s="47">
        <v>352.64</v>
      </c>
      <c r="L952" s="46" t="s">
        <v>154</v>
      </c>
      <c r="M952" s="46" t="s">
        <v>155</v>
      </c>
      <c r="N952" s="46" t="s">
        <v>156</v>
      </c>
      <c r="O952" s="104" t="str">
        <f>IF(F952="","",VLOOKUP(F952,海关监管条件!$A$1:$B$2000,2,FALSE))</f>
        <v>AB</v>
      </c>
    </row>
    <row r="953" spans="1:15">
      <c r="A953" s="45">
        <v>43735</v>
      </c>
      <c r="B953" s="20" t="s">
        <v>2328</v>
      </c>
      <c r="C953" s="20" t="s">
        <v>2329</v>
      </c>
      <c r="D953" s="20" t="s">
        <v>2330</v>
      </c>
      <c r="E953" s="20" t="s">
        <v>2332</v>
      </c>
      <c r="F953" s="20" t="s">
        <v>62</v>
      </c>
      <c r="G953" s="20" t="s">
        <v>1363</v>
      </c>
      <c r="H953" s="46">
        <v>480</v>
      </c>
      <c r="I953" s="46" t="s">
        <v>165</v>
      </c>
      <c r="J953" s="47">
        <v>0.69</v>
      </c>
      <c r="K953" s="47">
        <v>331.2</v>
      </c>
      <c r="L953" s="46" t="s">
        <v>154</v>
      </c>
      <c r="M953" s="46" t="s">
        <v>155</v>
      </c>
      <c r="N953" s="46" t="s">
        <v>156</v>
      </c>
      <c r="O953" s="104" t="str">
        <f>IF(F953="","",VLOOKUP(F953,海关监管条件!$A$1:$B$2000,2,FALSE))</f>
        <v>AB</v>
      </c>
    </row>
    <row r="954" spans="1:15">
      <c r="A954" s="45">
        <v>43735</v>
      </c>
      <c r="B954" s="20" t="s">
        <v>2328</v>
      </c>
      <c r="C954" s="20" t="s">
        <v>2329</v>
      </c>
      <c r="D954" s="20" t="s">
        <v>2330</v>
      </c>
      <c r="E954" s="20" t="s">
        <v>2333</v>
      </c>
      <c r="F954" s="20" t="s">
        <v>55</v>
      </c>
      <c r="G954" s="20" t="s">
        <v>2334</v>
      </c>
      <c r="H954" s="46">
        <v>420</v>
      </c>
      <c r="I954" s="46" t="s">
        <v>263</v>
      </c>
      <c r="J954" s="47">
        <v>0.58</v>
      </c>
      <c r="K954" s="47">
        <v>243.6</v>
      </c>
      <c r="L954" s="46" t="s">
        <v>154</v>
      </c>
      <c r="M954" s="46" t="s">
        <v>155</v>
      </c>
      <c r="N954" s="46" t="s">
        <v>156</v>
      </c>
      <c r="O954" s="104" t="str">
        <f>IF(F954="","",VLOOKUP(F954,海关监管条件!$A$1:$B$2000,2,FALSE))</f>
        <v>A</v>
      </c>
    </row>
    <row r="955" spans="1:15">
      <c r="A955" s="45">
        <v>43735</v>
      </c>
      <c r="B955" s="20" t="s">
        <v>2328</v>
      </c>
      <c r="C955" s="20" t="s">
        <v>2329</v>
      </c>
      <c r="D955" s="20" t="s">
        <v>2330</v>
      </c>
      <c r="E955" s="20" t="s">
        <v>2335</v>
      </c>
      <c r="F955" s="20" t="s">
        <v>18</v>
      </c>
      <c r="G955" s="20" t="s">
        <v>2334</v>
      </c>
      <c r="H955" s="46">
        <v>440</v>
      </c>
      <c r="I955" s="46" t="s">
        <v>153</v>
      </c>
      <c r="J955" s="47">
        <v>1.49</v>
      </c>
      <c r="K955" s="47">
        <v>655.6</v>
      </c>
      <c r="L955" s="46" t="s">
        <v>154</v>
      </c>
      <c r="M955" s="46" t="s">
        <v>155</v>
      </c>
      <c r="N955" s="46" t="s">
        <v>156</v>
      </c>
      <c r="O955" s="104" t="str">
        <f>IF(F955="","",VLOOKUP(F955,海关监管条件!$A$1:$B$2000,2,FALSE))</f>
        <v>A </v>
      </c>
    </row>
    <row r="956" spans="1:15">
      <c r="A956" s="45">
        <v>43735</v>
      </c>
      <c r="B956" s="20" t="s">
        <v>2328</v>
      </c>
      <c r="C956" s="20" t="s">
        <v>2329</v>
      </c>
      <c r="D956" s="20" t="s">
        <v>2330</v>
      </c>
      <c r="E956" s="20" t="s">
        <v>2336</v>
      </c>
      <c r="F956" s="20" t="s">
        <v>15</v>
      </c>
      <c r="G956" s="20" t="s">
        <v>2337</v>
      </c>
      <c r="H956" s="46">
        <v>1854</v>
      </c>
      <c r="I956" s="46" t="s">
        <v>153</v>
      </c>
      <c r="J956" s="47">
        <v>0.79</v>
      </c>
      <c r="K956" s="47">
        <v>1464.66</v>
      </c>
      <c r="L956" s="46" t="s">
        <v>154</v>
      </c>
      <c r="M956" s="46" t="s">
        <v>155</v>
      </c>
      <c r="N956" s="46" t="s">
        <v>156</v>
      </c>
      <c r="O956" s="104" t="str">
        <f>IF(F956="","",VLOOKUP(F956,海关监管条件!$A$1:$B$2000,2,FALSE))</f>
        <v>A </v>
      </c>
    </row>
    <row r="957" spans="1:15">
      <c r="A957" s="45">
        <v>43735</v>
      </c>
      <c r="B957" s="20" t="s">
        <v>2328</v>
      </c>
      <c r="C957" s="20" t="s">
        <v>2329</v>
      </c>
      <c r="D957" s="20" t="s">
        <v>2330</v>
      </c>
      <c r="E957" s="20" t="s">
        <v>2338</v>
      </c>
      <c r="F957" s="20" t="s">
        <v>29</v>
      </c>
      <c r="G957" s="20" t="s">
        <v>2339</v>
      </c>
      <c r="H957" s="46">
        <v>432</v>
      </c>
      <c r="I957" s="46" t="s">
        <v>263</v>
      </c>
      <c r="J957" s="47">
        <v>0.64</v>
      </c>
      <c r="K957" s="47">
        <v>276.48</v>
      </c>
      <c r="L957" s="46" t="s">
        <v>154</v>
      </c>
      <c r="M957" s="46" t="s">
        <v>155</v>
      </c>
      <c r="N957" s="46" t="s">
        <v>156</v>
      </c>
      <c r="O957" s="104" t="str">
        <f>IF(F957="","",VLOOKUP(F957,海关监管条件!$A$1:$B$2000,2,FALSE))</f>
        <v>A </v>
      </c>
    </row>
    <row r="958" spans="1:15">
      <c r="A958" s="45">
        <v>43735</v>
      </c>
      <c r="B958" s="20" t="s">
        <v>2328</v>
      </c>
      <c r="C958" s="20" t="s">
        <v>2329</v>
      </c>
      <c r="D958" s="20" t="s">
        <v>2330</v>
      </c>
      <c r="E958" s="20" t="s">
        <v>2340</v>
      </c>
      <c r="F958" s="20" t="s">
        <v>55</v>
      </c>
      <c r="G958" s="20" t="s">
        <v>1338</v>
      </c>
      <c r="H958" s="46">
        <v>576</v>
      </c>
      <c r="I958" s="46" t="s">
        <v>263</v>
      </c>
      <c r="J958" s="47">
        <v>0.65</v>
      </c>
      <c r="K958" s="47">
        <v>374.4</v>
      </c>
      <c r="L958" s="46" t="s">
        <v>154</v>
      </c>
      <c r="M958" s="46" t="s">
        <v>155</v>
      </c>
      <c r="N958" s="46" t="s">
        <v>156</v>
      </c>
      <c r="O958" s="104" t="str">
        <f>IF(F958="","",VLOOKUP(F958,海关监管条件!$A$1:$B$2000,2,FALSE))</f>
        <v>A</v>
      </c>
    </row>
    <row r="959" spans="1:15">
      <c r="A959" s="45">
        <v>43735</v>
      </c>
      <c r="B959" s="20" t="s">
        <v>2328</v>
      </c>
      <c r="C959" s="20" t="s">
        <v>2329</v>
      </c>
      <c r="D959" s="20" t="s">
        <v>2330</v>
      </c>
      <c r="E959" s="20" t="s">
        <v>2341</v>
      </c>
      <c r="F959" s="20" t="s">
        <v>55</v>
      </c>
      <c r="G959" s="20" t="s">
        <v>1365</v>
      </c>
      <c r="H959" s="46">
        <v>636</v>
      </c>
      <c r="I959" s="46" t="s">
        <v>263</v>
      </c>
      <c r="J959" s="47">
        <v>1.17</v>
      </c>
      <c r="K959" s="47">
        <v>744.12</v>
      </c>
      <c r="L959" s="46" t="s">
        <v>154</v>
      </c>
      <c r="M959" s="46" t="s">
        <v>155</v>
      </c>
      <c r="N959" s="46" t="s">
        <v>156</v>
      </c>
      <c r="O959" s="104" t="str">
        <f>IF(F959="","",VLOOKUP(F959,海关监管条件!$A$1:$B$2000,2,FALSE))</f>
        <v>A</v>
      </c>
    </row>
    <row r="960" spans="1:15">
      <c r="A960" s="45">
        <v>43735</v>
      </c>
      <c r="B960" s="20" t="s">
        <v>2342</v>
      </c>
      <c r="C960" s="20" t="s">
        <v>2343</v>
      </c>
      <c r="D960" s="20" t="s">
        <v>2344</v>
      </c>
      <c r="E960" s="20" t="s">
        <v>2345</v>
      </c>
      <c r="F960" s="20" t="s">
        <v>44</v>
      </c>
      <c r="G960" s="20" t="s">
        <v>1391</v>
      </c>
      <c r="H960" s="46">
        <v>40</v>
      </c>
      <c r="I960" s="46" t="s">
        <v>165</v>
      </c>
      <c r="J960" s="47">
        <v>3.72</v>
      </c>
      <c r="K960" s="47">
        <v>148.8</v>
      </c>
      <c r="L960" s="46" t="s">
        <v>154</v>
      </c>
      <c r="M960" s="46" t="s">
        <v>155</v>
      </c>
      <c r="N960" s="46" t="s">
        <v>156</v>
      </c>
      <c r="O960" s="104" t="str">
        <f>IF(F960="","",VLOOKUP(F960,海关监管条件!$A$1:$B$2000,2,FALSE))</f>
        <v>A </v>
      </c>
    </row>
    <row r="961" spans="1:15">
      <c r="A961" s="45">
        <v>43735</v>
      </c>
      <c r="B961" s="20" t="s">
        <v>2342</v>
      </c>
      <c r="C961" s="20" t="s">
        <v>2343</v>
      </c>
      <c r="D961" s="20" t="s">
        <v>2344</v>
      </c>
      <c r="E961" s="20" t="s">
        <v>2346</v>
      </c>
      <c r="F961" s="20" t="s">
        <v>44</v>
      </c>
      <c r="G961" s="20" t="s">
        <v>2347</v>
      </c>
      <c r="H961" s="46">
        <v>28</v>
      </c>
      <c r="I961" s="46" t="s">
        <v>165</v>
      </c>
      <c r="J961" s="47">
        <v>2.2</v>
      </c>
      <c r="K961" s="47">
        <v>61.6</v>
      </c>
      <c r="L961" s="46" t="s">
        <v>154</v>
      </c>
      <c r="M961" s="46" t="s">
        <v>155</v>
      </c>
      <c r="N961" s="46" t="s">
        <v>156</v>
      </c>
      <c r="O961" s="104" t="str">
        <f>IF(F961="","",VLOOKUP(F961,海关监管条件!$A$1:$B$2000,2,FALSE))</f>
        <v>A </v>
      </c>
    </row>
    <row r="962" spans="1:15">
      <c r="A962" s="45">
        <v>43737</v>
      </c>
      <c r="B962" s="20" t="s">
        <v>2348</v>
      </c>
      <c r="C962" s="20" t="s">
        <v>2349</v>
      </c>
      <c r="D962" s="20" t="s">
        <v>2350</v>
      </c>
      <c r="E962" s="20" t="s">
        <v>2351</v>
      </c>
      <c r="F962" s="20" t="s">
        <v>7</v>
      </c>
      <c r="G962" s="20" t="s">
        <v>1286</v>
      </c>
      <c r="H962" s="46">
        <v>48</v>
      </c>
      <c r="I962" s="46" t="s">
        <v>165</v>
      </c>
      <c r="J962" s="47">
        <v>0.62</v>
      </c>
      <c r="K962" s="47">
        <v>29.76</v>
      </c>
      <c r="L962" s="46" t="s">
        <v>154</v>
      </c>
      <c r="M962" s="46" t="s">
        <v>155</v>
      </c>
      <c r="N962" s="46" t="s">
        <v>156</v>
      </c>
      <c r="O962" s="104" t="str">
        <f>IF(F962="","",VLOOKUP(F962,海关监管条件!$A$1:$B$2000,2,FALSE))</f>
        <v>A </v>
      </c>
    </row>
    <row r="963" spans="1:15">
      <c r="A963" s="45">
        <v>43737</v>
      </c>
      <c r="B963" s="20" t="s">
        <v>2348</v>
      </c>
      <c r="C963" s="20" t="s">
        <v>2349</v>
      </c>
      <c r="D963" s="20" t="s">
        <v>2350</v>
      </c>
      <c r="E963" s="20" t="s">
        <v>2352</v>
      </c>
      <c r="F963" s="20" t="s">
        <v>7</v>
      </c>
      <c r="G963" s="20" t="s">
        <v>2353</v>
      </c>
      <c r="H963" s="46">
        <v>48</v>
      </c>
      <c r="I963" s="46" t="s">
        <v>153</v>
      </c>
      <c r="J963" s="47">
        <v>0.23</v>
      </c>
      <c r="K963" s="47">
        <v>11.04</v>
      </c>
      <c r="L963" s="46" t="s">
        <v>154</v>
      </c>
      <c r="M963" s="46" t="s">
        <v>155</v>
      </c>
      <c r="N963" s="46" t="s">
        <v>156</v>
      </c>
      <c r="O963" s="104" t="str">
        <f>IF(F963="","",VLOOKUP(F963,海关监管条件!$A$1:$B$2000,2,FALSE))</f>
        <v>A </v>
      </c>
    </row>
    <row r="964" spans="1:15">
      <c r="A964" s="45">
        <v>43737</v>
      </c>
      <c r="B964" s="20" t="s">
        <v>2354</v>
      </c>
      <c r="C964" s="20" t="s">
        <v>2355</v>
      </c>
      <c r="D964" s="20" t="s">
        <v>2356</v>
      </c>
      <c r="E964" s="20" t="s">
        <v>2357</v>
      </c>
      <c r="F964" s="20" t="s">
        <v>27</v>
      </c>
      <c r="G964" s="20" t="s">
        <v>2358</v>
      </c>
      <c r="H964" s="46">
        <v>252</v>
      </c>
      <c r="I964" s="46" t="s">
        <v>153</v>
      </c>
      <c r="J964" s="47">
        <v>1.51380952380952</v>
      </c>
      <c r="K964" s="47">
        <v>381.48</v>
      </c>
      <c r="L964" s="46" t="s">
        <v>154</v>
      </c>
      <c r="M964" s="46" t="s">
        <v>155</v>
      </c>
      <c r="N964" s="46" t="s">
        <v>156</v>
      </c>
      <c r="O964" s="104" t="str">
        <f>IF(F964="","",VLOOKUP(F964,海关监管条件!$A$1:$B$2000,2,FALSE))</f>
        <v>A</v>
      </c>
    </row>
    <row r="965" spans="1:15">
      <c r="A965" s="45">
        <v>43737</v>
      </c>
      <c r="B965" s="20" t="s">
        <v>2354</v>
      </c>
      <c r="C965" s="20" t="s">
        <v>2355</v>
      </c>
      <c r="D965" s="20" t="s">
        <v>2356</v>
      </c>
      <c r="E965" s="20" t="s">
        <v>2359</v>
      </c>
      <c r="F965" s="20" t="s">
        <v>27</v>
      </c>
      <c r="G965" s="20" t="s">
        <v>2360</v>
      </c>
      <c r="H965" s="46">
        <v>840</v>
      </c>
      <c r="I965" s="46" t="s">
        <v>263</v>
      </c>
      <c r="J965" s="47">
        <v>0.92</v>
      </c>
      <c r="K965" s="47">
        <v>772.8</v>
      </c>
      <c r="L965" s="46" t="s">
        <v>154</v>
      </c>
      <c r="M965" s="46" t="s">
        <v>155</v>
      </c>
      <c r="N965" s="46" t="s">
        <v>156</v>
      </c>
      <c r="O965" s="104" t="str">
        <f>IF(F965="","",VLOOKUP(F965,海关监管条件!$A$1:$B$2000,2,FALSE))</f>
        <v>A</v>
      </c>
    </row>
    <row r="966" spans="1:15">
      <c r="A966" s="45">
        <v>43737</v>
      </c>
      <c r="B966" s="20" t="s">
        <v>2354</v>
      </c>
      <c r="C966" s="20" t="s">
        <v>2355</v>
      </c>
      <c r="D966" s="20" t="s">
        <v>2356</v>
      </c>
      <c r="E966" s="20" t="s">
        <v>2361</v>
      </c>
      <c r="F966" s="20" t="s">
        <v>27</v>
      </c>
      <c r="G966" s="20" t="s">
        <v>2362</v>
      </c>
      <c r="H966" s="46">
        <v>48</v>
      </c>
      <c r="I966" s="46" t="s">
        <v>263</v>
      </c>
      <c r="J966" s="47">
        <v>2.31</v>
      </c>
      <c r="K966" s="47">
        <v>110.88</v>
      </c>
      <c r="L966" s="46" t="s">
        <v>154</v>
      </c>
      <c r="M966" s="46" t="s">
        <v>155</v>
      </c>
      <c r="N966" s="46" t="s">
        <v>156</v>
      </c>
      <c r="O966" s="104" t="str">
        <f>IF(F966="","",VLOOKUP(F966,海关监管条件!$A$1:$B$2000,2,FALSE))</f>
        <v>A</v>
      </c>
    </row>
    <row r="967" spans="1:15">
      <c r="A967" s="45">
        <v>43737</v>
      </c>
      <c r="B967" s="20" t="s">
        <v>2363</v>
      </c>
      <c r="C967" s="20" t="s">
        <v>2364</v>
      </c>
      <c r="D967" s="20" t="s">
        <v>2365</v>
      </c>
      <c r="E967" s="20" t="s">
        <v>2366</v>
      </c>
      <c r="F967" s="20" t="s">
        <v>27</v>
      </c>
      <c r="G967" s="20" t="s">
        <v>1459</v>
      </c>
      <c r="H967" s="46">
        <v>444</v>
      </c>
      <c r="I967" s="46" t="s">
        <v>153</v>
      </c>
      <c r="J967" s="47">
        <v>1.24243243243243</v>
      </c>
      <c r="K967" s="47">
        <v>551.64</v>
      </c>
      <c r="L967" s="46" t="s">
        <v>154</v>
      </c>
      <c r="M967" s="46" t="s">
        <v>155</v>
      </c>
      <c r="N967" s="46" t="s">
        <v>156</v>
      </c>
      <c r="O967" s="104" t="str">
        <f>IF(F967="","",VLOOKUP(F967,海关监管条件!$A$1:$B$2000,2,FALSE))</f>
        <v>A</v>
      </c>
    </row>
    <row r="968" spans="1:15">
      <c r="A968" s="45">
        <v>43737</v>
      </c>
      <c r="B968" s="20" t="s">
        <v>2363</v>
      </c>
      <c r="C968" s="20" t="s">
        <v>2364</v>
      </c>
      <c r="D968" s="20" t="s">
        <v>2365</v>
      </c>
      <c r="E968" s="20" t="s">
        <v>2367</v>
      </c>
      <c r="F968" s="20" t="s">
        <v>27</v>
      </c>
      <c r="G968" s="20" t="s">
        <v>2368</v>
      </c>
      <c r="H968" s="46">
        <v>756</v>
      </c>
      <c r="I968" s="46" t="s">
        <v>263</v>
      </c>
      <c r="J968" s="47">
        <v>0.69</v>
      </c>
      <c r="K968" s="47">
        <v>521.64</v>
      </c>
      <c r="L968" s="46" t="s">
        <v>154</v>
      </c>
      <c r="M968" s="46" t="s">
        <v>155</v>
      </c>
      <c r="N968" s="46" t="s">
        <v>156</v>
      </c>
      <c r="O968" s="104" t="str">
        <f>IF(F968="","",VLOOKUP(F968,海关监管条件!$A$1:$B$2000,2,FALSE))</f>
        <v>A</v>
      </c>
    </row>
    <row r="969" spans="1:15">
      <c r="A969" s="45">
        <v>43737</v>
      </c>
      <c r="B969" s="20" t="s">
        <v>2363</v>
      </c>
      <c r="C969" s="20" t="s">
        <v>2364</v>
      </c>
      <c r="D969" s="20" t="s">
        <v>2365</v>
      </c>
      <c r="E969" s="20" t="s">
        <v>2369</v>
      </c>
      <c r="F969" s="20" t="s">
        <v>27</v>
      </c>
      <c r="G969" s="20" t="s">
        <v>1461</v>
      </c>
      <c r="H969" s="46">
        <v>1574</v>
      </c>
      <c r="I969" s="46" t="s">
        <v>263</v>
      </c>
      <c r="J969" s="47">
        <v>2.44074968233799</v>
      </c>
      <c r="K969" s="47">
        <v>3841.74</v>
      </c>
      <c r="L969" s="46" t="s">
        <v>154</v>
      </c>
      <c r="M969" s="46" t="s">
        <v>155</v>
      </c>
      <c r="N969" s="46" t="s">
        <v>156</v>
      </c>
      <c r="O969" s="104" t="str">
        <f>IF(F969="","",VLOOKUP(F969,海关监管条件!$A$1:$B$2000,2,FALSE))</f>
        <v>A</v>
      </c>
    </row>
    <row r="970" spans="1:15">
      <c r="A970" s="45">
        <v>43737</v>
      </c>
      <c r="B970" s="20" t="s">
        <v>2363</v>
      </c>
      <c r="C970" s="20" t="s">
        <v>2364</v>
      </c>
      <c r="D970" s="20" t="s">
        <v>2365</v>
      </c>
      <c r="E970" s="20" t="s">
        <v>2370</v>
      </c>
      <c r="F970" s="20" t="s">
        <v>27</v>
      </c>
      <c r="G970" s="20" t="s">
        <v>2371</v>
      </c>
      <c r="H970" s="46">
        <v>36</v>
      </c>
      <c r="I970" s="46" t="s">
        <v>263</v>
      </c>
      <c r="J970" s="47">
        <v>2.15</v>
      </c>
      <c r="K970" s="47">
        <v>77.4</v>
      </c>
      <c r="L970" s="46" t="s">
        <v>154</v>
      </c>
      <c r="M970" s="46" t="s">
        <v>155</v>
      </c>
      <c r="N970" s="46" t="s">
        <v>156</v>
      </c>
      <c r="O970" s="104" t="str">
        <f>IF(F970="","",VLOOKUP(F970,海关监管条件!$A$1:$B$2000,2,FALSE))</f>
        <v>A</v>
      </c>
    </row>
    <row r="971" spans="1:15">
      <c r="A971" s="45">
        <v>43737</v>
      </c>
      <c r="B971" s="20" t="s">
        <v>2363</v>
      </c>
      <c r="C971" s="20" t="s">
        <v>2364</v>
      </c>
      <c r="D971" s="20" t="s">
        <v>2365</v>
      </c>
      <c r="E971" s="20" t="s">
        <v>2372</v>
      </c>
      <c r="F971" s="20" t="s">
        <v>27</v>
      </c>
      <c r="G971" s="20" t="s">
        <v>2373</v>
      </c>
      <c r="H971" s="46">
        <v>186</v>
      </c>
      <c r="I971" s="46" t="s">
        <v>263</v>
      </c>
      <c r="J971" s="47">
        <v>2.26290322580645</v>
      </c>
      <c r="K971" s="47">
        <v>420.9</v>
      </c>
      <c r="L971" s="46" t="s">
        <v>154</v>
      </c>
      <c r="M971" s="46" t="s">
        <v>155</v>
      </c>
      <c r="N971" s="46" t="s">
        <v>156</v>
      </c>
      <c r="O971" s="104" t="str">
        <f>IF(F971="","",VLOOKUP(F971,海关监管条件!$A$1:$B$2000,2,FALSE))</f>
        <v>A</v>
      </c>
    </row>
    <row r="972" spans="1:15">
      <c r="A972" s="45">
        <v>43737</v>
      </c>
      <c r="B972" s="20" t="s">
        <v>2374</v>
      </c>
      <c r="C972" s="20" t="s">
        <v>2375</v>
      </c>
      <c r="D972" s="20" t="s">
        <v>2376</v>
      </c>
      <c r="E972" s="20" t="s">
        <v>2377</v>
      </c>
      <c r="F972" s="20" t="s">
        <v>5</v>
      </c>
      <c r="G972" s="20" t="s">
        <v>2378</v>
      </c>
      <c r="H972" s="46">
        <v>210</v>
      </c>
      <c r="I972" s="46" t="s">
        <v>2379</v>
      </c>
      <c r="J972" s="47">
        <v>3.57</v>
      </c>
      <c r="K972" s="47">
        <v>749.7</v>
      </c>
      <c r="L972" s="46" t="s">
        <v>154</v>
      </c>
      <c r="M972" s="46" t="s">
        <v>155</v>
      </c>
      <c r="N972" s="46" t="s">
        <v>156</v>
      </c>
      <c r="O972" s="104" t="str">
        <f>IF(F972="","",VLOOKUP(F972,海关监管条件!$A$1:$B$2000,2,FALSE))</f>
        <v>A </v>
      </c>
    </row>
    <row r="973" spans="1:15">
      <c r="A973" s="45">
        <v>43737</v>
      </c>
      <c r="B973" s="20" t="s">
        <v>2374</v>
      </c>
      <c r="C973" s="20" t="s">
        <v>2380</v>
      </c>
      <c r="D973" s="20" t="s">
        <v>2381</v>
      </c>
      <c r="E973" s="20" t="s">
        <v>2382</v>
      </c>
      <c r="F973" s="20" t="s">
        <v>99</v>
      </c>
      <c r="G973" s="20" t="s">
        <v>2383</v>
      </c>
      <c r="H973" s="46">
        <v>2</v>
      </c>
      <c r="I973" s="103" t="s">
        <v>179</v>
      </c>
      <c r="J973" s="47">
        <v>15.87</v>
      </c>
      <c r="K973" s="47">
        <v>31.74</v>
      </c>
      <c r="L973" s="46" t="s">
        <v>162</v>
      </c>
      <c r="M973" s="46" t="s">
        <v>155</v>
      </c>
      <c r="N973" s="46" t="s">
        <v>156</v>
      </c>
      <c r="O973" s="104" t="str">
        <f>IF(F973="","",VLOOKUP(F973,海关监管条件!$A$1:$B$2000,2,FALSE))</f>
        <v>无</v>
      </c>
    </row>
    <row r="974" spans="1:15">
      <c r="A974" s="45">
        <v>43737</v>
      </c>
      <c r="B974" s="20" t="s">
        <v>2374</v>
      </c>
      <c r="C974" s="20" t="s">
        <v>2380</v>
      </c>
      <c r="D974" s="20" t="s">
        <v>2381</v>
      </c>
      <c r="E974" s="20" t="s">
        <v>2384</v>
      </c>
      <c r="F974" s="20" t="s">
        <v>8</v>
      </c>
      <c r="G974" s="20" t="s">
        <v>2385</v>
      </c>
      <c r="H974" s="46">
        <v>67</v>
      </c>
      <c r="I974" s="103" t="s">
        <v>179</v>
      </c>
      <c r="J974" s="47">
        <v>16.17</v>
      </c>
      <c r="K974" s="47">
        <v>1083.39</v>
      </c>
      <c r="L974" s="46" t="s">
        <v>162</v>
      </c>
      <c r="M974" s="46" t="s">
        <v>155</v>
      </c>
      <c r="N974" s="46" t="s">
        <v>156</v>
      </c>
      <c r="O974" s="104" t="str">
        <f>IF(F974="","",VLOOKUP(F974,海关监管条件!$A$1:$B$2000,2,FALSE))</f>
        <v>A </v>
      </c>
    </row>
    <row r="975" spans="1:15">
      <c r="A975" s="45">
        <v>43737</v>
      </c>
      <c r="B975" s="20" t="s">
        <v>2374</v>
      </c>
      <c r="C975" s="20" t="s">
        <v>2386</v>
      </c>
      <c r="D975" s="20" t="s">
        <v>2387</v>
      </c>
      <c r="E975" s="20" t="s">
        <v>2388</v>
      </c>
      <c r="F975" s="20" t="s">
        <v>8</v>
      </c>
      <c r="G975" s="20" t="s">
        <v>2389</v>
      </c>
      <c r="H975" s="46">
        <v>360</v>
      </c>
      <c r="I975" s="46" t="s">
        <v>153</v>
      </c>
      <c r="J975" s="47">
        <v>0.7618</v>
      </c>
      <c r="K975" s="47">
        <v>274.248</v>
      </c>
      <c r="L975" s="46" t="s">
        <v>154</v>
      </c>
      <c r="M975" s="46" t="s">
        <v>155</v>
      </c>
      <c r="N975" s="46" t="s">
        <v>156</v>
      </c>
      <c r="O975" s="104" t="str">
        <f>IF(F975="","",VLOOKUP(F975,海关监管条件!$A$1:$B$2000,2,FALSE))</f>
        <v>A </v>
      </c>
    </row>
    <row r="976" spans="1:15">
      <c r="A976" s="45">
        <v>43737</v>
      </c>
      <c r="B976" s="20" t="s">
        <v>2390</v>
      </c>
      <c r="C976" s="20" t="s">
        <v>2391</v>
      </c>
      <c r="D976" s="20" t="s">
        <v>2392</v>
      </c>
      <c r="E976" s="20" t="s">
        <v>2393</v>
      </c>
      <c r="F976" s="20" t="s">
        <v>8</v>
      </c>
      <c r="G976" s="20" t="s">
        <v>2385</v>
      </c>
      <c r="H976" s="46">
        <v>9</v>
      </c>
      <c r="I976" s="103" t="s">
        <v>179</v>
      </c>
      <c r="J976" s="47">
        <v>16.17</v>
      </c>
      <c r="K976" s="47">
        <v>145.53</v>
      </c>
      <c r="L976" s="46" t="s">
        <v>162</v>
      </c>
      <c r="M976" s="46" t="s">
        <v>155</v>
      </c>
      <c r="N976" s="46" t="s">
        <v>156</v>
      </c>
      <c r="O976" s="104" t="str">
        <f>IF(F976="","",VLOOKUP(F976,海关监管条件!$A$1:$B$2000,2,FALSE))</f>
        <v>A </v>
      </c>
    </row>
    <row r="977" spans="1:15">
      <c r="A977" s="45">
        <v>43737</v>
      </c>
      <c r="B977" s="20" t="s">
        <v>2390</v>
      </c>
      <c r="C977" s="20" t="s">
        <v>2394</v>
      </c>
      <c r="D977" s="20" t="s">
        <v>2395</v>
      </c>
      <c r="E977" s="20" t="s">
        <v>2396</v>
      </c>
      <c r="F977" s="20" t="s">
        <v>5</v>
      </c>
      <c r="G977" s="20" t="s">
        <v>2378</v>
      </c>
      <c r="H977" s="46">
        <v>24</v>
      </c>
      <c r="I977" s="46" t="s">
        <v>2379</v>
      </c>
      <c r="J977" s="47">
        <v>3.57</v>
      </c>
      <c r="K977" s="47">
        <v>85.68</v>
      </c>
      <c r="L977" s="46" t="s">
        <v>154</v>
      </c>
      <c r="M977" s="46" t="s">
        <v>155</v>
      </c>
      <c r="N977" s="46" t="s">
        <v>156</v>
      </c>
      <c r="O977" s="104" t="str">
        <f>IF(F977="","",VLOOKUP(F977,海关监管条件!$A$1:$B$2000,2,FALSE))</f>
        <v>A </v>
      </c>
    </row>
    <row r="978" spans="1:15">
      <c r="A978" s="45">
        <v>43737</v>
      </c>
      <c r="B978" s="20" t="s">
        <v>2397</v>
      </c>
      <c r="C978" s="20" t="s">
        <v>2398</v>
      </c>
      <c r="D978" s="20" t="s">
        <v>2399</v>
      </c>
      <c r="E978" s="20" t="s">
        <v>2400</v>
      </c>
      <c r="F978" s="20" t="s">
        <v>55</v>
      </c>
      <c r="G978" s="20" t="s">
        <v>2401</v>
      </c>
      <c r="H978" s="46">
        <v>152</v>
      </c>
      <c r="I978" s="46" t="s">
        <v>165</v>
      </c>
      <c r="J978" s="47">
        <v>0.979</v>
      </c>
      <c r="K978" s="47">
        <v>148.808</v>
      </c>
      <c r="L978" s="46" t="s">
        <v>154</v>
      </c>
      <c r="M978" s="46" t="s">
        <v>155</v>
      </c>
      <c r="N978" s="46" t="s">
        <v>156</v>
      </c>
      <c r="O978" s="104" t="str">
        <f>IF(F978="","",VLOOKUP(F978,海关监管条件!$A$1:$B$2000,2,FALSE))</f>
        <v>A</v>
      </c>
    </row>
    <row r="979" spans="1:15">
      <c r="A979" s="45">
        <v>43737</v>
      </c>
      <c r="B979" s="20" t="s">
        <v>2397</v>
      </c>
      <c r="C979" s="20" t="s">
        <v>2398</v>
      </c>
      <c r="D979" s="20" t="s">
        <v>2399</v>
      </c>
      <c r="E979" s="20" t="s">
        <v>2402</v>
      </c>
      <c r="F979" s="20" t="s">
        <v>42</v>
      </c>
      <c r="G979" s="20" t="s">
        <v>2403</v>
      </c>
      <c r="H979" s="46">
        <v>296</v>
      </c>
      <c r="I979" s="46" t="s">
        <v>165</v>
      </c>
      <c r="J979" s="47">
        <v>0.621</v>
      </c>
      <c r="K979" s="47">
        <v>183.816</v>
      </c>
      <c r="L979" s="46" t="s">
        <v>154</v>
      </c>
      <c r="M979" s="46" t="s">
        <v>155</v>
      </c>
      <c r="N979" s="46" t="s">
        <v>156</v>
      </c>
      <c r="O979" s="104" t="str">
        <f>IF(F979="","",VLOOKUP(F979,海关监管条件!$A$1:$B$2000,2,FALSE))</f>
        <v>无 </v>
      </c>
    </row>
    <row r="980" spans="1:15">
      <c r="A980" s="45">
        <v>43737</v>
      </c>
      <c r="B980" s="20" t="s">
        <v>2397</v>
      </c>
      <c r="C980" s="20" t="s">
        <v>2398</v>
      </c>
      <c r="D980" s="20" t="s">
        <v>2399</v>
      </c>
      <c r="E980" s="20" t="s">
        <v>2404</v>
      </c>
      <c r="F980" s="20" t="s">
        <v>42</v>
      </c>
      <c r="G980" s="20" t="s">
        <v>2405</v>
      </c>
      <c r="H980" s="46">
        <v>328</v>
      </c>
      <c r="I980" s="46" t="s">
        <v>165</v>
      </c>
      <c r="J980" s="47">
        <v>1.143</v>
      </c>
      <c r="K980" s="47">
        <v>374.904</v>
      </c>
      <c r="L980" s="46" t="s">
        <v>154</v>
      </c>
      <c r="M980" s="46" t="s">
        <v>155</v>
      </c>
      <c r="N980" s="46" t="s">
        <v>156</v>
      </c>
      <c r="O980" s="104" t="str">
        <f>IF(F980="","",VLOOKUP(F980,海关监管条件!$A$1:$B$2000,2,FALSE))</f>
        <v>无 </v>
      </c>
    </row>
    <row r="981" spans="1:15">
      <c r="A981" s="45">
        <v>43737</v>
      </c>
      <c r="B981" s="20" t="s">
        <v>2397</v>
      </c>
      <c r="C981" s="20" t="s">
        <v>2398</v>
      </c>
      <c r="D981" s="20" t="s">
        <v>2399</v>
      </c>
      <c r="E981" s="20" t="s">
        <v>2406</v>
      </c>
      <c r="F981" s="20" t="s">
        <v>15</v>
      </c>
      <c r="G981" s="20" t="s">
        <v>2407</v>
      </c>
      <c r="H981" s="46">
        <v>56</v>
      </c>
      <c r="I981" s="46" t="s">
        <v>165</v>
      </c>
      <c r="J981" s="47">
        <v>0.629</v>
      </c>
      <c r="K981" s="47">
        <v>35.224</v>
      </c>
      <c r="L981" s="46" t="s">
        <v>154</v>
      </c>
      <c r="M981" s="46" t="s">
        <v>155</v>
      </c>
      <c r="N981" s="46" t="s">
        <v>156</v>
      </c>
      <c r="O981" s="104" t="str">
        <f>IF(F981="","",VLOOKUP(F981,海关监管条件!$A$1:$B$2000,2,FALSE))</f>
        <v>A </v>
      </c>
    </row>
    <row r="982" spans="1:15">
      <c r="A982" s="45">
        <v>43737</v>
      </c>
      <c r="B982" s="20" t="s">
        <v>2397</v>
      </c>
      <c r="C982" s="20" t="s">
        <v>2398</v>
      </c>
      <c r="D982" s="20" t="s">
        <v>2399</v>
      </c>
      <c r="E982" s="20" t="s">
        <v>2408</v>
      </c>
      <c r="F982" s="20" t="s">
        <v>42</v>
      </c>
      <c r="G982" s="20" t="s">
        <v>2409</v>
      </c>
      <c r="H982" s="46">
        <v>168</v>
      </c>
      <c r="I982" s="46" t="s">
        <v>165</v>
      </c>
      <c r="J982" s="47">
        <v>1.071</v>
      </c>
      <c r="K982" s="47">
        <v>179.928</v>
      </c>
      <c r="L982" s="46" t="s">
        <v>154</v>
      </c>
      <c r="M982" s="46" t="s">
        <v>155</v>
      </c>
      <c r="N982" s="46" t="s">
        <v>156</v>
      </c>
      <c r="O982" s="104" t="str">
        <f>IF(F982="","",VLOOKUP(F982,海关监管条件!$A$1:$B$2000,2,FALSE))</f>
        <v>无 </v>
      </c>
    </row>
    <row r="983" spans="1:15">
      <c r="A983" s="45">
        <v>43737</v>
      </c>
      <c r="B983" s="20" t="s">
        <v>2397</v>
      </c>
      <c r="C983" s="20" t="s">
        <v>2398</v>
      </c>
      <c r="D983" s="20" t="s">
        <v>2399</v>
      </c>
      <c r="E983" s="20" t="s">
        <v>2410</v>
      </c>
      <c r="F983" s="20" t="s">
        <v>55</v>
      </c>
      <c r="G983" s="20" t="s">
        <v>2411</v>
      </c>
      <c r="H983" s="46">
        <v>152</v>
      </c>
      <c r="I983" s="46" t="s">
        <v>165</v>
      </c>
      <c r="J983" s="47">
        <v>0.893</v>
      </c>
      <c r="K983" s="47">
        <v>135.736</v>
      </c>
      <c r="L983" s="46" t="s">
        <v>154</v>
      </c>
      <c r="M983" s="46" t="s">
        <v>155</v>
      </c>
      <c r="N983" s="46" t="s">
        <v>156</v>
      </c>
      <c r="O983" s="104" t="str">
        <f>IF(F983="","",VLOOKUP(F983,海关监管条件!$A$1:$B$2000,2,FALSE))</f>
        <v>A</v>
      </c>
    </row>
    <row r="984" spans="1:15">
      <c r="A984" s="45">
        <v>43737</v>
      </c>
      <c r="B984" s="20" t="s">
        <v>2397</v>
      </c>
      <c r="C984" s="20" t="s">
        <v>2398</v>
      </c>
      <c r="D984" s="20" t="s">
        <v>2399</v>
      </c>
      <c r="E984" s="20" t="s">
        <v>2412</v>
      </c>
      <c r="F984" s="20" t="s">
        <v>42</v>
      </c>
      <c r="G984" s="20" t="s">
        <v>2413</v>
      </c>
      <c r="H984" s="46">
        <v>120</v>
      </c>
      <c r="I984" s="46" t="s">
        <v>165</v>
      </c>
      <c r="J984" s="47">
        <v>0.593</v>
      </c>
      <c r="K984" s="47">
        <v>71.16</v>
      </c>
      <c r="L984" s="46" t="s">
        <v>154</v>
      </c>
      <c r="M984" s="46" t="s">
        <v>155</v>
      </c>
      <c r="N984" s="46" t="s">
        <v>156</v>
      </c>
      <c r="O984" s="104" t="str">
        <f>IF(F984="","",VLOOKUP(F984,海关监管条件!$A$1:$B$2000,2,FALSE))</f>
        <v>无 </v>
      </c>
    </row>
    <row r="985" spans="1:15">
      <c r="A985" s="45">
        <v>43737</v>
      </c>
      <c r="B985" s="20" t="s">
        <v>2397</v>
      </c>
      <c r="C985" s="20" t="s">
        <v>2398</v>
      </c>
      <c r="D985" s="20" t="s">
        <v>2399</v>
      </c>
      <c r="E985" s="20" t="s">
        <v>2414</v>
      </c>
      <c r="F985" s="20" t="s">
        <v>15</v>
      </c>
      <c r="G985" s="20" t="s">
        <v>1477</v>
      </c>
      <c r="H985" s="46">
        <v>156</v>
      </c>
      <c r="I985" s="46" t="s">
        <v>153</v>
      </c>
      <c r="J985" s="47">
        <v>1.166</v>
      </c>
      <c r="K985" s="47">
        <v>181.896</v>
      </c>
      <c r="L985" s="46" t="s">
        <v>154</v>
      </c>
      <c r="M985" s="46" t="s">
        <v>155</v>
      </c>
      <c r="N985" s="46" t="s">
        <v>156</v>
      </c>
      <c r="O985" s="104" t="str">
        <f>IF(F985="","",VLOOKUP(F985,海关监管条件!$A$1:$B$2000,2,FALSE))</f>
        <v>A </v>
      </c>
    </row>
    <row r="986" spans="1:15">
      <c r="A986" s="45">
        <v>43737</v>
      </c>
      <c r="B986" s="20" t="s">
        <v>2397</v>
      </c>
      <c r="C986" s="20" t="s">
        <v>2398</v>
      </c>
      <c r="D986" s="20" t="s">
        <v>2399</v>
      </c>
      <c r="E986" s="20" t="s">
        <v>2415</v>
      </c>
      <c r="F986" s="20" t="s">
        <v>15</v>
      </c>
      <c r="G986" s="20" t="s">
        <v>2416</v>
      </c>
      <c r="H986" s="46">
        <v>32</v>
      </c>
      <c r="I986" s="46" t="s">
        <v>165</v>
      </c>
      <c r="J986" s="47">
        <v>1.079</v>
      </c>
      <c r="K986" s="47">
        <v>34.528</v>
      </c>
      <c r="L986" s="46" t="s">
        <v>154</v>
      </c>
      <c r="M986" s="46" t="s">
        <v>155</v>
      </c>
      <c r="N986" s="46" t="s">
        <v>156</v>
      </c>
      <c r="O986" s="104" t="str">
        <f>IF(F986="","",VLOOKUP(F986,海关监管条件!$A$1:$B$2000,2,FALSE))</f>
        <v>A </v>
      </c>
    </row>
    <row r="987" spans="1:15">
      <c r="A987" s="45">
        <v>43737</v>
      </c>
      <c r="B987" s="20" t="s">
        <v>2397</v>
      </c>
      <c r="C987" s="20" t="s">
        <v>2398</v>
      </c>
      <c r="D987" s="20" t="s">
        <v>2399</v>
      </c>
      <c r="E987" s="20" t="s">
        <v>2417</v>
      </c>
      <c r="F987" s="20" t="s">
        <v>15</v>
      </c>
      <c r="G987" s="20" t="s">
        <v>1249</v>
      </c>
      <c r="H987" s="46">
        <v>246</v>
      </c>
      <c r="I987" s="46" t="s">
        <v>153</v>
      </c>
      <c r="J987" s="47">
        <v>1.021</v>
      </c>
      <c r="K987" s="47">
        <v>251.166</v>
      </c>
      <c r="L987" s="46" t="s">
        <v>154</v>
      </c>
      <c r="M987" s="46" t="s">
        <v>155</v>
      </c>
      <c r="N987" s="46" t="s">
        <v>156</v>
      </c>
      <c r="O987" s="104" t="str">
        <f>IF(F987="","",VLOOKUP(F987,海关监管条件!$A$1:$B$2000,2,FALSE))</f>
        <v>A </v>
      </c>
    </row>
    <row r="988" spans="1:15">
      <c r="A988" s="45">
        <v>43737</v>
      </c>
      <c r="B988" s="20" t="s">
        <v>2397</v>
      </c>
      <c r="C988" s="20" t="s">
        <v>2398</v>
      </c>
      <c r="D988" s="20" t="s">
        <v>2399</v>
      </c>
      <c r="E988" s="20" t="s">
        <v>2418</v>
      </c>
      <c r="F988" s="20" t="s">
        <v>42</v>
      </c>
      <c r="G988" s="20" t="s">
        <v>2419</v>
      </c>
      <c r="H988" s="46">
        <v>168</v>
      </c>
      <c r="I988" s="46" t="s">
        <v>165</v>
      </c>
      <c r="J988" s="47">
        <v>1.529</v>
      </c>
      <c r="K988" s="47">
        <v>256.872</v>
      </c>
      <c r="L988" s="46" t="s">
        <v>154</v>
      </c>
      <c r="M988" s="46" t="s">
        <v>155</v>
      </c>
      <c r="N988" s="46" t="s">
        <v>156</v>
      </c>
      <c r="O988" s="104" t="str">
        <f>IF(F988="","",VLOOKUP(F988,海关监管条件!$A$1:$B$2000,2,FALSE))</f>
        <v>无 </v>
      </c>
    </row>
    <row r="989" spans="1:15">
      <c r="A989" s="45">
        <v>43737</v>
      </c>
      <c r="B989" s="20" t="s">
        <v>2397</v>
      </c>
      <c r="C989" s="20" t="s">
        <v>2398</v>
      </c>
      <c r="D989" s="20" t="s">
        <v>2399</v>
      </c>
      <c r="E989" s="20" t="s">
        <v>2420</v>
      </c>
      <c r="F989" s="20" t="s">
        <v>15</v>
      </c>
      <c r="G989" s="20" t="s">
        <v>2334</v>
      </c>
      <c r="H989" s="46">
        <v>120</v>
      </c>
      <c r="I989" s="46" t="s">
        <v>165</v>
      </c>
      <c r="J989" s="47">
        <v>0.986</v>
      </c>
      <c r="K989" s="47">
        <v>118.32</v>
      </c>
      <c r="L989" s="46" t="s">
        <v>154</v>
      </c>
      <c r="M989" s="46" t="s">
        <v>155</v>
      </c>
      <c r="N989" s="46" t="s">
        <v>156</v>
      </c>
      <c r="O989" s="104" t="str">
        <f>IF(F989="","",VLOOKUP(F989,海关监管条件!$A$1:$B$2000,2,FALSE))</f>
        <v>A </v>
      </c>
    </row>
    <row r="990" spans="1:15">
      <c r="A990" s="45">
        <v>43737</v>
      </c>
      <c r="B990" s="20" t="s">
        <v>2397</v>
      </c>
      <c r="C990" s="20" t="s">
        <v>2398</v>
      </c>
      <c r="D990" s="20" t="s">
        <v>2399</v>
      </c>
      <c r="E990" s="20" t="s">
        <v>2421</v>
      </c>
      <c r="F990" s="20" t="s">
        <v>58</v>
      </c>
      <c r="G990" s="20" t="s">
        <v>1088</v>
      </c>
      <c r="H990" s="46">
        <v>696</v>
      </c>
      <c r="I990" s="46" t="s">
        <v>153</v>
      </c>
      <c r="J990" s="47">
        <v>0.464</v>
      </c>
      <c r="K990" s="47">
        <v>322.944</v>
      </c>
      <c r="L990" s="46" t="s">
        <v>154</v>
      </c>
      <c r="M990" s="46" t="s">
        <v>155</v>
      </c>
      <c r="N990" s="46" t="s">
        <v>156</v>
      </c>
      <c r="O990" s="104" t="str">
        <f>IF(F990="","",VLOOKUP(F990,海关监管条件!$A$1:$B$2000,2,FALSE))</f>
        <v>无</v>
      </c>
    </row>
    <row r="991" spans="1:15">
      <c r="A991" s="45">
        <v>43737</v>
      </c>
      <c r="B991" s="20" t="s">
        <v>2397</v>
      </c>
      <c r="C991" s="20" t="s">
        <v>2398</v>
      </c>
      <c r="D991" s="20" t="s">
        <v>2399</v>
      </c>
      <c r="E991" s="20" t="s">
        <v>2422</v>
      </c>
      <c r="F991" s="20" t="s">
        <v>42</v>
      </c>
      <c r="G991" s="20" t="s">
        <v>2423</v>
      </c>
      <c r="H991" s="46">
        <v>80</v>
      </c>
      <c r="I991" s="46" t="s">
        <v>165</v>
      </c>
      <c r="J991" s="47">
        <v>1.136</v>
      </c>
      <c r="K991" s="47">
        <v>90.88</v>
      </c>
      <c r="L991" s="46" t="s">
        <v>154</v>
      </c>
      <c r="M991" s="46" t="s">
        <v>155</v>
      </c>
      <c r="N991" s="46" t="s">
        <v>156</v>
      </c>
      <c r="O991" s="104" t="str">
        <f>IF(F991="","",VLOOKUP(F991,海关监管条件!$A$1:$B$2000,2,FALSE))</f>
        <v>无 </v>
      </c>
    </row>
    <row r="992" spans="1:15">
      <c r="A992" s="45">
        <v>43737</v>
      </c>
      <c r="B992" s="20" t="s">
        <v>2397</v>
      </c>
      <c r="C992" s="20" t="s">
        <v>2398</v>
      </c>
      <c r="D992" s="20" t="s">
        <v>2399</v>
      </c>
      <c r="E992" s="20" t="s">
        <v>2424</v>
      </c>
      <c r="F992" s="20" t="s">
        <v>42</v>
      </c>
      <c r="G992" s="20" t="s">
        <v>2425</v>
      </c>
      <c r="H992" s="46">
        <v>56</v>
      </c>
      <c r="I992" s="46" t="s">
        <v>165</v>
      </c>
      <c r="J992" s="47">
        <v>0.893</v>
      </c>
      <c r="K992" s="47">
        <v>50.008</v>
      </c>
      <c r="L992" s="46" t="s">
        <v>154</v>
      </c>
      <c r="M992" s="46" t="s">
        <v>155</v>
      </c>
      <c r="N992" s="46" t="s">
        <v>156</v>
      </c>
      <c r="O992" s="104" t="str">
        <f>IF(F992="","",VLOOKUP(F992,海关监管条件!$A$1:$B$2000,2,FALSE))</f>
        <v>无 </v>
      </c>
    </row>
    <row r="993" spans="1:15">
      <c r="A993" s="45">
        <v>43737</v>
      </c>
      <c r="B993" s="20" t="s">
        <v>2397</v>
      </c>
      <c r="C993" s="20" t="s">
        <v>2398</v>
      </c>
      <c r="D993" s="20" t="s">
        <v>2399</v>
      </c>
      <c r="E993" s="20" t="s">
        <v>2426</v>
      </c>
      <c r="F993" s="20" t="s">
        <v>15</v>
      </c>
      <c r="G993" s="20" t="s">
        <v>1081</v>
      </c>
      <c r="H993" s="46">
        <v>1272</v>
      </c>
      <c r="I993" s="46" t="s">
        <v>165</v>
      </c>
      <c r="J993" s="47">
        <v>0.557</v>
      </c>
      <c r="K993" s="47">
        <v>708.504</v>
      </c>
      <c r="L993" s="46" t="s">
        <v>154</v>
      </c>
      <c r="M993" s="46" t="s">
        <v>155</v>
      </c>
      <c r="N993" s="46" t="s">
        <v>156</v>
      </c>
      <c r="O993" s="104" t="str">
        <f>IF(F993="","",VLOOKUP(F993,海关监管条件!$A$1:$B$2000,2,FALSE))</f>
        <v>A </v>
      </c>
    </row>
    <row r="994" spans="1:15">
      <c r="A994" s="45">
        <v>43737</v>
      </c>
      <c r="B994" s="20" t="s">
        <v>2397</v>
      </c>
      <c r="C994" s="20" t="s">
        <v>2398</v>
      </c>
      <c r="D994" s="20" t="s">
        <v>2399</v>
      </c>
      <c r="E994" s="20" t="s">
        <v>2427</v>
      </c>
      <c r="F994" s="20" t="s">
        <v>15</v>
      </c>
      <c r="G994" s="20" t="s">
        <v>2416</v>
      </c>
      <c r="H994" s="46">
        <v>192</v>
      </c>
      <c r="I994" s="46" t="s">
        <v>165</v>
      </c>
      <c r="J994" s="47">
        <v>0.636</v>
      </c>
      <c r="K994" s="47">
        <v>122.112</v>
      </c>
      <c r="L994" s="46" t="s">
        <v>154</v>
      </c>
      <c r="M994" s="46" t="s">
        <v>155</v>
      </c>
      <c r="N994" s="46" t="s">
        <v>156</v>
      </c>
      <c r="O994" s="104" t="str">
        <f>IF(F994="","",VLOOKUP(F994,海关监管条件!$A$1:$B$2000,2,FALSE))</f>
        <v>A </v>
      </c>
    </row>
    <row r="995" spans="1:15">
      <c r="A995" s="45">
        <v>43737</v>
      </c>
      <c r="B995" s="20" t="s">
        <v>2397</v>
      </c>
      <c r="C995" s="20" t="s">
        <v>2398</v>
      </c>
      <c r="D995" s="20" t="s">
        <v>2399</v>
      </c>
      <c r="E995" s="20" t="s">
        <v>2428</v>
      </c>
      <c r="F995" s="20" t="s">
        <v>42</v>
      </c>
      <c r="G995" s="20" t="s">
        <v>2429</v>
      </c>
      <c r="H995" s="46">
        <v>96</v>
      </c>
      <c r="I995" s="46" t="s">
        <v>165</v>
      </c>
      <c r="J995" s="47">
        <v>0.671</v>
      </c>
      <c r="K995" s="47">
        <v>64.416</v>
      </c>
      <c r="L995" s="46" t="s">
        <v>154</v>
      </c>
      <c r="M995" s="46" t="s">
        <v>155</v>
      </c>
      <c r="N995" s="46" t="s">
        <v>156</v>
      </c>
      <c r="O995" s="104" t="str">
        <f>IF(F995="","",VLOOKUP(F995,海关监管条件!$A$1:$B$2000,2,FALSE))</f>
        <v>无 </v>
      </c>
    </row>
    <row r="996" spans="1:15">
      <c r="A996" s="45">
        <v>43737</v>
      </c>
      <c r="B996" s="20" t="s">
        <v>2397</v>
      </c>
      <c r="C996" s="20" t="s">
        <v>2398</v>
      </c>
      <c r="D996" s="20" t="s">
        <v>2399</v>
      </c>
      <c r="E996" s="20" t="s">
        <v>2430</v>
      </c>
      <c r="F996" s="20" t="s">
        <v>15</v>
      </c>
      <c r="G996" s="20" t="s">
        <v>2431</v>
      </c>
      <c r="H996" s="46">
        <v>240</v>
      </c>
      <c r="I996" s="46" t="s">
        <v>165</v>
      </c>
      <c r="J996" s="47">
        <v>0.636</v>
      </c>
      <c r="K996" s="47">
        <v>152.64</v>
      </c>
      <c r="L996" s="46" t="s">
        <v>154</v>
      </c>
      <c r="M996" s="46" t="s">
        <v>155</v>
      </c>
      <c r="N996" s="46" t="s">
        <v>156</v>
      </c>
      <c r="O996" s="104" t="str">
        <f>IF(F996="","",VLOOKUP(F996,海关监管条件!$A$1:$B$2000,2,FALSE))</f>
        <v>A </v>
      </c>
    </row>
    <row r="997" spans="1:15">
      <c r="A997" s="45">
        <v>43737</v>
      </c>
      <c r="B997" s="20" t="s">
        <v>2397</v>
      </c>
      <c r="C997" s="20" t="s">
        <v>2398</v>
      </c>
      <c r="D997" s="20" t="s">
        <v>2399</v>
      </c>
      <c r="E997" s="20" t="s">
        <v>2432</v>
      </c>
      <c r="F997" s="20" t="s">
        <v>15</v>
      </c>
      <c r="G997" s="20" t="s">
        <v>2433</v>
      </c>
      <c r="H997" s="46">
        <v>72</v>
      </c>
      <c r="I997" s="46" t="s">
        <v>165</v>
      </c>
      <c r="J997" s="47">
        <v>0.957</v>
      </c>
      <c r="K997" s="47">
        <v>68.904</v>
      </c>
      <c r="L997" s="46" t="s">
        <v>154</v>
      </c>
      <c r="M997" s="46" t="s">
        <v>155</v>
      </c>
      <c r="N997" s="46" t="s">
        <v>156</v>
      </c>
      <c r="O997" s="104" t="str">
        <f>IF(F997="","",VLOOKUP(F997,海关监管条件!$A$1:$B$2000,2,FALSE))</f>
        <v>A </v>
      </c>
    </row>
    <row r="998" spans="1:15">
      <c r="A998" s="45">
        <v>43737</v>
      </c>
      <c r="B998" s="20" t="s">
        <v>2397</v>
      </c>
      <c r="C998" s="20" t="s">
        <v>2398</v>
      </c>
      <c r="D998" s="20" t="s">
        <v>2399</v>
      </c>
      <c r="E998" s="20" t="s">
        <v>2434</v>
      </c>
      <c r="F998" s="20" t="s">
        <v>42</v>
      </c>
      <c r="G998" s="20" t="s">
        <v>2435</v>
      </c>
      <c r="H998" s="46">
        <v>416</v>
      </c>
      <c r="I998" s="46" t="s">
        <v>165</v>
      </c>
      <c r="J998" s="47">
        <v>1.443</v>
      </c>
      <c r="K998" s="47">
        <v>600.288</v>
      </c>
      <c r="L998" s="46" t="s">
        <v>154</v>
      </c>
      <c r="M998" s="46" t="s">
        <v>155</v>
      </c>
      <c r="N998" s="46" t="s">
        <v>156</v>
      </c>
      <c r="O998" s="104" t="str">
        <f>IF(F998="","",VLOOKUP(F998,海关监管条件!$A$1:$B$2000,2,FALSE))</f>
        <v>无 </v>
      </c>
    </row>
    <row r="999" spans="1:15">
      <c r="A999" s="45">
        <v>43737</v>
      </c>
      <c r="B999" s="20" t="s">
        <v>2397</v>
      </c>
      <c r="C999" s="20" t="s">
        <v>2398</v>
      </c>
      <c r="D999" s="20" t="s">
        <v>2399</v>
      </c>
      <c r="E999" s="20" t="s">
        <v>2436</v>
      </c>
      <c r="F999" s="20" t="s">
        <v>15</v>
      </c>
      <c r="G999" s="20" t="s">
        <v>1084</v>
      </c>
      <c r="H999" s="46">
        <v>144</v>
      </c>
      <c r="I999" s="46" t="s">
        <v>165</v>
      </c>
      <c r="J999" s="47">
        <v>0.154</v>
      </c>
      <c r="K999" s="47">
        <v>22.176</v>
      </c>
      <c r="L999" s="46" t="s">
        <v>154</v>
      </c>
      <c r="M999" s="46" t="s">
        <v>155</v>
      </c>
      <c r="N999" s="46" t="s">
        <v>156</v>
      </c>
      <c r="O999" s="104" t="str">
        <f>IF(F999="","",VLOOKUP(F999,海关监管条件!$A$1:$B$2000,2,FALSE))</f>
        <v>A </v>
      </c>
    </row>
    <row r="1000" spans="1:15">
      <c r="A1000" s="45">
        <v>43737</v>
      </c>
      <c r="B1000" s="20" t="s">
        <v>2437</v>
      </c>
      <c r="C1000" s="20" t="s">
        <v>2438</v>
      </c>
      <c r="D1000" s="20" t="s">
        <v>2439</v>
      </c>
      <c r="E1000" s="20" t="s">
        <v>2440</v>
      </c>
      <c r="F1000" s="20" t="s">
        <v>40</v>
      </c>
      <c r="G1000" s="20" t="s">
        <v>1126</v>
      </c>
      <c r="H1000" s="46">
        <v>20</v>
      </c>
      <c r="I1000" s="46" t="s">
        <v>165</v>
      </c>
      <c r="J1000" s="47">
        <v>189.8298</v>
      </c>
      <c r="K1000" s="47">
        <v>3796.596</v>
      </c>
      <c r="L1000" s="46" t="s">
        <v>162</v>
      </c>
      <c r="M1000" s="46" t="s">
        <v>155</v>
      </c>
      <c r="N1000" s="46" t="s">
        <v>156</v>
      </c>
      <c r="O1000" s="104" t="str">
        <f>IF(F1000="","",VLOOKUP(F1000,海关监管条件!$A$1:$B$2000,2,FALSE))</f>
        <v>无 </v>
      </c>
    </row>
    <row r="1001" spans="1:15">
      <c r="A1001" s="45">
        <v>43737</v>
      </c>
      <c r="B1001" s="20" t="s">
        <v>2441</v>
      </c>
      <c r="C1001" s="20" t="s">
        <v>2442</v>
      </c>
      <c r="D1001" s="20" t="s">
        <v>2443</v>
      </c>
      <c r="E1001" s="20" t="s">
        <v>2444</v>
      </c>
      <c r="F1001" s="20" t="s">
        <v>27</v>
      </c>
      <c r="G1001" s="20" t="s">
        <v>2445</v>
      </c>
      <c r="H1001" s="46">
        <v>1580</v>
      </c>
      <c r="I1001" s="46" t="s">
        <v>263</v>
      </c>
      <c r="J1001" s="47">
        <v>0.4</v>
      </c>
      <c r="K1001" s="47">
        <v>632</v>
      </c>
      <c r="L1001" s="46" t="s">
        <v>154</v>
      </c>
      <c r="M1001" s="46" t="s">
        <v>155</v>
      </c>
      <c r="N1001" s="46" t="s">
        <v>156</v>
      </c>
      <c r="O1001" s="104" t="str">
        <f>IF(F1001="","",VLOOKUP(F1001,海关监管条件!$A$1:$B$2000,2,FALSE))</f>
        <v>A</v>
      </c>
    </row>
    <row r="1002" spans="1:15">
      <c r="A1002" s="45">
        <v>43737</v>
      </c>
      <c r="B1002" s="20" t="s">
        <v>2441</v>
      </c>
      <c r="C1002" s="20" t="s">
        <v>2442</v>
      </c>
      <c r="D1002" s="20" t="s">
        <v>2443</v>
      </c>
      <c r="E1002" s="20" t="s">
        <v>2446</v>
      </c>
      <c r="F1002" s="20" t="s">
        <v>27</v>
      </c>
      <c r="G1002" s="20" t="s">
        <v>2447</v>
      </c>
      <c r="H1002" s="46">
        <v>400</v>
      </c>
      <c r="I1002" s="46" t="s">
        <v>263</v>
      </c>
      <c r="J1002" s="47">
        <v>0.22</v>
      </c>
      <c r="K1002" s="47">
        <v>88</v>
      </c>
      <c r="L1002" s="46" t="s">
        <v>154</v>
      </c>
      <c r="M1002" s="46" t="s">
        <v>155</v>
      </c>
      <c r="N1002" s="46" t="s">
        <v>156</v>
      </c>
      <c r="O1002" s="104" t="str">
        <f>IF(F1002="","",VLOOKUP(F1002,海关监管条件!$A$1:$B$2000,2,FALSE))</f>
        <v>A</v>
      </c>
    </row>
    <row r="1003" spans="1:15">
      <c r="A1003" s="45">
        <v>43737</v>
      </c>
      <c r="B1003" s="20" t="s">
        <v>2441</v>
      </c>
      <c r="C1003" s="20" t="s">
        <v>2442</v>
      </c>
      <c r="D1003" s="20" t="s">
        <v>2443</v>
      </c>
      <c r="E1003" s="20" t="s">
        <v>2448</v>
      </c>
      <c r="F1003" s="20" t="s">
        <v>27</v>
      </c>
      <c r="G1003" s="20" t="s">
        <v>2449</v>
      </c>
      <c r="H1003" s="46">
        <v>350</v>
      </c>
      <c r="I1003" s="46" t="s">
        <v>263</v>
      </c>
      <c r="J1003" s="47">
        <v>0.3</v>
      </c>
      <c r="K1003" s="47">
        <v>105</v>
      </c>
      <c r="L1003" s="46" t="s">
        <v>154</v>
      </c>
      <c r="M1003" s="46" t="s">
        <v>155</v>
      </c>
      <c r="N1003" s="46" t="s">
        <v>156</v>
      </c>
      <c r="O1003" s="104" t="str">
        <f>IF(F1003="","",VLOOKUP(F1003,海关监管条件!$A$1:$B$2000,2,FALSE))</f>
        <v>A</v>
      </c>
    </row>
    <row r="1004" spans="1:15">
      <c r="A1004" s="45">
        <v>43737</v>
      </c>
      <c r="B1004" s="20" t="s">
        <v>2441</v>
      </c>
      <c r="C1004" s="20" t="s">
        <v>2442</v>
      </c>
      <c r="D1004" s="20" t="s">
        <v>2443</v>
      </c>
      <c r="E1004" s="20" t="s">
        <v>2450</v>
      </c>
      <c r="F1004" s="20" t="s">
        <v>27</v>
      </c>
      <c r="G1004" s="20" t="s">
        <v>594</v>
      </c>
      <c r="H1004" s="46">
        <v>420</v>
      </c>
      <c r="I1004" s="46" t="s">
        <v>263</v>
      </c>
      <c r="J1004" s="47">
        <v>0.93</v>
      </c>
      <c r="K1004" s="47">
        <v>390.6</v>
      </c>
      <c r="L1004" s="46" t="s">
        <v>154</v>
      </c>
      <c r="M1004" s="46" t="s">
        <v>155</v>
      </c>
      <c r="N1004" s="46" t="s">
        <v>156</v>
      </c>
      <c r="O1004" s="104" t="str">
        <f>IF(F1004="","",VLOOKUP(F1004,海关监管条件!$A$1:$B$2000,2,FALSE))</f>
        <v>A</v>
      </c>
    </row>
    <row r="1005" spans="1:15">
      <c r="A1005" s="45">
        <v>43737</v>
      </c>
      <c r="B1005" s="20" t="s">
        <v>2441</v>
      </c>
      <c r="C1005" s="20" t="s">
        <v>2442</v>
      </c>
      <c r="D1005" s="20" t="s">
        <v>2443</v>
      </c>
      <c r="E1005" s="20" t="s">
        <v>2451</v>
      </c>
      <c r="F1005" s="20" t="s">
        <v>27</v>
      </c>
      <c r="G1005" s="20" t="s">
        <v>2452</v>
      </c>
      <c r="H1005" s="46">
        <v>180</v>
      </c>
      <c r="I1005" s="46" t="s">
        <v>153</v>
      </c>
      <c r="J1005" s="47">
        <v>0.66</v>
      </c>
      <c r="K1005" s="47">
        <v>118.8</v>
      </c>
      <c r="L1005" s="46" t="s">
        <v>154</v>
      </c>
      <c r="M1005" s="46" t="s">
        <v>155</v>
      </c>
      <c r="N1005" s="46" t="s">
        <v>156</v>
      </c>
      <c r="O1005" s="104" t="str">
        <f>IF(F1005="","",VLOOKUP(F1005,海关监管条件!$A$1:$B$2000,2,FALSE))</f>
        <v>A</v>
      </c>
    </row>
    <row r="1006" spans="1:15">
      <c r="A1006" s="45">
        <v>43737</v>
      </c>
      <c r="B1006" s="20" t="s">
        <v>2453</v>
      </c>
      <c r="C1006" s="20" t="s">
        <v>2454</v>
      </c>
      <c r="D1006" s="20" t="s">
        <v>2455</v>
      </c>
      <c r="E1006" s="20" t="s">
        <v>2456</v>
      </c>
      <c r="F1006" s="20" t="s">
        <v>10</v>
      </c>
      <c r="G1006" s="20" t="s">
        <v>948</v>
      </c>
      <c r="H1006" s="46">
        <v>1532</v>
      </c>
      <c r="I1006" s="46" t="s">
        <v>165</v>
      </c>
      <c r="J1006" s="47">
        <v>0.585718015665796</v>
      </c>
      <c r="K1006" s="47">
        <v>897.32</v>
      </c>
      <c r="L1006" s="46" t="s">
        <v>154</v>
      </c>
      <c r="M1006" s="46" t="s">
        <v>155</v>
      </c>
      <c r="N1006" s="46" t="s">
        <v>156</v>
      </c>
      <c r="O1006" s="104" t="str">
        <f>IF(F1006="","",VLOOKUP(F1006,海关监管条件!$A$1:$B$2000,2,FALSE))</f>
        <v>A </v>
      </c>
    </row>
    <row r="1007" spans="1:15">
      <c r="A1007" s="45">
        <v>43737</v>
      </c>
      <c r="B1007" s="20" t="s">
        <v>2453</v>
      </c>
      <c r="C1007" s="20" t="s">
        <v>2454</v>
      </c>
      <c r="D1007" s="20" t="s">
        <v>2455</v>
      </c>
      <c r="E1007" s="20" t="s">
        <v>2457</v>
      </c>
      <c r="F1007" s="20" t="s">
        <v>28</v>
      </c>
      <c r="G1007" s="20" t="s">
        <v>2458</v>
      </c>
      <c r="H1007" s="46">
        <v>180</v>
      </c>
      <c r="I1007" s="46" t="s">
        <v>631</v>
      </c>
      <c r="J1007" s="47">
        <v>1.1</v>
      </c>
      <c r="K1007" s="47">
        <v>198</v>
      </c>
      <c r="L1007" s="46" t="s">
        <v>154</v>
      </c>
      <c r="M1007" s="46" t="s">
        <v>155</v>
      </c>
      <c r="N1007" s="46" t="s">
        <v>156</v>
      </c>
      <c r="O1007" s="104" t="str">
        <f>IF(F1007="","",VLOOKUP(F1007,海关监管条件!$A$1:$B$2000,2,FALSE))</f>
        <v>无 </v>
      </c>
    </row>
    <row r="1008" spans="1:15">
      <c r="A1008" s="45">
        <v>43737</v>
      </c>
      <c r="B1008" s="20" t="s">
        <v>2453</v>
      </c>
      <c r="C1008" s="20" t="s">
        <v>2454</v>
      </c>
      <c r="D1008" s="20" t="s">
        <v>2455</v>
      </c>
      <c r="E1008" s="20" t="s">
        <v>2459</v>
      </c>
      <c r="F1008" s="20" t="s">
        <v>83</v>
      </c>
      <c r="G1008" s="20" t="s">
        <v>2460</v>
      </c>
      <c r="H1008" s="46">
        <v>120</v>
      </c>
      <c r="I1008" s="46" t="s">
        <v>165</v>
      </c>
      <c r="J1008" s="47">
        <v>0.89</v>
      </c>
      <c r="K1008" s="47">
        <v>106.8</v>
      </c>
      <c r="L1008" s="46" t="s">
        <v>154</v>
      </c>
      <c r="M1008" s="46" t="s">
        <v>155</v>
      </c>
      <c r="N1008" s="46" t="s">
        <v>156</v>
      </c>
      <c r="O1008" s="104" t="str">
        <f>IF(F1008="","",VLOOKUP(F1008,海关监管条件!$A$1:$B$2000,2,FALSE))</f>
        <v>无</v>
      </c>
    </row>
    <row r="1009" spans="1:15">
      <c r="A1009" s="45">
        <v>43737</v>
      </c>
      <c r="B1009" s="20" t="s">
        <v>2453</v>
      </c>
      <c r="C1009" s="20" t="s">
        <v>2454</v>
      </c>
      <c r="D1009" s="20" t="s">
        <v>2455</v>
      </c>
      <c r="E1009" s="20" t="s">
        <v>2461</v>
      </c>
      <c r="F1009" s="20" t="s">
        <v>131</v>
      </c>
      <c r="G1009" s="20" t="s">
        <v>2462</v>
      </c>
      <c r="H1009" s="46">
        <v>180</v>
      </c>
      <c r="I1009" s="46" t="s">
        <v>165</v>
      </c>
      <c r="J1009" s="47">
        <v>0.99</v>
      </c>
      <c r="K1009" s="47">
        <v>178.2</v>
      </c>
      <c r="L1009" s="46" t="s">
        <v>154</v>
      </c>
      <c r="M1009" s="46" t="s">
        <v>155</v>
      </c>
      <c r="N1009" s="46" t="s">
        <v>156</v>
      </c>
      <c r="O1009" s="104" t="str">
        <f>IF(F1009="","",VLOOKUP(F1009,海关监管条件!$A$1:$B$2000,2,FALSE))</f>
        <v>无 </v>
      </c>
    </row>
    <row r="1010" spans="1:15">
      <c r="A1010" s="45">
        <v>43737</v>
      </c>
      <c r="B1010" s="20" t="s">
        <v>2453</v>
      </c>
      <c r="C1010" s="20" t="s">
        <v>2454</v>
      </c>
      <c r="D1010" s="20" t="s">
        <v>2455</v>
      </c>
      <c r="E1010" s="20" t="s">
        <v>2463</v>
      </c>
      <c r="F1010" s="20" t="s">
        <v>101</v>
      </c>
      <c r="G1010" s="20" t="s">
        <v>945</v>
      </c>
      <c r="H1010" s="46">
        <v>704</v>
      </c>
      <c r="I1010" s="46" t="s">
        <v>946</v>
      </c>
      <c r="J1010" s="47">
        <v>0.65</v>
      </c>
      <c r="K1010" s="47">
        <v>457.6</v>
      </c>
      <c r="L1010" s="46" t="s">
        <v>154</v>
      </c>
      <c r="M1010" s="46" t="s">
        <v>155</v>
      </c>
      <c r="N1010" s="46" t="s">
        <v>156</v>
      </c>
      <c r="O1010" s="104" t="str">
        <f>IF(F1010="","",VLOOKUP(F1010,海关监管条件!$A$1:$B$2000,2,FALSE))</f>
        <v>无</v>
      </c>
    </row>
    <row r="1011" spans="1:15">
      <c r="A1011" s="45">
        <v>43737</v>
      </c>
      <c r="B1011" s="20" t="s">
        <v>2453</v>
      </c>
      <c r="C1011" s="20" t="s">
        <v>2454</v>
      </c>
      <c r="D1011" s="20" t="s">
        <v>2455</v>
      </c>
      <c r="E1011" s="20" t="s">
        <v>2464</v>
      </c>
      <c r="F1011" s="20" t="s">
        <v>7</v>
      </c>
      <c r="G1011" s="20" t="s">
        <v>880</v>
      </c>
      <c r="H1011" s="46">
        <v>280</v>
      </c>
      <c r="I1011" s="46" t="s">
        <v>165</v>
      </c>
      <c r="J1011" s="47">
        <v>0.76</v>
      </c>
      <c r="K1011" s="47">
        <v>212.8</v>
      </c>
      <c r="L1011" s="46" t="s">
        <v>154</v>
      </c>
      <c r="M1011" s="46" t="s">
        <v>155</v>
      </c>
      <c r="N1011" s="46" t="s">
        <v>156</v>
      </c>
      <c r="O1011" s="104" t="str">
        <f>IF(F1011="","",VLOOKUP(F1011,海关监管条件!$A$1:$B$2000,2,FALSE))</f>
        <v>A </v>
      </c>
    </row>
    <row r="1012" spans="1:15">
      <c r="A1012" s="45">
        <v>43754</v>
      </c>
      <c r="B1012" s="20" t="s">
        <v>2465</v>
      </c>
      <c r="C1012" s="20" t="s">
        <v>2466</v>
      </c>
      <c r="D1012" s="20" t="s">
        <v>2467</v>
      </c>
      <c r="E1012" s="20" t="s">
        <v>2468</v>
      </c>
      <c r="F1012" s="20" t="s">
        <v>7</v>
      </c>
      <c r="G1012" s="20" t="s">
        <v>990</v>
      </c>
      <c r="H1012" s="46">
        <v>50.11</v>
      </c>
      <c r="I1012" s="103" t="s">
        <v>179</v>
      </c>
      <c r="J1012" s="47">
        <v>16.58</v>
      </c>
      <c r="K1012" s="47">
        <v>830.82</v>
      </c>
      <c r="L1012" s="46" t="s">
        <v>154</v>
      </c>
      <c r="M1012" s="46" t="s">
        <v>155</v>
      </c>
      <c r="N1012" s="46" t="s">
        <v>156</v>
      </c>
      <c r="O1012" s="104" t="str">
        <f>IF(F1012="","",VLOOKUP(F1012,海关监管条件!$A$1:$B$2000,2,FALSE))</f>
        <v>A </v>
      </c>
    </row>
    <row r="1013" spans="1:15">
      <c r="A1013" s="45">
        <v>43754</v>
      </c>
      <c r="B1013" s="20" t="s">
        <v>2465</v>
      </c>
      <c r="C1013" s="20" t="s">
        <v>2466</v>
      </c>
      <c r="D1013" s="20" t="s">
        <v>2467</v>
      </c>
      <c r="E1013" s="20" t="s">
        <v>2469</v>
      </c>
      <c r="F1013" s="20" t="s">
        <v>7</v>
      </c>
      <c r="G1013" s="20" t="s">
        <v>990</v>
      </c>
      <c r="H1013" s="46">
        <v>26.04</v>
      </c>
      <c r="I1013" s="103" t="s">
        <v>179</v>
      </c>
      <c r="J1013" s="47">
        <v>21.83</v>
      </c>
      <c r="K1013" s="47">
        <v>568.45</v>
      </c>
      <c r="L1013" s="46" t="s">
        <v>154</v>
      </c>
      <c r="M1013" s="46" t="s">
        <v>155</v>
      </c>
      <c r="N1013" s="46" t="s">
        <v>156</v>
      </c>
      <c r="O1013" s="104" t="str">
        <f>IF(F1013="","",VLOOKUP(F1013,海关监管条件!$A$1:$B$2000,2,FALSE))</f>
        <v>A </v>
      </c>
    </row>
    <row r="1014" spans="1:15">
      <c r="A1014" s="45">
        <v>43754</v>
      </c>
      <c r="B1014" s="20" t="s">
        <v>2465</v>
      </c>
      <c r="C1014" s="20" t="s">
        <v>2466</v>
      </c>
      <c r="D1014" s="20" t="s">
        <v>2467</v>
      </c>
      <c r="E1014" s="20" t="s">
        <v>2470</v>
      </c>
      <c r="F1014" s="20" t="s">
        <v>7</v>
      </c>
      <c r="G1014" s="20" t="s">
        <v>786</v>
      </c>
      <c r="H1014" s="46">
        <v>78.55</v>
      </c>
      <c r="I1014" s="103" t="s">
        <v>179</v>
      </c>
      <c r="J1014" s="47">
        <v>13.2</v>
      </c>
      <c r="K1014" s="47">
        <v>1036.86</v>
      </c>
      <c r="L1014" s="46" t="s">
        <v>154</v>
      </c>
      <c r="M1014" s="46" t="s">
        <v>155</v>
      </c>
      <c r="N1014" s="46" t="s">
        <v>156</v>
      </c>
      <c r="O1014" s="104" t="str">
        <f>IF(F1014="","",VLOOKUP(F1014,海关监管条件!$A$1:$B$2000,2,FALSE))</f>
        <v>A </v>
      </c>
    </row>
    <row r="1015" spans="1:15">
      <c r="A1015" s="45">
        <v>43754</v>
      </c>
      <c r="B1015" s="20" t="s">
        <v>2465</v>
      </c>
      <c r="C1015" s="20" t="s">
        <v>2466</v>
      </c>
      <c r="D1015" s="20" t="s">
        <v>2467</v>
      </c>
      <c r="E1015" s="20" t="s">
        <v>2471</v>
      </c>
      <c r="F1015" s="20" t="s">
        <v>7</v>
      </c>
      <c r="G1015" s="20" t="s">
        <v>990</v>
      </c>
      <c r="H1015" s="46">
        <v>11.43</v>
      </c>
      <c r="I1015" s="103" t="s">
        <v>179</v>
      </c>
      <c r="J1015" s="47">
        <v>21.36</v>
      </c>
      <c r="K1015" s="47">
        <v>244.14</v>
      </c>
      <c r="L1015" s="46" t="s">
        <v>154</v>
      </c>
      <c r="M1015" s="46" t="s">
        <v>155</v>
      </c>
      <c r="N1015" s="46" t="s">
        <v>156</v>
      </c>
      <c r="O1015" s="104" t="str">
        <f>IF(F1015="","",VLOOKUP(F1015,海关监管条件!$A$1:$B$2000,2,FALSE))</f>
        <v>A </v>
      </c>
    </row>
    <row r="1016" spans="1:15">
      <c r="A1016" s="45">
        <v>43754</v>
      </c>
      <c r="B1016" s="20" t="s">
        <v>2465</v>
      </c>
      <c r="C1016" s="20" t="s">
        <v>2466</v>
      </c>
      <c r="D1016" s="20" t="s">
        <v>2467</v>
      </c>
      <c r="E1016" s="20" t="s">
        <v>2472</v>
      </c>
      <c r="F1016" s="20" t="s">
        <v>7</v>
      </c>
      <c r="G1016" s="20" t="s">
        <v>786</v>
      </c>
      <c r="H1016" s="46">
        <v>51.29</v>
      </c>
      <c r="I1016" s="103" t="s">
        <v>179</v>
      </c>
      <c r="J1016" s="47">
        <v>14.96</v>
      </c>
      <c r="K1016" s="47">
        <v>767.3</v>
      </c>
      <c r="L1016" s="46" t="s">
        <v>154</v>
      </c>
      <c r="M1016" s="46" t="s">
        <v>155</v>
      </c>
      <c r="N1016" s="46" t="s">
        <v>156</v>
      </c>
      <c r="O1016" s="104" t="str">
        <f>IF(F1016="","",VLOOKUP(F1016,海关监管条件!$A$1:$B$2000,2,FALSE))</f>
        <v>A </v>
      </c>
    </row>
    <row r="1017" spans="1:15">
      <c r="A1017" s="45">
        <v>43754</v>
      </c>
      <c r="B1017" s="20" t="s">
        <v>2473</v>
      </c>
      <c r="C1017" s="20" t="s">
        <v>2474</v>
      </c>
      <c r="D1017" s="20" t="s">
        <v>2475</v>
      </c>
      <c r="E1017" s="20" t="s">
        <v>2476</v>
      </c>
      <c r="F1017" s="20" t="s">
        <v>44</v>
      </c>
      <c r="G1017" s="20" t="s">
        <v>2005</v>
      </c>
      <c r="H1017" s="46">
        <v>49.6</v>
      </c>
      <c r="I1017" s="103" t="s">
        <v>179</v>
      </c>
      <c r="J1017" s="47">
        <v>1.89</v>
      </c>
      <c r="K1017" s="47">
        <v>93.744</v>
      </c>
      <c r="L1017" s="46" t="s">
        <v>154</v>
      </c>
      <c r="M1017" s="46" t="s">
        <v>155</v>
      </c>
      <c r="N1017" s="46" t="s">
        <v>156</v>
      </c>
      <c r="O1017" s="104" t="str">
        <f>IF(F1017="","",VLOOKUP(F1017,海关监管条件!$A$1:$B$2000,2,FALSE))</f>
        <v>A </v>
      </c>
    </row>
    <row r="1018" spans="1:15">
      <c r="A1018" s="45">
        <v>43754</v>
      </c>
      <c r="B1018" s="20" t="s">
        <v>2473</v>
      </c>
      <c r="C1018" s="20" t="s">
        <v>2474</v>
      </c>
      <c r="D1018" s="20" t="s">
        <v>2475</v>
      </c>
      <c r="E1018" s="20" t="s">
        <v>2477</v>
      </c>
      <c r="F1018" s="20" t="s">
        <v>46</v>
      </c>
      <c r="G1018" s="20" t="s">
        <v>2009</v>
      </c>
      <c r="H1018" s="46">
        <v>6.8</v>
      </c>
      <c r="I1018" s="103" t="s">
        <v>179</v>
      </c>
      <c r="J1018" s="47">
        <v>1.5</v>
      </c>
      <c r="K1018" s="47">
        <v>10.2</v>
      </c>
      <c r="L1018" s="46" t="s">
        <v>154</v>
      </c>
      <c r="M1018" s="46" t="s">
        <v>155</v>
      </c>
      <c r="N1018" s="46" t="s">
        <v>156</v>
      </c>
      <c r="O1018" s="104" t="str">
        <f>IF(F1018="","",VLOOKUP(F1018,海关监管条件!$A$1:$B$2000,2,FALSE))</f>
        <v>A</v>
      </c>
    </row>
    <row r="1019" spans="1:15">
      <c r="A1019" s="45">
        <v>43754</v>
      </c>
      <c r="B1019" s="20" t="s">
        <v>2473</v>
      </c>
      <c r="C1019" s="20" t="s">
        <v>2474</v>
      </c>
      <c r="D1019" s="20" t="s">
        <v>2475</v>
      </c>
      <c r="E1019" s="20" t="s">
        <v>2478</v>
      </c>
      <c r="F1019" s="20" t="s">
        <v>7</v>
      </c>
      <c r="G1019" s="20" t="s">
        <v>2011</v>
      </c>
      <c r="H1019" s="46">
        <v>9.18</v>
      </c>
      <c r="I1019" s="103" t="s">
        <v>179</v>
      </c>
      <c r="J1019" s="47">
        <v>1.6</v>
      </c>
      <c r="K1019" s="47">
        <v>14.688</v>
      </c>
      <c r="L1019" s="46" t="s">
        <v>154</v>
      </c>
      <c r="M1019" s="46" t="s">
        <v>155</v>
      </c>
      <c r="N1019" s="46" t="s">
        <v>156</v>
      </c>
      <c r="O1019" s="104" t="str">
        <f>IF(F1019="","",VLOOKUP(F1019,海关监管条件!$A$1:$B$2000,2,FALSE))</f>
        <v>A </v>
      </c>
    </row>
    <row r="1020" spans="1:15">
      <c r="A1020" s="45">
        <v>43754</v>
      </c>
      <c r="B1020" s="20" t="s">
        <v>2473</v>
      </c>
      <c r="C1020" s="20" t="s">
        <v>2474</v>
      </c>
      <c r="D1020" s="20" t="s">
        <v>2475</v>
      </c>
      <c r="E1020" s="20" t="s">
        <v>2479</v>
      </c>
      <c r="F1020" s="20" t="s">
        <v>7</v>
      </c>
      <c r="G1020" s="20" t="s">
        <v>2011</v>
      </c>
      <c r="H1020" s="46">
        <v>72.2</v>
      </c>
      <c r="I1020" s="103" t="s">
        <v>179</v>
      </c>
      <c r="J1020" s="47">
        <v>1.86</v>
      </c>
      <c r="K1020" s="47">
        <v>134.292</v>
      </c>
      <c r="L1020" s="46" t="s">
        <v>154</v>
      </c>
      <c r="M1020" s="46" t="s">
        <v>155</v>
      </c>
      <c r="N1020" s="46" t="s">
        <v>156</v>
      </c>
      <c r="O1020" s="104" t="str">
        <f>IF(F1020="","",VLOOKUP(F1020,海关监管条件!$A$1:$B$2000,2,FALSE))</f>
        <v>A </v>
      </c>
    </row>
    <row r="1021" spans="1:15">
      <c r="A1021" s="45">
        <v>43754</v>
      </c>
      <c r="B1021" s="20" t="s">
        <v>2473</v>
      </c>
      <c r="C1021" s="20" t="s">
        <v>2474</v>
      </c>
      <c r="D1021" s="20" t="s">
        <v>2475</v>
      </c>
      <c r="E1021" s="20" t="s">
        <v>2480</v>
      </c>
      <c r="F1021" s="20" t="s">
        <v>46</v>
      </c>
      <c r="G1021" s="20" t="s">
        <v>2481</v>
      </c>
      <c r="H1021" s="46">
        <v>3.78</v>
      </c>
      <c r="I1021" s="103" t="s">
        <v>179</v>
      </c>
      <c r="J1021" s="47">
        <v>2.11</v>
      </c>
      <c r="K1021" s="47">
        <v>7.9758</v>
      </c>
      <c r="L1021" s="46" t="s">
        <v>154</v>
      </c>
      <c r="M1021" s="46" t="s">
        <v>155</v>
      </c>
      <c r="N1021" s="46" t="s">
        <v>156</v>
      </c>
      <c r="O1021" s="104" t="str">
        <f>IF(F1021="","",VLOOKUP(F1021,海关监管条件!$A$1:$B$2000,2,FALSE))</f>
        <v>A</v>
      </c>
    </row>
    <row r="1022" spans="1:15">
      <c r="A1022" s="45">
        <v>43754</v>
      </c>
      <c r="B1022" s="20" t="s">
        <v>2473</v>
      </c>
      <c r="C1022" s="20" t="s">
        <v>2474</v>
      </c>
      <c r="D1022" s="20" t="s">
        <v>2475</v>
      </c>
      <c r="E1022" s="20" t="s">
        <v>2482</v>
      </c>
      <c r="F1022" s="20" t="s">
        <v>46</v>
      </c>
      <c r="G1022" s="20" t="s">
        <v>2016</v>
      </c>
      <c r="H1022" s="46">
        <v>5.25</v>
      </c>
      <c r="I1022" s="103" t="s">
        <v>179</v>
      </c>
      <c r="J1022" s="47">
        <v>2</v>
      </c>
      <c r="K1022" s="47">
        <v>10.5</v>
      </c>
      <c r="L1022" s="46" t="s">
        <v>154</v>
      </c>
      <c r="M1022" s="46" t="s">
        <v>155</v>
      </c>
      <c r="N1022" s="46" t="s">
        <v>156</v>
      </c>
      <c r="O1022" s="104" t="str">
        <f>IF(F1022="","",VLOOKUP(F1022,海关监管条件!$A$1:$B$2000,2,FALSE))</f>
        <v>A</v>
      </c>
    </row>
    <row r="1023" spans="1:15">
      <c r="A1023" s="45">
        <v>43754</v>
      </c>
      <c r="B1023" s="20" t="s">
        <v>2483</v>
      </c>
      <c r="C1023" s="20" t="s">
        <v>2484</v>
      </c>
      <c r="D1023" s="20" t="s">
        <v>2485</v>
      </c>
      <c r="E1023" s="20" t="s">
        <v>2486</v>
      </c>
      <c r="F1023" s="20" t="s">
        <v>81</v>
      </c>
      <c r="G1023" s="20" t="s">
        <v>578</v>
      </c>
      <c r="H1023" s="46">
        <v>102</v>
      </c>
      <c r="I1023" s="46" t="s">
        <v>165</v>
      </c>
      <c r="J1023" s="47">
        <v>2.53</v>
      </c>
      <c r="K1023" s="47">
        <v>258.06</v>
      </c>
      <c r="L1023" s="46" t="s">
        <v>154</v>
      </c>
      <c r="M1023" s="46" t="s">
        <v>155</v>
      </c>
      <c r="N1023" s="46" t="s">
        <v>156</v>
      </c>
      <c r="O1023" s="104" t="str">
        <f>IF(F1023="","",VLOOKUP(F1023,海关监管条件!$A$1:$B$2000,2,FALSE))</f>
        <v>无</v>
      </c>
    </row>
    <row r="1024" spans="1:15">
      <c r="A1024" s="45">
        <v>43754</v>
      </c>
      <c r="B1024" s="20" t="s">
        <v>2483</v>
      </c>
      <c r="C1024" s="20" t="s">
        <v>2484</v>
      </c>
      <c r="D1024" s="20" t="s">
        <v>2485</v>
      </c>
      <c r="E1024" s="20" t="s">
        <v>2487</v>
      </c>
      <c r="F1024" s="20" t="s">
        <v>81</v>
      </c>
      <c r="G1024" s="20" t="s">
        <v>1375</v>
      </c>
      <c r="H1024" s="46">
        <v>30</v>
      </c>
      <c r="I1024" s="46" t="s">
        <v>165</v>
      </c>
      <c r="J1024" s="47">
        <v>4.8</v>
      </c>
      <c r="K1024" s="47">
        <v>144</v>
      </c>
      <c r="L1024" s="46" t="s">
        <v>154</v>
      </c>
      <c r="M1024" s="46" t="s">
        <v>155</v>
      </c>
      <c r="N1024" s="46" t="s">
        <v>156</v>
      </c>
      <c r="O1024" s="104" t="str">
        <f>IF(F1024="","",VLOOKUP(F1024,海关监管条件!$A$1:$B$2000,2,FALSE))</f>
        <v>无</v>
      </c>
    </row>
    <row r="1025" spans="1:15">
      <c r="A1025" s="45">
        <v>43754</v>
      </c>
      <c r="B1025" s="20" t="s">
        <v>2483</v>
      </c>
      <c r="C1025" s="20" t="s">
        <v>2484</v>
      </c>
      <c r="D1025" s="20" t="s">
        <v>2485</v>
      </c>
      <c r="E1025" s="20" t="s">
        <v>2488</v>
      </c>
      <c r="F1025" s="20" t="s">
        <v>81</v>
      </c>
      <c r="G1025" s="20" t="s">
        <v>2029</v>
      </c>
      <c r="H1025" s="46">
        <v>78</v>
      </c>
      <c r="I1025" s="46" t="s">
        <v>165</v>
      </c>
      <c r="J1025" s="47">
        <v>2.32</v>
      </c>
      <c r="K1025" s="47">
        <v>180.96</v>
      </c>
      <c r="L1025" s="46" t="s">
        <v>154</v>
      </c>
      <c r="M1025" s="46" t="s">
        <v>155</v>
      </c>
      <c r="N1025" s="46" t="s">
        <v>156</v>
      </c>
      <c r="O1025" s="104" t="str">
        <f>IF(F1025="","",VLOOKUP(F1025,海关监管条件!$A$1:$B$2000,2,FALSE))</f>
        <v>无</v>
      </c>
    </row>
    <row r="1026" spans="1:15">
      <c r="A1026" s="45">
        <v>43754</v>
      </c>
      <c r="B1026" s="20" t="s">
        <v>2483</v>
      </c>
      <c r="C1026" s="20" t="s">
        <v>2484</v>
      </c>
      <c r="D1026" s="20" t="s">
        <v>2485</v>
      </c>
      <c r="E1026" s="20" t="s">
        <v>2489</v>
      </c>
      <c r="F1026" s="20" t="s">
        <v>81</v>
      </c>
      <c r="G1026" s="20" t="s">
        <v>578</v>
      </c>
      <c r="H1026" s="46">
        <v>18</v>
      </c>
      <c r="I1026" s="46" t="s">
        <v>165</v>
      </c>
      <c r="J1026" s="47">
        <v>2.9</v>
      </c>
      <c r="K1026" s="47">
        <v>52.2</v>
      </c>
      <c r="L1026" s="46" t="s">
        <v>154</v>
      </c>
      <c r="M1026" s="46" t="s">
        <v>155</v>
      </c>
      <c r="N1026" s="46" t="s">
        <v>156</v>
      </c>
      <c r="O1026" s="104" t="str">
        <f>IF(F1026="","",VLOOKUP(F1026,海关监管条件!$A$1:$B$2000,2,FALSE))</f>
        <v>无</v>
      </c>
    </row>
    <row r="1027" spans="1:15">
      <c r="A1027" s="45">
        <v>43754</v>
      </c>
      <c r="B1027" s="20" t="s">
        <v>2483</v>
      </c>
      <c r="C1027" s="20" t="s">
        <v>2484</v>
      </c>
      <c r="D1027" s="20" t="s">
        <v>2485</v>
      </c>
      <c r="E1027" s="20" t="s">
        <v>2490</v>
      </c>
      <c r="F1027" s="20" t="s">
        <v>81</v>
      </c>
      <c r="G1027" s="20" t="s">
        <v>578</v>
      </c>
      <c r="H1027" s="46">
        <v>114</v>
      </c>
      <c r="I1027" s="46" t="s">
        <v>165</v>
      </c>
      <c r="J1027" s="47">
        <v>2.6</v>
      </c>
      <c r="K1027" s="47">
        <v>296.4</v>
      </c>
      <c r="L1027" s="46" t="s">
        <v>154</v>
      </c>
      <c r="M1027" s="46" t="s">
        <v>155</v>
      </c>
      <c r="N1027" s="46" t="s">
        <v>156</v>
      </c>
      <c r="O1027" s="104" t="str">
        <f>IF(F1027="","",VLOOKUP(F1027,海关监管条件!$A$1:$B$2000,2,FALSE))</f>
        <v>无</v>
      </c>
    </row>
    <row r="1028" spans="1:15">
      <c r="A1028" s="45">
        <v>43754</v>
      </c>
      <c r="B1028" s="20" t="s">
        <v>2483</v>
      </c>
      <c r="C1028" s="20" t="s">
        <v>2484</v>
      </c>
      <c r="D1028" s="20" t="s">
        <v>2485</v>
      </c>
      <c r="E1028" s="20" t="s">
        <v>2491</v>
      </c>
      <c r="F1028" s="20" t="s">
        <v>17</v>
      </c>
      <c r="G1028" s="20" t="s">
        <v>2492</v>
      </c>
      <c r="H1028" s="46">
        <v>18</v>
      </c>
      <c r="I1028" s="46" t="s">
        <v>165</v>
      </c>
      <c r="J1028" s="47">
        <v>3.3</v>
      </c>
      <c r="K1028" s="47">
        <v>59.4</v>
      </c>
      <c r="L1028" s="46" t="s">
        <v>154</v>
      </c>
      <c r="M1028" s="46" t="s">
        <v>155</v>
      </c>
      <c r="N1028" s="46" t="s">
        <v>156</v>
      </c>
      <c r="O1028" s="104" t="str">
        <f>IF(F1028="","",VLOOKUP(F1028,海关监管条件!$A$1:$B$2000,2,FALSE))</f>
        <v>无 </v>
      </c>
    </row>
    <row r="1029" spans="1:15">
      <c r="A1029" s="45">
        <v>43754</v>
      </c>
      <c r="B1029" s="20" t="s">
        <v>2483</v>
      </c>
      <c r="C1029" s="20" t="s">
        <v>2484</v>
      </c>
      <c r="D1029" s="20" t="s">
        <v>2485</v>
      </c>
      <c r="E1029" s="20" t="s">
        <v>2493</v>
      </c>
      <c r="F1029" s="20" t="s">
        <v>81</v>
      </c>
      <c r="G1029" s="20" t="s">
        <v>1375</v>
      </c>
      <c r="H1029" s="46">
        <v>24</v>
      </c>
      <c r="I1029" s="46" t="s">
        <v>165</v>
      </c>
      <c r="J1029" s="47">
        <v>4.2</v>
      </c>
      <c r="K1029" s="47">
        <v>100.8</v>
      </c>
      <c r="L1029" s="46" t="s">
        <v>154</v>
      </c>
      <c r="M1029" s="46" t="s">
        <v>155</v>
      </c>
      <c r="N1029" s="46" t="s">
        <v>156</v>
      </c>
      <c r="O1029" s="104" t="str">
        <f>IF(F1029="","",VLOOKUP(F1029,海关监管条件!$A$1:$B$2000,2,FALSE))</f>
        <v>无</v>
      </c>
    </row>
    <row r="1030" spans="1:15">
      <c r="A1030" s="45">
        <v>43754</v>
      </c>
      <c r="B1030" s="20" t="s">
        <v>2483</v>
      </c>
      <c r="C1030" s="20" t="s">
        <v>2484</v>
      </c>
      <c r="D1030" s="20" t="s">
        <v>2485</v>
      </c>
      <c r="E1030" s="20" t="s">
        <v>2494</v>
      </c>
      <c r="F1030" s="20" t="s">
        <v>81</v>
      </c>
      <c r="G1030" s="20" t="s">
        <v>2029</v>
      </c>
      <c r="H1030" s="46">
        <v>6</v>
      </c>
      <c r="I1030" s="46" t="s">
        <v>165</v>
      </c>
      <c r="J1030" s="47">
        <v>2.32</v>
      </c>
      <c r="K1030" s="47">
        <v>13.92</v>
      </c>
      <c r="L1030" s="46" t="s">
        <v>154</v>
      </c>
      <c r="M1030" s="46" t="s">
        <v>155</v>
      </c>
      <c r="N1030" s="46" t="s">
        <v>156</v>
      </c>
      <c r="O1030" s="104" t="str">
        <f>IF(F1030="","",VLOOKUP(F1030,海关监管条件!$A$1:$B$2000,2,FALSE))</f>
        <v>无</v>
      </c>
    </row>
    <row r="1031" spans="1:15">
      <c r="A1031" s="45">
        <v>43754</v>
      </c>
      <c r="B1031" s="20" t="s">
        <v>2495</v>
      </c>
      <c r="C1031" s="20" t="s">
        <v>2496</v>
      </c>
      <c r="D1031" s="20" t="s">
        <v>2497</v>
      </c>
      <c r="E1031" s="20" t="s">
        <v>2498</v>
      </c>
      <c r="F1031" s="20" t="s">
        <v>125</v>
      </c>
      <c r="G1031" s="20" t="s">
        <v>1835</v>
      </c>
      <c r="H1031" s="46">
        <v>210</v>
      </c>
      <c r="I1031" s="46" t="s">
        <v>214</v>
      </c>
      <c r="J1031" s="47">
        <v>5.45</v>
      </c>
      <c r="K1031" s="47">
        <v>1144.5</v>
      </c>
      <c r="L1031" s="46" t="s">
        <v>154</v>
      </c>
      <c r="M1031" s="46" t="s">
        <v>155</v>
      </c>
      <c r="N1031" s="46" t="s">
        <v>156</v>
      </c>
      <c r="O1031" s="104" t="str">
        <f>IF(F1031="","",VLOOKUP(F1031,海关监管条件!$A$1:$B$2000,2,FALSE))</f>
        <v>A</v>
      </c>
    </row>
    <row r="1032" spans="1:15">
      <c r="A1032" s="45">
        <v>43754</v>
      </c>
      <c r="B1032" s="20" t="s">
        <v>2499</v>
      </c>
      <c r="C1032" s="20" t="s">
        <v>2500</v>
      </c>
      <c r="D1032" s="20" t="s">
        <v>2501</v>
      </c>
      <c r="E1032" s="20" t="s">
        <v>2502</v>
      </c>
      <c r="F1032" s="20" t="s">
        <v>29</v>
      </c>
      <c r="G1032" s="20" t="s">
        <v>2243</v>
      </c>
      <c r="H1032" s="46">
        <v>60</v>
      </c>
      <c r="I1032" s="46" t="s">
        <v>165</v>
      </c>
      <c r="J1032" s="47">
        <v>3.63</v>
      </c>
      <c r="K1032" s="47">
        <v>217.8</v>
      </c>
      <c r="L1032" s="46" t="s">
        <v>154</v>
      </c>
      <c r="M1032" s="46" t="s">
        <v>155</v>
      </c>
      <c r="N1032" s="46" t="s">
        <v>156</v>
      </c>
      <c r="O1032" s="104" t="str">
        <f>IF(F1032="","",VLOOKUP(F1032,海关监管条件!$A$1:$B$2000,2,FALSE))</f>
        <v>A </v>
      </c>
    </row>
    <row r="1033" spans="1:15">
      <c r="A1033" s="45">
        <v>43754</v>
      </c>
      <c r="B1033" s="20" t="s">
        <v>2499</v>
      </c>
      <c r="C1033" s="20" t="s">
        <v>2500</v>
      </c>
      <c r="D1033" s="20" t="s">
        <v>2501</v>
      </c>
      <c r="E1033" s="20" t="s">
        <v>2503</v>
      </c>
      <c r="F1033" s="20" t="s">
        <v>42</v>
      </c>
      <c r="G1033" s="20" t="s">
        <v>2245</v>
      </c>
      <c r="H1033" s="46">
        <v>60</v>
      </c>
      <c r="I1033" s="46" t="s">
        <v>165</v>
      </c>
      <c r="J1033" s="47">
        <v>0.15</v>
      </c>
      <c r="K1033" s="47">
        <v>9</v>
      </c>
      <c r="L1033" s="46" t="s">
        <v>154</v>
      </c>
      <c r="M1033" s="46" t="s">
        <v>155</v>
      </c>
      <c r="N1033" s="46" t="s">
        <v>156</v>
      </c>
      <c r="O1033" s="104" t="str">
        <f>IF(F1033="","",VLOOKUP(F1033,海关监管条件!$A$1:$B$2000,2,FALSE))</f>
        <v>无 </v>
      </c>
    </row>
    <row r="1034" spans="1:15">
      <c r="A1034" s="45">
        <v>43754</v>
      </c>
      <c r="B1034" s="20" t="s">
        <v>2504</v>
      </c>
      <c r="C1034" s="20" t="s">
        <v>2505</v>
      </c>
      <c r="D1034" s="20" t="s">
        <v>2506</v>
      </c>
      <c r="E1034" s="20" t="s">
        <v>2507</v>
      </c>
      <c r="F1034" s="20" t="s">
        <v>7</v>
      </c>
      <c r="G1034" s="20" t="s">
        <v>999</v>
      </c>
      <c r="H1034" s="46">
        <v>1291</v>
      </c>
      <c r="I1034" s="46" t="s">
        <v>165</v>
      </c>
      <c r="J1034" s="47">
        <v>1.8</v>
      </c>
      <c r="K1034" s="47">
        <v>2323.8</v>
      </c>
      <c r="L1034" s="46" t="s">
        <v>154</v>
      </c>
      <c r="M1034" s="46" t="s">
        <v>155</v>
      </c>
      <c r="N1034" s="46" t="s">
        <v>156</v>
      </c>
      <c r="O1034" s="104" t="str">
        <f>IF(F1034="","",VLOOKUP(F1034,海关监管条件!$A$1:$B$2000,2,FALSE))</f>
        <v>A </v>
      </c>
    </row>
    <row r="1035" spans="1:15">
      <c r="A1035" s="45">
        <v>43754</v>
      </c>
      <c r="B1035" s="20" t="s">
        <v>2508</v>
      </c>
      <c r="C1035" s="20" t="s">
        <v>2509</v>
      </c>
      <c r="D1035" s="20" t="s">
        <v>2510</v>
      </c>
      <c r="E1035" s="20" t="s">
        <v>2511</v>
      </c>
      <c r="F1035" s="20" t="s">
        <v>84</v>
      </c>
      <c r="G1035" s="20" t="s">
        <v>1995</v>
      </c>
      <c r="H1035" s="46">
        <v>12.8</v>
      </c>
      <c r="I1035" s="103" t="s">
        <v>179</v>
      </c>
      <c r="J1035" s="47">
        <v>1</v>
      </c>
      <c r="K1035" s="47">
        <v>12.8</v>
      </c>
      <c r="L1035" s="46" t="s">
        <v>154</v>
      </c>
      <c r="M1035" s="46" t="s">
        <v>155</v>
      </c>
      <c r="N1035" s="46" t="s">
        <v>156</v>
      </c>
      <c r="O1035" s="104" t="str">
        <f>IF(F1035="","",VLOOKUP(F1035,海关监管条件!$A$1:$B$2000,2,FALSE))</f>
        <v>AB</v>
      </c>
    </row>
    <row r="1036" spans="1:15">
      <c r="A1036" s="45">
        <v>43754</v>
      </c>
      <c r="B1036" s="20" t="s">
        <v>2508</v>
      </c>
      <c r="C1036" s="20" t="s">
        <v>2509</v>
      </c>
      <c r="D1036" s="20" t="s">
        <v>2510</v>
      </c>
      <c r="E1036" s="20" t="s">
        <v>2512</v>
      </c>
      <c r="F1036" s="20" t="s">
        <v>10</v>
      </c>
      <c r="G1036" s="20" t="s">
        <v>178</v>
      </c>
      <c r="H1036" s="46">
        <v>78.4</v>
      </c>
      <c r="I1036" s="103" t="s">
        <v>179</v>
      </c>
      <c r="J1036" s="47">
        <v>1</v>
      </c>
      <c r="K1036" s="47">
        <v>78.4</v>
      </c>
      <c r="L1036" s="46" t="s">
        <v>154</v>
      </c>
      <c r="M1036" s="46" t="s">
        <v>155</v>
      </c>
      <c r="N1036" s="46" t="s">
        <v>156</v>
      </c>
      <c r="O1036" s="104" t="str">
        <f>IF(F1036="","",VLOOKUP(F1036,海关监管条件!$A$1:$B$2000,2,FALSE))</f>
        <v>A </v>
      </c>
    </row>
    <row r="1037" spans="1:15">
      <c r="A1037" s="45">
        <v>43754</v>
      </c>
      <c r="B1037" s="20" t="s">
        <v>2508</v>
      </c>
      <c r="C1037" s="20" t="s">
        <v>2509</v>
      </c>
      <c r="D1037" s="20" t="s">
        <v>2510</v>
      </c>
      <c r="E1037" s="20" t="s">
        <v>2513</v>
      </c>
      <c r="F1037" s="20" t="s">
        <v>48</v>
      </c>
      <c r="G1037" s="20" t="s">
        <v>2514</v>
      </c>
      <c r="H1037" s="46">
        <v>17.4</v>
      </c>
      <c r="I1037" s="103" t="s">
        <v>179</v>
      </c>
      <c r="J1037" s="47">
        <v>1</v>
      </c>
      <c r="K1037" s="47">
        <v>17.4</v>
      </c>
      <c r="L1037" s="46" t="s">
        <v>154</v>
      </c>
      <c r="M1037" s="46" t="s">
        <v>155</v>
      </c>
      <c r="N1037" s="46" t="s">
        <v>156</v>
      </c>
      <c r="O1037" s="104" t="str">
        <f>IF(F1037="","",VLOOKUP(F1037,海关监管条件!$A$1:$B$2000,2,FALSE))</f>
        <v>无</v>
      </c>
    </row>
    <row r="1038" spans="1:15">
      <c r="A1038" s="45">
        <v>43754</v>
      </c>
      <c r="B1038" s="20" t="s">
        <v>2515</v>
      </c>
      <c r="C1038" s="20" t="s">
        <v>2516</v>
      </c>
      <c r="D1038" s="20" t="s">
        <v>2517</v>
      </c>
      <c r="E1038" s="20" t="s">
        <v>2518</v>
      </c>
      <c r="F1038" s="20" t="s">
        <v>86</v>
      </c>
      <c r="G1038" s="20" t="s">
        <v>2137</v>
      </c>
      <c r="H1038" s="46">
        <v>120</v>
      </c>
      <c r="I1038" s="46" t="s">
        <v>153</v>
      </c>
      <c r="J1038" s="47">
        <v>2.21</v>
      </c>
      <c r="K1038" s="47">
        <v>265.2</v>
      </c>
      <c r="L1038" s="46" t="s">
        <v>154</v>
      </c>
      <c r="M1038" s="46" t="s">
        <v>155</v>
      </c>
      <c r="N1038" s="46" t="s">
        <v>156</v>
      </c>
      <c r="O1038" s="104" t="str">
        <f>IF(F1038="","",VLOOKUP(F1038,海关监管条件!$A$1:$B$2000,2,FALSE))</f>
        <v>无</v>
      </c>
    </row>
    <row r="1039" spans="1:15">
      <c r="A1039" s="45">
        <v>43754</v>
      </c>
      <c r="B1039" s="20" t="s">
        <v>2515</v>
      </c>
      <c r="C1039" s="20" t="s">
        <v>2516</v>
      </c>
      <c r="D1039" s="20" t="s">
        <v>2517</v>
      </c>
      <c r="E1039" s="20" t="s">
        <v>2519</v>
      </c>
      <c r="F1039" s="20" t="s">
        <v>48</v>
      </c>
      <c r="G1039" s="20" t="s">
        <v>2139</v>
      </c>
      <c r="H1039" s="46">
        <v>50</v>
      </c>
      <c r="I1039" s="46" t="s">
        <v>153</v>
      </c>
      <c r="J1039" s="47">
        <v>4.57</v>
      </c>
      <c r="K1039" s="47">
        <v>228.5</v>
      </c>
      <c r="L1039" s="46" t="s">
        <v>154</v>
      </c>
      <c r="M1039" s="46" t="s">
        <v>155</v>
      </c>
      <c r="N1039" s="46" t="s">
        <v>156</v>
      </c>
      <c r="O1039" s="104" t="str">
        <f>IF(F1039="","",VLOOKUP(F1039,海关监管条件!$A$1:$B$2000,2,FALSE))</f>
        <v>无</v>
      </c>
    </row>
    <row r="1040" spans="1:15">
      <c r="A1040" s="45">
        <v>43754</v>
      </c>
      <c r="B1040" s="20" t="s">
        <v>2515</v>
      </c>
      <c r="C1040" s="20" t="s">
        <v>2516</v>
      </c>
      <c r="D1040" s="20" t="s">
        <v>2517</v>
      </c>
      <c r="E1040" s="20" t="s">
        <v>2520</v>
      </c>
      <c r="F1040" s="20" t="s">
        <v>86</v>
      </c>
      <c r="G1040" s="20" t="s">
        <v>2144</v>
      </c>
      <c r="H1040" s="46">
        <v>150</v>
      </c>
      <c r="I1040" s="46" t="s">
        <v>165</v>
      </c>
      <c r="J1040" s="47">
        <v>3.87</v>
      </c>
      <c r="K1040" s="47">
        <v>580.5</v>
      </c>
      <c r="L1040" s="46" t="s">
        <v>154</v>
      </c>
      <c r="M1040" s="46" t="s">
        <v>155</v>
      </c>
      <c r="N1040" s="46" t="s">
        <v>156</v>
      </c>
      <c r="O1040" s="104" t="str">
        <f>IF(F1040="","",VLOOKUP(F1040,海关监管条件!$A$1:$B$2000,2,FALSE))</f>
        <v>无</v>
      </c>
    </row>
    <row r="1041" spans="1:15">
      <c r="A1041" s="45">
        <v>43754</v>
      </c>
      <c r="B1041" s="20" t="s">
        <v>2521</v>
      </c>
      <c r="C1041" s="20" t="s">
        <v>2522</v>
      </c>
      <c r="D1041" s="20" t="s">
        <v>2523</v>
      </c>
      <c r="E1041" s="20" t="s">
        <v>2524</v>
      </c>
      <c r="F1041" s="20" t="s">
        <v>9</v>
      </c>
      <c r="G1041" s="20" t="s">
        <v>2082</v>
      </c>
      <c r="H1041" s="46">
        <v>8.24</v>
      </c>
      <c r="I1041" s="103" t="s">
        <v>179</v>
      </c>
      <c r="J1041" s="47">
        <v>3</v>
      </c>
      <c r="K1041" s="47">
        <v>24.72</v>
      </c>
      <c r="L1041" s="46" t="s">
        <v>154</v>
      </c>
      <c r="M1041" s="46" t="s">
        <v>155</v>
      </c>
      <c r="N1041" s="46" t="s">
        <v>156</v>
      </c>
      <c r="O1041" s="104" t="str">
        <f>IF(F1041="","",VLOOKUP(F1041,海关监管条件!$A$1:$B$2000,2,FALSE))</f>
        <v>无 </v>
      </c>
    </row>
    <row r="1042" spans="1:15">
      <c r="A1042" s="45">
        <v>43754</v>
      </c>
      <c r="B1042" s="20" t="s">
        <v>2525</v>
      </c>
      <c r="C1042" s="20" t="s">
        <v>2526</v>
      </c>
      <c r="D1042" s="20" t="s">
        <v>2527</v>
      </c>
      <c r="E1042" s="20" t="s">
        <v>2528</v>
      </c>
      <c r="F1042" s="20" t="s">
        <v>17</v>
      </c>
      <c r="G1042" s="20" t="s">
        <v>1019</v>
      </c>
      <c r="H1042" s="46">
        <v>9</v>
      </c>
      <c r="I1042" s="46" t="s">
        <v>165</v>
      </c>
      <c r="J1042" s="47">
        <v>6.7</v>
      </c>
      <c r="K1042" s="47">
        <v>60.3</v>
      </c>
      <c r="L1042" s="46" t="s">
        <v>154</v>
      </c>
      <c r="M1042" s="46" t="s">
        <v>155</v>
      </c>
      <c r="N1042" s="46" t="s">
        <v>156</v>
      </c>
      <c r="O1042" s="104" t="str">
        <f>IF(F1042="","",VLOOKUP(F1042,海关监管条件!$A$1:$B$2000,2,FALSE))</f>
        <v>无 </v>
      </c>
    </row>
    <row r="1043" spans="1:15">
      <c r="A1043" s="45">
        <v>43754</v>
      </c>
      <c r="B1043" s="20" t="s">
        <v>2525</v>
      </c>
      <c r="C1043" s="20" t="s">
        <v>2526</v>
      </c>
      <c r="D1043" s="20" t="s">
        <v>2527</v>
      </c>
      <c r="E1043" s="20" t="s">
        <v>2529</v>
      </c>
      <c r="F1043" s="20" t="s">
        <v>17</v>
      </c>
      <c r="G1043" s="20" t="s">
        <v>1019</v>
      </c>
      <c r="H1043" s="46">
        <v>18</v>
      </c>
      <c r="I1043" s="46" t="s">
        <v>165</v>
      </c>
      <c r="J1043" s="47">
        <v>5.9</v>
      </c>
      <c r="K1043" s="47">
        <v>106.2</v>
      </c>
      <c r="L1043" s="46" t="s">
        <v>154</v>
      </c>
      <c r="M1043" s="46" t="s">
        <v>155</v>
      </c>
      <c r="N1043" s="46" t="s">
        <v>156</v>
      </c>
      <c r="O1043" s="104" t="str">
        <f>IF(F1043="","",VLOOKUP(F1043,海关监管条件!$A$1:$B$2000,2,FALSE))</f>
        <v>无 </v>
      </c>
    </row>
    <row r="1044" spans="1:15">
      <c r="A1044" s="45">
        <v>43754</v>
      </c>
      <c r="B1044" s="20" t="s">
        <v>2525</v>
      </c>
      <c r="C1044" s="20" t="s">
        <v>2526</v>
      </c>
      <c r="D1044" s="20" t="s">
        <v>2527</v>
      </c>
      <c r="E1044" s="20" t="s">
        <v>2530</v>
      </c>
      <c r="F1044" s="20" t="s">
        <v>10</v>
      </c>
      <c r="G1044" s="20" t="s">
        <v>1021</v>
      </c>
      <c r="H1044" s="46">
        <v>18</v>
      </c>
      <c r="I1044" s="46" t="s">
        <v>165</v>
      </c>
      <c r="J1044" s="47">
        <v>1.277</v>
      </c>
      <c r="K1044" s="47">
        <v>22.986</v>
      </c>
      <c r="L1044" s="46" t="s">
        <v>154</v>
      </c>
      <c r="M1044" s="46" t="s">
        <v>155</v>
      </c>
      <c r="N1044" s="46" t="s">
        <v>156</v>
      </c>
      <c r="O1044" s="104" t="str">
        <f>IF(F1044="","",VLOOKUP(F1044,海关监管条件!$A$1:$B$2000,2,FALSE))</f>
        <v>A </v>
      </c>
    </row>
    <row r="1045" spans="1:15">
      <c r="A1045" s="45">
        <v>43754</v>
      </c>
      <c r="B1045" s="20" t="s">
        <v>2525</v>
      </c>
      <c r="C1045" s="20" t="s">
        <v>2526</v>
      </c>
      <c r="D1045" s="20" t="s">
        <v>2527</v>
      </c>
      <c r="E1045" s="20" t="s">
        <v>2531</v>
      </c>
      <c r="F1045" s="20" t="s">
        <v>17</v>
      </c>
      <c r="G1045" s="20" t="s">
        <v>1019</v>
      </c>
      <c r="H1045" s="46">
        <v>36</v>
      </c>
      <c r="I1045" s="46" t="s">
        <v>165</v>
      </c>
      <c r="J1045" s="47">
        <v>2.28</v>
      </c>
      <c r="K1045" s="47">
        <v>82.08</v>
      </c>
      <c r="L1045" s="46" t="s">
        <v>154</v>
      </c>
      <c r="M1045" s="46" t="s">
        <v>155</v>
      </c>
      <c r="N1045" s="46" t="s">
        <v>156</v>
      </c>
      <c r="O1045" s="104" t="str">
        <f>IF(F1045="","",VLOOKUP(F1045,海关监管条件!$A$1:$B$2000,2,FALSE))</f>
        <v>无 </v>
      </c>
    </row>
    <row r="1046" spans="1:15">
      <c r="A1046" s="45">
        <v>43754</v>
      </c>
      <c r="B1046" s="20" t="s">
        <v>2532</v>
      </c>
      <c r="C1046" s="20" t="s">
        <v>2533</v>
      </c>
      <c r="D1046" s="20" t="s">
        <v>2534</v>
      </c>
      <c r="E1046" s="20" t="s">
        <v>2535</v>
      </c>
      <c r="F1046" s="20" t="s">
        <v>44</v>
      </c>
      <c r="G1046" s="20" t="s">
        <v>1355</v>
      </c>
      <c r="H1046" s="46">
        <v>30</v>
      </c>
      <c r="I1046" s="46" t="s">
        <v>165</v>
      </c>
      <c r="J1046" s="47">
        <v>1</v>
      </c>
      <c r="K1046" s="47">
        <v>30</v>
      </c>
      <c r="L1046" s="46" t="s">
        <v>154</v>
      </c>
      <c r="M1046" s="46" t="s">
        <v>155</v>
      </c>
      <c r="N1046" s="46" t="s">
        <v>156</v>
      </c>
      <c r="O1046" s="104" t="str">
        <f>IF(F1046="","",VLOOKUP(F1046,海关监管条件!$A$1:$B$2000,2,FALSE))</f>
        <v>A </v>
      </c>
    </row>
    <row r="1047" spans="1:15">
      <c r="A1047" s="45">
        <v>43754</v>
      </c>
      <c r="B1047" s="20" t="s">
        <v>2532</v>
      </c>
      <c r="C1047" s="20" t="s">
        <v>2533</v>
      </c>
      <c r="D1047" s="20" t="s">
        <v>2534</v>
      </c>
      <c r="E1047" s="20" t="s">
        <v>2536</v>
      </c>
      <c r="F1047" s="20" t="s">
        <v>5</v>
      </c>
      <c r="G1047" s="20" t="s">
        <v>1355</v>
      </c>
      <c r="H1047" s="46">
        <v>60</v>
      </c>
      <c r="I1047" s="46" t="s">
        <v>165</v>
      </c>
      <c r="J1047" s="47">
        <v>2</v>
      </c>
      <c r="K1047" s="47">
        <v>120</v>
      </c>
      <c r="L1047" s="46" t="s">
        <v>154</v>
      </c>
      <c r="M1047" s="46" t="s">
        <v>155</v>
      </c>
      <c r="N1047" s="46" t="s">
        <v>156</v>
      </c>
      <c r="O1047" s="104" t="str">
        <f>IF(F1047="","",VLOOKUP(F1047,海关监管条件!$A$1:$B$2000,2,FALSE))</f>
        <v>A </v>
      </c>
    </row>
    <row r="1048" spans="1:15">
      <c r="A1048" s="45">
        <v>43754</v>
      </c>
      <c r="B1048" s="20" t="s">
        <v>2532</v>
      </c>
      <c r="C1048" s="20" t="s">
        <v>2533</v>
      </c>
      <c r="D1048" s="20" t="s">
        <v>2534</v>
      </c>
      <c r="E1048" s="20" t="s">
        <v>2537</v>
      </c>
      <c r="F1048" s="20" t="s">
        <v>5</v>
      </c>
      <c r="G1048" s="20" t="s">
        <v>1358</v>
      </c>
      <c r="H1048" s="46">
        <v>39</v>
      </c>
      <c r="I1048" s="46" t="s">
        <v>153</v>
      </c>
      <c r="J1048" s="47">
        <v>3.5</v>
      </c>
      <c r="K1048" s="47">
        <v>136.5</v>
      </c>
      <c r="L1048" s="46" t="s">
        <v>154</v>
      </c>
      <c r="M1048" s="46" t="s">
        <v>155</v>
      </c>
      <c r="N1048" s="46" t="s">
        <v>156</v>
      </c>
      <c r="O1048" s="104" t="str">
        <f>IF(F1048="","",VLOOKUP(F1048,海关监管条件!$A$1:$B$2000,2,FALSE))</f>
        <v>A </v>
      </c>
    </row>
    <row r="1049" spans="1:15">
      <c r="A1049" s="45">
        <v>43754</v>
      </c>
      <c r="B1049" s="20" t="s">
        <v>2532</v>
      </c>
      <c r="C1049" s="20" t="s">
        <v>2533</v>
      </c>
      <c r="D1049" s="20" t="s">
        <v>2534</v>
      </c>
      <c r="E1049" s="20" t="s">
        <v>2538</v>
      </c>
      <c r="F1049" s="20" t="s">
        <v>44</v>
      </c>
      <c r="G1049" s="20" t="s">
        <v>1355</v>
      </c>
      <c r="H1049" s="46">
        <v>39</v>
      </c>
      <c r="I1049" s="46" t="s">
        <v>165</v>
      </c>
      <c r="J1049" s="47">
        <v>2</v>
      </c>
      <c r="K1049" s="47">
        <v>78</v>
      </c>
      <c r="L1049" s="46" t="s">
        <v>154</v>
      </c>
      <c r="M1049" s="46" t="s">
        <v>155</v>
      </c>
      <c r="N1049" s="46" t="s">
        <v>156</v>
      </c>
      <c r="O1049" s="104" t="str">
        <f>IF(F1049="","",VLOOKUP(F1049,海关监管条件!$A$1:$B$2000,2,FALSE))</f>
        <v>A </v>
      </c>
    </row>
    <row r="1050" spans="1:15">
      <c r="A1050" s="45">
        <v>43754</v>
      </c>
      <c r="B1050" s="20" t="s">
        <v>2532</v>
      </c>
      <c r="C1050" s="20" t="s">
        <v>2533</v>
      </c>
      <c r="D1050" s="20" t="s">
        <v>2534</v>
      </c>
      <c r="E1050" s="20" t="s">
        <v>2539</v>
      </c>
      <c r="F1050" s="20" t="s">
        <v>44</v>
      </c>
      <c r="G1050" s="20" t="s">
        <v>2540</v>
      </c>
      <c r="H1050" s="46">
        <v>72</v>
      </c>
      <c r="I1050" s="46" t="s">
        <v>153</v>
      </c>
      <c r="J1050" s="47">
        <v>4</v>
      </c>
      <c r="K1050" s="47">
        <v>288</v>
      </c>
      <c r="L1050" s="46" t="s">
        <v>154</v>
      </c>
      <c r="M1050" s="46" t="s">
        <v>155</v>
      </c>
      <c r="N1050" s="46" t="s">
        <v>156</v>
      </c>
      <c r="O1050" s="104" t="str">
        <f>IF(F1050="","",VLOOKUP(F1050,海关监管条件!$A$1:$B$2000,2,FALSE))</f>
        <v>A </v>
      </c>
    </row>
    <row r="1051" spans="1:15">
      <c r="A1051" s="45">
        <v>43756</v>
      </c>
      <c r="B1051" s="20" t="s">
        <v>2541</v>
      </c>
      <c r="C1051" s="20" t="s">
        <v>2542</v>
      </c>
      <c r="D1051" s="20" t="s">
        <v>2543</v>
      </c>
      <c r="E1051" s="20" t="s">
        <v>2544</v>
      </c>
      <c r="F1051" s="20" t="s">
        <v>74</v>
      </c>
      <c r="G1051" s="20" t="s">
        <v>2545</v>
      </c>
      <c r="H1051" s="46">
        <v>18</v>
      </c>
      <c r="I1051" s="46" t="s">
        <v>263</v>
      </c>
      <c r="J1051" s="47">
        <v>1.2</v>
      </c>
      <c r="K1051" s="47">
        <v>21.6</v>
      </c>
      <c r="L1051" s="46" t="s">
        <v>154</v>
      </c>
      <c r="M1051" s="46" t="s">
        <v>155</v>
      </c>
      <c r="N1051" s="46" t="s">
        <v>156</v>
      </c>
      <c r="O1051" s="104" t="str">
        <f>IF(F1051="","",VLOOKUP(F1051,海关监管条件!$A$1:$B$2000,2,FALSE))</f>
        <v>AB</v>
      </c>
    </row>
    <row r="1052" spans="1:15">
      <c r="A1052" s="45">
        <v>43756</v>
      </c>
      <c r="B1052" s="20" t="s">
        <v>2541</v>
      </c>
      <c r="C1052" s="20" t="s">
        <v>2542</v>
      </c>
      <c r="D1052" s="20" t="s">
        <v>2543</v>
      </c>
      <c r="E1052" s="20" t="s">
        <v>2546</v>
      </c>
      <c r="F1052" s="20" t="s">
        <v>74</v>
      </c>
      <c r="G1052" s="20" t="s">
        <v>2547</v>
      </c>
      <c r="H1052" s="46">
        <v>24</v>
      </c>
      <c r="I1052" s="46" t="s">
        <v>263</v>
      </c>
      <c r="J1052" s="47">
        <v>1.37</v>
      </c>
      <c r="K1052" s="47">
        <v>32.88</v>
      </c>
      <c r="L1052" s="46" t="s">
        <v>154</v>
      </c>
      <c r="M1052" s="46" t="s">
        <v>155</v>
      </c>
      <c r="N1052" s="46" t="s">
        <v>156</v>
      </c>
      <c r="O1052" s="104" t="str">
        <f>IF(F1052="","",VLOOKUP(F1052,海关监管条件!$A$1:$B$2000,2,FALSE))</f>
        <v>AB</v>
      </c>
    </row>
    <row r="1053" spans="1:15">
      <c r="A1053" s="45">
        <v>43756</v>
      </c>
      <c r="B1053" s="20" t="s">
        <v>2541</v>
      </c>
      <c r="C1053" s="20" t="s">
        <v>2542</v>
      </c>
      <c r="D1053" s="20" t="s">
        <v>2543</v>
      </c>
      <c r="E1053" s="20" t="s">
        <v>2548</v>
      </c>
      <c r="F1053" s="20" t="s">
        <v>74</v>
      </c>
      <c r="G1053" s="20" t="s">
        <v>1737</v>
      </c>
      <c r="H1053" s="46">
        <v>30</v>
      </c>
      <c r="I1053" s="46" t="s">
        <v>263</v>
      </c>
      <c r="J1053" s="47">
        <v>1.83</v>
      </c>
      <c r="K1053" s="47">
        <v>54.9</v>
      </c>
      <c r="L1053" s="46" t="s">
        <v>154</v>
      </c>
      <c r="M1053" s="46" t="s">
        <v>155</v>
      </c>
      <c r="N1053" s="46" t="s">
        <v>156</v>
      </c>
      <c r="O1053" s="104" t="str">
        <f>IF(F1053="","",VLOOKUP(F1053,海关监管条件!$A$1:$B$2000,2,FALSE))</f>
        <v>AB</v>
      </c>
    </row>
    <row r="1054" spans="1:15">
      <c r="A1054" s="45">
        <v>43756</v>
      </c>
      <c r="B1054" s="20" t="s">
        <v>2541</v>
      </c>
      <c r="C1054" s="20" t="s">
        <v>2542</v>
      </c>
      <c r="D1054" s="20" t="s">
        <v>2543</v>
      </c>
      <c r="E1054" s="20" t="s">
        <v>2549</v>
      </c>
      <c r="F1054" s="20" t="s">
        <v>124</v>
      </c>
      <c r="G1054" s="20" t="s">
        <v>1739</v>
      </c>
      <c r="H1054" s="46">
        <v>48</v>
      </c>
      <c r="I1054" s="46" t="s">
        <v>263</v>
      </c>
      <c r="J1054" s="47">
        <v>1.78</v>
      </c>
      <c r="K1054" s="47">
        <v>85.44</v>
      </c>
      <c r="L1054" s="46" t="s">
        <v>154</v>
      </c>
      <c r="M1054" s="46" t="s">
        <v>155</v>
      </c>
      <c r="N1054" s="46" t="s">
        <v>156</v>
      </c>
      <c r="O1054" s="104" t="str">
        <f>IF(F1054="","",VLOOKUP(F1054,海关监管条件!$A$1:$B$2000,2,FALSE))</f>
        <v>A</v>
      </c>
    </row>
    <row r="1055" spans="1:15">
      <c r="A1055" s="45">
        <v>43756</v>
      </c>
      <c r="B1055" s="20" t="s">
        <v>2541</v>
      </c>
      <c r="C1055" s="20" t="s">
        <v>2542</v>
      </c>
      <c r="D1055" s="20" t="s">
        <v>2543</v>
      </c>
      <c r="E1055" s="20" t="s">
        <v>2550</v>
      </c>
      <c r="F1055" s="20" t="s">
        <v>124</v>
      </c>
      <c r="G1055" s="20" t="s">
        <v>2551</v>
      </c>
      <c r="H1055" s="46">
        <v>66</v>
      </c>
      <c r="I1055" s="46" t="s">
        <v>263</v>
      </c>
      <c r="J1055" s="47">
        <v>3.21</v>
      </c>
      <c r="K1055" s="47">
        <v>211.86</v>
      </c>
      <c r="L1055" s="46" t="s">
        <v>154</v>
      </c>
      <c r="M1055" s="46" t="s">
        <v>155</v>
      </c>
      <c r="N1055" s="46" t="s">
        <v>156</v>
      </c>
      <c r="O1055" s="104" t="str">
        <f>IF(F1055="","",VLOOKUP(F1055,海关监管条件!$A$1:$B$2000,2,FALSE))</f>
        <v>A</v>
      </c>
    </row>
    <row r="1056" spans="1:15">
      <c r="A1056" s="45">
        <v>43756</v>
      </c>
      <c r="B1056" s="20" t="s">
        <v>2541</v>
      </c>
      <c r="C1056" s="20" t="s">
        <v>2542</v>
      </c>
      <c r="D1056" s="20" t="s">
        <v>2543</v>
      </c>
      <c r="E1056" s="20" t="s">
        <v>2552</v>
      </c>
      <c r="F1056" s="20" t="s">
        <v>124</v>
      </c>
      <c r="G1056" s="20" t="s">
        <v>2553</v>
      </c>
      <c r="H1056" s="46">
        <v>42</v>
      </c>
      <c r="I1056" s="46" t="s">
        <v>263</v>
      </c>
      <c r="J1056" s="47">
        <v>2.56</v>
      </c>
      <c r="K1056" s="47">
        <v>107.52</v>
      </c>
      <c r="L1056" s="46" t="s">
        <v>154</v>
      </c>
      <c r="M1056" s="46" t="s">
        <v>155</v>
      </c>
      <c r="N1056" s="46" t="s">
        <v>156</v>
      </c>
      <c r="O1056" s="104" t="str">
        <f>IF(F1056="","",VLOOKUP(F1056,海关监管条件!$A$1:$B$2000,2,FALSE))</f>
        <v>A</v>
      </c>
    </row>
    <row r="1057" spans="1:15">
      <c r="A1057" s="45">
        <v>43756</v>
      </c>
      <c r="B1057" s="20" t="s">
        <v>2541</v>
      </c>
      <c r="C1057" s="20" t="s">
        <v>2542</v>
      </c>
      <c r="D1057" s="20" t="s">
        <v>2543</v>
      </c>
      <c r="E1057" s="20" t="s">
        <v>2554</v>
      </c>
      <c r="F1057" s="20" t="s">
        <v>124</v>
      </c>
      <c r="G1057" s="20" t="s">
        <v>2555</v>
      </c>
      <c r="H1057" s="46">
        <v>135</v>
      </c>
      <c r="I1057" s="46" t="s">
        <v>263</v>
      </c>
      <c r="J1057" s="47">
        <v>3.99</v>
      </c>
      <c r="K1057" s="47">
        <v>538.65</v>
      </c>
      <c r="L1057" s="46" t="s">
        <v>154</v>
      </c>
      <c r="M1057" s="46" t="s">
        <v>155</v>
      </c>
      <c r="N1057" s="46" t="s">
        <v>156</v>
      </c>
      <c r="O1057" s="104" t="str">
        <f>IF(F1057="","",VLOOKUP(F1057,海关监管条件!$A$1:$B$2000,2,FALSE))</f>
        <v>A</v>
      </c>
    </row>
    <row r="1058" spans="1:15">
      <c r="A1058" s="45">
        <v>43756</v>
      </c>
      <c r="B1058" s="20" t="s">
        <v>2541</v>
      </c>
      <c r="C1058" s="20" t="s">
        <v>2542</v>
      </c>
      <c r="D1058" s="20" t="s">
        <v>2543</v>
      </c>
      <c r="E1058" s="20" t="s">
        <v>2556</v>
      </c>
      <c r="F1058" s="20" t="s">
        <v>124</v>
      </c>
      <c r="G1058" s="20" t="s">
        <v>2553</v>
      </c>
      <c r="H1058" s="46">
        <v>24</v>
      </c>
      <c r="I1058" s="46" t="s">
        <v>263</v>
      </c>
      <c r="J1058" s="47">
        <v>2.56</v>
      </c>
      <c r="K1058" s="47">
        <v>61.44</v>
      </c>
      <c r="L1058" s="46" t="s">
        <v>154</v>
      </c>
      <c r="M1058" s="46" t="s">
        <v>155</v>
      </c>
      <c r="N1058" s="46" t="s">
        <v>156</v>
      </c>
      <c r="O1058" s="104" t="str">
        <f>IF(F1058="","",VLOOKUP(F1058,海关监管条件!$A$1:$B$2000,2,FALSE))</f>
        <v>A</v>
      </c>
    </row>
    <row r="1059" spans="1:15">
      <c r="A1059" s="45">
        <v>43756</v>
      </c>
      <c r="B1059" s="20" t="s">
        <v>2541</v>
      </c>
      <c r="C1059" s="20" t="s">
        <v>2542</v>
      </c>
      <c r="D1059" s="20" t="s">
        <v>2543</v>
      </c>
      <c r="E1059" s="20" t="s">
        <v>2557</v>
      </c>
      <c r="F1059" s="20" t="s">
        <v>13</v>
      </c>
      <c r="G1059" s="20" t="s">
        <v>802</v>
      </c>
      <c r="H1059" s="46">
        <v>18</v>
      </c>
      <c r="I1059" s="46" t="s">
        <v>263</v>
      </c>
      <c r="J1059" s="47">
        <v>1.97</v>
      </c>
      <c r="K1059" s="47">
        <v>35.46</v>
      </c>
      <c r="L1059" s="46" t="s">
        <v>154</v>
      </c>
      <c r="M1059" s="46" t="s">
        <v>155</v>
      </c>
      <c r="N1059" s="46" t="s">
        <v>156</v>
      </c>
      <c r="O1059" s="104" t="str">
        <f>IF(F1059="","",VLOOKUP(F1059,海关监管条件!$A$1:$B$2000,2,FALSE))</f>
        <v>A</v>
      </c>
    </row>
    <row r="1060" spans="1:15">
      <c r="A1060" s="45">
        <v>43756</v>
      </c>
      <c r="B1060" s="20" t="s">
        <v>2541</v>
      </c>
      <c r="C1060" s="20" t="s">
        <v>2542</v>
      </c>
      <c r="D1060" s="20" t="s">
        <v>2543</v>
      </c>
      <c r="E1060" s="20" t="s">
        <v>2558</v>
      </c>
      <c r="F1060" s="20" t="s">
        <v>20</v>
      </c>
      <c r="G1060" s="20" t="s">
        <v>1218</v>
      </c>
      <c r="H1060" s="46">
        <v>68</v>
      </c>
      <c r="I1060" s="46" t="s">
        <v>263</v>
      </c>
      <c r="J1060" s="47">
        <v>3.95</v>
      </c>
      <c r="K1060" s="47">
        <v>268.6</v>
      </c>
      <c r="L1060" s="46" t="s">
        <v>154</v>
      </c>
      <c r="M1060" s="46" t="s">
        <v>155</v>
      </c>
      <c r="N1060" s="46" t="s">
        <v>156</v>
      </c>
      <c r="O1060" s="104" t="str">
        <f>IF(F1060="","",VLOOKUP(F1060,海关监管条件!$A$1:$B$2000,2,FALSE))</f>
        <v>无 </v>
      </c>
    </row>
    <row r="1061" spans="1:15">
      <c r="A1061" s="45">
        <v>43756</v>
      </c>
      <c r="B1061" s="20" t="s">
        <v>2541</v>
      </c>
      <c r="C1061" s="20" t="s">
        <v>2542</v>
      </c>
      <c r="D1061" s="20" t="s">
        <v>2543</v>
      </c>
      <c r="E1061" s="20" t="s">
        <v>2559</v>
      </c>
      <c r="F1061" s="20" t="s">
        <v>23</v>
      </c>
      <c r="G1061" s="20" t="s">
        <v>276</v>
      </c>
      <c r="H1061" s="46">
        <v>36</v>
      </c>
      <c r="I1061" s="46" t="s">
        <v>263</v>
      </c>
      <c r="J1061" s="47">
        <v>1.68</v>
      </c>
      <c r="K1061" s="47">
        <v>60.48</v>
      </c>
      <c r="L1061" s="46" t="s">
        <v>154</v>
      </c>
      <c r="M1061" s="46" t="s">
        <v>155</v>
      </c>
      <c r="N1061" s="46" t="s">
        <v>156</v>
      </c>
      <c r="O1061" s="104" t="str">
        <f>IF(F1061="","",VLOOKUP(F1061,海关监管条件!$A$1:$B$2000,2,FALSE))</f>
        <v>无 </v>
      </c>
    </row>
    <row r="1062" spans="1:15">
      <c r="A1062" s="45">
        <v>43756</v>
      </c>
      <c r="B1062" s="20" t="s">
        <v>2541</v>
      </c>
      <c r="C1062" s="20" t="s">
        <v>2542</v>
      </c>
      <c r="D1062" s="20" t="s">
        <v>2543</v>
      </c>
      <c r="E1062" s="20" t="s">
        <v>2560</v>
      </c>
      <c r="F1062" s="20" t="s">
        <v>23</v>
      </c>
      <c r="G1062" s="20" t="s">
        <v>276</v>
      </c>
      <c r="H1062" s="46">
        <v>36</v>
      </c>
      <c r="I1062" s="46" t="s">
        <v>263</v>
      </c>
      <c r="J1062" s="47">
        <v>1.73</v>
      </c>
      <c r="K1062" s="47">
        <v>62.28</v>
      </c>
      <c r="L1062" s="46" t="s">
        <v>154</v>
      </c>
      <c r="M1062" s="46" t="s">
        <v>155</v>
      </c>
      <c r="N1062" s="46" t="s">
        <v>156</v>
      </c>
      <c r="O1062" s="104" t="str">
        <f>IF(F1062="","",VLOOKUP(F1062,海关监管条件!$A$1:$B$2000,2,FALSE))</f>
        <v>无 </v>
      </c>
    </row>
    <row r="1063" spans="1:15">
      <c r="A1063" s="45">
        <v>43756</v>
      </c>
      <c r="B1063" s="20" t="s">
        <v>2541</v>
      </c>
      <c r="C1063" s="20" t="s">
        <v>2542</v>
      </c>
      <c r="D1063" s="20" t="s">
        <v>2543</v>
      </c>
      <c r="E1063" s="20" t="s">
        <v>2561</v>
      </c>
      <c r="F1063" s="20" t="s">
        <v>23</v>
      </c>
      <c r="G1063" s="20" t="s">
        <v>276</v>
      </c>
      <c r="H1063" s="46">
        <v>132</v>
      </c>
      <c r="I1063" s="46" t="s">
        <v>263</v>
      </c>
      <c r="J1063" s="47">
        <v>1.64</v>
      </c>
      <c r="K1063" s="47">
        <v>216.48</v>
      </c>
      <c r="L1063" s="46" t="s">
        <v>154</v>
      </c>
      <c r="M1063" s="46" t="s">
        <v>155</v>
      </c>
      <c r="N1063" s="46" t="s">
        <v>156</v>
      </c>
      <c r="O1063" s="104" t="str">
        <f>IF(F1063="","",VLOOKUP(F1063,海关监管条件!$A$1:$B$2000,2,FALSE))</f>
        <v>无 </v>
      </c>
    </row>
    <row r="1064" spans="1:15">
      <c r="A1064" s="45">
        <v>43756</v>
      </c>
      <c r="B1064" s="20" t="s">
        <v>2541</v>
      </c>
      <c r="C1064" s="20" t="s">
        <v>2542</v>
      </c>
      <c r="D1064" s="20" t="s">
        <v>2543</v>
      </c>
      <c r="E1064" s="20" t="s">
        <v>2562</v>
      </c>
      <c r="F1064" s="20" t="s">
        <v>23</v>
      </c>
      <c r="G1064" s="20" t="s">
        <v>276</v>
      </c>
      <c r="H1064" s="46">
        <v>92</v>
      </c>
      <c r="I1064" s="46" t="s">
        <v>263</v>
      </c>
      <c r="J1064" s="47">
        <v>2.54</v>
      </c>
      <c r="K1064" s="47">
        <v>233.68</v>
      </c>
      <c r="L1064" s="46" t="s">
        <v>154</v>
      </c>
      <c r="M1064" s="46" t="s">
        <v>155</v>
      </c>
      <c r="N1064" s="46" t="s">
        <v>156</v>
      </c>
      <c r="O1064" s="104" t="str">
        <f>IF(F1064="","",VLOOKUP(F1064,海关监管条件!$A$1:$B$2000,2,FALSE))</f>
        <v>无 </v>
      </c>
    </row>
    <row r="1065" spans="1:15">
      <c r="A1065" s="45">
        <v>43756</v>
      </c>
      <c r="B1065" s="20" t="s">
        <v>2541</v>
      </c>
      <c r="C1065" s="20" t="s">
        <v>2542</v>
      </c>
      <c r="D1065" s="20" t="s">
        <v>2543</v>
      </c>
      <c r="E1065" s="20" t="s">
        <v>2563</v>
      </c>
      <c r="F1065" s="20" t="s">
        <v>23</v>
      </c>
      <c r="G1065" s="20" t="s">
        <v>1731</v>
      </c>
      <c r="H1065" s="46">
        <v>78</v>
      </c>
      <c r="I1065" s="46" t="s">
        <v>263</v>
      </c>
      <c r="J1065" s="47">
        <v>1.35</v>
      </c>
      <c r="K1065" s="47">
        <v>105.3</v>
      </c>
      <c r="L1065" s="46" t="s">
        <v>154</v>
      </c>
      <c r="M1065" s="46" t="s">
        <v>155</v>
      </c>
      <c r="N1065" s="46" t="s">
        <v>156</v>
      </c>
      <c r="O1065" s="104" t="str">
        <f>IF(F1065="","",VLOOKUP(F1065,海关监管条件!$A$1:$B$2000,2,FALSE))</f>
        <v>无 </v>
      </c>
    </row>
    <row r="1066" spans="1:15">
      <c r="A1066" s="45">
        <v>43756</v>
      </c>
      <c r="B1066" s="20" t="s">
        <v>2541</v>
      </c>
      <c r="C1066" s="20" t="s">
        <v>2564</v>
      </c>
      <c r="D1066" s="20" t="s">
        <v>2565</v>
      </c>
      <c r="E1066" s="20" t="s">
        <v>2566</v>
      </c>
      <c r="F1066" s="20" t="s">
        <v>13</v>
      </c>
      <c r="G1066" s="20" t="s">
        <v>1715</v>
      </c>
      <c r="H1066" s="46">
        <v>12</v>
      </c>
      <c r="I1066" s="46" t="s">
        <v>263</v>
      </c>
      <c r="J1066" s="47">
        <v>2.07</v>
      </c>
      <c r="K1066" s="47">
        <v>24.84</v>
      </c>
      <c r="L1066" s="46" t="s">
        <v>154</v>
      </c>
      <c r="M1066" s="46" t="s">
        <v>155</v>
      </c>
      <c r="N1066" s="46" t="s">
        <v>156</v>
      </c>
      <c r="O1066" s="104" t="str">
        <f>IF(F1066="","",VLOOKUP(F1066,海关监管条件!$A$1:$B$2000,2,FALSE))</f>
        <v>A</v>
      </c>
    </row>
    <row r="1067" spans="1:15">
      <c r="A1067" s="45">
        <v>43756</v>
      </c>
      <c r="B1067" s="20" t="s">
        <v>2541</v>
      </c>
      <c r="C1067" s="20" t="s">
        <v>2564</v>
      </c>
      <c r="D1067" s="20" t="s">
        <v>2565</v>
      </c>
      <c r="E1067" s="20" t="s">
        <v>2567</v>
      </c>
      <c r="F1067" s="20" t="s">
        <v>20</v>
      </c>
      <c r="G1067" s="20" t="s">
        <v>2568</v>
      </c>
      <c r="H1067" s="46">
        <v>48</v>
      </c>
      <c r="I1067" s="46" t="s">
        <v>263</v>
      </c>
      <c r="J1067" s="47">
        <v>3.49</v>
      </c>
      <c r="K1067" s="47">
        <v>167.52</v>
      </c>
      <c r="L1067" s="46" t="s">
        <v>154</v>
      </c>
      <c r="M1067" s="46" t="s">
        <v>155</v>
      </c>
      <c r="N1067" s="46" t="s">
        <v>156</v>
      </c>
      <c r="O1067" s="104" t="str">
        <f>IF(F1067="","",VLOOKUP(F1067,海关监管条件!$A$1:$B$2000,2,FALSE))</f>
        <v>无 </v>
      </c>
    </row>
    <row r="1068" spans="1:15">
      <c r="A1068" s="45">
        <v>43756</v>
      </c>
      <c r="B1068" s="20" t="s">
        <v>2541</v>
      </c>
      <c r="C1068" s="20" t="s">
        <v>2564</v>
      </c>
      <c r="D1068" s="20" t="s">
        <v>2565</v>
      </c>
      <c r="E1068" s="20" t="s">
        <v>2569</v>
      </c>
      <c r="F1068" s="20" t="s">
        <v>23</v>
      </c>
      <c r="G1068" s="20" t="s">
        <v>1183</v>
      </c>
      <c r="H1068" s="46">
        <v>12</v>
      </c>
      <c r="I1068" s="46" t="s">
        <v>263</v>
      </c>
      <c r="J1068" s="47">
        <v>3.54</v>
      </c>
      <c r="K1068" s="47">
        <v>42.48</v>
      </c>
      <c r="L1068" s="46" t="s">
        <v>154</v>
      </c>
      <c r="M1068" s="46" t="s">
        <v>155</v>
      </c>
      <c r="N1068" s="46" t="s">
        <v>156</v>
      </c>
      <c r="O1068" s="104" t="str">
        <f>IF(F1068="","",VLOOKUP(F1068,海关监管条件!$A$1:$B$2000,2,FALSE))</f>
        <v>无 </v>
      </c>
    </row>
    <row r="1069" spans="1:15">
      <c r="A1069" s="45">
        <v>43756</v>
      </c>
      <c r="B1069" s="20" t="s">
        <v>2541</v>
      </c>
      <c r="C1069" s="20" t="s">
        <v>2564</v>
      </c>
      <c r="D1069" s="20" t="s">
        <v>2565</v>
      </c>
      <c r="E1069" s="20" t="s">
        <v>2570</v>
      </c>
      <c r="F1069" s="20" t="s">
        <v>29</v>
      </c>
      <c r="G1069" s="20" t="s">
        <v>379</v>
      </c>
      <c r="H1069" s="46">
        <v>18</v>
      </c>
      <c r="I1069" s="46" t="s">
        <v>263</v>
      </c>
      <c r="J1069" s="47">
        <v>4.23</v>
      </c>
      <c r="K1069" s="47">
        <v>76.14</v>
      </c>
      <c r="L1069" s="46" t="s">
        <v>154</v>
      </c>
      <c r="M1069" s="46" t="s">
        <v>155</v>
      </c>
      <c r="N1069" s="46" t="s">
        <v>156</v>
      </c>
      <c r="O1069" s="104" t="str">
        <f>IF(F1069="","",VLOOKUP(F1069,海关监管条件!$A$1:$B$2000,2,FALSE))</f>
        <v>A </v>
      </c>
    </row>
    <row r="1070" spans="1:15">
      <c r="A1070" s="45">
        <v>43756</v>
      </c>
      <c r="B1070" s="20" t="s">
        <v>2541</v>
      </c>
      <c r="C1070" s="20" t="s">
        <v>2564</v>
      </c>
      <c r="D1070" s="20" t="s">
        <v>2565</v>
      </c>
      <c r="E1070" s="20" t="s">
        <v>2571</v>
      </c>
      <c r="F1070" s="20" t="s">
        <v>13</v>
      </c>
      <c r="G1070" s="20" t="s">
        <v>1724</v>
      </c>
      <c r="H1070" s="46">
        <v>30</v>
      </c>
      <c r="I1070" s="46" t="s">
        <v>263</v>
      </c>
      <c r="J1070" s="47">
        <v>2.28</v>
      </c>
      <c r="K1070" s="47">
        <v>68.4</v>
      </c>
      <c r="L1070" s="46" t="s">
        <v>154</v>
      </c>
      <c r="M1070" s="46" t="s">
        <v>155</v>
      </c>
      <c r="N1070" s="46" t="s">
        <v>156</v>
      </c>
      <c r="O1070" s="104" t="str">
        <f>IF(F1070="","",VLOOKUP(F1070,海关监管条件!$A$1:$B$2000,2,FALSE))</f>
        <v>A</v>
      </c>
    </row>
    <row r="1071" spans="1:15">
      <c r="A1071" s="45">
        <v>43756</v>
      </c>
      <c r="B1071" s="20" t="s">
        <v>2541</v>
      </c>
      <c r="C1071" s="20" t="s">
        <v>2564</v>
      </c>
      <c r="D1071" s="20" t="s">
        <v>2565</v>
      </c>
      <c r="E1071" s="20" t="s">
        <v>2572</v>
      </c>
      <c r="F1071" s="20" t="s">
        <v>13</v>
      </c>
      <c r="G1071" s="20" t="s">
        <v>2573</v>
      </c>
      <c r="H1071" s="46">
        <v>36</v>
      </c>
      <c r="I1071" s="46" t="s">
        <v>263</v>
      </c>
      <c r="J1071" s="47">
        <v>1.2</v>
      </c>
      <c r="K1071" s="47">
        <v>43.2</v>
      </c>
      <c r="L1071" s="46" t="s">
        <v>154</v>
      </c>
      <c r="M1071" s="46" t="s">
        <v>155</v>
      </c>
      <c r="N1071" s="46" t="s">
        <v>156</v>
      </c>
      <c r="O1071" s="104" t="str">
        <f>IF(F1071="","",VLOOKUP(F1071,海关监管条件!$A$1:$B$2000,2,FALSE))</f>
        <v>A</v>
      </c>
    </row>
    <row r="1072" spans="1:15">
      <c r="A1072" s="45">
        <v>43756</v>
      </c>
      <c r="B1072" s="20" t="s">
        <v>2541</v>
      </c>
      <c r="C1072" s="20" t="s">
        <v>2564</v>
      </c>
      <c r="D1072" s="20" t="s">
        <v>2565</v>
      </c>
      <c r="E1072" s="20" t="s">
        <v>2574</v>
      </c>
      <c r="F1072" s="20" t="s">
        <v>13</v>
      </c>
      <c r="G1072" s="20" t="s">
        <v>416</v>
      </c>
      <c r="H1072" s="46">
        <v>48</v>
      </c>
      <c r="I1072" s="46" t="s">
        <v>263</v>
      </c>
      <c r="J1072" s="47">
        <v>1.13</v>
      </c>
      <c r="K1072" s="47">
        <v>54.24</v>
      </c>
      <c r="L1072" s="46" t="s">
        <v>154</v>
      </c>
      <c r="M1072" s="46" t="s">
        <v>155</v>
      </c>
      <c r="N1072" s="46" t="s">
        <v>156</v>
      </c>
      <c r="O1072" s="104" t="str">
        <f>IF(F1072="","",VLOOKUP(F1072,海关监管条件!$A$1:$B$2000,2,FALSE))</f>
        <v>A</v>
      </c>
    </row>
    <row r="1073" spans="1:15">
      <c r="A1073" s="45">
        <v>43756</v>
      </c>
      <c r="B1073" s="20" t="s">
        <v>2541</v>
      </c>
      <c r="C1073" s="20" t="s">
        <v>2564</v>
      </c>
      <c r="D1073" s="20" t="s">
        <v>2565</v>
      </c>
      <c r="E1073" s="20" t="s">
        <v>2575</v>
      </c>
      <c r="F1073" s="20" t="s">
        <v>29</v>
      </c>
      <c r="G1073" s="20" t="s">
        <v>1177</v>
      </c>
      <c r="H1073" s="46">
        <v>84</v>
      </c>
      <c r="I1073" s="46" t="s">
        <v>263</v>
      </c>
      <c r="J1073" s="47">
        <v>3.41</v>
      </c>
      <c r="K1073" s="47">
        <v>286.44</v>
      </c>
      <c r="L1073" s="46" t="s">
        <v>154</v>
      </c>
      <c r="M1073" s="46" t="s">
        <v>155</v>
      </c>
      <c r="N1073" s="46" t="s">
        <v>156</v>
      </c>
      <c r="O1073" s="104" t="str">
        <f>IF(F1073="","",VLOOKUP(F1073,海关监管条件!$A$1:$B$2000,2,FALSE))</f>
        <v>A </v>
      </c>
    </row>
    <row r="1074" spans="1:15">
      <c r="A1074" s="45">
        <v>43756</v>
      </c>
      <c r="B1074" s="20" t="s">
        <v>2541</v>
      </c>
      <c r="C1074" s="20" t="s">
        <v>2564</v>
      </c>
      <c r="D1074" s="20" t="s">
        <v>2565</v>
      </c>
      <c r="E1074" s="20" t="s">
        <v>2576</v>
      </c>
      <c r="F1074" s="20" t="s">
        <v>23</v>
      </c>
      <c r="G1074" s="20" t="s">
        <v>391</v>
      </c>
      <c r="H1074" s="46">
        <v>24</v>
      </c>
      <c r="I1074" s="46" t="s">
        <v>263</v>
      </c>
      <c r="J1074" s="47">
        <v>1.13</v>
      </c>
      <c r="K1074" s="47">
        <v>27.12</v>
      </c>
      <c r="L1074" s="46" t="s">
        <v>154</v>
      </c>
      <c r="M1074" s="46" t="s">
        <v>155</v>
      </c>
      <c r="N1074" s="46" t="s">
        <v>156</v>
      </c>
      <c r="O1074" s="104" t="str">
        <f>IF(F1074="","",VLOOKUP(F1074,海关监管条件!$A$1:$B$2000,2,FALSE))</f>
        <v>无 </v>
      </c>
    </row>
    <row r="1075" spans="1:15">
      <c r="A1075" s="45">
        <v>43756</v>
      </c>
      <c r="B1075" s="20" t="s">
        <v>2541</v>
      </c>
      <c r="C1075" s="20" t="s">
        <v>2564</v>
      </c>
      <c r="D1075" s="20" t="s">
        <v>2565</v>
      </c>
      <c r="E1075" s="20" t="s">
        <v>2577</v>
      </c>
      <c r="F1075" s="20" t="s">
        <v>56</v>
      </c>
      <c r="G1075" s="20" t="s">
        <v>388</v>
      </c>
      <c r="H1075" s="46">
        <v>240</v>
      </c>
      <c r="I1075" s="46" t="s">
        <v>153</v>
      </c>
      <c r="J1075" s="47">
        <v>0.97</v>
      </c>
      <c r="K1075" s="47">
        <v>232.8</v>
      </c>
      <c r="L1075" s="46" t="s">
        <v>154</v>
      </c>
      <c r="M1075" s="46" t="s">
        <v>155</v>
      </c>
      <c r="N1075" s="46" t="s">
        <v>156</v>
      </c>
      <c r="O1075" s="104" t="str">
        <f>IF(F1075="","",VLOOKUP(F1075,海关监管条件!$A$1:$B$2000,2,FALSE))</f>
        <v>无</v>
      </c>
    </row>
    <row r="1076" spans="1:15">
      <c r="A1076" s="45">
        <v>43756</v>
      </c>
      <c r="B1076" s="20" t="s">
        <v>2541</v>
      </c>
      <c r="C1076" s="20" t="s">
        <v>2578</v>
      </c>
      <c r="D1076" s="20" t="s">
        <v>2579</v>
      </c>
      <c r="E1076" s="20" t="s">
        <v>2580</v>
      </c>
      <c r="F1076" s="20" t="s">
        <v>27</v>
      </c>
      <c r="G1076" s="20" t="s">
        <v>1711</v>
      </c>
      <c r="H1076" s="46">
        <v>12</v>
      </c>
      <c r="I1076" s="46" t="s">
        <v>153</v>
      </c>
      <c r="J1076" s="47">
        <v>0.8</v>
      </c>
      <c r="K1076" s="47">
        <v>9.6</v>
      </c>
      <c r="L1076" s="46" t="s">
        <v>154</v>
      </c>
      <c r="M1076" s="46" t="s">
        <v>155</v>
      </c>
      <c r="N1076" s="46" t="s">
        <v>156</v>
      </c>
      <c r="O1076" s="104" t="str">
        <f>IF(F1076="","",VLOOKUP(F1076,海关监管条件!$A$1:$B$2000,2,FALSE))</f>
        <v>A</v>
      </c>
    </row>
    <row r="1077" spans="1:15">
      <c r="A1077" s="45">
        <v>43762</v>
      </c>
      <c r="B1077" s="20" t="s">
        <v>2581</v>
      </c>
      <c r="C1077" s="20" t="s">
        <v>2582</v>
      </c>
      <c r="D1077" s="20" t="s">
        <v>2583</v>
      </c>
      <c r="E1077" s="20" t="s">
        <v>2584</v>
      </c>
      <c r="F1077" s="20" t="s">
        <v>5</v>
      </c>
      <c r="G1077" s="20" t="s">
        <v>2585</v>
      </c>
      <c r="H1077" s="46">
        <v>26</v>
      </c>
      <c r="I1077" s="103" t="s">
        <v>179</v>
      </c>
      <c r="J1077" s="47">
        <v>7.3</v>
      </c>
      <c r="K1077" s="47">
        <v>189.8</v>
      </c>
      <c r="L1077" s="46" t="s">
        <v>154</v>
      </c>
      <c r="M1077" s="46" t="s">
        <v>155</v>
      </c>
      <c r="N1077" s="46" t="s">
        <v>156</v>
      </c>
      <c r="O1077" s="104" t="str">
        <f>IF(F1077="","",VLOOKUP(F1077,海关监管条件!$A$1:$B$2000,2,FALSE))</f>
        <v>A </v>
      </c>
    </row>
    <row r="1078" spans="1:15">
      <c r="A1078" s="45">
        <v>43762</v>
      </c>
      <c r="B1078" s="20" t="s">
        <v>2581</v>
      </c>
      <c r="C1078" s="20" t="s">
        <v>2582</v>
      </c>
      <c r="D1078" s="20" t="s">
        <v>2583</v>
      </c>
      <c r="E1078" s="20" t="s">
        <v>2586</v>
      </c>
      <c r="F1078" s="20" t="s">
        <v>7</v>
      </c>
      <c r="G1078" s="20" t="s">
        <v>1482</v>
      </c>
      <c r="H1078" s="46">
        <v>41</v>
      </c>
      <c r="I1078" s="103" t="s">
        <v>179</v>
      </c>
      <c r="J1078" s="47">
        <v>5.3</v>
      </c>
      <c r="K1078" s="47">
        <v>217.3</v>
      </c>
      <c r="L1078" s="46" t="s">
        <v>154</v>
      </c>
      <c r="M1078" s="46" t="s">
        <v>155</v>
      </c>
      <c r="N1078" s="46" t="s">
        <v>156</v>
      </c>
      <c r="O1078" s="104" t="str">
        <f>IF(F1078="","",VLOOKUP(F1078,海关监管条件!$A$1:$B$2000,2,FALSE))</f>
        <v>A </v>
      </c>
    </row>
    <row r="1079" spans="1:15">
      <c r="A1079" s="45">
        <v>43762</v>
      </c>
      <c r="B1079" s="20" t="s">
        <v>2581</v>
      </c>
      <c r="C1079" s="20" t="s">
        <v>2582</v>
      </c>
      <c r="D1079" s="20" t="s">
        <v>2583</v>
      </c>
      <c r="E1079" s="20" t="s">
        <v>2587</v>
      </c>
      <c r="F1079" s="20" t="s">
        <v>5</v>
      </c>
      <c r="G1079" s="20" t="s">
        <v>2588</v>
      </c>
      <c r="H1079" s="46">
        <v>29</v>
      </c>
      <c r="I1079" s="103" t="s">
        <v>179</v>
      </c>
      <c r="J1079" s="47">
        <v>7.1</v>
      </c>
      <c r="K1079" s="47">
        <v>205.9</v>
      </c>
      <c r="L1079" s="46" t="s">
        <v>154</v>
      </c>
      <c r="M1079" s="46" t="s">
        <v>155</v>
      </c>
      <c r="N1079" s="46" t="s">
        <v>156</v>
      </c>
      <c r="O1079" s="104" t="str">
        <f>IF(F1079="","",VLOOKUP(F1079,海关监管条件!$A$1:$B$2000,2,FALSE))</f>
        <v>A </v>
      </c>
    </row>
    <row r="1080" spans="1:15">
      <c r="A1080" s="45">
        <v>43762</v>
      </c>
      <c r="B1080" s="20" t="s">
        <v>2589</v>
      </c>
      <c r="C1080" s="20" t="s">
        <v>2590</v>
      </c>
      <c r="D1080" s="20" t="s">
        <v>2591</v>
      </c>
      <c r="E1080" s="20" t="s">
        <v>2592</v>
      </c>
      <c r="F1080" s="20" t="s">
        <v>44</v>
      </c>
      <c r="G1080" s="20" t="s">
        <v>1918</v>
      </c>
      <c r="H1080" s="46">
        <v>160</v>
      </c>
      <c r="I1080" s="46" t="s">
        <v>165</v>
      </c>
      <c r="J1080" s="47">
        <v>17.8</v>
      </c>
      <c r="K1080" s="47">
        <v>2848</v>
      </c>
      <c r="L1080" s="103" t="s">
        <v>162</v>
      </c>
      <c r="M1080" s="46" t="s">
        <v>155</v>
      </c>
      <c r="N1080" s="46" t="s">
        <v>156</v>
      </c>
      <c r="O1080" s="104" t="str">
        <f>IF(F1080="","",VLOOKUP(F1080,海关监管条件!$A$1:$B$2000,2,FALSE))</f>
        <v>A </v>
      </c>
    </row>
    <row r="1081" spans="1:15">
      <c r="A1081" s="45">
        <v>43762</v>
      </c>
      <c r="B1081" s="20" t="s">
        <v>2593</v>
      </c>
      <c r="C1081" s="20" t="s">
        <v>2594</v>
      </c>
      <c r="D1081" s="20" t="s">
        <v>2595</v>
      </c>
      <c r="E1081" s="20" t="s">
        <v>2596</v>
      </c>
      <c r="F1081" s="20" t="s">
        <v>13</v>
      </c>
      <c r="G1081" s="20" t="s">
        <v>1198</v>
      </c>
      <c r="H1081" s="46">
        <v>44</v>
      </c>
      <c r="I1081" s="46" t="s">
        <v>165</v>
      </c>
      <c r="J1081" s="47">
        <v>1.73</v>
      </c>
      <c r="K1081" s="47">
        <v>76.12</v>
      </c>
      <c r="L1081" s="46" t="s">
        <v>154</v>
      </c>
      <c r="M1081" s="46" t="s">
        <v>155</v>
      </c>
      <c r="N1081" s="46" t="s">
        <v>156</v>
      </c>
      <c r="O1081" s="104" t="str">
        <f>IF(F1081="","",VLOOKUP(F1081,海关监管条件!$A$1:$B$2000,2,FALSE))</f>
        <v>A</v>
      </c>
    </row>
    <row r="1082" spans="1:15">
      <c r="A1082" s="45">
        <v>43762</v>
      </c>
      <c r="B1082" s="20" t="s">
        <v>2593</v>
      </c>
      <c r="C1082" s="20" t="s">
        <v>2597</v>
      </c>
      <c r="D1082" s="20" t="s">
        <v>2598</v>
      </c>
      <c r="E1082" s="20" t="s">
        <v>2599</v>
      </c>
      <c r="F1082" s="20" t="s">
        <v>20</v>
      </c>
      <c r="G1082" s="20" t="s">
        <v>213</v>
      </c>
      <c r="H1082" s="46">
        <v>24</v>
      </c>
      <c r="I1082" s="46" t="s">
        <v>214</v>
      </c>
      <c r="J1082" s="47">
        <v>8.79</v>
      </c>
      <c r="K1082" s="47">
        <v>210.96</v>
      </c>
      <c r="L1082" s="46" t="s">
        <v>154</v>
      </c>
      <c r="M1082" s="46" t="s">
        <v>155</v>
      </c>
      <c r="N1082" s="46" t="s">
        <v>156</v>
      </c>
      <c r="O1082" s="104" t="str">
        <f>IF(F1082="","",VLOOKUP(F1082,海关监管条件!$A$1:$B$2000,2,FALSE))</f>
        <v>无 </v>
      </c>
    </row>
    <row r="1083" spans="1:15">
      <c r="A1083" s="45">
        <v>43762</v>
      </c>
      <c r="B1083" s="20" t="s">
        <v>2593</v>
      </c>
      <c r="C1083" s="20" t="s">
        <v>2600</v>
      </c>
      <c r="D1083" s="20" t="s">
        <v>2601</v>
      </c>
      <c r="E1083" s="20" t="s">
        <v>2602</v>
      </c>
      <c r="F1083" s="20" t="s">
        <v>20</v>
      </c>
      <c r="G1083" s="20" t="s">
        <v>217</v>
      </c>
      <c r="H1083" s="46">
        <v>32</v>
      </c>
      <c r="I1083" s="46" t="s">
        <v>214</v>
      </c>
      <c r="J1083" s="47">
        <v>10.67</v>
      </c>
      <c r="K1083" s="47">
        <v>341.44</v>
      </c>
      <c r="L1083" s="46" t="s">
        <v>154</v>
      </c>
      <c r="M1083" s="46" t="s">
        <v>155</v>
      </c>
      <c r="N1083" s="46" t="s">
        <v>156</v>
      </c>
      <c r="O1083" s="104" t="str">
        <f>IF(F1083="","",VLOOKUP(F1083,海关监管条件!$A$1:$B$2000,2,FALSE))</f>
        <v>无 </v>
      </c>
    </row>
    <row r="1084" spans="1:15">
      <c r="A1084" s="45">
        <v>43762</v>
      </c>
      <c r="B1084" s="20" t="s">
        <v>2593</v>
      </c>
      <c r="C1084" s="20" t="s">
        <v>2600</v>
      </c>
      <c r="D1084" s="20" t="s">
        <v>2601</v>
      </c>
      <c r="E1084" s="20" t="s">
        <v>2603</v>
      </c>
      <c r="F1084" s="20" t="s">
        <v>20</v>
      </c>
      <c r="G1084" s="20" t="s">
        <v>217</v>
      </c>
      <c r="H1084" s="46">
        <v>16</v>
      </c>
      <c r="I1084" s="46" t="s">
        <v>214</v>
      </c>
      <c r="J1084" s="47">
        <v>10.6</v>
      </c>
      <c r="K1084" s="47">
        <v>169.6</v>
      </c>
      <c r="L1084" s="46" t="s">
        <v>154</v>
      </c>
      <c r="M1084" s="46" t="s">
        <v>155</v>
      </c>
      <c r="N1084" s="46" t="s">
        <v>156</v>
      </c>
      <c r="O1084" s="104" t="str">
        <f>IF(F1084="","",VLOOKUP(F1084,海关监管条件!$A$1:$B$2000,2,FALSE))</f>
        <v>无 </v>
      </c>
    </row>
    <row r="1085" spans="1:15">
      <c r="A1085" s="45">
        <v>43762</v>
      </c>
      <c r="B1085" s="20" t="s">
        <v>2604</v>
      </c>
      <c r="C1085" s="20" t="s">
        <v>2605</v>
      </c>
      <c r="D1085" s="20" t="s">
        <v>2606</v>
      </c>
      <c r="E1085" s="20" t="s">
        <v>2607</v>
      </c>
      <c r="F1085" s="20" t="s">
        <v>15</v>
      </c>
      <c r="G1085" s="20" t="s">
        <v>1209</v>
      </c>
      <c r="H1085" s="46">
        <v>1248</v>
      </c>
      <c r="I1085" s="46" t="s">
        <v>214</v>
      </c>
      <c r="J1085" s="47">
        <v>0.46</v>
      </c>
      <c r="K1085" s="47">
        <v>574.08</v>
      </c>
      <c r="L1085" s="46" t="s">
        <v>154</v>
      </c>
      <c r="M1085" s="46" t="s">
        <v>155</v>
      </c>
      <c r="N1085" s="46" t="s">
        <v>156</v>
      </c>
      <c r="O1085" s="104" t="str">
        <f>IF(F1085="","",VLOOKUP(F1085,海关监管条件!$A$1:$B$2000,2,FALSE))</f>
        <v>A </v>
      </c>
    </row>
    <row r="1086" spans="1:15">
      <c r="A1086" s="45">
        <v>43762</v>
      </c>
      <c r="B1086" s="20" t="s">
        <v>2604</v>
      </c>
      <c r="C1086" s="20" t="s">
        <v>2605</v>
      </c>
      <c r="D1086" s="20" t="s">
        <v>2606</v>
      </c>
      <c r="E1086" s="20" t="s">
        <v>2608</v>
      </c>
      <c r="F1086" s="20" t="s">
        <v>15</v>
      </c>
      <c r="G1086" s="20" t="s">
        <v>1209</v>
      </c>
      <c r="H1086" s="46">
        <v>144</v>
      </c>
      <c r="I1086" s="46" t="s">
        <v>214</v>
      </c>
      <c r="J1086" s="47">
        <v>0.46</v>
      </c>
      <c r="K1086" s="47">
        <v>66.24</v>
      </c>
      <c r="L1086" s="46" t="s">
        <v>154</v>
      </c>
      <c r="M1086" s="46" t="s">
        <v>155</v>
      </c>
      <c r="N1086" s="46" t="s">
        <v>156</v>
      </c>
      <c r="O1086" s="104" t="str">
        <f>IF(F1086="","",VLOOKUP(F1086,海关监管条件!$A$1:$B$2000,2,FALSE))</f>
        <v>A </v>
      </c>
    </row>
    <row r="1087" spans="1:15">
      <c r="A1087" s="45">
        <v>43762</v>
      </c>
      <c r="B1087" s="20" t="s">
        <v>2604</v>
      </c>
      <c r="C1087" s="20" t="s">
        <v>2605</v>
      </c>
      <c r="D1087" s="20" t="s">
        <v>2606</v>
      </c>
      <c r="E1087" s="20" t="s">
        <v>2609</v>
      </c>
      <c r="F1087" s="20" t="s">
        <v>15</v>
      </c>
      <c r="G1087" s="20" t="s">
        <v>1209</v>
      </c>
      <c r="H1087" s="46">
        <v>168</v>
      </c>
      <c r="I1087" s="46" t="s">
        <v>214</v>
      </c>
      <c r="J1087" s="47">
        <v>0.46</v>
      </c>
      <c r="K1087" s="47">
        <v>77.28</v>
      </c>
      <c r="L1087" s="46" t="s">
        <v>154</v>
      </c>
      <c r="M1087" s="46" t="s">
        <v>155</v>
      </c>
      <c r="N1087" s="46" t="s">
        <v>156</v>
      </c>
      <c r="O1087" s="104" t="str">
        <f>IF(F1087="","",VLOOKUP(F1087,海关监管条件!$A$1:$B$2000,2,FALSE))</f>
        <v>A </v>
      </c>
    </row>
    <row r="1088" spans="1:15">
      <c r="A1088" s="45">
        <v>43762</v>
      </c>
      <c r="B1088" s="20" t="s">
        <v>2604</v>
      </c>
      <c r="C1088" s="20" t="s">
        <v>2610</v>
      </c>
      <c r="D1088" s="20" t="s">
        <v>2611</v>
      </c>
      <c r="E1088" s="20" t="s">
        <v>2612</v>
      </c>
      <c r="F1088" s="20" t="s">
        <v>15</v>
      </c>
      <c r="G1088" s="20" t="s">
        <v>1207</v>
      </c>
      <c r="H1088" s="46">
        <v>1110</v>
      </c>
      <c r="I1088" s="46" t="s">
        <v>214</v>
      </c>
      <c r="J1088" s="47">
        <v>0.8</v>
      </c>
      <c r="K1088" s="47">
        <v>888</v>
      </c>
      <c r="L1088" s="46" t="s">
        <v>154</v>
      </c>
      <c r="M1088" s="46" t="s">
        <v>155</v>
      </c>
      <c r="N1088" s="46" t="s">
        <v>156</v>
      </c>
      <c r="O1088" s="104" t="str">
        <f>IF(F1088="","",VLOOKUP(F1088,海关监管条件!$A$1:$B$2000,2,FALSE))</f>
        <v>A </v>
      </c>
    </row>
    <row r="1089" spans="1:15">
      <c r="A1089" s="45">
        <v>43762</v>
      </c>
      <c r="B1089" s="20" t="s">
        <v>2604</v>
      </c>
      <c r="C1089" s="20" t="s">
        <v>2610</v>
      </c>
      <c r="D1089" s="20" t="s">
        <v>2611</v>
      </c>
      <c r="E1089" s="20" t="s">
        <v>2613</v>
      </c>
      <c r="F1089" s="20" t="s">
        <v>15</v>
      </c>
      <c r="G1089" s="20" t="s">
        <v>1207</v>
      </c>
      <c r="H1089" s="46">
        <v>1230</v>
      </c>
      <c r="I1089" s="46" t="s">
        <v>214</v>
      </c>
      <c r="J1089" s="47">
        <v>0.8</v>
      </c>
      <c r="K1089" s="47">
        <v>984</v>
      </c>
      <c r="L1089" s="46" t="s">
        <v>154</v>
      </c>
      <c r="M1089" s="46" t="s">
        <v>155</v>
      </c>
      <c r="N1089" s="46" t="s">
        <v>156</v>
      </c>
      <c r="O1089" s="104" t="str">
        <f>IF(F1089="","",VLOOKUP(F1089,海关监管条件!$A$1:$B$2000,2,FALSE))</f>
        <v>A </v>
      </c>
    </row>
    <row r="1090" spans="1:15">
      <c r="A1090" s="45">
        <v>43762</v>
      </c>
      <c r="B1090" s="20" t="s">
        <v>2604</v>
      </c>
      <c r="C1090" s="20" t="s">
        <v>2610</v>
      </c>
      <c r="D1090" s="20" t="s">
        <v>2611</v>
      </c>
      <c r="E1090" s="20" t="s">
        <v>2614</v>
      </c>
      <c r="F1090" s="20" t="s">
        <v>15</v>
      </c>
      <c r="G1090" s="20" t="s">
        <v>1207</v>
      </c>
      <c r="H1090" s="46">
        <v>1230</v>
      </c>
      <c r="I1090" s="46" t="s">
        <v>214</v>
      </c>
      <c r="J1090" s="47">
        <v>0.8</v>
      </c>
      <c r="K1090" s="47">
        <v>984</v>
      </c>
      <c r="L1090" s="46" t="s">
        <v>154</v>
      </c>
      <c r="M1090" s="46" t="s">
        <v>155</v>
      </c>
      <c r="N1090" s="46" t="s">
        <v>156</v>
      </c>
      <c r="O1090" s="104" t="str">
        <f>IF(F1090="","",VLOOKUP(F1090,海关监管条件!$A$1:$B$2000,2,FALSE))</f>
        <v>A </v>
      </c>
    </row>
    <row r="1091" spans="1:15">
      <c r="A1091" s="45">
        <v>43762</v>
      </c>
      <c r="B1091" s="20" t="s">
        <v>2604</v>
      </c>
      <c r="C1091" s="20" t="s">
        <v>2610</v>
      </c>
      <c r="D1091" s="20" t="s">
        <v>2611</v>
      </c>
      <c r="E1091" s="20" t="s">
        <v>2615</v>
      </c>
      <c r="F1091" s="20" t="s">
        <v>10</v>
      </c>
      <c r="G1091" s="20" t="s">
        <v>2616</v>
      </c>
      <c r="H1091" s="46">
        <v>192</v>
      </c>
      <c r="I1091" s="46" t="s">
        <v>214</v>
      </c>
      <c r="J1091" s="47">
        <v>1</v>
      </c>
      <c r="K1091" s="47">
        <v>192</v>
      </c>
      <c r="L1091" s="46" t="s">
        <v>154</v>
      </c>
      <c r="M1091" s="46" t="s">
        <v>155</v>
      </c>
      <c r="N1091" s="46" t="s">
        <v>156</v>
      </c>
      <c r="O1091" s="104" t="str">
        <f>IF(F1091="","",VLOOKUP(F1091,海关监管条件!$A$1:$B$2000,2,FALSE))</f>
        <v>A </v>
      </c>
    </row>
    <row r="1092" spans="1:15">
      <c r="A1092" s="45">
        <v>43762</v>
      </c>
      <c r="B1092" s="20" t="s">
        <v>2604</v>
      </c>
      <c r="C1092" s="20" t="s">
        <v>2610</v>
      </c>
      <c r="D1092" s="20" t="s">
        <v>2611</v>
      </c>
      <c r="E1092" s="20" t="s">
        <v>2617</v>
      </c>
      <c r="F1092" s="20" t="s">
        <v>15</v>
      </c>
      <c r="G1092" s="20" t="s">
        <v>1209</v>
      </c>
      <c r="H1092" s="46">
        <v>984</v>
      </c>
      <c r="I1092" s="46" t="s">
        <v>214</v>
      </c>
      <c r="J1092" s="47">
        <v>0.5</v>
      </c>
      <c r="K1092" s="47">
        <v>492</v>
      </c>
      <c r="L1092" s="46" t="s">
        <v>154</v>
      </c>
      <c r="M1092" s="46" t="s">
        <v>155</v>
      </c>
      <c r="N1092" s="46" t="s">
        <v>156</v>
      </c>
      <c r="O1092" s="104" t="str">
        <f>IF(F1092="","",VLOOKUP(F1092,海关监管条件!$A$1:$B$2000,2,FALSE))</f>
        <v>A </v>
      </c>
    </row>
    <row r="1093" spans="1:15">
      <c r="A1093" s="45">
        <v>43762</v>
      </c>
      <c r="B1093" s="20" t="s">
        <v>2618</v>
      </c>
      <c r="C1093" s="20" t="s">
        <v>2619</v>
      </c>
      <c r="D1093" s="20" t="s">
        <v>2620</v>
      </c>
      <c r="E1093" s="20" t="s">
        <v>2621</v>
      </c>
      <c r="F1093" s="20" t="s">
        <v>7</v>
      </c>
      <c r="G1093" s="20" t="s">
        <v>1432</v>
      </c>
      <c r="H1093" s="46">
        <v>20</v>
      </c>
      <c r="I1093" s="46" t="s">
        <v>165</v>
      </c>
      <c r="J1093" s="47">
        <v>12.5</v>
      </c>
      <c r="K1093" s="47">
        <v>250</v>
      </c>
      <c r="L1093" s="46" t="s">
        <v>610</v>
      </c>
      <c r="M1093" s="46" t="s">
        <v>155</v>
      </c>
      <c r="N1093" s="46" t="s">
        <v>156</v>
      </c>
      <c r="O1093" s="104" t="str">
        <f>IF(F1093="","",VLOOKUP(F1093,海关监管条件!$A$1:$B$2000,2,FALSE))</f>
        <v>A </v>
      </c>
    </row>
    <row r="1094" spans="1:15">
      <c r="A1094" s="45">
        <v>43762</v>
      </c>
      <c r="B1094" s="20" t="s">
        <v>2618</v>
      </c>
      <c r="C1094" s="20" t="s">
        <v>2619</v>
      </c>
      <c r="D1094" s="20" t="s">
        <v>2620</v>
      </c>
      <c r="E1094" s="20" t="s">
        <v>2622</v>
      </c>
      <c r="F1094" s="20" t="s">
        <v>7</v>
      </c>
      <c r="G1094" s="20" t="s">
        <v>1973</v>
      </c>
      <c r="H1094" s="46">
        <v>30</v>
      </c>
      <c r="I1094" s="46" t="s">
        <v>165</v>
      </c>
      <c r="J1094" s="47">
        <v>67.4</v>
      </c>
      <c r="K1094" s="47">
        <v>2022</v>
      </c>
      <c r="L1094" s="46" t="s">
        <v>610</v>
      </c>
      <c r="M1094" s="46" t="s">
        <v>155</v>
      </c>
      <c r="N1094" s="46" t="s">
        <v>156</v>
      </c>
      <c r="O1094" s="104" t="str">
        <f>IF(F1094="","",VLOOKUP(F1094,海关监管条件!$A$1:$B$2000,2,FALSE))</f>
        <v>A </v>
      </c>
    </row>
    <row r="1095" spans="1:15">
      <c r="A1095" s="45">
        <v>43762</v>
      </c>
      <c r="B1095" s="20" t="s">
        <v>2623</v>
      </c>
      <c r="C1095" s="20" t="s">
        <v>2624</v>
      </c>
      <c r="D1095" s="20" t="s">
        <v>2625</v>
      </c>
      <c r="E1095" s="20" t="s">
        <v>2626</v>
      </c>
      <c r="F1095" s="20" t="s">
        <v>4</v>
      </c>
      <c r="G1095" s="20" t="s">
        <v>281</v>
      </c>
      <c r="H1095" s="46">
        <v>48</v>
      </c>
      <c r="I1095" s="103" t="s">
        <v>179</v>
      </c>
      <c r="J1095" s="47">
        <v>18</v>
      </c>
      <c r="K1095" s="47">
        <v>864</v>
      </c>
      <c r="L1095" s="103" t="s">
        <v>162</v>
      </c>
      <c r="M1095" s="46" t="s">
        <v>155</v>
      </c>
      <c r="N1095" s="46" t="s">
        <v>156</v>
      </c>
      <c r="O1095" s="104" t="str">
        <f>IF(F1095="","",VLOOKUP(F1095,海关监管条件!$A$1:$B$2000,2,FALSE))</f>
        <v>无 </v>
      </c>
    </row>
    <row r="1096" spans="1:15">
      <c r="A1096" s="45">
        <v>43762</v>
      </c>
      <c r="B1096" s="20" t="s">
        <v>2623</v>
      </c>
      <c r="C1096" s="20" t="s">
        <v>2624</v>
      </c>
      <c r="D1096" s="20" t="s">
        <v>2625</v>
      </c>
      <c r="E1096" s="20" t="s">
        <v>2627</v>
      </c>
      <c r="F1096" s="20" t="s">
        <v>4</v>
      </c>
      <c r="G1096" s="20" t="s">
        <v>281</v>
      </c>
      <c r="H1096" s="46">
        <v>63</v>
      </c>
      <c r="I1096" s="103" t="s">
        <v>179</v>
      </c>
      <c r="J1096" s="47">
        <v>18</v>
      </c>
      <c r="K1096" s="47">
        <v>1134</v>
      </c>
      <c r="L1096" s="103" t="s">
        <v>162</v>
      </c>
      <c r="M1096" s="46" t="s">
        <v>155</v>
      </c>
      <c r="N1096" s="46" t="s">
        <v>156</v>
      </c>
      <c r="O1096" s="104" t="str">
        <f>IF(F1096="","",VLOOKUP(F1096,海关监管条件!$A$1:$B$2000,2,FALSE))</f>
        <v>无 </v>
      </c>
    </row>
    <row r="1097" spans="1:15">
      <c r="A1097" s="45">
        <v>43762</v>
      </c>
      <c r="B1097" s="20" t="s">
        <v>2623</v>
      </c>
      <c r="C1097" s="20" t="s">
        <v>2624</v>
      </c>
      <c r="D1097" s="20" t="s">
        <v>2625</v>
      </c>
      <c r="E1097" s="20" t="s">
        <v>2628</v>
      </c>
      <c r="F1097" s="20" t="s">
        <v>51</v>
      </c>
      <c r="G1097" s="20" t="s">
        <v>1564</v>
      </c>
      <c r="H1097" s="46">
        <v>26.4</v>
      </c>
      <c r="I1097" s="103" t="s">
        <v>179</v>
      </c>
      <c r="J1097" s="47">
        <v>18</v>
      </c>
      <c r="K1097" s="47">
        <v>475.2</v>
      </c>
      <c r="L1097" s="103" t="s">
        <v>162</v>
      </c>
      <c r="M1097" s="46" t="s">
        <v>155</v>
      </c>
      <c r="N1097" s="46" t="s">
        <v>156</v>
      </c>
      <c r="O1097" s="104" t="str">
        <f>IF(F1097="","",VLOOKUP(F1097,海关监管条件!$A$1:$B$2000,2,FALSE))</f>
        <v>无</v>
      </c>
    </row>
    <row r="1098" spans="1:15">
      <c r="A1098" s="45">
        <v>43762</v>
      </c>
      <c r="B1098" s="20" t="s">
        <v>2623</v>
      </c>
      <c r="C1098" s="20" t="s">
        <v>2624</v>
      </c>
      <c r="D1098" s="20" t="s">
        <v>2625</v>
      </c>
      <c r="E1098" s="20" t="s">
        <v>2629</v>
      </c>
      <c r="F1098" s="20" t="s">
        <v>4</v>
      </c>
      <c r="G1098" s="20" t="s">
        <v>2630</v>
      </c>
      <c r="H1098" s="46">
        <v>2.4</v>
      </c>
      <c r="I1098" s="103" t="s">
        <v>179</v>
      </c>
      <c r="J1098" s="47">
        <v>18</v>
      </c>
      <c r="K1098" s="47">
        <v>43.2</v>
      </c>
      <c r="L1098" s="103" t="s">
        <v>162</v>
      </c>
      <c r="M1098" s="46" t="s">
        <v>155</v>
      </c>
      <c r="N1098" s="46" t="s">
        <v>156</v>
      </c>
      <c r="O1098" s="104" t="str">
        <f>IF(F1098="","",VLOOKUP(F1098,海关监管条件!$A$1:$B$2000,2,FALSE))</f>
        <v>无 </v>
      </c>
    </row>
    <row r="1099" spans="1:15">
      <c r="A1099" s="45">
        <v>43762</v>
      </c>
      <c r="B1099" s="20" t="s">
        <v>2623</v>
      </c>
      <c r="C1099" s="20" t="s">
        <v>2624</v>
      </c>
      <c r="D1099" s="20" t="s">
        <v>2625</v>
      </c>
      <c r="E1099" s="20" t="s">
        <v>2631</v>
      </c>
      <c r="F1099" s="20" t="s">
        <v>4</v>
      </c>
      <c r="G1099" s="20" t="s">
        <v>2632</v>
      </c>
      <c r="H1099" s="46">
        <v>11.25</v>
      </c>
      <c r="I1099" s="103" t="s">
        <v>179</v>
      </c>
      <c r="J1099" s="47">
        <v>18</v>
      </c>
      <c r="K1099" s="47">
        <v>202.5</v>
      </c>
      <c r="L1099" s="103" t="s">
        <v>162</v>
      </c>
      <c r="M1099" s="46" t="s">
        <v>155</v>
      </c>
      <c r="N1099" s="46" t="s">
        <v>156</v>
      </c>
      <c r="O1099" s="104" t="str">
        <f>IF(F1099="","",VLOOKUP(F1099,海关监管条件!$A$1:$B$2000,2,FALSE))</f>
        <v>无 </v>
      </c>
    </row>
    <row r="1100" spans="1:15">
      <c r="A1100" s="45">
        <v>43762</v>
      </c>
      <c r="B1100" s="20" t="s">
        <v>2633</v>
      </c>
      <c r="C1100" s="20" t="s">
        <v>2634</v>
      </c>
      <c r="D1100" s="20" t="s">
        <v>2635</v>
      </c>
      <c r="E1100" s="20" t="s">
        <v>2636</v>
      </c>
      <c r="F1100" s="20" t="s">
        <v>15</v>
      </c>
      <c r="G1100" s="20" t="s">
        <v>719</v>
      </c>
      <c r="H1100" s="46">
        <v>600</v>
      </c>
      <c r="I1100" s="46" t="s">
        <v>165</v>
      </c>
      <c r="J1100" s="47">
        <v>0.48</v>
      </c>
      <c r="K1100" s="47">
        <v>288</v>
      </c>
      <c r="L1100" s="46" t="s">
        <v>154</v>
      </c>
      <c r="M1100" s="46" t="s">
        <v>155</v>
      </c>
      <c r="N1100" s="46" t="s">
        <v>156</v>
      </c>
      <c r="O1100" s="104" t="str">
        <f>IF(F1100="","",VLOOKUP(F1100,海关监管条件!$A$1:$B$2000,2,FALSE))</f>
        <v>A </v>
      </c>
    </row>
    <row r="1101" spans="1:15">
      <c r="A1101" s="45">
        <v>43762</v>
      </c>
      <c r="B1101" s="20" t="s">
        <v>2633</v>
      </c>
      <c r="C1101" s="20" t="s">
        <v>2634</v>
      </c>
      <c r="D1101" s="20" t="s">
        <v>2635</v>
      </c>
      <c r="E1101" s="20" t="s">
        <v>2637</v>
      </c>
      <c r="F1101" s="20" t="s">
        <v>54</v>
      </c>
      <c r="G1101" s="20" t="s">
        <v>1606</v>
      </c>
      <c r="H1101" s="46">
        <v>12</v>
      </c>
      <c r="I1101" s="46" t="s">
        <v>631</v>
      </c>
      <c r="J1101" s="47">
        <v>2.84</v>
      </c>
      <c r="K1101" s="47">
        <v>34.08</v>
      </c>
      <c r="L1101" s="46" t="s">
        <v>154</v>
      </c>
      <c r="M1101" s="46" t="s">
        <v>155</v>
      </c>
      <c r="N1101" s="46" t="s">
        <v>156</v>
      </c>
      <c r="O1101" s="104" t="str">
        <f>IF(F1101="","",VLOOKUP(F1101,海关监管条件!$A$1:$B$2000,2,FALSE))</f>
        <v>A</v>
      </c>
    </row>
    <row r="1102" spans="1:15">
      <c r="A1102" s="45">
        <v>43762</v>
      </c>
      <c r="B1102" s="20" t="s">
        <v>2633</v>
      </c>
      <c r="C1102" s="20" t="s">
        <v>2634</v>
      </c>
      <c r="D1102" s="20" t="s">
        <v>2635</v>
      </c>
      <c r="E1102" s="20" t="s">
        <v>2638</v>
      </c>
      <c r="F1102" s="20" t="s">
        <v>53</v>
      </c>
      <c r="G1102" s="20" t="s">
        <v>1348</v>
      </c>
      <c r="H1102" s="46">
        <v>36</v>
      </c>
      <c r="I1102" s="46" t="s">
        <v>631</v>
      </c>
      <c r="J1102" s="47">
        <v>3.2</v>
      </c>
      <c r="K1102" s="47">
        <v>115.2</v>
      </c>
      <c r="L1102" s="46" t="s">
        <v>154</v>
      </c>
      <c r="M1102" s="46" t="s">
        <v>155</v>
      </c>
      <c r="N1102" s="46" t="s">
        <v>156</v>
      </c>
      <c r="O1102" s="104" t="str">
        <f>IF(F1102="","",VLOOKUP(F1102,海关监管条件!$A$1:$B$2000,2,FALSE))</f>
        <v>无</v>
      </c>
    </row>
    <row r="1103" spans="1:15">
      <c r="A1103" s="45">
        <v>43762</v>
      </c>
      <c r="B1103" s="20" t="s">
        <v>2633</v>
      </c>
      <c r="C1103" s="20" t="s">
        <v>2634</v>
      </c>
      <c r="D1103" s="20" t="s">
        <v>2635</v>
      </c>
      <c r="E1103" s="20" t="s">
        <v>2639</v>
      </c>
      <c r="F1103" s="20" t="s">
        <v>53</v>
      </c>
      <c r="G1103" s="20" t="s">
        <v>1348</v>
      </c>
      <c r="H1103" s="46">
        <v>36</v>
      </c>
      <c r="I1103" s="46" t="s">
        <v>631</v>
      </c>
      <c r="J1103" s="47">
        <v>3.5</v>
      </c>
      <c r="K1103" s="47">
        <v>126</v>
      </c>
      <c r="L1103" s="46" t="s">
        <v>154</v>
      </c>
      <c r="M1103" s="46" t="s">
        <v>155</v>
      </c>
      <c r="N1103" s="46" t="s">
        <v>156</v>
      </c>
      <c r="O1103" s="104" t="str">
        <f>IF(F1103="","",VLOOKUP(F1103,海关监管条件!$A$1:$B$2000,2,FALSE))</f>
        <v>无</v>
      </c>
    </row>
    <row r="1104" spans="1:15">
      <c r="A1104" s="45">
        <v>43762</v>
      </c>
      <c r="B1104" s="20" t="s">
        <v>2633</v>
      </c>
      <c r="C1104" s="20" t="s">
        <v>2634</v>
      </c>
      <c r="D1104" s="20" t="s">
        <v>2635</v>
      </c>
      <c r="E1104" s="20" t="s">
        <v>2640</v>
      </c>
      <c r="F1104" s="20" t="s">
        <v>42</v>
      </c>
      <c r="G1104" s="20" t="s">
        <v>1343</v>
      </c>
      <c r="H1104" s="46">
        <v>128</v>
      </c>
      <c r="I1104" s="46" t="s">
        <v>165</v>
      </c>
      <c r="J1104" s="47">
        <v>2</v>
      </c>
      <c r="K1104" s="47">
        <v>256</v>
      </c>
      <c r="L1104" s="46" t="s">
        <v>154</v>
      </c>
      <c r="M1104" s="46" t="s">
        <v>155</v>
      </c>
      <c r="N1104" s="46" t="s">
        <v>156</v>
      </c>
      <c r="O1104" s="104" t="str">
        <f>IF(F1104="","",VLOOKUP(F1104,海关监管条件!$A$1:$B$2000,2,FALSE))</f>
        <v>无 </v>
      </c>
    </row>
    <row r="1105" spans="1:15">
      <c r="A1105" s="45">
        <v>43762</v>
      </c>
      <c r="B1105" s="20" t="s">
        <v>2633</v>
      </c>
      <c r="C1105" s="20" t="s">
        <v>2634</v>
      </c>
      <c r="D1105" s="20" t="s">
        <v>2635</v>
      </c>
      <c r="E1105" s="20" t="s">
        <v>2641</v>
      </c>
      <c r="F1105" s="20" t="s">
        <v>53</v>
      </c>
      <c r="G1105" s="20" t="s">
        <v>2642</v>
      </c>
      <c r="H1105" s="46">
        <v>432</v>
      </c>
      <c r="I1105" s="46" t="s">
        <v>631</v>
      </c>
      <c r="J1105" s="47">
        <v>1.25</v>
      </c>
      <c r="K1105" s="47">
        <v>540</v>
      </c>
      <c r="L1105" s="46" t="s">
        <v>154</v>
      </c>
      <c r="M1105" s="46" t="s">
        <v>155</v>
      </c>
      <c r="N1105" s="46" t="s">
        <v>156</v>
      </c>
      <c r="O1105" s="104" t="str">
        <f>IF(F1105="","",VLOOKUP(F1105,海关监管条件!$A$1:$B$2000,2,FALSE))</f>
        <v>无</v>
      </c>
    </row>
    <row r="1106" spans="1:15">
      <c r="A1106" s="45">
        <v>43762</v>
      </c>
      <c r="B1106" s="20" t="s">
        <v>2633</v>
      </c>
      <c r="C1106" s="20" t="s">
        <v>2634</v>
      </c>
      <c r="D1106" s="20" t="s">
        <v>2635</v>
      </c>
      <c r="E1106" s="20" t="s">
        <v>2643</v>
      </c>
      <c r="F1106" s="20" t="s">
        <v>15</v>
      </c>
      <c r="G1106" s="20" t="s">
        <v>2644</v>
      </c>
      <c r="H1106" s="46">
        <v>64</v>
      </c>
      <c r="I1106" s="46" t="s">
        <v>153</v>
      </c>
      <c r="J1106" s="47">
        <v>2.3</v>
      </c>
      <c r="K1106" s="47">
        <v>147.2</v>
      </c>
      <c r="L1106" s="46" t="s">
        <v>154</v>
      </c>
      <c r="M1106" s="46" t="s">
        <v>155</v>
      </c>
      <c r="N1106" s="46" t="s">
        <v>156</v>
      </c>
      <c r="O1106" s="104" t="str">
        <f>IF(F1106="","",VLOOKUP(F1106,海关监管条件!$A$1:$B$2000,2,FALSE))</f>
        <v>A </v>
      </c>
    </row>
    <row r="1107" spans="1:15">
      <c r="A1107" s="45">
        <v>43762</v>
      </c>
      <c r="B1107" s="20" t="s">
        <v>2633</v>
      </c>
      <c r="C1107" s="20" t="s">
        <v>2634</v>
      </c>
      <c r="D1107" s="20" t="s">
        <v>2635</v>
      </c>
      <c r="E1107" s="20" t="s">
        <v>2645</v>
      </c>
      <c r="F1107" s="20" t="s">
        <v>56</v>
      </c>
      <c r="G1107" s="20" t="s">
        <v>1309</v>
      </c>
      <c r="H1107" s="46">
        <v>128</v>
      </c>
      <c r="I1107" s="46" t="s">
        <v>165</v>
      </c>
      <c r="J1107" s="47">
        <v>0.25</v>
      </c>
      <c r="K1107" s="47">
        <v>32</v>
      </c>
      <c r="L1107" s="46" t="s">
        <v>154</v>
      </c>
      <c r="M1107" s="46" t="s">
        <v>155</v>
      </c>
      <c r="N1107" s="46" t="s">
        <v>156</v>
      </c>
      <c r="O1107" s="104" t="str">
        <f>IF(F1107="","",VLOOKUP(F1107,海关监管条件!$A$1:$B$2000,2,FALSE))</f>
        <v>无</v>
      </c>
    </row>
    <row r="1108" spans="1:15">
      <c r="A1108" s="45">
        <v>43762</v>
      </c>
      <c r="B1108" s="20" t="s">
        <v>2633</v>
      </c>
      <c r="C1108" s="20" t="s">
        <v>2634</v>
      </c>
      <c r="D1108" s="20" t="s">
        <v>2635</v>
      </c>
      <c r="E1108" s="20" t="s">
        <v>2646</v>
      </c>
      <c r="F1108" s="20" t="s">
        <v>56</v>
      </c>
      <c r="G1108" s="20" t="s">
        <v>1311</v>
      </c>
      <c r="H1108" s="46">
        <v>192</v>
      </c>
      <c r="I1108" s="46" t="s">
        <v>165</v>
      </c>
      <c r="J1108" s="47">
        <v>0.3</v>
      </c>
      <c r="K1108" s="47">
        <v>57.6</v>
      </c>
      <c r="L1108" s="46" t="s">
        <v>154</v>
      </c>
      <c r="M1108" s="46" t="s">
        <v>155</v>
      </c>
      <c r="N1108" s="46" t="s">
        <v>156</v>
      </c>
      <c r="O1108" s="104" t="str">
        <f>IF(F1108="","",VLOOKUP(F1108,海关监管条件!$A$1:$B$2000,2,FALSE))</f>
        <v>无</v>
      </c>
    </row>
    <row r="1109" spans="1:15">
      <c r="A1109" s="45">
        <v>43762</v>
      </c>
      <c r="B1109" s="20" t="s">
        <v>2633</v>
      </c>
      <c r="C1109" s="20" t="s">
        <v>2634</v>
      </c>
      <c r="D1109" s="20" t="s">
        <v>2635</v>
      </c>
      <c r="E1109" s="20" t="s">
        <v>2647</v>
      </c>
      <c r="F1109" s="20" t="s">
        <v>15</v>
      </c>
      <c r="G1109" s="20" t="s">
        <v>1632</v>
      </c>
      <c r="H1109" s="46">
        <v>48</v>
      </c>
      <c r="I1109" s="46" t="s">
        <v>165</v>
      </c>
      <c r="J1109" s="47">
        <v>0.45</v>
      </c>
      <c r="K1109" s="47">
        <v>21.6</v>
      </c>
      <c r="L1109" s="46" t="s">
        <v>154</v>
      </c>
      <c r="M1109" s="46" t="s">
        <v>155</v>
      </c>
      <c r="N1109" s="46" t="s">
        <v>156</v>
      </c>
      <c r="O1109" s="104" t="str">
        <f>IF(F1109="","",VLOOKUP(F1109,海关监管条件!$A$1:$B$2000,2,FALSE))</f>
        <v>A </v>
      </c>
    </row>
    <row r="1110" spans="1:15">
      <c r="A1110" s="45">
        <v>43762</v>
      </c>
      <c r="B1110" s="20" t="s">
        <v>2633</v>
      </c>
      <c r="C1110" s="20" t="s">
        <v>2634</v>
      </c>
      <c r="D1110" s="20" t="s">
        <v>2635</v>
      </c>
      <c r="E1110" s="20" t="s">
        <v>2648</v>
      </c>
      <c r="F1110" s="20" t="s">
        <v>15</v>
      </c>
      <c r="G1110" s="20" t="s">
        <v>2649</v>
      </c>
      <c r="H1110" s="46">
        <v>36</v>
      </c>
      <c r="I1110" s="46" t="s">
        <v>165</v>
      </c>
      <c r="J1110" s="47">
        <v>0.68</v>
      </c>
      <c r="K1110" s="47">
        <v>24.48</v>
      </c>
      <c r="L1110" s="46" t="s">
        <v>154</v>
      </c>
      <c r="M1110" s="46" t="s">
        <v>155</v>
      </c>
      <c r="N1110" s="46" t="s">
        <v>156</v>
      </c>
      <c r="O1110" s="104" t="str">
        <f>IF(F1110="","",VLOOKUP(F1110,海关监管条件!$A$1:$B$2000,2,FALSE))</f>
        <v>A </v>
      </c>
    </row>
    <row r="1111" spans="1:15">
      <c r="A1111" s="45">
        <v>43762</v>
      </c>
      <c r="B1111" s="20" t="s">
        <v>2650</v>
      </c>
      <c r="C1111" s="20" t="s">
        <v>2651</v>
      </c>
      <c r="D1111" s="20" t="s">
        <v>2652</v>
      </c>
      <c r="E1111" s="20" t="s">
        <v>2653</v>
      </c>
      <c r="F1111" s="20" t="s">
        <v>64</v>
      </c>
      <c r="G1111" s="20" t="s">
        <v>2654</v>
      </c>
      <c r="H1111" s="46">
        <v>78</v>
      </c>
      <c r="I1111" s="46" t="s">
        <v>165</v>
      </c>
      <c r="J1111" s="47">
        <v>2.76</v>
      </c>
      <c r="K1111" s="47">
        <v>215.28</v>
      </c>
      <c r="L1111" s="46" t="s">
        <v>154</v>
      </c>
      <c r="M1111" s="46" t="s">
        <v>155</v>
      </c>
      <c r="N1111" s="46" t="s">
        <v>156</v>
      </c>
      <c r="O1111" s="104" t="str">
        <f>IF(F1111="","",VLOOKUP(F1111,海关监管条件!$A$1:$B$2000,2,FALSE))</f>
        <v>无</v>
      </c>
    </row>
    <row r="1112" spans="1:15">
      <c r="A1112" s="45">
        <v>43762</v>
      </c>
      <c r="B1112" s="20" t="s">
        <v>2650</v>
      </c>
      <c r="C1112" s="20" t="s">
        <v>2651</v>
      </c>
      <c r="D1112" s="20" t="s">
        <v>2652</v>
      </c>
      <c r="E1112" s="20" t="s">
        <v>2655</v>
      </c>
      <c r="F1112" s="20" t="s">
        <v>64</v>
      </c>
      <c r="G1112" s="20" t="s">
        <v>2656</v>
      </c>
      <c r="H1112" s="46">
        <v>52</v>
      </c>
      <c r="I1112" s="46" t="s">
        <v>165</v>
      </c>
      <c r="J1112" s="47">
        <v>3.66</v>
      </c>
      <c r="K1112" s="47">
        <v>190.32</v>
      </c>
      <c r="L1112" s="46" t="s">
        <v>154</v>
      </c>
      <c r="M1112" s="46" t="s">
        <v>155</v>
      </c>
      <c r="N1112" s="46" t="s">
        <v>156</v>
      </c>
      <c r="O1112" s="104" t="str">
        <f>IF(F1112="","",VLOOKUP(F1112,海关监管条件!$A$1:$B$2000,2,FALSE))</f>
        <v>无</v>
      </c>
    </row>
    <row r="1113" spans="1:15">
      <c r="A1113" s="45">
        <v>43762</v>
      </c>
      <c r="B1113" s="20" t="s">
        <v>2657</v>
      </c>
      <c r="C1113" s="20" t="s">
        <v>2658</v>
      </c>
      <c r="D1113" s="20" t="s">
        <v>2659</v>
      </c>
      <c r="E1113" s="20" t="s">
        <v>2660</v>
      </c>
      <c r="F1113" s="20" t="s">
        <v>86</v>
      </c>
      <c r="G1113" s="20" t="s">
        <v>2661</v>
      </c>
      <c r="H1113" s="46">
        <v>24</v>
      </c>
      <c r="I1113" s="46" t="s">
        <v>165</v>
      </c>
      <c r="J1113" s="47">
        <v>6.95</v>
      </c>
      <c r="K1113" s="47">
        <v>166.8</v>
      </c>
      <c r="L1113" s="46" t="s">
        <v>154</v>
      </c>
      <c r="M1113" s="46" t="s">
        <v>155</v>
      </c>
      <c r="N1113" s="46" t="s">
        <v>156</v>
      </c>
      <c r="O1113" s="104" t="str">
        <f>IF(F1113="","",VLOOKUP(F1113,海关监管条件!$A$1:$B$2000,2,FALSE))</f>
        <v>无</v>
      </c>
    </row>
    <row r="1114" spans="1:15">
      <c r="A1114" s="45">
        <v>43762</v>
      </c>
      <c r="B1114" s="20" t="s">
        <v>2657</v>
      </c>
      <c r="C1114" s="20" t="s">
        <v>2658</v>
      </c>
      <c r="D1114" s="20" t="s">
        <v>2659</v>
      </c>
      <c r="E1114" s="20" t="s">
        <v>2662</v>
      </c>
      <c r="F1114" s="20" t="s">
        <v>86</v>
      </c>
      <c r="G1114" s="20" t="s">
        <v>192</v>
      </c>
      <c r="H1114" s="46">
        <v>44</v>
      </c>
      <c r="I1114" s="46" t="s">
        <v>165</v>
      </c>
      <c r="J1114" s="47">
        <v>2.55318181818182</v>
      </c>
      <c r="K1114" s="47">
        <v>112.34</v>
      </c>
      <c r="L1114" s="46" t="s">
        <v>154</v>
      </c>
      <c r="M1114" s="46" t="s">
        <v>155</v>
      </c>
      <c r="N1114" s="46" t="s">
        <v>156</v>
      </c>
      <c r="O1114" s="104" t="str">
        <f>IF(F1114="","",VLOOKUP(F1114,海关监管条件!$A$1:$B$2000,2,FALSE))</f>
        <v>无</v>
      </c>
    </row>
    <row r="1115" spans="1:15">
      <c r="A1115" s="45">
        <v>43762</v>
      </c>
      <c r="B1115" s="20" t="s">
        <v>2663</v>
      </c>
      <c r="C1115" s="20" t="s">
        <v>2664</v>
      </c>
      <c r="D1115" s="20" t="s">
        <v>2665</v>
      </c>
      <c r="E1115" s="20" t="s">
        <v>2666</v>
      </c>
      <c r="F1115" s="20" t="s">
        <v>91</v>
      </c>
      <c r="G1115" s="20" t="s">
        <v>2667</v>
      </c>
      <c r="H1115" s="46">
        <v>192</v>
      </c>
      <c r="I1115" s="46" t="s">
        <v>946</v>
      </c>
      <c r="J1115" s="47">
        <v>4</v>
      </c>
      <c r="K1115" s="47">
        <v>768</v>
      </c>
      <c r="L1115" s="46" t="s">
        <v>154</v>
      </c>
      <c r="M1115" s="46" t="s">
        <v>155</v>
      </c>
      <c r="N1115" s="46" t="s">
        <v>156</v>
      </c>
      <c r="O1115" s="104" t="str">
        <f>IF(F1115="","",VLOOKUP(F1115,海关监管条件!$A$1:$B$2000,2,FALSE))</f>
        <v>无</v>
      </c>
    </row>
    <row r="1116" spans="1:15">
      <c r="A1116" s="45">
        <v>43762</v>
      </c>
      <c r="B1116" s="20" t="s">
        <v>2663</v>
      </c>
      <c r="C1116" s="20" t="s">
        <v>2664</v>
      </c>
      <c r="D1116" s="20" t="s">
        <v>2665</v>
      </c>
      <c r="E1116" s="20" t="s">
        <v>2668</v>
      </c>
      <c r="F1116" s="20" t="s">
        <v>15</v>
      </c>
      <c r="G1116" s="20" t="s">
        <v>253</v>
      </c>
      <c r="H1116" s="46">
        <v>192</v>
      </c>
      <c r="I1116" s="46" t="s">
        <v>153</v>
      </c>
      <c r="J1116" s="47">
        <v>0.78</v>
      </c>
      <c r="K1116" s="47">
        <v>149.76</v>
      </c>
      <c r="L1116" s="46" t="s">
        <v>154</v>
      </c>
      <c r="M1116" s="46" t="s">
        <v>155</v>
      </c>
      <c r="N1116" s="46" t="s">
        <v>156</v>
      </c>
      <c r="O1116" s="104" t="str">
        <f>IF(F1116="","",VLOOKUP(F1116,海关监管条件!$A$1:$B$2000,2,FALSE))</f>
        <v>A </v>
      </c>
    </row>
    <row r="1117" spans="1:15">
      <c r="A1117" s="45">
        <v>43762</v>
      </c>
      <c r="B1117" s="20" t="s">
        <v>2663</v>
      </c>
      <c r="C1117" s="20" t="s">
        <v>2664</v>
      </c>
      <c r="D1117" s="20" t="s">
        <v>2665</v>
      </c>
      <c r="E1117" s="20" t="s">
        <v>2669</v>
      </c>
      <c r="F1117" s="20" t="s">
        <v>15</v>
      </c>
      <c r="G1117" s="20" t="s">
        <v>253</v>
      </c>
      <c r="H1117" s="46">
        <v>96</v>
      </c>
      <c r="I1117" s="46" t="s">
        <v>153</v>
      </c>
      <c r="J1117" s="47">
        <v>0.66</v>
      </c>
      <c r="K1117" s="47">
        <v>63.36</v>
      </c>
      <c r="L1117" s="46" t="s">
        <v>154</v>
      </c>
      <c r="M1117" s="46" t="s">
        <v>155</v>
      </c>
      <c r="N1117" s="46" t="s">
        <v>156</v>
      </c>
      <c r="O1117" s="104" t="str">
        <f>IF(F1117="","",VLOOKUP(F1117,海关监管条件!$A$1:$B$2000,2,FALSE))</f>
        <v>A </v>
      </c>
    </row>
    <row r="1118" spans="1:15">
      <c r="A1118" s="45">
        <v>43762</v>
      </c>
      <c r="B1118" s="20" t="s">
        <v>2663</v>
      </c>
      <c r="C1118" s="20" t="s">
        <v>2664</v>
      </c>
      <c r="D1118" s="20" t="s">
        <v>2665</v>
      </c>
      <c r="E1118" s="20" t="s">
        <v>2670</v>
      </c>
      <c r="F1118" s="20" t="s">
        <v>15</v>
      </c>
      <c r="G1118" s="20" t="s">
        <v>253</v>
      </c>
      <c r="H1118" s="46">
        <v>1458</v>
      </c>
      <c r="I1118" s="46" t="s">
        <v>263</v>
      </c>
      <c r="J1118" s="47">
        <v>0.63</v>
      </c>
      <c r="K1118" s="47">
        <v>918.54</v>
      </c>
      <c r="L1118" s="46" t="s">
        <v>154</v>
      </c>
      <c r="M1118" s="46" t="s">
        <v>155</v>
      </c>
      <c r="N1118" s="46" t="s">
        <v>156</v>
      </c>
      <c r="O1118" s="104" t="str">
        <f>IF(F1118="","",VLOOKUP(F1118,海关监管条件!$A$1:$B$2000,2,FALSE))</f>
        <v>A </v>
      </c>
    </row>
    <row r="1119" spans="1:15">
      <c r="A1119" s="45">
        <v>43762</v>
      </c>
      <c r="B1119" s="20" t="s">
        <v>2663</v>
      </c>
      <c r="C1119" s="20" t="s">
        <v>2664</v>
      </c>
      <c r="D1119" s="20" t="s">
        <v>2665</v>
      </c>
      <c r="E1119" s="20" t="s">
        <v>2671</v>
      </c>
      <c r="F1119" s="20" t="s">
        <v>15</v>
      </c>
      <c r="G1119" s="20" t="s">
        <v>253</v>
      </c>
      <c r="H1119" s="46">
        <v>288</v>
      </c>
      <c r="I1119" s="46" t="s">
        <v>263</v>
      </c>
      <c r="J1119" s="47">
        <v>0.63</v>
      </c>
      <c r="K1119" s="47">
        <v>181.44</v>
      </c>
      <c r="L1119" s="46" t="s">
        <v>154</v>
      </c>
      <c r="M1119" s="46" t="s">
        <v>155</v>
      </c>
      <c r="N1119" s="46" t="s">
        <v>156</v>
      </c>
      <c r="O1119" s="104" t="str">
        <f>IF(F1119="","",VLOOKUP(F1119,海关监管条件!$A$1:$B$2000,2,FALSE))</f>
        <v>A </v>
      </c>
    </row>
    <row r="1120" spans="1:15">
      <c r="A1120" s="45">
        <v>43762</v>
      </c>
      <c r="B1120" s="20" t="s">
        <v>2663</v>
      </c>
      <c r="C1120" s="20" t="s">
        <v>2664</v>
      </c>
      <c r="D1120" s="20" t="s">
        <v>2665</v>
      </c>
      <c r="E1120" s="20" t="s">
        <v>2672</v>
      </c>
      <c r="F1120" s="20" t="s">
        <v>58</v>
      </c>
      <c r="G1120" s="20" t="s">
        <v>2219</v>
      </c>
      <c r="H1120" s="46">
        <v>18</v>
      </c>
      <c r="I1120" s="46" t="s">
        <v>631</v>
      </c>
      <c r="J1120" s="47">
        <v>1.35</v>
      </c>
      <c r="K1120" s="47">
        <v>24.3</v>
      </c>
      <c r="L1120" s="46" t="s">
        <v>154</v>
      </c>
      <c r="M1120" s="46" t="s">
        <v>155</v>
      </c>
      <c r="N1120" s="46" t="s">
        <v>156</v>
      </c>
      <c r="O1120" s="104" t="str">
        <f>IF(F1120="","",VLOOKUP(F1120,海关监管条件!$A$1:$B$2000,2,FALSE))</f>
        <v>无</v>
      </c>
    </row>
    <row r="1121" spans="1:15">
      <c r="A1121" s="45">
        <v>43762</v>
      </c>
      <c r="B1121" s="20" t="s">
        <v>2673</v>
      </c>
      <c r="C1121" s="20" t="s">
        <v>2674</v>
      </c>
      <c r="D1121" s="20" t="s">
        <v>2675</v>
      </c>
      <c r="E1121" s="20" t="s">
        <v>2676</v>
      </c>
      <c r="F1121" s="20" t="s">
        <v>55</v>
      </c>
      <c r="G1121" s="20" t="s">
        <v>780</v>
      </c>
      <c r="H1121" s="46">
        <v>720</v>
      </c>
      <c r="I1121" s="46" t="s">
        <v>631</v>
      </c>
      <c r="J1121" s="47">
        <v>0.27</v>
      </c>
      <c r="K1121" s="47">
        <v>194.4</v>
      </c>
      <c r="L1121" s="46" t="s">
        <v>154</v>
      </c>
      <c r="M1121" s="46" t="s">
        <v>155</v>
      </c>
      <c r="N1121" s="46" t="s">
        <v>156</v>
      </c>
      <c r="O1121" s="104" t="str">
        <f>IF(F1121="","",VLOOKUP(F1121,海关监管条件!$A$1:$B$2000,2,FALSE))</f>
        <v>A</v>
      </c>
    </row>
    <row r="1122" spans="1:15">
      <c r="A1122" s="45">
        <v>43762</v>
      </c>
      <c r="B1122" s="20" t="s">
        <v>2673</v>
      </c>
      <c r="C1122" s="20" t="s">
        <v>2674</v>
      </c>
      <c r="D1122" s="20" t="s">
        <v>2675</v>
      </c>
      <c r="E1122" s="20" t="s">
        <v>2677</v>
      </c>
      <c r="F1122" s="20" t="s">
        <v>55</v>
      </c>
      <c r="G1122" s="20" t="s">
        <v>780</v>
      </c>
      <c r="H1122" s="46">
        <v>256</v>
      </c>
      <c r="I1122" s="46" t="s">
        <v>631</v>
      </c>
      <c r="J1122" s="47">
        <v>0.27</v>
      </c>
      <c r="K1122" s="47">
        <v>69.12</v>
      </c>
      <c r="L1122" s="46" t="s">
        <v>154</v>
      </c>
      <c r="M1122" s="46" t="s">
        <v>155</v>
      </c>
      <c r="N1122" s="46" t="s">
        <v>156</v>
      </c>
      <c r="O1122" s="104" t="str">
        <f>IF(F1122="","",VLOOKUP(F1122,海关监管条件!$A$1:$B$2000,2,FALSE))</f>
        <v>A</v>
      </c>
    </row>
    <row r="1123" spans="1:15">
      <c r="A1123" s="45">
        <v>43762</v>
      </c>
      <c r="B1123" s="20" t="s">
        <v>2673</v>
      </c>
      <c r="C1123" s="20" t="s">
        <v>2674</v>
      </c>
      <c r="D1123" s="20" t="s">
        <v>2675</v>
      </c>
      <c r="E1123" s="20" t="s">
        <v>2678</v>
      </c>
      <c r="F1123" s="20" t="s">
        <v>121</v>
      </c>
      <c r="G1123" s="20" t="s">
        <v>1874</v>
      </c>
      <c r="H1123" s="46">
        <v>30</v>
      </c>
      <c r="I1123" s="46" t="s">
        <v>165</v>
      </c>
      <c r="J1123" s="47">
        <v>2.84</v>
      </c>
      <c r="K1123" s="47">
        <v>85.2</v>
      </c>
      <c r="L1123" s="46" t="s">
        <v>154</v>
      </c>
      <c r="M1123" s="46" t="s">
        <v>155</v>
      </c>
      <c r="N1123" s="46" t="s">
        <v>156</v>
      </c>
      <c r="O1123" s="104" t="str">
        <f>IF(F1123="","",VLOOKUP(F1123,海关监管条件!$A$1:$B$2000,2,FALSE))</f>
        <v>无</v>
      </c>
    </row>
    <row r="1124" spans="1:15">
      <c r="A1124" s="45">
        <v>43762</v>
      </c>
      <c r="B1124" s="20" t="s">
        <v>2673</v>
      </c>
      <c r="C1124" s="20" t="s">
        <v>2674</v>
      </c>
      <c r="D1124" s="20" t="s">
        <v>2675</v>
      </c>
      <c r="E1124" s="20" t="s">
        <v>2679</v>
      </c>
      <c r="F1124" s="20" t="s">
        <v>19</v>
      </c>
      <c r="G1124" s="20" t="s">
        <v>2680</v>
      </c>
      <c r="H1124" s="46">
        <v>48</v>
      </c>
      <c r="I1124" s="46" t="s">
        <v>165</v>
      </c>
      <c r="J1124" s="47">
        <v>2.5</v>
      </c>
      <c r="K1124" s="47">
        <v>120</v>
      </c>
      <c r="L1124" s="46" t="s">
        <v>154</v>
      </c>
      <c r="M1124" s="46" t="s">
        <v>155</v>
      </c>
      <c r="N1124" s="46" t="s">
        <v>156</v>
      </c>
      <c r="O1124" s="104" t="str">
        <f>IF(F1124="","",VLOOKUP(F1124,海关监管条件!$A$1:$B$2000,2,FALSE))</f>
        <v>无 </v>
      </c>
    </row>
    <row r="1125" spans="1:15">
      <c r="A1125" s="45">
        <v>43762</v>
      </c>
      <c r="B1125" s="20" t="s">
        <v>2681</v>
      </c>
      <c r="C1125" s="20" t="s">
        <v>2682</v>
      </c>
      <c r="D1125" s="20" t="s">
        <v>2683</v>
      </c>
      <c r="E1125" s="20" t="s">
        <v>2684</v>
      </c>
      <c r="F1125" s="20" t="s">
        <v>43</v>
      </c>
      <c r="G1125" s="20" t="s">
        <v>1014</v>
      </c>
      <c r="H1125" s="46">
        <v>18</v>
      </c>
      <c r="I1125" s="46" t="s">
        <v>248</v>
      </c>
      <c r="J1125" s="47">
        <v>2.66</v>
      </c>
      <c r="K1125" s="47">
        <v>47.88</v>
      </c>
      <c r="L1125" s="46" t="s">
        <v>154</v>
      </c>
      <c r="M1125" s="46" t="s">
        <v>155</v>
      </c>
      <c r="N1125" s="46" t="s">
        <v>156</v>
      </c>
      <c r="O1125" s="104" t="str">
        <f>IF(F1125="","",VLOOKUP(F1125,海关监管条件!$A$1:$B$2000,2,FALSE))</f>
        <v>无 </v>
      </c>
    </row>
    <row r="1126" spans="1:15">
      <c r="A1126" s="45">
        <v>43762</v>
      </c>
      <c r="B1126" s="20" t="s">
        <v>2681</v>
      </c>
      <c r="C1126" s="20" t="s">
        <v>2682</v>
      </c>
      <c r="D1126" s="20" t="s">
        <v>2683</v>
      </c>
      <c r="E1126" s="20" t="s">
        <v>2685</v>
      </c>
      <c r="F1126" s="20" t="s">
        <v>43</v>
      </c>
      <c r="G1126" s="20" t="s">
        <v>1014</v>
      </c>
      <c r="H1126" s="46">
        <v>12</v>
      </c>
      <c r="I1126" s="46" t="s">
        <v>248</v>
      </c>
      <c r="J1126" s="47">
        <v>5.66</v>
      </c>
      <c r="K1126" s="47">
        <v>67.92</v>
      </c>
      <c r="L1126" s="46" t="s">
        <v>154</v>
      </c>
      <c r="M1126" s="46" t="s">
        <v>155</v>
      </c>
      <c r="N1126" s="46" t="s">
        <v>156</v>
      </c>
      <c r="O1126" s="104" t="str">
        <f>IF(F1126="","",VLOOKUP(F1126,海关监管条件!$A$1:$B$2000,2,FALSE))</f>
        <v>无 </v>
      </c>
    </row>
    <row r="1127" spans="1:15">
      <c r="A1127" s="45">
        <v>43762</v>
      </c>
      <c r="B1127" s="20" t="s">
        <v>2681</v>
      </c>
      <c r="C1127" s="20" t="s">
        <v>2682</v>
      </c>
      <c r="D1127" s="20" t="s">
        <v>2683</v>
      </c>
      <c r="E1127" s="20" t="s">
        <v>2686</v>
      </c>
      <c r="F1127" s="20" t="s">
        <v>43</v>
      </c>
      <c r="G1127" s="20" t="s">
        <v>1014</v>
      </c>
      <c r="H1127" s="46">
        <v>12</v>
      </c>
      <c r="I1127" s="46" t="s">
        <v>248</v>
      </c>
      <c r="J1127" s="47">
        <v>4.11</v>
      </c>
      <c r="K1127" s="47">
        <v>49.32</v>
      </c>
      <c r="L1127" s="46" t="s">
        <v>154</v>
      </c>
      <c r="M1127" s="46" t="s">
        <v>155</v>
      </c>
      <c r="N1127" s="46" t="s">
        <v>156</v>
      </c>
      <c r="O1127" s="104" t="str">
        <f>IF(F1127="","",VLOOKUP(F1127,海关监管条件!$A$1:$B$2000,2,FALSE))</f>
        <v>无 </v>
      </c>
    </row>
    <row r="1128" spans="1:15">
      <c r="A1128" s="45">
        <v>43762</v>
      </c>
      <c r="B1128" s="20" t="s">
        <v>2687</v>
      </c>
      <c r="C1128" s="20" t="s">
        <v>2688</v>
      </c>
      <c r="D1128" s="20" t="s">
        <v>2689</v>
      </c>
      <c r="E1128" s="20" t="s">
        <v>2690</v>
      </c>
      <c r="F1128" s="20" t="s">
        <v>7</v>
      </c>
      <c r="G1128" s="20" t="s">
        <v>2353</v>
      </c>
      <c r="H1128" s="46">
        <v>48</v>
      </c>
      <c r="I1128" s="46" t="s">
        <v>153</v>
      </c>
      <c r="J1128" s="47">
        <v>0.23</v>
      </c>
      <c r="K1128" s="47">
        <v>11.04</v>
      </c>
      <c r="L1128" s="46" t="s">
        <v>154</v>
      </c>
      <c r="M1128" s="46" t="s">
        <v>155</v>
      </c>
      <c r="N1128" s="46" t="s">
        <v>156</v>
      </c>
      <c r="O1128" s="104" t="str">
        <f>IF(F1128="","",VLOOKUP(F1128,海关监管条件!$A$1:$B$2000,2,FALSE))</f>
        <v>A </v>
      </c>
    </row>
    <row r="1129" spans="1:15">
      <c r="A1129" s="45">
        <v>43762</v>
      </c>
      <c r="B1129" s="20" t="s">
        <v>2687</v>
      </c>
      <c r="C1129" s="20" t="s">
        <v>2688</v>
      </c>
      <c r="D1129" s="20" t="s">
        <v>2689</v>
      </c>
      <c r="E1129" s="20" t="s">
        <v>2691</v>
      </c>
      <c r="F1129" s="20" t="s">
        <v>7</v>
      </c>
      <c r="G1129" s="20" t="s">
        <v>1286</v>
      </c>
      <c r="H1129" s="46">
        <v>36</v>
      </c>
      <c r="I1129" s="46" t="s">
        <v>165</v>
      </c>
      <c r="J1129" s="47">
        <v>0.82</v>
      </c>
      <c r="K1129" s="47">
        <v>29.52</v>
      </c>
      <c r="L1129" s="46" t="s">
        <v>154</v>
      </c>
      <c r="M1129" s="46" t="s">
        <v>155</v>
      </c>
      <c r="N1129" s="46" t="s">
        <v>156</v>
      </c>
      <c r="O1129" s="104" t="str">
        <f>IF(F1129="","",VLOOKUP(F1129,海关监管条件!$A$1:$B$2000,2,FALSE))</f>
        <v>A </v>
      </c>
    </row>
    <row r="1130" spans="1:15">
      <c r="A1130" s="45">
        <v>43762</v>
      </c>
      <c r="B1130" s="20" t="s">
        <v>2687</v>
      </c>
      <c r="C1130" s="20" t="s">
        <v>2688</v>
      </c>
      <c r="D1130" s="20" t="s">
        <v>2689</v>
      </c>
      <c r="E1130" s="20" t="s">
        <v>2692</v>
      </c>
      <c r="F1130" s="20" t="s">
        <v>7</v>
      </c>
      <c r="G1130" s="20" t="s">
        <v>1286</v>
      </c>
      <c r="H1130" s="46">
        <v>84</v>
      </c>
      <c r="I1130" s="46" t="s">
        <v>165</v>
      </c>
      <c r="J1130" s="47">
        <v>0.62</v>
      </c>
      <c r="K1130" s="47">
        <v>52.08</v>
      </c>
      <c r="L1130" s="46" t="s">
        <v>154</v>
      </c>
      <c r="M1130" s="46" t="s">
        <v>155</v>
      </c>
      <c r="N1130" s="46" t="s">
        <v>156</v>
      </c>
      <c r="O1130" s="104" t="str">
        <f>IF(F1130="","",VLOOKUP(F1130,海关监管条件!$A$1:$B$2000,2,FALSE))</f>
        <v>A </v>
      </c>
    </row>
    <row r="1131" spans="1:15">
      <c r="A1131" s="45">
        <v>43762</v>
      </c>
      <c r="B1131" s="20" t="s">
        <v>2693</v>
      </c>
      <c r="C1131" s="20" t="s">
        <v>2694</v>
      </c>
      <c r="D1131" s="20" t="s">
        <v>2695</v>
      </c>
      <c r="E1131" s="20" t="s">
        <v>2696</v>
      </c>
      <c r="F1131" s="20" t="s">
        <v>132</v>
      </c>
      <c r="G1131" s="20" t="s">
        <v>2697</v>
      </c>
      <c r="H1131" s="46">
        <v>216</v>
      </c>
      <c r="I1131" s="46" t="s">
        <v>946</v>
      </c>
      <c r="J1131" s="47">
        <v>1.2</v>
      </c>
      <c r="K1131" s="47">
        <v>259.2</v>
      </c>
      <c r="L1131" s="46" t="s">
        <v>154</v>
      </c>
      <c r="M1131" s="46" t="s">
        <v>155</v>
      </c>
      <c r="N1131" s="46" t="s">
        <v>156</v>
      </c>
      <c r="O1131" s="104" t="str">
        <f>IF(F1131="","",VLOOKUP(F1131,海关监管条件!$A$1:$B$2000,2,FALSE))</f>
        <v>无 </v>
      </c>
    </row>
    <row r="1132" spans="1:15">
      <c r="A1132" s="45">
        <v>43762</v>
      </c>
      <c r="B1132" s="20" t="s">
        <v>2693</v>
      </c>
      <c r="C1132" s="20" t="s">
        <v>2694</v>
      </c>
      <c r="D1132" s="20" t="s">
        <v>2695</v>
      </c>
      <c r="E1132" s="20" t="s">
        <v>2698</v>
      </c>
      <c r="F1132" s="20" t="s">
        <v>133</v>
      </c>
      <c r="G1132" s="20" t="s">
        <v>2699</v>
      </c>
      <c r="H1132" s="46">
        <v>324</v>
      </c>
      <c r="I1132" s="46" t="s">
        <v>946</v>
      </c>
      <c r="J1132" s="47">
        <v>2.2</v>
      </c>
      <c r="K1132" s="47">
        <v>712.8</v>
      </c>
      <c r="L1132" s="46" t="s">
        <v>154</v>
      </c>
      <c r="M1132" s="46" t="s">
        <v>155</v>
      </c>
      <c r="N1132" s="46" t="s">
        <v>156</v>
      </c>
      <c r="O1132" s="104" t="str">
        <f>IF(F1132="","",VLOOKUP(F1132,海关监管条件!$A$1:$B$2000,2,FALSE))</f>
        <v>无 </v>
      </c>
    </row>
    <row r="1133" spans="1:15">
      <c r="A1133" s="45">
        <v>43763</v>
      </c>
      <c r="B1133" s="20" t="s">
        <v>2700</v>
      </c>
      <c r="C1133" s="20" t="s">
        <v>2701</v>
      </c>
      <c r="D1133" s="20" t="s">
        <v>2702</v>
      </c>
      <c r="E1133" s="20" t="s">
        <v>2703</v>
      </c>
      <c r="F1133" s="20" t="s">
        <v>7</v>
      </c>
      <c r="G1133" s="20" t="s">
        <v>1793</v>
      </c>
      <c r="H1133" s="46">
        <v>40</v>
      </c>
      <c r="I1133" s="46" t="s">
        <v>165</v>
      </c>
      <c r="J1133" s="47">
        <v>1.1</v>
      </c>
      <c r="K1133" s="47">
        <v>44</v>
      </c>
      <c r="L1133" s="46" t="s">
        <v>154</v>
      </c>
      <c r="M1133" s="46" t="s">
        <v>155</v>
      </c>
      <c r="N1133" s="46" t="s">
        <v>156</v>
      </c>
      <c r="O1133" s="104" t="str">
        <f>IF(F1133="","",VLOOKUP(F1133,海关监管条件!$A$1:$B$2000,2,FALSE))</f>
        <v>A </v>
      </c>
    </row>
    <row r="1134" spans="1:15">
      <c r="A1134" s="45">
        <v>43763</v>
      </c>
      <c r="B1134" s="20" t="s">
        <v>2700</v>
      </c>
      <c r="C1134" s="20" t="s">
        <v>2701</v>
      </c>
      <c r="D1134" s="20" t="s">
        <v>2702</v>
      </c>
      <c r="E1134" s="20" t="s">
        <v>2704</v>
      </c>
      <c r="F1134" s="20" t="s">
        <v>7</v>
      </c>
      <c r="G1134" s="20" t="s">
        <v>383</v>
      </c>
      <c r="H1134" s="46">
        <v>84</v>
      </c>
      <c r="I1134" s="46" t="s">
        <v>165</v>
      </c>
      <c r="J1134" s="47">
        <v>0.3</v>
      </c>
      <c r="K1134" s="47">
        <v>25.2</v>
      </c>
      <c r="L1134" s="46" t="s">
        <v>154</v>
      </c>
      <c r="M1134" s="46" t="s">
        <v>155</v>
      </c>
      <c r="N1134" s="46" t="s">
        <v>156</v>
      </c>
      <c r="O1134" s="104" t="str">
        <f>IF(F1134="","",VLOOKUP(F1134,海关监管条件!$A$1:$B$2000,2,FALSE))</f>
        <v>A </v>
      </c>
    </row>
    <row r="1135" spans="1:15">
      <c r="A1135" s="45">
        <v>43763</v>
      </c>
      <c r="B1135" s="20" t="s">
        <v>2700</v>
      </c>
      <c r="C1135" s="20" t="s">
        <v>2701</v>
      </c>
      <c r="D1135" s="20" t="s">
        <v>2702</v>
      </c>
      <c r="E1135" s="20" t="s">
        <v>2705</v>
      </c>
      <c r="F1135" s="20" t="s">
        <v>7</v>
      </c>
      <c r="G1135" s="20" t="s">
        <v>906</v>
      </c>
      <c r="H1135" s="46">
        <v>48</v>
      </c>
      <c r="I1135" s="46" t="s">
        <v>165</v>
      </c>
      <c r="J1135" s="47">
        <v>0.5</v>
      </c>
      <c r="K1135" s="47">
        <v>24</v>
      </c>
      <c r="L1135" s="46" t="s">
        <v>154</v>
      </c>
      <c r="M1135" s="46" t="s">
        <v>155</v>
      </c>
      <c r="N1135" s="46" t="s">
        <v>156</v>
      </c>
      <c r="O1135" s="104" t="str">
        <f>IF(F1135="","",VLOOKUP(F1135,海关监管条件!$A$1:$B$2000,2,FALSE))</f>
        <v>A </v>
      </c>
    </row>
    <row r="1136" spans="1:15">
      <c r="A1136" s="45">
        <v>43763</v>
      </c>
      <c r="B1136" s="20" t="s">
        <v>2700</v>
      </c>
      <c r="C1136" s="20" t="s">
        <v>2701</v>
      </c>
      <c r="D1136" s="20" t="s">
        <v>2702</v>
      </c>
      <c r="E1136" s="20" t="s">
        <v>2706</v>
      </c>
      <c r="F1136" s="20" t="s">
        <v>7</v>
      </c>
      <c r="G1136" s="20" t="s">
        <v>2112</v>
      </c>
      <c r="H1136" s="46">
        <v>36</v>
      </c>
      <c r="I1136" s="46" t="s">
        <v>165</v>
      </c>
      <c r="J1136" s="47">
        <v>1</v>
      </c>
      <c r="K1136" s="47">
        <v>36</v>
      </c>
      <c r="L1136" s="46" t="s">
        <v>154</v>
      </c>
      <c r="M1136" s="46" t="s">
        <v>155</v>
      </c>
      <c r="N1136" s="46" t="s">
        <v>156</v>
      </c>
      <c r="O1136" s="104" t="str">
        <f>IF(F1136="","",VLOOKUP(F1136,海关监管条件!$A$1:$B$2000,2,FALSE))</f>
        <v>A </v>
      </c>
    </row>
    <row r="1137" spans="1:15">
      <c r="A1137" s="45">
        <v>43763</v>
      </c>
      <c r="B1137" s="20" t="s">
        <v>2700</v>
      </c>
      <c r="C1137" s="20" t="s">
        <v>2701</v>
      </c>
      <c r="D1137" s="20" t="s">
        <v>2702</v>
      </c>
      <c r="E1137" s="20" t="s">
        <v>2707</v>
      </c>
      <c r="F1137" s="20" t="s">
        <v>7</v>
      </c>
      <c r="G1137" s="20" t="s">
        <v>906</v>
      </c>
      <c r="H1137" s="46">
        <v>72</v>
      </c>
      <c r="I1137" s="46" t="s">
        <v>165</v>
      </c>
      <c r="J1137" s="47">
        <v>1</v>
      </c>
      <c r="K1137" s="47">
        <v>72</v>
      </c>
      <c r="L1137" s="46" t="s">
        <v>154</v>
      </c>
      <c r="M1137" s="46" t="s">
        <v>155</v>
      </c>
      <c r="N1137" s="46" t="s">
        <v>156</v>
      </c>
      <c r="O1137" s="104" t="str">
        <f>IF(F1137="","",VLOOKUP(F1137,海关监管条件!$A$1:$B$2000,2,FALSE))</f>
        <v>A </v>
      </c>
    </row>
    <row r="1138" spans="1:15">
      <c r="A1138" s="45">
        <v>43763</v>
      </c>
      <c r="B1138" s="20" t="s">
        <v>2700</v>
      </c>
      <c r="C1138" s="20" t="s">
        <v>2701</v>
      </c>
      <c r="D1138" s="20" t="s">
        <v>2702</v>
      </c>
      <c r="E1138" s="20" t="s">
        <v>2708</v>
      </c>
      <c r="F1138" s="20" t="s">
        <v>7</v>
      </c>
      <c r="G1138" s="20" t="s">
        <v>383</v>
      </c>
      <c r="H1138" s="46">
        <v>42</v>
      </c>
      <c r="I1138" s="46" t="s">
        <v>165</v>
      </c>
      <c r="J1138" s="47">
        <v>0.6</v>
      </c>
      <c r="K1138" s="47">
        <v>25.2</v>
      </c>
      <c r="L1138" s="46" t="s">
        <v>154</v>
      </c>
      <c r="M1138" s="46" t="s">
        <v>155</v>
      </c>
      <c r="N1138" s="46" t="s">
        <v>156</v>
      </c>
      <c r="O1138" s="104" t="str">
        <f>IF(F1138="","",VLOOKUP(F1138,海关监管条件!$A$1:$B$2000,2,FALSE))</f>
        <v>A </v>
      </c>
    </row>
    <row r="1139" spans="1:15">
      <c r="A1139" s="45">
        <v>43763</v>
      </c>
      <c r="B1139" s="20" t="s">
        <v>2700</v>
      </c>
      <c r="C1139" s="20" t="s">
        <v>2701</v>
      </c>
      <c r="D1139" s="20" t="s">
        <v>2702</v>
      </c>
      <c r="E1139" s="20" t="s">
        <v>2709</v>
      </c>
      <c r="F1139" s="20" t="s">
        <v>7</v>
      </c>
      <c r="G1139" s="20" t="s">
        <v>1799</v>
      </c>
      <c r="H1139" s="46">
        <v>288</v>
      </c>
      <c r="I1139" s="46" t="s">
        <v>165</v>
      </c>
      <c r="J1139" s="47">
        <v>0.1</v>
      </c>
      <c r="K1139" s="47">
        <v>28.8</v>
      </c>
      <c r="L1139" s="46" t="s">
        <v>154</v>
      </c>
      <c r="M1139" s="46" t="s">
        <v>155</v>
      </c>
      <c r="N1139" s="46" t="s">
        <v>156</v>
      </c>
      <c r="O1139" s="104" t="str">
        <f>IF(F1139="","",VLOOKUP(F1139,海关监管条件!$A$1:$B$2000,2,FALSE))</f>
        <v>A </v>
      </c>
    </row>
    <row r="1140" spans="1:15">
      <c r="A1140" s="45">
        <v>43763</v>
      </c>
      <c r="B1140" s="20" t="s">
        <v>2700</v>
      </c>
      <c r="C1140" s="20" t="s">
        <v>2710</v>
      </c>
      <c r="D1140" s="20" t="s">
        <v>2711</v>
      </c>
      <c r="E1140" s="20" t="s">
        <v>2712</v>
      </c>
      <c r="F1140" s="20" t="s">
        <v>8</v>
      </c>
      <c r="G1140" s="20" t="s">
        <v>1808</v>
      </c>
      <c r="H1140" s="46">
        <v>18</v>
      </c>
      <c r="I1140" s="46" t="s">
        <v>153</v>
      </c>
      <c r="J1140" s="47">
        <v>1</v>
      </c>
      <c r="K1140" s="47">
        <v>18</v>
      </c>
      <c r="L1140" s="46" t="s">
        <v>154</v>
      </c>
      <c r="M1140" s="46" t="s">
        <v>155</v>
      </c>
      <c r="N1140" s="46" t="s">
        <v>156</v>
      </c>
      <c r="O1140" s="104" t="str">
        <f>IF(F1140="","",VLOOKUP(F1140,海关监管条件!$A$1:$B$2000,2,FALSE))</f>
        <v>A </v>
      </c>
    </row>
    <row r="1141" spans="1:15">
      <c r="A1141" s="45">
        <v>43763</v>
      </c>
      <c r="B1141" s="20" t="s">
        <v>2700</v>
      </c>
      <c r="C1141" s="20" t="s">
        <v>2710</v>
      </c>
      <c r="D1141" s="20" t="s">
        <v>2711</v>
      </c>
      <c r="E1141" s="20" t="s">
        <v>2713</v>
      </c>
      <c r="F1141" s="20" t="s">
        <v>8</v>
      </c>
      <c r="G1141" s="20" t="s">
        <v>2714</v>
      </c>
      <c r="H1141" s="46">
        <v>40</v>
      </c>
      <c r="I1141" s="46" t="s">
        <v>153</v>
      </c>
      <c r="J1141" s="47">
        <v>1</v>
      </c>
      <c r="K1141" s="47">
        <v>40</v>
      </c>
      <c r="L1141" s="46" t="s">
        <v>154</v>
      </c>
      <c r="M1141" s="46" t="s">
        <v>155</v>
      </c>
      <c r="N1141" s="46" t="s">
        <v>156</v>
      </c>
      <c r="O1141" s="104" t="str">
        <f>IF(F1141="","",VLOOKUP(F1141,海关监管条件!$A$1:$B$2000,2,FALSE))</f>
        <v>A </v>
      </c>
    </row>
    <row r="1142" spans="1:15">
      <c r="A1142" s="45">
        <v>43763</v>
      </c>
      <c r="B1142" s="20" t="s">
        <v>2700</v>
      </c>
      <c r="C1142" s="20" t="s">
        <v>2710</v>
      </c>
      <c r="D1142" s="20" t="s">
        <v>2711</v>
      </c>
      <c r="E1142" s="20" t="s">
        <v>2715</v>
      </c>
      <c r="F1142" s="20" t="s">
        <v>8</v>
      </c>
      <c r="G1142" s="20" t="s">
        <v>851</v>
      </c>
      <c r="H1142" s="46">
        <v>64</v>
      </c>
      <c r="I1142" s="46" t="s">
        <v>153</v>
      </c>
      <c r="J1142" s="47">
        <v>2</v>
      </c>
      <c r="K1142" s="47">
        <v>128</v>
      </c>
      <c r="L1142" s="46" t="s">
        <v>154</v>
      </c>
      <c r="M1142" s="46" t="s">
        <v>155</v>
      </c>
      <c r="N1142" s="46" t="s">
        <v>156</v>
      </c>
      <c r="O1142" s="104" t="str">
        <f>IF(F1142="","",VLOOKUP(F1142,海关监管条件!$A$1:$B$2000,2,FALSE))</f>
        <v>A </v>
      </c>
    </row>
    <row r="1143" spans="1:15">
      <c r="A1143" s="45">
        <v>43763</v>
      </c>
      <c r="B1143" s="20" t="s">
        <v>2700</v>
      </c>
      <c r="C1143" s="20" t="s">
        <v>2710</v>
      </c>
      <c r="D1143" s="20" t="s">
        <v>2711</v>
      </c>
      <c r="E1143" s="20" t="s">
        <v>2716</v>
      </c>
      <c r="F1143" s="20" t="s">
        <v>7</v>
      </c>
      <c r="G1143" s="20" t="s">
        <v>2717</v>
      </c>
      <c r="H1143" s="46">
        <v>138</v>
      </c>
      <c r="I1143" s="46" t="s">
        <v>165</v>
      </c>
      <c r="J1143" s="47">
        <v>0.4</v>
      </c>
      <c r="K1143" s="47">
        <v>55.2</v>
      </c>
      <c r="L1143" s="46" t="s">
        <v>154</v>
      </c>
      <c r="M1143" s="46" t="s">
        <v>155</v>
      </c>
      <c r="N1143" s="46" t="s">
        <v>156</v>
      </c>
      <c r="O1143" s="104" t="str">
        <f>IF(F1143="","",VLOOKUP(F1143,海关监管条件!$A$1:$B$2000,2,FALSE))</f>
        <v>A </v>
      </c>
    </row>
    <row r="1144" spans="1:15">
      <c r="A1144" s="45">
        <v>43763</v>
      </c>
      <c r="B1144" s="20" t="s">
        <v>2700</v>
      </c>
      <c r="C1144" s="20" t="s">
        <v>2710</v>
      </c>
      <c r="D1144" s="20" t="s">
        <v>2711</v>
      </c>
      <c r="E1144" s="20" t="s">
        <v>2718</v>
      </c>
      <c r="F1144" s="20" t="s">
        <v>7</v>
      </c>
      <c r="G1144" s="20" t="s">
        <v>2719</v>
      </c>
      <c r="H1144" s="46">
        <v>12</v>
      </c>
      <c r="I1144" s="46" t="s">
        <v>165</v>
      </c>
      <c r="J1144" s="47">
        <v>1.5</v>
      </c>
      <c r="K1144" s="47">
        <v>18</v>
      </c>
      <c r="L1144" s="46" t="s">
        <v>154</v>
      </c>
      <c r="M1144" s="46" t="s">
        <v>155</v>
      </c>
      <c r="N1144" s="46" t="s">
        <v>156</v>
      </c>
      <c r="O1144" s="104" t="str">
        <f>IF(F1144="","",VLOOKUP(F1144,海关监管条件!$A$1:$B$2000,2,FALSE))</f>
        <v>A </v>
      </c>
    </row>
    <row r="1145" spans="1:15">
      <c r="A1145" s="45">
        <v>43763</v>
      </c>
      <c r="B1145" s="20" t="s">
        <v>2700</v>
      </c>
      <c r="C1145" s="20" t="s">
        <v>2710</v>
      </c>
      <c r="D1145" s="20" t="s">
        <v>2711</v>
      </c>
      <c r="E1145" s="20" t="s">
        <v>2720</v>
      </c>
      <c r="F1145" s="20" t="s">
        <v>8</v>
      </c>
      <c r="G1145" s="20" t="s">
        <v>2721</v>
      </c>
      <c r="H1145" s="46">
        <v>12</v>
      </c>
      <c r="I1145" s="46" t="s">
        <v>153</v>
      </c>
      <c r="J1145" s="47">
        <v>1.2</v>
      </c>
      <c r="K1145" s="47">
        <v>14.4</v>
      </c>
      <c r="L1145" s="46" t="s">
        <v>154</v>
      </c>
      <c r="M1145" s="46" t="s">
        <v>155</v>
      </c>
      <c r="N1145" s="46" t="s">
        <v>156</v>
      </c>
      <c r="O1145" s="104" t="str">
        <f>IF(F1145="","",VLOOKUP(F1145,海关监管条件!$A$1:$B$2000,2,FALSE))</f>
        <v>A </v>
      </c>
    </row>
    <row r="1146" spans="1:15">
      <c r="A1146" s="45">
        <v>43763</v>
      </c>
      <c r="B1146" s="20" t="s">
        <v>2700</v>
      </c>
      <c r="C1146" s="20" t="s">
        <v>2710</v>
      </c>
      <c r="D1146" s="20" t="s">
        <v>2711</v>
      </c>
      <c r="E1146" s="20" t="s">
        <v>2722</v>
      </c>
      <c r="F1146" s="20" t="s">
        <v>7</v>
      </c>
      <c r="G1146" s="20" t="s">
        <v>383</v>
      </c>
      <c r="H1146" s="46">
        <v>190</v>
      </c>
      <c r="I1146" s="46" t="s">
        <v>165</v>
      </c>
      <c r="J1146" s="47">
        <v>0.7</v>
      </c>
      <c r="K1146" s="47">
        <v>133</v>
      </c>
      <c r="L1146" s="46" t="s">
        <v>154</v>
      </c>
      <c r="M1146" s="46" t="s">
        <v>155</v>
      </c>
      <c r="N1146" s="46" t="s">
        <v>156</v>
      </c>
      <c r="O1146" s="104" t="str">
        <f>IF(F1146="","",VLOOKUP(F1146,海关监管条件!$A$1:$B$2000,2,FALSE))</f>
        <v>A </v>
      </c>
    </row>
    <row r="1147" spans="1:15">
      <c r="A1147" s="45">
        <v>43763</v>
      </c>
      <c r="B1147" s="20" t="s">
        <v>2700</v>
      </c>
      <c r="C1147" s="20" t="s">
        <v>2710</v>
      </c>
      <c r="D1147" s="20" t="s">
        <v>2711</v>
      </c>
      <c r="E1147" s="20" t="s">
        <v>2723</v>
      </c>
      <c r="F1147" s="20" t="s">
        <v>7</v>
      </c>
      <c r="G1147" s="20" t="s">
        <v>2724</v>
      </c>
      <c r="H1147" s="46">
        <v>16</v>
      </c>
      <c r="I1147" s="46" t="s">
        <v>165</v>
      </c>
      <c r="J1147" s="47">
        <v>0.7</v>
      </c>
      <c r="K1147" s="47">
        <v>11.2</v>
      </c>
      <c r="L1147" s="46" t="s">
        <v>154</v>
      </c>
      <c r="M1147" s="46" t="s">
        <v>155</v>
      </c>
      <c r="N1147" s="46" t="s">
        <v>156</v>
      </c>
      <c r="O1147" s="104" t="str">
        <f>IF(F1147="","",VLOOKUP(F1147,海关监管条件!$A$1:$B$2000,2,FALSE))</f>
        <v>A </v>
      </c>
    </row>
    <row r="1148" spans="1:15">
      <c r="A1148" s="45">
        <v>43763</v>
      </c>
      <c r="B1148" s="20" t="s">
        <v>2700</v>
      </c>
      <c r="C1148" s="20" t="s">
        <v>2710</v>
      </c>
      <c r="D1148" s="20" t="s">
        <v>2711</v>
      </c>
      <c r="E1148" s="20" t="s">
        <v>2725</v>
      </c>
      <c r="F1148" s="20" t="s">
        <v>5</v>
      </c>
      <c r="G1148" s="20" t="s">
        <v>1819</v>
      </c>
      <c r="H1148" s="46">
        <v>12</v>
      </c>
      <c r="I1148" s="46" t="s">
        <v>153</v>
      </c>
      <c r="J1148" s="47">
        <v>2.7</v>
      </c>
      <c r="K1148" s="47">
        <v>32.4</v>
      </c>
      <c r="L1148" s="46" t="s">
        <v>154</v>
      </c>
      <c r="M1148" s="46" t="s">
        <v>155</v>
      </c>
      <c r="N1148" s="46" t="s">
        <v>156</v>
      </c>
      <c r="O1148" s="104" t="str">
        <f>IF(F1148="","",VLOOKUP(F1148,海关监管条件!$A$1:$B$2000,2,FALSE))</f>
        <v>A </v>
      </c>
    </row>
    <row r="1149" spans="1:15">
      <c r="A1149" s="45">
        <v>43763</v>
      </c>
      <c r="B1149" s="20" t="s">
        <v>2700</v>
      </c>
      <c r="C1149" s="20" t="s">
        <v>2710</v>
      </c>
      <c r="D1149" s="20" t="s">
        <v>2711</v>
      </c>
      <c r="E1149" s="20" t="s">
        <v>2726</v>
      </c>
      <c r="F1149" s="20" t="s">
        <v>7</v>
      </c>
      <c r="G1149" s="20" t="s">
        <v>2727</v>
      </c>
      <c r="H1149" s="46">
        <v>18</v>
      </c>
      <c r="I1149" s="46" t="s">
        <v>165</v>
      </c>
      <c r="J1149" s="47">
        <v>0.3</v>
      </c>
      <c r="K1149" s="47">
        <v>5.4</v>
      </c>
      <c r="L1149" s="46" t="s">
        <v>154</v>
      </c>
      <c r="M1149" s="46" t="s">
        <v>155</v>
      </c>
      <c r="N1149" s="46" t="s">
        <v>156</v>
      </c>
      <c r="O1149" s="104" t="str">
        <f>IF(F1149="","",VLOOKUP(F1149,海关监管条件!$A$1:$B$2000,2,FALSE))</f>
        <v>A </v>
      </c>
    </row>
    <row r="1150" spans="1:15">
      <c r="A1150" s="45">
        <v>43763</v>
      </c>
      <c r="B1150" s="20" t="s">
        <v>2700</v>
      </c>
      <c r="C1150" s="20" t="s">
        <v>2710</v>
      </c>
      <c r="D1150" s="20" t="s">
        <v>2711</v>
      </c>
      <c r="E1150" s="20" t="s">
        <v>2728</v>
      </c>
      <c r="F1150" s="20" t="s">
        <v>7</v>
      </c>
      <c r="G1150" s="20" t="s">
        <v>853</v>
      </c>
      <c r="H1150" s="46">
        <v>54</v>
      </c>
      <c r="I1150" s="46" t="s">
        <v>165</v>
      </c>
      <c r="J1150" s="47">
        <v>0.3</v>
      </c>
      <c r="K1150" s="47">
        <v>16.2</v>
      </c>
      <c r="L1150" s="46" t="s">
        <v>154</v>
      </c>
      <c r="M1150" s="46" t="s">
        <v>155</v>
      </c>
      <c r="N1150" s="46" t="s">
        <v>156</v>
      </c>
      <c r="O1150" s="104" t="str">
        <f>IF(F1150="","",VLOOKUP(F1150,海关监管条件!$A$1:$B$2000,2,FALSE))</f>
        <v>A </v>
      </c>
    </row>
    <row r="1151" spans="1:15">
      <c r="A1151" s="45">
        <v>43763</v>
      </c>
      <c r="B1151" s="20" t="s">
        <v>2700</v>
      </c>
      <c r="C1151" s="20" t="s">
        <v>2710</v>
      </c>
      <c r="D1151" s="20" t="s">
        <v>2711</v>
      </c>
      <c r="E1151" s="20" t="s">
        <v>2729</v>
      </c>
      <c r="F1151" s="20" t="s">
        <v>7</v>
      </c>
      <c r="G1151" s="20" t="s">
        <v>730</v>
      </c>
      <c r="H1151" s="46">
        <v>104</v>
      </c>
      <c r="I1151" s="46" t="s">
        <v>165</v>
      </c>
      <c r="J1151" s="47">
        <v>0.5</v>
      </c>
      <c r="K1151" s="47">
        <v>52</v>
      </c>
      <c r="L1151" s="46" t="s">
        <v>154</v>
      </c>
      <c r="M1151" s="46" t="s">
        <v>155</v>
      </c>
      <c r="N1151" s="46" t="s">
        <v>156</v>
      </c>
      <c r="O1151" s="104" t="str">
        <f>IF(F1151="","",VLOOKUP(F1151,海关监管条件!$A$1:$B$2000,2,FALSE))</f>
        <v>A </v>
      </c>
    </row>
    <row r="1152" spans="1:15">
      <c r="A1152" s="45">
        <v>43763</v>
      </c>
      <c r="B1152" s="20" t="s">
        <v>2700</v>
      </c>
      <c r="C1152" s="20" t="s">
        <v>2710</v>
      </c>
      <c r="D1152" s="20" t="s">
        <v>2711</v>
      </c>
      <c r="E1152" s="20" t="s">
        <v>2730</v>
      </c>
      <c r="F1152" s="20" t="s">
        <v>7</v>
      </c>
      <c r="G1152" s="20" t="s">
        <v>1785</v>
      </c>
      <c r="H1152" s="46">
        <v>72</v>
      </c>
      <c r="I1152" s="46" t="s">
        <v>165</v>
      </c>
      <c r="J1152" s="47">
        <v>0.8</v>
      </c>
      <c r="K1152" s="47">
        <v>57.6</v>
      </c>
      <c r="L1152" s="46" t="s">
        <v>154</v>
      </c>
      <c r="M1152" s="46" t="s">
        <v>155</v>
      </c>
      <c r="N1152" s="46" t="s">
        <v>156</v>
      </c>
      <c r="O1152" s="104" t="str">
        <f>IF(F1152="","",VLOOKUP(F1152,海关监管条件!$A$1:$B$2000,2,FALSE))</f>
        <v>A </v>
      </c>
    </row>
    <row r="1153" spans="1:15">
      <c r="A1153" s="45">
        <v>43763</v>
      </c>
      <c r="B1153" s="20" t="s">
        <v>2700</v>
      </c>
      <c r="C1153" s="20" t="s">
        <v>2710</v>
      </c>
      <c r="D1153" s="20" t="s">
        <v>2711</v>
      </c>
      <c r="E1153" s="20" t="s">
        <v>2731</v>
      </c>
      <c r="F1153" s="20" t="s">
        <v>8</v>
      </c>
      <c r="G1153" s="20" t="s">
        <v>2732</v>
      </c>
      <c r="H1153" s="46">
        <v>196</v>
      </c>
      <c r="I1153" s="46" t="s">
        <v>153</v>
      </c>
      <c r="J1153" s="47">
        <v>2.5</v>
      </c>
      <c r="K1153" s="47">
        <v>490</v>
      </c>
      <c r="L1153" s="46" t="s">
        <v>154</v>
      </c>
      <c r="M1153" s="46" t="s">
        <v>155</v>
      </c>
      <c r="N1153" s="46" t="s">
        <v>156</v>
      </c>
      <c r="O1153" s="104" t="str">
        <f>IF(F1153="","",VLOOKUP(F1153,海关监管条件!$A$1:$B$2000,2,FALSE))</f>
        <v>A </v>
      </c>
    </row>
    <row r="1154" spans="1:15">
      <c r="A1154" s="45">
        <v>43763</v>
      </c>
      <c r="B1154" s="20" t="s">
        <v>2700</v>
      </c>
      <c r="C1154" s="20" t="s">
        <v>2710</v>
      </c>
      <c r="D1154" s="20" t="s">
        <v>2711</v>
      </c>
      <c r="E1154" s="20" t="s">
        <v>2733</v>
      </c>
      <c r="F1154" s="20" t="s">
        <v>7</v>
      </c>
      <c r="G1154" s="20" t="s">
        <v>2734</v>
      </c>
      <c r="H1154" s="46">
        <v>114</v>
      </c>
      <c r="I1154" s="46" t="s">
        <v>165</v>
      </c>
      <c r="J1154" s="47">
        <v>0.6</v>
      </c>
      <c r="K1154" s="47">
        <v>68.4</v>
      </c>
      <c r="L1154" s="46" t="s">
        <v>154</v>
      </c>
      <c r="M1154" s="46" t="s">
        <v>155</v>
      </c>
      <c r="N1154" s="46" t="s">
        <v>156</v>
      </c>
      <c r="O1154" s="104" t="str">
        <f>IF(F1154="","",VLOOKUP(F1154,海关监管条件!$A$1:$B$2000,2,FALSE))</f>
        <v>A </v>
      </c>
    </row>
    <row r="1155" spans="1:15">
      <c r="A1155" s="45">
        <v>43763</v>
      </c>
      <c r="B1155" s="20" t="s">
        <v>2700</v>
      </c>
      <c r="C1155" s="20" t="s">
        <v>2710</v>
      </c>
      <c r="D1155" s="20" t="s">
        <v>2711</v>
      </c>
      <c r="E1155" s="20" t="s">
        <v>2735</v>
      </c>
      <c r="F1155" s="20" t="s">
        <v>7</v>
      </c>
      <c r="G1155" s="20" t="s">
        <v>1403</v>
      </c>
      <c r="H1155" s="46">
        <v>68</v>
      </c>
      <c r="I1155" s="46" t="s">
        <v>165</v>
      </c>
      <c r="J1155" s="47">
        <v>2.3</v>
      </c>
      <c r="K1155" s="47">
        <v>156.4</v>
      </c>
      <c r="L1155" s="46" t="s">
        <v>154</v>
      </c>
      <c r="M1155" s="46" t="s">
        <v>155</v>
      </c>
      <c r="N1155" s="46" t="s">
        <v>156</v>
      </c>
      <c r="O1155" s="104" t="str">
        <f>IF(F1155="","",VLOOKUP(F1155,海关监管条件!$A$1:$B$2000,2,FALSE))</f>
        <v>A </v>
      </c>
    </row>
    <row r="1156" spans="1:15">
      <c r="A1156" s="45">
        <v>43763</v>
      </c>
      <c r="B1156" s="20" t="s">
        <v>2700</v>
      </c>
      <c r="C1156" s="20" t="s">
        <v>2710</v>
      </c>
      <c r="D1156" s="20" t="s">
        <v>2711</v>
      </c>
      <c r="E1156" s="20" t="s">
        <v>2736</v>
      </c>
      <c r="F1156" s="20" t="s">
        <v>7</v>
      </c>
      <c r="G1156" s="20" t="s">
        <v>1405</v>
      </c>
      <c r="H1156" s="46">
        <v>90</v>
      </c>
      <c r="I1156" s="46" t="s">
        <v>165</v>
      </c>
      <c r="J1156" s="47">
        <v>0.6</v>
      </c>
      <c r="K1156" s="47">
        <v>54</v>
      </c>
      <c r="L1156" s="46" t="s">
        <v>154</v>
      </c>
      <c r="M1156" s="46" t="s">
        <v>155</v>
      </c>
      <c r="N1156" s="46" t="s">
        <v>156</v>
      </c>
      <c r="O1156" s="104" t="str">
        <f>IF(F1156="","",VLOOKUP(F1156,海关监管条件!$A$1:$B$2000,2,FALSE))</f>
        <v>A </v>
      </c>
    </row>
    <row r="1157" spans="1:15">
      <c r="A1157" s="45">
        <v>43763</v>
      </c>
      <c r="B1157" s="20" t="s">
        <v>2700</v>
      </c>
      <c r="C1157" s="20" t="s">
        <v>2710</v>
      </c>
      <c r="D1157" s="20" t="s">
        <v>2711</v>
      </c>
      <c r="E1157" s="20" t="s">
        <v>2737</v>
      </c>
      <c r="F1157" s="20" t="s">
        <v>7</v>
      </c>
      <c r="G1157" s="20" t="s">
        <v>2738</v>
      </c>
      <c r="H1157" s="46">
        <v>36</v>
      </c>
      <c r="I1157" s="46" t="s">
        <v>165</v>
      </c>
      <c r="J1157" s="47">
        <v>0.7</v>
      </c>
      <c r="K1157" s="47">
        <v>25.2</v>
      </c>
      <c r="L1157" s="46" t="s">
        <v>154</v>
      </c>
      <c r="M1157" s="46" t="s">
        <v>155</v>
      </c>
      <c r="N1157" s="46" t="s">
        <v>156</v>
      </c>
      <c r="O1157" s="104" t="str">
        <f>IF(F1157="","",VLOOKUP(F1157,海关监管条件!$A$1:$B$2000,2,FALSE))</f>
        <v>A </v>
      </c>
    </row>
    <row r="1158" spans="1:15">
      <c r="A1158" s="45">
        <v>43763</v>
      </c>
      <c r="B1158" s="20" t="s">
        <v>2700</v>
      </c>
      <c r="C1158" s="20" t="s">
        <v>2710</v>
      </c>
      <c r="D1158" s="20" t="s">
        <v>2711</v>
      </c>
      <c r="E1158" s="20" t="s">
        <v>2739</v>
      </c>
      <c r="F1158" s="20" t="s">
        <v>7</v>
      </c>
      <c r="G1158" s="20" t="s">
        <v>1413</v>
      </c>
      <c r="H1158" s="46">
        <v>162</v>
      </c>
      <c r="I1158" s="46" t="s">
        <v>165</v>
      </c>
      <c r="J1158" s="47">
        <v>1.5</v>
      </c>
      <c r="K1158" s="47">
        <v>243</v>
      </c>
      <c r="L1158" s="46" t="s">
        <v>154</v>
      </c>
      <c r="M1158" s="46" t="s">
        <v>155</v>
      </c>
      <c r="N1158" s="46" t="s">
        <v>156</v>
      </c>
      <c r="O1158" s="104" t="str">
        <f>IF(F1158="","",VLOOKUP(F1158,海关监管条件!$A$1:$B$2000,2,FALSE))</f>
        <v>A </v>
      </c>
    </row>
    <row r="1159" spans="1:15">
      <c r="A1159" s="45">
        <v>43766</v>
      </c>
      <c r="B1159" s="20" t="s">
        <v>2740</v>
      </c>
      <c r="C1159" s="20" t="s">
        <v>2741</v>
      </c>
      <c r="D1159" s="20" t="s">
        <v>2742</v>
      </c>
      <c r="E1159" s="20" t="s">
        <v>2743</v>
      </c>
      <c r="F1159" s="20" t="s">
        <v>7</v>
      </c>
      <c r="G1159" s="20" t="s">
        <v>2744</v>
      </c>
      <c r="H1159" s="46">
        <v>32</v>
      </c>
      <c r="I1159" s="46" t="s">
        <v>165</v>
      </c>
      <c r="J1159" s="47">
        <v>0.7</v>
      </c>
      <c r="K1159" s="47">
        <v>22.4</v>
      </c>
      <c r="L1159" s="46" t="s">
        <v>154</v>
      </c>
      <c r="M1159" s="46" t="s">
        <v>155</v>
      </c>
      <c r="N1159" s="46" t="s">
        <v>156</v>
      </c>
      <c r="O1159" s="104" t="str">
        <f>IF(F1159="","",VLOOKUP(F1159,海关监管条件!$A$1:$B$2000,2,FALSE))</f>
        <v>A </v>
      </c>
    </row>
    <row r="1160" spans="1:15">
      <c r="A1160" s="45">
        <v>43766</v>
      </c>
      <c r="B1160" s="20" t="s">
        <v>2740</v>
      </c>
      <c r="C1160" s="20" t="s">
        <v>2741</v>
      </c>
      <c r="D1160" s="20" t="s">
        <v>2742</v>
      </c>
      <c r="E1160" s="20" t="s">
        <v>2745</v>
      </c>
      <c r="F1160" s="20" t="s">
        <v>7</v>
      </c>
      <c r="G1160" s="20" t="s">
        <v>2746</v>
      </c>
      <c r="H1160" s="46">
        <v>8</v>
      </c>
      <c r="I1160" s="46" t="s">
        <v>165</v>
      </c>
      <c r="J1160" s="47">
        <v>0.7</v>
      </c>
      <c r="K1160" s="47">
        <v>5.6</v>
      </c>
      <c r="L1160" s="46" t="s">
        <v>154</v>
      </c>
      <c r="M1160" s="46" t="s">
        <v>155</v>
      </c>
      <c r="N1160" s="46" t="s">
        <v>156</v>
      </c>
      <c r="O1160" s="104" t="str">
        <f>IF(F1160="","",VLOOKUP(F1160,海关监管条件!$A$1:$B$2000,2,FALSE))</f>
        <v>A </v>
      </c>
    </row>
    <row r="1161" spans="1:15">
      <c r="A1161" s="45">
        <v>43766</v>
      </c>
      <c r="B1161" s="20" t="s">
        <v>2740</v>
      </c>
      <c r="C1161" s="20" t="s">
        <v>2741</v>
      </c>
      <c r="D1161" s="20" t="s">
        <v>2742</v>
      </c>
      <c r="E1161" s="20" t="s">
        <v>2747</v>
      </c>
      <c r="F1161" s="20" t="s">
        <v>7</v>
      </c>
      <c r="G1161" s="20" t="s">
        <v>2103</v>
      </c>
      <c r="H1161" s="46">
        <v>54</v>
      </c>
      <c r="I1161" s="46" t="s">
        <v>165</v>
      </c>
      <c r="J1161" s="47">
        <v>0.55</v>
      </c>
      <c r="K1161" s="47">
        <v>29.7</v>
      </c>
      <c r="L1161" s="46" t="s">
        <v>154</v>
      </c>
      <c r="M1161" s="46" t="s">
        <v>155</v>
      </c>
      <c r="N1161" s="46" t="s">
        <v>156</v>
      </c>
      <c r="O1161" s="104" t="str">
        <f>IF(F1161="","",VLOOKUP(F1161,海关监管条件!$A$1:$B$2000,2,FALSE))</f>
        <v>A </v>
      </c>
    </row>
    <row r="1162" spans="1:15">
      <c r="A1162" s="45">
        <v>43766</v>
      </c>
      <c r="B1162" s="20" t="s">
        <v>2740</v>
      </c>
      <c r="C1162" s="20" t="s">
        <v>2741</v>
      </c>
      <c r="D1162" s="20" t="s">
        <v>2742</v>
      </c>
      <c r="E1162" s="20" t="s">
        <v>2748</v>
      </c>
      <c r="F1162" s="20" t="s">
        <v>5</v>
      </c>
      <c r="G1162" s="20" t="s">
        <v>904</v>
      </c>
      <c r="H1162" s="46">
        <v>12</v>
      </c>
      <c r="I1162" s="46" t="s">
        <v>153</v>
      </c>
      <c r="J1162" s="47">
        <v>2.8</v>
      </c>
      <c r="K1162" s="47">
        <v>33.6</v>
      </c>
      <c r="L1162" s="46" t="s">
        <v>154</v>
      </c>
      <c r="M1162" s="46" t="s">
        <v>155</v>
      </c>
      <c r="N1162" s="46" t="s">
        <v>156</v>
      </c>
      <c r="O1162" s="104" t="str">
        <f>IF(F1162="","",VLOOKUP(F1162,海关监管条件!$A$1:$B$2000,2,FALSE))</f>
        <v>A </v>
      </c>
    </row>
    <row r="1163" spans="1:15">
      <c r="A1163" s="45">
        <v>43766</v>
      </c>
      <c r="B1163" s="20" t="s">
        <v>2740</v>
      </c>
      <c r="C1163" s="20" t="s">
        <v>2741</v>
      </c>
      <c r="D1163" s="20" t="s">
        <v>2742</v>
      </c>
      <c r="E1163" s="20" t="s">
        <v>2749</v>
      </c>
      <c r="F1163" s="20" t="s">
        <v>7</v>
      </c>
      <c r="G1163" s="20" t="s">
        <v>2112</v>
      </c>
      <c r="H1163" s="46">
        <v>12</v>
      </c>
      <c r="I1163" s="46" t="s">
        <v>165</v>
      </c>
      <c r="J1163" s="47">
        <v>0.6</v>
      </c>
      <c r="K1163" s="47">
        <v>7.2</v>
      </c>
      <c r="L1163" s="46" t="s">
        <v>154</v>
      </c>
      <c r="M1163" s="46" t="s">
        <v>155</v>
      </c>
      <c r="N1163" s="46" t="s">
        <v>156</v>
      </c>
      <c r="O1163" s="104" t="str">
        <f>IF(F1163="","",VLOOKUP(F1163,海关监管条件!$A$1:$B$2000,2,FALSE))</f>
        <v>A </v>
      </c>
    </row>
    <row r="1164" spans="1:15">
      <c r="A1164" s="45">
        <v>43766</v>
      </c>
      <c r="B1164" s="20" t="s">
        <v>2740</v>
      </c>
      <c r="C1164" s="20" t="s">
        <v>2741</v>
      </c>
      <c r="D1164" s="20" t="s">
        <v>2742</v>
      </c>
      <c r="E1164" s="20" t="s">
        <v>2750</v>
      </c>
      <c r="F1164" s="20" t="s">
        <v>8</v>
      </c>
      <c r="G1164" s="20" t="s">
        <v>2751</v>
      </c>
      <c r="H1164" s="46">
        <v>48</v>
      </c>
      <c r="I1164" s="46" t="s">
        <v>153</v>
      </c>
      <c r="J1164" s="47">
        <v>1.2</v>
      </c>
      <c r="K1164" s="47">
        <v>57.6</v>
      </c>
      <c r="L1164" s="46" t="s">
        <v>154</v>
      </c>
      <c r="M1164" s="46" t="s">
        <v>155</v>
      </c>
      <c r="N1164" s="46" t="s">
        <v>156</v>
      </c>
      <c r="O1164" s="104" t="str">
        <f>IF(F1164="","",VLOOKUP(F1164,海关监管条件!$A$1:$B$2000,2,FALSE))</f>
        <v>A </v>
      </c>
    </row>
    <row r="1165" spans="1:15">
      <c r="A1165" s="45">
        <v>43766</v>
      </c>
      <c r="B1165" s="20" t="s">
        <v>2740</v>
      </c>
      <c r="C1165" s="20" t="s">
        <v>2741</v>
      </c>
      <c r="D1165" s="20" t="s">
        <v>2742</v>
      </c>
      <c r="E1165" s="20" t="s">
        <v>2752</v>
      </c>
      <c r="F1165" s="20" t="s">
        <v>21</v>
      </c>
      <c r="G1165" s="20" t="s">
        <v>2114</v>
      </c>
      <c r="H1165" s="46">
        <v>16</v>
      </c>
      <c r="I1165" s="46" t="s">
        <v>2115</v>
      </c>
      <c r="J1165" s="47">
        <v>1</v>
      </c>
      <c r="K1165" s="47">
        <v>16</v>
      </c>
      <c r="L1165" s="46" t="s">
        <v>154</v>
      </c>
      <c r="M1165" s="46" t="s">
        <v>155</v>
      </c>
      <c r="N1165" s="46" t="s">
        <v>156</v>
      </c>
      <c r="O1165" s="104" t="str">
        <f>IF(F1165="","",VLOOKUP(F1165,海关监管条件!$A$1:$B$2000,2,FALSE))</f>
        <v>无 </v>
      </c>
    </row>
    <row r="1166" spans="1:15">
      <c r="A1166" s="45">
        <v>43766</v>
      </c>
      <c r="B1166" s="20" t="s">
        <v>2740</v>
      </c>
      <c r="C1166" s="20" t="s">
        <v>2741</v>
      </c>
      <c r="D1166" s="20" t="s">
        <v>2742</v>
      </c>
      <c r="E1166" s="20" t="s">
        <v>2753</v>
      </c>
      <c r="F1166" s="20" t="s">
        <v>8</v>
      </c>
      <c r="G1166" s="20" t="s">
        <v>2117</v>
      </c>
      <c r="H1166" s="46">
        <v>48</v>
      </c>
      <c r="I1166" s="46" t="s">
        <v>153</v>
      </c>
      <c r="J1166" s="47">
        <v>1</v>
      </c>
      <c r="K1166" s="47">
        <v>48</v>
      </c>
      <c r="L1166" s="46" t="s">
        <v>154</v>
      </c>
      <c r="M1166" s="46" t="s">
        <v>155</v>
      </c>
      <c r="N1166" s="46" t="s">
        <v>156</v>
      </c>
      <c r="O1166" s="104" t="str">
        <f>IF(F1166="","",VLOOKUP(F1166,海关监管条件!$A$1:$B$2000,2,FALSE))</f>
        <v>A </v>
      </c>
    </row>
    <row r="1167" spans="1:15">
      <c r="A1167" s="45">
        <v>43766</v>
      </c>
      <c r="B1167" s="20" t="s">
        <v>2740</v>
      </c>
      <c r="C1167" s="20" t="s">
        <v>2741</v>
      </c>
      <c r="D1167" s="20" t="s">
        <v>2742</v>
      </c>
      <c r="E1167" s="20" t="s">
        <v>2754</v>
      </c>
      <c r="F1167" s="20" t="s">
        <v>7</v>
      </c>
      <c r="G1167" s="20" t="s">
        <v>2119</v>
      </c>
      <c r="H1167" s="46">
        <v>96</v>
      </c>
      <c r="I1167" s="46" t="s">
        <v>165</v>
      </c>
      <c r="J1167" s="47">
        <v>0.4</v>
      </c>
      <c r="K1167" s="47">
        <v>38.4</v>
      </c>
      <c r="L1167" s="46" t="s">
        <v>154</v>
      </c>
      <c r="M1167" s="46" t="s">
        <v>155</v>
      </c>
      <c r="N1167" s="46" t="s">
        <v>156</v>
      </c>
      <c r="O1167" s="104" t="str">
        <f>IF(F1167="","",VLOOKUP(F1167,海关监管条件!$A$1:$B$2000,2,FALSE))</f>
        <v>A </v>
      </c>
    </row>
    <row r="1168" spans="1:15">
      <c r="A1168" s="45">
        <v>43766</v>
      </c>
      <c r="B1168" s="20" t="s">
        <v>2740</v>
      </c>
      <c r="C1168" s="20" t="s">
        <v>2741</v>
      </c>
      <c r="D1168" s="20" t="s">
        <v>2742</v>
      </c>
      <c r="E1168" s="20" t="s">
        <v>2755</v>
      </c>
      <c r="F1168" s="20" t="s">
        <v>7</v>
      </c>
      <c r="G1168" s="20" t="s">
        <v>1409</v>
      </c>
      <c r="H1168" s="46">
        <v>114</v>
      </c>
      <c r="I1168" s="46" t="s">
        <v>165</v>
      </c>
      <c r="J1168" s="47">
        <v>0.5</v>
      </c>
      <c r="K1168" s="47">
        <v>57</v>
      </c>
      <c r="L1168" s="46" t="s">
        <v>154</v>
      </c>
      <c r="M1168" s="46" t="s">
        <v>155</v>
      </c>
      <c r="N1168" s="46" t="s">
        <v>156</v>
      </c>
      <c r="O1168" s="104" t="str">
        <f>IF(F1168="","",VLOOKUP(F1168,海关监管条件!$A$1:$B$2000,2,FALSE))</f>
        <v>A </v>
      </c>
    </row>
    <row r="1169" spans="1:15">
      <c r="A1169" s="45">
        <v>43766</v>
      </c>
      <c r="B1169" s="20" t="s">
        <v>2740</v>
      </c>
      <c r="C1169" s="20" t="s">
        <v>2741</v>
      </c>
      <c r="D1169" s="20" t="s">
        <v>2742</v>
      </c>
      <c r="E1169" s="20" t="s">
        <v>2756</v>
      </c>
      <c r="F1169" s="20" t="s">
        <v>7</v>
      </c>
      <c r="G1169" s="20" t="s">
        <v>2757</v>
      </c>
      <c r="H1169" s="46">
        <v>64</v>
      </c>
      <c r="I1169" s="46" t="s">
        <v>165</v>
      </c>
      <c r="J1169" s="47">
        <v>0.3</v>
      </c>
      <c r="K1169" s="47">
        <v>19.2</v>
      </c>
      <c r="L1169" s="46" t="s">
        <v>154</v>
      </c>
      <c r="M1169" s="46" t="s">
        <v>155</v>
      </c>
      <c r="N1169" s="46" t="s">
        <v>156</v>
      </c>
      <c r="O1169" s="104" t="str">
        <f>IF(F1169="","",VLOOKUP(F1169,海关监管条件!$A$1:$B$2000,2,FALSE))</f>
        <v>A </v>
      </c>
    </row>
    <row r="1170" spans="1:15">
      <c r="A1170" s="45">
        <v>43766</v>
      </c>
      <c r="B1170" s="20" t="s">
        <v>2740</v>
      </c>
      <c r="C1170" s="20" t="s">
        <v>2741</v>
      </c>
      <c r="D1170" s="20" t="s">
        <v>2742</v>
      </c>
      <c r="E1170" s="20" t="s">
        <v>2758</v>
      </c>
      <c r="F1170" s="20" t="s">
        <v>7</v>
      </c>
      <c r="G1170" s="20" t="s">
        <v>1093</v>
      </c>
      <c r="H1170" s="46">
        <v>58</v>
      </c>
      <c r="I1170" s="46" t="s">
        <v>165</v>
      </c>
      <c r="J1170" s="47">
        <v>2.8</v>
      </c>
      <c r="K1170" s="47">
        <v>162.4</v>
      </c>
      <c r="L1170" s="46" t="s">
        <v>154</v>
      </c>
      <c r="M1170" s="46" t="s">
        <v>155</v>
      </c>
      <c r="N1170" s="46" t="s">
        <v>156</v>
      </c>
      <c r="O1170" s="104" t="str">
        <f>IF(F1170="","",VLOOKUP(F1170,海关监管条件!$A$1:$B$2000,2,FALSE))</f>
        <v>A </v>
      </c>
    </row>
    <row r="1171" spans="1:15">
      <c r="A1171" s="45">
        <v>43766</v>
      </c>
      <c r="B1171" s="20" t="s">
        <v>2740</v>
      </c>
      <c r="C1171" s="20" t="s">
        <v>2741</v>
      </c>
      <c r="D1171" s="20" t="s">
        <v>2742</v>
      </c>
      <c r="E1171" s="20" t="s">
        <v>2759</v>
      </c>
      <c r="F1171" s="20" t="s">
        <v>7</v>
      </c>
      <c r="G1171" s="20" t="s">
        <v>2760</v>
      </c>
      <c r="H1171" s="46">
        <v>24</v>
      </c>
      <c r="I1171" s="46" t="s">
        <v>165</v>
      </c>
      <c r="J1171" s="47">
        <v>0.2</v>
      </c>
      <c r="K1171" s="47">
        <v>4.8</v>
      </c>
      <c r="L1171" s="46" t="s">
        <v>154</v>
      </c>
      <c r="M1171" s="46" t="s">
        <v>155</v>
      </c>
      <c r="N1171" s="46" t="s">
        <v>156</v>
      </c>
      <c r="O1171" s="104" t="str">
        <f>IF(F1171="","",VLOOKUP(F1171,海关监管条件!$A$1:$B$2000,2,FALSE))</f>
        <v>A </v>
      </c>
    </row>
    <row r="1172" spans="1:15">
      <c r="A1172" s="45">
        <v>43766</v>
      </c>
      <c r="B1172" s="20" t="s">
        <v>2740</v>
      </c>
      <c r="C1172" s="20" t="s">
        <v>2741</v>
      </c>
      <c r="D1172" s="20" t="s">
        <v>2742</v>
      </c>
      <c r="E1172" s="20" t="s">
        <v>2761</v>
      </c>
      <c r="F1172" s="20" t="s">
        <v>7</v>
      </c>
      <c r="G1172" s="20" t="s">
        <v>2762</v>
      </c>
      <c r="H1172" s="46">
        <v>36</v>
      </c>
      <c r="I1172" s="46" t="s">
        <v>165</v>
      </c>
      <c r="J1172" s="47">
        <v>0.2</v>
      </c>
      <c r="K1172" s="47">
        <v>7.2</v>
      </c>
      <c r="L1172" s="46" t="s">
        <v>154</v>
      </c>
      <c r="M1172" s="46" t="s">
        <v>155</v>
      </c>
      <c r="N1172" s="46" t="s">
        <v>156</v>
      </c>
      <c r="O1172" s="104" t="str">
        <f>IF(F1172="","",VLOOKUP(F1172,海关监管条件!$A$1:$B$2000,2,FALSE))</f>
        <v>A </v>
      </c>
    </row>
    <row r="1173" spans="1:15">
      <c r="A1173" s="45">
        <v>43766</v>
      </c>
      <c r="B1173" s="20" t="s">
        <v>2740</v>
      </c>
      <c r="C1173" s="20" t="s">
        <v>2741</v>
      </c>
      <c r="D1173" s="20" t="s">
        <v>2742</v>
      </c>
      <c r="E1173" s="20" t="s">
        <v>2763</v>
      </c>
      <c r="F1173" s="20" t="s">
        <v>5</v>
      </c>
      <c r="G1173" s="20" t="s">
        <v>1095</v>
      </c>
      <c r="H1173" s="46">
        <v>108</v>
      </c>
      <c r="I1173" s="46" t="s">
        <v>153</v>
      </c>
      <c r="J1173" s="47">
        <v>1.2</v>
      </c>
      <c r="K1173" s="47">
        <v>129.6</v>
      </c>
      <c r="L1173" s="46" t="s">
        <v>154</v>
      </c>
      <c r="M1173" s="46" t="s">
        <v>155</v>
      </c>
      <c r="N1173" s="46" t="s">
        <v>156</v>
      </c>
      <c r="O1173" s="104" t="str">
        <f>IF(F1173="","",VLOOKUP(F1173,海关监管条件!$A$1:$B$2000,2,FALSE))</f>
        <v>A </v>
      </c>
    </row>
    <row r="1174" spans="1:15">
      <c r="A1174" s="45">
        <v>43766</v>
      </c>
      <c r="B1174" s="20" t="s">
        <v>2740</v>
      </c>
      <c r="C1174" s="20" t="s">
        <v>2741</v>
      </c>
      <c r="D1174" s="20" t="s">
        <v>2742</v>
      </c>
      <c r="E1174" s="20" t="s">
        <v>2764</v>
      </c>
      <c r="F1174" s="20" t="s">
        <v>7</v>
      </c>
      <c r="G1174" s="20" t="s">
        <v>726</v>
      </c>
      <c r="H1174" s="46">
        <v>72</v>
      </c>
      <c r="I1174" s="46" t="s">
        <v>165</v>
      </c>
      <c r="J1174" s="47">
        <v>0.2</v>
      </c>
      <c r="K1174" s="47">
        <v>14.4</v>
      </c>
      <c r="L1174" s="46" t="s">
        <v>154</v>
      </c>
      <c r="M1174" s="46" t="s">
        <v>155</v>
      </c>
      <c r="N1174" s="46" t="s">
        <v>156</v>
      </c>
      <c r="O1174" s="104" t="str">
        <f>IF(F1174="","",VLOOKUP(F1174,海关监管条件!$A$1:$B$2000,2,FALSE))</f>
        <v>A </v>
      </c>
    </row>
    <row r="1175" spans="1:15">
      <c r="A1175" s="45">
        <v>43766</v>
      </c>
      <c r="B1175" s="20" t="s">
        <v>2740</v>
      </c>
      <c r="C1175" s="20" t="s">
        <v>2741</v>
      </c>
      <c r="D1175" s="20" t="s">
        <v>2742</v>
      </c>
      <c r="E1175" s="20" t="s">
        <v>2765</v>
      </c>
      <c r="F1175" s="20" t="s">
        <v>7</v>
      </c>
      <c r="G1175" s="20" t="s">
        <v>2132</v>
      </c>
      <c r="H1175" s="46">
        <v>48</v>
      </c>
      <c r="I1175" s="46" t="s">
        <v>165</v>
      </c>
      <c r="J1175" s="47">
        <v>0.6</v>
      </c>
      <c r="K1175" s="47">
        <v>28.8</v>
      </c>
      <c r="L1175" s="46" t="s">
        <v>154</v>
      </c>
      <c r="M1175" s="46" t="s">
        <v>155</v>
      </c>
      <c r="N1175" s="46" t="s">
        <v>156</v>
      </c>
      <c r="O1175" s="104" t="str">
        <f>IF(F1175="","",VLOOKUP(F1175,海关监管条件!$A$1:$B$2000,2,FALSE))</f>
        <v>A </v>
      </c>
    </row>
    <row r="1176" spans="1:15">
      <c r="A1176" s="45">
        <v>43766</v>
      </c>
      <c r="B1176" s="20" t="s">
        <v>2740</v>
      </c>
      <c r="C1176" s="20" t="s">
        <v>2741</v>
      </c>
      <c r="D1176" s="20" t="s">
        <v>2742</v>
      </c>
      <c r="E1176" s="20" t="s">
        <v>2766</v>
      </c>
      <c r="F1176" s="20" t="s">
        <v>46</v>
      </c>
      <c r="G1176" s="20" t="s">
        <v>1547</v>
      </c>
      <c r="H1176" s="46">
        <v>64.8</v>
      </c>
      <c r="I1176" s="103" t="s">
        <v>179</v>
      </c>
      <c r="J1176" s="47">
        <v>1</v>
      </c>
      <c r="K1176" s="47">
        <v>64.8</v>
      </c>
      <c r="L1176" s="46" t="s">
        <v>154</v>
      </c>
      <c r="M1176" s="46" t="s">
        <v>155</v>
      </c>
      <c r="N1176" s="46" t="s">
        <v>156</v>
      </c>
      <c r="O1176" s="104" t="str">
        <f>IF(F1176="","",VLOOKUP(F1176,海关监管条件!$A$1:$B$2000,2,FALSE))</f>
        <v>A</v>
      </c>
    </row>
    <row r="1177" spans="1:15">
      <c r="A1177" s="45">
        <v>43766</v>
      </c>
      <c r="B1177" s="20" t="s">
        <v>2740</v>
      </c>
      <c r="C1177" s="20" t="s">
        <v>2741</v>
      </c>
      <c r="D1177" s="20" t="s">
        <v>2742</v>
      </c>
      <c r="E1177" s="20" t="s">
        <v>2767</v>
      </c>
      <c r="F1177" s="20" t="s">
        <v>46</v>
      </c>
      <c r="G1177" s="20" t="s">
        <v>2090</v>
      </c>
      <c r="H1177" s="46">
        <v>25.84</v>
      </c>
      <c r="I1177" s="103" t="s">
        <v>179</v>
      </c>
      <c r="J1177" s="47">
        <v>1</v>
      </c>
      <c r="K1177" s="47">
        <v>25.84</v>
      </c>
      <c r="L1177" s="46" t="s">
        <v>154</v>
      </c>
      <c r="M1177" s="46" t="s">
        <v>155</v>
      </c>
      <c r="N1177" s="46" t="s">
        <v>156</v>
      </c>
      <c r="O1177" s="104" t="str">
        <f>IF(F1177="","",VLOOKUP(F1177,海关监管条件!$A$1:$B$2000,2,FALSE))</f>
        <v>A</v>
      </c>
    </row>
    <row r="1178" spans="1:15">
      <c r="A1178" s="45">
        <v>43766</v>
      </c>
      <c r="B1178" s="20" t="s">
        <v>2740</v>
      </c>
      <c r="C1178" s="20" t="s">
        <v>2741</v>
      </c>
      <c r="D1178" s="20" t="s">
        <v>2742</v>
      </c>
      <c r="E1178" s="20" t="s">
        <v>2768</v>
      </c>
      <c r="F1178" s="20" t="s">
        <v>44</v>
      </c>
      <c r="G1178" s="20" t="s">
        <v>1549</v>
      </c>
      <c r="H1178" s="46">
        <v>138</v>
      </c>
      <c r="I1178" s="46" t="s">
        <v>165</v>
      </c>
      <c r="J1178" s="47">
        <v>0.5</v>
      </c>
      <c r="K1178" s="47">
        <v>69</v>
      </c>
      <c r="L1178" s="46" t="s">
        <v>154</v>
      </c>
      <c r="M1178" s="46" t="s">
        <v>155</v>
      </c>
      <c r="N1178" s="46" t="s">
        <v>156</v>
      </c>
      <c r="O1178" s="104" t="str">
        <f>IF(F1178="","",VLOOKUP(F1178,海关监管条件!$A$1:$B$2000,2,FALSE))</f>
        <v>A </v>
      </c>
    </row>
    <row r="1179" spans="1:15">
      <c r="A1179" s="45">
        <v>43766</v>
      </c>
      <c r="B1179" s="20" t="s">
        <v>2740</v>
      </c>
      <c r="C1179" s="20" t="s">
        <v>2769</v>
      </c>
      <c r="D1179" s="20" t="s">
        <v>2770</v>
      </c>
      <c r="E1179" s="20" t="s">
        <v>2771</v>
      </c>
      <c r="F1179" s="20" t="s">
        <v>7</v>
      </c>
      <c r="G1179" s="20" t="s">
        <v>906</v>
      </c>
      <c r="H1179" s="46">
        <v>136</v>
      </c>
      <c r="I1179" s="46" t="s">
        <v>165</v>
      </c>
      <c r="J1179" s="47">
        <v>0.3</v>
      </c>
      <c r="K1179" s="47">
        <v>40.8</v>
      </c>
      <c r="L1179" s="46" t="s">
        <v>154</v>
      </c>
      <c r="M1179" s="46" t="s">
        <v>155</v>
      </c>
      <c r="N1179" s="46" t="s">
        <v>156</v>
      </c>
      <c r="O1179" s="104" t="str">
        <f>IF(F1179="","",VLOOKUP(F1179,海关监管条件!$A$1:$B$2000,2,FALSE))</f>
        <v>A </v>
      </c>
    </row>
    <row r="1180" spans="1:15">
      <c r="A1180" s="45">
        <v>43766</v>
      </c>
      <c r="B1180" s="20" t="s">
        <v>2740</v>
      </c>
      <c r="C1180" s="20" t="s">
        <v>2769</v>
      </c>
      <c r="D1180" s="20" t="s">
        <v>2770</v>
      </c>
      <c r="E1180" s="20" t="s">
        <v>2772</v>
      </c>
      <c r="F1180" s="20" t="s">
        <v>7</v>
      </c>
      <c r="G1180" s="20" t="s">
        <v>2773</v>
      </c>
      <c r="H1180" s="46">
        <v>157</v>
      </c>
      <c r="I1180" s="46" t="s">
        <v>165</v>
      </c>
      <c r="J1180" s="47">
        <v>0.15</v>
      </c>
      <c r="K1180" s="47">
        <v>23.55</v>
      </c>
      <c r="L1180" s="46" t="s">
        <v>154</v>
      </c>
      <c r="M1180" s="46" t="s">
        <v>155</v>
      </c>
      <c r="N1180" s="46" t="s">
        <v>156</v>
      </c>
      <c r="O1180" s="104" t="str">
        <f>IF(F1180="","",VLOOKUP(F1180,海关监管条件!$A$1:$B$2000,2,FALSE))</f>
        <v>A </v>
      </c>
    </row>
    <row r="1181" spans="1:15">
      <c r="A1181" s="45">
        <v>43766</v>
      </c>
      <c r="B1181" s="20" t="s">
        <v>2740</v>
      </c>
      <c r="C1181" s="20" t="s">
        <v>2769</v>
      </c>
      <c r="D1181" s="20" t="s">
        <v>2770</v>
      </c>
      <c r="E1181" s="20" t="s">
        <v>2774</v>
      </c>
      <c r="F1181" s="20" t="s">
        <v>7</v>
      </c>
      <c r="G1181" s="20" t="s">
        <v>2775</v>
      </c>
      <c r="H1181" s="46">
        <v>64</v>
      </c>
      <c r="I1181" s="46" t="s">
        <v>165</v>
      </c>
      <c r="J1181" s="47">
        <v>2</v>
      </c>
      <c r="K1181" s="47">
        <v>128</v>
      </c>
      <c r="L1181" s="46" t="s">
        <v>154</v>
      </c>
      <c r="M1181" s="46" t="s">
        <v>155</v>
      </c>
      <c r="N1181" s="46" t="s">
        <v>156</v>
      </c>
      <c r="O1181" s="104" t="str">
        <f>IF(F1181="","",VLOOKUP(F1181,海关监管条件!$A$1:$B$2000,2,FALSE))</f>
        <v>A </v>
      </c>
    </row>
    <row r="1182" spans="1:15">
      <c r="A1182" s="45">
        <v>43766</v>
      </c>
      <c r="B1182" s="20" t="s">
        <v>2740</v>
      </c>
      <c r="C1182" s="20" t="s">
        <v>2769</v>
      </c>
      <c r="D1182" s="20" t="s">
        <v>2770</v>
      </c>
      <c r="E1182" s="20" t="s">
        <v>2776</v>
      </c>
      <c r="F1182" s="20" t="s">
        <v>7</v>
      </c>
      <c r="G1182" s="20" t="s">
        <v>849</v>
      </c>
      <c r="H1182" s="46">
        <v>280</v>
      </c>
      <c r="I1182" s="46" t="s">
        <v>165</v>
      </c>
      <c r="J1182" s="47">
        <v>0.2</v>
      </c>
      <c r="K1182" s="47">
        <v>56</v>
      </c>
      <c r="L1182" s="46" t="s">
        <v>154</v>
      </c>
      <c r="M1182" s="46" t="s">
        <v>155</v>
      </c>
      <c r="N1182" s="46" t="s">
        <v>156</v>
      </c>
      <c r="O1182" s="104" t="str">
        <f>IF(F1182="","",VLOOKUP(F1182,海关监管条件!$A$1:$B$2000,2,FALSE))</f>
        <v>A </v>
      </c>
    </row>
    <row r="1183" spans="1:15">
      <c r="A1183" s="45">
        <v>43766</v>
      </c>
      <c r="B1183" s="20" t="s">
        <v>2740</v>
      </c>
      <c r="C1183" s="20" t="s">
        <v>2769</v>
      </c>
      <c r="D1183" s="20" t="s">
        <v>2770</v>
      </c>
      <c r="E1183" s="20" t="s">
        <v>2777</v>
      </c>
      <c r="F1183" s="20" t="s">
        <v>7</v>
      </c>
      <c r="G1183" s="20" t="s">
        <v>383</v>
      </c>
      <c r="H1183" s="46">
        <v>48</v>
      </c>
      <c r="I1183" s="46" t="s">
        <v>165</v>
      </c>
      <c r="J1183" s="47">
        <v>0.15</v>
      </c>
      <c r="K1183" s="47">
        <v>7.2</v>
      </c>
      <c r="L1183" s="46" t="s">
        <v>154</v>
      </c>
      <c r="M1183" s="46" t="s">
        <v>155</v>
      </c>
      <c r="N1183" s="46" t="s">
        <v>156</v>
      </c>
      <c r="O1183" s="104" t="str">
        <f>IF(F1183="","",VLOOKUP(F1183,海关监管条件!$A$1:$B$2000,2,FALSE))</f>
        <v>A </v>
      </c>
    </row>
    <row r="1184" spans="1:15">
      <c r="A1184" s="45">
        <v>43766</v>
      </c>
      <c r="B1184" s="20" t="s">
        <v>2740</v>
      </c>
      <c r="C1184" s="20" t="s">
        <v>2769</v>
      </c>
      <c r="D1184" s="20" t="s">
        <v>2770</v>
      </c>
      <c r="E1184" s="20" t="s">
        <v>2778</v>
      </c>
      <c r="F1184" s="20" t="s">
        <v>5</v>
      </c>
      <c r="G1184" s="20" t="s">
        <v>2095</v>
      </c>
      <c r="H1184" s="46">
        <v>54</v>
      </c>
      <c r="I1184" s="46" t="s">
        <v>153</v>
      </c>
      <c r="J1184" s="47">
        <v>8.7</v>
      </c>
      <c r="K1184" s="47">
        <v>469.8</v>
      </c>
      <c r="L1184" s="46" t="s">
        <v>154</v>
      </c>
      <c r="M1184" s="46" t="s">
        <v>155</v>
      </c>
      <c r="N1184" s="46" t="s">
        <v>156</v>
      </c>
      <c r="O1184" s="104" t="str">
        <f>IF(F1184="","",VLOOKUP(F1184,海关监管条件!$A$1:$B$2000,2,FALSE))</f>
        <v>A </v>
      </c>
    </row>
    <row r="1185" spans="1:15">
      <c r="A1185" s="45">
        <v>43766</v>
      </c>
      <c r="B1185" s="20" t="s">
        <v>2740</v>
      </c>
      <c r="C1185" s="20" t="s">
        <v>2769</v>
      </c>
      <c r="D1185" s="20" t="s">
        <v>2770</v>
      </c>
      <c r="E1185" s="20" t="s">
        <v>2779</v>
      </c>
      <c r="F1185" s="20" t="s">
        <v>8</v>
      </c>
      <c r="G1185" s="20" t="s">
        <v>2780</v>
      </c>
      <c r="H1185" s="46">
        <v>104</v>
      </c>
      <c r="I1185" s="46" t="s">
        <v>153</v>
      </c>
      <c r="J1185" s="47">
        <v>1</v>
      </c>
      <c r="K1185" s="47">
        <v>104</v>
      </c>
      <c r="L1185" s="46" t="s">
        <v>154</v>
      </c>
      <c r="M1185" s="46" t="s">
        <v>155</v>
      </c>
      <c r="N1185" s="46" t="s">
        <v>156</v>
      </c>
      <c r="O1185" s="104" t="str">
        <f>IF(F1185="","",VLOOKUP(F1185,海关监管条件!$A$1:$B$2000,2,FALSE))</f>
        <v>A </v>
      </c>
    </row>
    <row r="1186" spans="1:15">
      <c r="A1186" s="45">
        <v>43766</v>
      </c>
      <c r="B1186" s="20" t="s">
        <v>2740</v>
      </c>
      <c r="C1186" s="20" t="s">
        <v>2769</v>
      </c>
      <c r="D1186" s="20" t="s">
        <v>2770</v>
      </c>
      <c r="E1186" s="20" t="s">
        <v>2781</v>
      </c>
      <c r="F1186" s="20" t="s">
        <v>7</v>
      </c>
      <c r="G1186" s="20" t="s">
        <v>2782</v>
      </c>
      <c r="H1186" s="46">
        <v>66</v>
      </c>
      <c r="I1186" s="46" t="s">
        <v>165</v>
      </c>
      <c r="J1186" s="47">
        <v>0.25</v>
      </c>
      <c r="K1186" s="47">
        <v>16.5</v>
      </c>
      <c r="L1186" s="46" t="s">
        <v>154</v>
      </c>
      <c r="M1186" s="46" t="s">
        <v>155</v>
      </c>
      <c r="N1186" s="46" t="s">
        <v>156</v>
      </c>
      <c r="O1186" s="104" t="str">
        <f>IF(F1186="","",VLOOKUP(F1186,海关监管条件!$A$1:$B$2000,2,FALSE))</f>
        <v>A </v>
      </c>
    </row>
    <row r="1187" spans="1:15">
      <c r="A1187" s="45">
        <v>43766</v>
      </c>
      <c r="B1187" s="20" t="s">
        <v>2740</v>
      </c>
      <c r="C1187" s="20" t="s">
        <v>2769</v>
      </c>
      <c r="D1187" s="20" t="s">
        <v>2770</v>
      </c>
      <c r="E1187" s="20" t="s">
        <v>2783</v>
      </c>
      <c r="F1187" s="20" t="s">
        <v>8</v>
      </c>
      <c r="G1187" s="20" t="s">
        <v>851</v>
      </c>
      <c r="H1187" s="46">
        <v>18</v>
      </c>
      <c r="I1187" s="46" t="s">
        <v>153</v>
      </c>
      <c r="J1187" s="47">
        <v>4</v>
      </c>
      <c r="K1187" s="47">
        <v>72</v>
      </c>
      <c r="L1187" s="46" t="s">
        <v>154</v>
      </c>
      <c r="M1187" s="46" t="s">
        <v>155</v>
      </c>
      <c r="N1187" s="46" t="s">
        <v>156</v>
      </c>
      <c r="O1187" s="104" t="str">
        <f>IF(F1187="","",VLOOKUP(F1187,海关监管条件!$A$1:$B$2000,2,FALSE))</f>
        <v>A </v>
      </c>
    </row>
    <row r="1188" spans="1:15">
      <c r="A1188" s="45">
        <v>43766</v>
      </c>
      <c r="B1188" s="20" t="s">
        <v>2740</v>
      </c>
      <c r="C1188" s="20" t="s">
        <v>2769</v>
      </c>
      <c r="D1188" s="20" t="s">
        <v>2770</v>
      </c>
      <c r="E1188" s="20" t="s">
        <v>2784</v>
      </c>
      <c r="F1188" s="20" t="s">
        <v>8</v>
      </c>
      <c r="G1188" s="20" t="s">
        <v>2785</v>
      </c>
      <c r="H1188" s="46">
        <v>42</v>
      </c>
      <c r="I1188" s="46" t="s">
        <v>153</v>
      </c>
      <c r="J1188" s="47">
        <v>0.9</v>
      </c>
      <c r="K1188" s="47">
        <v>37.8</v>
      </c>
      <c r="L1188" s="46" t="s">
        <v>154</v>
      </c>
      <c r="M1188" s="46" t="s">
        <v>155</v>
      </c>
      <c r="N1188" s="46" t="s">
        <v>156</v>
      </c>
      <c r="O1188" s="104" t="str">
        <f>IF(F1188="","",VLOOKUP(F1188,海关监管条件!$A$1:$B$2000,2,FALSE))</f>
        <v>A </v>
      </c>
    </row>
    <row r="1189" spans="1:15">
      <c r="A1189" s="45">
        <v>43768</v>
      </c>
      <c r="B1189" s="20" t="s">
        <v>2786</v>
      </c>
      <c r="C1189" s="20" t="s">
        <v>2787</v>
      </c>
      <c r="D1189" s="20" t="s">
        <v>2788</v>
      </c>
      <c r="E1189" s="20" t="s">
        <v>2789</v>
      </c>
      <c r="F1189" s="20" t="s">
        <v>5</v>
      </c>
      <c r="G1189" s="20" t="s">
        <v>899</v>
      </c>
      <c r="H1189" s="46">
        <v>58.12</v>
      </c>
      <c r="I1189" s="46" t="s">
        <v>179</v>
      </c>
      <c r="J1189" s="47">
        <v>13.97</v>
      </c>
      <c r="K1189" s="47">
        <v>811.94</v>
      </c>
      <c r="L1189" s="46" t="s">
        <v>154</v>
      </c>
      <c r="M1189" s="46" t="s">
        <v>155</v>
      </c>
      <c r="N1189" s="46" t="s">
        <v>156</v>
      </c>
      <c r="O1189" s="104" t="str">
        <f>IF(F1189="","",VLOOKUP(F1189,海关监管条件!$A$1:$B$2000,2,FALSE))</f>
        <v>A </v>
      </c>
    </row>
    <row r="1190" spans="1:15">
      <c r="A1190" s="45">
        <v>43768</v>
      </c>
      <c r="B1190" s="20" t="s">
        <v>2786</v>
      </c>
      <c r="C1190" s="20" t="s">
        <v>2787</v>
      </c>
      <c r="D1190" s="20" t="s">
        <v>2788</v>
      </c>
      <c r="E1190" s="20" t="s">
        <v>2790</v>
      </c>
      <c r="F1190" s="20" t="s">
        <v>7</v>
      </c>
      <c r="G1190" s="20" t="s">
        <v>990</v>
      </c>
      <c r="H1190" s="46">
        <v>26.04</v>
      </c>
      <c r="I1190" s="46" t="s">
        <v>179</v>
      </c>
      <c r="J1190" s="47">
        <v>21.83</v>
      </c>
      <c r="K1190" s="47">
        <v>568.45</v>
      </c>
      <c r="L1190" s="46" t="s">
        <v>154</v>
      </c>
      <c r="M1190" s="46" t="s">
        <v>155</v>
      </c>
      <c r="N1190" s="46" t="s">
        <v>156</v>
      </c>
      <c r="O1190" s="104" t="str">
        <f>IF(F1190="","",VLOOKUP(F1190,海关监管条件!$A$1:$B$2000,2,FALSE))</f>
        <v>A </v>
      </c>
    </row>
    <row r="1191" spans="1:15">
      <c r="A1191" s="45">
        <v>43768</v>
      </c>
      <c r="B1191" s="20" t="s">
        <v>2786</v>
      </c>
      <c r="C1191" s="20" t="s">
        <v>2787</v>
      </c>
      <c r="D1191" s="20" t="s">
        <v>2788</v>
      </c>
      <c r="E1191" s="20" t="s">
        <v>2791</v>
      </c>
      <c r="F1191" s="20" t="s">
        <v>7</v>
      </c>
      <c r="G1191" s="20" t="s">
        <v>786</v>
      </c>
      <c r="H1191" s="46">
        <v>11.88</v>
      </c>
      <c r="I1191" s="46" t="s">
        <v>179</v>
      </c>
      <c r="J1191" s="47">
        <v>66.6</v>
      </c>
      <c r="K1191" s="47">
        <v>791.21</v>
      </c>
      <c r="L1191" s="46" t="s">
        <v>154</v>
      </c>
      <c r="M1191" s="46" t="s">
        <v>155</v>
      </c>
      <c r="N1191" s="46" t="s">
        <v>156</v>
      </c>
      <c r="O1191" s="104" t="str">
        <f>IF(F1191="","",VLOOKUP(F1191,海关监管条件!$A$1:$B$2000,2,FALSE))</f>
        <v>A </v>
      </c>
    </row>
    <row r="1192" spans="1:15">
      <c r="A1192" s="45">
        <v>43768</v>
      </c>
      <c r="B1192" s="20" t="s">
        <v>2786</v>
      </c>
      <c r="C1192" s="20" t="s">
        <v>2787</v>
      </c>
      <c r="D1192" s="20" t="s">
        <v>2788</v>
      </c>
      <c r="E1192" s="20" t="s">
        <v>2792</v>
      </c>
      <c r="F1192" s="20" t="s">
        <v>7</v>
      </c>
      <c r="G1192" s="20" t="s">
        <v>1121</v>
      </c>
      <c r="H1192" s="46">
        <v>22.5</v>
      </c>
      <c r="I1192" s="46" t="s">
        <v>179</v>
      </c>
      <c r="J1192" s="47">
        <v>7.36</v>
      </c>
      <c r="K1192" s="47">
        <v>165.6</v>
      </c>
      <c r="L1192" s="46" t="s">
        <v>154</v>
      </c>
      <c r="M1192" s="46" t="s">
        <v>155</v>
      </c>
      <c r="N1192" s="46" t="s">
        <v>156</v>
      </c>
      <c r="O1192" s="104" t="str">
        <f>IF(F1192="","",VLOOKUP(F1192,海关监管条件!$A$1:$B$2000,2,FALSE))</f>
        <v>A </v>
      </c>
    </row>
    <row r="1193" spans="1:15">
      <c r="A1193" s="45">
        <v>43768</v>
      </c>
      <c r="B1193" s="20" t="s">
        <v>2793</v>
      </c>
      <c r="C1193" s="20" t="s">
        <v>2794</v>
      </c>
      <c r="D1193" s="20" t="s">
        <v>2795</v>
      </c>
      <c r="E1193" s="20" t="s">
        <v>2796</v>
      </c>
      <c r="F1193" s="20">
        <v>6402992900</v>
      </c>
      <c r="G1193" s="20" t="s">
        <v>2797</v>
      </c>
      <c r="H1193" s="46">
        <v>160</v>
      </c>
      <c r="I1193" s="46" t="s">
        <v>946</v>
      </c>
      <c r="J1193" s="47">
        <v>1.5</v>
      </c>
      <c r="K1193" s="47">
        <v>240</v>
      </c>
      <c r="L1193" s="46" t="s">
        <v>154</v>
      </c>
      <c r="M1193" s="46" t="s">
        <v>155</v>
      </c>
      <c r="N1193" s="46" t="s">
        <v>156</v>
      </c>
      <c r="O1193" s="104" t="e">
        <f>IF(F1193="","",VLOOKUP(F1193,海关监管条件!$A$1:$B$2000,2,FALSE))</f>
        <v>#N/A</v>
      </c>
    </row>
    <row r="1194" spans="1:15">
      <c r="A1194" s="45">
        <v>43768</v>
      </c>
      <c r="B1194" s="20" t="s">
        <v>2798</v>
      </c>
      <c r="C1194" s="20" t="s">
        <v>2799</v>
      </c>
      <c r="D1194" s="20" t="s">
        <v>2800</v>
      </c>
      <c r="E1194" s="20" t="s">
        <v>2801</v>
      </c>
      <c r="F1194" s="20" t="s">
        <v>88</v>
      </c>
      <c r="G1194" s="20" t="s">
        <v>2802</v>
      </c>
      <c r="H1194" s="46">
        <v>192</v>
      </c>
      <c r="I1194" s="46" t="s">
        <v>214</v>
      </c>
      <c r="J1194" s="47">
        <v>0.56</v>
      </c>
      <c r="K1194" s="47">
        <v>107.52</v>
      </c>
      <c r="L1194" s="46" t="s">
        <v>154</v>
      </c>
      <c r="M1194" s="46" t="s">
        <v>155</v>
      </c>
      <c r="N1194" s="46" t="s">
        <v>156</v>
      </c>
      <c r="O1194" s="104" t="str">
        <f>IF(F1194="","",VLOOKUP(F1194,海关监管条件!$A$1:$B$2000,2,FALSE))</f>
        <v>A</v>
      </c>
    </row>
    <row r="1195" spans="1:15">
      <c r="A1195" s="45">
        <v>43768</v>
      </c>
      <c r="B1195" s="20" t="s">
        <v>2798</v>
      </c>
      <c r="C1195" s="20" t="s">
        <v>2799</v>
      </c>
      <c r="D1195" s="20" t="s">
        <v>2800</v>
      </c>
      <c r="E1195" s="20" t="s">
        <v>2803</v>
      </c>
      <c r="F1195" s="20" t="s">
        <v>82</v>
      </c>
      <c r="G1195" s="20" t="s">
        <v>2804</v>
      </c>
      <c r="H1195" s="46">
        <v>144</v>
      </c>
      <c r="I1195" s="46" t="s">
        <v>214</v>
      </c>
      <c r="J1195" s="47">
        <v>0.31</v>
      </c>
      <c r="K1195" s="47">
        <v>44.64</v>
      </c>
      <c r="L1195" s="46" t="s">
        <v>154</v>
      </c>
      <c r="M1195" s="46" t="s">
        <v>155</v>
      </c>
      <c r="N1195" s="46" t="s">
        <v>156</v>
      </c>
      <c r="O1195" s="104" t="str">
        <f>IF(F1195="","",VLOOKUP(F1195,海关监管条件!$A$1:$B$2000,2,FALSE))</f>
        <v>A</v>
      </c>
    </row>
    <row r="1196" spans="1:15">
      <c r="A1196" s="45">
        <v>43768</v>
      </c>
      <c r="B1196" s="20" t="s">
        <v>2798</v>
      </c>
      <c r="C1196" s="20" t="s">
        <v>2799</v>
      </c>
      <c r="D1196" s="20" t="s">
        <v>2800</v>
      </c>
      <c r="E1196" s="20" t="s">
        <v>2805</v>
      </c>
      <c r="F1196" s="20" t="s">
        <v>88</v>
      </c>
      <c r="G1196" s="20" t="s">
        <v>2802</v>
      </c>
      <c r="H1196" s="46">
        <v>144</v>
      </c>
      <c r="I1196" s="46" t="s">
        <v>214</v>
      </c>
      <c r="J1196" s="47">
        <v>0.45</v>
      </c>
      <c r="K1196" s="47">
        <v>64.8</v>
      </c>
      <c r="L1196" s="46" t="s">
        <v>154</v>
      </c>
      <c r="M1196" s="46" t="s">
        <v>155</v>
      </c>
      <c r="N1196" s="46" t="s">
        <v>156</v>
      </c>
      <c r="O1196" s="104" t="str">
        <f>IF(F1196="","",VLOOKUP(F1196,海关监管条件!$A$1:$B$2000,2,FALSE))</f>
        <v>A</v>
      </c>
    </row>
    <row r="1197" spans="1:15">
      <c r="A1197" s="45">
        <v>43768</v>
      </c>
      <c r="B1197" s="20" t="s">
        <v>2798</v>
      </c>
      <c r="C1197" s="20" t="s">
        <v>2799</v>
      </c>
      <c r="D1197" s="20" t="s">
        <v>2800</v>
      </c>
      <c r="E1197" s="20" t="s">
        <v>2806</v>
      </c>
      <c r="F1197" s="20" t="s">
        <v>88</v>
      </c>
      <c r="G1197" s="20" t="s">
        <v>2802</v>
      </c>
      <c r="H1197" s="46">
        <v>192</v>
      </c>
      <c r="I1197" s="46" t="s">
        <v>214</v>
      </c>
      <c r="J1197" s="47">
        <v>0.56</v>
      </c>
      <c r="K1197" s="47">
        <v>107.52</v>
      </c>
      <c r="L1197" s="46" t="s">
        <v>154</v>
      </c>
      <c r="M1197" s="46" t="s">
        <v>155</v>
      </c>
      <c r="N1197" s="46" t="s">
        <v>156</v>
      </c>
      <c r="O1197" s="104" t="str">
        <f>IF(F1197="","",VLOOKUP(F1197,海关监管条件!$A$1:$B$2000,2,FALSE))</f>
        <v>A</v>
      </c>
    </row>
    <row r="1198" spans="1:15">
      <c r="A1198" s="45">
        <v>43768</v>
      </c>
      <c r="B1198" s="20" t="s">
        <v>2807</v>
      </c>
      <c r="C1198" s="20" t="s">
        <v>2808</v>
      </c>
      <c r="D1198" s="20" t="s">
        <v>2809</v>
      </c>
      <c r="E1198" s="20" t="s">
        <v>2810</v>
      </c>
      <c r="F1198" s="20" t="s">
        <v>45</v>
      </c>
      <c r="G1198" s="20" t="s">
        <v>573</v>
      </c>
      <c r="H1198" s="46">
        <v>1</v>
      </c>
      <c r="I1198" s="46" t="s">
        <v>179</v>
      </c>
      <c r="J1198" s="47">
        <v>5</v>
      </c>
      <c r="K1198" s="47">
        <v>5</v>
      </c>
      <c r="L1198" s="46" t="s">
        <v>154</v>
      </c>
      <c r="M1198" s="46" t="s">
        <v>155</v>
      </c>
      <c r="N1198" s="46" t="s">
        <v>156</v>
      </c>
      <c r="O1198" s="104" t="str">
        <f>IF(F1198="","",VLOOKUP(F1198,海关监管条件!$A$1:$B$2000,2,FALSE))</f>
        <v>无 </v>
      </c>
    </row>
    <row r="1199" spans="1:15">
      <c r="A1199" s="45">
        <v>43768</v>
      </c>
      <c r="B1199" s="20" t="s">
        <v>2811</v>
      </c>
      <c r="C1199" s="20" t="s">
        <v>2812</v>
      </c>
      <c r="D1199" s="20" t="s">
        <v>2813</v>
      </c>
      <c r="E1199" s="20" t="s">
        <v>2814</v>
      </c>
      <c r="F1199" s="20" t="s">
        <v>78</v>
      </c>
      <c r="G1199" s="20" t="s">
        <v>2815</v>
      </c>
      <c r="H1199" s="46">
        <v>54</v>
      </c>
      <c r="I1199" s="46" t="s">
        <v>231</v>
      </c>
      <c r="J1199" s="47">
        <v>5.08</v>
      </c>
      <c r="K1199" s="47">
        <v>274.32</v>
      </c>
      <c r="L1199" s="46" t="s">
        <v>154</v>
      </c>
      <c r="M1199" s="46" t="s">
        <v>155</v>
      </c>
      <c r="N1199" s="46" t="s">
        <v>156</v>
      </c>
      <c r="O1199" s="104" t="str">
        <f>IF(F1199="","",VLOOKUP(F1199,海关监管条件!$A$1:$B$2000,2,FALSE))</f>
        <v>无</v>
      </c>
    </row>
    <row r="1200" spans="1:15">
      <c r="A1200" s="45">
        <v>43768</v>
      </c>
      <c r="B1200" s="20" t="s">
        <v>2811</v>
      </c>
      <c r="C1200" s="20" t="s">
        <v>2812</v>
      </c>
      <c r="D1200" s="20" t="s">
        <v>2813</v>
      </c>
      <c r="E1200" s="20" t="s">
        <v>2816</v>
      </c>
      <c r="F1200" s="20" t="s">
        <v>78</v>
      </c>
      <c r="G1200" s="20" t="s">
        <v>2815</v>
      </c>
      <c r="H1200" s="46">
        <v>54</v>
      </c>
      <c r="I1200" s="46" t="s">
        <v>231</v>
      </c>
      <c r="J1200" s="47">
        <v>5.44</v>
      </c>
      <c r="K1200" s="47">
        <v>293.76</v>
      </c>
      <c r="L1200" s="46" t="s">
        <v>154</v>
      </c>
      <c r="M1200" s="46" t="s">
        <v>155</v>
      </c>
      <c r="N1200" s="46" t="s">
        <v>156</v>
      </c>
      <c r="O1200" s="104" t="str">
        <f>IF(F1200="","",VLOOKUP(F1200,海关监管条件!$A$1:$B$2000,2,FALSE))</f>
        <v>无</v>
      </c>
    </row>
    <row r="1201" spans="1:15">
      <c r="A1201" s="45">
        <v>43768</v>
      </c>
      <c r="B1201" s="20" t="s">
        <v>2811</v>
      </c>
      <c r="C1201" s="20" t="s">
        <v>2812</v>
      </c>
      <c r="D1201" s="20" t="s">
        <v>2813</v>
      </c>
      <c r="E1201" s="20" t="s">
        <v>2817</v>
      </c>
      <c r="F1201" s="20" t="s">
        <v>78</v>
      </c>
      <c r="G1201" s="20" t="s">
        <v>2818</v>
      </c>
      <c r="H1201" s="46">
        <v>60</v>
      </c>
      <c r="I1201" s="46" t="s">
        <v>231</v>
      </c>
      <c r="J1201" s="47">
        <v>3.29</v>
      </c>
      <c r="K1201" s="47">
        <v>197.4</v>
      </c>
      <c r="L1201" s="46" t="s">
        <v>154</v>
      </c>
      <c r="M1201" s="46" t="s">
        <v>155</v>
      </c>
      <c r="N1201" s="46" t="s">
        <v>156</v>
      </c>
      <c r="O1201" s="104" t="str">
        <f>IF(F1201="","",VLOOKUP(F1201,海关监管条件!$A$1:$B$2000,2,FALSE))</f>
        <v>无</v>
      </c>
    </row>
    <row r="1202" spans="1:15">
      <c r="A1202" s="45">
        <v>43768</v>
      </c>
      <c r="B1202" s="20" t="s">
        <v>2811</v>
      </c>
      <c r="C1202" s="20" t="s">
        <v>2812</v>
      </c>
      <c r="D1202" s="20" t="s">
        <v>2813</v>
      </c>
      <c r="E1202" s="20" t="s">
        <v>2819</v>
      </c>
      <c r="F1202" s="20" t="s">
        <v>77</v>
      </c>
      <c r="G1202" s="20" t="s">
        <v>2820</v>
      </c>
      <c r="H1202" s="46">
        <v>60</v>
      </c>
      <c r="I1202" s="46" t="s">
        <v>214</v>
      </c>
      <c r="J1202" s="47">
        <v>5.18</v>
      </c>
      <c r="K1202" s="47">
        <v>310.8</v>
      </c>
      <c r="L1202" s="46" t="s">
        <v>154</v>
      </c>
      <c r="M1202" s="46" t="s">
        <v>155</v>
      </c>
      <c r="N1202" s="46" t="s">
        <v>156</v>
      </c>
      <c r="O1202" s="104" t="str">
        <f>IF(F1202="","",VLOOKUP(F1202,海关监管条件!$A$1:$B$2000,2,FALSE))</f>
        <v>无</v>
      </c>
    </row>
    <row r="1203" spans="1:15">
      <c r="A1203" s="45">
        <v>43768</v>
      </c>
      <c r="B1203" s="20" t="s">
        <v>2821</v>
      </c>
      <c r="C1203" s="20" t="s">
        <v>2822</v>
      </c>
      <c r="D1203" s="20" t="s">
        <v>2823</v>
      </c>
      <c r="E1203" s="20" t="s">
        <v>2824</v>
      </c>
      <c r="F1203" s="20" t="s">
        <v>110</v>
      </c>
      <c r="G1203" s="20" t="s">
        <v>2825</v>
      </c>
      <c r="H1203" s="46">
        <v>132</v>
      </c>
      <c r="I1203" s="46" t="s">
        <v>214</v>
      </c>
      <c r="J1203" s="47">
        <v>1.7</v>
      </c>
      <c r="K1203" s="47">
        <v>224.4</v>
      </c>
      <c r="L1203" s="46" t="s">
        <v>154</v>
      </c>
      <c r="M1203" s="46" t="s">
        <v>155</v>
      </c>
      <c r="N1203" s="46" t="s">
        <v>156</v>
      </c>
      <c r="O1203" s="104" t="str">
        <f>IF(F1203="","",VLOOKUP(F1203,海关监管条件!$A$1:$B$2000,2,FALSE))</f>
        <v>A</v>
      </c>
    </row>
    <row r="1204" spans="1:15">
      <c r="A1204" s="45">
        <v>43768</v>
      </c>
      <c r="B1204" s="20" t="s">
        <v>2821</v>
      </c>
      <c r="C1204" s="20" t="s">
        <v>2822</v>
      </c>
      <c r="D1204" s="20" t="s">
        <v>2823</v>
      </c>
      <c r="E1204" s="20" t="s">
        <v>2826</v>
      </c>
      <c r="F1204" s="20" t="s">
        <v>110</v>
      </c>
      <c r="G1204" s="20" t="s">
        <v>2825</v>
      </c>
      <c r="H1204" s="46">
        <v>87</v>
      </c>
      <c r="I1204" s="46" t="s">
        <v>214</v>
      </c>
      <c r="J1204" s="47">
        <v>1.7</v>
      </c>
      <c r="K1204" s="47">
        <v>147.9</v>
      </c>
      <c r="L1204" s="46" t="s">
        <v>154</v>
      </c>
      <c r="M1204" s="46" t="s">
        <v>155</v>
      </c>
      <c r="N1204" s="46" t="s">
        <v>156</v>
      </c>
      <c r="O1204" s="104" t="str">
        <f>IF(F1204="","",VLOOKUP(F1204,海关监管条件!$A$1:$B$2000,2,FALSE))</f>
        <v>A</v>
      </c>
    </row>
    <row r="1205" spans="1:15">
      <c r="A1205" s="45">
        <v>43768</v>
      </c>
      <c r="B1205" s="20" t="s">
        <v>2821</v>
      </c>
      <c r="C1205" s="20" t="s">
        <v>2822</v>
      </c>
      <c r="D1205" s="20" t="s">
        <v>2823</v>
      </c>
      <c r="E1205" s="20" t="s">
        <v>2827</v>
      </c>
      <c r="F1205" s="20" t="s">
        <v>97</v>
      </c>
      <c r="G1205" s="20" t="s">
        <v>2828</v>
      </c>
      <c r="H1205" s="46">
        <v>144</v>
      </c>
      <c r="I1205" s="46" t="s">
        <v>214</v>
      </c>
      <c r="J1205" s="47">
        <v>0.7</v>
      </c>
      <c r="K1205" s="47">
        <v>100.8</v>
      </c>
      <c r="L1205" s="46" t="s">
        <v>154</v>
      </c>
      <c r="M1205" s="46" t="s">
        <v>155</v>
      </c>
      <c r="N1205" s="46" t="s">
        <v>156</v>
      </c>
      <c r="O1205" s="104" t="str">
        <f>IF(F1205="","",VLOOKUP(F1205,海关监管条件!$A$1:$B$2000,2,FALSE))</f>
        <v>A</v>
      </c>
    </row>
    <row r="1206" spans="1:15">
      <c r="A1206" s="45">
        <v>43768</v>
      </c>
      <c r="B1206" s="20" t="s">
        <v>2821</v>
      </c>
      <c r="C1206" s="20" t="s">
        <v>2822</v>
      </c>
      <c r="D1206" s="20" t="s">
        <v>2823</v>
      </c>
      <c r="E1206" s="20" t="s">
        <v>2829</v>
      </c>
      <c r="F1206" s="20" t="s">
        <v>97</v>
      </c>
      <c r="G1206" s="20" t="s">
        <v>2828</v>
      </c>
      <c r="H1206" s="46">
        <v>96</v>
      </c>
      <c r="I1206" s="46" t="s">
        <v>214</v>
      </c>
      <c r="J1206" s="47">
        <v>0.7</v>
      </c>
      <c r="K1206" s="47">
        <v>67.2</v>
      </c>
      <c r="L1206" s="46" t="s">
        <v>154</v>
      </c>
      <c r="M1206" s="46" t="s">
        <v>155</v>
      </c>
      <c r="N1206" s="46" t="s">
        <v>156</v>
      </c>
      <c r="O1206" s="104" t="str">
        <f>IF(F1206="","",VLOOKUP(F1206,海关监管条件!$A$1:$B$2000,2,FALSE))</f>
        <v>A</v>
      </c>
    </row>
    <row r="1207" spans="1:15">
      <c r="A1207" s="45">
        <v>43768</v>
      </c>
      <c r="B1207" s="20" t="s">
        <v>2821</v>
      </c>
      <c r="C1207" s="20" t="s">
        <v>2822</v>
      </c>
      <c r="D1207" s="20" t="s">
        <v>2823</v>
      </c>
      <c r="E1207" s="20" t="s">
        <v>2830</v>
      </c>
      <c r="F1207" s="20" t="s">
        <v>82</v>
      </c>
      <c r="G1207" s="20" t="s">
        <v>2831</v>
      </c>
      <c r="H1207" s="46">
        <v>288</v>
      </c>
      <c r="I1207" s="46" t="s">
        <v>214</v>
      </c>
      <c r="J1207" s="47">
        <v>0.7</v>
      </c>
      <c r="K1207" s="47">
        <v>201.6</v>
      </c>
      <c r="L1207" s="46" t="s">
        <v>154</v>
      </c>
      <c r="M1207" s="46" t="s">
        <v>155</v>
      </c>
      <c r="N1207" s="46" t="s">
        <v>156</v>
      </c>
      <c r="O1207" s="104" t="str">
        <f>IF(F1207="","",VLOOKUP(F1207,海关监管条件!$A$1:$B$2000,2,FALSE))</f>
        <v>A</v>
      </c>
    </row>
    <row r="1208" spans="1:15">
      <c r="A1208" s="45">
        <v>43768</v>
      </c>
      <c r="B1208" s="20" t="s">
        <v>2832</v>
      </c>
      <c r="C1208" s="20" t="s">
        <v>2833</v>
      </c>
      <c r="D1208" s="20" t="s">
        <v>2834</v>
      </c>
      <c r="E1208" s="20" t="s">
        <v>2835</v>
      </c>
      <c r="F1208" s="20" t="s">
        <v>44</v>
      </c>
      <c r="G1208" s="20" t="s">
        <v>2836</v>
      </c>
      <c r="H1208" s="46">
        <v>1002</v>
      </c>
      <c r="I1208" s="46" t="s">
        <v>165</v>
      </c>
      <c r="J1208" s="47">
        <v>2.65</v>
      </c>
      <c r="K1208" s="47">
        <v>2655.3</v>
      </c>
      <c r="L1208" s="46" t="s">
        <v>154</v>
      </c>
      <c r="M1208" s="46" t="s">
        <v>155</v>
      </c>
      <c r="N1208" s="46" t="s">
        <v>156</v>
      </c>
      <c r="O1208" s="104" t="str">
        <f>IF(F1208="","",VLOOKUP(F1208,海关监管条件!$A$1:$B$2000,2,FALSE))</f>
        <v>A </v>
      </c>
    </row>
    <row r="1209" spans="1:15">
      <c r="A1209" s="45">
        <v>43768</v>
      </c>
      <c r="B1209" s="20" t="s">
        <v>2837</v>
      </c>
      <c r="C1209" s="20" t="s">
        <v>2838</v>
      </c>
      <c r="D1209" s="20" t="s">
        <v>2839</v>
      </c>
      <c r="E1209" s="20" t="s">
        <v>2840</v>
      </c>
      <c r="F1209" s="20" t="s">
        <v>5</v>
      </c>
      <c r="G1209" s="20" t="s">
        <v>1533</v>
      </c>
      <c r="H1209" s="46">
        <v>32</v>
      </c>
      <c r="I1209" s="46" t="s">
        <v>153</v>
      </c>
      <c r="J1209" s="47">
        <v>12</v>
      </c>
      <c r="K1209" s="47">
        <v>384</v>
      </c>
      <c r="L1209" s="103" t="s">
        <v>162</v>
      </c>
      <c r="M1209" s="46" t="s">
        <v>155</v>
      </c>
      <c r="N1209" s="46" t="s">
        <v>156</v>
      </c>
      <c r="O1209" s="104" t="str">
        <f>IF(F1209="","",VLOOKUP(F1209,海关监管条件!$A$1:$B$2000,2,FALSE))</f>
        <v>A </v>
      </c>
    </row>
    <row r="1210" spans="1:15">
      <c r="A1210" s="45">
        <v>43768</v>
      </c>
      <c r="B1210" s="20" t="s">
        <v>2837</v>
      </c>
      <c r="C1210" s="20" t="s">
        <v>2838</v>
      </c>
      <c r="D1210" s="20" t="s">
        <v>2839</v>
      </c>
      <c r="E1210" s="20" t="s">
        <v>2841</v>
      </c>
      <c r="F1210" s="20" t="s">
        <v>5</v>
      </c>
      <c r="G1210" s="20" t="s">
        <v>1537</v>
      </c>
      <c r="H1210" s="46">
        <v>12</v>
      </c>
      <c r="I1210" s="46" t="s">
        <v>153</v>
      </c>
      <c r="J1210" s="47">
        <v>12</v>
      </c>
      <c r="K1210" s="47">
        <v>144</v>
      </c>
      <c r="L1210" s="103" t="s">
        <v>162</v>
      </c>
      <c r="M1210" s="46" t="s">
        <v>155</v>
      </c>
      <c r="N1210" s="46" t="s">
        <v>156</v>
      </c>
      <c r="O1210" s="104" t="str">
        <f>IF(F1210="","",VLOOKUP(F1210,海关监管条件!$A$1:$B$2000,2,FALSE))</f>
        <v>A </v>
      </c>
    </row>
    <row r="1211" spans="1:15">
      <c r="A1211" s="45">
        <v>43768</v>
      </c>
      <c r="B1211" s="20" t="s">
        <v>2842</v>
      </c>
      <c r="C1211" s="20" t="s">
        <v>2843</v>
      </c>
      <c r="D1211" s="20" t="s">
        <v>2844</v>
      </c>
      <c r="E1211" s="20" t="s">
        <v>2845</v>
      </c>
      <c r="F1211" s="20" t="s">
        <v>7</v>
      </c>
      <c r="G1211" s="20" t="s">
        <v>2846</v>
      </c>
      <c r="H1211" s="46">
        <v>60</v>
      </c>
      <c r="I1211" s="46" t="s">
        <v>165</v>
      </c>
      <c r="J1211" s="47">
        <v>0.63</v>
      </c>
      <c r="K1211" s="47">
        <v>37.8</v>
      </c>
      <c r="L1211" s="46" t="s">
        <v>154</v>
      </c>
      <c r="M1211" s="46" t="s">
        <v>155</v>
      </c>
      <c r="N1211" s="46" t="s">
        <v>156</v>
      </c>
      <c r="O1211" s="104" t="str">
        <f>IF(F1211="","",VLOOKUP(F1211,海关监管条件!$A$1:$B$2000,2,FALSE))</f>
        <v>A </v>
      </c>
    </row>
    <row r="1212" spans="1:15">
      <c r="A1212" s="45">
        <v>43768</v>
      </c>
      <c r="B1212" s="20" t="s">
        <v>2842</v>
      </c>
      <c r="C1212" s="20" t="s">
        <v>2843</v>
      </c>
      <c r="D1212" s="20" t="s">
        <v>2844</v>
      </c>
      <c r="E1212" s="20" t="s">
        <v>2847</v>
      </c>
      <c r="F1212" s="20" t="s">
        <v>5</v>
      </c>
      <c r="G1212" s="20" t="s">
        <v>1943</v>
      </c>
      <c r="H1212" s="46">
        <v>60</v>
      </c>
      <c r="I1212" s="46" t="s">
        <v>153</v>
      </c>
      <c r="J1212" s="47">
        <v>5.3</v>
      </c>
      <c r="K1212" s="47">
        <v>318</v>
      </c>
      <c r="L1212" s="46" t="s">
        <v>154</v>
      </c>
      <c r="M1212" s="46" t="s">
        <v>155</v>
      </c>
      <c r="N1212" s="46" t="s">
        <v>156</v>
      </c>
      <c r="O1212" s="104" t="str">
        <f>IF(F1212="","",VLOOKUP(F1212,海关监管条件!$A$1:$B$2000,2,FALSE))</f>
        <v>A </v>
      </c>
    </row>
    <row r="1213" spans="1:15">
      <c r="A1213" s="45">
        <v>43768</v>
      </c>
      <c r="B1213" s="20" t="s">
        <v>2842</v>
      </c>
      <c r="C1213" s="20" t="s">
        <v>2843</v>
      </c>
      <c r="D1213" s="20" t="s">
        <v>2844</v>
      </c>
      <c r="E1213" s="20" t="s">
        <v>2848</v>
      </c>
      <c r="F1213" s="20" t="s">
        <v>7</v>
      </c>
      <c r="G1213" s="20" t="s">
        <v>1947</v>
      </c>
      <c r="H1213" s="46">
        <v>72</v>
      </c>
      <c r="I1213" s="46" t="s">
        <v>165</v>
      </c>
      <c r="J1213" s="47">
        <v>1.4</v>
      </c>
      <c r="K1213" s="47">
        <v>100.8</v>
      </c>
      <c r="L1213" s="46" t="s">
        <v>154</v>
      </c>
      <c r="M1213" s="46" t="s">
        <v>155</v>
      </c>
      <c r="N1213" s="46" t="s">
        <v>156</v>
      </c>
      <c r="O1213" s="104" t="str">
        <f>IF(F1213="","",VLOOKUP(F1213,海关监管条件!$A$1:$B$2000,2,FALSE))</f>
        <v>A </v>
      </c>
    </row>
    <row r="1214" spans="1:15">
      <c r="A1214" s="45">
        <v>43768</v>
      </c>
      <c r="B1214" s="20" t="s">
        <v>2842</v>
      </c>
      <c r="C1214" s="20" t="s">
        <v>2843</v>
      </c>
      <c r="D1214" s="20" t="s">
        <v>2844</v>
      </c>
      <c r="E1214" s="20" t="s">
        <v>2849</v>
      </c>
      <c r="F1214" s="20" t="s">
        <v>86</v>
      </c>
      <c r="G1214" s="20" t="s">
        <v>1949</v>
      </c>
      <c r="H1214" s="46">
        <v>140</v>
      </c>
      <c r="I1214" s="46" t="s">
        <v>165</v>
      </c>
      <c r="J1214" s="47">
        <v>4.3</v>
      </c>
      <c r="K1214" s="47">
        <v>602</v>
      </c>
      <c r="L1214" s="46" t="s">
        <v>154</v>
      </c>
      <c r="M1214" s="46" t="s">
        <v>155</v>
      </c>
      <c r="N1214" s="46" t="s">
        <v>156</v>
      </c>
      <c r="O1214" s="104" t="str">
        <f>IF(F1214="","",VLOOKUP(F1214,海关监管条件!$A$1:$B$2000,2,FALSE))</f>
        <v>无</v>
      </c>
    </row>
    <row r="1215" spans="1:15">
      <c r="A1215" s="45">
        <v>43768</v>
      </c>
      <c r="B1215" s="20" t="s">
        <v>2842</v>
      </c>
      <c r="C1215" s="20" t="s">
        <v>2843</v>
      </c>
      <c r="D1215" s="20" t="s">
        <v>2844</v>
      </c>
      <c r="E1215" s="20" t="s">
        <v>2850</v>
      </c>
      <c r="F1215" s="20" t="s">
        <v>7</v>
      </c>
      <c r="G1215" s="20" t="s">
        <v>1951</v>
      </c>
      <c r="H1215" s="46">
        <v>60</v>
      </c>
      <c r="I1215" s="46" t="s">
        <v>165</v>
      </c>
      <c r="J1215" s="47">
        <v>2</v>
      </c>
      <c r="K1215" s="47">
        <v>120</v>
      </c>
      <c r="L1215" s="46" t="s">
        <v>154</v>
      </c>
      <c r="M1215" s="46" t="s">
        <v>155</v>
      </c>
      <c r="N1215" s="46" t="s">
        <v>156</v>
      </c>
      <c r="O1215" s="104" t="str">
        <f>IF(F1215="","",VLOOKUP(F1215,海关监管条件!$A$1:$B$2000,2,FALSE))</f>
        <v>A </v>
      </c>
    </row>
    <row r="1216" spans="1:15">
      <c r="A1216" s="45">
        <v>43768</v>
      </c>
      <c r="B1216" s="20" t="s">
        <v>2842</v>
      </c>
      <c r="C1216" s="20" t="s">
        <v>2843</v>
      </c>
      <c r="D1216" s="20" t="s">
        <v>2844</v>
      </c>
      <c r="E1216" s="20" t="s">
        <v>2851</v>
      </c>
      <c r="F1216" s="20" t="s">
        <v>7</v>
      </c>
      <c r="G1216" s="20" t="s">
        <v>1953</v>
      </c>
      <c r="H1216" s="46">
        <v>144</v>
      </c>
      <c r="I1216" s="46" t="s">
        <v>165</v>
      </c>
      <c r="J1216" s="47">
        <v>3.2</v>
      </c>
      <c r="K1216" s="47">
        <v>460.8</v>
      </c>
      <c r="L1216" s="46" t="s">
        <v>154</v>
      </c>
      <c r="M1216" s="46" t="s">
        <v>155</v>
      </c>
      <c r="N1216" s="46" t="s">
        <v>156</v>
      </c>
      <c r="O1216" s="104" t="str">
        <f>IF(F1216="","",VLOOKUP(F1216,海关监管条件!$A$1:$B$2000,2,FALSE))</f>
        <v>A </v>
      </c>
    </row>
    <row r="1217" spans="1:15">
      <c r="A1217" s="45">
        <v>43768</v>
      </c>
      <c r="B1217" s="20" t="s">
        <v>2842</v>
      </c>
      <c r="C1217" s="20" t="s">
        <v>2843</v>
      </c>
      <c r="D1217" s="20" t="s">
        <v>2844</v>
      </c>
      <c r="E1217" s="20" t="s">
        <v>2852</v>
      </c>
      <c r="F1217" s="20" t="s">
        <v>5</v>
      </c>
      <c r="G1217" s="20" t="s">
        <v>1957</v>
      </c>
      <c r="H1217" s="46">
        <v>60</v>
      </c>
      <c r="I1217" s="46" t="s">
        <v>153</v>
      </c>
      <c r="J1217" s="47">
        <v>6.85</v>
      </c>
      <c r="K1217" s="47">
        <v>411</v>
      </c>
      <c r="L1217" s="46" t="s">
        <v>154</v>
      </c>
      <c r="M1217" s="46" t="s">
        <v>155</v>
      </c>
      <c r="N1217" s="46" t="s">
        <v>156</v>
      </c>
      <c r="O1217" s="104" t="str">
        <f>IF(F1217="","",VLOOKUP(F1217,海关监管条件!$A$1:$B$2000,2,FALSE))</f>
        <v>A </v>
      </c>
    </row>
    <row r="1218" spans="1:15">
      <c r="A1218" s="45">
        <v>43768</v>
      </c>
      <c r="B1218" s="20" t="s">
        <v>2853</v>
      </c>
      <c r="C1218" s="20" t="s">
        <v>2854</v>
      </c>
      <c r="D1218" s="20" t="s">
        <v>2855</v>
      </c>
      <c r="E1218" s="20" t="s">
        <v>2856</v>
      </c>
      <c r="F1218" s="20" t="s">
        <v>88</v>
      </c>
      <c r="G1218" s="20" t="s">
        <v>2857</v>
      </c>
      <c r="H1218" s="46">
        <v>192</v>
      </c>
      <c r="I1218" s="46" t="s">
        <v>214</v>
      </c>
      <c r="J1218" s="47">
        <v>2.5</v>
      </c>
      <c r="K1218" s="47">
        <v>480</v>
      </c>
      <c r="L1218" s="46" t="s">
        <v>154</v>
      </c>
      <c r="M1218" s="46" t="s">
        <v>155</v>
      </c>
      <c r="N1218" s="46" t="s">
        <v>156</v>
      </c>
      <c r="O1218" s="104" t="str">
        <f>IF(F1218="","",VLOOKUP(F1218,海关监管条件!$A$1:$B$2000,2,FALSE))</f>
        <v>A</v>
      </c>
    </row>
    <row r="1219" spans="1:15">
      <c r="A1219" s="45">
        <v>43768</v>
      </c>
      <c r="B1219" s="20" t="s">
        <v>2853</v>
      </c>
      <c r="C1219" s="20" t="s">
        <v>2854</v>
      </c>
      <c r="D1219" s="20" t="s">
        <v>2855</v>
      </c>
      <c r="E1219" s="20" t="s">
        <v>2858</v>
      </c>
      <c r="F1219" s="20" t="s">
        <v>82</v>
      </c>
      <c r="G1219" s="20" t="s">
        <v>2859</v>
      </c>
      <c r="H1219" s="46">
        <v>432</v>
      </c>
      <c r="I1219" s="46" t="s">
        <v>214</v>
      </c>
      <c r="J1219" s="47">
        <v>1.19</v>
      </c>
      <c r="K1219" s="47">
        <v>514.08</v>
      </c>
      <c r="L1219" s="46" t="s">
        <v>154</v>
      </c>
      <c r="M1219" s="46" t="s">
        <v>155</v>
      </c>
      <c r="N1219" s="46" t="s">
        <v>156</v>
      </c>
      <c r="O1219" s="104" t="str">
        <f>IF(F1219="","",VLOOKUP(F1219,海关监管条件!$A$1:$B$2000,2,FALSE))</f>
        <v>A</v>
      </c>
    </row>
    <row r="1220" spans="1:15">
      <c r="A1220" s="45">
        <v>43768</v>
      </c>
      <c r="B1220" s="20" t="s">
        <v>2853</v>
      </c>
      <c r="C1220" s="20" t="s">
        <v>2854</v>
      </c>
      <c r="D1220" s="20" t="s">
        <v>2855</v>
      </c>
      <c r="E1220" s="20" t="s">
        <v>2860</v>
      </c>
      <c r="F1220" s="20" t="s">
        <v>82</v>
      </c>
      <c r="G1220" s="20" t="s">
        <v>2831</v>
      </c>
      <c r="H1220" s="46">
        <v>864</v>
      </c>
      <c r="I1220" s="46" t="s">
        <v>214</v>
      </c>
      <c r="J1220" s="47">
        <v>1.25</v>
      </c>
      <c r="K1220" s="47">
        <v>1080</v>
      </c>
      <c r="L1220" s="46" t="s">
        <v>154</v>
      </c>
      <c r="M1220" s="46" t="s">
        <v>155</v>
      </c>
      <c r="N1220" s="46" t="s">
        <v>156</v>
      </c>
      <c r="O1220" s="104" t="str">
        <f>IF(F1220="","",VLOOKUP(F1220,海关监管条件!$A$1:$B$2000,2,FALSE))</f>
        <v>A</v>
      </c>
    </row>
    <row r="1221" spans="1:15">
      <c r="A1221" s="45">
        <v>43768</v>
      </c>
      <c r="B1221" s="20" t="s">
        <v>2861</v>
      </c>
      <c r="C1221" s="20" t="s">
        <v>2862</v>
      </c>
      <c r="D1221" s="20" t="s">
        <v>2863</v>
      </c>
      <c r="E1221" s="20" t="s">
        <v>2864</v>
      </c>
      <c r="F1221" s="20" t="s">
        <v>88</v>
      </c>
      <c r="G1221" s="20" t="s">
        <v>2865</v>
      </c>
      <c r="H1221" s="46">
        <v>288</v>
      </c>
      <c r="I1221" s="46" t="s">
        <v>214</v>
      </c>
      <c r="J1221" s="47">
        <v>2.6</v>
      </c>
      <c r="K1221" s="47">
        <v>748.8</v>
      </c>
      <c r="L1221" s="46" t="s">
        <v>154</v>
      </c>
      <c r="M1221" s="46" t="s">
        <v>155</v>
      </c>
      <c r="N1221" s="46" t="s">
        <v>156</v>
      </c>
      <c r="O1221" s="104" t="str">
        <f>IF(F1221="","",VLOOKUP(F1221,海关监管条件!$A$1:$B$2000,2,FALSE))</f>
        <v>A</v>
      </c>
    </row>
    <row r="1222" spans="1:15">
      <c r="A1222" s="45">
        <v>43768</v>
      </c>
      <c r="B1222" s="20" t="s">
        <v>2861</v>
      </c>
      <c r="C1222" s="20" t="s">
        <v>2862</v>
      </c>
      <c r="D1222" s="20" t="s">
        <v>2863</v>
      </c>
      <c r="E1222" s="20" t="s">
        <v>2866</v>
      </c>
      <c r="F1222" s="20" t="s">
        <v>82</v>
      </c>
      <c r="G1222" s="20" t="s">
        <v>2867</v>
      </c>
      <c r="H1222" s="46">
        <v>144</v>
      </c>
      <c r="I1222" s="46" t="s">
        <v>214</v>
      </c>
      <c r="J1222" s="47">
        <v>1.87</v>
      </c>
      <c r="K1222" s="47">
        <v>269.28</v>
      </c>
      <c r="L1222" s="46" t="s">
        <v>154</v>
      </c>
      <c r="M1222" s="46" t="s">
        <v>155</v>
      </c>
      <c r="N1222" s="46" t="s">
        <v>156</v>
      </c>
      <c r="O1222" s="104" t="str">
        <f>IF(F1222="","",VLOOKUP(F1222,海关监管条件!$A$1:$B$2000,2,FALSE))</f>
        <v>A</v>
      </c>
    </row>
    <row r="1223" spans="1:15">
      <c r="A1223" s="45">
        <v>43768</v>
      </c>
      <c r="B1223" s="20" t="s">
        <v>2861</v>
      </c>
      <c r="C1223" s="20" t="s">
        <v>2862</v>
      </c>
      <c r="D1223" s="20" t="s">
        <v>2863</v>
      </c>
      <c r="E1223" s="20" t="s">
        <v>2868</v>
      </c>
      <c r="F1223" s="20" t="s">
        <v>97</v>
      </c>
      <c r="G1223" s="20" t="s">
        <v>2869</v>
      </c>
      <c r="H1223" s="46">
        <v>864</v>
      </c>
      <c r="I1223" s="46" t="s">
        <v>214</v>
      </c>
      <c r="J1223" s="47">
        <v>0.93</v>
      </c>
      <c r="K1223" s="47">
        <v>803.52</v>
      </c>
      <c r="L1223" s="46" t="s">
        <v>154</v>
      </c>
      <c r="M1223" s="46" t="s">
        <v>155</v>
      </c>
      <c r="N1223" s="46" t="s">
        <v>156</v>
      </c>
      <c r="O1223" s="104" t="str">
        <f>IF(F1223="","",VLOOKUP(F1223,海关监管条件!$A$1:$B$2000,2,FALSE))</f>
        <v>A</v>
      </c>
    </row>
    <row r="1224" spans="1:15">
      <c r="A1224" s="45">
        <v>43768</v>
      </c>
      <c r="B1224" s="20" t="s">
        <v>2870</v>
      </c>
      <c r="C1224" s="20" t="s">
        <v>2871</v>
      </c>
      <c r="D1224" s="20" t="s">
        <v>2872</v>
      </c>
      <c r="E1224" s="20" t="s">
        <v>2873</v>
      </c>
      <c r="F1224" s="20" t="s">
        <v>120</v>
      </c>
      <c r="G1224" s="20" t="s">
        <v>2874</v>
      </c>
      <c r="H1224" s="46">
        <v>144</v>
      </c>
      <c r="I1224" s="46" t="s">
        <v>214</v>
      </c>
      <c r="J1224" s="47">
        <v>1.81</v>
      </c>
      <c r="K1224" s="47">
        <v>260.64</v>
      </c>
      <c r="L1224" s="46" t="s">
        <v>154</v>
      </c>
      <c r="M1224" s="46" t="s">
        <v>155</v>
      </c>
      <c r="N1224" s="46" t="s">
        <v>156</v>
      </c>
      <c r="O1224" s="104" t="str">
        <f>IF(F1224="","",VLOOKUP(F1224,海关监管条件!$A$1:$B$2000,2,FALSE))</f>
        <v>无</v>
      </c>
    </row>
    <row r="1225" spans="1:15">
      <c r="A1225" s="45">
        <v>43768</v>
      </c>
      <c r="B1225" s="20" t="s">
        <v>2875</v>
      </c>
      <c r="C1225" s="20" t="s">
        <v>2876</v>
      </c>
      <c r="D1225" s="20" t="s">
        <v>2877</v>
      </c>
      <c r="E1225" s="20" t="s">
        <v>2878</v>
      </c>
      <c r="F1225" s="20" t="s">
        <v>25</v>
      </c>
      <c r="G1225" s="20" t="s">
        <v>233</v>
      </c>
      <c r="H1225" s="46">
        <v>12</v>
      </c>
      <c r="I1225" s="46" t="s">
        <v>231</v>
      </c>
      <c r="J1225" s="47">
        <v>1</v>
      </c>
      <c r="K1225" s="47">
        <v>12</v>
      </c>
      <c r="L1225" s="46" t="s">
        <v>154</v>
      </c>
      <c r="M1225" s="46" t="s">
        <v>155</v>
      </c>
      <c r="N1225" s="46" t="s">
        <v>156</v>
      </c>
      <c r="O1225" s="104" t="str">
        <f>IF(F1225="","",VLOOKUP(F1225,海关监管条件!$A$1:$B$2000,2,FALSE))</f>
        <v>无 </v>
      </c>
    </row>
    <row r="1226" spans="1:15">
      <c r="A1226" s="45">
        <v>43768</v>
      </c>
      <c r="B1226" s="20" t="s">
        <v>2875</v>
      </c>
      <c r="C1226" s="20" t="s">
        <v>2876</v>
      </c>
      <c r="D1226" s="20" t="s">
        <v>2877</v>
      </c>
      <c r="E1226" s="20" t="s">
        <v>2879</v>
      </c>
      <c r="F1226" s="20" t="s">
        <v>106</v>
      </c>
      <c r="G1226" s="20" t="s">
        <v>2880</v>
      </c>
      <c r="H1226" s="46">
        <v>12</v>
      </c>
      <c r="I1226" s="46" t="s">
        <v>165</v>
      </c>
      <c r="J1226" s="47">
        <v>0.8</v>
      </c>
      <c r="K1226" s="47">
        <v>9.6</v>
      </c>
      <c r="L1226" s="46" t="s">
        <v>154</v>
      </c>
      <c r="M1226" s="46" t="s">
        <v>155</v>
      </c>
      <c r="N1226" s="46" t="s">
        <v>156</v>
      </c>
      <c r="O1226" s="104" t="str">
        <f>IF(F1226="","",VLOOKUP(F1226,海关监管条件!$A$1:$B$2000,2,FALSE))</f>
        <v>无</v>
      </c>
    </row>
    <row r="1227" spans="1:15">
      <c r="A1227" s="45">
        <v>43768</v>
      </c>
      <c r="B1227" s="20" t="s">
        <v>2875</v>
      </c>
      <c r="C1227" s="20" t="s">
        <v>2876</v>
      </c>
      <c r="D1227" s="20" t="s">
        <v>2877</v>
      </c>
      <c r="E1227" s="20" t="s">
        <v>2881</v>
      </c>
      <c r="F1227" s="20" t="s">
        <v>86</v>
      </c>
      <c r="G1227" s="20" t="s">
        <v>702</v>
      </c>
      <c r="H1227" s="46">
        <v>12</v>
      </c>
      <c r="I1227" s="46" t="s">
        <v>165</v>
      </c>
      <c r="J1227" s="47">
        <v>0.5</v>
      </c>
      <c r="K1227" s="47">
        <v>6</v>
      </c>
      <c r="L1227" s="46" t="s">
        <v>154</v>
      </c>
      <c r="M1227" s="46" t="s">
        <v>155</v>
      </c>
      <c r="N1227" s="46" t="s">
        <v>156</v>
      </c>
      <c r="O1227" s="104" t="str">
        <f>IF(F1227="","",VLOOKUP(F1227,海关监管条件!$A$1:$B$2000,2,FALSE))</f>
        <v>无</v>
      </c>
    </row>
    <row r="1228" spans="1:15">
      <c r="A1228" s="45">
        <v>43768</v>
      </c>
      <c r="B1228" s="20" t="s">
        <v>2875</v>
      </c>
      <c r="C1228" s="20" t="s">
        <v>2876</v>
      </c>
      <c r="D1228" s="20" t="s">
        <v>2877</v>
      </c>
      <c r="E1228" s="20" t="s">
        <v>2882</v>
      </c>
      <c r="F1228" s="20" t="s">
        <v>25</v>
      </c>
      <c r="G1228" s="20" t="s">
        <v>233</v>
      </c>
      <c r="H1228" s="46">
        <v>12</v>
      </c>
      <c r="I1228" s="46" t="s">
        <v>231</v>
      </c>
      <c r="J1228" s="47">
        <v>1</v>
      </c>
      <c r="K1228" s="47">
        <v>12</v>
      </c>
      <c r="L1228" s="46" t="s">
        <v>154</v>
      </c>
      <c r="M1228" s="46" t="s">
        <v>155</v>
      </c>
      <c r="N1228" s="46" t="s">
        <v>156</v>
      </c>
      <c r="O1228" s="104" t="str">
        <f>IF(F1228="","",VLOOKUP(F1228,海关监管条件!$A$1:$B$2000,2,FALSE))</f>
        <v>无 </v>
      </c>
    </row>
    <row r="1229" spans="1:15">
      <c r="A1229" s="45">
        <v>43768</v>
      </c>
      <c r="B1229" s="20" t="s">
        <v>2875</v>
      </c>
      <c r="C1229" s="20" t="s">
        <v>2876</v>
      </c>
      <c r="D1229" s="20" t="s">
        <v>2877</v>
      </c>
      <c r="E1229" s="20" t="s">
        <v>2883</v>
      </c>
      <c r="F1229" s="20" t="s">
        <v>35</v>
      </c>
      <c r="G1229" s="20" t="s">
        <v>238</v>
      </c>
      <c r="H1229" s="46">
        <v>12</v>
      </c>
      <c r="I1229" s="46" t="s">
        <v>165</v>
      </c>
      <c r="J1229" s="47">
        <v>2.3</v>
      </c>
      <c r="K1229" s="47">
        <v>27.6</v>
      </c>
      <c r="L1229" s="46" t="s">
        <v>154</v>
      </c>
      <c r="M1229" s="46" t="s">
        <v>155</v>
      </c>
      <c r="N1229" s="46" t="s">
        <v>156</v>
      </c>
      <c r="O1229" s="104" t="str">
        <f>IF(F1229="","",VLOOKUP(F1229,海关监管条件!$A$1:$B$2000,2,FALSE))</f>
        <v>无</v>
      </c>
    </row>
    <row r="1230" spans="1:15">
      <c r="A1230" s="45">
        <v>43768</v>
      </c>
      <c r="B1230" s="20" t="s">
        <v>2875</v>
      </c>
      <c r="C1230" s="20" t="s">
        <v>2876</v>
      </c>
      <c r="D1230" s="20" t="s">
        <v>2877</v>
      </c>
      <c r="E1230" s="20" t="s">
        <v>2884</v>
      </c>
      <c r="F1230" s="20" t="s">
        <v>35</v>
      </c>
      <c r="G1230" s="20" t="s">
        <v>238</v>
      </c>
      <c r="H1230" s="46">
        <v>12</v>
      </c>
      <c r="I1230" s="46" t="s">
        <v>165</v>
      </c>
      <c r="J1230" s="47">
        <v>2.6</v>
      </c>
      <c r="K1230" s="47">
        <v>31.2</v>
      </c>
      <c r="L1230" s="46" t="s">
        <v>154</v>
      </c>
      <c r="M1230" s="46" t="s">
        <v>155</v>
      </c>
      <c r="N1230" s="46" t="s">
        <v>156</v>
      </c>
      <c r="O1230" s="104" t="str">
        <f>IF(F1230="","",VLOOKUP(F1230,海关监管条件!$A$1:$B$2000,2,FALSE))</f>
        <v>无</v>
      </c>
    </row>
    <row r="1231" spans="1:15">
      <c r="A1231" s="45">
        <v>43768</v>
      </c>
      <c r="B1231" s="20" t="s">
        <v>2875</v>
      </c>
      <c r="C1231" s="20" t="s">
        <v>2885</v>
      </c>
      <c r="D1231" s="20" t="s">
        <v>2886</v>
      </c>
      <c r="E1231" s="20" t="s">
        <v>2887</v>
      </c>
      <c r="F1231" s="20" t="s">
        <v>25</v>
      </c>
      <c r="G1231" s="20" t="s">
        <v>2050</v>
      </c>
      <c r="H1231" s="46">
        <v>12</v>
      </c>
      <c r="I1231" s="46" t="s">
        <v>231</v>
      </c>
      <c r="J1231" s="47">
        <v>3.6005</v>
      </c>
      <c r="K1231" s="47">
        <v>43.206</v>
      </c>
      <c r="L1231" s="46" t="s">
        <v>154</v>
      </c>
      <c r="M1231" s="46" t="s">
        <v>155</v>
      </c>
      <c r="N1231" s="46" t="s">
        <v>156</v>
      </c>
      <c r="O1231" s="104" t="str">
        <f>IF(F1231="","",VLOOKUP(F1231,海关监管条件!$A$1:$B$2000,2,FALSE))</f>
        <v>无 </v>
      </c>
    </row>
    <row r="1232" spans="1:15">
      <c r="A1232" s="45">
        <v>43768</v>
      </c>
      <c r="B1232" s="20" t="s">
        <v>2875</v>
      </c>
      <c r="C1232" s="20" t="s">
        <v>2888</v>
      </c>
      <c r="D1232" s="20" t="s">
        <v>2889</v>
      </c>
      <c r="E1232" s="20" t="s">
        <v>2890</v>
      </c>
      <c r="F1232" s="20" t="s">
        <v>35</v>
      </c>
      <c r="G1232" s="20" t="s">
        <v>2891</v>
      </c>
      <c r="H1232" s="46">
        <v>36</v>
      </c>
      <c r="I1232" s="46" t="s">
        <v>165</v>
      </c>
      <c r="J1232" s="47">
        <v>6.96</v>
      </c>
      <c r="K1232" s="47">
        <v>250.56</v>
      </c>
      <c r="L1232" s="46" t="s">
        <v>154</v>
      </c>
      <c r="M1232" s="46" t="s">
        <v>155</v>
      </c>
      <c r="N1232" s="46" t="s">
        <v>156</v>
      </c>
      <c r="O1232" s="104" t="str">
        <f>IF(F1232="","",VLOOKUP(F1232,海关监管条件!$A$1:$B$2000,2,FALSE))</f>
        <v>无</v>
      </c>
    </row>
    <row r="1233" spans="1:15">
      <c r="A1233" s="45">
        <v>43773</v>
      </c>
      <c r="B1233" s="20" t="s">
        <v>2892</v>
      </c>
      <c r="C1233" s="20" t="s">
        <v>2893</v>
      </c>
      <c r="D1233" s="20" t="s">
        <v>2894</v>
      </c>
      <c r="E1233" s="20" t="s">
        <v>2895</v>
      </c>
      <c r="F1233" s="20" t="s">
        <v>69</v>
      </c>
      <c r="G1233" s="20" t="s">
        <v>348</v>
      </c>
      <c r="H1233" s="46">
        <v>96</v>
      </c>
      <c r="I1233" s="46" t="s">
        <v>263</v>
      </c>
      <c r="J1233" s="47">
        <v>0.14</v>
      </c>
      <c r="K1233" s="47">
        <v>13.44</v>
      </c>
      <c r="L1233" s="46" t="s">
        <v>154</v>
      </c>
      <c r="M1233" s="46" t="s">
        <v>155</v>
      </c>
      <c r="N1233" s="46" t="s">
        <v>156</v>
      </c>
      <c r="O1233" s="104" t="str">
        <f>IF(F1233="","",VLOOKUP(F1233,海关监管条件!$A$1:$B$2000,2,FALSE))</f>
        <v>AB</v>
      </c>
    </row>
    <row r="1234" spans="1:15">
      <c r="A1234" s="45">
        <v>43773</v>
      </c>
      <c r="B1234" s="20" t="s">
        <v>2892</v>
      </c>
      <c r="C1234" s="20" t="s">
        <v>2893</v>
      </c>
      <c r="D1234" s="20" t="s">
        <v>2894</v>
      </c>
      <c r="E1234" s="20" t="s">
        <v>2896</v>
      </c>
      <c r="F1234" s="20" t="s">
        <v>69</v>
      </c>
      <c r="G1234" s="20" t="s">
        <v>738</v>
      </c>
      <c r="H1234" s="46">
        <v>132</v>
      </c>
      <c r="I1234" s="46" t="s">
        <v>263</v>
      </c>
      <c r="J1234" s="47">
        <v>0.15</v>
      </c>
      <c r="K1234" s="47">
        <v>19.8</v>
      </c>
      <c r="L1234" s="46" t="s">
        <v>154</v>
      </c>
      <c r="M1234" s="46" t="s">
        <v>155</v>
      </c>
      <c r="N1234" s="46" t="s">
        <v>156</v>
      </c>
      <c r="O1234" s="104" t="str">
        <f>IF(F1234="","",VLOOKUP(F1234,海关监管条件!$A$1:$B$2000,2,FALSE))</f>
        <v>AB</v>
      </c>
    </row>
    <row r="1235" spans="1:15">
      <c r="A1235" s="45">
        <v>43773</v>
      </c>
      <c r="B1235" s="20" t="s">
        <v>2892</v>
      </c>
      <c r="C1235" s="20" t="s">
        <v>2893</v>
      </c>
      <c r="D1235" s="20" t="s">
        <v>2894</v>
      </c>
      <c r="E1235" s="20" t="s">
        <v>2897</v>
      </c>
      <c r="F1235" s="20" t="s">
        <v>59</v>
      </c>
      <c r="G1235" s="20" t="s">
        <v>454</v>
      </c>
      <c r="H1235" s="46">
        <v>104</v>
      </c>
      <c r="I1235" s="46" t="s">
        <v>263</v>
      </c>
      <c r="J1235" s="47">
        <v>0.12</v>
      </c>
      <c r="K1235" s="47">
        <v>12.48</v>
      </c>
      <c r="L1235" s="46" t="s">
        <v>154</v>
      </c>
      <c r="M1235" s="46" t="s">
        <v>155</v>
      </c>
      <c r="N1235" s="46" t="s">
        <v>156</v>
      </c>
      <c r="O1235" s="104" t="str">
        <f>IF(F1235="","",VLOOKUP(F1235,海关监管条件!$A$1:$B$2000,2,FALSE))</f>
        <v>AB</v>
      </c>
    </row>
    <row r="1236" spans="1:15">
      <c r="A1236" s="45">
        <v>43773</v>
      </c>
      <c r="B1236" s="20" t="s">
        <v>2892</v>
      </c>
      <c r="C1236" s="20" t="s">
        <v>2893</v>
      </c>
      <c r="D1236" s="20" t="s">
        <v>2894</v>
      </c>
      <c r="E1236" s="20" t="s">
        <v>2898</v>
      </c>
      <c r="F1236" s="20" t="s">
        <v>59</v>
      </c>
      <c r="G1236" s="20" t="s">
        <v>1293</v>
      </c>
      <c r="H1236" s="46">
        <v>292</v>
      </c>
      <c r="I1236" s="46" t="s">
        <v>263</v>
      </c>
      <c r="J1236" s="47">
        <v>0.12</v>
      </c>
      <c r="K1236" s="47">
        <v>35.04</v>
      </c>
      <c r="L1236" s="46" t="s">
        <v>154</v>
      </c>
      <c r="M1236" s="46" t="s">
        <v>155</v>
      </c>
      <c r="N1236" s="46" t="s">
        <v>156</v>
      </c>
      <c r="O1236" s="104" t="str">
        <f>IF(F1236="","",VLOOKUP(F1236,海关监管条件!$A$1:$B$2000,2,FALSE))</f>
        <v>AB</v>
      </c>
    </row>
    <row r="1237" spans="1:15">
      <c r="A1237" s="45">
        <v>43773</v>
      </c>
      <c r="B1237" s="20" t="s">
        <v>2892</v>
      </c>
      <c r="C1237" s="20" t="s">
        <v>2893</v>
      </c>
      <c r="D1237" s="20" t="s">
        <v>2894</v>
      </c>
      <c r="E1237" s="20" t="s">
        <v>2899</v>
      </c>
      <c r="F1237" s="20" t="s">
        <v>76</v>
      </c>
      <c r="G1237" s="20" t="s">
        <v>2162</v>
      </c>
      <c r="H1237" s="46">
        <v>90</v>
      </c>
      <c r="I1237" s="46" t="s">
        <v>263</v>
      </c>
      <c r="J1237" s="47">
        <v>0.5</v>
      </c>
      <c r="K1237" s="47">
        <v>45</v>
      </c>
      <c r="L1237" s="46" t="s">
        <v>154</v>
      </c>
      <c r="M1237" s="46" t="s">
        <v>155</v>
      </c>
      <c r="N1237" s="46" t="s">
        <v>156</v>
      </c>
      <c r="O1237" s="104" t="str">
        <f>IF(F1237="","",VLOOKUP(F1237,海关监管条件!$A$1:$B$2000,2,FALSE))</f>
        <v>AB</v>
      </c>
    </row>
    <row r="1238" spans="1:15">
      <c r="A1238" s="45">
        <v>43773</v>
      </c>
      <c r="B1238" s="20" t="s">
        <v>2892</v>
      </c>
      <c r="C1238" s="20" t="s">
        <v>2893</v>
      </c>
      <c r="D1238" s="20" t="s">
        <v>2894</v>
      </c>
      <c r="E1238" s="20" t="s">
        <v>2900</v>
      </c>
      <c r="F1238" s="20" t="s">
        <v>27</v>
      </c>
      <c r="G1238" s="20" t="s">
        <v>2901</v>
      </c>
      <c r="H1238" s="46">
        <v>3448</v>
      </c>
      <c r="I1238" s="46" t="s">
        <v>263</v>
      </c>
      <c r="J1238" s="47">
        <v>0.4</v>
      </c>
      <c r="K1238" s="47">
        <v>1379.2</v>
      </c>
      <c r="L1238" s="46" t="s">
        <v>154</v>
      </c>
      <c r="M1238" s="46" t="s">
        <v>155</v>
      </c>
      <c r="N1238" s="46" t="s">
        <v>156</v>
      </c>
      <c r="O1238" s="104" t="str">
        <f>IF(F1238="","",VLOOKUP(F1238,海关监管条件!$A$1:$B$2000,2,FALSE))</f>
        <v>A</v>
      </c>
    </row>
    <row r="1239" spans="1:15">
      <c r="A1239" s="45">
        <v>43773</v>
      </c>
      <c r="B1239" s="20" t="s">
        <v>2892</v>
      </c>
      <c r="C1239" s="20" t="s">
        <v>2893</v>
      </c>
      <c r="D1239" s="20" t="s">
        <v>2894</v>
      </c>
      <c r="E1239" s="20" t="s">
        <v>2902</v>
      </c>
      <c r="F1239" s="20" t="s">
        <v>50</v>
      </c>
      <c r="G1239" s="20" t="s">
        <v>344</v>
      </c>
      <c r="H1239" s="46">
        <v>90</v>
      </c>
      <c r="I1239" s="46" t="s">
        <v>263</v>
      </c>
      <c r="J1239" s="47">
        <v>0.5</v>
      </c>
      <c r="K1239" s="47">
        <v>45</v>
      </c>
      <c r="L1239" s="46" t="s">
        <v>154</v>
      </c>
      <c r="M1239" s="46" t="s">
        <v>155</v>
      </c>
      <c r="N1239" s="46" t="s">
        <v>156</v>
      </c>
      <c r="O1239" s="104" t="str">
        <f>IF(F1239="","",VLOOKUP(F1239,海关监管条件!$A$1:$B$2000,2,FALSE))</f>
        <v>无</v>
      </c>
    </row>
    <row r="1240" spans="1:15">
      <c r="A1240" s="45">
        <v>43773</v>
      </c>
      <c r="B1240" s="20" t="s">
        <v>2892</v>
      </c>
      <c r="C1240" s="20" t="s">
        <v>2893</v>
      </c>
      <c r="D1240" s="20" t="s">
        <v>2894</v>
      </c>
      <c r="E1240" s="20" t="s">
        <v>2903</v>
      </c>
      <c r="F1240" s="20" t="s">
        <v>72</v>
      </c>
      <c r="G1240" s="20" t="s">
        <v>2904</v>
      </c>
      <c r="H1240" s="46">
        <v>990</v>
      </c>
      <c r="I1240" s="46" t="s">
        <v>263</v>
      </c>
      <c r="J1240" s="47">
        <v>0.3</v>
      </c>
      <c r="K1240" s="47">
        <v>297</v>
      </c>
      <c r="L1240" s="46" t="s">
        <v>154</v>
      </c>
      <c r="M1240" s="46" t="s">
        <v>155</v>
      </c>
      <c r="N1240" s="46" t="s">
        <v>156</v>
      </c>
      <c r="O1240" s="104" t="str">
        <f>IF(F1240="","",VLOOKUP(F1240,海关监管条件!$A$1:$B$2000,2,FALSE))</f>
        <v>无</v>
      </c>
    </row>
    <row r="1241" spans="1:15">
      <c r="A1241" s="45">
        <v>43773</v>
      </c>
      <c r="B1241" s="20" t="s">
        <v>2892</v>
      </c>
      <c r="C1241" s="20" t="s">
        <v>2893</v>
      </c>
      <c r="D1241" s="20" t="s">
        <v>2894</v>
      </c>
      <c r="E1241" s="20" t="s">
        <v>2905</v>
      </c>
      <c r="F1241" s="20" t="s">
        <v>50</v>
      </c>
      <c r="G1241" s="20" t="s">
        <v>344</v>
      </c>
      <c r="H1241" s="46">
        <v>1242</v>
      </c>
      <c r="I1241" s="46" t="s">
        <v>263</v>
      </c>
      <c r="J1241" s="47">
        <v>0.5</v>
      </c>
      <c r="K1241" s="47">
        <v>621</v>
      </c>
      <c r="L1241" s="46" t="s">
        <v>154</v>
      </c>
      <c r="M1241" s="46" t="s">
        <v>155</v>
      </c>
      <c r="N1241" s="46" t="s">
        <v>156</v>
      </c>
      <c r="O1241" s="104" t="str">
        <f>IF(F1241="","",VLOOKUP(F1241,海关监管条件!$A$1:$B$2000,2,FALSE))</f>
        <v>无</v>
      </c>
    </row>
    <row r="1242" spans="1:15">
      <c r="A1242" s="45">
        <v>43773</v>
      </c>
      <c r="B1242" s="20" t="s">
        <v>2892</v>
      </c>
      <c r="C1242" s="20" t="s">
        <v>2893</v>
      </c>
      <c r="D1242" s="20" t="s">
        <v>2894</v>
      </c>
      <c r="E1242" s="20" t="s">
        <v>2906</v>
      </c>
      <c r="F1242" s="20" t="s">
        <v>45</v>
      </c>
      <c r="G1242" s="20" t="s">
        <v>399</v>
      </c>
      <c r="H1242" s="46">
        <v>182</v>
      </c>
      <c r="I1242" s="46" t="s">
        <v>263</v>
      </c>
      <c r="J1242" s="47">
        <v>0.2</v>
      </c>
      <c r="K1242" s="47">
        <v>36.4</v>
      </c>
      <c r="L1242" s="46" t="s">
        <v>154</v>
      </c>
      <c r="M1242" s="46" t="s">
        <v>155</v>
      </c>
      <c r="N1242" s="46" t="s">
        <v>156</v>
      </c>
      <c r="O1242" s="104" t="str">
        <f>IF(F1242="","",VLOOKUP(F1242,海关监管条件!$A$1:$B$2000,2,FALSE))</f>
        <v>无 </v>
      </c>
    </row>
    <row r="1243" spans="1:15">
      <c r="A1243" s="45">
        <v>43773</v>
      </c>
      <c r="B1243" s="20" t="s">
        <v>2892</v>
      </c>
      <c r="C1243" s="20" t="s">
        <v>2893</v>
      </c>
      <c r="D1243" s="20" t="s">
        <v>2894</v>
      </c>
      <c r="E1243" s="20" t="s">
        <v>2907</v>
      </c>
      <c r="F1243" s="20" t="s">
        <v>50</v>
      </c>
      <c r="G1243" s="20" t="s">
        <v>2908</v>
      </c>
      <c r="H1243" s="46">
        <v>88</v>
      </c>
      <c r="I1243" s="46" t="s">
        <v>263</v>
      </c>
      <c r="J1243" s="47">
        <v>0.35</v>
      </c>
      <c r="K1243" s="47">
        <v>30.8</v>
      </c>
      <c r="L1243" s="46" t="s">
        <v>154</v>
      </c>
      <c r="M1243" s="46" t="s">
        <v>155</v>
      </c>
      <c r="N1243" s="46" t="s">
        <v>156</v>
      </c>
      <c r="O1243" s="104" t="str">
        <f>IF(F1243="","",VLOOKUP(F1243,海关监管条件!$A$1:$B$2000,2,FALSE))</f>
        <v>无</v>
      </c>
    </row>
    <row r="1244" spans="1:15">
      <c r="A1244" s="45">
        <v>43773</v>
      </c>
      <c r="B1244" s="20" t="s">
        <v>2892</v>
      </c>
      <c r="C1244" s="20" t="s">
        <v>2893</v>
      </c>
      <c r="D1244" s="20" t="s">
        <v>2894</v>
      </c>
      <c r="E1244" s="20" t="s">
        <v>2909</v>
      </c>
      <c r="F1244" s="20" t="s">
        <v>29</v>
      </c>
      <c r="G1244" s="20" t="s">
        <v>2173</v>
      </c>
      <c r="H1244" s="46">
        <v>90</v>
      </c>
      <c r="I1244" s="46" t="s">
        <v>263</v>
      </c>
      <c r="J1244" s="47">
        <v>0.2</v>
      </c>
      <c r="K1244" s="47">
        <v>18</v>
      </c>
      <c r="L1244" s="46" t="s">
        <v>154</v>
      </c>
      <c r="M1244" s="46" t="s">
        <v>155</v>
      </c>
      <c r="N1244" s="46" t="s">
        <v>156</v>
      </c>
      <c r="O1244" s="104" t="str">
        <f>IF(F1244="","",VLOOKUP(F1244,海关监管条件!$A$1:$B$2000,2,FALSE))</f>
        <v>A </v>
      </c>
    </row>
    <row r="1245" spans="1:15">
      <c r="A1245" s="45">
        <v>43773</v>
      </c>
      <c r="B1245" s="20" t="s">
        <v>2892</v>
      </c>
      <c r="C1245" s="20" t="s">
        <v>2893</v>
      </c>
      <c r="D1245" s="20" t="s">
        <v>2894</v>
      </c>
      <c r="E1245" s="20" t="s">
        <v>2910</v>
      </c>
      <c r="F1245" s="20" t="s">
        <v>27</v>
      </c>
      <c r="G1245" s="20" t="s">
        <v>350</v>
      </c>
      <c r="H1245" s="46">
        <v>96</v>
      </c>
      <c r="I1245" s="46" t="s">
        <v>263</v>
      </c>
      <c r="J1245" s="47">
        <v>0.4</v>
      </c>
      <c r="K1245" s="47">
        <v>38.4</v>
      </c>
      <c r="L1245" s="46" t="s">
        <v>154</v>
      </c>
      <c r="M1245" s="46" t="s">
        <v>155</v>
      </c>
      <c r="N1245" s="46" t="s">
        <v>156</v>
      </c>
      <c r="O1245" s="104" t="str">
        <f>IF(F1245="","",VLOOKUP(F1245,海关监管条件!$A$1:$B$2000,2,FALSE))</f>
        <v>A</v>
      </c>
    </row>
    <row r="1246" spans="1:15">
      <c r="A1246" s="45">
        <v>43773</v>
      </c>
      <c r="B1246" s="20" t="s">
        <v>2892</v>
      </c>
      <c r="C1246" s="20" t="s">
        <v>2893</v>
      </c>
      <c r="D1246" s="20" t="s">
        <v>2894</v>
      </c>
      <c r="E1246" s="20" t="s">
        <v>2911</v>
      </c>
      <c r="F1246" s="20" t="s">
        <v>50</v>
      </c>
      <c r="G1246" s="20" t="s">
        <v>344</v>
      </c>
      <c r="H1246" s="46">
        <v>132</v>
      </c>
      <c r="I1246" s="46" t="s">
        <v>263</v>
      </c>
      <c r="J1246" s="47">
        <v>0.5</v>
      </c>
      <c r="K1246" s="47">
        <v>66</v>
      </c>
      <c r="L1246" s="46" t="s">
        <v>154</v>
      </c>
      <c r="M1246" s="46" t="s">
        <v>155</v>
      </c>
      <c r="N1246" s="46" t="s">
        <v>156</v>
      </c>
      <c r="O1246" s="104" t="str">
        <f>IF(F1246="","",VLOOKUP(F1246,海关监管条件!$A$1:$B$2000,2,FALSE))</f>
        <v>无</v>
      </c>
    </row>
    <row r="1247" spans="1:15">
      <c r="A1247" s="45">
        <v>43773</v>
      </c>
      <c r="B1247" s="20" t="s">
        <v>2892</v>
      </c>
      <c r="C1247" s="20" t="s">
        <v>2893</v>
      </c>
      <c r="D1247" s="20" t="s">
        <v>2894</v>
      </c>
      <c r="E1247" s="20" t="s">
        <v>2912</v>
      </c>
      <c r="F1247" s="20" t="s">
        <v>72</v>
      </c>
      <c r="G1247" s="20" t="s">
        <v>2913</v>
      </c>
      <c r="H1247" s="46">
        <v>112</v>
      </c>
      <c r="I1247" s="46" t="s">
        <v>263</v>
      </c>
      <c r="J1247" s="47">
        <v>0.3</v>
      </c>
      <c r="K1247" s="47">
        <v>33.6</v>
      </c>
      <c r="L1247" s="46" t="s">
        <v>154</v>
      </c>
      <c r="M1247" s="46" t="s">
        <v>155</v>
      </c>
      <c r="N1247" s="46" t="s">
        <v>156</v>
      </c>
      <c r="O1247" s="104" t="str">
        <f>IF(F1247="","",VLOOKUP(F1247,海关监管条件!$A$1:$B$2000,2,FALSE))</f>
        <v>无</v>
      </c>
    </row>
    <row r="1248" spans="1:15">
      <c r="A1248" s="45">
        <v>43773</v>
      </c>
      <c r="B1248" s="20" t="s">
        <v>2892</v>
      </c>
      <c r="C1248" s="20" t="s">
        <v>2893</v>
      </c>
      <c r="D1248" s="20" t="s">
        <v>2894</v>
      </c>
      <c r="E1248" s="20" t="s">
        <v>2914</v>
      </c>
      <c r="F1248" s="20" t="s">
        <v>72</v>
      </c>
      <c r="G1248" s="20" t="s">
        <v>2915</v>
      </c>
      <c r="H1248" s="46">
        <v>104</v>
      </c>
      <c r="I1248" s="46" t="s">
        <v>263</v>
      </c>
      <c r="J1248" s="47">
        <v>0.3</v>
      </c>
      <c r="K1248" s="47">
        <v>31.2</v>
      </c>
      <c r="L1248" s="46" t="s">
        <v>154</v>
      </c>
      <c r="M1248" s="46" t="s">
        <v>155</v>
      </c>
      <c r="N1248" s="46" t="s">
        <v>156</v>
      </c>
      <c r="O1248" s="104" t="str">
        <f>IF(F1248="","",VLOOKUP(F1248,海关监管条件!$A$1:$B$2000,2,FALSE))</f>
        <v>无</v>
      </c>
    </row>
    <row r="1249" spans="1:15">
      <c r="A1249" s="45">
        <v>43773</v>
      </c>
      <c r="B1249" s="20" t="s">
        <v>2892</v>
      </c>
      <c r="C1249" s="20" t="s">
        <v>2893</v>
      </c>
      <c r="D1249" s="20" t="s">
        <v>2894</v>
      </c>
      <c r="E1249" s="20" t="s">
        <v>2916</v>
      </c>
      <c r="F1249" s="20" t="s">
        <v>72</v>
      </c>
      <c r="G1249" s="20" t="s">
        <v>2917</v>
      </c>
      <c r="H1249" s="46">
        <v>88</v>
      </c>
      <c r="I1249" s="46" t="s">
        <v>263</v>
      </c>
      <c r="J1249" s="47">
        <v>0.3</v>
      </c>
      <c r="K1249" s="47">
        <v>26.4</v>
      </c>
      <c r="L1249" s="46" t="s">
        <v>154</v>
      </c>
      <c r="M1249" s="46" t="s">
        <v>155</v>
      </c>
      <c r="N1249" s="46" t="s">
        <v>156</v>
      </c>
      <c r="O1249" s="104" t="str">
        <f>IF(F1249="","",VLOOKUP(F1249,海关监管条件!$A$1:$B$2000,2,FALSE))</f>
        <v>无</v>
      </c>
    </row>
    <row r="1250" spans="1:15">
      <c r="A1250" s="45">
        <v>43773</v>
      </c>
      <c r="B1250" s="20" t="s">
        <v>2892</v>
      </c>
      <c r="C1250" s="20" t="s">
        <v>2893</v>
      </c>
      <c r="D1250" s="20" t="s">
        <v>2894</v>
      </c>
      <c r="E1250" s="20" t="s">
        <v>2918</v>
      </c>
      <c r="F1250" s="20" t="s">
        <v>72</v>
      </c>
      <c r="G1250" s="20" t="s">
        <v>2919</v>
      </c>
      <c r="H1250" s="46">
        <v>92</v>
      </c>
      <c r="I1250" s="46" t="s">
        <v>263</v>
      </c>
      <c r="J1250" s="47">
        <v>0.3</v>
      </c>
      <c r="K1250" s="47">
        <v>27.6</v>
      </c>
      <c r="L1250" s="46" t="s">
        <v>154</v>
      </c>
      <c r="M1250" s="46" t="s">
        <v>155</v>
      </c>
      <c r="N1250" s="46" t="s">
        <v>156</v>
      </c>
      <c r="O1250" s="104" t="str">
        <f>IF(F1250="","",VLOOKUP(F1250,海关监管条件!$A$1:$B$2000,2,FALSE))</f>
        <v>无</v>
      </c>
    </row>
    <row r="1251" spans="1:15">
      <c r="A1251" s="45">
        <v>43775</v>
      </c>
      <c r="B1251" s="20" t="s">
        <v>2920</v>
      </c>
      <c r="C1251" s="20" t="s">
        <v>2921</v>
      </c>
      <c r="D1251" s="20" t="s">
        <v>2922</v>
      </c>
      <c r="E1251" s="20" t="s">
        <v>2923</v>
      </c>
      <c r="F1251" s="20" t="s">
        <v>44</v>
      </c>
      <c r="G1251" s="20" t="s">
        <v>2007</v>
      </c>
      <c r="H1251" s="46">
        <v>7.5</v>
      </c>
      <c r="I1251" s="46" t="s">
        <v>179</v>
      </c>
      <c r="J1251" s="47">
        <v>1.69</v>
      </c>
      <c r="K1251" s="47">
        <v>12.675</v>
      </c>
      <c r="L1251" s="46" t="s">
        <v>154</v>
      </c>
      <c r="M1251" s="46" t="s">
        <v>155</v>
      </c>
      <c r="N1251" s="46" t="s">
        <v>156</v>
      </c>
      <c r="O1251" s="104" t="str">
        <f>IF(F1251="","",VLOOKUP(F1251,海关监管条件!$A$1:$B$2000,2,FALSE))</f>
        <v>A </v>
      </c>
    </row>
    <row r="1252" spans="1:15">
      <c r="A1252" s="45">
        <v>43775</v>
      </c>
      <c r="B1252" s="20" t="s">
        <v>2920</v>
      </c>
      <c r="C1252" s="20" t="s">
        <v>2921</v>
      </c>
      <c r="D1252" s="20" t="s">
        <v>2922</v>
      </c>
      <c r="E1252" s="20" t="s">
        <v>2924</v>
      </c>
      <c r="F1252" s="20" t="s">
        <v>7</v>
      </c>
      <c r="G1252" s="20" t="s">
        <v>2925</v>
      </c>
      <c r="H1252" s="46">
        <v>2.1</v>
      </c>
      <c r="I1252" s="46" t="s">
        <v>179</v>
      </c>
      <c r="J1252" s="47">
        <v>1.6</v>
      </c>
      <c r="K1252" s="47">
        <v>3.36</v>
      </c>
      <c r="L1252" s="46" t="s">
        <v>154</v>
      </c>
      <c r="M1252" s="46" t="s">
        <v>155</v>
      </c>
      <c r="N1252" s="46" t="s">
        <v>156</v>
      </c>
      <c r="O1252" s="104" t="str">
        <f>IF(F1252="","",VLOOKUP(F1252,海关监管条件!$A$1:$B$2000,2,FALSE))</f>
        <v>A </v>
      </c>
    </row>
    <row r="1253" spans="1:15">
      <c r="A1253" s="45">
        <v>43775</v>
      </c>
      <c r="B1253" s="20" t="s">
        <v>2920</v>
      </c>
      <c r="C1253" s="20" t="s">
        <v>2921</v>
      </c>
      <c r="D1253" s="20" t="s">
        <v>2922</v>
      </c>
      <c r="E1253" s="20" t="s">
        <v>2926</v>
      </c>
      <c r="F1253" s="20" t="s">
        <v>46</v>
      </c>
      <c r="G1253" s="20" t="s">
        <v>2481</v>
      </c>
      <c r="H1253" s="46">
        <v>2.52</v>
      </c>
      <c r="I1253" s="46" t="s">
        <v>179</v>
      </c>
      <c r="J1253" s="47">
        <v>2.11</v>
      </c>
      <c r="K1253" s="47">
        <v>5.3172</v>
      </c>
      <c r="L1253" s="46" t="s">
        <v>154</v>
      </c>
      <c r="M1253" s="46" t="s">
        <v>155</v>
      </c>
      <c r="N1253" s="46" t="s">
        <v>156</v>
      </c>
      <c r="O1253" s="104" t="str">
        <f>IF(F1253="","",VLOOKUP(F1253,海关监管条件!$A$1:$B$2000,2,FALSE))</f>
        <v>A</v>
      </c>
    </row>
    <row r="1254" spans="1:15">
      <c r="A1254" s="45">
        <v>43775</v>
      </c>
      <c r="B1254" s="20" t="s">
        <v>2927</v>
      </c>
      <c r="C1254" s="20" t="s">
        <v>2928</v>
      </c>
      <c r="D1254" s="20" t="s">
        <v>2929</v>
      </c>
      <c r="E1254" s="20" t="s">
        <v>2930</v>
      </c>
      <c r="F1254" s="20" t="s">
        <v>125</v>
      </c>
      <c r="G1254" s="20" t="s">
        <v>1923</v>
      </c>
      <c r="H1254" s="46">
        <v>38.1</v>
      </c>
      <c r="I1254" s="46" t="s">
        <v>179</v>
      </c>
      <c r="J1254" s="47">
        <v>32.2205</v>
      </c>
      <c r="K1254" s="47">
        <v>1227.60105</v>
      </c>
      <c r="L1254" s="46" t="s">
        <v>154</v>
      </c>
      <c r="M1254" s="46" t="s">
        <v>155</v>
      </c>
      <c r="N1254" s="46" t="s">
        <v>156</v>
      </c>
      <c r="O1254" s="104" t="str">
        <f>IF(F1254="","",VLOOKUP(F1254,海关监管条件!$A$1:$B$2000,2,FALSE))</f>
        <v>A</v>
      </c>
    </row>
    <row r="1255" spans="1:15">
      <c r="A1255" s="45">
        <v>43775</v>
      </c>
      <c r="B1255" s="20" t="s">
        <v>2927</v>
      </c>
      <c r="C1255" s="20" t="s">
        <v>2928</v>
      </c>
      <c r="D1255" s="20" t="s">
        <v>2929</v>
      </c>
      <c r="E1255" s="20" t="s">
        <v>2931</v>
      </c>
      <c r="F1255" s="20" t="s">
        <v>125</v>
      </c>
      <c r="G1255" s="20" t="s">
        <v>1925</v>
      </c>
      <c r="H1255" s="46">
        <v>13.07</v>
      </c>
      <c r="I1255" s="46" t="s">
        <v>179</v>
      </c>
      <c r="J1255" s="47">
        <v>49.2119</v>
      </c>
      <c r="K1255" s="47">
        <v>643.199533</v>
      </c>
      <c r="L1255" s="46" t="s">
        <v>154</v>
      </c>
      <c r="M1255" s="46" t="s">
        <v>155</v>
      </c>
      <c r="N1255" s="46" t="s">
        <v>156</v>
      </c>
      <c r="O1255" s="104" t="str">
        <f>IF(F1255="","",VLOOKUP(F1255,海关监管条件!$A$1:$B$2000,2,FALSE))</f>
        <v>A</v>
      </c>
    </row>
    <row r="1256" spans="1:15">
      <c r="A1256" s="45">
        <v>43775</v>
      </c>
      <c r="B1256" s="20" t="s">
        <v>2927</v>
      </c>
      <c r="C1256" s="20" t="s">
        <v>2928</v>
      </c>
      <c r="D1256" s="20" t="s">
        <v>2929</v>
      </c>
      <c r="E1256" s="20" t="s">
        <v>2932</v>
      </c>
      <c r="F1256" s="20" t="s">
        <v>125</v>
      </c>
      <c r="G1256" s="20" t="s">
        <v>1927</v>
      </c>
      <c r="H1256" s="46">
        <v>8.76</v>
      </c>
      <c r="I1256" s="46" t="s">
        <v>179</v>
      </c>
      <c r="J1256" s="47">
        <v>49.0411</v>
      </c>
      <c r="K1256" s="47">
        <v>429.600036</v>
      </c>
      <c r="L1256" s="46" t="s">
        <v>154</v>
      </c>
      <c r="M1256" s="46" t="s">
        <v>155</v>
      </c>
      <c r="N1256" s="46" t="s">
        <v>156</v>
      </c>
      <c r="O1256" s="104" t="str">
        <f>IF(F1256="","",VLOOKUP(F1256,海关监管条件!$A$1:$B$2000,2,FALSE))</f>
        <v>A</v>
      </c>
    </row>
    <row r="1257" spans="1:15">
      <c r="A1257" s="45">
        <v>43775</v>
      </c>
      <c r="B1257" s="20" t="s">
        <v>2933</v>
      </c>
      <c r="C1257" s="20" t="s">
        <v>2934</v>
      </c>
      <c r="D1257" s="20" t="s">
        <v>2935</v>
      </c>
      <c r="E1257" s="20" t="s">
        <v>2936</v>
      </c>
      <c r="F1257" s="20" t="s">
        <v>44</v>
      </c>
      <c r="G1257" s="20" t="s">
        <v>1355</v>
      </c>
      <c r="H1257" s="46">
        <v>78</v>
      </c>
      <c r="I1257" s="46" t="s">
        <v>165</v>
      </c>
      <c r="J1257" s="47">
        <v>1</v>
      </c>
      <c r="K1257" s="47">
        <v>78</v>
      </c>
      <c r="L1257" s="46" t="s">
        <v>154</v>
      </c>
      <c r="M1257" s="46" t="s">
        <v>155</v>
      </c>
      <c r="N1257" s="46" t="s">
        <v>156</v>
      </c>
      <c r="O1257" s="104" t="str">
        <f>IF(F1257="","",VLOOKUP(F1257,海关监管条件!$A$1:$B$2000,2,FALSE))</f>
        <v>A </v>
      </c>
    </row>
    <row r="1258" spans="1:15">
      <c r="A1258" s="45">
        <v>43775</v>
      </c>
      <c r="B1258" s="20" t="s">
        <v>2933</v>
      </c>
      <c r="C1258" s="20" t="s">
        <v>2934</v>
      </c>
      <c r="D1258" s="20" t="s">
        <v>2935</v>
      </c>
      <c r="E1258" s="20" t="s">
        <v>2937</v>
      </c>
      <c r="F1258" s="20" t="s">
        <v>5</v>
      </c>
      <c r="G1258" s="20" t="s">
        <v>1355</v>
      </c>
      <c r="H1258" s="46">
        <v>108</v>
      </c>
      <c r="I1258" s="46" t="s">
        <v>165</v>
      </c>
      <c r="J1258" s="47">
        <v>2</v>
      </c>
      <c r="K1258" s="47">
        <v>216</v>
      </c>
      <c r="L1258" s="46" t="s">
        <v>154</v>
      </c>
      <c r="M1258" s="46" t="s">
        <v>155</v>
      </c>
      <c r="N1258" s="46" t="s">
        <v>156</v>
      </c>
      <c r="O1258" s="104" t="str">
        <f>IF(F1258="","",VLOOKUP(F1258,海关监管条件!$A$1:$B$2000,2,FALSE))</f>
        <v>A </v>
      </c>
    </row>
    <row r="1259" spans="1:15">
      <c r="A1259" s="45">
        <v>43775</v>
      </c>
      <c r="B1259" s="20" t="s">
        <v>2933</v>
      </c>
      <c r="C1259" s="20" t="s">
        <v>2934</v>
      </c>
      <c r="D1259" s="20" t="s">
        <v>2935</v>
      </c>
      <c r="E1259" s="20" t="s">
        <v>2938</v>
      </c>
      <c r="F1259" s="20" t="s">
        <v>5</v>
      </c>
      <c r="G1259" s="20" t="s">
        <v>1358</v>
      </c>
      <c r="H1259" s="46">
        <v>78</v>
      </c>
      <c r="I1259" s="46" t="s">
        <v>153</v>
      </c>
      <c r="J1259" s="47">
        <v>3.5</v>
      </c>
      <c r="K1259" s="47">
        <v>273</v>
      </c>
      <c r="L1259" s="46" t="s">
        <v>154</v>
      </c>
      <c r="M1259" s="46" t="s">
        <v>155</v>
      </c>
      <c r="N1259" s="46" t="s">
        <v>156</v>
      </c>
      <c r="O1259" s="104" t="str">
        <f>IF(F1259="","",VLOOKUP(F1259,海关监管条件!$A$1:$B$2000,2,FALSE))</f>
        <v>A </v>
      </c>
    </row>
    <row r="1260" spans="1:15">
      <c r="A1260" s="45">
        <v>43775</v>
      </c>
      <c r="B1260" s="20" t="s">
        <v>2933</v>
      </c>
      <c r="C1260" s="20" t="s">
        <v>2934</v>
      </c>
      <c r="D1260" s="20" t="s">
        <v>2935</v>
      </c>
      <c r="E1260" s="20" t="s">
        <v>2939</v>
      </c>
      <c r="F1260" s="20" t="s">
        <v>44</v>
      </c>
      <c r="G1260" s="20" t="s">
        <v>1355</v>
      </c>
      <c r="H1260" s="46">
        <v>57</v>
      </c>
      <c r="I1260" s="46" t="s">
        <v>165</v>
      </c>
      <c r="J1260" s="47">
        <v>2</v>
      </c>
      <c r="K1260" s="47">
        <v>114</v>
      </c>
      <c r="L1260" s="46" t="s">
        <v>154</v>
      </c>
      <c r="M1260" s="46" t="s">
        <v>155</v>
      </c>
      <c r="N1260" s="46" t="s">
        <v>156</v>
      </c>
      <c r="O1260" s="104" t="str">
        <f>IF(F1260="","",VLOOKUP(F1260,海关监管条件!$A$1:$B$2000,2,FALSE))</f>
        <v>A </v>
      </c>
    </row>
    <row r="1261" spans="1:15">
      <c r="A1261" s="45">
        <v>43775</v>
      </c>
      <c r="B1261" s="20" t="s">
        <v>2940</v>
      </c>
      <c r="C1261" s="20" t="s">
        <v>2941</v>
      </c>
      <c r="D1261" s="20" t="s">
        <v>2942</v>
      </c>
      <c r="E1261" s="20" t="s">
        <v>2943</v>
      </c>
      <c r="F1261" s="20" t="s">
        <v>111</v>
      </c>
      <c r="G1261" s="20" t="s">
        <v>2944</v>
      </c>
      <c r="H1261" s="46">
        <v>48</v>
      </c>
      <c r="I1261" s="46" t="s">
        <v>165</v>
      </c>
      <c r="J1261" s="47">
        <v>5.7</v>
      </c>
      <c r="K1261" s="47">
        <v>273.6</v>
      </c>
      <c r="L1261" s="103" t="s">
        <v>162</v>
      </c>
      <c r="M1261" s="46" t="s">
        <v>155</v>
      </c>
      <c r="N1261" s="46" t="s">
        <v>156</v>
      </c>
      <c r="O1261" s="104" t="str">
        <f>IF(F1261="","",VLOOKUP(F1261,海关监管条件!$A$1:$B$2000,2,FALSE))</f>
        <v>无</v>
      </c>
    </row>
    <row r="1262" spans="1:15">
      <c r="A1262" s="45">
        <v>43775</v>
      </c>
      <c r="B1262" s="20" t="s">
        <v>2940</v>
      </c>
      <c r="C1262" s="20" t="s">
        <v>2941</v>
      </c>
      <c r="D1262" s="20" t="s">
        <v>2942</v>
      </c>
      <c r="E1262" s="20" t="s">
        <v>2945</v>
      </c>
      <c r="F1262" s="20" t="s">
        <v>113</v>
      </c>
      <c r="G1262" s="20" t="s">
        <v>2946</v>
      </c>
      <c r="H1262" s="46">
        <v>56</v>
      </c>
      <c r="I1262" s="46" t="s">
        <v>2947</v>
      </c>
      <c r="J1262" s="47">
        <v>9</v>
      </c>
      <c r="K1262" s="47">
        <v>504</v>
      </c>
      <c r="L1262" s="103" t="s">
        <v>162</v>
      </c>
      <c r="M1262" s="46" t="s">
        <v>155</v>
      </c>
      <c r="N1262" s="46" t="s">
        <v>156</v>
      </c>
      <c r="O1262" s="104" t="str">
        <f>IF(F1262="","",VLOOKUP(F1262,海关监管条件!$A$1:$B$2000,2,FALSE))</f>
        <v>无</v>
      </c>
    </row>
    <row r="1263" spans="1:15">
      <c r="A1263" s="45">
        <v>43775</v>
      </c>
      <c r="B1263" s="20" t="s">
        <v>2948</v>
      </c>
      <c r="C1263" s="20" t="s">
        <v>2949</v>
      </c>
      <c r="D1263" s="20" t="s">
        <v>2950</v>
      </c>
      <c r="E1263" s="20" t="s">
        <v>2951</v>
      </c>
      <c r="F1263" s="20" t="s">
        <v>13</v>
      </c>
      <c r="G1263" s="20" t="s">
        <v>1110</v>
      </c>
      <c r="H1263" s="46">
        <v>16</v>
      </c>
      <c r="I1263" s="46" t="s">
        <v>263</v>
      </c>
      <c r="J1263" s="47">
        <v>4.478125</v>
      </c>
      <c r="K1263" s="47">
        <v>71.65</v>
      </c>
      <c r="L1263" s="46" t="s">
        <v>154</v>
      </c>
      <c r="M1263" s="46" t="s">
        <v>155</v>
      </c>
      <c r="N1263" s="46" t="s">
        <v>156</v>
      </c>
      <c r="O1263" s="104" t="str">
        <f>IF(F1263="","",VLOOKUP(F1263,海关监管条件!$A$1:$B$2000,2,FALSE))</f>
        <v>A</v>
      </c>
    </row>
    <row r="1264" spans="1:15">
      <c r="A1264" s="45">
        <v>43775</v>
      </c>
      <c r="B1264" s="20" t="s">
        <v>2948</v>
      </c>
      <c r="C1264" s="20" t="s">
        <v>2949</v>
      </c>
      <c r="D1264" s="20" t="s">
        <v>2950</v>
      </c>
      <c r="E1264" s="20" t="s">
        <v>2952</v>
      </c>
      <c r="F1264" s="20" t="s">
        <v>13</v>
      </c>
      <c r="G1264" s="20" t="s">
        <v>1038</v>
      </c>
      <c r="H1264" s="46">
        <v>24</v>
      </c>
      <c r="I1264" s="46" t="s">
        <v>263</v>
      </c>
      <c r="J1264" s="47">
        <v>3.73375</v>
      </c>
      <c r="K1264" s="47">
        <v>89.61</v>
      </c>
      <c r="L1264" s="46" t="s">
        <v>154</v>
      </c>
      <c r="M1264" s="46" t="s">
        <v>155</v>
      </c>
      <c r="N1264" s="46" t="s">
        <v>156</v>
      </c>
      <c r="O1264" s="104" t="str">
        <f>IF(F1264="","",VLOOKUP(F1264,海关监管条件!$A$1:$B$2000,2,FALSE))</f>
        <v>A</v>
      </c>
    </row>
    <row r="1265" spans="1:15">
      <c r="A1265" s="45">
        <v>43775</v>
      </c>
      <c r="B1265" s="20" t="s">
        <v>2948</v>
      </c>
      <c r="C1265" s="20" t="s">
        <v>2949</v>
      </c>
      <c r="D1265" s="20" t="s">
        <v>2950</v>
      </c>
      <c r="E1265" s="20" t="s">
        <v>2953</v>
      </c>
      <c r="F1265" s="20" t="s">
        <v>23</v>
      </c>
      <c r="G1265" s="20" t="s">
        <v>2954</v>
      </c>
      <c r="H1265" s="46">
        <v>12</v>
      </c>
      <c r="I1265" s="46" t="s">
        <v>263</v>
      </c>
      <c r="J1265" s="47">
        <v>2.36333333333333</v>
      </c>
      <c r="K1265" s="47">
        <v>28.36</v>
      </c>
      <c r="L1265" s="46" t="s">
        <v>154</v>
      </c>
      <c r="M1265" s="46" t="s">
        <v>155</v>
      </c>
      <c r="N1265" s="46" t="s">
        <v>156</v>
      </c>
      <c r="O1265" s="104" t="str">
        <f>IF(F1265="","",VLOOKUP(F1265,海关监管条件!$A$1:$B$2000,2,FALSE))</f>
        <v>无 </v>
      </c>
    </row>
    <row r="1266" spans="1:15">
      <c r="A1266" s="45">
        <v>43775</v>
      </c>
      <c r="B1266" s="20" t="s">
        <v>2948</v>
      </c>
      <c r="C1266" s="20" t="s">
        <v>2949</v>
      </c>
      <c r="D1266" s="20" t="s">
        <v>2950</v>
      </c>
      <c r="E1266" s="20" t="s">
        <v>2955</v>
      </c>
      <c r="F1266" s="20" t="s">
        <v>83</v>
      </c>
      <c r="G1266" s="20" t="s">
        <v>2956</v>
      </c>
      <c r="H1266" s="46">
        <v>20</v>
      </c>
      <c r="I1266" s="46" t="s">
        <v>263</v>
      </c>
      <c r="J1266" s="47">
        <v>2.823</v>
      </c>
      <c r="K1266" s="47">
        <v>56.46</v>
      </c>
      <c r="L1266" s="46" t="s">
        <v>154</v>
      </c>
      <c r="M1266" s="46" t="s">
        <v>155</v>
      </c>
      <c r="N1266" s="46" t="s">
        <v>156</v>
      </c>
      <c r="O1266" s="104" t="str">
        <f>IF(F1266="","",VLOOKUP(F1266,海关监管条件!$A$1:$B$2000,2,FALSE))</f>
        <v>无</v>
      </c>
    </row>
    <row r="1267" spans="1:15">
      <c r="A1267" s="45">
        <v>43775</v>
      </c>
      <c r="B1267" s="20" t="s">
        <v>2948</v>
      </c>
      <c r="C1267" s="20" t="s">
        <v>2949</v>
      </c>
      <c r="D1267" s="20" t="s">
        <v>2950</v>
      </c>
      <c r="E1267" s="20" t="s">
        <v>2957</v>
      </c>
      <c r="F1267" s="20" t="s">
        <v>13</v>
      </c>
      <c r="G1267" s="20" t="s">
        <v>1038</v>
      </c>
      <c r="H1267" s="46">
        <v>66</v>
      </c>
      <c r="I1267" s="46" t="s">
        <v>263</v>
      </c>
      <c r="J1267" s="47">
        <v>1.57666666666667</v>
      </c>
      <c r="K1267" s="47">
        <v>104.06</v>
      </c>
      <c r="L1267" s="46" t="s">
        <v>154</v>
      </c>
      <c r="M1267" s="46" t="s">
        <v>155</v>
      </c>
      <c r="N1267" s="46" t="s">
        <v>156</v>
      </c>
      <c r="O1267" s="104" t="str">
        <f>IF(F1267="","",VLOOKUP(F1267,海关监管条件!$A$1:$B$2000,2,FALSE))</f>
        <v>A</v>
      </c>
    </row>
    <row r="1268" spans="1:15">
      <c r="A1268" s="45">
        <v>43775</v>
      </c>
      <c r="B1268" s="20" t="s">
        <v>2948</v>
      </c>
      <c r="C1268" s="20" t="s">
        <v>2949</v>
      </c>
      <c r="D1268" s="20" t="s">
        <v>2950</v>
      </c>
      <c r="E1268" s="20" t="s">
        <v>2958</v>
      </c>
      <c r="F1268" s="20" t="s">
        <v>24</v>
      </c>
      <c r="G1268" s="20" t="s">
        <v>1139</v>
      </c>
      <c r="H1268" s="46">
        <v>52</v>
      </c>
      <c r="I1268" s="46" t="s">
        <v>263</v>
      </c>
      <c r="J1268" s="47">
        <v>2.63365384615385</v>
      </c>
      <c r="K1268" s="47">
        <v>136.95</v>
      </c>
      <c r="L1268" s="46" t="s">
        <v>154</v>
      </c>
      <c r="M1268" s="46" t="s">
        <v>155</v>
      </c>
      <c r="N1268" s="46" t="s">
        <v>156</v>
      </c>
      <c r="O1268" s="104" t="str">
        <f>IF(F1268="","",VLOOKUP(F1268,海关监管条件!$A$1:$B$2000,2,FALSE))</f>
        <v>无 </v>
      </c>
    </row>
    <row r="1269" spans="1:15">
      <c r="A1269" s="45">
        <v>43775</v>
      </c>
      <c r="B1269" s="20" t="s">
        <v>2948</v>
      </c>
      <c r="C1269" s="20" t="s">
        <v>2949</v>
      </c>
      <c r="D1269" s="20" t="s">
        <v>2950</v>
      </c>
      <c r="E1269" s="20" t="s">
        <v>2959</v>
      </c>
      <c r="F1269" s="20" t="s">
        <v>20</v>
      </c>
      <c r="G1269" s="20" t="s">
        <v>953</v>
      </c>
      <c r="H1269" s="46">
        <v>24</v>
      </c>
      <c r="I1269" s="46" t="s">
        <v>214</v>
      </c>
      <c r="J1269" s="47">
        <v>2.83791666666667</v>
      </c>
      <c r="K1269" s="47">
        <v>68.11</v>
      </c>
      <c r="L1269" s="46" t="s">
        <v>154</v>
      </c>
      <c r="M1269" s="46" t="s">
        <v>155</v>
      </c>
      <c r="N1269" s="46" t="s">
        <v>156</v>
      </c>
      <c r="O1269" s="104" t="str">
        <f>IF(F1269="","",VLOOKUP(F1269,海关监管条件!$A$1:$B$2000,2,FALSE))</f>
        <v>无 </v>
      </c>
    </row>
    <row r="1270" spans="1:15">
      <c r="A1270" s="45">
        <v>43775</v>
      </c>
      <c r="B1270" s="20" t="s">
        <v>2960</v>
      </c>
      <c r="C1270" s="20" t="s">
        <v>2961</v>
      </c>
      <c r="D1270" s="20" t="s">
        <v>2962</v>
      </c>
      <c r="E1270" s="20" t="s">
        <v>2963</v>
      </c>
      <c r="F1270" s="20" t="s">
        <v>88</v>
      </c>
      <c r="G1270" s="20" t="s">
        <v>2964</v>
      </c>
      <c r="H1270" s="46">
        <v>84</v>
      </c>
      <c r="I1270" s="46" t="s">
        <v>214</v>
      </c>
      <c r="J1270" s="47">
        <v>13</v>
      </c>
      <c r="K1270" s="47">
        <v>1092</v>
      </c>
      <c r="L1270" s="103" t="s">
        <v>162</v>
      </c>
      <c r="M1270" s="46" t="s">
        <v>155</v>
      </c>
      <c r="N1270" s="46" t="s">
        <v>156</v>
      </c>
      <c r="O1270" s="104" t="str">
        <f>IF(F1270="","",VLOOKUP(F1270,海关监管条件!$A$1:$B$2000,2,FALSE))</f>
        <v>A</v>
      </c>
    </row>
    <row r="1271" spans="1:15">
      <c r="A1271" s="45">
        <v>43775</v>
      </c>
      <c r="B1271" s="20" t="s">
        <v>2965</v>
      </c>
      <c r="C1271" s="20" t="s">
        <v>2966</v>
      </c>
      <c r="D1271" s="20" t="s">
        <v>2967</v>
      </c>
      <c r="E1271" s="20" t="s">
        <v>2968</v>
      </c>
      <c r="F1271" s="20" t="s">
        <v>88</v>
      </c>
      <c r="G1271" s="20" t="s">
        <v>2964</v>
      </c>
      <c r="H1271" s="46">
        <v>108</v>
      </c>
      <c r="I1271" s="46" t="s">
        <v>214</v>
      </c>
      <c r="J1271" s="47">
        <v>13</v>
      </c>
      <c r="K1271" s="47">
        <v>1404</v>
      </c>
      <c r="L1271" s="103" t="s">
        <v>162</v>
      </c>
      <c r="M1271" s="46" t="s">
        <v>155</v>
      </c>
      <c r="N1271" s="46" t="s">
        <v>156</v>
      </c>
      <c r="O1271" s="104" t="str">
        <f>IF(F1271="","",VLOOKUP(F1271,海关监管条件!$A$1:$B$2000,2,FALSE))</f>
        <v>A</v>
      </c>
    </row>
    <row r="1272" spans="1:15">
      <c r="A1272" s="45">
        <v>43775</v>
      </c>
      <c r="B1272" s="20" t="s">
        <v>2969</v>
      </c>
      <c r="C1272" s="20" t="s">
        <v>2970</v>
      </c>
      <c r="D1272" s="20" t="s">
        <v>2971</v>
      </c>
      <c r="E1272" s="20" t="s">
        <v>2972</v>
      </c>
      <c r="F1272" s="20" t="s">
        <v>88</v>
      </c>
      <c r="G1272" s="20" t="s">
        <v>2865</v>
      </c>
      <c r="H1272" s="46">
        <v>96</v>
      </c>
      <c r="I1272" s="46" t="s">
        <v>214</v>
      </c>
      <c r="J1272" s="47">
        <v>3.08</v>
      </c>
      <c r="K1272" s="47">
        <v>295.68</v>
      </c>
      <c r="L1272" s="46" t="s">
        <v>154</v>
      </c>
      <c r="M1272" s="46" t="s">
        <v>155</v>
      </c>
      <c r="N1272" s="46" t="s">
        <v>156</v>
      </c>
      <c r="O1272" s="104" t="str">
        <f>IF(F1272="","",VLOOKUP(F1272,海关监管条件!$A$1:$B$2000,2,FALSE))</f>
        <v>A</v>
      </c>
    </row>
    <row r="1273" spans="1:15">
      <c r="A1273" s="45">
        <v>43775</v>
      </c>
      <c r="B1273" s="20" t="s">
        <v>2969</v>
      </c>
      <c r="C1273" s="20" t="s">
        <v>2970</v>
      </c>
      <c r="D1273" s="20" t="s">
        <v>2971</v>
      </c>
      <c r="E1273" s="20" t="s">
        <v>2973</v>
      </c>
      <c r="F1273" s="20" t="s">
        <v>97</v>
      </c>
      <c r="G1273" s="20" t="s">
        <v>2869</v>
      </c>
      <c r="H1273" s="46">
        <v>288</v>
      </c>
      <c r="I1273" s="46" t="s">
        <v>214</v>
      </c>
      <c r="J1273" s="47">
        <v>1.423333</v>
      </c>
      <c r="K1273" s="47">
        <v>409.919904</v>
      </c>
      <c r="L1273" s="46" t="s">
        <v>154</v>
      </c>
      <c r="M1273" s="46" t="s">
        <v>155</v>
      </c>
      <c r="N1273" s="46" t="s">
        <v>156</v>
      </c>
      <c r="O1273" s="104" t="str">
        <f>IF(F1273="","",VLOOKUP(F1273,海关监管条件!$A$1:$B$2000,2,FALSE))</f>
        <v>A</v>
      </c>
    </row>
    <row r="1274" spans="1:15">
      <c r="A1274" s="45">
        <v>43781</v>
      </c>
      <c r="B1274" s="20" t="s">
        <v>2974</v>
      </c>
      <c r="C1274" s="20" t="s">
        <v>2975</v>
      </c>
      <c r="D1274" s="20" t="s">
        <v>2976</v>
      </c>
      <c r="E1274" s="20" t="s">
        <v>2977</v>
      </c>
      <c r="F1274" s="20" t="s">
        <v>15</v>
      </c>
      <c r="G1274" s="20" t="s">
        <v>2978</v>
      </c>
      <c r="H1274" s="46">
        <v>844</v>
      </c>
      <c r="I1274" s="46" t="s">
        <v>179</v>
      </c>
      <c r="J1274" s="47">
        <v>2.5</v>
      </c>
      <c r="K1274" s="47">
        <v>2110</v>
      </c>
      <c r="L1274" s="46" t="s">
        <v>154</v>
      </c>
      <c r="M1274" s="46" t="s">
        <v>155</v>
      </c>
      <c r="N1274" s="46" t="s">
        <v>156</v>
      </c>
      <c r="O1274" s="104" t="str">
        <f>IF(F1274="","",VLOOKUP(F1274,海关监管条件!$A$1:$B$2000,2,FALSE))</f>
        <v>A </v>
      </c>
    </row>
    <row r="1275" spans="1:15">
      <c r="A1275" s="45">
        <v>43781</v>
      </c>
      <c r="B1275" s="20" t="s">
        <v>2979</v>
      </c>
      <c r="C1275" s="20" t="s">
        <v>2980</v>
      </c>
      <c r="D1275" s="20" t="s">
        <v>2981</v>
      </c>
      <c r="E1275" s="20" t="s">
        <v>2982</v>
      </c>
      <c r="F1275" s="20" t="s">
        <v>10</v>
      </c>
      <c r="G1275" s="20" t="s">
        <v>664</v>
      </c>
      <c r="H1275" s="46">
        <v>394</v>
      </c>
      <c r="I1275" s="46" t="s">
        <v>179</v>
      </c>
      <c r="J1275" s="47">
        <v>2</v>
      </c>
      <c r="K1275" s="47">
        <v>788</v>
      </c>
      <c r="L1275" s="46" t="s">
        <v>154</v>
      </c>
      <c r="M1275" s="46" t="s">
        <v>155</v>
      </c>
      <c r="N1275" s="46" t="s">
        <v>156</v>
      </c>
      <c r="O1275" s="104" t="str">
        <f>IF(F1275="","",VLOOKUP(F1275,海关监管条件!$A$1:$B$2000,2,FALSE))</f>
        <v>A </v>
      </c>
    </row>
    <row r="1276" spans="1:15">
      <c r="A1276" s="45">
        <v>43781</v>
      </c>
      <c r="B1276" s="20" t="s">
        <v>2979</v>
      </c>
      <c r="C1276" s="20" t="s">
        <v>2980</v>
      </c>
      <c r="D1276" s="20" t="s">
        <v>2981</v>
      </c>
      <c r="E1276" s="20" t="s">
        <v>2983</v>
      </c>
      <c r="F1276" s="20" t="s">
        <v>10</v>
      </c>
      <c r="G1276" s="20" t="s">
        <v>293</v>
      </c>
      <c r="H1276" s="46">
        <v>9</v>
      </c>
      <c r="I1276" s="46" t="s">
        <v>179</v>
      </c>
      <c r="J1276" s="47">
        <v>2</v>
      </c>
      <c r="K1276" s="47">
        <v>18</v>
      </c>
      <c r="L1276" s="46" t="s">
        <v>154</v>
      </c>
      <c r="M1276" s="46" t="s">
        <v>155</v>
      </c>
      <c r="N1276" s="46" t="s">
        <v>156</v>
      </c>
      <c r="O1276" s="104" t="str">
        <f>IF(F1276="","",VLOOKUP(F1276,海关监管条件!$A$1:$B$2000,2,FALSE))</f>
        <v>A </v>
      </c>
    </row>
    <row r="1277" spans="1:15">
      <c r="A1277" s="45">
        <v>43781</v>
      </c>
      <c r="B1277" s="20" t="s">
        <v>2979</v>
      </c>
      <c r="C1277" s="20" t="s">
        <v>2980</v>
      </c>
      <c r="D1277" s="20" t="s">
        <v>2981</v>
      </c>
      <c r="E1277" s="20" t="s">
        <v>2984</v>
      </c>
      <c r="F1277" s="20" t="s">
        <v>15</v>
      </c>
      <c r="G1277" s="20" t="s">
        <v>2978</v>
      </c>
      <c r="H1277" s="46">
        <v>696</v>
      </c>
      <c r="I1277" s="46" t="s">
        <v>179</v>
      </c>
      <c r="J1277" s="47">
        <v>2.36063218390805</v>
      </c>
      <c r="K1277" s="47">
        <v>1643</v>
      </c>
      <c r="L1277" s="46" t="s">
        <v>154</v>
      </c>
      <c r="M1277" s="46" t="s">
        <v>155</v>
      </c>
      <c r="N1277" s="46" t="s">
        <v>156</v>
      </c>
      <c r="O1277" s="104" t="str">
        <f>IF(F1277="","",VLOOKUP(F1277,海关监管条件!$A$1:$B$2000,2,FALSE))</f>
        <v>A </v>
      </c>
    </row>
    <row r="1278" spans="1:15">
      <c r="A1278" s="45">
        <v>43781</v>
      </c>
      <c r="B1278" s="20" t="s">
        <v>2979</v>
      </c>
      <c r="C1278" s="20" t="s">
        <v>2980</v>
      </c>
      <c r="D1278" s="20" t="s">
        <v>2981</v>
      </c>
      <c r="E1278" s="20" t="s">
        <v>2985</v>
      </c>
      <c r="F1278" s="20" t="s">
        <v>10</v>
      </c>
      <c r="G1278" s="20" t="s">
        <v>288</v>
      </c>
      <c r="H1278" s="46">
        <v>164</v>
      </c>
      <c r="I1278" s="46" t="s">
        <v>179</v>
      </c>
      <c r="J1278" s="47">
        <v>2</v>
      </c>
      <c r="K1278" s="47">
        <v>328</v>
      </c>
      <c r="L1278" s="46" t="s">
        <v>154</v>
      </c>
      <c r="M1278" s="46" t="s">
        <v>155</v>
      </c>
      <c r="N1278" s="46" t="s">
        <v>156</v>
      </c>
      <c r="O1278" s="104" t="str">
        <f>IF(F1278="","",VLOOKUP(F1278,海关监管条件!$A$1:$B$2000,2,FALSE))</f>
        <v>A </v>
      </c>
    </row>
    <row r="1279" spans="1:15">
      <c r="A1279" s="45">
        <v>43781</v>
      </c>
      <c r="B1279" s="20" t="s">
        <v>2979</v>
      </c>
      <c r="C1279" s="20" t="s">
        <v>2980</v>
      </c>
      <c r="D1279" s="20" t="s">
        <v>2981</v>
      </c>
      <c r="E1279" s="20" t="s">
        <v>2986</v>
      </c>
      <c r="F1279" s="20" t="s">
        <v>15</v>
      </c>
      <c r="G1279" s="20" t="s">
        <v>2987</v>
      </c>
      <c r="H1279" s="46">
        <v>120</v>
      </c>
      <c r="I1279" s="46" t="s">
        <v>179</v>
      </c>
      <c r="J1279" s="47">
        <v>2</v>
      </c>
      <c r="K1279" s="47">
        <v>240</v>
      </c>
      <c r="L1279" s="46" t="s">
        <v>154</v>
      </c>
      <c r="M1279" s="46" t="s">
        <v>155</v>
      </c>
      <c r="N1279" s="46" t="s">
        <v>156</v>
      </c>
      <c r="O1279" s="104" t="str">
        <f>IF(F1279="","",VLOOKUP(F1279,海关监管条件!$A$1:$B$2000,2,FALSE))</f>
        <v>A </v>
      </c>
    </row>
    <row r="1280" spans="1:15">
      <c r="A1280" s="45">
        <v>43781</v>
      </c>
      <c r="B1280" s="20" t="s">
        <v>2979</v>
      </c>
      <c r="C1280" s="20" t="s">
        <v>2980</v>
      </c>
      <c r="D1280" s="20" t="s">
        <v>2981</v>
      </c>
      <c r="E1280" s="20" t="s">
        <v>2988</v>
      </c>
      <c r="F1280" s="20" t="s">
        <v>15</v>
      </c>
      <c r="G1280" s="20" t="s">
        <v>2989</v>
      </c>
      <c r="H1280" s="46">
        <v>120</v>
      </c>
      <c r="I1280" s="46" t="s">
        <v>179</v>
      </c>
      <c r="J1280" s="47">
        <v>2</v>
      </c>
      <c r="K1280" s="47">
        <v>240</v>
      </c>
      <c r="L1280" s="46" t="s">
        <v>154</v>
      </c>
      <c r="M1280" s="46" t="s">
        <v>155</v>
      </c>
      <c r="N1280" s="46" t="s">
        <v>156</v>
      </c>
      <c r="O1280" s="104" t="str">
        <f>IF(F1280="","",VLOOKUP(F1280,海关监管条件!$A$1:$B$2000,2,FALSE))</f>
        <v>A </v>
      </c>
    </row>
    <row r="1281" spans="1:15">
      <c r="A1281" s="45">
        <v>43781</v>
      </c>
      <c r="B1281" s="20" t="s">
        <v>2979</v>
      </c>
      <c r="C1281" s="20" t="s">
        <v>2980</v>
      </c>
      <c r="D1281" s="20" t="s">
        <v>2981</v>
      </c>
      <c r="E1281" s="20" t="s">
        <v>2990</v>
      </c>
      <c r="F1281" s="20" t="s">
        <v>15</v>
      </c>
      <c r="G1281" s="20" t="s">
        <v>2991</v>
      </c>
      <c r="H1281" s="46">
        <v>110</v>
      </c>
      <c r="I1281" s="46" t="s">
        <v>179</v>
      </c>
      <c r="J1281" s="47">
        <v>2</v>
      </c>
      <c r="K1281" s="47">
        <v>220</v>
      </c>
      <c r="L1281" s="46" t="s">
        <v>154</v>
      </c>
      <c r="M1281" s="46" t="s">
        <v>155</v>
      </c>
      <c r="N1281" s="46" t="s">
        <v>156</v>
      </c>
      <c r="O1281" s="104" t="str">
        <f>IF(F1281="","",VLOOKUP(F1281,海关监管条件!$A$1:$B$2000,2,FALSE))</f>
        <v>A </v>
      </c>
    </row>
    <row r="1282" spans="1:15">
      <c r="A1282" s="45">
        <v>43781</v>
      </c>
      <c r="B1282" s="20" t="s">
        <v>2979</v>
      </c>
      <c r="C1282" s="20" t="s">
        <v>2980</v>
      </c>
      <c r="D1282" s="20" t="s">
        <v>2981</v>
      </c>
      <c r="E1282" s="20" t="s">
        <v>2992</v>
      </c>
      <c r="F1282" s="20" t="s">
        <v>10</v>
      </c>
      <c r="G1282" s="20" t="s">
        <v>912</v>
      </c>
      <c r="H1282" s="46">
        <v>349</v>
      </c>
      <c r="I1282" s="46" t="s">
        <v>179</v>
      </c>
      <c r="J1282" s="47">
        <v>2</v>
      </c>
      <c r="K1282" s="47">
        <v>698</v>
      </c>
      <c r="L1282" s="46" t="s">
        <v>154</v>
      </c>
      <c r="M1282" s="46" t="s">
        <v>155</v>
      </c>
      <c r="N1282" s="46" t="s">
        <v>156</v>
      </c>
      <c r="O1282" s="104" t="str">
        <f>IF(F1282="","",VLOOKUP(F1282,海关监管条件!$A$1:$B$2000,2,FALSE))</f>
        <v>A </v>
      </c>
    </row>
    <row r="1283" spans="1:15">
      <c r="A1283" s="45">
        <v>43781</v>
      </c>
      <c r="B1283" s="20" t="s">
        <v>2979</v>
      </c>
      <c r="C1283" s="20" t="s">
        <v>2980</v>
      </c>
      <c r="D1283" s="20" t="s">
        <v>2981</v>
      </c>
      <c r="E1283" s="20" t="s">
        <v>2993</v>
      </c>
      <c r="F1283" s="20" t="s">
        <v>10</v>
      </c>
      <c r="G1283" s="20" t="s">
        <v>2994</v>
      </c>
      <c r="H1283" s="46">
        <v>128</v>
      </c>
      <c r="I1283" s="46" t="s">
        <v>179</v>
      </c>
      <c r="J1283" s="47">
        <v>2</v>
      </c>
      <c r="K1283" s="47">
        <v>256</v>
      </c>
      <c r="L1283" s="46" t="s">
        <v>154</v>
      </c>
      <c r="M1283" s="46" t="s">
        <v>155</v>
      </c>
      <c r="N1283" s="46" t="s">
        <v>156</v>
      </c>
      <c r="O1283" s="104" t="str">
        <f>IF(F1283="","",VLOOKUP(F1283,海关监管条件!$A$1:$B$2000,2,FALSE))</f>
        <v>A </v>
      </c>
    </row>
    <row r="1284" spans="1:15">
      <c r="A1284" s="45">
        <v>43781</v>
      </c>
      <c r="B1284" s="20" t="s">
        <v>2979</v>
      </c>
      <c r="C1284" s="20" t="s">
        <v>2980</v>
      </c>
      <c r="D1284" s="20" t="s">
        <v>2981</v>
      </c>
      <c r="E1284" s="20" t="s">
        <v>2995</v>
      </c>
      <c r="F1284" s="20" t="s">
        <v>10</v>
      </c>
      <c r="G1284" s="20" t="s">
        <v>2996</v>
      </c>
      <c r="H1284" s="46">
        <v>90</v>
      </c>
      <c r="I1284" s="46" t="s">
        <v>179</v>
      </c>
      <c r="J1284" s="47">
        <v>2</v>
      </c>
      <c r="K1284" s="47">
        <v>180</v>
      </c>
      <c r="L1284" s="46" t="s">
        <v>154</v>
      </c>
      <c r="M1284" s="46" t="s">
        <v>155</v>
      </c>
      <c r="N1284" s="46" t="s">
        <v>156</v>
      </c>
      <c r="O1284" s="104" t="str">
        <f>IF(F1284="","",VLOOKUP(F1284,海关监管条件!$A$1:$B$2000,2,FALSE))</f>
        <v>A </v>
      </c>
    </row>
    <row r="1285" spans="1:15">
      <c r="A1285" s="45">
        <v>43781</v>
      </c>
      <c r="B1285" s="20" t="s">
        <v>2997</v>
      </c>
      <c r="C1285" s="20" t="s">
        <v>2998</v>
      </c>
      <c r="D1285" s="20" t="s">
        <v>2999</v>
      </c>
      <c r="E1285" s="20" t="s">
        <v>3000</v>
      </c>
      <c r="F1285" s="20" t="s">
        <v>10</v>
      </c>
      <c r="G1285" s="20" t="s">
        <v>664</v>
      </c>
      <c r="H1285" s="46">
        <v>321</v>
      </c>
      <c r="I1285" s="46" t="s">
        <v>179</v>
      </c>
      <c r="J1285" s="47">
        <v>2</v>
      </c>
      <c r="K1285" s="47">
        <v>642</v>
      </c>
      <c r="L1285" s="46" t="s">
        <v>154</v>
      </c>
      <c r="M1285" s="46" t="s">
        <v>155</v>
      </c>
      <c r="N1285" s="46" t="s">
        <v>156</v>
      </c>
      <c r="O1285" s="104" t="str">
        <f>IF(F1285="","",VLOOKUP(F1285,海关监管条件!$A$1:$B$2000,2,FALSE))</f>
        <v>A </v>
      </c>
    </row>
    <row r="1286" spans="1:15">
      <c r="A1286" s="45">
        <v>43781</v>
      </c>
      <c r="B1286" s="20" t="s">
        <v>2997</v>
      </c>
      <c r="C1286" s="20" t="s">
        <v>2998</v>
      </c>
      <c r="D1286" s="20" t="s">
        <v>2999</v>
      </c>
      <c r="E1286" s="20" t="s">
        <v>3001</v>
      </c>
      <c r="F1286" s="20" t="s">
        <v>10</v>
      </c>
      <c r="G1286" s="20" t="s">
        <v>293</v>
      </c>
      <c r="H1286" s="46">
        <v>22</v>
      </c>
      <c r="I1286" s="46" t="s">
        <v>179</v>
      </c>
      <c r="J1286" s="47">
        <v>2.5</v>
      </c>
      <c r="K1286" s="47">
        <v>55</v>
      </c>
      <c r="L1286" s="46" t="s">
        <v>154</v>
      </c>
      <c r="M1286" s="46" t="s">
        <v>155</v>
      </c>
      <c r="N1286" s="46" t="s">
        <v>156</v>
      </c>
      <c r="O1286" s="104" t="str">
        <f>IF(F1286="","",VLOOKUP(F1286,海关监管条件!$A$1:$B$2000,2,FALSE))</f>
        <v>A </v>
      </c>
    </row>
    <row r="1287" spans="1:15">
      <c r="A1287" s="45">
        <v>43781</v>
      </c>
      <c r="B1287" s="20" t="s">
        <v>2997</v>
      </c>
      <c r="C1287" s="20" t="s">
        <v>2998</v>
      </c>
      <c r="D1287" s="20" t="s">
        <v>2999</v>
      </c>
      <c r="E1287" s="20" t="s">
        <v>3002</v>
      </c>
      <c r="F1287" s="20" t="s">
        <v>15</v>
      </c>
      <c r="G1287" s="20" t="s">
        <v>2978</v>
      </c>
      <c r="H1287" s="46">
        <v>327</v>
      </c>
      <c r="I1287" s="46" t="s">
        <v>179</v>
      </c>
      <c r="J1287" s="47">
        <v>2.5</v>
      </c>
      <c r="K1287" s="47">
        <v>817.5</v>
      </c>
      <c r="L1287" s="46" t="s">
        <v>154</v>
      </c>
      <c r="M1287" s="46" t="s">
        <v>155</v>
      </c>
      <c r="N1287" s="46" t="s">
        <v>156</v>
      </c>
      <c r="O1287" s="104" t="str">
        <f>IF(F1287="","",VLOOKUP(F1287,海关监管条件!$A$1:$B$2000,2,FALSE))</f>
        <v>A </v>
      </c>
    </row>
    <row r="1288" spans="1:15">
      <c r="A1288" s="45">
        <v>43781</v>
      </c>
      <c r="B1288" s="20" t="s">
        <v>2997</v>
      </c>
      <c r="C1288" s="20" t="s">
        <v>2998</v>
      </c>
      <c r="D1288" s="20" t="s">
        <v>2999</v>
      </c>
      <c r="E1288" s="20" t="s">
        <v>3003</v>
      </c>
      <c r="F1288" s="20" t="s">
        <v>15</v>
      </c>
      <c r="G1288" s="20" t="s">
        <v>2989</v>
      </c>
      <c r="H1288" s="46">
        <v>9</v>
      </c>
      <c r="I1288" s="46" t="s">
        <v>179</v>
      </c>
      <c r="J1288" s="47">
        <v>2</v>
      </c>
      <c r="K1288" s="47">
        <v>18</v>
      </c>
      <c r="L1288" s="46" t="s">
        <v>154</v>
      </c>
      <c r="M1288" s="46" t="s">
        <v>155</v>
      </c>
      <c r="N1288" s="46" t="s">
        <v>156</v>
      </c>
      <c r="O1288" s="104" t="str">
        <f>IF(F1288="","",VLOOKUP(F1288,海关监管条件!$A$1:$B$2000,2,FALSE))</f>
        <v>A </v>
      </c>
    </row>
    <row r="1289" spans="1:15">
      <c r="A1289" s="45">
        <v>43781</v>
      </c>
      <c r="B1289" s="20" t="s">
        <v>2997</v>
      </c>
      <c r="C1289" s="20" t="s">
        <v>2998</v>
      </c>
      <c r="D1289" s="20" t="s">
        <v>2999</v>
      </c>
      <c r="E1289" s="20" t="s">
        <v>3004</v>
      </c>
      <c r="F1289" s="20" t="s">
        <v>15</v>
      </c>
      <c r="G1289" s="20" t="s">
        <v>2991</v>
      </c>
      <c r="H1289" s="46">
        <v>11</v>
      </c>
      <c r="I1289" s="46" t="s">
        <v>179</v>
      </c>
      <c r="J1289" s="47">
        <v>2</v>
      </c>
      <c r="K1289" s="47">
        <v>22</v>
      </c>
      <c r="L1289" s="46" t="s">
        <v>154</v>
      </c>
      <c r="M1289" s="46" t="s">
        <v>155</v>
      </c>
      <c r="N1289" s="46" t="s">
        <v>156</v>
      </c>
      <c r="O1289" s="104" t="str">
        <f>IF(F1289="","",VLOOKUP(F1289,海关监管条件!$A$1:$B$2000,2,FALSE))</f>
        <v>A </v>
      </c>
    </row>
    <row r="1290" spans="1:15">
      <c r="A1290" s="45">
        <v>43791</v>
      </c>
      <c r="B1290" s="20" t="s">
        <v>3005</v>
      </c>
      <c r="C1290" s="20" t="s">
        <v>3006</v>
      </c>
      <c r="D1290" s="20" t="s">
        <v>3007</v>
      </c>
      <c r="E1290" s="20" t="s">
        <v>3008</v>
      </c>
      <c r="F1290" s="20" t="s">
        <v>25</v>
      </c>
      <c r="G1290" s="20" t="s">
        <v>233</v>
      </c>
      <c r="H1290" s="46">
        <v>12</v>
      </c>
      <c r="I1290" s="46" t="s">
        <v>231</v>
      </c>
      <c r="J1290" s="47">
        <v>1</v>
      </c>
      <c r="K1290" s="47">
        <v>12</v>
      </c>
      <c r="L1290" s="46" t="s">
        <v>154</v>
      </c>
      <c r="M1290" s="46" t="s">
        <v>155</v>
      </c>
      <c r="N1290" s="46" t="s">
        <v>156</v>
      </c>
      <c r="O1290" s="104" t="str">
        <f>IF(F1290="","",VLOOKUP(F1290,海关监管条件!$A$1:$B$2000,2,FALSE))</f>
        <v>无 </v>
      </c>
    </row>
    <row r="1291" spans="1:15">
      <c r="A1291" s="45">
        <v>43791</v>
      </c>
      <c r="B1291" s="20" t="s">
        <v>3005</v>
      </c>
      <c r="C1291" s="20" t="s">
        <v>3006</v>
      </c>
      <c r="D1291" s="20" t="s">
        <v>3007</v>
      </c>
      <c r="E1291" s="20" t="s">
        <v>3009</v>
      </c>
      <c r="F1291" s="20" t="s">
        <v>105</v>
      </c>
      <c r="G1291" s="20" t="s">
        <v>3010</v>
      </c>
      <c r="H1291" s="46">
        <v>12</v>
      </c>
      <c r="I1291" s="46" t="s">
        <v>165</v>
      </c>
      <c r="J1291" s="47">
        <v>1.5</v>
      </c>
      <c r="K1291" s="47">
        <v>18</v>
      </c>
      <c r="L1291" s="46" t="s">
        <v>154</v>
      </c>
      <c r="M1291" s="46" t="s">
        <v>155</v>
      </c>
      <c r="N1291" s="46" t="s">
        <v>156</v>
      </c>
      <c r="O1291" s="104" t="str">
        <f>IF(F1291="","",VLOOKUP(F1291,海关监管条件!$A$1:$B$2000,2,FALSE))</f>
        <v>无</v>
      </c>
    </row>
    <row r="1292" spans="1:15">
      <c r="A1292" s="45">
        <v>43791</v>
      </c>
      <c r="B1292" s="20" t="s">
        <v>3005</v>
      </c>
      <c r="C1292" s="20" t="s">
        <v>3011</v>
      </c>
      <c r="D1292" s="20" t="s">
        <v>3012</v>
      </c>
      <c r="E1292" s="20" t="s">
        <v>3013</v>
      </c>
      <c r="F1292" s="20" t="s">
        <v>25</v>
      </c>
      <c r="G1292" s="20" t="s">
        <v>2050</v>
      </c>
      <c r="H1292" s="46">
        <v>12</v>
      </c>
      <c r="I1292" s="46" t="s">
        <v>231</v>
      </c>
      <c r="J1292" s="47">
        <v>3.5891</v>
      </c>
      <c r="K1292" s="47">
        <v>43.0692</v>
      </c>
      <c r="L1292" s="46" t="s">
        <v>154</v>
      </c>
      <c r="M1292" s="46" t="s">
        <v>155</v>
      </c>
      <c r="N1292" s="46" t="s">
        <v>156</v>
      </c>
      <c r="O1292" s="104" t="str">
        <f>IF(F1292="","",VLOOKUP(F1292,海关监管条件!$A$1:$B$2000,2,FALSE))</f>
        <v>无 </v>
      </c>
    </row>
    <row r="1293" spans="1:15">
      <c r="A1293" s="45">
        <v>43791</v>
      </c>
      <c r="B1293" s="20" t="s">
        <v>3005</v>
      </c>
      <c r="C1293" s="20" t="s">
        <v>3014</v>
      </c>
      <c r="D1293" s="20" t="s">
        <v>3015</v>
      </c>
      <c r="E1293" s="20" t="s">
        <v>3016</v>
      </c>
      <c r="F1293" s="20" t="s">
        <v>35</v>
      </c>
      <c r="G1293" s="20" t="s">
        <v>3017</v>
      </c>
      <c r="H1293" s="46">
        <v>6</v>
      </c>
      <c r="I1293" s="46" t="s">
        <v>165</v>
      </c>
      <c r="J1293" s="47">
        <v>12.99</v>
      </c>
      <c r="K1293" s="47">
        <v>77.94</v>
      </c>
      <c r="L1293" s="46" t="s">
        <v>154</v>
      </c>
      <c r="M1293" s="46" t="s">
        <v>155</v>
      </c>
      <c r="N1293" s="46" t="s">
        <v>156</v>
      </c>
      <c r="O1293" s="104" t="str">
        <f>IF(F1293="","",VLOOKUP(F1293,海关监管条件!$A$1:$B$2000,2,FALSE))</f>
        <v>无</v>
      </c>
    </row>
    <row r="1294" spans="1:15">
      <c r="A1294" s="45">
        <v>43791</v>
      </c>
      <c r="B1294" s="20" t="s">
        <v>3005</v>
      </c>
      <c r="C1294" s="20" t="s">
        <v>3014</v>
      </c>
      <c r="D1294" s="20" t="s">
        <v>3015</v>
      </c>
      <c r="E1294" s="20" t="s">
        <v>3018</v>
      </c>
      <c r="F1294" s="20" t="s">
        <v>86</v>
      </c>
      <c r="G1294" s="20" t="s">
        <v>702</v>
      </c>
      <c r="H1294" s="46">
        <v>12</v>
      </c>
      <c r="I1294" s="46" t="s">
        <v>165</v>
      </c>
      <c r="J1294" s="47">
        <v>2.43</v>
      </c>
      <c r="K1294" s="47">
        <v>29.16</v>
      </c>
      <c r="L1294" s="46" t="s">
        <v>154</v>
      </c>
      <c r="M1294" s="46" t="s">
        <v>155</v>
      </c>
      <c r="N1294" s="46" t="s">
        <v>156</v>
      </c>
      <c r="O1294" s="104" t="str">
        <f>IF(F1294="","",VLOOKUP(F1294,海关监管条件!$A$1:$B$2000,2,FALSE))</f>
        <v>无</v>
      </c>
    </row>
    <row r="1295" spans="1:15">
      <c r="A1295" s="45">
        <v>43791</v>
      </c>
      <c r="B1295" s="20" t="s">
        <v>3005</v>
      </c>
      <c r="C1295" s="20" t="s">
        <v>3014</v>
      </c>
      <c r="D1295" s="20" t="s">
        <v>3015</v>
      </c>
      <c r="E1295" s="20" t="s">
        <v>3019</v>
      </c>
      <c r="F1295" s="20" t="s">
        <v>35</v>
      </c>
      <c r="G1295" s="20" t="s">
        <v>238</v>
      </c>
      <c r="H1295" s="46">
        <v>6</v>
      </c>
      <c r="I1295" s="46" t="s">
        <v>165</v>
      </c>
      <c r="J1295" s="47">
        <v>3.6</v>
      </c>
      <c r="K1295" s="47">
        <v>21.6</v>
      </c>
      <c r="L1295" s="46" t="s">
        <v>154</v>
      </c>
      <c r="M1295" s="46" t="s">
        <v>155</v>
      </c>
      <c r="N1295" s="46" t="s">
        <v>156</v>
      </c>
      <c r="O1295" s="104" t="str">
        <f>IF(F1295="","",VLOOKUP(F1295,海关监管条件!$A$1:$B$2000,2,FALSE))</f>
        <v>无</v>
      </c>
    </row>
    <row r="1296" spans="1:15">
      <c r="A1296" s="45">
        <v>43791</v>
      </c>
      <c r="B1296" s="20" t="s">
        <v>3020</v>
      </c>
      <c r="C1296" s="20" t="s">
        <v>3021</v>
      </c>
      <c r="D1296" s="20" t="s">
        <v>3022</v>
      </c>
      <c r="E1296" s="20" t="s">
        <v>3023</v>
      </c>
      <c r="F1296" s="20" t="s">
        <v>11</v>
      </c>
      <c r="G1296" s="20" t="s">
        <v>184</v>
      </c>
      <c r="H1296" s="46">
        <v>11</v>
      </c>
      <c r="I1296" s="46" t="s">
        <v>179</v>
      </c>
      <c r="J1296" s="47">
        <v>12.6572727272727</v>
      </c>
      <c r="K1296" s="47">
        <v>139.23</v>
      </c>
      <c r="L1296" s="103" t="s">
        <v>162</v>
      </c>
      <c r="M1296" s="46" t="s">
        <v>155</v>
      </c>
      <c r="N1296" s="46" t="s">
        <v>156</v>
      </c>
      <c r="O1296" s="104" t="str">
        <f>IF(F1296="","",VLOOKUP(F1296,海关监管条件!$A$1:$B$2000,2,FALSE))</f>
        <v>无 </v>
      </c>
    </row>
    <row r="1297" spans="1:15">
      <c r="A1297" s="45">
        <v>43791</v>
      </c>
      <c r="B1297" s="20" t="s">
        <v>3020</v>
      </c>
      <c r="C1297" s="20" t="s">
        <v>3021</v>
      </c>
      <c r="D1297" s="20" t="s">
        <v>3022</v>
      </c>
      <c r="E1297" s="20" t="s">
        <v>3024</v>
      </c>
      <c r="F1297" s="20" t="s">
        <v>7</v>
      </c>
      <c r="G1297" s="20" t="s">
        <v>1121</v>
      </c>
      <c r="H1297" s="46">
        <v>30</v>
      </c>
      <c r="I1297" s="46" t="s">
        <v>179</v>
      </c>
      <c r="J1297" s="47">
        <v>42.3853333333333</v>
      </c>
      <c r="K1297" s="47">
        <v>1271.56</v>
      </c>
      <c r="L1297" s="103" t="s">
        <v>162</v>
      </c>
      <c r="M1297" s="46" t="s">
        <v>155</v>
      </c>
      <c r="N1297" s="46" t="s">
        <v>156</v>
      </c>
      <c r="O1297" s="104" t="str">
        <f>IF(F1297="","",VLOOKUP(F1297,海关监管条件!$A$1:$B$2000,2,FALSE))</f>
        <v>A </v>
      </c>
    </row>
    <row r="1298" spans="1:15">
      <c r="A1298" s="45">
        <v>43791</v>
      </c>
      <c r="B1298" s="20" t="s">
        <v>3020</v>
      </c>
      <c r="C1298" s="20" t="s">
        <v>3021</v>
      </c>
      <c r="D1298" s="20" t="s">
        <v>3022</v>
      </c>
      <c r="E1298" s="20" t="s">
        <v>3025</v>
      </c>
      <c r="F1298" s="20" t="s">
        <v>7</v>
      </c>
      <c r="G1298" s="20" t="s">
        <v>3026</v>
      </c>
      <c r="H1298" s="46">
        <v>50</v>
      </c>
      <c r="I1298" s="46" t="s">
        <v>165</v>
      </c>
      <c r="J1298" s="47">
        <v>72.7156</v>
      </c>
      <c r="K1298" s="47">
        <v>3635.78</v>
      </c>
      <c r="L1298" s="103" t="s">
        <v>162</v>
      </c>
      <c r="M1298" s="46" t="s">
        <v>155</v>
      </c>
      <c r="N1298" s="46" t="s">
        <v>156</v>
      </c>
      <c r="O1298" s="104" t="str">
        <f>IF(F1298="","",VLOOKUP(F1298,海关监管条件!$A$1:$B$2000,2,FALSE))</f>
        <v>A </v>
      </c>
    </row>
    <row r="1299" spans="1:15">
      <c r="A1299" s="45">
        <v>43791</v>
      </c>
      <c r="B1299" s="20" t="s">
        <v>3020</v>
      </c>
      <c r="C1299" s="20" t="s">
        <v>3021</v>
      </c>
      <c r="D1299" s="20" t="s">
        <v>3022</v>
      </c>
      <c r="E1299" s="20" t="s">
        <v>3027</v>
      </c>
      <c r="F1299" s="20" t="s">
        <v>7</v>
      </c>
      <c r="G1299" s="20" t="s">
        <v>1121</v>
      </c>
      <c r="H1299" s="46">
        <v>1</v>
      </c>
      <c r="I1299" s="46" t="s">
        <v>179</v>
      </c>
      <c r="J1299" s="47">
        <v>92.66</v>
      </c>
      <c r="K1299" s="47">
        <v>92.66</v>
      </c>
      <c r="L1299" s="103" t="s">
        <v>162</v>
      </c>
      <c r="M1299" s="46" t="s">
        <v>155</v>
      </c>
      <c r="N1299" s="46" t="s">
        <v>156</v>
      </c>
      <c r="O1299" s="104" t="str">
        <f>IF(F1299="","",VLOOKUP(F1299,海关监管条件!$A$1:$B$2000,2,FALSE))</f>
        <v>A </v>
      </c>
    </row>
    <row r="1300" spans="1:15">
      <c r="A1300" s="45">
        <v>43791</v>
      </c>
      <c r="B1300" s="20" t="s">
        <v>3020</v>
      </c>
      <c r="C1300" s="20" t="s">
        <v>3021</v>
      </c>
      <c r="D1300" s="20" t="s">
        <v>3022</v>
      </c>
      <c r="E1300" s="20" t="s">
        <v>3028</v>
      </c>
      <c r="F1300" s="20" t="s">
        <v>7</v>
      </c>
      <c r="G1300" s="20" t="s">
        <v>1121</v>
      </c>
      <c r="H1300" s="46">
        <v>3</v>
      </c>
      <c r="I1300" s="46" t="s">
        <v>179</v>
      </c>
      <c r="J1300" s="47">
        <v>126.983333333333</v>
      </c>
      <c r="K1300" s="47">
        <v>380.95</v>
      </c>
      <c r="L1300" s="103" t="s">
        <v>162</v>
      </c>
      <c r="M1300" s="46" t="s">
        <v>155</v>
      </c>
      <c r="N1300" s="46" t="s">
        <v>156</v>
      </c>
      <c r="O1300" s="104" t="str">
        <f>IF(F1300="","",VLOOKUP(F1300,海关监管条件!$A$1:$B$2000,2,FALSE))</f>
        <v>A </v>
      </c>
    </row>
    <row r="1301" spans="1:15">
      <c r="A1301" s="45">
        <v>43791</v>
      </c>
      <c r="B1301" s="20" t="s">
        <v>3020</v>
      </c>
      <c r="C1301" s="20" t="s">
        <v>3021</v>
      </c>
      <c r="D1301" s="20" t="s">
        <v>3022</v>
      </c>
      <c r="E1301" s="20" t="s">
        <v>3029</v>
      </c>
      <c r="F1301" s="20" t="s">
        <v>7</v>
      </c>
      <c r="G1301" s="20" t="s">
        <v>1121</v>
      </c>
      <c r="H1301" s="46">
        <v>3</v>
      </c>
      <c r="I1301" s="46" t="s">
        <v>179</v>
      </c>
      <c r="J1301" s="47">
        <v>56.6266666666667</v>
      </c>
      <c r="K1301" s="47">
        <v>169.88</v>
      </c>
      <c r="L1301" s="103" t="s">
        <v>162</v>
      </c>
      <c r="M1301" s="46" t="s">
        <v>155</v>
      </c>
      <c r="N1301" s="46" t="s">
        <v>156</v>
      </c>
      <c r="O1301" s="104" t="str">
        <f>IF(F1301="","",VLOOKUP(F1301,海关监管条件!$A$1:$B$2000,2,FALSE))</f>
        <v>A </v>
      </c>
    </row>
    <row r="1302" spans="1:15">
      <c r="A1302" s="45">
        <v>43791</v>
      </c>
      <c r="B1302" s="20" t="s">
        <v>3020</v>
      </c>
      <c r="C1302" s="20" t="s">
        <v>3021</v>
      </c>
      <c r="D1302" s="20" t="s">
        <v>3022</v>
      </c>
      <c r="E1302" s="20" t="s">
        <v>3030</v>
      </c>
      <c r="F1302" s="20" t="s">
        <v>11</v>
      </c>
      <c r="G1302" s="20" t="s">
        <v>184</v>
      </c>
      <c r="H1302" s="46">
        <v>30</v>
      </c>
      <c r="I1302" s="46" t="s">
        <v>179</v>
      </c>
      <c r="J1302" s="47">
        <v>21.6216666666667</v>
      </c>
      <c r="K1302" s="47">
        <v>648.65</v>
      </c>
      <c r="L1302" s="103" t="s">
        <v>162</v>
      </c>
      <c r="M1302" s="46" t="s">
        <v>155</v>
      </c>
      <c r="N1302" s="46" t="s">
        <v>156</v>
      </c>
      <c r="O1302" s="104" t="str">
        <f>IF(F1302="","",VLOOKUP(F1302,海关监管条件!$A$1:$B$2000,2,FALSE))</f>
        <v>无 </v>
      </c>
    </row>
    <row r="1303" spans="1:15">
      <c r="A1303" s="45">
        <v>43791</v>
      </c>
      <c r="B1303" s="20" t="s">
        <v>3020</v>
      </c>
      <c r="C1303" s="20" t="s">
        <v>3021</v>
      </c>
      <c r="D1303" s="20" t="s">
        <v>3022</v>
      </c>
      <c r="E1303" s="20" t="s">
        <v>3031</v>
      </c>
      <c r="F1303" s="20" t="s">
        <v>7</v>
      </c>
      <c r="G1303" s="20" t="s">
        <v>1121</v>
      </c>
      <c r="H1303" s="46">
        <v>23</v>
      </c>
      <c r="I1303" s="46" t="s">
        <v>179</v>
      </c>
      <c r="J1303" s="47">
        <v>64.9095652173913</v>
      </c>
      <c r="K1303" s="47">
        <v>1492.92</v>
      </c>
      <c r="L1303" s="103" t="s">
        <v>162</v>
      </c>
      <c r="M1303" s="46" t="s">
        <v>155</v>
      </c>
      <c r="N1303" s="46" t="s">
        <v>156</v>
      </c>
      <c r="O1303" s="104" t="str">
        <f>IF(F1303="","",VLOOKUP(F1303,海关监管条件!$A$1:$B$2000,2,FALSE))</f>
        <v>A </v>
      </c>
    </row>
    <row r="1304" spans="1:15">
      <c r="A1304" s="45">
        <v>43791</v>
      </c>
      <c r="B1304" s="20" t="s">
        <v>3020</v>
      </c>
      <c r="C1304" s="20" t="s">
        <v>3021</v>
      </c>
      <c r="D1304" s="20" t="s">
        <v>3022</v>
      </c>
      <c r="E1304" s="20" t="s">
        <v>3032</v>
      </c>
      <c r="F1304" s="20" t="s">
        <v>7</v>
      </c>
      <c r="G1304" s="20" t="s">
        <v>1121</v>
      </c>
      <c r="H1304" s="46">
        <v>2</v>
      </c>
      <c r="I1304" s="46" t="s">
        <v>179</v>
      </c>
      <c r="J1304" s="47">
        <v>84.94</v>
      </c>
      <c r="K1304" s="47">
        <v>169.88</v>
      </c>
      <c r="L1304" s="103" t="s">
        <v>162</v>
      </c>
      <c r="M1304" s="46" t="s">
        <v>155</v>
      </c>
      <c r="N1304" s="46" t="s">
        <v>156</v>
      </c>
      <c r="O1304" s="104" t="str">
        <f>IF(F1304="","",VLOOKUP(F1304,海关监管条件!$A$1:$B$2000,2,FALSE))</f>
        <v>A </v>
      </c>
    </row>
    <row r="1305" spans="1:15">
      <c r="A1305" s="45">
        <v>43791</v>
      </c>
      <c r="B1305" s="20" t="s">
        <v>3020</v>
      </c>
      <c r="C1305" s="20" t="s">
        <v>3021</v>
      </c>
      <c r="D1305" s="20" t="s">
        <v>3022</v>
      </c>
      <c r="E1305" s="20" t="s">
        <v>3033</v>
      </c>
      <c r="F1305" s="20" t="s">
        <v>5</v>
      </c>
      <c r="G1305" s="20" t="s">
        <v>899</v>
      </c>
      <c r="H1305" s="46">
        <v>88</v>
      </c>
      <c r="I1305" s="46" t="s">
        <v>153</v>
      </c>
      <c r="J1305" s="47">
        <v>50.6025</v>
      </c>
      <c r="K1305" s="47">
        <v>4453.02</v>
      </c>
      <c r="L1305" s="103" t="s">
        <v>162</v>
      </c>
      <c r="M1305" s="46" t="s">
        <v>155</v>
      </c>
      <c r="N1305" s="46" t="s">
        <v>156</v>
      </c>
      <c r="O1305" s="104" t="str">
        <f>IF(F1305="","",VLOOKUP(F1305,海关监管条件!$A$1:$B$2000,2,FALSE))</f>
        <v>A </v>
      </c>
    </row>
    <row r="1306" spans="1:15">
      <c r="A1306" s="45">
        <v>43791</v>
      </c>
      <c r="B1306" s="20" t="s">
        <v>3020</v>
      </c>
      <c r="C1306" s="20" t="s">
        <v>3021</v>
      </c>
      <c r="D1306" s="20" t="s">
        <v>3022</v>
      </c>
      <c r="E1306" s="20" t="s">
        <v>3034</v>
      </c>
      <c r="F1306" s="20" t="s">
        <v>7</v>
      </c>
      <c r="G1306" s="20" t="s">
        <v>1121</v>
      </c>
      <c r="H1306" s="46">
        <v>6</v>
      </c>
      <c r="I1306" s="46" t="s">
        <v>179</v>
      </c>
      <c r="J1306" s="47">
        <v>43.7583333333333</v>
      </c>
      <c r="K1306" s="47">
        <v>262.55</v>
      </c>
      <c r="L1306" s="103" t="s">
        <v>162</v>
      </c>
      <c r="M1306" s="46" t="s">
        <v>155</v>
      </c>
      <c r="N1306" s="46" t="s">
        <v>156</v>
      </c>
      <c r="O1306" s="104" t="str">
        <f>IF(F1306="","",VLOOKUP(F1306,海关监管条件!$A$1:$B$2000,2,FALSE))</f>
        <v>A </v>
      </c>
    </row>
    <row r="1307" spans="1:15">
      <c r="A1307" s="45">
        <v>43791</v>
      </c>
      <c r="B1307" s="20" t="s">
        <v>3035</v>
      </c>
      <c r="C1307" s="20" t="s">
        <v>3036</v>
      </c>
      <c r="D1307" s="20" t="s">
        <v>3037</v>
      </c>
      <c r="E1307" s="20" t="s">
        <v>3038</v>
      </c>
      <c r="F1307" s="20" t="s">
        <v>7</v>
      </c>
      <c r="G1307" s="20" t="s">
        <v>3039</v>
      </c>
      <c r="H1307" s="46">
        <v>246</v>
      </c>
      <c r="I1307" s="46" t="s">
        <v>165</v>
      </c>
      <c r="J1307" s="47">
        <v>1.4</v>
      </c>
      <c r="K1307" s="47">
        <v>344.4</v>
      </c>
      <c r="L1307" s="46" t="s">
        <v>154</v>
      </c>
      <c r="M1307" s="46" t="s">
        <v>155</v>
      </c>
      <c r="N1307" s="46" t="s">
        <v>156</v>
      </c>
      <c r="O1307" s="104" t="str">
        <f>IF(F1307="","",VLOOKUP(F1307,海关监管条件!$A$1:$B$2000,2,FALSE))</f>
        <v>A </v>
      </c>
    </row>
    <row r="1308" spans="1:15">
      <c r="A1308" s="45">
        <v>43791</v>
      </c>
      <c r="B1308" s="20" t="s">
        <v>3035</v>
      </c>
      <c r="C1308" s="20" t="s">
        <v>3036</v>
      </c>
      <c r="D1308" s="20" t="s">
        <v>3037</v>
      </c>
      <c r="E1308" s="20" t="s">
        <v>3040</v>
      </c>
      <c r="F1308" s="20" t="s">
        <v>123</v>
      </c>
      <c r="G1308" s="20" t="s">
        <v>3041</v>
      </c>
      <c r="H1308" s="46">
        <v>102</v>
      </c>
      <c r="I1308" s="46" t="s">
        <v>165</v>
      </c>
      <c r="J1308" s="47">
        <v>1.4</v>
      </c>
      <c r="K1308" s="47">
        <v>142.8</v>
      </c>
      <c r="L1308" s="46" t="s">
        <v>154</v>
      </c>
      <c r="M1308" s="46" t="s">
        <v>155</v>
      </c>
      <c r="N1308" s="46" t="s">
        <v>156</v>
      </c>
      <c r="O1308" s="104" t="str">
        <f>IF(F1308="","",VLOOKUP(F1308,海关监管条件!$A$1:$B$2000,2,FALSE))</f>
        <v>无</v>
      </c>
    </row>
    <row r="1309" spans="1:15">
      <c r="A1309" s="45">
        <v>43791</v>
      </c>
      <c r="B1309" s="20" t="s">
        <v>3035</v>
      </c>
      <c r="C1309" s="20" t="s">
        <v>3036</v>
      </c>
      <c r="D1309" s="20" t="s">
        <v>3037</v>
      </c>
      <c r="E1309" s="20" t="s">
        <v>3042</v>
      </c>
      <c r="F1309" s="20" t="s">
        <v>70</v>
      </c>
      <c r="G1309" s="20" t="s">
        <v>3043</v>
      </c>
      <c r="H1309" s="46">
        <v>12</v>
      </c>
      <c r="I1309" s="46" t="s">
        <v>165</v>
      </c>
      <c r="J1309" s="47">
        <v>1.4</v>
      </c>
      <c r="K1309" s="47">
        <v>16.8</v>
      </c>
      <c r="L1309" s="46" t="s">
        <v>154</v>
      </c>
      <c r="M1309" s="46" t="s">
        <v>155</v>
      </c>
      <c r="N1309" s="46" t="s">
        <v>156</v>
      </c>
      <c r="O1309" s="104" t="str">
        <f>IF(F1309="","",VLOOKUP(F1309,海关监管条件!$A$1:$B$2000,2,FALSE))</f>
        <v>A</v>
      </c>
    </row>
    <row r="1310" spans="1:15">
      <c r="A1310" s="45">
        <v>43791</v>
      </c>
      <c r="B1310" s="20" t="s">
        <v>3044</v>
      </c>
      <c r="C1310" s="20" t="s">
        <v>3045</v>
      </c>
      <c r="D1310" s="20" t="s">
        <v>3046</v>
      </c>
      <c r="E1310" s="20" t="s">
        <v>3047</v>
      </c>
      <c r="F1310" s="20" t="s">
        <v>43</v>
      </c>
      <c r="G1310" s="20" t="s">
        <v>1014</v>
      </c>
      <c r="H1310" s="46">
        <v>24</v>
      </c>
      <c r="I1310" s="46" t="s">
        <v>248</v>
      </c>
      <c r="J1310" s="47">
        <v>4.11</v>
      </c>
      <c r="K1310" s="47">
        <v>98.64</v>
      </c>
      <c r="L1310" s="46" t="s">
        <v>154</v>
      </c>
      <c r="M1310" s="46" t="s">
        <v>155</v>
      </c>
      <c r="N1310" s="46" t="s">
        <v>156</v>
      </c>
      <c r="O1310" s="104" t="str">
        <f>IF(F1310="","",VLOOKUP(F1310,海关监管条件!$A$1:$B$2000,2,FALSE))</f>
        <v>无 </v>
      </c>
    </row>
    <row r="1311" spans="1:15">
      <c r="A1311" s="45">
        <v>43791</v>
      </c>
      <c r="B1311" s="20" t="s">
        <v>3044</v>
      </c>
      <c r="C1311" s="20" t="s">
        <v>3045</v>
      </c>
      <c r="D1311" s="20" t="s">
        <v>3046</v>
      </c>
      <c r="E1311" s="20" t="s">
        <v>3048</v>
      </c>
      <c r="F1311" s="20" t="s">
        <v>43</v>
      </c>
      <c r="G1311" s="20" t="s">
        <v>1014</v>
      </c>
      <c r="H1311" s="46">
        <v>18</v>
      </c>
      <c r="I1311" s="46" t="s">
        <v>248</v>
      </c>
      <c r="J1311" s="47">
        <v>3.89</v>
      </c>
      <c r="K1311" s="47">
        <v>70.02</v>
      </c>
      <c r="L1311" s="46" t="s">
        <v>154</v>
      </c>
      <c r="M1311" s="46" t="s">
        <v>155</v>
      </c>
      <c r="N1311" s="46" t="s">
        <v>156</v>
      </c>
      <c r="O1311" s="104" t="str">
        <f>IF(F1311="","",VLOOKUP(F1311,海关监管条件!$A$1:$B$2000,2,FALSE))</f>
        <v>无 </v>
      </c>
    </row>
    <row r="1312" spans="1:15">
      <c r="A1312" s="45">
        <v>43791</v>
      </c>
      <c r="B1312" s="20" t="s">
        <v>3044</v>
      </c>
      <c r="C1312" s="20" t="s">
        <v>3045</v>
      </c>
      <c r="D1312" s="20" t="s">
        <v>3046</v>
      </c>
      <c r="E1312" s="20" t="s">
        <v>3049</v>
      </c>
      <c r="F1312" s="20" t="s">
        <v>43</v>
      </c>
      <c r="G1312" s="20" t="s">
        <v>1014</v>
      </c>
      <c r="H1312" s="46">
        <v>12</v>
      </c>
      <c r="I1312" s="46" t="s">
        <v>248</v>
      </c>
      <c r="J1312" s="47">
        <v>3.67</v>
      </c>
      <c r="K1312" s="47">
        <v>44.04</v>
      </c>
      <c r="L1312" s="46" t="s">
        <v>154</v>
      </c>
      <c r="M1312" s="46" t="s">
        <v>155</v>
      </c>
      <c r="N1312" s="46" t="s">
        <v>156</v>
      </c>
      <c r="O1312" s="104" t="str">
        <f>IF(F1312="","",VLOOKUP(F1312,海关监管条件!$A$1:$B$2000,2,FALSE))</f>
        <v>无 </v>
      </c>
    </row>
    <row r="1313" spans="1:15">
      <c r="A1313" s="45">
        <v>43791</v>
      </c>
      <c r="B1313" s="20" t="s">
        <v>3035</v>
      </c>
      <c r="C1313" s="20" t="s">
        <v>3050</v>
      </c>
      <c r="D1313" s="20" t="s">
        <v>3051</v>
      </c>
      <c r="E1313" s="20" t="s">
        <v>3052</v>
      </c>
      <c r="F1313" s="20" t="s">
        <v>7</v>
      </c>
      <c r="G1313" s="20" t="s">
        <v>3053</v>
      </c>
      <c r="H1313" s="46">
        <v>30</v>
      </c>
      <c r="I1313" s="46" t="s">
        <v>165</v>
      </c>
      <c r="J1313" s="47">
        <v>17.5226666666667</v>
      </c>
      <c r="K1313" s="47">
        <v>525.68</v>
      </c>
      <c r="L1313" s="103" t="s">
        <v>610</v>
      </c>
      <c r="M1313" s="46" t="s">
        <v>155</v>
      </c>
      <c r="N1313" s="46" t="s">
        <v>156</v>
      </c>
      <c r="O1313" s="104" t="str">
        <f>IF(F1313="","",VLOOKUP(F1313,海关监管条件!$A$1:$B$2000,2,FALSE))</f>
        <v>A </v>
      </c>
    </row>
    <row r="1314" spans="1:15">
      <c r="A1314" s="45">
        <v>43791</v>
      </c>
      <c r="B1314" s="20" t="s">
        <v>3054</v>
      </c>
      <c r="C1314" s="20" t="s">
        <v>3055</v>
      </c>
      <c r="D1314" s="20" t="s">
        <v>3056</v>
      </c>
      <c r="E1314" s="20" t="s">
        <v>3057</v>
      </c>
      <c r="F1314" s="20" t="s">
        <v>9</v>
      </c>
      <c r="G1314" s="20" t="s">
        <v>371</v>
      </c>
      <c r="H1314" s="46">
        <v>1.4</v>
      </c>
      <c r="I1314" s="46" t="s">
        <v>179</v>
      </c>
      <c r="J1314" s="47">
        <v>3</v>
      </c>
      <c r="K1314" s="47">
        <v>4.2</v>
      </c>
      <c r="L1314" s="46" t="s">
        <v>154</v>
      </c>
      <c r="M1314" s="46" t="s">
        <v>155</v>
      </c>
      <c r="N1314" s="46" t="s">
        <v>156</v>
      </c>
      <c r="O1314" s="104" t="str">
        <f>IF(F1314="","",VLOOKUP(F1314,海关监管条件!$A$1:$B$2000,2,FALSE))</f>
        <v>无 </v>
      </c>
    </row>
    <row r="1315" spans="1:15">
      <c r="A1315" s="45">
        <v>43791</v>
      </c>
      <c r="B1315" s="20" t="s">
        <v>3054</v>
      </c>
      <c r="C1315" s="20" t="s">
        <v>3055</v>
      </c>
      <c r="D1315" s="20" t="s">
        <v>3056</v>
      </c>
      <c r="E1315" s="20" t="s">
        <v>3058</v>
      </c>
      <c r="F1315" s="20" t="s">
        <v>9</v>
      </c>
      <c r="G1315" s="20" t="s">
        <v>3059</v>
      </c>
      <c r="H1315" s="46">
        <v>0.35</v>
      </c>
      <c r="I1315" s="46" t="s">
        <v>179</v>
      </c>
      <c r="J1315" s="47">
        <v>3</v>
      </c>
      <c r="K1315" s="47">
        <v>1.05</v>
      </c>
      <c r="L1315" s="46" t="s">
        <v>154</v>
      </c>
      <c r="M1315" s="46" t="s">
        <v>155</v>
      </c>
      <c r="N1315" s="46" t="s">
        <v>156</v>
      </c>
      <c r="O1315" s="104" t="str">
        <f>IF(F1315="","",VLOOKUP(F1315,海关监管条件!$A$1:$B$2000,2,FALSE))</f>
        <v>无 </v>
      </c>
    </row>
    <row r="1316" spans="1:15">
      <c r="A1316" s="45">
        <v>43797</v>
      </c>
      <c r="B1316" s="20" t="s">
        <v>3060</v>
      </c>
      <c r="C1316" s="20" t="s">
        <v>3061</v>
      </c>
      <c r="D1316" s="20" t="s">
        <v>3062</v>
      </c>
      <c r="E1316" s="20" t="s">
        <v>3063</v>
      </c>
      <c r="F1316" s="20" t="s">
        <v>42</v>
      </c>
      <c r="G1316" s="20" t="s">
        <v>2435</v>
      </c>
      <c r="H1316" s="46">
        <v>96</v>
      </c>
      <c r="I1316" s="46" t="s">
        <v>165</v>
      </c>
      <c r="J1316" s="47">
        <v>1.05</v>
      </c>
      <c r="K1316" s="47">
        <v>100.8</v>
      </c>
      <c r="L1316" s="46" t="s">
        <v>154</v>
      </c>
      <c r="M1316" s="46" t="s">
        <v>155</v>
      </c>
      <c r="N1316" s="46" t="s">
        <v>156</v>
      </c>
      <c r="O1316" s="104" t="str">
        <f>IF(F1316="","",VLOOKUP(F1316,海关监管条件!$A$1:$B$2000,2,FALSE))</f>
        <v>无 </v>
      </c>
    </row>
    <row r="1317" spans="1:15">
      <c r="A1317" s="45">
        <v>43797</v>
      </c>
      <c r="B1317" s="20" t="s">
        <v>3060</v>
      </c>
      <c r="C1317" s="20" t="s">
        <v>3061</v>
      </c>
      <c r="D1317" s="20" t="s">
        <v>3062</v>
      </c>
      <c r="E1317" s="20" t="s">
        <v>3064</v>
      </c>
      <c r="F1317" s="20" t="s">
        <v>15</v>
      </c>
      <c r="G1317" s="20" t="s">
        <v>3065</v>
      </c>
      <c r="H1317" s="46">
        <v>48</v>
      </c>
      <c r="I1317" s="46" t="s">
        <v>263</v>
      </c>
      <c r="J1317" s="47">
        <v>1.65</v>
      </c>
      <c r="K1317" s="47">
        <v>79.2</v>
      </c>
      <c r="L1317" s="46" t="s">
        <v>154</v>
      </c>
      <c r="M1317" s="46" t="s">
        <v>155</v>
      </c>
      <c r="N1317" s="46" t="s">
        <v>156</v>
      </c>
      <c r="O1317" s="104" t="str">
        <f>IF(F1317="","",VLOOKUP(F1317,海关监管条件!$A$1:$B$2000,2,FALSE))</f>
        <v>A </v>
      </c>
    </row>
    <row r="1318" spans="1:15">
      <c r="A1318" s="45">
        <v>43797</v>
      </c>
      <c r="B1318" s="20" t="s">
        <v>3060</v>
      </c>
      <c r="C1318" s="20" t="s">
        <v>3061</v>
      </c>
      <c r="D1318" s="20" t="s">
        <v>3062</v>
      </c>
      <c r="E1318" s="20" t="s">
        <v>3066</v>
      </c>
      <c r="F1318" s="20" t="s">
        <v>29</v>
      </c>
      <c r="G1318" s="20" t="s">
        <v>2339</v>
      </c>
      <c r="H1318" s="46">
        <v>120</v>
      </c>
      <c r="I1318" s="46" t="s">
        <v>263</v>
      </c>
      <c r="J1318" s="47">
        <v>0.99</v>
      </c>
      <c r="K1318" s="47">
        <v>118.8</v>
      </c>
      <c r="L1318" s="46" t="s">
        <v>154</v>
      </c>
      <c r="M1318" s="46" t="s">
        <v>155</v>
      </c>
      <c r="N1318" s="46" t="s">
        <v>156</v>
      </c>
      <c r="O1318" s="104" t="str">
        <f>IF(F1318="","",VLOOKUP(F1318,海关监管条件!$A$1:$B$2000,2,FALSE))</f>
        <v>A </v>
      </c>
    </row>
    <row r="1319" spans="1:15">
      <c r="A1319" s="45">
        <v>43797</v>
      </c>
      <c r="B1319" s="20" t="s">
        <v>3060</v>
      </c>
      <c r="C1319" s="20" t="s">
        <v>3061</v>
      </c>
      <c r="D1319" s="20" t="s">
        <v>3062</v>
      </c>
      <c r="E1319" s="20" t="s">
        <v>3067</v>
      </c>
      <c r="F1319" s="20" t="s">
        <v>15</v>
      </c>
      <c r="G1319" s="20" t="s">
        <v>3065</v>
      </c>
      <c r="H1319" s="46">
        <v>60</v>
      </c>
      <c r="I1319" s="46" t="s">
        <v>263</v>
      </c>
      <c r="J1319" s="47">
        <v>1.65</v>
      </c>
      <c r="K1319" s="47">
        <v>99</v>
      </c>
      <c r="L1319" s="46" t="s">
        <v>154</v>
      </c>
      <c r="M1319" s="46" t="s">
        <v>155</v>
      </c>
      <c r="N1319" s="46" t="s">
        <v>156</v>
      </c>
      <c r="O1319" s="104" t="str">
        <f>IF(F1319="","",VLOOKUP(F1319,海关监管条件!$A$1:$B$2000,2,FALSE))</f>
        <v>A </v>
      </c>
    </row>
    <row r="1320" spans="1:15">
      <c r="A1320" s="45">
        <v>43797</v>
      </c>
      <c r="B1320" s="20" t="s">
        <v>3060</v>
      </c>
      <c r="C1320" s="20" t="s">
        <v>3061</v>
      </c>
      <c r="D1320" s="20" t="s">
        <v>3062</v>
      </c>
      <c r="E1320" s="20" t="s">
        <v>3068</v>
      </c>
      <c r="F1320" s="20" t="s">
        <v>15</v>
      </c>
      <c r="G1320" s="20" t="s">
        <v>3069</v>
      </c>
      <c r="H1320" s="46">
        <v>96</v>
      </c>
      <c r="I1320" s="46" t="s">
        <v>263</v>
      </c>
      <c r="J1320" s="47">
        <v>1.05</v>
      </c>
      <c r="K1320" s="47">
        <v>100.8</v>
      </c>
      <c r="L1320" s="46" t="s">
        <v>154</v>
      </c>
      <c r="M1320" s="46" t="s">
        <v>155</v>
      </c>
      <c r="N1320" s="46" t="s">
        <v>156</v>
      </c>
      <c r="O1320" s="104" t="str">
        <f>IF(F1320="","",VLOOKUP(F1320,海关监管条件!$A$1:$B$2000,2,FALSE))</f>
        <v>A </v>
      </c>
    </row>
    <row r="1321" spans="1:15">
      <c r="A1321" s="45">
        <v>43797</v>
      </c>
      <c r="B1321" s="20" t="s">
        <v>3070</v>
      </c>
      <c r="C1321" s="20" t="s">
        <v>3071</v>
      </c>
      <c r="D1321" s="20" t="s">
        <v>3072</v>
      </c>
      <c r="E1321" s="20" t="s">
        <v>3073</v>
      </c>
      <c r="F1321" s="20" t="s">
        <v>37</v>
      </c>
      <c r="G1321" s="20" t="s">
        <v>451</v>
      </c>
      <c r="H1321" s="46">
        <v>24</v>
      </c>
      <c r="I1321" s="46" t="s">
        <v>263</v>
      </c>
      <c r="J1321" s="47">
        <v>3.26</v>
      </c>
      <c r="K1321" s="47">
        <v>78.24</v>
      </c>
      <c r="L1321" s="46" t="s">
        <v>154</v>
      </c>
      <c r="M1321" s="46" t="s">
        <v>155</v>
      </c>
      <c r="N1321" s="46" t="s">
        <v>156</v>
      </c>
      <c r="O1321" s="104" t="str">
        <f>IF(F1321="","",VLOOKUP(F1321,海关监管条件!$A$1:$B$2000,2,FALSE))</f>
        <v>AB</v>
      </c>
    </row>
    <row r="1322" spans="1:15">
      <c r="A1322" s="45">
        <v>43797</v>
      </c>
      <c r="B1322" s="20" t="s">
        <v>3070</v>
      </c>
      <c r="C1322" s="20" t="s">
        <v>3071</v>
      </c>
      <c r="D1322" s="20" t="s">
        <v>3072</v>
      </c>
      <c r="E1322" s="20" t="s">
        <v>3074</v>
      </c>
      <c r="F1322" s="20" t="s">
        <v>15</v>
      </c>
      <c r="G1322" s="20" t="s">
        <v>253</v>
      </c>
      <c r="H1322" s="46">
        <v>144</v>
      </c>
      <c r="I1322" s="46" t="s">
        <v>153</v>
      </c>
      <c r="J1322" s="47">
        <v>1.23</v>
      </c>
      <c r="K1322" s="47">
        <v>177.12</v>
      </c>
      <c r="L1322" s="46" t="s">
        <v>154</v>
      </c>
      <c r="M1322" s="46" t="s">
        <v>155</v>
      </c>
      <c r="N1322" s="46" t="s">
        <v>156</v>
      </c>
      <c r="O1322" s="104" t="str">
        <f>IF(F1322="","",VLOOKUP(F1322,海关监管条件!$A$1:$B$2000,2,FALSE))</f>
        <v>A </v>
      </c>
    </row>
    <row r="1323" spans="1:15">
      <c r="A1323" s="45">
        <v>43797</v>
      </c>
      <c r="B1323" s="20" t="s">
        <v>3070</v>
      </c>
      <c r="C1323" s="20" t="s">
        <v>3071</v>
      </c>
      <c r="D1323" s="20" t="s">
        <v>3072</v>
      </c>
      <c r="E1323" s="20" t="s">
        <v>3075</v>
      </c>
      <c r="F1323" s="20" t="s">
        <v>15</v>
      </c>
      <c r="G1323" s="20" t="s">
        <v>253</v>
      </c>
      <c r="H1323" s="46">
        <v>96</v>
      </c>
      <c r="I1323" s="46" t="s">
        <v>263</v>
      </c>
      <c r="J1323" s="47">
        <v>0.58</v>
      </c>
      <c r="K1323" s="47">
        <v>55.68</v>
      </c>
      <c r="L1323" s="46" t="s">
        <v>154</v>
      </c>
      <c r="M1323" s="46" t="s">
        <v>155</v>
      </c>
      <c r="N1323" s="46" t="s">
        <v>156</v>
      </c>
      <c r="O1323" s="104" t="str">
        <f>IF(F1323="","",VLOOKUP(F1323,海关监管条件!$A$1:$B$2000,2,FALSE))</f>
        <v>A </v>
      </c>
    </row>
    <row r="1324" spans="1:15">
      <c r="A1324" s="45">
        <v>43797</v>
      </c>
      <c r="B1324" s="20" t="s">
        <v>3070</v>
      </c>
      <c r="C1324" s="20" t="s">
        <v>3071</v>
      </c>
      <c r="D1324" s="20" t="s">
        <v>3072</v>
      </c>
      <c r="E1324" s="20" t="s">
        <v>3076</v>
      </c>
      <c r="F1324" s="20" t="s">
        <v>52</v>
      </c>
      <c r="G1324" s="20" t="s">
        <v>3077</v>
      </c>
      <c r="H1324" s="46">
        <v>16</v>
      </c>
      <c r="I1324" s="46" t="s">
        <v>153</v>
      </c>
      <c r="J1324" s="47">
        <v>3.87</v>
      </c>
      <c r="K1324" s="47">
        <v>61.92</v>
      </c>
      <c r="L1324" s="46" t="s">
        <v>154</v>
      </c>
      <c r="M1324" s="46" t="s">
        <v>155</v>
      </c>
      <c r="N1324" s="46" t="s">
        <v>156</v>
      </c>
      <c r="O1324" s="104" t="str">
        <f>IF(F1324="","",VLOOKUP(F1324,海关监管条件!$A$1:$B$2000,2,FALSE))</f>
        <v>无</v>
      </c>
    </row>
    <row r="1325" spans="1:15">
      <c r="A1325" s="45">
        <v>43797</v>
      </c>
      <c r="B1325" s="20" t="s">
        <v>3078</v>
      </c>
      <c r="C1325" s="20" t="s">
        <v>3079</v>
      </c>
      <c r="D1325" s="20" t="s">
        <v>3080</v>
      </c>
      <c r="E1325" s="20" t="s">
        <v>3081</v>
      </c>
      <c r="F1325" s="20" t="s">
        <v>4</v>
      </c>
      <c r="G1325" s="20" t="s">
        <v>281</v>
      </c>
      <c r="H1325" s="46">
        <v>39.2</v>
      </c>
      <c r="I1325" s="46" t="s">
        <v>179</v>
      </c>
      <c r="J1325" s="47">
        <v>18</v>
      </c>
      <c r="K1325" s="47">
        <v>705.6</v>
      </c>
      <c r="L1325" s="103" t="s">
        <v>162</v>
      </c>
      <c r="M1325" s="46" t="s">
        <v>155</v>
      </c>
      <c r="N1325" s="46" t="s">
        <v>156</v>
      </c>
      <c r="O1325" s="104" t="str">
        <f>IF(F1325="","",VLOOKUP(F1325,海关监管条件!$A$1:$B$2000,2,FALSE))</f>
        <v>无 </v>
      </c>
    </row>
    <row r="1326" spans="1:15">
      <c r="A1326" s="45">
        <v>43797</v>
      </c>
      <c r="B1326" s="20" t="s">
        <v>3078</v>
      </c>
      <c r="C1326" s="20" t="s">
        <v>3079</v>
      </c>
      <c r="D1326" s="20" t="s">
        <v>3080</v>
      </c>
      <c r="E1326" s="20" t="s">
        <v>3082</v>
      </c>
      <c r="F1326" s="20" t="s">
        <v>51</v>
      </c>
      <c r="G1326" s="20" t="s">
        <v>766</v>
      </c>
      <c r="H1326" s="46">
        <v>1.4</v>
      </c>
      <c r="I1326" s="46" t="s">
        <v>179</v>
      </c>
      <c r="J1326" s="47">
        <v>18</v>
      </c>
      <c r="K1326" s="47">
        <v>25.2</v>
      </c>
      <c r="L1326" s="103" t="s">
        <v>162</v>
      </c>
      <c r="M1326" s="46" t="s">
        <v>155</v>
      </c>
      <c r="N1326" s="46" t="s">
        <v>156</v>
      </c>
      <c r="O1326" s="104" t="str">
        <f>IF(F1326="","",VLOOKUP(F1326,海关监管条件!$A$1:$B$2000,2,FALSE))</f>
        <v>无</v>
      </c>
    </row>
    <row r="1327" spans="1:15">
      <c r="A1327" s="45">
        <v>43797</v>
      </c>
      <c r="B1327" s="20" t="s">
        <v>3078</v>
      </c>
      <c r="C1327" s="20" t="s">
        <v>3079</v>
      </c>
      <c r="D1327" s="20" t="s">
        <v>3080</v>
      </c>
      <c r="E1327" s="20" t="s">
        <v>3083</v>
      </c>
      <c r="F1327" s="20" t="s">
        <v>51</v>
      </c>
      <c r="G1327" s="20" t="s">
        <v>764</v>
      </c>
      <c r="H1327" s="46">
        <v>22.98</v>
      </c>
      <c r="I1327" s="46" t="s">
        <v>179</v>
      </c>
      <c r="J1327" s="47">
        <v>18</v>
      </c>
      <c r="K1327" s="47">
        <v>413.64</v>
      </c>
      <c r="L1327" s="103" t="s">
        <v>162</v>
      </c>
      <c r="M1327" s="46" t="s">
        <v>155</v>
      </c>
      <c r="N1327" s="46" t="s">
        <v>156</v>
      </c>
      <c r="O1327" s="104" t="str">
        <f>IF(F1327="","",VLOOKUP(F1327,海关监管条件!$A$1:$B$2000,2,FALSE))</f>
        <v>无</v>
      </c>
    </row>
    <row r="1328" spans="1:15">
      <c r="A1328" s="45">
        <v>43797</v>
      </c>
      <c r="B1328" s="20" t="s">
        <v>3078</v>
      </c>
      <c r="C1328" s="20" t="s">
        <v>3079</v>
      </c>
      <c r="D1328" s="20" t="s">
        <v>3080</v>
      </c>
      <c r="E1328" s="20" t="s">
        <v>3084</v>
      </c>
      <c r="F1328" s="20" t="s">
        <v>4</v>
      </c>
      <c r="G1328" s="20" t="s">
        <v>3085</v>
      </c>
      <c r="H1328" s="46">
        <v>5.1</v>
      </c>
      <c r="I1328" s="46" t="s">
        <v>179</v>
      </c>
      <c r="J1328" s="47">
        <v>18</v>
      </c>
      <c r="K1328" s="47">
        <v>91.8</v>
      </c>
      <c r="L1328" s="103" t="s">
        <v>162</v>
      </c>
      <c r="M1328" s="46" t="s">
        <v>155</v>
      </c>
      <c r="N1328" s="46" t="s">
        <v>156</v>
      </c>
      <c r="O1328" s="104" t="str">
        <f>IF(F1328="","",VLOOKUP(F1328,海关监管条件!$A$1:$B$2000,2,FALSE))</f>
        <v>无 </v>
      </c>
    </row>
    <row r="1329" spans="1:15">
      <c r="A1329" s="45">
        <v>43797</v>
      </c>
      <c r="B1329" s="20" t="s">
        <v>3086</v>
      </c>
      <c r="C1329" s="20" t="s">
        <v>3087</v>
      </c>
      <c r="D1329" s="20" t="s">
        <v>3088</v>
      </c>
      <c r="E1329" s="20" t="s">
        <v>3089</v>
      </c>
      <c r="F1329" s="20" t="s">
        <v>37</v>
      </c>
      <c r="G1329" s="20" t="s">
        <v>738</v>
      </c>
      <c r="H1329" s="46">
        <v>48</v>
      </c>
      <c r="I1329" s="46" t="s">
        <v>165</v>
      </c>
      <c r="J1329" s="47">
        <v>0.5</v>
      </c>
      <c r="K1329" s="47">
        <v>24</v>
      </c>
      <c r="L1329" s="46" t="s">
        <v>154</v>
      </c>
      <c r="M1329" s="46" t="s">
        <v>155</v>
      </c>
      <c r="N1329" s="46" t="s">
        <v>156</v>
      </c>
      <c r="O1329" s="104" t="str">
        <f>IF(F1329="","",VLOOKUP(F1329,海关监管条件!$A$1:$B$2000,2,FALSE))</f>
        <v>AB</v>
      </c>
    </row>
    <row r="1330" spans="1:15">
      <c r="A1330" s="45">
        <v>43797</v>
      </c>
      <c r="B1330" s="20" t="s">
        <v>3086</v>
      </c>
      <c r="C1330" s="20" t="s">
        <v>3087</v>
      </c>
      <c r="D1330" s="20" t="s">
        <v>3088</v>
      </c>
      <c r="E1330" s="20" t="s">
        <v>3090</v>
      </c>
      <c r="F1330" s="20" t="s">
        <v>37</v>
      </c>
      <c r="G1330" s="20" t="s">
        <v>738</v>
      </c>
      <c r="H1330" s="46">
        <v>44</v>
      </c>
      <c r="I1330" s="46" t="s">
        <v>165</v>
      </c>
      <c r="J1330" s="47">
        <v>0.5</v>
      </c>
      <c r="K1330" s="47">
        <v>22</v>
      </c>
      <c r="L1330" s="46" t="s">
        <v>154</v>
      </c>
      <c r="M1330" s="46" t="s">
        <v>155</v>
      </c>
      <c r="N1330" s="46" t="s">
        <v>156</v>
      </c>
      <c r="O1330" s="104" t="str">
        <f>IF(F1330="","",VLOOKUP(F1330,海关监管条件!$A$1:$B$2000,2,FALSE))</f>
        <v>AB</v>
      </c>
    </row>
    <row r="1331" spans="1:15">
      <c r="A1331" s="45">
        <v>43797</v>
      </c>
      <c r="B1331" s="20" t="s">
        <v>3086</v>
      </c>
      <c r="C1331" s="20" t="s">
        <v>3087</v>
      </c>
      <c r="D1331" s="20" t="s">
        <v>3088</v>
      </c>
      <c r="E1331" s="20" t="s">
        <v>3091</v>
      </c>
      <c r="F1331" s="20" t="s">
        <v>52</v>
      </c>
      <c r="G1331" s="20" t="s">
        <v>1166</v>
      </c>
      <c r="H1331" s="46">
        <v>48</v>
      </c>
      <c r="I1331" s="46" t="s">
        <v>153</v>
      </c>
      <c r="J1331" s="47">
        <v>1.1</v>
      </c>
      <c r="K1331" s="47">
        <v>52.8</v>
      </c>
      <c r="L1331" s="46" t="s">
        <v>154</v>
      </c>
      <c r="M1331" s="46" t="s">
        <v>155</v>
      </c>
      <c r="N1331" s="46" t="s">
        <v>156</v>
      </c>
      <c r="O1331" s="104" t="str">
        <f>IF(F1331="","",VLOOKUP(F1331,海关监管条件!$A$1:$B$2000,2,FALSE))</f>
        <v>无</v>
      </c>
    </row>
    <row r="1332" spans="1:15">
      <c r="A1332" s="45">
        <v>43797</v>
      </c>
      <c r="B1332" s="20" t="s">
        <v>3086</v>
      </c>
      <c r="C1332" s="20" t="s">
        <v>3087</v>
      </c>
      <c r="D1332" s="20" t="s">
        <v>3088</v>
      </c>
      <c r="E1332" s="20" t="s">
        <v>3092</v>
      </c>
      <c r="F1332" s="20" t="s">
        <v>15</v>
      </c>
      <c r="G1332" s="20" t="s">
        <v>3093</v>
      </c>
      <c r="H1332" s="46">
        <v>44</v>
      </c>
      <c r="I1332" s="46" t="s">
        <v>153</v>
      </c>
      <c r="J1332" s="47">
        <v>2.84</v>
      </c>
      <c r="K1332" s="47">
        <v>124.96</v>
      </c>
      <c r="L1332" s="46" t="s">
        <v>154</v>
      </c>
      <c r="M1332" s="46" t="s">
        <v>155</v>
      </c>
      <c r="N1332" s="46" t="s">
        <v>156</v>
      </c>
      <c r="O1332" s="104" t="str">
        <f>IF(F1332="","",VLOOKUP(F1332,海关监管条件!$A$1:$B$2000,2,FALSE))</f>
        <v>A </v>
      </c>
    </row>
    <row r="1333" spans="1:15">
      <c r="A1333" s="45">
        <v>43797</v>
      </c>
      <c r="B1333" s="20" t="s">
        <v>3086</v>
      </c>
      <c r="C1333" s="20" t="s">
        <v>3087</v>
      </c>
      <c r="D1333" s="20" t="s">
        <v>3088</v>
      </c>
      <c r="E1333" s="20" t="s">
        <v>3094</v>
      </c>
      <c r="F1333" s="20" t="s">
        <v>52</v>
      </c>
      <c r="G1333" s="20" t="s">
        <v>3095</v>
      </c>
      <c r="H1333" s="46">
        <v>44</v>
      </c>
      <c r="I1333" s="46" t="s">
        <v>153</v>
      </c>
      <c r="J1333" s="47">
        <v>3.2</v>
      </c>
      <c r="K1333" s="47">
        <v>140.8</v>
      </c>
      <c r="L1333" s="46" t="s">
        <v>154</v>
      </c>
      <c r="M1333" s="46" t="s">
        <v>155</v>
      </c>
      <c r="N1333" s="46" t="s">
        <v>156</v>
      </c>
      <c r="O1333" s="104" t="str">
        <f>IF(F1333="","",VLOOKUP(F1333,海关监管条件!$A$1:$B$2000,2,FALSE))</f>
        <v>无</v>
      </c>
    </row>
    <row r="1334" spans="1:15">
      <c r="A1334" s="45">
        <v>43797</v>
      </c>
      <c r="B1334" s="20" t="s">
        <v>3086</v>
      </c>
      <c r="C1334" s="20" t="s">
        <v>3087</v>
      </c>
      <c r="D1334" s="20" t="s">
        <v>3088</v>
      </c>
      <c r="E1334" s="20" t="s">
        <v>3096</v>
      </c>
      <c r="F1334" s="20" t="s">
        <v>55</v>
      </c>
      <c r="G1334" s="20" t="s">
        <v>3097</v>
      </c>
      <c r="H1334" s="46">
        <v>44</v>
      </c>
      <c r="I1334" s="46" t="s">
        <v>165</v>
      </c>
      <c r="J1334" s="47">
        <v>0.28</v>
      </c>
      <c r="K1334" s="47">
        <v>12.32</v>
      </c>
      <c r="L1334" s="46" t="s">
        <v>154</v>
      </c>
      <c r="M1334" s="46" t="s">
        <v>155</v>
      </c>
      <c r="N1334" s="46" t="s">
        <v>156</v>
      </c>
      <c r="O1334" s="104" t="str">
        <f>IF(F1334="","",VLOOKUP(F1334,海关监管条件!$A$1:$B$2000,2,FALSE))</f>
        <v>A</v>
      </c>
    </row>
    <row r="1335" spans="1:15">
      <c r="A1335" s="45">
        <v>43797</v>
      </c>
      <c r="B1335" s="20" t="s">
        <v>3086</v>
      </c>
      <c r="C1335" s="20" t="s">
        <v>3087</v>
      </c>
      <c r="D1335" s="20" t="s">
        <v>3088</v>
      </c>
      <c r="E1335" s="20" t="s">
        <v>3098</v>
      </c>
      <c r="F1335" s="20" t="s">
        <v>42</v>
      </c>
      <c r="G1335" s="20" t="s">
        <v>3099</v>
      </c>
      <c r="H1335" s="46">
        <v>44</v>
      </c>
      <c r="I1335" s="46" t="s">
        <v>165</v>
      </c>
      <c r="J1335" s="47">
        <v>0.3</v>
      </c>
      <c r="K1335" s="47">
        <v>13.2</v>
      </c>
      <c r="L1335" s="46" t="s">
        <v>154</v>
      </c>
      <c r="M1335" s="46" t="s">
        <v>155</v>
      </c>
      <c r="N1335" s="46" t="s">
        <v>156</v>
      </c>
      <c r="O1335" s="104" t="str">
        <f>IF(F1335="","",VLOOKUP(F1335,海关监管条件!$A$1:$B$2000,2,FALSE))</f>
        <v>无 </v>
      </c>
    </row>
    <row r="1336" spans="1:15">
      <c r="A1336" s="45">
        <v>43797</v>
      </c>
      <c r="B1336" s="20" t="s">
        <v>3086</v>
      </c>
      <c r="C1336" s="20" t="s">
        <v>3087</v>
      </c>
      <c r="D1336" s="20" t="s">
        <v>3088</v>
      </c>
      <c r="E1336" s="20" t="s">
        <v>3100</v>
      </c>
      <c r="F1336" s="20" t="s">
        <v>42</v>
      </c>
      <c r="G1336" s="20" t="s">
        <v>3101</v>
      </c>
      <c r="H1336" s="46">
        <v>44</v>
      </c>
      <c r="I1336" s="46" t="s">
        <v>165</v>
      </c>
      <c r="J1336" s="47">
        <v>0.3</v>
      </c>
      <c r="K1336" s="47">
        <v>13.2</v>
      </c>
      <c r="L1336" s="46" t="s">
        <v>154</v>
      </c>
      <c r="M1336" s="46" t="s">
        <v>155</v>
      </c>
      <c r="N1336" s="46" t="s">
        <v>156</v>
      </c>
      <c r="O1336" s="104" t="str">
        <f>IF(F1336="","",VLOOKUP(F1336,海关监管条件!$A$1:$B$2000,2,FALSE))</f>
        <v>无 </v>
      </c>
    </row>
    <row r="1337" spans="1:15">
      <c r="A1337" s="45">
        <v>43797</v>
      </c>
      <c r="B1337" s="20" t="s">
        <v>3086</v>
      </c>
      <c r="C1337" s="20" t="s">
        <v>3087</v>
      </c>
      <c r="D1337" s="20" t="s">
        <v>3088</v>
      </c>
      <c r="E1337" s="20" t="s">
        <v>3102</v>
      </c>
      <c r="F1337" s="20" t="s">
        <v>55</v>
      </c>
      <c r="G1337" s="20" t="s">
        <v>1365</v>
      </c>
      <c r="H1337" s="46">
        <v>44</v>
      </c>
      <c r="I1337" s="46" t="s">
        <v>165</v>
      </c>
      <c r="J1337" s="47">
        <v>0.2</v>
      </c>
      <c r="K1337" s="47">
        <v>8.8</v>
      </c>
      <c r="L1337" s="46" t="s">
        <v>154</v>
      </c>
      <c r="M1337" s="46" t="s">
        <v>155</v>
      </c>
      <c r="N1337" s="46" t="s">
        <v>156</v>
      </c>
      <c r="O1337" s="104" t="str">
        <f>IF(F1337="","",VLOOKUP(F1337,海关监管条件!$A$1:$B$2000,2,FALSE))</f>
        <v>A</v>
      </c>
    </row>
    <row r="1338" spans="1:15">
      <c r="A1338" s="45">
        <v>43797</v>
      </c>
      <c r="B1338" s="20" t="s">
        <v>3086</v>
      </c>
      <c r="C1338" s="20" t="s">
        <v>3087</v>
      </c>
      <c r="D1338" s="20" t="s">
        <v>3088</v>
      </c>
      <c r="E1338" s="20" t="s">
        <v>3103</v>
      </c>
      <c r="F1338" s="20" t="s">
        <v>58</v>
      </c>
      <c r="G1338" s="20" t="s">
        <v>2219</v>
      </c>
      <c r="H1338" s="46">
        <v>44</v>
      </c>
      <c r="I1338" s="46" t="s">
        <v>631</v>
      </c>
      <c r="J1338" s="47">
        <v>0.25</v>
      </c>
      <c r="K1338" s="47">
        <v>11</v>
      </c>
      <c r="L1338" s="46" t="s">
        <v>154</v>
      </c>
      <c r="M1338" s="46" t="s">
        <v>155</v>
      </c>
      <c r="N1338" s="46" t="s">
        <v>156</v>
      </c>
      <c r="O1338" s="104" t="str">
        <f>IF(F1338="","",VLOOKUP(F1338,海关监管条件!$A$1:$B$2000,2,FALSE))</f>
        <v>无</v>
      </c>
    </row>
    <row r="1339" spans="1:15">
      <c r="A1339" s="45">
        <v>43797</v>
      </c>
      <c r="B1339" s="20" t="s">
        <v>3086</v>
      </c>
      <c r="C1339" s="20" t="s">
        <v>3087</v>
      </c>
      <c r="D1339" s="20" t="s">
        <v>3088</v>
      </c>
      <c r="E1339" s="20" t="s">
        <v>3104</v>
      </c>
      <c r="F1339" s="20" t="s">
        <v>42</v>
      </c>
      <c r="G1339" s="20" t="s">
        <v>1619</v>
      </c>
      <c r="H1339" s="46">
        <v>44</v>
      </c>
      <c r="I1339" s="46" t="s">
        <v>165</v>
      </c>
      <c r="J1339" s="47">
        <v>0.3</v>
      </c>
      <c r="K1339" s="47">
        <v>13.2</v>
      </c>
      <c r="L1339" s="46" t="s">
        <v>154</v>
      </c>
      <c r="M1339" s="46" t="s">
        <v>155</v>
      </c>
      <c r="N1339" s="46" t="s">
        <v>156</v>
      </c>
      <c r="O1339" s="104" t="str">
        <f>IF(F1339="","",VLOOKUP(F1339,海关监管条件!$A$1:$B$2000,2,FALSE))</f>
        <v>无 </v>
      </c>
    </row>
    <row r="1340" spans="1:15">
      <c r="A1340" s="45">
        <v>43797</v>
      </c>
      <c r="B1340" s="20" t="s">
        <v>3086</v>
      </c>
      <c r="C1340" s="20" t="s">
        <v>3087</v>
      </c>
      <c r="D1340" s="20" t="s">
        <v>3088</v>
      </c>
      <c r="E1340" s="20" t="s">
        <v>3105</v>
      </c>
      <c r="F1340" s="20" t="s">
        <v>42</v>
      </c>
      <c r="G1340" s="20" t="s">
        <v>3106</v>
      </c>
      <c r="H1340" s="46">
        <v>44</v>
      </c>
      <c r="I1340" s="46" t="s">
        <v>165</v>
      </c>
      <c r="J1340" s="47">
        <v>0.2</v>
      </c>
      <c r="K1340" s="47">
        <v>8.8</v>
      </c>
      <c r="L1340" s="46" t="s">
        <v>154</v>
      </c>
      <c r="M1340" s="46" t="s">
        <v>155</v>
      </c>
      <c r="N1340" s="46" t="s">
        <v>156</v>
      </c>
      <c r="O1340" s="104" t="str">
        <f>IF(F1340="","",VLOOKUP(F1340,海关监管条件!$A$1:$B$2000,2,FALSE))</f>
        <v>无 </v>
      </c>
    </row>
    <row r="1341" spans="1:15">
      <c r="A1341" s="45">
        <v>43797</v>
      </c>
      <c r="B1341" s="20" t="s">
        <v>3086</v>
      </c>
      <c r="C1341" s="20" t="s">
        <v>3087</v>
      </c>
      <c r="D1341" s="20" t="s">
        <v>3088</v>
      </c>
      <c r="E1341" s="20" t="s">
        <v>3107</v>
      </c>
      <c r="F1341" s="20" t="s">
        <v>55</v>
      </c>
      <c r="G1341" s="20" t="s">
        <v>3108</v>
      </c>
      <c r="H1341" s="46">
        <v>44</v>
      </c>
      <c r="I1341" s="46" t="s">
        <v>165</v>
      </c>
      <c r="J1341" s="47">
        <v>0.28</v>
      </c>
      <c r="K1341" s="47">
        <v>12.32</v>
      </c>
      <c r="L1341" s="46" t="s">
        <v>154</v>
      </c>
      <c r="M1341" s="46" t="s">
        <v>155</v>
      </c>
      <c r="N1341" s="46" t="s">
        <v>156</v>
      </c>
      <c r="O1341" s="104" t="str">
        <f>IF(F1341="","",VLOOKUP(F1341,海关监管条件!$A$1:$B$2000,2,FALSE))</f>
        <v>A</v>
      </c>
    </row>
    <row r="1342" spans="1:15">
      <c r="A1342" s="45">
        <v>43797</v>
      </c>
      <c r="B1342" s="20" t="s">
        <v>3086</v>
      </c>
      <c r="C1342" s="20" t="s">
        <v>3087</v>
      </c>
      <c r="D1342" s="20" t="s">
        <v>3088</v>
      </c>
      <c r="E1342" s="20" t="s">
        <v>3109</v>
      </c>
      <c r="F1342" s="20" t="s">
        <v>42</v>
      </c>
      <c r="G1342" s="20" t="s">
        <v>1343</v>
      </c>
      <c r="H1342" s="46">
        <v>16</v>
      </c>
      <c r="I1342" s="46" t="s">
        <v>165</v>
      </c>
      <c r="J1342" s="47">
        <v>0.6</v>
      </c>
      <c r="K1342" s="47">
        <v>9.6</v>
      </c>
      <c r="L1342" s="46" t="s">
        <v>154</v>
      </c>
      <c r="M1342" s="46" t="s">
        <v>155</v>
      </c>
      <c r="N1342" s="46" t="s">
        <v>156</v>
      </c>
      <c r="O1342" s="104" t="str">
        <f>IF(F1342="","",VLOOKUP(F1342,海关监管条件!$A$1:$B$2000,2,FALSE))</f>
        <v>无 </v>
      </c>
    </row>
    <row r="1343" spans="1:15">
      <c r="A1343" s="45">
        <v>43797</v>
      </c>
      <c r="B1343" s="20" t="s">
        <v>3086</v>
      </c>
      <c r="C1343" s="20" t="s">
        <v>3087</v>
      </c>
      <c r="D1343" s="20" t="s">
        <v>3088</v>
      </c>
      <c r="E1343" s="20" t="s">
        <v>3110</v>
      </c>
      <c r="F1343" s="20" t="s">
        <v>54</v>
      </c>
      <c r="G1343" s="20" t="s">
        <v>1606</v>
      </c>
      <c r="H1343" s="46">
        <v>12</v>
      </c>
      <c r="I1343" s="46" t="s">
        <v>631</v>
      </c>
      <c r="J1343" s="47">
        <v>1.4</v>
      </c>
      <c r="K1343" s="47">
        <v>16.8</v>
      </c>
      <c r="L1343" s="46" t="s">
        <v>154</v>
      </c>
      <c r="M1343" s="46" t="s">
        <v>155</v>
      </c>
      <c r="N1343" s="46" t="s">
        <v>156</v>
      </c>
      <c r="O1343" s="104" t="str">
        <f>IF(F1343="","",VLOOKUP(F1343,海关监管条件!$A$1:$B$2000,2,FALSE))</f>
        <v>A</v>
      </c>
    </row>
    <row r="1344" spans="1:15">
      <c r="A1344" s="45">
        <v>43797</v>
      </c>
      <c r="B1344" s="20" t="s">
        <v>3086</v>
      </c>
      <c r="C1344" s="20" t="s">
        <v>3087</v>
      </c>
      <c r="D1344" s="20" t="s">
        <v>3088</v>
      </c>
      <c r="E1344" s="20" t="s">
        <v>3111</v>
      </c>
      <c r="F1344" s="20" t="s">
        <v>53</v>
      </c>
      <c r="G1344" s="20" t="s">
        <v>1348</v>
      </c>
      <c r="H1344" s="46">
        <v>8</v>
      </c>
      <c r="I1344" s="46" t="s">
        <v>631</v>
      </c>
      <c r="J1344" s="47">
        <v>0.7</v>
      </c>
      <c r="K1344" s="47">
        <v>5.6</v>
      </c>
      <c r="L1344" s="46" t="s">
        <v>154</v>
      </c>
      <c r="M1344" s="46" t="s">
        <v>155</v>
      </c>
      <c r="N1344" s="46" t="s">
        <v>156</v>
      </c>
      <c r="O1344" s="104" t="str">
        <f>IF(F1344="","",VLOOKUP(F1344,海关监管条件!$A$1:$B$2000,2,FALSE))</f>
        <v>无</v>
      </c>
    </row>
    <row r="1345" spans="1:15">
      <c r="A1345" s="45">
        <v>43797</v>
      </c>
      <c r="B1345" s="20" t="s">
        <v>3086</v>
      </c>
      <c r="C1345" s="20" t="s">
        <v>3087</v>
      </c>
      <c r="D1345" s="20" t="s">
        <v>3088</v>
      </c>
      <c r="E1345" s="20" t="s">
        <v>3112</v>
      </c>
      <c r="F1345" s="20" t="s">
        <v>53</v>
      </c>
      <c r="G1345" s="20" t="s">
        <v>2642</v>
      </c>
      <c r="H1345" s="46">
        <v>120</v>
      </c>
      <c r="I1345" s="46" t="s">
        <v>631</v>
      </c>
      <c r="J1345" s="47">
        <v>0.2</v>
      </c>
      <c r="K1345" s="47">
        <v>24</v>
      </c>
      <c r="L1345" s="46" t="s">
        <v>154</v>
      </c>
      <c r="M1345" s="46" t="s">
        <v>155</v>
      </c>
      <c r="N1345" s="46" t="s">
        <v>156</v>
      </c>
      <c r="O1345" s="104" t="str">
        <f>IF(F1345="","",VLOOKUP(F1345,海关监管条件!$A$1:$B$2000,2,FALSE))</f>
        <v>无</v>
      </c>
    </row>
    <row r="1346" spans="1:15">
      <c r="A1346" s="45">
        <v>43797</v>
      </c>
      <c r="B1346" s="20" t="s">
        <v>3086</v>
      </c>
      <c r="C1346" s="20" t="s">
        <v>3087</v>
      </c>
      <c r="D1346" s="20" t="s">
        <v>3088</v>
      </c>
      <c r="E1346" s="20" t="s">
        <v>3113</v>
      </c>
      <c r="F1346" s="20" t="s">
        <v>42</v>
      </c>
      <c r="G1346" s="20" t="s">
        <v>1619</v>
      </c>
      <c r="H1346" s="46">
        <v>144</v>
      </c>
      <c r="I1346" s="46" t="s">
        <v>165</v>
      </c>
      <c r="J1346" s="47">
        <v>0.22</v>
      </c>
      <c r="K1346" s="47">
        <v>31.68</v>
      </c>
      <c r="L1346" s="46" t="s">
        <v>154</v>
      </c>
      <c r="M1346" s="46" t="s">
        <v>155</v>
      </c>
      <c r="N1346" s="46" t="s">
        <v>156</v>
      </c>
      <c r="O1346" s="104" t="str">
        <f>IF(F1346="","",VLOOKUP(F1346,海关监管条件!$A$1:$B$2000,2,FALSE))</f>
        <v>无 </v>
      </c>
    </row>
    <row r="1347" spans="1:15">
      <c r="A1347" s="45">
        <v>43797</v>
      </c>
      <c r="B1347" s="20" t="s">
        <v>3086</v>
      </c>
      <c r="C1347" s="20" t="s">
        <v>3087</v>
      </c>
      <c r="D1347" s="20" t="s">
        <v>3088</v>
      </c>
      <c r="E1347" s="20" t="s">
        <v>3114</v>
      </c>
      <c r="F1347" s="20" t="s">
        <v>42</v>
      </c>
      <c r="G1347" s="20" t="s">
        <v>3115</v>
      </c>
      <c r="H1347" s="46">
        <v>96</v>
      </c>
      <c r="I1347" s="46" t="s">
        <v>165</v>
      </c>
      <c r="J1347" s="47">
        <v>0.23</v>
      </c>
      <c r="K1347" s="47">
        <v>22.08</v>
      </c>
      <c r="L1347" s="46" t="s">
        <v>154</v>
      </c>
      <c r="M1347" s="46" t="s">
        <v>155</v>
      </c>
      <c r="N1347" s="46" t="s">
        <v>156</v>
      </c>
      <c r="O1347" s="104" t="str">
        <f>IF(F1347="","",VLOOKUP(F1347,海关监管条件!$A$1:$B$2000,2,FALSE))</f>
        <v>无 </v>
      </c>
    </row>
    <row r="1348" spans="1:15">
      <c r="A1348" s="45">
        <v>43797</v>
      </c>
      <c r="B1348" s="20" t="s">
        <v>3086</v>
      </c>
      <c r="C1348" s="20" t="s">
        <v>3087</v>
      </c>
      <c r="D1348" s="20" t="s">
        <v>3088</v>
      </c>
      <c r="E1348" s="20" t="s">
        <v>3116</v>
      </c>
      <c r="F1348" s="20" t="s">
        <v>15</v>
      </c>
      <c r="G1348" s="20" t="s">
        <v>3117</v>
      </c>
      <c r="H1348" s="46">
        <v>84</v>
      </c>
      <c r="I1348" s="46" t="s">
        <v>165</v>
      </c>
      <c r="J1348" s="47">
        <v>0.4</v>
      </c>
      <c r="K1348" s="47">
        <v>33.6</v>
      </c>
      <c r="L1348" s="46" t="s">
        <v>154</v>
      </c>
      <c r="M1348" s="46" t="s">
        <v>155</v>
      </c>
      <c r="N1348" s="46" t="s">
        <v>156</v>
      </c>
      <c r="O1348" s="104" t="str">
        <f>IF(F1348="","",VLOOKUP(F1348,海关监管条件!$A$1:$B$2000,2,FALSE))</f>
        <v>A </v>
      </c>
    </row>
    <row r="1349" spans="1:15">
      <c r="A1349" s="45">
        <v>43797</v>
      </c>
      <c r="B1349" s="20" t="s">
        <v>3086</v>
      </c>
      <c r="C1349" s="20" t="s">
        <v>3087</v>
      </c>
      <c r="D1349" s="20" t="s">
        <v>3088</v>
      </c>
      <c r="E1349" s="20" t="s">
        <v>3118</v>
      </c>
      <c r="F1349" s="20" t="s">
        <v>42</v>
      </c>
      <c r="G1349" s="20" t="s">
        <v>1454</v>
      </c>
      <c r="H1349" s="46">
        <v>96</v>
      </c>
      <c r="I1349" s="46" t="s">
        <v>165</v>
      </c>
      <c r="J1349" s="47">
        <v>0.7</v>
      </c>
      <c r="K1349" s="47">
        <v>67.2</v>
      </c>
      <c r="L1349" s="46" t="s">
        <v>154</v>
      </c>
      <c r="M1349" s="46" t="s">
        <v>155</v>
      </c>
      <c r="N1349" s="46" t="s">
        <v>156</v>
      </c>
      <c r="O1349" s="104" t="str">
        <f>IF(F1349="","",VLOOKUP(F1349,海关监管条件!$A$1:$B$2000,2,FALSE))</f>
        <v>无 </v>
      </c>
    </row>
    <row r="1350" spans="1:15">
      <c r="A1350" s="45">
        <v>43797</v>
      </c>
      <c r="B1350" s="20" t="s">
        <v>3086</v>
      </c>
      <c r="C1350" s="20" t="s">
        <v>3087</v>
      </c>
      <c r="D1350" s="20" t="s">
        <v>3088</v>
      </c>
      <c r="E1350" s="20" t="s">
        <v>3119</v>
      </c>
      <c r="F1350" s="20" t="s">
        <v>42</v>
      </c>
      <c r="G1350" s="20" t="s">
        <v>2419</v>
      </c>
      <c r="H1350" s="46">
        <v>96</v>
      </c>
      <c r="I1350" s="46" t="s">
        <v>165</v>
      </c>
      <c r="J1350" s="47">
        <v>0.3</v>
      </c>
      <c r="K1350" s="47">
        <v>28.8</v>
      </c>
      <c r="L1350" s="46" t="s">
        <v>154</v>
      </c>
      <c r="M1350" s="46" t="s">
        <v>155</v>
      </c>
      <c r="N1350" s="46" t="s">
        <v>156</v>
      </c>
      <c r="O1350" s="104" t="str">
        <f>IF(F1350="","",VLOOKUP(F1350,海关监管条件!$A$1:$B$2000,2,FALSE))</f>
        <v>无 </v>
      </c>
    </row>
    <row r="1351" spans="1:15">
      <c r="A1351" s="45">
        <v>43797</v>
      </c>
      <c r="B1351" s="20" t="s">
        <v>3086</v>
      </c>
      <c r="C1351" s="20" t="s">
        <v>3087</v>
      </c>
      <c r="D1351" s="20" t="s">
        <v>3088</v>
      </c>
      <c r="E1351" s="20" t="s">
        <v>3120</v>
      </c>
      <c r="F1351" s="20" t="s">
        <v>55</v>
      </c>
      <c r="G1351" s="20" t="s">
        <v>1365</v>
      </c>
      <c r="H1351" s="46">
        <v>120</v>
      </c>
      <c r="I1351" s="46" t="s">
        <v>165</v>
      </c>
      <c r="J1351" s="47">
        <v>0.28</v>
      </c>
      <c r="K1351" s="47">
        <v>33.6</v>
      </c>
      <c r="L1351" s="46" t="s">
        <v>154</v>
      </c>
      <c r="M1351" s="46" t="s">
        <v>155</v>
      </c>
      <c r="N1351" s="46" t="s">
        <v>156</v>
      </c>
      <c r="O1351" s="104" t="str">
        <f>IF(F1351="","",VLOOKUP(F1351,海关监管条件!$A$1:$B$2000,2,FALSE))</f>
        <v>A</v>
      </c>
    </row>
    <row r="1352" spans="1:15">
      <c r="A1352" s="45">
        <v>43797</v>
      </c>
      <c r="B1352" s="20" t="s">
        <v>3086</v>
      </c>
      <c r="C1352" s="20" t="s">
        <v>3087</v>
      </c>
      <c r="D1352" s="20" t="s">
        <v>3088</v>
      </c>
      <c r="E1352" s="20" t="s">
        <v>3121</v>
      </c>
      <c r="F1352" s="20" t="s">
        <v>42</v>
      </c>
      <c r="G1352" s="20" t="s">
        <v>2403</v>
      </c>
      <c r="H1352" s="46">
        <v>84</v>
      </c>
      <c r="I1352" s="46" t="s">
        <v>165</v>
      </c>
      <c r="J1352" s="47">
        <v>0.3</v>
      </c>
      <c r="K1352" s="47">
        <v>25.2</v>
      </c>
      <c r="L1352" s="46" t="s">
        <v>154</v>
      </c>
      <c r="M1352" s="46" t="s">
        <v>155</v>
      </c>
      <c r="N1352" s="46" t="s">
        <v>156</v>
      </c>
      <c r="O1352" s="104" t="str">
        <f>IF(F1352="","",VLOOKUP(F1352,海关监管条件!$A$1:$B$2000,2,FALSE))</f>
        <v>无 </v>
      </c>
    </row>
    <row r="1353" spans="1:15">
      <c r="A1353" s="45">
        <v>43803</v>
      </c>
      <c r="B1353" s="20" t="s">
        <v>3122</v>
      </c>
      <c r="C1353" s="20" t="s">
        <v>3123</v>
      </c>
      <c r="D1353" s="20" t="s">
        <v>3124</v>
      </c>
      <c r="E1353" s="20" t="s">
        <v>3125</v>
      </c>
      <c r="F1353" s="20" t="s">
        <v>64</v>
      </c>
      <c r="G1353" s="20" t="s">
        <v>3126</v>
      </c>
      <c r="H1353" s="46">
        <v>72</v>
      </c>
      <c r="I1353" s="46" t="s">
        <v>165</v>
      </c>
      <c r="J1353" s="47">
        <v>5.75</v>
      </c>
      <c r="K1353" s="47">
        <v>414</v>
      </c>
      <c r="L1353" s="46" t="s">
        <v>154</v>
      </c>
      <c r="M1353" s="46" t="s">
        <v>155</v>
      </c>
      <c r="N1353" s="46" t="s">
        <v>156</v>
      </c>
      <c r="O1353" s="104" t="str">
        <f>IF(F1353="","",VLOOKUP(F1353,海关监管条件!$A$1:$B$2000,2,FALSE))</f>
        <v>无</v>
      </c>
    </row>
    <row r="1354" spans="1:15">
      <c r="A1354" s="45">
        <v>43803</v>
      </c>
      <c r="B1354" s="20" t="s">
        <v>3127</v>
      </c>
      <c r="C1354" s="20" t="s">
        <v>3128</v>
      </c>
      <c r="D1354" s="20" t="s">
        <v>3129</v>
      </c>
      <c r="E1354" s="20" t="s">
        <v>3130</v>
      </c>
      <c r="F1354" s="20" t="s">
        <v>13</v>
      </c>
      <c r="G1354" s="20" t="s">
        <v>2573</v>
      </c>
      <c r="H1354" s="46">
        <v>60</v>
      </c>
      <c r="I1354" s="46" t="s">
        <v>263</v>
      </c>
      <c r="J1354" s="47">
        <v>1.2</v>
      </c>
      <c r="K1354" s="47">
        <v>72</v>
      </c>
      <c r="L1354" s="46" t="s">
        <v>154</v>
      </c>
      <c r="M1354" s="46" t="s">
        <v>155</v>
      </c>
      <c r="N1354" s="46" t="s">
        <v>156</v>
      </c>
      <c r="O1354" s="104" t="str">
        <f>IF(F1354="","",VLOOKUP(F1354,海关监管条件!$A$1:$B$2000,2,FALSE))</f>
        <v>A</v>
      </c>
    </row>
    <row r="1355" spans="1:15">
      <c r="A1355" s="45">
        <v>43803</v>
      </c>
      <c r="B1355" s="20" t="s">
        <v>3127</v>
      </c>
      <c r="C1355" s="20" t="s">
        <v>3128</v>
      </c>
      <c r="D1355" s="20" t="s">
        <v>3129</v>
      </c>
      <c r="E1355" s="20" t="s">
        <v>3131</v>
      </c>
      <c r="F1355" s="20" t="s">
        <v>13</v>
      </c>
      <c r="G1355" s="20" t="s">
        <v>416</v>
      </c>
      <c r="H1355" s="46">
        <v>60</v>
      </c>
      <c r="I1355" s="46" t="s">
        <v>263</v>
      </c>
      <c r="J1355" s="47">
        <v>1.13</v>
      </c>
      <c r="K1355" s="47">
        <v>67.8</v>
      </c>
      <c r="L1355" s="46" t="s">
        <v>154</v>
      </c>
      <c r="M1355" s="46" t="s">
        <v>155</v>
      </c>
      <c r="N1355" s="46" t="s">
        <v>156</v>
      </c>
      <c r="O1355" s="104" t="str">
        <f>IF(F1355="","",VLOOKUP(F1355,海关监管条件!$A$1:$B$2000,2,FALSE))</f>
        <v>A</v>
      </c>
    </row>
    <row r="1356" spans="1:15">
      <c r="A1356" s="45">
        <v>43803</v>
      </c>
      <c r="B1356" s="20" t="s">
        <v>3127</v>
      </c>
      <c r="C1356" s="20" t="s">
        <v>3128</v>
      </c>
      <c r="D1356" s="20" t="s">
        <v>3129</v>
      </c>
      <c r="E1356" s="20" t="s">
        <v>3132</v>
      </c>
      <c r="F1356" s="20" t="s">
        <v>23</v>
      </c>
      <c r="G1356" s="20" t="s">
        <v>276</v>
      </c>
      <c r="H1356" s="46">
        <v>30</v>
      </c>
      <c r="I1356" s="46" t="s">
        <v>263</v>
      </c>
      <c r="J1356" s="47">
        <v>1.78</v>
      </c>
      <c r="K1356" s="47">
        <v>53.4</v>
      </c>
      <c r="L1356" s="46" t="s">
        <v>154</v>
      </c>
      <c r="M1356" s="46" t="s">
        <v>155</v>
      </c>
      <c r="N1356" s="46" t="s">
        <v>156</v>
      </c>
      <c r="O1356" s="104" t="str">
        <f>IF(F1356="","",VLOOKUP(F1356,海关监管条件!$A$1:$B$2000,2,FALSE))</f>
        <v>无 </v>
      </c>
    </row>
    <row r="1357" spans="1:15">
      <c r="A1357" s="45">
        <v>43803</v>
      </c>
      <c r="B1357" s="20" t="s">
        <v>3127</v>
      </c>
      <c r="C1357" s="20" t="s">
        <v>3128</v>
      </c>
      <c r="D1357" s="20" t="s">
        <v>3129</v>
      </c>
      <c r="E1357" s="20" t="s">
        <v>3133</v>
      </c>
      <c r="F1357" s="20" t="s">
        <v>23</v>
      </c>
      <c r="G1357" s="20" t="s">
        <v>276</v>
      </c>
      <c r="H1357" s="46">
        <v>12</v>
      </c>
      <c r="I1357" s="46" t="s">
        <v>263</v>
      </c>
      <c r="J1357" s="47">
        <v>1.45</v>
      </c>
      <c r="K1357" s="47">
        <v>17.4</v>
      </c>
      <c r="L1357" s="46" t="s">
        <v>154</v>
      </c>
      <c r="M1357" s="46" t="s">
        <v>155</v>
      </c>
      <c r="N1357" s="46" t="s">
        <v>156</v>
      </c>
      <c r="O1357" s="104" t="str">
        <f>IF(F1357="","",VLOOKUP(F1357,海关监管条件!$A$1:$B$2000,2,FALSE))</f>
        <v>无 </v>
      </c>
    </row>
    <row r="1358" spans="1:15">
      <c r="A1358" s="45">
        <v>43803</v>
      </c>
      <c r="B1358" s="20" t="s">
        <v>3127</v>
      </c>
      <c r="C1358" s="20" t="s">
        <v>3128</v>
      </c>
      <c r="D1358" s="20" t="s">
        <v>3129</v>
      </c>
      <c r="E1358" s="20" t="s">
        <v>3134</v>
      </c>
      <c r="F1358" s="20" t="s">
        <v>20</v>
      </c>
      <c r="G1358" s="20" t="s">
        <v>1715</v>
      </c>
      <c r="H1358" s="46">
        <v>20</v>
      </c>
      <c r="I1358" s="46" t="s">
        <v>263</v>
      </c>
      <c r="J1358" s="47">
        <v>3.36</v>
      </c>
      <c r="K1358" s="47">
        <v>67.2</v>
      </c>
      <c r="L1358" s="46" t="s">
        <v>154</v>
      </c>
      <c r="M1358" s="46" t="s">
        <v>155</v>
      </c>
      <c r="N1358" s="46" t="s">
        <v>156</v>
      </c>
      <c r="O1358" s="104" t="str">
        <f>IF(F1358="","",VLOOKUP(F1358,海关监管条件!$A$1:$B$2000,2,FALSE))</f>
        <v>无 </v>
      </c>
    </row>
    <row r="1359" spans="1:15">
      <c r="A1359" s="45">
        <v>43803</v>
      </c>
      <c r="B1359" s="20" t="s">
        <v>3127</v>
      </c>
      <c r="C1359" s="20" t="s">
        <v>3128</v>
      </c>
      <c r="D1359" s="20" t="s">
        <v>3129</v>
      </c>
      <c r="E1359" s="20" t="s">
        <v>3135</v>
      </c>
      <c r="F1359" s="20" t="s">
        <v>23</v>
      </c>
      <c r="G1359" s="20" t="s">
        <v>276</v>
      </c>
      <c r="H1359" s="46">
        <v>18</v>
      </c>
      <c r="I1359" s="46" t="s">
        <v>263</v>
      </c>
      <c r="J1359" s="47">
        <v>1.69</v>
      </c>
      <c r="K1359" s="47">
        <v>30.42</v>
      </c>
      <c r="L1359" s="46" t="s">
        <v>154</v>
      </c>
      <c r="M1359" s="46" t="s">
        <v>155</v>
      </c>
      <c r="N1359" s="46" t="s">
        <v>156</v>
      </c>
      <c r="O1359" s="104" t="str">
        <f>IF(F1359="","",VLOOKUP(F1359,海关监管条件!$A$1:$B$2000,2,FALSE))</f>
        <v>无 </v>
      </c>
    </row>
    <row r="1360" spans="1:15">
      <c r="A1360" s="45">
        <v>43803</v>
      </c>
      <c r="B1360" s="20" t="s">
        <v>3127</v>
      </c>
      <c r="C1360" s="20" t="s">
        <v>3128</v>
      </c>
      <c r="D1360" s="20" t="s">
        <v>3129</v>
      </c>
      <c r="E1360" s="20" t="s">
        <v>3136</v>
      </c>
      <c r="F1360" s="20" t="s">
        <v>20</v>
      </c>
      <c r="G1360" s="20" t="s">
        <v>1715</v>
      </c>
      <c r="H1360" s="46">
        <v>16</v>
      </c>
      <c r="I1360" s="46" t="s">
        <v>263</v>
      </c>
      <c r="J1360" s="47">
        <v>3.61</v>
      </c>
      <c r="K1360" s="47">
        <v>57.76</v>
      </c>
      <c r="L1360" s="46" t="s">
        <v>154</v>
      </c>
      <c r="M1360" s="46" t="s">
        <v>155</v>
      </c>
      <c r="N1360" s="46" t="s">
        <v>156</v>
      </c>
      <c r="O1360" s="104" t="str">
        <f>IF(F1360="","",VLOOKUP(F1360,海关监管条件!$A$1:$B$2000,2,FALSE))</f>
        <v>无 </v>
      </c>
    </row>
    <row r="1361" spans="1:15">
      <c r="A1361" s="45">
        <v>43803</v>
      </c>
      <c r="B1361" s="20" t="s">
        <v>3127</v>
      </c>
      <c r="C1361" s="20" t="s">
        <v>3128</v>
      </c>
      <c r="D1361" s="20" t="s">
        <v>3129</v>
      </c>
      <c r="E1361" s="20" t="s">
        <v>3137</v>
      </c>
      <c r="F1361" s="20" t="s">
        <v>60</v>
      </c>
      <c r="G1361" s="20" t="s">
        <v>567</v>
      </c>
      <c r="H1361" s="46">
        <v>32</v>
      </c>
      <c r="I1361" s="46" t="s">
        <v>263</v>
      </c>
      <c r="J1361" s="47">
        <v>2.15</v>
      </c>
      <c r="K1361" s="47">
        <v>68.8</v>
      </c>
      <c r="L1361" s="46" t="s">
        <v>154</v>
      </c>
      <c r="M1361" s="46" t="s">
        <v>155</v>
      </c>
      <c r="N1361" s="46" t="s">
        <v>156</v>
      </c>
      <c r="O1361" s="104" t="str">
        <f>IF(F1361="","",VLOOKUP(F1361,海关监管条件!$A$1:$B$2000,2,FALSE))</f>
        <v>无</v>
      </c>
    </row>
    <row r="1362" spans="1:15">
      <c r="A1362" s="45">
        <v>43803</v>
      </c>
      <c r="B1362" s="20" t="s">
        <v>3127</v>
      </c>
      <c r="C1362" s="20" t="s">
        <v>3128</v>
      </c>
      <c r="D1362" s="20" t="s">
        <v>3129</v>
      </c>
      <c r="E1362" s="20" t="s">
        <v>3138</v>
      </c>
      <c r="F1362" s="20" t="s">
        <v>23</v>
      </c>
      <c r="G1362" s="20" t="s">
        <v>276</v>
      </c>
      <c r="H1362" s="46">
        <v>8</v>
      </c>
      <c r="I1362" s="46" t="s">
        <v>263</v>
      </c>
      <c r="J1362" s="47">
        <v>2.29</v>
      </c>
      <c r="K1362" s="47">
        <v>18.32</v>
      </c>
      <c r="L1362" s="46" t="s">
        <v>154</v>
      </c>
      <c r="M1362" s="46" t="s">
        <v>155</v>
      </c>
      <c r="N1362" s="46" t="s">
        <v>156</v>
      </c>
      <c r="O1362" s="104" t="str">
        <f>IF(F1362="","",VLOOKUP(F1362,海关监管条件!$A$1:$B$2000,2,FALSE))</f>
        <v>无 </v>
      </c>
    </row>
    <row r="1363" spans="1:15">
      <c r="A1363" s="45">
        <v>43803</v>
      </c>
      <c r="B1363" s="20" t="s">
        <v>3127</v>
      </c>
      <c r="C1363" s="20" t="s">
        <v>3128</v>
      </c>
      <c r="D1363" s="20" t="s">
        <v>3129</v>
      </c>
      <c r="E1363" s="20" t="s">
        <v>3139</v>
      </c>
      <c r="F1363" s="20" t="s">
        <v>13</v>
      </c>
      <c r="G1363" s="20" t="s">
        <v>3140</v>
      </c>
      <c r="H1363" s="46">
        <v>24</v>
      </c>
      <c r="I1363" s="46" t="s">
        <v>263</v>
      </c>
      <c r="J1363" s="47">
        <v>1.52</v>
      </c>
      <c r="K1363" s="47">
        <v>36.48</v>
      </c>
      <c r="L1363" s="46" t="s">
        <v>154</v>
      </c>
      <c r="M1363" s="46" t="s">
        <v>155</v>
      </c>
      <c r="N1363" s="46" t="s">
        <v>156</v>
      </c>
      <c r="O1363" s="104" t="str">
        <f>IF(F1363="","",VLOOKUP(F1363,海关监管条件!$A$1:$B$2000,2,FALSE))</f>
        <v>A</v>
      </c>
    </row>
    <row r="1364" spans="1:15">
      <c r="A1364" s="45">
        <v>43803</v>
      </c>
      <c r="B1364" s="20" t="s">
        <v>3127</v>
      </c>
      <c r="C1364" s="20" t="s">
        <v>3128</v>
      </c>
      <c r="D1364" s="20" t="s">
        <v>3129</v>
      </c>
      <c r="E1364" s="20" t="s">
        <v>3141</v>
      </c>
      <c r="F1364" s="20" t="s">
        <v>23</v>
      </c>
      <c r="G1364" s="20" t="s">
        <v>276</v>
      </c>
      <c r="H1364" s="46">
        <v>12</v>
      </c>
      <c r="I1364" s="46" t="s">
        <v>263</v>
      </c>
      <c r="J1364" s="47">
        <v>0.42</v>
      </c>
      <c r="K1364" s="47">
        <v>5.04</v>
      </c>
      <c r="L1364" s="46" t="s">
        <v>154</v>
      </c>
      <c r="M1364" s="46" t="s">
        <v>155</v>
      </c>
      <c r="N1364" s="46" t="s">
        <v>156</v>
      </c>
      <c r="O1364" s="104" t="str">
        <f>IF(F1364="","",VLOOKUP(F1364,海关监管条件!$A$1:$B$2000,2,FALSE))</f>
        <v>无 </v>
      </c>
    </row>
    <row r="1365" spans="1:15">
      <c r="A1365" s="45">
        <v>43803</v>
      </c>
      <c r="B1365" s="20" t="s">
        <v>3127</v>
      </c>
      <c r="C1365" s="20" t="s">
        <v>3142</v>
      </c>
      <c r="D1365" s="20" t="s">
        <v>3143</v>
      </c>
      <c r="E1365" s="20" t="s">
        <v>3144</v>
      </c>
      <c r="F1365" s="20" t="s">
        <v>74</v>
      </c>
      <c r="G1365" s="20" t="s">
        <v>2547</v>
      </c>
      <c r="H1365" s="46">
        <v>36</v>
      </c>
      <c r="I1365" s="46" t="s">
        <v>263</v>
      </c>
      <c r="J1365" s="47">
        <v>1.37</v>
      </c>
      <c r="K1365" s="47">
        <v>49.32</v>
      </c>
      <c r="L1365" s="46" t="s">
        <v>154</v>
      </c>
      <c r="M1365" s="46" t="s">
        <v>155</v>
      </c>
      <c r="N1365" s="46" t="s">
        <v>156</v>
      </c>
      <c r="O1365" s="104" t="str">
        <f>IF(F1365="","",VLOOKUP(F1365,海关监管条件!$A$1:$B$2000,2,FALSE))</f>
        <v>AB</v>
      </c>
    </row>
    <row r="1366" spans="1:15">
      <c r="A1366" s="45">
        <v>43803</v>
      </c>
      <c r="B1366" s="20" t="s">
        <v>3127</v>
      </c>
      <c r="C1366" s="20" t="s">
        <v>3142</v>
      </c>
      <c r="D1366" s="20" t="s">
        <v>3143</v>
      </c>
      <c r="E1366" s="20" t="s">
        <v>3145</v>
      </c>
      <c r="F1366" s="20" t="s">
        <v>74</v>
      </c>
      <c r="G1366" s="20" t="s">
        <v>2545</v>
      </c>
      <c r="H1366" s="46">
        <v>24</v>
      </c>
      <c r="I1366" s="46" t="s">
        <v>263</v>
      </c>
      <c r="J1366" s="47">
        <v>1.2</v>
      </c>
      <c r="K1366" s="47">
        <v>28.8</v>
      </c>
      <c r="L1366" s="46" t="s">
        <v>154</v>
      </c>
      <c r="M1366" s="46" t="s">
        <v>155</v>
      </c>
      <c r="N1366" s="46" t="s">
        <v>156</v>
      </c>
      <c r="O1366" s="104" t="str">
        <f>IF(F1366="","",VLOOKUP(F1366,海关监管条件!$A$1:$B$2000,2,FALSE))</f>
        <v>AB</v>
      </c>
    </row>
    <row r="1367" spans="1:15">
      <c r="A1367" s="45">
        <v>43803</v>
      </c>
      <c r="B1367" s="20" t="s">
        <v>3127</v>
      </c>
      <c r="C1367" s="20" t="s">
        <v>3142</v>
      </c>
      <c r="D1367" s="20" t="s">
        <v>3143</v>
      </c>
      <c r="E1367" s="20" t="s">
        <v>3146</v>
      </c>
      <c r="F1367" s="20" t="s">
        <v>124</v>
      </c>
      <c r="G1367" s="20" t="s">
        <v>3147</v>
      </c>
      <c r="H1367" s="46">
        <v>12</v>
      </c>
      <c r="I1367" s="46" t="s">
        <v>263</v>
      </c>
      <c r="J1367" s="47">
        <v>3.4</v>
      </c>
      <c r="K1367" s="47">
        <v>40.8</v>
      </c>
      <c r="L1367" s="46" t="s">
        <v>154</v>
      </c>
      <c r="M1367" s="46" t="s">
        <v>155</v>
      </c>
      <c r="N1367" s="46" t="s">
        <v>156</v>
      </c>
      <c r="O1367" s="104" t="str">
        <f>IF(F1367="","",VLOOKUP(F1367,海关监管条件!$A$1:$B$2000,2,FALSE))</f>
        <v>A</v>
      </c>
    </row>
    <row r="1368" spans="1:15">
      <c r="A1368" s="45">
        <v>43803</v>
      </c>
      <c r="B1368" s="20" t="s">
        <v>3127</v>
      </c>
      <c r="C1368" s="20" t="s">
        <v>3142</v>
      </c>
      <c r="D1368" s="20" t="s">
        <v>3143</v>
      </c>
      <c r="E1368" s="20" t="s">
        <v>3148</v>
      </c>
      <c r="F1368" s="20" t="s">
        <v>124</v>
      </c>
      <c r="G1368" s="20" t="s">
        <v>2551</v>
      </c>
      <c r="H1368" s="46">
        <v>3</v>
      </c>
      <c r="I1368" s="46" t="s">
        <v>263</v>
      </c>
      <c r="J1368" s="47">
        <v>3.23</v>
      </c>
      <c r="K1368" s="47">
        <v>9.69</v>
      </c>
      <c r="L1368" s="46" t="s">
        <v>154</v>
      </c>
      <c r="M1368" s="46" t="s">
        <v>155</v>
      </c>
      <c r="N1368" s="46" t="s">
        <v>156</v>
      </c>
      <c r="O1368" s="104" t="str">
        <f>IF(F1368="","",VLOOKUP(F1368,海关监管条件!$A$1:$B$2000,2,FALSE))</f>
        <v>A</v>
      </c>
    </row>
    <row r="1369" spans="1:15">
      <c r="A1369" s="45">
        <v>43803</v>
      </c>
      <c r="B1369" s="20" t="s">
        <v>3127</v>
      </c>
      <c r="C1369" s="20" t="s">
        <v>3142</v>
      </c>
      <c r="D1369" s="20" t="s">
        <v>3143</v>
      </c>
      <c r="E1369" s="20" t="s">
        <v>3149</v>
      </c>
      <c r="F1369" s="20" t="s">
        <v>124</v>
      </c>
      <c r="G1369" s="20" t="s">
        <v>2553</v>
      </c>
      <c r="H1369" s="46">
        <v>18</v>
      </c>
      <c r="I1369" s="46" t="s">
        <v>263</v>
      </c>
      <c r="J1369" s="47">
        <v>2.58</v>
      </c>
      <c r="K1369" s="47">
        <v>46.44</v>
      </c>
      <c r="L1369" s="46" t="s">
        <v>154</v>
      </c>
      <c r="M1369" s="46" t="s">
        <v>155</v>
      </c>
      <c r="N1369" s="46" t="s">
        <v>156</v>
      </c>
      <c r="O1369" s="104" t="str">
        <f>IF(F1369="","",VLOOKUP(F1369,海关监管条件!$A$1:$B$2000,2,FALSE))</f>
        <v>A</v>
      </c>
    </row>
    <row r="1370" spans="1:15">
      <c r="A1370" s="45">
        <v>43803</v>
      </c>
      <c r="B1370" s="20" t="s">
        <v>3127</v>
      </c>
      <c r="C1370" s="20" t="s">
        <v>3142</v>
      </c>
      <c r="D1370" s="20" t="s">
        <v>3143</v>
      </c>
      <c r="E1370" s="20" t="s">
        <v>3150</v>
      </c>
      <c r="F1370" s="20" t="s">
        <v>20</v>
      </c>
      <c r="G1370" s="20" t="s">
        <v>416</v>
      </c>
      <c r="H1370" s="46">
        <v>15</v>
      </c>
      <c r="I1370" s="46" t="s">
        <v>263</v>
      </c>
      <c r="J1370" s="47">
        <v>21.81</v>
      </c>
      <c r="K1370" s="47">
        <v>327.15</v>
      </c>
      <c r="L1370" s="46" t="s">
        <v>154</v>
      </c>
      <c r="M1370" s="46" t="s">
        <v>155</v>
      </c>
      <c r="N1370" s="46" t="s">
        <v>156</v>
      </c>
      <c r="O1370" s="104" t="str">
        <f>IF(F1370="","",VLOOKUP(F1370,海关监管条件!$A$1:$B$2000,2,FALSE))</f>
        <v>无 </v>
      </c>
    </row>
    <row r="1371" spans="1:15">
      <c r="A1371" s="45">
        <v>43803</v>
      </c>
      <c r="B1371" s="20" t="s">
        <v>3127</v>
      </c>
      <c r="C1371" s="20" t="s">
        <v>3142</v>
      </c>
      <c r="D1371" s="20" t="s">
        <v>3143</v>
      </c>
      <c r="E1371" s="20" t="s">
        <v>3151</v>
      </c>
      <c r="F1371" s="20" t="s">
        <v>20</v>
      </c>
      <c r="G1371" s="20" t="s">
        <v>2568</v>
      </c>
      <c r="H1371" s="46">
        <v>6</v>
      </c>
      <c r="I1371" s="46" t="s">
        <v>263</v>
      </c>
      <c r="J1371" s="47">
        <v>4.3</v>
      </c>
      <c r="K1371" s="47">
        <v>25.8</v>
      </c>
      <c r="L1371" s="46" t="s">
        <v>154</v>
      </c>
      <c r="M1371" s="46" t="s">
        <v>155</v>
      </c>
      <c r="N1371" s="46" t="s">
        <v>156</v>
      </c>
      <c r="O1371" s="104" t="str">
        <f>IF(F1371="","",VLOOKUP(F1371,海关监管条件!$A$1:$B$2000,2,FALSE))</f>
        <v>无 </v>
      </c>
    </row>
    <row r="1372" spans="1:15">
      <c r="A1372" s="45">
        <v>43803</v>
      </c>
      <c r="B1372" s="20" t="s">
        <v>3127</v>
      </c>
      <c r="C1372" s="20" t="s">
        <v>3142</v>
      </c>
      <c r="D1372" s="20" t="s">
        <v>3143</v>
      </c>
      <c r="E1372" s="20" t="s">
        <v>3152</v>
      </c>
      <c r="F1372" s="20" t="s">
        <v>23</v>
      </c>
      <c r="G1372" s="20" t="s">
        <v>1183</v>
      </c>
      <c r="H1372" s="46">
        <v>18</v>
      </c>
      <c r="I1372" s="46" t="s">
        <v>263</v>
      </c>
      <c r="J1372" s="47">
        <v>3.55</v>
      </c>
      <c r="K1372" s="47">
        <v>63.9</v>
      </c>
      <c r="L1372" s="46" t="s">
        <v>154</v>
      </c>
      <c r="M1372" s="46" t="s">
        <v>155</v>
      </c>
      <c r="N1372" s="46" t="s">
        <v>156</v>
      </c>
      <c r="O1372" s="104" t="str">
        <f>IF(F1372="","",VLOOKUP(F1372,海关监管条件!$A$1:$B$2000,2,FALSE))</f>
        <v>无 </v>
      </c>
    </row>
    <row r="1373" spans="1:15">
      <c r="A1373" s="45">
        <v>43803</v>
      </c>
      <c r="B1373" s="20" t="s">
        <v>3127</v>
      </c>
      <c r="C1373" s="20" t="s">
        <v>3142</v>
      </c>
      <c r="D1373" s="20" t="s">
        <v>3143</v>
      </c>
      <c r="E1373" s="20" t="s">
        <v>3153</v>
      </c>
      <c r="F1373" s="20" t="s">
        <v>20</v>
      </c>
      <c r="G1373" s="20" t="s">
        <v>3154</v>
      </c>
      <c r="H1373" s="46">
        <v>12</v>
      </c>
      <c r="I1373" s="46" t="s">
        <v>263</v>
      </c>
      <c r="J1373" s="47">
        <v>8.92</v>
      </c>
      <c r="K1373" s="47">
        <v>107.04</v>
      </c>
      <c r="L1373" s="46" t="s">
        <v>154</v>
      </c>
      <c r="M1373" s="46" t="s">
        <v>155</v>
      </c>
      <c r="N1373" s="46" t="s">
        <v>156</v>
      </c>
      <c r="O1373" s="104" t="str">
        <f>IF(F1373="","",VLOOKUP(F1373,海关监管条件!$A$1:$B$2000,2,FALSE))</f>
        <v>无 </v>
      </c>
    </row>
    <row r="1374" spans="1:15">
      <c r="A1374" s="45">
        <v>43803</v>
      </c>
      <c r="B1374" s="20" t="s">
        <v>3127</v>
      </c>
      <c r="C1374" s="20" t="s">
        <v>3142</v>
      </c>
      <c r="D1374" s="20" t="s">
        <v>3143</v>
      </c>
      <c r="E1374" s="20" t="s">
        <v>3155</v>
      </c>
      <c r="F1374" s="20" t="s">
        <v>20</v>
      </c>
      <c r="G1374" s="20" t="s">
        <v>3156</v>
      </c>
      <c r="H1374" s="46">
        <v>36</v>
      </c>
      <c r="I1374" s="46" t="s">
        <v>263</v>
      </c>
      <c r="J1374" s="47">
        <v>4.96</v>
      </c>
      <c r="K1374" s="47">
        <v>178.56</v>
      </c>
      <c r="L1374" s="46" t="s">
        <v>154</v>
      </c>
      <c r="M1374" s="46" t="s">
        <v>155</v>
      </c>
      <c r="N1374" s="46" t="s">
        <v>156</v>
      </c>
      <c r="O1374" s="104" t="str">
        <f>IF(F1374="","",VLOOKUP(F1374,海关监管条件!$A$1:$B$2000,2,FALSE))</f>
        <v>无 </v>
      </c>
    </row>
    <row r="1375" spans="1:15">
      <c r="A1375" s="45">
        <v>43803</v>
      </c>
      <c r="B1375" s="20" t="s">
        <v>3127</v>
      </c>
      <c r="C1375" s="20" t="s">
        <v>3142</v>
      </c>
      <c r="D1375" s="20" t="s">
        <v>3143</v>
      </c>
      <c r="E1375" s="20" t="s">
        <v>3157</v>
      </c>
      <c r="F1375" s="20" t="s">
        <v>20</v>
      </c>
      <c r="G1375" s="20" t="s">
        <v>3156</v>
      </c>
      <c r="H1375" s="46">
        <v>18</v>
      </c>
      <c r="I1375" s="46" t="s">
        <v>263</v>
      </c>
      <c r="J1375" s="47">
        <v>4.96</v>
      </c>
      <c r="K1375" s="47">
        <v>89.28</v>
      </c>
      <c r="L1375" s="46" t="s">
        <v>154</v>
      </c>
      <c r="M1375" s="46" t="s">
        <v>155</v>
      </c>
      <c r="N1375" s="46" t="s">
        <v>156</v>
      </c>
      <c r="O1375" s="104" t="str">
        <f>IF(F1375="","",VLOOKUP(F1375,海关监管条件!$A$1:$B$2000,2,FALSE))</f>
        <v>无 </v>
      </c>
    </row>
    <row r="1376" spans="1:15">
      <c r="A1376" s="45">
        <v>43803</v>
      </c>
      <c r="B1376" s="20" t="s">
        <v>3127</v>
      </c>
      <c r="C1376" s="20" t="s">
        <v>3142</v>
      </c>
      <c r="D1376" s="20" t="s">
        <v>3143</v>
      </c>
      <c r="E1376" s="20" t="s">
        <v>3158</v>
      </c>
      <c r="F1376" s="20" t="s">
        <v>13</v>
      </c>
      <c r="G1376" s="20" t="s">
        <v>894</v>
      </c>
      <c r="H1376" s="46">
        <v>2</v>
      </c>
      <c r="I1376" s="46" t="s">
        <v>263</v>
      </c>
      <c r="J1376" s="47">
        <v>7.44</v>
      </c>
      <c r="K1376" s="47">
        <v>14.88</v>
      </c>
      <c r="L1376" s="46" t="s">
        <v>154</v>
      </c>
      <c r="M1376" s="46" t="s">
        <v>155</v>
      </c>
      <c r="N1376" s="46" t="s">
        <v>156</v>
      </c>
      <c r="O1376" s="104" t="str">
        <f>IF(F1376="","",VLOOKUP(F1376,海关监管条件!$A$1:$B$2000,2,FALSE))</f>
        <v>A</v>
      </c>
    </row>
    <row r="1377" spans="1:15">
      <c r="A1377" s="45">
        <v>43803</v>
      </c>
      <c r="B1377" s="20" t="s">
        <v>3127</v>
      </c>
      <c r="C1377" s="20" t="s">
        <v>3142</v>
      </c>
      <c r="D1377" s="20" t="s">
        <v>3143</v>
      </c>
      <c r="E1377" s="20" t="s">
        <v>3159</v>
      </c>
      <c r="F1377" s="20" t="s">
        <v>56</v>
      </c>
      <c r="G1377" s="20" t="s">
        <v>419</v>
      </c>
      <c r="H1377" s="46">
        <v>12</v>
      </c>
      <c r="I1377" s="46" t="s">
        <v>153</v>
      </c>
      <c r="J1377" s="47">
        <v>1.26</v>
      </c>
      <c r="K1377" s="47">
        <v>15.12</v>
      </c>
      <c r="L1377" s="46" t="s">
        <v>154</v>
      </c>
      <c r="M1377" s="46" t="s">
        <v>155</v>
      </c>
      <c r="N1377" s="46" t="s">
        <v>156</v>
      </c>
      <c r="O1377" s="104" t="str">
        <f>IF(F1377="","",VLOOKUP(F1377,海关监管条件!$A$1:$B$2000,2,FALSE))</f>
        <v>无</v>
      </c>
    </row>
    <row r="1378" spans="1:15">
      <c r="A1378" s="45">
        <v>43803</v>
      </c>
      <c r="B1378" s="20" t="s">
        <v>3127</v>
      </c>
      <c r="C1378" s="20" t="s">
        <v>3142</v>
      </c>
      <c r="D1378" s="20" t="s">
        <v>3143</v>
      </c>
      <c r="E1378" s="20" t="s">
        <v>3160</v>
      </c>
      <c r="F1378" s="20" t="s">
        <v>23</v>
      </c>
      <c r="G1378" s="20" t="s">
        <v>1727</v>
      </c>
      <c r="H1378" s="46">
        <v>16</v>
      </c>
      <c r="I1378" s="46" t="s">
        <v>263</v>
      </c>
      <c r="J1378" s="47">
        <v>1.48</v>
      </c>
      <c r="K1378" s="47">
        <v>23.68</v>
      </c>
      <c r="L1378" s="46" t="s">
        <v>154</v>
      </c>
      <c r="M1378" s="46" t="s">
        <v>155</v>
      </c>
      <c r="N1378" s="46" t="s">
        <v>156</v>
      </c>
      <c r="O1378" s="104" t="str">
        <f>IF(F1378="","",VLOOKUP(F1378,海关监管条件!$A$1:$B$2000,2,FALSE))</f>
        <v>无 </v>
      </c>
    </row>
    <row r="1379" spans="1:15">
      <c r="A1379" s="45">
        <v>43803</v>
      </c>
      <c r="B1379" s="20" t="s">
        <v>3127</v>
      </c>
      <c r="C1379" s="20" t="s">
        <v>3142</v>
      </c>
      <c r="D1379" s="20" t="s">
        <v>3143</v>
      </c>
      <c r="E1379" s="20" t="s">
        <v>3161</v>
      </c>
      <c r="F1379" s="20" t="s">
        <v>20</v>
      </c>
      <c r="G1379" s="20" t="s">
        <v>3162</v>
      </c>
      <c r="H1379" s="46">
        <v>24</v>
      </c>
      <c r="I1379" s="46" t="s">
        <v>263</v>
      </c>
      <c r="J1379" s="47">
        <v>9.28</v>
      </c>
      <c r="K1379" s="47">
        <v>222.72</v>
      </c>
      <c r="L1379" s="46" t="s">
        <v>154</v>
      </c>
      <c r="M1379" s="46" t="s">
        <v>155</v>
      </c>
      <c r="N1379" s="46" t="s">
        <v>156</v>
      </c>
      <c r="O1379" s="104" t="str">
        <f>IF(F1379="","",VLOOKUP(F1379,海关监管条件!$A$1:$B$2000,2,FALSE))</f>
        <v>无 </v>
      </c>
    </row>
    <row r="1380" spans="1:15">
      <c r="A1380" s="45">
        <v>43803</v>
      </c>
      <c r="B1380" s="20" t="s">
        <v>3127</v>
      </c>
      <c r="C1380" s="20" t="s">
        <v>3142</v>
      </c>
      <c r="D1380" s="20" t="s">
        <v>3143</v>
      </c>
      <c r="E1380" s="20" t="s">
        <v>3163</v>
      </c>
      <c r="F1380" s="20" t="s">
        <v>29</v>
      </c>
      <c r="G1380" s="20" t="s">
        <v>3164</v>
      </c>
      <c r="H1380" s="46">
        <v>18</v>
      </c>
      <c r="I1380" s="46" t="s">
        <v>263</v>
      </c>
      <c r="J1380" s="47">
        <v>3.66</v>
      </c>
      <c r="K1380" s="47">
        <v>65.88</v>
      </c>
      <c r="L1380" s="46" t="s">
        <v>154</v>
      </c>
      <c r="M1380" s="46" t="s">
        <v>155</v>
      </c>
      <c r="N1380" s="46" t="s">
        <v>156</v>
      </c>
      <c r="O1380" s="104" t="str">
        <f>IF(F1380="","",VLOOKUP(F1380,海关监管条件!$A$1:$B$2000,2,FALSE))</f>
        <v>A </v>
      </c>
    </row>
    <row r="1381" spans="1:15">
      <c r="A1381" s="45">
        <v>43810</v>
      </c>
      <c r="B1381" s="20" t="s">
        <v>3165</v>
      </c>
      <c r="C1381" s="20" t="s">
        <v>3166</v>
      </c>
      <c r="D1381" s="20" t="s">
        <v>3167</v>
      </c>
      <c r="E1381" s="20" t="s">
        <v>3168</v>
      </c>
      <c r="F1381" s="20" t="s">
        <v>20</v>
      </c>
      <c r="G1381" s="20" t="s">
        <v>953</v>
      </c>
      <c r="H1381" s="46">
        <v>112</v>
      </c>
      <c r="I1381" s="46" t="s">
        <v>214</v>
      </c>
      <c r="J1381" s="47">
        <v>9.41089285714286</v>
      </c>
      <c r="K1381" s="47">
        <v>1054.02</v>
      </c>
      <c r="L1381" s="46" t="s">
        <v>154</v>
      </c>
      <c r="M1381" s="46" t="s">
        <v>155</v>
      </c>
      <c r="N1381" s="46" t="s">
        <v>156</v>
      </c>
      <c r="O1381" s="104" t="str">
        <f>IF(F1381="","",VLOOKUP(F1381,海关监管条件!$A$1:$B$2000,2,FALSE))</f>
        <v>无 </v>
      </c>
    </row>
    <row r="1382" spans="1:15">
      <c r="A1382" s="45">
        <v>43810</v>
      </c>
      <c r="B1382" s="20" t="s">
        <v>3165</v>
      </c>
      <c r="C1382" s="20" t="s">
        <v>3166</v>
      </c>
      <c r="D1382" s="20" t="s">
        <v>3167</v>
      </c>
      <c r="E1382" s="20" t="s">
        <v>3169</v>
      </c>
      <c r="F1382" s="20" t="s">
        <v>13</v>
      </c>
      <c r="G1382" s="20" t="s">
        <v>3170</v>
      </c>
      <c r="H1382" s="46">
        <v>16</v>
      </c>
      <c r="I1382" s="46" t="s">
        <v>263</v>
      </c>
      <c r="J1382" s="47">
        <v>1.71125</v>
      </c>
      <c r="K1382" s="47">
        <v>27.38</v>
      </c>
      <c r="L1382" s="46" t="s">
        <v>154</v>
      </c>
      <c r="M1382" s="46" t="s">
        <v>155</v>
      </c>
      <c r="N1382" s="46" t="s">
        <v>156</v>
      </c>
      <c r="O1382" s="104" t="str">
        <f>IF(F1382="","",VLOOKUP(F1382,海关监管条件!$A$1:$B$2000,2,FALSE))</f>
        <v>A</v>
      </c>
    </row>
    <row r="1383" spans="1:15">
      <c r="A1383" s="45">
        <v>43810</v>
      </c>
      <c r="B1383" s="20" t="s">
        <v>3165</v>
      </c>
      <c r="C1383" s="20" t="s">
        <v>3166</v>
      </c>
      <c r="D1383" s="20" t="s">
        <v>3167</v>
      </c>
      <c r="E1383" s="20" t="s">
        <v>3171</v>
      </c>
      <c r="F1383" s="20" t="s">
        <v>13</v>
      </c>
      <c r="G1383" s="20" t="s">
        <v>3172</v>
      </c>
      <c r="H1383" s="46">
        <v>32</v>
      </c>
      <c r="I1383" s="46" t="s">
        <v>153</v>
      </c>
      <c r="J1383" s="47">
        <v>6.3265625</v>
      </c>
      <c r="K1383" s="47">
        <v>202.45</v>
      </c>
      <c r="L1383" s="46" t="s">
        <v>154</v>
      </c>
      <c r="M1383" s="46" t="s">
        <v>155</v>
      </c>
      <c r="N1383" s="46" t="s">
        <v>156</v>
      </c>
      <c r="O1383" s="104" t="str">
        <f>IF(F1383="","",VLOOKUP(F1383,海关监管条件!$A$1:$B$2000,2,FALSE))</f>
        <v>A</v>
      </c>
    </row>
    <row r="1384" spans="1:15">
      <c r="A1384" s="45">
        <v>43810</v>
      </c>
      <c r="B1384" s="20" t="s">
        <v>3165</v>
      </c>
      <c r="C1384" s="20" t="s">
        <v>3166</v>
      </c>
      <c r="D1384" s="20" t="s">
        <v>3167</v>
      </c>
      <c r="E1384" s="20" t="s">
        <v>3173</v>
      </c>
      <c r="F1384" s="20" t="s">
        <v>13</v>
      </c>
      <c r="G1384" s="20" t="s">
        <v>802</v>
      </c>
      <c r="H1384" s="46">
        <v>36</v>
      </c>
      <c r="I1384" s="46" t="s">
        <v>263</v>
      </c>
      <c r="J1384" s="47">
        <v>0.977777777777778</v>
      </c>
      <c r="K1384" s="47">
        <v>35.2</v>
      </c>
      <c r="L1384" s="46" t="s">
        <v>154</v>
      </c>
      <c r="M1384" s="46" t="s">
        <v>155</v>
      </c>
      <c r="N1384" s="46" t="s">
        <v>156</v>
      </c>
      <c r="O1384" s="104" t="str">
        <f>IF(F1384="","",VLOOKUP(F1384,海关监管条件!$A$1:$B$2000,2,FALSE))</f>
        <v>A</v>
      </c>
    </row>
    <row r="1385" spans="1:15">
      <c r="A1385" s="45">
        <v>43810</v>
      </c>
      <c r="B1385" s="20" t="s">
        <v>3165</v>
      </c>
      <c r="C1385" s="20" t="s">
        <v>3166</v>
      </c>
      <c r="D1385" s="20" t="s">
        <v>3167</v>
      </c>
      <c r="E1385" s="20" t="s">
        <v>3174</v>
      </c>
      <c r="F1385" s="20" t="s">
        <v>13</v>
      </c>
      <c r="G1385" s="20" t="s">
        <v>1649</v>
      </c>
      <c r="H1385" s="46">
        <v>48</v>
      </c>
      <c r="I1385" s="46" t="s">
        <v>263</v>
      </c>
      <c r="J1385" s="47">
        <v>0.881458333333333</v>
      </c>
      <c r="K1385" s="47">
        <v>42.31</v>
      </c>
      <c r="L1385" s="46" t="s">
        <v>154</v>
      </c>
      <c r="M1385" s="46" t="s">
        <v>155</v>
      </c>
      <c r="N1385" s="46" t="s">
        <v>156</v>
      </c>
      <c r="O1385" s="104" t="str">
        <f>IF(F1385="","",VLOOKUP(F1385,海关监管条件!$A$1:$B$2000,2,FALSE))</f>
        <v>A</v>
      </c>
    </row>
    <row r="1386" spans="1:15">
      <c r="A1386" s="45">
        <v>43810</v>
      </c>
      <c r="B1386" s="20" t="s">
        <v>3165</v>
      </c>
      <c r="C1386" s="20" t="s">
        <v>3166</v>
      </c>
      <c r="D1386" s="20" t="s">
        <v>3167</v>
      </c>
      <c r="E1386" s="20" t="s">
        <v>3175</v>
      </c>
      <c r="F1386" s="20" t="s">
        <v>13</v>
      </c>
      <c r="G1386" s="20" t="s">
        <v>1651</v>
      </c>
      <c r="H1386" s="46">
        <v>36</v>
      </c>
      <c r="I1386" s="46" t="s">
        <v>263</v>
      </c>
      <c r="J1386" s="47">
        <v>0.913611111111111</v>
      </c>
      <c r="K1386" s="47">
        <v>32.89</v>
      </c>
      <c r="L1386" s="46" t="s">
        <v>154</v>
      </c>
      <c r="M1386" s="46" t="s">
        <v>155</v>
      </c>
      <c r="N1386" s="46" t="s">
        <v>156</v>
      </c>
      <c r="O1386" s="104" t="str">
        <f>IF(F1386="","",VLOOKUP(F1386,海关监管条件!$A$1:$B$2000,2,FALSE))</f>
        <v>A</v>
      </c>
    </row>
    <row r="1387" spans="1:15">
      <c r="A1387" s="45">
        <v>43810</v>
      </c>
      <c r="B1387" s="20" t="s">
        <v>3176</v>
      </c>
      <c r="C1387" s="20" t="s">
        <v>3177</v>
      </c>
      <c r="D1387" s="20" t="s">
        <v>3178</v>
      </c>
      <c r="E1387" s="20" t="s">
        <v>3179</v>
      </c>
      <c r="F1387" s="20" t="s">
        <v>7</v>
      </c>
      <c r="G1387" s="20" t="s">
        <v>2744</v>
      </c>
      <c r="H1387" s="46">
        <v>84</v>
      </c>
      <c r="I1387" s="46" t="s">
        <v>165</v>
      </c>
      <c r="J1387" s="47">
        <v>0.7</v>
      </c>
      <c r="K1387" s="47">
        <v>58.8</v>
      </c>
      <c r="L1387" s="46" t="s">
        <v>154</v>
      </c>
      <c r="M1387" s="46" t="s">
        <v>155</v>
      </c>
      <c r="N1387" s="46" t="s">
        <v>156</v>
      </c>
      <c r="O1387" s="104" t="str">
        <f>IF(F1387="","",VLOOKUP(F1387,海关监管条件!$A$1:$B$2000,2,FALSE))</f>
        <v>A </v>
      </c>
    </row>
    <row r="1388" spans="1:15">
      <c r="A1388" s="45">
        <v>43810</v>
      </c>
      <c r="B1388" s="20" t="s">
        <v>3176</v>
      </c>
      <c r="C1388" s="20" t="s">
        <v>3177</v>
      </c>
      <c r="D1388" s="20" t="s">
        <v>3178</v>
      </c>
      <c r="E1388" s="20" t="s">
        <v>3180</v>
      </c>
      <c r="F1388" s="20" t="s">
        <v>7</v>
      </c>
      <c r="G1388" s="20" t="s">
        <v>2746</v>
      </c>
      <c r="H1388" s="46">
        <v>8</v>
      </c>
      <c r="I1388" s="46" t="s">
        <v>165</v>
      </c>
      <c r="J1388" s="47">
        <v>0.7</v>
      </c>
      <c r="K1388" s="47">
        <v>5.6</v>
      </c>
      <c r="L1388" s="46" t="s">
        <v>154</v>
      </c>
      <c r="M1388" s="46" t="s">
        <v>155</v>
      </c>
      <c r="N1388" s="46" t="s">
        <v>156</v>
      </c>
      <c r="O1388" s="104" t="str">
        <f>IF(F1388="","",VLOOKUP(F1388,海关监管条件!$A$1:$B$2000,2,FALSE))</f>
        <v>A </v>
      </c>
    </row>
    <row r="1389" spans="1:15">
      <c r="A1389" s="45">
        <v>43810</v>
      </c>
      <c r="B1389" s="20" t="s">
        <v>3176</v>
      </c>
      <c r="C1389" s="20" t="s">
        <v>3177</v>
      </c>
      <c r="D1389" s="20" t="s">
        <v>3178</v>
      </c>
      <c r="E1389" s="20" t="s">
        <v>3181</v>
      </c>
      <c r="F1389" s="20" t="s">
        <v>7</v>
      </c>
      <c r="G1389" s="20" t="s">
        <v>2103</v>
      </c>
      <c r="H1389" s="46">
        <v>69</v>
      </c>
      <c r="I1389" s="46" t="s">
        <v>165</v>
      </c>
      <c r="J1389" s="47">
        <v>1</v>
      </c>
      <c r="K1389" s="47">
        <v>69</v>
      </c>
      <c r="L1389" s="46" t="s">
        <v>154</v>
      </c>
      <c r="M1389" s="46" t="s">
        <v>155</v>
      </c>
      <c r="N1389" s="46" t="s">
        <v>156</v>
      </c>
      <c r="O1389" s="104" t="str">
        <f>IF(F1389="","",VLOOKUP(F1389,海关监管条件!$A$1:$B$2000,2,FALSE))</f>
        <v>A </v>
      </c>
    </row>
    <row r="1390" spans="1:15">
      <c r="A1390" s="45">
        <v>43810</v>
      </c>
      <c r="B1390" s="20" t="s">
        <v>3182</v>
      </c>
      <c r="C1390" s="20" t="s">
        <v>3183</v>
      </c>
      <c r="D1390" s="20" t="s">
        <v>3184</v>
      </c>
      <c r="E1390" s="20" t="s">
        <v>3185</v>
      </c>
      <c r="F1390" s="20" t="s">
        <v>84</v>
      </c>
      <c r="G1390" s="20" t="s">
        <v>1995</v>
      </c>
      <c r="H1390" s="46">
        <v>74.7</v>
      </c>
      <c r="I1390" s="46" t="s">
        <v>179</v>
      </c>
      <c r="J1390" s="47">
        <v>1</v>
      </c>
      <c r="K1390" s="47">
        <v>74.7</v>
      </c>
      <c r="L1390" s="46" t="s">
        <v>154</v>
      </c>
      <c r="M1390" s="46" t="s">
        <v>155</v>
      </c>
      <c r="N1390" s="46" t="s">
        <v>156</v>
      </c>
      <c r="O1390" s="104" t="str">
        <f>IF(F1390="","",VLOOKUP(F1390,海关监管条件!$A$1:$B$2000,2,FALSE))</f>
        <v>AB</v>
      </c>
    </row>
    <row r="1391" spans="1:15">
      <c r="A1391" s="45">
        <v>43810</v>
      </c>
      <c r="B1391" s="20" t="s">
        <v>3182</v>
      </c>
      <c r="C1391" s="20" t="s">
        <v>3183</v>
      </c>
      <c r="D1391" s="20" t="s">
        <v>3184</v>
      </c>
      <c r="E1391" s="20" t="s">
        <v>3186</v>
      </c>
      <c r="F1391" s="20" t="s">
        <v>10</v>
      </c>
      <c r="G1391" s="20" t="s">
        <v>178</v>
      </c>
      <c r="H1391" s="46">
        <v>248.5</v>
      </c>
      <c r="I1391" s="46" t="s">
        <v>179</v>
      </c>
      <c r="J1391" s="47">
        <v>1</v>
      </c>
      <c r="K1391" s="47">
        <v>248.5</v>
      </c>
      <c r="L1391" s="46" t="s">
        <v>154</v>
      </c>
      <c r="M1391" s="46" t="s">
        <v>155</v>
      </c>
      <c r="N1391" s="46" t="s">
        <v>156</v>
      </c>
      <c r="O1391" s="104" t="str">
        <f>IF(F1391="","",VLOOKUP(F1391,海关监管条件!$A$1:$B$2000,2,FALSE))</f>
        <v>A </v>
      </c>
    </row>
    <row r="1392" spans="1:15">
      <c r="A1392" s="45">
        <v>43810</v>
      </c>
      <c r="B1392" s="20" t="s">
        <v>3182</v>
      </c>
      <c r="C1392" s="20" t="s">
        <v>3183</v>
      </c>
      <c r="D1392" s="20" t="s">
        <v>3184</v>
      </c>
      <c r="E1392" s="20" t="s">
        <v>3187</v>
      </c>
      <c r="F1392" s="20" t="s">
        <v>10</v>
      </c>
      <c r="G1392" s="20" t="s">
        <v>3188</v>
      </c>
      <c r="H1392" s="46">
        <v>12.8</v>
      </c>
      <c r="I1392" s="46" t="s">
        <v>179</v>
      </c>
      <c r="J1392" s="47">
        <v>1</v>
      </c>
      <c r="K1392" s="47">
        <v>12.8</v>
      </c>
      <c r="L1392" s="46" t="s">
        <v>154</v>
      </c>
      <c r="M1392" s="46" t="s">
        <v>155</v>
      </c>
      <c r="N1392" s="46" t="s">
        <v>156</v>
      </c>
      <c r="O1392" s="104" t="str">
        <f>IF(F1392="","",VLOOKUP(F1392,海关监管条件!$A$1:$B$2000,2,FALSE))</f>
        <v>A </v>
      </c>
    </row>
    <row r="1393" spans="1:15">
      <c r="A1393" s="45">
        <v>43810</v>
      </c>
      <c r="B1393" s="20" t="s">
        <v>3182</v>
      </c>
      <c r="C1393" s="20" t="s">
        <v>3183</v>
      </c>
      <c r="D1393" s="20" t="s">
        <v>3184</v>
      </c>
      <c r="E1393" s="20" t="s">
        <v>3189</v>
      </c>
      <c r="F1393" s="20" t="s">
        <v>48</v>
      </c>
      <c r="G1393" s="20" t="s">
        <v>889</v>
      </c>
      <c r="H1393" s="46">
        <v>6.36</v>
      </c>
      <c r="I1393" s="46" t="s">
        <v>179</v>
      </c>
      <c r="J1393" s="47">
        <v>1</v>
      </c>
      <c r="K1393" s="47">
        <v>6.36</v>
      </c>
      <c r="L1393" s="46" t="s">
        <v>154</v>
      </c>
      <c r="M1393" s="46" t="s">
        <v>155</v>
      </c>
      <c r="N1393" s="46" t="s">
        <v>156</v>
      </c>
      <c r="O1393" s="104" t="str">
        <f>IF(F1393="","",VLOOKUP(F1393,海关监管条件!$A$1:$B$2000,2,FALSE))</f>
        <v>无</v>
      </c>
    </row>
    <row r="1394" spans="1:15">
      <c r="A1394" s="45">
        <v>43810</v>
      </c>
      <c r="B1394" s="20" t="s">
        <v>3190</v>
      </c>
      <c r="C1394" s="20" t="s">
        <v>3191</v>
      </c>
      <c r="D1394" s="20" t="s">
        <v>3192</v>
      </c>
      <c r="E1394" s="20" t="s">
        <v>3193</v>
      </c>
      <c r="F1394" s="20" t="s">
        <v>87</v>
      </c>
      <c r="G1394" s="20" t="s">
        <v>1892</v>
      </c>
      <c r="H1394" s="46">
        <v>120</v>
      </c>
      <c r="I1394" s="46" t="s">
        <v>165</v>
      </c>
      <c r="J1394" s="47">
        <v>2.366</v>
      </c>
      <c r="K1394" s="47">
        <v>283.92</v>
      </c>
      <c r="L1394" s="46" t="s">
        <v>154</v>
      </c>
      <c r="M1394" s="46" t="s">
        <v>155</v>
      </c>
      <c r="N1394" s="46" t="s">
        <v>156</v>
      </c>
      <c r="O1394" s="104" t="str">
        <f>IF(F1394="","",VLOOKUP(F1394,海关监管条件!$A$1:$B$2000,2,FALSE))</f>
        <v>无</v>
      </c>
    </row>
    <row r="1395" spans="1:15">
      <c r="A1395" s="45">
        <v>43810</v>
      </c>
      <c r="B1395" s="20" t="s">
        <v>3194</v>
      </c>
      <c r="C1395" s="20" t="s">
        <v>3195</v>
      </c>
      <c r="D1395" s="20" t="s">
        <v>3196</v>
      </c>
      <c r="E1395" s="20" t="s">
        <v>3197</v>
      </c>
      <c r="F1395" s="20" t="s">
        <v>37</v>
      </c>
      <c r="G1395" s="20" t="s">
        <v>451</v>
      </c>
      <c r="H1395" s="46">
        <v>12</v>
      </c>
      <c r="I1395" s="46" t="s">
        <v>263</v>
      </c>
      <c r="J1395" s="47">
        <v>3.26</v>
      </c>
      <c r="K1395" s="47">
        <v>39.12</v>
      </c>
      <c r="L1395" s="46" t="s">
        <v>154</v>
      </c>
      <c r="M1395" s="46" t="s">
        <v>155</v>
      </c>
      <c r="N1395" s="46" t="s">
        <v>156</v>
      </c>
      <c r="O1395" s="104" t="str">
        <f>IF(F1395="","",VLOOKUP(F1395,海关监管条件!$A$1:$B$2000,2,FALSE))</f>
        <v>AB</v>
      </c>
    </row>
    <row r="1396" spans="1:15">
      <c r="A1396" s="45">
        <v>43810</v>
      </c>
      <c r="B1396" s="20" t="s">
        <v>3194</v>
      </c>
      <c r="C1396" s="20" t="s">
        <v>3195</v>
      </c>
      <c r="D1396" s="20" t="s">
        <v>3196</v>
      </c>
      <c r="E1396" s="20" t="s">
        <v>3198</v>
      </c>
      <c r="F1396" s="20" t="s">
        <v>15</v>
      </c>
      <c r="G1396" s="20" t="s">
        <v>253</v>
      </c>
      <c r="H1396" s="46">
        <v>24</v>
      </c>
      <c r="I1396" s="46" t="s">
        <v>153</v>
      </c>
      <c r="J1396" s="47">
        <v>0.49</v>
      </c>
      <c r="K1396" s="47">
        <v>11.76</v>
      </c>
      <c r="L1396" s="46" t="s">
        <v>154</v>
      </c>
      <c r="M1396" s="46" t="s">
        <v>155</v>
      </c>
      <c r="N1396" s="46" t="s">
        <v>156</v>
      </c>
      <c r="O1396" s="104" t="str">
        <f>IF(F1396="","",VLOOKUP(F1396,海关监管条件!$A$1:$B$2000,2,FALSE))</f>
        <v>A </v>
      </c>
    </row>
    <row r="1397" spans="1:15">
      <c r="A1397" s="45">
        <v>43810</v>
      </c>
      <c r="B1397" s="20" t="s">
        <v>3194</v>
      </c>
      <c r="C1397" s="20" t="s">
        <v>3195</v>
      </c>
      <c r="D1397" s="20" t="s">
        <v>3196</v>
      </c>
      <c r="E1397" s="20" t="s">
        <v>3199</v>
      </c>
      <c r="F1397" s="20" t="s">
        <v>15</v>
      </c>
      <c r="G1397" s="20" t="s">
        <v>253</v>
      </c>
      <c r="H1397" s="46">
        <v>408</v>
      </c>
      <c r="I1397" s="46" t="s">
        <v>263</v>
      </c>
      <c r="J1397" s="47">
        <v>0.71</v>
      </c>
      <c r="K1397" s="47">
        <v>289.68</v>
      </c>
      <c r="L1397" s="46" t="s">
        <v>154</v>
      </c>
      <c r="M1397" s="46" t="s">
        <v>155</v>
      </c>
      <c r="N1397" s="46" t="s">
        <v>156</v>
      </c>
      <c r="O1397" s="104" t="str">
        <f>IF(F1397="","",VLOOKUP(F1397,海关监管条件!$A$1:$B$2000,2,FALSE))</f>
        <v>A </v>
      </c>
    </row>
    <row r="1398" spans="1:15">
      <c r="A1398" s="45">
        <v>43810</v>
      </c>
      <c r="B1398" s="20" t="s">
        <v>3194</v>
      </c>
      <c r="C1398" s="20" t="s">
        <v>3195</v>
      </c>
      <c r="D1398" s="20" t="s">
        <v>3196</v>
      </c>
      <c r="E1398" s="20" t="s">
        <v>3200</v>
      </c>
      <c r="F1398" s="20" t="s">
        <v>13</v>
      </c>
      <c r="G1398" s="20" t="s">
        <v>2212</v>
      </c>
      <c r="H1398" s="46">
        <v>96</v>
      </c>
      <c r="I1398" s="46" t="s">
        <v>153</v>
      </c>
      <c r="J1398" s="47">
        <v>3.31</v>
      </c>
      <c r="K1398" s="47">
        <v>317.76</v>
      </c>
      <c r="L1398" s="46" t="s">
        <v>154</v>
      </c>
      <c r="M1398" s="46" t="s">
        <v>155</v>
      </c>
      <c r="N1398" s="46" t="s">
        <v>156</v>
      </c>
      <c r="O1398" s="104" t="str">
        <f>IF(F1398="","",VLOOKUP(F1398,海关监管条件!$A$1:$B$2000,2,FALSE))</f>
        <v>A</v>
      </c>
    </row>
    <row r="1399" spans="1:15">
      <c r="A1399" s="45">
        <v>43810</v>
      </c>
      <c r="B1399" s="20" t="s">
        <v>3201</v>
      </c>
      <c r="C1399" s="20" t="s">
        <v>3202</v>
      </c>
      <c r="D1399" s="20" t="s">
        <v>3203</v>
      </c>
      <c r="E1399" s="20" t="s">
        <v>3204</v>
      </c>
      <c r="F1399" s="20" t="s">
        <v>37</v>
      </c>
      <c r="G1399" s="20" t="s">
        <v>738</v>
      </c>
      <c r="H1399" s="46">
        <v>88</v>
      </c>
      <c r="I1399" s="46" t="s">
        <v>165</v>
      </c>
      <c r="J1399" s="47">
        <v>0.5</v>
      </c>
      <c r="K1399" s="47">
        <v>44</v>
      </c>
      <c r="L1399" s="46" t="s">
        <v>154</v>
      </c>
      <c r="M1399" s="46" t="s">
        <v>155</v>
      </c>
      <c r="N1399" s="46" t="s">
        <v>156</v>
      </c>
      <c r="O1399" s="104" t="str">
        <f>IF(F1399="","",VLOOKUP(F1399,海关监管条件!$A$1:$B$2000,2,FALSE))</f>
        <v>AB</v>
      </c>
    </row>
    <row r="1400" spans="1:15">
      <c r="A1400" s="45">
        <v>43810</v>
      </c>
      <c r="B1400" s="20" t="s">
        <v>3201</v>
      </c>
      <c r="C1400" s="20" t="s">
        <v>3202</v>
      </c>
      <c r="D1400" s="20" t="s">
        <v>3203</v>
      </c>
      <c r="E1400" s="20" t="s">
        <v>3205</v>
      </c>
      <c r="F1400" s="20" t="s">
        <v>52</v>
      </c>
      <c r="G1400" s="20" t="s">
        <v>3095</v>
      </c>
      <c r="H1400" s="46">
        <v>88</v>
      </c>
      <c r="I1400" s="46" t="s">
        <v>153</v>
      </c>
      <c r="J1400" s="47">
        <v>3.2</v>
      </c>
      <c r="K1400" s="47">
        <v>281.6</v>
      </c>
      <c r="L1400" s="46" t="s">
        <v>154</v>
      </c>
      <c r="M1400" s="46" t="s">
        <v>155</v>
      </c>
      <c r="N1400" s="46" t="s">
        <v>156</v>
      </c>
      <c r="O1400" s="104" t="str">
        <f>IF(F1400="","",VLOOKUP(F1400,海关监管条件!$A$1:$B$2000,2,FALSE))</f>
        <v>无</v>
      </c>
    </row>
    <row r="1401" spans="1:15">
      <c r="A1401" s="45">
        <v>43810</v>
      </c>
      <c r="B1401" s="20" t="s">
        <v>3201</v>
      </c>
      <c r="C1401" s="20" t="s">
        <v>3202</v>
      </c>
      <c r="D1401" s="20" t="s">
        <v>3203</v>
      </c>
      <c r="E1401" s="20" t="s">
        <v>3206</v>
      </c>
      <c r="F1401" s="20" t="s">
        <v>15</v>
      </c>
      <c r="G1401" s="20" t="s">
        <v>3093</v>
      </c>
      <c r="H1401" s="46">
        <v>88</v>
      </c>
      <c r="I1401" s="46" t="s">
        <v>153</v>
      </c>
      <c r="J1401" s="47">
        <v>2.84</v>
      </c>
      <c r="K1401" s="47">
        <v>249.92</v>
      </c>
      <c r="L1401" s="46" t="s">
        <v>154</v>
      </c>
      <c r="M1401" s="46" t="s">
        <v>155</v>
      </c>
      <c r="N1401" s="46" t="s">
        <v>156</v>
      </c>
      <c r="O1401" s="104" t="str">
        <f>IF(F1401="","",VLOOKUP(F1401,海关监管条件!$A$1:$B$2000,2,FALSE))</f>
        <v>A </v>
      </c>
    </row>
    <row r="1402" spans="1:15">
      <c r="A1402" s="45">
        <v>43810</v>
      </c>
      <c r="B1402" s="20" t="s">
        <v>3201</v>
      </c>
      <c r="C1402" s="20" t="s">
        <v>3202</v>
      </c>
      <c r="D1402" s="20" t="s">
        <v>3203</v>
      </c>
      <c r="E1402" s="20" t="s">
        <v>3207</v>
      </c>
      <c r="F1402" s="20" t="s">
        <v>55</v>
      </c>
      <c r="G1402" s="20" t="s">
        <v>3097</v>
      </c>
      <c r="H1402" s="46">
        <v>88</v>
      </c>
      <c r="I1402" s="46" t="s">
        <v>165</v>
      </c>
      <c r="J1402" s="47">
        <v>0.28</v>
      </c>
      <c r="K1402" s="47">
        <v>24.64</v>
      </c>
      <c r="L1402" s="46" t="s">
        <v>154</v>
      </c>
      <c r="M1402" s="46" t="s">
        <v>155</v>
      </c>
      <c r="N1402" s="46" t="s">
        <v>156</v>
      </c>
      <c r="O1402" s="104" t="str">
        <f>IF(F1402="","",VLOOKUP(F1402,海关监管条件!$A$1:$B$2000,2,FALSE))</f>
        <v>A</v>
      </c>
    </row>
    <row r="1403" spans="1:15">
      <c r="A1403" s="45">
        <v>43810</v>
      </c>
      <c r="B1403" s="20" t="s">
        <v>3201</v>
      </c>
      <c r="C1403" s="20" t="s">
        <v>3202</v>
      </c>
      <c r="D1403" s="20" t="s">
        <v>3203</v>
      </c>
      <c r="E1403" s="20" t="s">
        <v>3208</v>
      </c>
      <c r="F1403" s="20" t="s">
        <v>42</v>
      </c>
      <c r="G1403" s="20" t="s">
        <v>3099</v>
      </c>
      <c r="H1403" s="46">
        <v>88</v>
      </c>
      <c r="I1403" s="46" t="s">
        <v>165</v>
      </c>
      <c r="J1403" s="47">
        <v>0.3</v>
      </c>
      <c r="K1403" s="47">
        <v>26.4</v>
      </c>
      <c r="L1403" s="46" t="s">
        <v>154</v>
      </c>
      <c r="M1403" s="46" t="s">
        <v>155</v>
      </c>
      <c r="N1403" s="46" t="s">
        <v>156</v>
      </c>
      <c r="O1403" s="104" t="str">
        <f>IF(F1403="","",VLOOKUP(F1403,海关监管条件!$A$1:$B$2000,2,FALSE))</f>
        <v>无 </v>
      </c>
    </row>
    <row r="1404" spans="1:15">
      <c r="A1404" s="45">
        <v>43810</v>
      </c>
      <c r="B1404" s="20" t="s">
        <v>3201</v>
      </c>
      <c r="C1404" s="20" t="s">
        <v>3202</v>
      </c>
      <c r="D1404" s="20" t="s">
        <v>3203</v>
      </c>
      <c r="E1404" s="20" t="s">
        <v>3209</v>
      </c>
      <c r="F1404" s="20" t="s">
        <v>42</v>
      </c>
      <c r="G1404" s="20" t="s">
        <v>3101</v>
      </c>
      <c r="H1404" s="46">
        <v>88</v>
      </c>
      <c r="I1404" s="46" t="s">
        <v>165</v>
      </c>
      <c r="J1404" s="47">
        <v>0.3</v>
      </c>
      <c r="K1404" s="47">
        <v>26.4</v>
      </c>
      <c r="L1404" s="46" t="s">
        <v>154</v>
      </c>
      <c r="M1404" s="46" t="s">
        <v>155</v>
      </c>
      <c r="N1404" s="46" t="s">
        <v>156</v>
      </c>
      <c r="O1404" s="104" t="str">
        <f>IF(F1404="","",VLOOKUP(F1404,海关监管条件!$A$1:$B$2000,2,FALSE))</f>
        <v>无 </v>
      </c>
    </row>
    <row r="1405" spans="1:15">
      <c r="A1405" s="45">
        <v>43810</v>
      </c>
      <c r="B1405" s="20" t="s">
        <v>3201</v>
      </c>
      <c r="C1405" s="20" t="s">
        <v>3202</v>
      </c>
      <c r="D1405" s="20" t="s">
        <v>3203</v>
      </c>
      <c r="E1405" s="20" t="s">
        <v>3210</v>
      </c>
      <c r="F1405" s="20" t="s">
        <v>55</v>
      </c>
      <c r="G1405" s="20" t="s">
        <v>1365</v>
      </c>
      <c r="H1405" s="46">
        <v>88</v>
      </c>
      <c r="I1405" s="46" t="s">
        <v>165</v>
      </c>
      <c r="J1405" s="47">
        <v>0.2</v>
      </c>
      <c r="K1405" s="47">
        <v>17.6</v>
      </c>
      <c r="L1405" s="46" t="s">
        <v>154</v>
      </c>
      <c r="M1405" s="46" t="s">
        <v>155</v>
      </c>
      <c r="N1405" s="46" t="s">
        <v>156</v>
      </c>
      <c r="O1405" s="104" t="str">
        <f>IF(F1405="","",VLOOKUP(F1405,海关监管条件!$A$1:$B$2000,2,FALSE))</f>
        <v>A</v>
      </c>
    </row>
    <row r="1406" spans="1:15">
      <c r="A1406" s="45">
        <v>43810</v>
      </c>
      <c r="B1406" s="20" t="s">
        <v>3201</v>
      </c>
      <c r="C1406" s="20" t="s">
        <v>3202</v>
      </c>
      <c r="D1406" s="20" t="s">
        <v>3203</v>
      </c>
      <c r="E1406" s="20" t="s">
        <v>3211</v>
      </c>
      <c r="F1406" s="20" t="s">
        <v>58</v>
      </c>
      <c r="G1406" s="20" t="s">
        <v>2219</v>
      </c>
      <c r="H1406" s="46">
        <v>88</v>
      </c>
      <c r="I1406" s="46" t="s">
        <v>631</v>
      </c>
      <c r="J1406" s="47">
        <v>0.25</v>
      </c>
      <c r="K1406" s="47">
        <v>22</v>
      </c>
      <c r="L1406" s="46" t="s">
        <v>154</v>
      </c>
      <c r="M1406" s="46" t="s">
        <v>155</v>
      </c>
      <c r="N1406" s="46" t="s">
        <v>156</v>
      </c>
      <c r="O1406" s="104" t="str">
        <f>IF(F1406="","",VLOOKUP(F1406,海关监管条件!$A$1:$B$2000,2,FALSE))</f>
        <v>无</v>
      </c>
    </row>
    <row r="1407" spans="1:15">
      <c r="A1407" s="45">
        <v>43810</v>
      </c>
      <c r="B1407" s="20" t="s">
        <v>3201</v>
      </c>
      <c r="C1407" s="20" t="s">
        <v>3202</v>
      </c>
      <c r="D1407" s="20" t="s">
        <v>3203</v>
      </c>
      <c r="E1407" s="20" t="s">
        <v>3212</v>
      </c>
      <c r="F1407" s="20" t="s">
        <v>42</v>
      </c>
      <c r="G1407" s="20" t="s">
        <v>1619</v>
      </c>
      <c r="H1407" s="46">
        <v>88</v>
      </c>
      <c r="I1407" s="46" t="s">
        <v>165</v>
      </c>
      <c r="J1407" s="47">
        <v>0.3</v>
      </c>
      <c r="K1407" s="47">
        <v>26.4</v>
      </c>
      <c r="L1407" s="46" t="s">
        <v>154</v>
      </c>
      <c r="M1407" s="46" t="s">
        <v>155</v>
      </c>
      <c r="N1407" s="46" t="s">
        <v>156</v>
      </c>
      <c r="O1407" s="104" t="str">
        <f>IF(F1407="","",VLOOKUP(F1407,海关监管条件!$A$1:$B$2000,2,FALSE))</f>
        <v>无 </v>
      </c>
    </row>
    <row r="1408" spans="1:15">
      <c r="A1408" s="45">
        <v>43810</v>
      </c>
      <c r="B1408" s="20" t="s">
        <v>3201</v>
      </c>
      <c r="C1408" s="20" t="s">
        <v>3202</v>
      </c>
      <c r="D1408" s="20" t="s">
        <v>3203</v>
      </c>
      <c r="E1408" s="20" t="s">
        <v>3213</v>
      </c>
      <c r="F1408" s="20" t="s">
        <v>42</v>
      </c>
      <c r="G1408" s="20" t="s">
        <v>3106</v>
      </c>
      <c r="H1408" s="46">
        <v>88</v>
      </c>
      <c r="I1408" s="46" t="s">
        <v>165</v>
      </c>
      <c r="J1408" s="47">
        <v>0.2</v>
      </c>
      <c r="K1408" s="47">
        <v>17.6</v>
      </c>
      <c r="L1408" s="46" t="s">
        <v>154</v>
      </c>
      <c r="M1408" s="46" t="s">
        <v>155</v>
      </c>
      <c r="N1408" s="46" t="s">
        <v>156</v>
      </c>
      <c r="O1408" s="104" t="str">
        <f>IF(F1408="","",VLOOKUP(F1408,海关监管条件!$A$1:$B$2000,2,FALSE))</f>
        <v>无 </v>
      </c>
    </row>
    <row r="1409" spans="1:15">
      <c r="A1409" s="45">
        <v>43810</v>
      </c>
      <c r="B1409" s="20" t="s">
        <v>3201</v>
      </c>
      <c r="C1409" s="20" t="s">
        <v>3202</v>
      </c>
      <c r="D1409" s="20" t="s">
        <v>3203</v>
      </c>
      <c r="E1409" s="20" t="s">
        <v>3214</v>
      </c>
      <c r="F1409" s="20" t="s">
        <v>55</v>
      </c>
      <c r="G1409" s="20" t="s">
        <v>3108</v>
      </c>
      <c r="H1409" s="46">
        <v>88</v>
      </c>
      <c r="I1409" s="46" t="s">
        <v>165</v>
      </c>
      <c r="J1409" s="47">
        <v>0.28</v>
      </c>
      <c r="K1409" s="47">
        <v>24.64</v>
      </c>
      <c r="L1409" s="46" t="s">
        <v>154</v>
      </c>
      <c r="M1409" s="46" t="s">
        <v>155</v>
      </c>
      <c r="N1409" s="46" t="s">
        <v>156</v>
      </c>
      <c r="O1409" s="104" t="str">
        <f>IF(F1409="","",VLOOKUP(F1409,海关监管条件!$A$1:$B$2000,2,FALSE))</f>
        <v>A</v>
      </c>
    </row>
    <row r="1410" spans="1:15">
      <c r="A1410" s="45">
        <v>43810</v>
      </c>
      <c r="B1410" s="20" t="s">
        <v>3201</v>
      </c>
      <c r="C1410" s="20" t="s">
        <v>3202</v>
      </c>
      <c r="D1410" s="20" t="s">
        <v>3203</v>
      </c>
      <c r="E1410" s="20" t="s">
        <v>3215</v>
      </c>
      <c r="F1410" s="20" t="s">
        <v>15</v>
      </c>
      <c r="G1410" s="20" t="s">
        <v>719</v>
      </c>
      <c r="H1410" s="46">
        <v>456</v>
      </c>
      <c r="I1410" s="46" t="s">
        <v>165</v>
      </c>
      <c r="J1410" s="47">
        <v>0.5</v>
      </c>
      <c r="K1410" s="47">
        <v>228</v>
      </c>
      <c r="L1410" s="46" t="s">
        <v>154</v>
      </c>
      <c r="M1410" s="46" t="s">
        <v>155</v>
      </c>
      <c r="N1410" s="46" t="s">
        <v>156</v>
      </c>
      <c r="O1410" s="104" t="str">
        <f>IF(F1410="","",VLOOKUP(F1410,海关监管条件!$A$1:$B$2000,2,FALSE))</f>
        <v>A </v>
      </c>
    </row>
    <row r="1411" spans="1:15">
      <c r="A1411" s="45">
        <v>43810</v>
      </c>
      <c r="B1411" s="20" t="s">
        <v>3201</v>
      </c>
      <c r="C1411" s="20" t="s">
        <v>3202</v>
      </c>
      <c r="D1411" s="20" t="s">
        <v>3203</v>
      </c>
      <c r="E1411" s="20" t="s">
        <v>3216</v>
      </c>
      <c r="F1411" s="20" t="s">
        <v>15</v>
      </c>
      <c r="G1411" s="20" t="s">
        <v>1614</v>
      </c>
      <c r="H1411" s="46">
        <v>6</v>
      </c>
      <c r="I1411" s="46" t="s">
        <v>165</v>
      </c>
      <c r="J1411" s="47">
        <v>1.2</v>
      </c>
      <c r="K1411" s="47">
        <v>7.2</v>
      </c>
      <c r="L1411" s="46" t="s">
        <v>154</v>
      </c>
      <c r="M1411" s="46" t="s">
        <v>155</v>
      </c>
      <c r="N1411" s="46" t="s">
        <v>156</v>
      </c>
      <c r="O1411" s="104" t="str">
        <f>IF(F1411="","",VLOOKUP(F1411,海关监管条件!$A$1:$B$2000,2,FALSE))</f>
        <v>A </v>
      </c>
    </row>
    <row r="1412" spans="5:15">
      <c r="E1412" s="19"/>
      <c r="O1412" s="104" t="str">
        <f>IF(F1412="","",VLOOKUP(F1412,海关监管条件!$A$1:$B$2000,2,FALSE))</f>
        <v/>
      </c>
    </row>
    <row r="1413" spans="5:15">
      <c r="E1413" s="19"/>
      <c r="O1413" s="104" t="str">
        <f>IF(F1413="","",VLOOKUP(F1413,海关监管条件!$A$1:$B$2000,2,FALSE))</f>
        <v/>
      </c>
    </row>
    <row r="1414" spans="5:15">
      <c r="E1414" s="19"/>
      <c r="O1414" s="104" t="str">
        <f>IF(F1414="","",VLOOKUP(F1414,海关监管条件!$A$1:$B$2000,2,FALSE))</f>
        <v/>
      </c>
    </row>
    <row r="1415" spans="5:15">
      <c r="E1415" s="19"/>
      <c r="O1415" s="104" t="str">
        <f>IF(F1415="","",VLOOKUP(F1415,海关监管条件!$A$1:$B$2000,2,FALSE))</f>
        <v/>
      </c>
    </row>
    <row r="1416" spans="5:15">
      <c r="E1416" s="19"/>
      <c r="O1416" s="104" t="str">
        <f>IF(F1416="","",VLOOKUP(F1416,海关监管条件!$A$1:$B$2000,2,FALSE))</f>
        <v/>
      </c>
    </row>
    <row r="1417" spans="5:15">
      <c r="E1417" s="19"/>
      <c r="O1417" s="104" t="str">
        <f>IF(F1417="","",VLOOKUP(F1417,海关监管条件!$A$1:$B$2000,2,FALSE))</f>
        <v/>
      </c>
    </row>
    <row r="1418" spans="5:15">
      <c r="E1418" s="19"/>
      <c r="O1418" s="104" t="str">
        <f>IF(F1418="","",VLOOKUP(F1418,海关监管条件!$A$1:$B$2000,2,FALSE))</f>
        <v/>
      </c>
    </row>
    <row r="1419" spans="5:15">
      <c r="E1419" s="19"/>
      <c r="O1419" s="104" t="str">
        <f>IF(F1419="","",VLOOKUP(F1419,海关监管条件!$A$1:$B$2000,2,FALSE))</f>
        <v/>
      </c>
    </row>
    <row r="1420" spans="5:15">
      <c r="E1420" s="19"/>
      <c r="O1420" s="104" t="str">
        <f>IF(F1420="","",VLOOKUP(F1420,海关监管条件!$A$1:$B$2000,2,FALSE))</f>
        <v/>
      </c>
    </row>
    <row r="1421" spans="5:15">
      <c r="E1421" s="19"/>
      <c r="O1421" s="104" t="str">
        <f>IF(F1421="","",VLOOKUP(F1421,海关监管条件!$A$1:$B$2000,2,FALSE))</f>
        <v/>
      </c>
    </row>
    <row r="1422" spans="5:15">
      <c r="E1422" s="19"/>
      <c r="O1422" s="104" t="str">
        <f>IF(F1422="","",VLOOKUP(F1422,海关监管条件!$A$1:$B$2000,2,FALSE))</f>
        <v/>
      </c>
    </row>
    <row r="1423" spans="5:15">
      <c r="E1423" s="19"/>
      <c r="O1423" s="104" t="str">
        <f>IF(F1423="","",VLOOKUP(F1423,海关监管条件!$A$1:$B$2000,2,FALSE))</f>
        <v/>
      </c>
    </row>
    <row r="1424" spans="5:15">
      <c r="E1424" s="19"/>
      <c r="O1424" s="104" t="str">
        <f>IF(F1424="","",VLOOKUP(F1424,海关监管条件!$A$1:$B$2000,2,FALSE))</f>
        <v/>
      </c>
    </row>
    <row r="1425" spans="5:15">
      <c r="E1425" s="19"/>
      <c r="O1425" s="104" t="str">
        <f>IF(F1425="","",VLOOKUP(F1425,海关监管条件!$A$1:$B$2000,2,FALSE))</f>
        <v/>
      </c>
    </row>
    <row r="1426" spans="5:15">
      <c r="E1426" s="19"/>
      <c r="O1426" s="104" t="str">
        <f>IF(F1426="","",VLOOKUP(F1426,海关监管条件!$A$1:$B$2000,2,FALSE))</f>
        <v/>
      </c>
    </row>
    <row r="1427" spans="5:15">
      <c r="E1427" s="19"/>
      <c r="O1427" s="104" t="str">
        <f>IF(F1427="","",VLOOKUP(F1427,海关监管条件!$A$1:$B$2000,2,FALSE))</f>
        <v/>
      </c>
    </row>
    <row r="1428" spans="5:15">
      <c r="E1428" s="19"/>
      <c r="O1428" s="104" t="str">
        <f>IF(F1428="","",VLOOKUP(F1428,海关监管条件!$A$1:$B$2000,2,FALSE))</f>
        <v/>
      </c>
    </row>
    <row r="1429" spans="5:15">
      <c r="E1429" s="19"/>
      <c r="O1429" s="104" t="str">
        <f>IF(F1429="","",VLOOKUP(F1429,海关监管条件!$A$1:$B$2000,2,FALSE))</f>
        <v/>
      </c>
    </row>
    <row r="1430" spans="5:15">
      <c r="E1430" s="19"/>
      <c r="O1430" s="104" t="str">
        <f>IF(F1430="","",VLOOKUP(F1430,海关监管条件!$A$1:$B$2000,2,FALSE))</f>
        <v/>
      </c>
    </row>
    <row r="1431" spans="5:15">
      <c r="E1431" s="19"/>
      <c r="O1431" s="104" t="str">
        <f>IF(F1431="","",VLOOKUP(F1431,海关监管条件!$A$1:$B$2000,2,FALSE))</f>
        <v/>
      </c>
    </row>
    <row r="1432" spans="5:15">
      <c r="E1432" s="19"/>
      <c r="O1432" s="104" t="str">
        <f>IF(F1432="","",VLOOKUP(F1432,海关监管条件!$A$1:$B$2000,2,FALSE))</f>
        <v/>
      </c>
    </row>
    <row r="1433" spans="5:15">
      <c r="E1433" s="19"/>
      <c r="O1433" s="104" t="str">
        <f>IF(F1433="","",VLOOKUP(F1433,海关监管条件!$A$1:$B$2000,2,FALSE))</f>
        <v/>
      </c>
    </row>
    <row r="1434" spans="5:15">
      <c r="E1434" s="19"/>
      <c r="O1434" s="104" t="str">
        <f>IF(F1434="","",VLOOKUP(F1434,海关监管条件!$A$1:$B$2000,2,FALSE))</f>
        <v/>
      </c>
    </row>
    <row r="1435" spans="5:15">
      <c r="E1435" s="19"/>
      <c r="O1435" s="104" t="str">
        <f>IF(F1435="","",VLOOKUP(F1435,海关监管条件!$A$1:$B$2000,2,FALSE))</f>
        <v/>
      </c>
    </row>
    <row r="1436" spans="5:15">
      <c r="E1436" s="19"/>
      <c r="O1436" s="104" t="str">
        <f>IF(F1436="","",VLOOKUP(F1436,海关监管条件!$A$1:$B$2000,2,FALSE))</f>
        <v/>
      </c>
    </row>
    <row r="1437" spans="5:15">
      <c r="E1437" s="19"/>
      <c r="O1437" s="104" t="str">
        <f>IF(F1437="","",VLOOKUP(F1437,海关监管条件!$A$1:$B$2000,2,FALSE))</f>
        <v/>
      </c>
    </row>
    <row r="1438" spans="5:15">
      <c r="E1438" s="19"/>
      <c r="O1438" s="104" t="str">
        <f>IF(F1438="","",VLOOKUP(F1438,海关监管条件!$A$1:$B$2000,2,FALSE))</f>
        <v/>
      </c>
    </row>
    <row r="1439" spans="5:15">
      <c r="E1439" s="19"/>
      <c r="O1439" s="104" t="str">
        <f>IF(F1439="","",VLOOKUP(F1439,海关监管条件!$A$1:$B$2000,2,FALSE))</f>
        <v/>
      </c>
    </row>
    <row r="1440" spans="5:15">
      <c r="E1440" s="19"/>
      <c r="O1440" s="104" t="str">
        <f>IF(F1440="","",VLOOKUP(F1440,海关监管条件!$A$1:$B$2000,2,FALSE))</f>
        <v/>
      </c>
    </row>
    <row r="1441" spans="5:15">
      <c r="E1441" s="19"/>
      <c r="O1441" s="104" t="str">
        <f>IF(F1441="","",VLOOKUP(F1441,海关监管条件!$A$1:$B$2000,2,FALSE))</f>
        <v/>
      </c>
    </row>
    <row r="1442" spans="5:15">
      <c r="E1442" s="19"/>
      <c r="O1442" s="104" t="str">
        <f>IF(F1442="","",VLOOKUP(F1442,海关监管条件!$A$1:$B$2000,2,FALSE))</f>
        <v/>
      </c>
    </row>
    <row r="1443" spans="5:15">
      <c r="E1443" s="19"/>
      <c r="O1443" s="104" t="str">
        <f>IF(F1443="","",VLOOKUP(F1443,海关监管条件!$A$1:$B$2000,2,FALSE))</f>
        <v/>
      </c>
    </row>
    <row r="1444" spans="5:15">
      <c r="E1444" s="19"/>
      <c r="O1444" s="104" t="str">
        <f>IF(F1444="","",VLOOKUP(F1444,海关监管条件!$A$1:$B$2000,2,FALSE))</f>
        <v/>
      </c>
    </row>
    <row r="1445" spans="5:15">
      <c r="E1445" s="19"/>
      <c r="O1445" s="104" t="str">
        <f>IF(F1445="","",VLOOKUP(F1445,海关监管条件!$A$1:$B$2000,2,FALSE))</f>
        <v/>
      </c>
    </row>
    <row r="1446" spans="5:15">
      <c r="E1446" s="19"/>
      <c r="O1446" s="104" t="str">
        <f>IF(F1446="","",VLOOKUP(F1446,海关监管条件!$A$1:$B$2000,2,FALSE))</f>
        <v/>
      </c>
    </row>
    <row r="1447" spans="5:15">
      <c r="E1447" s="19"/>
      <c r="O1447" s="104" t="str">
        <f>IF(F1447="","",VLOOKUP(F1447,海关监管条件!$A$1:$B$2000,2,FALSE))</f>
        <v/>
      </c>
    </row>
    <row r="1448" spans="5:15">
      <c r="E1448" s="19"/>
      <c r="O1448" s="104" t="str">
        <f>IF(F1448="","",VLOOKUP(F1448,海关监管条件!$A$1:$B$2000,2,FALSE))</f>
        <v/>
      </c>
    </row>
    <row r="1449" spans="5:15">
      <c r="E1449" s="19"/>
      <c r="O1449" s="104" t="str">
        <f>IF(F1449="","",VLOOKUP(F1449,海关监管条件!$A$1:$B$2000,2,FALSE))</f>
        <v/>
      </c>
    </row>
    <row r="1450" spans="5:15">
      <c r="E1450" s="19"/>
      <c r="O1450" s="104" t="str">
        <f>IF(F1450="","",VLOOKUP(F1450,海关监管条件!$A$1:$B$2000,2,FALSE))</f>
        <v/>
      </c>
    </row>
    <row r="1451" spans="5:15">
      <c r="E1451" s="19"/>
      <c r="O1451" s="104" t="str">
        <f>IF(F1451="","",VLOOKUP(F1451,海关监管条件!$A$1:$B$2000,2,FALSE))</f>
        <v/>
      </c>
    </row>
    <row r="1452" spans="5:15">
      <c r="E1452" s="19"/>
      <c r="O1452" s="104" t="str">
        <f>IF(F1452="","",VLOOKUP(F1452,海关监管条件!$A$1:$B$2000,2,FALSE))</f>
        <v/>
      </c>
    </row>
    <row r="1453" spans="5:15">
      <c r="E1453" s="19"/>
      <c r="O1453" s="104" t="str">
        <f>IF(F1453="","",VLOOKUP(F1453,海关监管条件!$A$1:$B$2000,2,FALSE))</f>
        <v/>
      </c>
    </row>
    <row r="1454" spans="5:15">
      <c r="E1454" s="19"/>
      <c r="O1454" s="104" t="str">
        <f>IF(F1454="","",VLOOKUP(F1454,海关监管条件!$A$1:$B$2000,2,FALSE))</f>
        <v/>
      </c>
    </row>
    <row r="1455" spans="5:15">
      <c r="E1455" s="19"/>
      <c r="O1455" s="104" t="str">
        <f>IF(F1455="","",VLOOKUP(F1455,海关监管条件!$A$1:$B$2000,2,FALSE))</f>
        <v/>
      </c>
    </row>
    <row r="1456" spans="5:15">
      <c r="E1456" s="19"/>
      <c r="O1456" s="104" t="str">
        <f>IF(F1456="","",VLOOKUP(F1456,海关监管条件!$A$1:$B$2000,2,FALSE))</f>
        <v/>
      </c>
    </row>
    <row r="1457" spans="5:15">
      <c r="E1457" s="19"/>
      <c r="O1457" s="104" t="str">
        <f>IF(F1457="","",VLOOKUP(F1457,海关监管条件!$A$1:$B$2000,2,FALSE))</f>
        <v/>
      </c>
    </row>
    <row r="1458" spans="5:15">
      <c r="E1458" s="19"/>
      <c r="O1458" s="104" t="str">
        <f>IF(F1458="","",VLOOKUP(F1458,海关监管条件!$A$1:$B$2000,2,FALSE))</f>
        <v/>
      </c>
    </row>
    <row r="1459" spans="5:15">
      <c r="E1459" s="19"/>
      <c r="O1459" s="104" t="str">
        <f>IF(F1459="","",VLOOKUP(F1459,海关监管条件!$A$1:$B$2000,2,FALSE))</f>
        <v/>
      </c>
    </row>
    <row r="1460" spans="5:15">
      <c r="E1460" s="19"/>
      <c r="O1460" s="104" t="str">
        <f>IF(F1460="","",VLOOKUP(F1460,海关监管条件!$A$1:$B$2000,2,FALSE))</f>
        <v/>
      </c>
    </row>
    <row r="1461" spans="5:15">
      <c r="E1461" s="19"/>
      <c r="O1461" s="104" t="str">
        <f>IF(F1461="","",VLOOKUP(F1461,海关监管条件!$A$1:$B$2000,2,FALSE))</f>
        <v/>
      </c>
    </row>
    <row r="1462" spans="5:15">
      <c r="E1462" s="19"/>
      <c r="O1462" s="104" t="str">
        <f>IF(F1462="","",VLOOKUP(F1462,海关监管条件!$A$1:$B$2000,2,FALSE))</f>
        <v/>
      </c>
    </row>
    <row r="1463" spans="5:15">
      <c r="E1463" s="19"/>
      <c r="O1463" s="104" t="str">
        <f>IF(F1463="","",VLOOKUP(F1463,海关监管条件!$A$1:$B$2000,2,FALSE))</f>
        <v/>
      </c>
    </row>
    <row r="1464" spans="5:15">
      <c r="E1464" s="19"/>
      <c r="O1464" s="104" t="str">
        <f>IF(F1464="","",VLOOKUP(F1464,海关监管条件!$A$1:$B$2000,2,FALSE))</f>
        <v/>
      </c>
    </row>
    <row r="1465" spans="5:15">
      <c r="E1465" s="19"/>
      <c r="O1465" s="104" t="str">
        <f>IF(F1465="","",VLOOKUP(F1465,海关监管条件!$A$1:$B$2000,2,FALSE))</f>
        <v/>
      </c>
    </row>
    <row r="1466" spans="5:15">
      <c r="E1466" s="19"/>
      <c r="O1466" s="104" t="str">
        <f>IF(F1466="","",VLOOKUP(F1466,海关监管条件!$A$1:$B$2000,2,FALSE))</f>
        <v/>
      </c>
    </row>
    <row r="1467" spans="5:15">
      <c r="E1467" s="19"/>
      <c r="O1467" s="104" t="str">
        <f>IF(F1467="","",VLOOKUP(F1467,海关监管条件!$A$1:$B$2000,2,FALSE))</f>
        <v/>
      </c>
    </row>
    <row r="1468" spans="5:15">
      <c r="E1468" s="19"/>
      <c r="O1468" s="104" t="str">
        <f>IF(F1468="","",VLOOKUP(F1468,海关监管条件!$A$1:$B$2000,2,FALSE))</f>
        <v/>
      </c>
    </row>
    <row r="1469" spans="5:15">
      <c r="E1469" s="19"/>
      <c r="O1469" s="104" t="str">
        <f>IF(F1469="","",VLOOKUP(F1469,海关监管条件!$A$1:$B$2000,2,FALSE))</f>
        <v/>
      </c>
    </row>
    <row r="1470" spans="5:15">
      <c r="E1470" s="19"/>
      <c r="O1470" s="104" t="str">
        <f>IF(F1470="","",VLOOKUP(F1470,海关监管条件!$A$1:$B$2000,2,FALSE))</f>
        <v/>
      </c>
    </row>
    <row r="1471" spans="5:15">
      <c r="E1471" s="19"/>
      <c r="O1471" s="104" t="str">
        <f>IF(F1471="","",VLOOKUP(F1471,海关监管条件!$A$1:$B$2000,2,FALSE))</f>
        <v/>
      </c>
    </row>
    <row r="1472" spans="5:15">
      <c r="E1472" s="19"/>
      <c r="O1472" s="104" t="str">
        <f>IF(F1472="","",VLOOKUP(F1472,海关监管条件!$A$1:$B$2000,2,FALSE))</f>
        <v/>
      </c>
    </row>
    <row r="1473" spans="5:15">
      <c r="E1473" s="19"/>
      <c r="O1473" s="104" t="str">
        <f>IF(F1473="","",VLOOKUP(F1473,海关监管条件!$A$1:$B$2000,2,FALSE))</f>
        <v/>
      </c>
    </row>
    <row r="1474" spans="5:15">
      <c r="E1474" s="19"/>
      <c r="O1474" s="104" t="str">
        <f>IF(F1474="","",VLOOKUP(F1474,海关监管条件!$A$1:$B$2000,2,FALSE))</f>
        <v/>
      </c>
    </row>
    <row r="1475" spans="5:15">
      <c r="E1475" s="19"/>
      <c r="O1475" s="104" t="str">
        <f>IF(F1475="","",VLOOKUP(F1475,海关监管条件!$A$1:$B$2000,2,FALSE))</f>
        <v/>
      </c>
    </row>
    <row r="1476" spans="5:15">
      <c r="E1476" s="19"/>
      <c r="O1476" s="104" t="str">
        <f>IF(F1476="","",VLOOKUP(F1476,海关监管条件!$A$1:$B$2000,2,FALSE))</f>
        <v/>
      </c>
    </row>
    <row r="1477" spans="5:15">
      <c r="E1477" s="19"/>
      <c r="O1477" s="104" t="str">
        <f>IF(F1477="","",VLOOKUP(F1477,海关监管条件!$A$1:$B$2000,2,FALSE))</f>
        <v/>
      </c>
    </row>
    <row r="1478" spans="5:15">
      <c r="E1478" s="19"/>
      <c r="O1478" s="104" t="str">
        <f>IF(F1478="","",VLOOKUP(F1478,海关监管条件!$A$1:$B$2000,2,FALSE))</f>
        <v/>
      </c>
    </row>
    <row r="1479" spans="5:15">
      <c r="E1479" s="19"/>
      <c r="O1479" s="104" t="str">
        <f>IF(F1479="","",VLOOKUP(F1479,海关监管条件!$A$1:$B$2000,2,FALSE))</f>
        <v/>
      </c>
    </row>
    <row r="1480" spans="5:15">
      <c r="E1480" s="19"/>
      <c r="O1480" s="104" t="str">
        <f>IF(F1480="","",VLOOKUP(F1480,海关监管条件!$A$1:$B$2000,2,FALSE))</f>
        <v/>
      </c>
    </row>
    <row r="1481" spans="5:15">
      <c r="E1481" s="19"/>
      <c r="O1481" s="104" t="str">
        <f>IF(F1481="","",VLOOKUP(F1481,海关监管条件!$A$1:$B$2000,2,FALSE))</f>
        <v/>
      </c>
    </row>
    <row r="1482" spans="5:15">
      <c r="E1482" s="19"/>
      <c r="O1482" s="104" t="str">
        <f>IF(F1482="","",VLOOKUP(F1482,海关监管条件!$A$1:$B$2000,2,FALSE))</f>
        <v/>
      </c>
    </row>
    <row r="1483" spans="5:15">
      <c r="E1483" s="19"/>
      <c r="O1483" s="104" t="str">
        <f>IF(F1483="","",VLOOKUP(F1483,海关监管条件!$A$1:$B$2000,2,FALSE))</f>
        <v/>
      </c>
    </row>
    <row r="1484" spans="5:15">
      <c r="E1484" s="19"/>
      <c r="O1484" s="104" t="str">
        <f>IF(F1484="","",VLOOKUP(F1484,海关监管条件!$A$1:$B$2000,2,FALSE))</f>
        <v/>
      </c>
    </row>
    <row r="1485" spans="5:15">
      <c r="E1485" s="19"/>
      <c r="O1485" s="104" t="str">
        <f>IF(F1485="","",VLOOKUP(F1485,海关监管条件!$A$1:$B$2000,2,FALSE))</f>
        <v/>
      </c>
    </row>
    <row r="1486" spans="5:15">
      <c r="E1486" s="19"/>
      <c r="O1486" s="104" t="str">
        <f>IF(F1486="","",VLOOKUP(F1486,海关监管条件!$A$1:$B$2000,2,FALSE))</f>
        <v/>
      </c>
    </row>
    <row r="1487" spans="5:15">
      <c r="E1487" s="19"/>
      <c r="O1487" s="104" t="str">
        <f>IF(F1487="","",VLOOKUP(F1487,海关监管条件!$A$1:$B$2000,2,FALSE))</f>
        <v/>
      </c>
    </row>
    <row r="1488" spans="5:15">
      <c r="E1488" s="19"/>
      <c r="O1488" s="104" t="str">
        <f>IF(F1488="","",VLOOKUP(F1488,海关监管条件!$A$1:$B$2000,2,FALSE))</f>
        <v/>
      </c>
    </row>
    <row r="1489" spans="5:15">
      <c r="E1489" s="19"/>
      <c r="O1489" s="104" t="str">
        <f>IF(F1489="","",VLOOKUP(F1489,海关监管条件!$A$1:$B$2000,2,FALSE))</f>
        <v/>
      </c>
    </row>
    <row r="1490" spans="5:15">
      <c r="E1490" s="19"/>
      <c r="O1490" s="104" t="str">
        <f>IF(F1490="","",VLOOKUP(F1490,海关监管条件!$A$1:$B$2000,2,FALSE))</f>
        <v/>
      </c>
    </row>
    <row r="1491" spans="5:15">
      <c r="E1491" s="19"/>
      <c r="O1491" s="104" t="str">
        <f>IF(F1491="","",VLOOKUP(F1491,海关监管条件!$A$1:$B$2000,2,FALSE))</f>
        <v/>
      </c>
    </row>
    <row r="1492" spans="5:15">
      <c r="E1492" s="19"/>
      <c r="O1492" s="104" t="str">
        <f>IF(F1492="","",VLOOKUP(F1492,海关监管条件!$A$1:$B$2000,2,FALSE))</f>
        <v/>
      </c>
    </row>
    <row r="1493" spans="5:15">
      <c r="E1493" s="19"/>
      <c r="O1493" s="104" t="str">
        <f>IF(F1493="","",VLOOKUP(F1493,海关监管条件!$A$1:$B$2000,2,FALSE))</f>
        <v/>
      </c>
    </row>
    <row r="1494" spans="5:15">
      <c r="E1494" s="19"/>
      <c r="O1494" s="104" t="str">
        <f>IF(F1494="","",VLOOKUP(F1494,海关监管条件!$A$1:$B$2000,2,FALSE))</f>
        <v/>
      </c>
    </row>
    <row r="1495" spans="5:15">
      <c r="E1495" s="19"/>
      <c r="O1495" s="104" t="str">
        <f>IF(F1495="","",VLOOKUP(F1495,海关监管条件!$A$1:$B$2000,2,FALSE))</f>
        <v/>
      </c>
    </row>
    <row r="1496" spans="5:15">
      <c r="E1496" s="19"/>
      <c r="O1496" s="104" t="str">
        <f>IF(F1496="","",VLOOKUP(F1496,海关监管条件!$A$1:$B$2000,2,FALSE))</f>
        <v/>
      </c>
    </row>
    <row r="1497" spans="5:15">
      <c r="E1497" s="19"/>
      <c r="O1497" s="104" t="str">
        <f>IF(F1497="","",VLOOKUP(F1497,海关监管条件!$A$1:$B$2000,2,FALSE))</f>
        <v/>
      </c>
    </row>
    <row r="1498" spans="5:15">
      <c r="E1498" s="19"/>
      <c r="O1498" s="104" t="str">
        <f>IF(F1498="","",VLOOKUP(F1498,海关监管条件!$A$1:$B$2000,2,FALSE))</f>
        <v/>
      </c>
    </row>
    <row r="1499" spans="5:15">
      <c r="E1499" s="19"/>
      <c r="O1499" s="104" t="str">
        <f>IF(F1499="","",VLOOKUP(F1499,海关监管条件!$A$1:$B$2000,2,FALSE))</f>
        <v/>
      </c>
    </row>
    <row r="1500" spans="5:15">
      <c r="E1500" s="19"/>
      <c r="O1500" s="104" t="str">
        <f>IF(F1500="","",VLOOKUP(F1500,海关监管条件!$A$1:$B$2000,2,FALSE))</f>
        <v/>
      </c>
    </row>
    <row r="1501" spans="5:5">
      <c r="E1501" s="19"/>
    </row>
    <row r="1502" spans="5:5">
      <c r="E1502" s="19"/>
    </row>
    <row r="1503" spans="5:5">
      <c r="E1503" s="19"/>
    </row>
    <row r="1504" spans="5:5">
      <c r="E1504" s="19"/>
    </row>
    <row r="1505" spans="5:5">
      <c r="E1505" s="19"/>
    </row>
    <row r="1506" spans="5:5">
      <c r="E1506" s="19"/>
    </row>
    <row r="1507" spans="5:5">
      <c r="E1507" s="19"/>
    </row>
    <row r="1508" spans="5:5">
      <c r="E1508" s="19"/>
    </row>
    <row r="1509" spans="5:5">
      <c r="E1509" s="19"/>
    </row>
    <row r="1510" spans="5:5">
      <c r="E1510" s="19"/>
    </row>
    <row r="1511" spans="5:5">
      <c r="E1511" s="19"/>
    </row>
    <row r="1512" spans="5:5">
      <c r="E1512" s="19"/>
    </row>
    <row r="1513" spans="5:5">
      <c r="E1513" s="19"/>
    </row>
    <row r="1514" spans="5:5">
      <c r="E1514" s="19"/>
    </row>
    <row r="1515" spans="5:5">
      <c r="E1515" s="19"/>
    </row>
    <row r="1516" spans="5:5">
      <c r="E1516" s="19"/>
    </row>
    <row r="1517" spans="5:5">
      <c r="E1517" s="19"/>
    </row>
    <row r="1518" spans="5:5">
      <c r="E1518" s="19"/>
    </row>
    <row r="1519" spans="5:5">
      <c r="E1519" s="19"/>
    </row>
    <row r="1520" spans="5:5">
      <c r="E1520" s="19"/>
    </row>
    <row r="1521" spans="5:5">
      <c r="E1521" s="19"/>
    </row>
    <row r="1522" spans="5:5">
      <c r="E1522" s="19"/>
    </row>
    <row r="1523" spans="5:5">
      <c r="E1523" s="19"/>
    </row>
    <row r="1524" spans="5:5">
      <c r="E1524" s="19"/>
    </row>
    <row r="1525" spans="5:5">
      <c r="E1525" s="19"/>
    </row>
    <row r="1526" spans="5:5">
      <c r="E1526" s="19"/>
    </row>
    <row r="1527" spans="5:5">
      <c r="E1527" s="19"/>
    </row>
    <row r="1528" spans="5:5">
      <c r="E1528" s="19"/>
    </row>
    <row r="1529" spans="5:5">
      <c r="E1529" s="19"/>
    </row>
    <row r="1530" spans="5:5">
      <c r="E1530" s="19"/>
    </row>
    <row r="1531" spans="5:5">
      <c r="E1531" s="19"/>
    </row>
    <row r="1532" spans="5:5">
      <c r="E1532" s="19"/>
    </row>
    <row r="1533" spans="5:5">
      <c r="E1533" s="19"/>
    </row>
    <row r="1535" spans="5:5">
      <c r="E1535" s="19"/>
    </row>
    <row r="1536" spans="5:5">
      <c r="E1536" s="19"/>
    </row>
    <row r="1537" spans="5:5">
      <c r="E1537" s="19"/>
    </row>
    <row r="1538" spans="5:5">
      <c r="E1538" s="19"/>
    </row>
    <row r="1539" spans="5:5">
      <c r="E1539" s="19"/>
    </row>
    <row r="1540" spans="5:5">
      <c r="E1540" s="19"/>
    </row>
    <row r="1541" spans="5:5">
      <c r="E1541" s="19"/>
    </row>
    <row r="1542" spans="5:5">
      <c r="E1542" s="19"/>
    </row>
    <row r="1543" spans="5:5">
      <c r="E1543" s="19"/>
    </row>
    <row r="1544" spans="5:5">
      <c r="E1544" s="19"/>
    </row>
    <row r="1545" spans="5:5">
      <c r="E1545" s="19"/>
    </row>
    <row r="1546" spans="5:5">
      <c r="E1546" s="19"/>
    </row>
    <row r="1547" spans="5:5">
      <c r="E1547" s="19"/>
    </row>
    <row r="1548" spans="5:5">
      <c r="E1548" s="19"/>
    </row>
    <row r="1549" spans="5:5">
      <c r="E1549" s="19"/>
    </row>
    <row r="1550" spans="5:5">
      <c r="E1550" s="19"/>
    </row>
    <row r="1551" spans="5:5">
      <c r="E1551" s="19"/>
    </row>
    <row r="1552" spans="5:5">
      <c r="E1552" s="19"/>
    </row>
    <row r="1553" spans="5:5">
      <c r="E1553" s="19"/>
    </row>
    <row r="1554" spans="5:5">
      <c r="E1554" s="19"/>
    </row>
    <row r="1555" spans="5:5">
      <c r="E1555" s="19"/>
    </row>
    <row r="1556" spans="5:5">
      <c r="E1556" s="19"/>
    </row>
    <row r="1557" spans="5:5">
      <c r="E1557" s="19"/>
    </row>
    <row r="1558" spans="5:5">
      <c r="E1558" s="19"/>
    </row>
    <row r="1559" spans="5:5">
      <c r="E1559" s="19"/>
    </row>
    <row r="1560" spans="5:5">
      <c r="E1560" s="19"/>
    </row>
    <row r="1561" spans="5:5">
      <c r="E1561" s="19"/>
    </row>
    <row r="1562" spans="5:5">
      <c r="E1562" s="19"/>
    </row>
    <row r="1563" spans="5:5">
      <c r="E1563" s="19"/>
    </row>
    <row r="1564" spans="5:5">
      <c r="E1564" s="19"/>
    </row>
    <row r="1565" spans="5:5">
      <c r="E1565" s="19"/>
    </row>
    <row r="1566" spans="5:5">
      <c r="E1566" s="19"/>
    </row>
    <row r="1567" spans="5:5">
      <c r="E1567" s="19"/>
    </row>
    <row r="1568" spans="5:5">
      <c r="E1568" s="19"/>
    </row>
    <row r="1569" spans="5:5">
      <c r="E1569" s="19"/>
    </row>
    <row r="1570" spans="5:5">
      <c r="E1570" s="19"/>
    </row>
    <row r="1571" spans="5:5">
      <c r="E1571" s="19"/>
    </row>
    <row r="1572" spans="5:5">
      <c r="E1572" s="19"/>
    </row>
    <row r="1573" spans="5:5">
      <c r="E1573" s="19"/>
    </row>
    <row r="1574" spans="5:5">
      <c r="E1574" s="19"/>
    </row>
    <row r="1575" spans="5:5">
      <c r="E1575" s="19"/>
    </row>
    <row r="1576" spans="5:5">
      <c r="E1576" s="19"/>
    </row>
    <row r="1577" spans="5:5">
      <c r="E1577" s="19"/>
    </row>
    <row r="1578" spans="5:5">
      <c r="E1578" s="19"/>
    </row>
    <row r="1579" spans="5:5">
      <c r="E1579" s="19"/>
    </row>
    <row r="1580" spans="5:5">
      <c r="E1580" s="19"/>
    </row>
    <row r="1581" spans="5:5">
      <c r="E1581" s="19"/>
    </row>
    <row r="1582" spans="5:5">
      <c r="E1582" s="19"/>
    </row>
    <row r="1583" spans="5:5">
      <c r="E1583" s="19"/>
    </row>
    <row r="1584" spans="5:5">
      <c r="E1584" s="19"/>
    </row>
    <row r="1585" spans="5:5">
      <c r="E1585" s="19"/>
    </row>
    <row r="1586" spans="5:5">
      <c r="E1586" s="19"/>
    </row>
    <row r="1587" spans="5:5">
      <c r="E1587" s="19"/>
    </row>
    <row r="1588" spans="5:5">
      <c r="E1588" s="19"/>
    </row>
    <row r="1589" spans="5:5">
      <c r="E1589" s="19"/>
    </row>
    <row r="1594" spans="5:5">
      <c r="E1594" s="19"/>
    </row>
    <row r="1595" spans="5:5">
      <c r="E1595" s="19"/>
    </row>
    <row r="1596" spans="5:5">
      <c r="E1596" s="19"/>
    </row>
    <row r="1597" spans="5:5">
      <c r="E1597" s="19"/>
    </row>
    <row r="1598" spans="5:5">
      <c r="E1598" s="19"/>
    </row>
    <row r="1599" spans="5:5">
      <c r="E1599" s="19"/>
    </row>
    <row r="1600" spans="5:5">
      <c r="E1600" s="19"/>
    </row>
    <row r="1601" spans="5:5">
      <c r="E1601" s="19"/>
    </row>
    <row r="1602" spans="5:5">
      <c r="E1602" s="19"/>
    </row>
    <row r="1603" spans="5:5">
      <c r="E1603" s="19"/>
    </row>
    <row r="1604" spans="5:5">
      <c r="E1604" s="19"/>
    </row>
    <row r="1605" spans="5:5">
      <c r="E1605" s="19"/>
    </row>
    <row r="1606" spans="5:5">
      <c r="E1606" s="19"/>
    </row>
    <row r="1607" spans="5:5">
      <c r="E1607" s="19"/>
    </row>
    <row r="1608" spans="5:5">
      <c r="E1608" s="19"/>
    </row>
    <row r="1609" spans="5:5">
      <c r="E1609" s="19"/>
    </row>
    <row r="1610" spans="5:5">
      <c r="E1610" s="19"/>
    </row>
    <row r="1611" spans="5:5">
      <c r="E1611" s="19"/>
    </row>
    <row r="1612" spans="5:5">
      <c r="E1612" s="19"/>
    </row>
    <row r="1613" spans="5:5">
      <c r="E1613" s="19"/>
    </row>
    <row r="1614" spans="5:5">
      <c r="E1614" s="19"/>
    </row>
    <row r="1615" spans="5:5">
      <c r="E1615" s="19"/>
    </row>
    <row r="1616" spans="5:5">
      <c r="E1616" s="19"/>
    </row>
    <row r="1617" spans="5:5">
      <c r="E1617" s="19"/>
    </row>
    <row r="1618" spans="5:5">
      <c r="E1618" s="19"/>
    </row>
    <row r="1619" spans="5:5">
      <c r="E1619" s="19"/>
    </row>
    <row r="1620" spans="5:5">
      <c r="E1620" s="19"/>
    </row>
    <row r="1621" spans="5:5">
      <c r="E1621" s="19"/>
    </row>
    <row r="1622" spans="5:5">
      <c r="E1622" s="19"/>
    </row>
    <row r="1623" spans="5:5">
      <c r="E1623" s="19"/>
    </row>
    <row r="1624" spans="5:5">
      <c r="E1624" s="19"/>
    </row>
    <row r="1625" spans="5:5">
      <c r="E1625" s="19"/>
    </row>
    <row r="1626" spans="5:5">
      <c r="E1626" s="19"/>
    </row>
    <row r="1627" spans="5:5">
      <c r="E1627" s="19"/>
    </row>
    <row r="1628" spans="5:5">
      <c r="E1628" s="19"/>
    </row>
    <row r="1629" spans="5:5">
      <c r="E1629" s="19"/>
    </row>
    <row r="1630" spans="5:5">
      <c r="E1630" s="19"/>
    </row>
    <row r="1631" spans="5:5">
      <c r="E1631" s="19"/>
    </row>
    <row r="1632" spans="5:5">
      <c r="E1632" s="19"/>
    </row>
    <row r="1633" spans="5:5">
      <c r="E1633" s="19"/>
    </row>
    <row r="1634" spans="5:5">
      <c r="E1634" s="19"/>
    </row>
    <row r="1635" spans="5:5">
      <c r="E1635" s="19"/>
    </row>
    <row r="1636" spans="5:5">
      <c r="E1636" s="19"/>
    </row>
    <row r="1637" spans="5:5">
      <c r="E1637" s="19"/>
    </row>
    <row r="1638" spans="5:5">
      <c r="E1638" s="19"/>
    </row>
    <row r="1639" spans="5:5">
      <c r="E1639" s="19"/>
    </row>
    <row r="1640" spans="5:5">
      <c r="E1640" s="19"/>
    </row>
    <row r="1641" spans="5:5">
      <c r="E1641" s="19"/>
    </row>
    <row r="1642" spans="5:5">
      <c r="E1642" s="19"/>
    </row>
    <row r="1643" spans="5:5">
      <c r="E1643" s="19"/>
    </row>
    <row r="1644" spans="5:5">
      <c r="E1644" s="19"/>
    </row>
    <row r="1645" spans="5:5">
      <c r="E1645" s="19"/>
    </row>
    <row r="1646" spans="5:5">
      <c r="E1646" s="19"/>
    </row>
    <row r="1647" spans="5:5">
      <c r="E1647" s="19"/>
    </row>
    <row r="1648" spans="5:5">
      <c r="E1648" s="19"/>
    </row>
    <row r="1649" spans="5:5">
      <c r="E1649" s="19"/>
    </row>
    <row r="1650" spans="5:5">
      <c r="E1650" s="19"/>
    </row>
    <row r="1651" spans="5:5">
      <c r="E1651" s="19"/>
    </row>
    <row r="1652" spans="5:5">
      <c r="E1652" s="19"/>
    </row>
    <row r="1653" spans="5:5">
      <c r="E1653" s="19"/>
    </row>
    <row r="1654" spans="5:5">
      <c r="E1654" s="19"/>
    </row>
    <row r="1655" spans="5:5">
      <c r="E1655" s="19"/>
    </row>
    <row r="1656" spans="5:5">
      <c r="E1656" s="19"/>
    </row>
    <row r="1657" spans="5:5">
      <c r="E1657" s="19"/>
    </row>
    <row r="1659" spans="5:5">
      <c r="E1659" s="19"/>
    </row>
    <row r="1660" spans="5:5">
      <c r="E1660" s="19"/>
    </row>
    <row r="1661" spans="5:5">
      <c r="E1661" s="19"/>
    </row>
    <row r="1662" spans="5:5">
      <c r="E1662" s="19"/>
    </row>
    <row r="1663" spans="5:5">
      <c r="E1663" s="19"/>
    </row>
    <row r="1664" spans="5:5">
      <c r="E1664" s="19"/>
    </row>
    <row r="1665" spans="5:5">
      <c r="E1665" s="19"/>
    </row>
    <row r="1666" spans="5:5">
      <c r="E1666" s="19"/>
    </row>
    <row r="1667" spans="5:5">
      <c r="E1667" s="19"/>
    </row>
    <row r="1668" spans="5:5">
      <c r="E1668" s="19"/>
    </row>
    <row r="1671" spans="5:5">
      <c r="E1671" s="19"/>
    </row>
    <row r="1672" spans="5:5">
      <c r="E1672" s="19"/>
    </row>
    <row r="1673" spans="5:5">
      <c r="E1673" s="19"/>
    </row>
    <row r="1674" spans="5:5">
      <c r="E1674" s="19"/>
    </row>
    <row r="1675" spans="5:5">
      <c r="E1675" s="19"/>
    </row>
    <row r="1676" spans="5:5">
      <c r="E1676" s="19"/>
    </row>
    <row r="1677" spans="5:5">
      <c r="E1677" s="19"/>
    </row>
    <row r="1678" spans="5:5">
      <c r="E1678" s="19"/>
    </row>
    <row r="1679" spans="5:5">
      <c r="E1679" s="19"/>
    </row>
    <row r="1680" spans="5:5">
      <c r="E1680" s="19"/>
    </row>
    <row r="1681" spans="5:5">
      <c r="E1681" s="19"/>
    </row>
    <row r="1682" spans="5:5">
      <c r="E1682" s="19"/>
    </row>
    <row r="1684" spans="5:5">
      <c r="E1684" s="19"/>
    </row>
    <row r="1685" spans="5:5">
      <c r="E1685" s="19"/>
    </row>
    <row r="1686" spans="5:5">
      <c r="E1686" s="19"/>
    </row>
    <row r="1687" spans="5:5">
      <c r="E1687" s="19"/>
    </row>
    <row r="1688" spans="5:5">
      <c r="E1688" s="19"/>
    </row>
    <row r="1689" spans="5:5">
      <c r="E1689" s="19"/>
    </row>
    <row r="1690" spans="5:5">
      <c r="E1690" s="19"/>
    </row>
    <row r="1691" spans="5:5">
      <c r="E1691" s="19"/>
    </row>
    <row r="1692" spans="5:5">
      <c r="E1692" s="19"/>
    </row>
    <row r="1693" spans="5:5">
      <c r="E1693" s="19"/>
    </row>
    <row r="1694" spans="5:5">
      <c r="E1694" s="19"/>
    </row>
    <row r="1695" spans="5:5">
      <c r="E1695" s="19"/>
    </row>
    <row r="1696" spans="5:5">
      <c r="E1696" s="19"/>
    </row>
    <row r="1697" spans="5:5">
      <c r="E1697" s="19"/>
    </row>
    <row r="1698" spans="5:5">
      <c r="E1698" s="19"/>
    </row>
    <row r="1699" spans="5:5">
      <c r="E1699" s="19"/>
    </row>
    <row r="1700" spans="5:5">
      <c r="E1700" s="19"/>
    </row>
    <row r="1701" spans="5:5">
      <c r="E1701" s="19"/>
    </row>
    <row r="1702" spans="5:5">
      <c r="E1702" s="19"/>
    </row>
    <row r="1703" spans="5:5">
      <c r="E1703" s="19"/>
    </row>
    <row r="1704" spans="5:5">
      <c r="E1704" s="19"/>
    </row>
    <row r="1705" spans="5:5">
      <c r="E1705" s="19"/>
    </row>
    <row r="1706" spans="5:5">
      <c r="E1706" s="19"/>
    </row>
    <row r="1707" spans="5:5">
      <c r="E1707" s="19"/>
    </row>
    <row r="1709" spans="5:5">
      <c r="E1709" s="19"/>
    </row>
    <row r="1710" spans="5:5">
      <c r="E1710" s="19"/>
    </row>
    <row r="1711" spans="5:5">
      <c r="E1711" s="19"/>
    </row>
    <row r="1715" spans="5:5">
      <c r="E1715" s="19"/>
    </row>
    <row r="1716" spans="5:5">
      <c r="E1716" s="19"/>
    </row>
    <row r="1717" spans="5:5">
      <c r="E1717" s="19"/>
    </row>
    <row r="1718" spans="5:5">
      <c r="E1718" s="19"/>
    </row>
    <row r="1719" spans="5:5">
      <c r="E1719" s="19"/>
    </row>
    <row r="1722" spans="5:5">
      <c r="E1722" s="19"/>
    </row>
    <row r="1725" spans="5:5">
      <c r="E1725" s="19"/>
    </row>
    <row r="1726" spans="5:5">
      <c r="E1726" s="19"/>
    </row>
    <row r="1727" spans="5:5">
      <c r="E1727" s="19"/>
    </row>
    <row r="1728" spans="5:5">
      <c r="E1728" s="19"/>
    </row>
    <row r="1729" spans="5:5">
      <c r="E1729" s="19"/>
    </row>
    <row r="1730" spans="5:5">
      <c r="E1730" s="19"/>
    </row>
    <row r="1738" spans="5:5">
      <c r="E1738" s="19"/>
    </row>
    <row r="1739" spans="5:5">
      <c r="E1739" s="19"/>
    </row>
    <row r="1740" spans="5:5">
      <c r="E1740" s="19"/>
    </row>
    <row r="1741" spans="5:5">
      <c r="E1741" s="19"/>
    </row>
    <row r="1742" spans="5:5">
      <c r="E1742" s="19"/>
    </row>
    <row r="1743" spans="5:5">
      <c r="E1743" s="19"/>
    </row>
    <row r="1744" spans="5:5">
      <c r="E1744" s="19"/>
    </row>
    <row r="1745" spans="5:5">
      <c r="E1745" s="19"/>
    </row>
    <row r="1746" spans="5:5">
      <c r="E1746" s="19"/>
    </row>
    <row r="1747" spans="5:5">
      <c r="E1747" s="19"/>
    </row>
    <row r="1748" spans="5:5">
      <c r="E1748" s="19"/>
    </row>
    <row r="1749" spans="5:5">
      <c r="E1749" s="19"/>
    </row>
    <row r="1750" spans="5:5">
      <c r="E1750" s="19"/>
    </row>
    <row r="1751" spans="5:5">
      <c r="E1751" s="19"/>
    </row>
    <row r="1752" spans="5:5">
      <c r="E1752" s="19"/>
    </row>
    <row r="1753" spans="5:5">
      <c r="E1753" s="19"/>
    </row>
    <row r="1754" spans="5:5">
      <c r="E1754" s="19"/>
    </row>
    <row r="1755" spans="5:5">
      <c r="E1755" s="19"/>
    </row>
    <row r="1756" spans="5:5">
      <c r="E1756" s="19"/>
    </row>
    <row r="1757" spans="5:5">
      <c r="E1757" s="19"/>
    </row>
    <row r="1761" spans="5:5">
      <c r="E1761" s="19"/>
    </row>
    <row r="1762" spans="5:5">
      <c r="E1762" s="19"/>
    </row>
    <row r="1763" spans="5:5">
      <c r="E1763" s="19"/>
    </row>
    <row r="1764" spans="5:5">
      <c r="E1764" s="19"/>
    </row>
    <row r="1765" spans="5:5">
      <c r="E1765" s="19"/>
    </row>
    <row r="1766" spans="5:5">
      <c r="E1766" s="19"/>
    </row>
    <row r="1767" spans="5:5">
      <c r="E1767" s="19"/>
    </row>
    <row r="1768" spans="5:5">
      <c r="E1768" s="19"/>
    </row>
    <row r="1769" spans="5:5">
      <c r="E1769" s="19"/>
    </row>
    <row r="1770" spans="5:5">
      <c r="E1770" s="19"/>
    </row>
    <row r="1771" spans="5:5">
      <c r="E1771" s="19"/>
    </row>
    <row r="1773" spans="5:5">
      <c r="E1773" s="19"/>
    </row>
    <row r="1774" spans="5:5">
      <c r="E1774" s="19"/>
    </row>
    <row r="1775" spans="5:5">
      <c r="E1775" s="19"/>
    </row>
    <row r="1776" spans="5:5">
      <c r="E1776" s="19"/>
    </row>
    <row r="1784" spans="5:5">
      <c r="E1784" s="19"/>
    </row>
    <row r="1785" spans="5:5">
      <c r="E1785" s="19"/>
    </row>
    <row r="1786" spans="5:5">
      <c r="E1786" s="19"/>
    </row>
    <row r="1787" spans="5:5">
      <c r="E1787" s="19"/>
    </row>
    <row r="1788" spans="5:5">
      <c r="E1788" s="19"/>
    </row>
    <row r="1789" spans="5:5">
      <c r="E1789" s="19"/>
    </row>
    <row r="1791" spans="5:5">
      <c r="E1791" s="19"/>
    </row>
    <row r="1792" spans="5:5">
      <c r="E1792" s="19"/>
    </row>
    <row r="1793" spans="5:5">
      <c r="E1793" s="19"/>
    </row>
    <row r="1794" spans="5:5">
      <c r="E1794" s="19"/>
    </row>
    <row r="1795" spans="5:5">
      <c r="E1795" s="19"/>
    </row>
    <row r="1797" spans="5:5">
      <c r="E1797" s="19"/>
    </row>
    <row r="1798" spans="5:5">
      <c r="E1798" s="19"/>
    </row>
    <row r="1799" spans="5:5">
      <c r="E1799" s="19"/>
    </row>
    <row r="1800" spans="5:5">
      <c r="E1800" s="19"/>
    </row>
    <row r="1801" spans="5:5">
      <c r="E1801" s="19"/>
    </row>
    <row r="1804" spans="5:5">
      <c r="E1804" s="19"/>
    </row>
    <row r="1805" spans="5:5">
      <c r="E1805" s="19"/>
    </row>
    <row r="1806" spans="5:5">
      <c r="E1806" s="19"/>
    </row>
    <row r="1816" spans="5:5">
      <c r="E1816" s="19"/>
    </row>
    <row r="1817" spans="5:5">
      <c r="E1817" s="19"/>
    </row>
    <row r="1818" spans="5:5">
      <c r="E1818" s="19"/>
    </row>
    <row r="1819" spans="5:5">
      <c r="E1819" s="19"/>
    </row>
    <row r="1820" spans="5:5">
      <c r="E1820" s="19"/>
    </row>
    <row r="1821" spans="5:5">
      <c r="E1821" s="19"/>
    </row>
    <row r="1822" spans="5:5">
      <c r="E1822" s="19"/>
    </row>
    <row r="1823" spans="5:5">
      <c r="E1823" s="19"/>
    </row>
    <row r="1824" spans="5:5">
      <c r="E1824" s="19"/>
    </row>
    <row r="1825" spans="5:5">
      <c r="E1825" s="19"/>
    </row>
    <row r="1826" spans="5:5">
      <c r="E1826" s="19"/>
    </row>
    <row r="1827" spans="5:5">
      <c r="E1827" s="19"/>
    </row>
    <row r="1838" spans="5:5">
      <c r="E1838" s="19"/>
    </row>
    <row r="1839" spans="5:5">
      <c r="E1839" s="19"/>
    </row>
    <row r="1840" spans="5:5">
      <c r="E1840" s="19"/>
    </row>
    <row r="1841" spans="5:5">
      <c r="E1841" s="19"/>
    </row>
    <row r="1842" spans="5:5">
      <c r="E1842" s="19"/>
    </row>
    <row r="1843" spans="5:5">
      <c r="E1843" s="19"/>
    </row>
    <row r="1857" spans="5:5">
      <c r="E1857" s="19"/>
    </row>
    <row r="1858" spans="5:5">
      <c r="E1858" s="19"/>
    </row>
    <row r="1859" spans="5:5">
      <c r="E1859" s="19"/>
    </row>
    <row r="1866" spans="5:5">
      <c r="E1866" s="19"/>
    </row>
    <row r="1871" spans="5:5">
      <c r="E1871" s="19"/>
    </row>
    <row r="1872" spans="5:5">
      <c r="E1872" s="19"/>
    </row>
    <row r="1873" spans="5:5">
      <c r="E1873" s="19"/>
    </row>
    <row r="1874" spans="5:5">
      <c r="E1874" s="19"/>
    </row>
    <row r="1875" spans="5:5">
      <c r="E1875" s="19"/>
    </row>
    <row r="1876" spans="5:5">
      <c r="E1876" s="19"/>
    </row>
    <row r="1877" spans="5:5">
      <c r="E1877" s="19"/>
    </row>
    <row r="1878" spans="5:5">
      <c r="E1878" s="19"/>
    </row>
    <row r="1879" spans="5:5">
      <c r="E1879" s="19"/>
    </row>
    <row r="1880" spans="5:5">
      <c r="E1880" s="19"/>
    </row>
    <row r="1881" spans="5:5">
      <c r="E1881" s="19"/>
    </row>
    <row r="1882" spans="5:5">
      <c r="E1882" s="19"/>
    </row>
    <row r="1883" spans="5:5">
      <c r="E1883" s="19"/>
    </row>
    <row r="1884" spans="5:5">
      <c r="E1884" s="19"/>
    </row>
    <row r="1885" spans="5:5">
      <c r="E1885" s="19"/>
    </row>
    <row r="1886" spans="5:5">
      <c r="E1886" s="19"/>
    </row>
    <row r="1895" spans="5:5">
      <c r="E1895" s="19"/>
    </row>
    <row r="1896" spans="5:5">
      <c r="E1896" s="19"/>
    </row>
    <row r="1897" spans="5:5">
      <c r="E1897" s="19"/>
    </row>
    <row r="1898" spans="5:5">
      <c r="E1898" s="19"/>
    </row>
    <row r="1899" spans="5:5">
      <c r="E1899" s="19"/>
    </row>
    <row r="1900" spans="5:5">
      <c r="E1900" s="19"/>
    </row>
    <row r="1901" spans="5:5">
      <c r="E1901" s="19"/>
    </row>
    <row r="1902" spans="5:5">
      <c r="E1902" s="19"/>
    </row>
    <row r="1903" spans="5:5">
      <c r="E1903" s="19"/>
    </row>
    <row r="1904" spans="5:5">
      <c r="E1904" s="19"/>
    </row>
    <row r="1905" spans="5:5">
      <c r="E1905" s="19"/>
    </row>
    <row r="1906" spans="5:5">
      <c r="E1906" s="19"/>
    </row>
    <row r="1907" spans="5:5">
      <c r="E1907" s="19"/>
    </row>
    <row r="1908" spans="5:5">
      <c r="E1908" s="19"/>
    </row>
    <row r="1909" spans="5:5">
      <c r="E1909" s="19"/>
    </row>
    <row r="1910" spans="5:5">
      <c r="E1910" s="19"/>
    </row>
    <row r="1911" spans="5:5">
      <c r="E1911" s="19"/>
    </row>
    <row r="1912" spans="5:5">
      <c r="E1912" s="19"/>
    </row>
    <row r="1913" spans="5:5">
      <c r="E1913" s="19"/>
    </row>
    <row r="1914" spans="5:5">
      <c r="E1914" s="19"/>
    </row>
    <row r="1915" spans="5:5">
      <c r="E1915" s="19"/>
    </row>
    <row r="1916" spans="5:5">
      <c r="E1916" s="19"/>
    </row>
    <row r="1917" spans="5:5">
      <c r="E1917" s="19"/>
    </row>
    <row r="1918" spans="5:5">
      <c r="E1918" s="19"/>
    </row>
    <row r="1919" spans="5:5">
      <c r="E1919" s="19"/>
    </row>
    <row r="1920" spans="5:5">
      <c r="E1920" s="19"/>
    </row>
    <row r="1921" spans="5:5">
      <c r="E1921" s="19"/>
    </row>
    <row r="1922" spans="5:5">
      <c r="E1922" s="19"/>
    </row>
    <row r="1923" spans="5:5">
      <c r="E1923" s="19"/>
    </row>
    <row r="1924" spans="5:5">
      <c r="E1924" s="19"/>
    </row>
    <row r="1925" spans="5:5">
      <c r="E1925" s="19"/>
    </row>
    <row r="1926" spans="5:5">
      <c r="E1926" s="19"/>
    </row>
    <row r="1927" spans="5:5">
      <c r="E1927" s="19"/>
    </row>
    <row r="1928" spans="5:5">
      <c r="E1928" s="19"/>
    </row>
    <row r="1929" spans="5:5">
      <c r="E1929" s="19"/>
    </row>
    <row r="1930" spans="5:5">
      <c r="E1930" s="19"/>
    </row>
    <row r="1935" spans="5:5">
      <c r="E1935" s="19"/>
    </row>
    <row r="1936" spans="5:5">
      <c r="E1936" s="19"/>
    </row>
    <row r="1937" spans="5:5">
      <c r="E1937" s="19"/>
    </row>
    <row r="1938" spans="5:5">
      <c r="E1938" s="19"/>
    </row>
    <row r="1939" spans="5:5">
      <c r="E1939" s="19"/>
    </row>
    <row r="1940" spans="5:5">
      <c r="E1940" s="19"/>
    </row>
    <row r="1941" spans="5:5">
      <c r="E1941" s="19"/>
    </row>
    <row r="1942" spans="5:5">
      <c r="E1942" s="19"/>
    </row>
    <row r="1943" spans="5:5">
      <c r="E1943" s="19"/>
    </row>
    <row r="1944" spans="5:5">
      <c r="E1944" s="19"/>
    </row>
    <row r="1945" spans="5:5">
      <c r="E1945" s="19"/>
    </row>
    <row r="1946" spans="5:5">
      <c r="E1946" s="19"/>
    </row>
    <row r="1947" spans="5:5">
      <c r="E1947" s="19"/>
    </row>
    <row r="1948" spans="5:5">
      <c r="E1948" s="19"/>
    </row>
    <row r="1949" spans="5:5">
      <c r="E1949" s="19"/>
    </row>
    <row r="1950" spans="5:5">
      <c r="E1950" s="19"/>
    </row>
    <row r="1951" spans="5:5">
      <c r="E1951" s="19"/>
    </row>
    <row r="1952" spans="5:5">
      <c r="E1952" s="19"/>
    </row>
    <row r="1953" spans="5:5">
      <c r="E1953" s="19"/>
    </row>
    <row r="1954" spans="5:5">
      <c r="E1954" s="19"/>
    </row>
    <row r="1955" spans="5:5">
      <c r="E1955" s="19"/>
    </row>
    <row r="1956" spans="5:5">
      <c r="E1956" s="19"/>
    </row>
    <row r="1957" spans="5:5">
      <c r="E1957" s="19"/>
    </row>
    <row r="1958" spans="5:5">
      <c r="E1958" s="19"/>
    </row>
    <row r="1959" spans="5:5">
      <c r="E1959" s="19"/>
    </row>
    <row r="1960" spans="5:5">
      <c r="E1960" s="19"/>
    </row>
    <row r="1961" spans="5:5">
      <c r="E1961" s="19"/>
    </row>
    <row r="1962" spans="5:5">
      <c r="E1962" s="19"/>
    </row>
    <row r="1963" spans="5:5">
      <c r="E1963" s="19"/>
    </row>
    <row r="1964" spans="5:5">
      <c r="E1964" s="19"/>
    </row>
    <row r="1965" spans="5:5">
      <c r="E1965" s="19"/>
    </row>
    <row r="1966" spans="5:5">
      <c r="E1966" s="19"/>
    </row>
    <row r="1967" spans="5:5">
      <c r="E1967" s="19"/>
    </row>
    <row r="1968" spans="5:5">
      <c r="E1968" s="19"/>
    </row>
    <row r="1969" spans="5:5">
      <c r="E1969" s="19"/>
    </row>
    <row r="1970" spans="5:5">
      <c r="E1970" s="19"/>
    </row>
    <row r="1971" spans="5:5">
      <c r="E1971" s="19"/>
    </row>
    <row r="1972" spans="5:5">
      <c r="E1972" s="19"/>
    </row>
    <row r="1973" spans="5:5">
      <c r="E1973" s="19"/>
    </row>
    <row r="1974" spans="5:5">
      <c r="E1974" s="19"/>
    </row>
    <row r="1975" spans="5:5">
      <c r="E1975" s="19"/>
    </row>
    <row r="1976" spans="5:5">
      <c r="E1976" s="19"/>
    </row>
    <row r="1977" spans="5:5">
      <c r="E1977" s="19"/>
    </row>
    <row r="1978" spans="5:5">
      <c r="E1978" s="19"/>
    </row>
    <row r="1979" spans="5:5">
      <c r="E1979" s="19"/>
    </row>
    <row r="1980" spans="5:5">
      <c r="E1980" s="19"/>
    </row>
    <row r="1981" spans="5:5">
      <c r="E1981" s="19"/>
    </row>
    <row r="1982" spans="5:5">
      <c r="E1982" s="19"/>
    </row>
    <row r="1983" spans="5:5">
      <c r="E1983" s="19"/>
    </row>
    <row r="1984" spans="5:5">
      <c r="E1984" s="19"/>
    </row>
    <row r="1985" spans="5:5">
      <c r="E1985" s="19"/>
    </row>
    <row r="1986" spans="5:5">
      <c r="E1986" s="19"/>
    </row>
    <row r="1990" spans="5:5">
      <c r="E1990" s="19"/>
    </row>
    <row r="1993" spans="5:5">
      <c r="E1993" s="19"/>
    </row>
    <row r="1994" spans="5:5">
      <c r="E1994" s="19"/>
    </row>
    <row r="1995" spans="5:5">
      <c r="E1995" s="19"/>
    </row>
    <row r="1996" spans="5:5">
      <c r="E1996" s="19"/>
    </row>
    <row r="1997" spans="5:5">
      <c r="E1997" s="19"/>
    </row>
    <row r="1998" spans="5:5">
      <c r="E1998" s="19"/>
    </row>
    <row r="1999" spans="5:5">
      <c r="E1999" s="19"/>
    </row>
    <row r="2000" spans="5:5">
      <c r="E2000" s="19"/>
    </row>
    <row r="2001" spans="5:5">
      <c r="E2001" s="19"/>
    </row>
    <row r="2002" spans="5:5">
      <c r="E2002" s="19"/>
    </row>
    <row r="2003" spans="5:5">
      <c r="E2003" s="19"/>
    </row>
    <row r="2004" spans="5:5">
      <c r="E2004" s="19"/>
    </row>
    <row r="2005" spans="5:5">
      <c r="E2005" s="19"/>
    </row>
    <row r="2006" spans="5:5">
      <c r="E2006" s="19"/>
    </row>
    <row r="2007" spans="5:5">
      <c r="E2007" s="19"/>
    </row>
    <row r="2008" spans="5:5">
      <c r="E2008" s="19"/>
    </row>
    <row r="2009" spans="5:5">
      <c r="E2009" s="19"/>
    </row>
    <row r="2010" spans="5:5">
      <c r="E2010" s="19"/>
    </row>
    <row r="2011" spans="5:5">
      <c r="E2011" s="19"/>
    </row>
    <row r="2012" spans="5:5">
      <c r="E2012" s="19"/>
    </row>
    <row r="2013" spans="5:5">
      <c r="E2013" s="19"/>
    </row>
    <row r="2018" spans="5:5">
      <c r="E2018" s="19"/>
    </row>
    <row r="2019" spans="5:5">
      <c r="E2019" s="19"/>
    </row>
    <row r="2020" spans="5:5">
      <c r="E2020" s="19"/>
    </row>
    <row r="2021" spans="5:5">
      <c r="E2021" s="19"/>
    </row>
    <row r="2022" spans="5:5">
      <c r="E2022" s="19"/>
    </row>
    <row r="2023" spans="5:5">
      <c r="E2023" s="19"/>
    </row>
    <row r="2024" spans="5:5">
      <c r="E2024" s="19"/>
    </row>
    <row r="2025" spans="5:5">
      <c r="E2025" s="19"/>
    </row>
    <row r="2026" spans="5:5">
      <c r="E2026" s="19"/>
    </row>
    <row r="2027" spans="5:5">
      <c r="E2027" s="19"/>
    </row>
    <row r="2028" spans="5:5">
      <c r="E2028" s="19"/>
    </row>
    <row r="2029" spans="5:5">
      <c r="E2029" s="19"/>
    </row>
    <row r="2030" spans="5:5">
      <c r="E2030" s="19"/>
    </row>
    <row r="2031" spans="5:5">
      <c r="E2031" s="19"/>
    </row>
    <row r="2032" spans="5:5">
      <c r="E2032" s="19"/>
    </row>
    <row r="2033" spans="5:5">
      <c r="E2033" s="19"/>
    </row>
    <row r="2034" spans="5:5">
      <c r="E2034" s="19"/>
    </row>
    <row r="2035" spans="5:5">
      <c r="E2035" s="19"/>
    </row>
    <row r="2036" spans="5:5">
      <c r="E2036" s="19"/>
    </row>
    <row r="2037" spans="5:5">
      <c r="E2037" s="19"/>
    </row>
    <row r="2038" spans="5:5">
      <c r="E2038" s="19"/>
    </row>
    <row r="2039" spans="5:5">
      <c r="E2039" s="19"/>
    </row>
    <row r="2040" spans="5:5">
      <c r="E2040" s="19"/>
    </row>
    <row r="2041" spans="5:5">
      <c r="E2041" s="19"/>
    </row>
    <row r="2042" spans="5:5">
      <c r="E2042" s="19"/>
    </row>
    <row r="2043" spans="5:5">
      <c r="E2043" s="19"/>
    </row>
    <row r="2044" spans="5:5">
      <c r="E2044" s="19"/>
    </row>
    <row r="2045" spans="5:5">
      <c r="E2045" s="19"/>
    </row>
    <row r="2046" spans="5:5">
      <c r="E2046" s="19"/>
    </row>
    <row r="2047" spans="5:5">
      <c r="E2047" s="19"/>
    </row>
    <row r="2048" spans="5:5">
      <c r="E2048" s="19"/>
    </row>
    <row r="2049" spans="5:5">
      <c r="E2049" s="19"/>
    </row>
    <row r="2050" spans="5:5">
      <c r="E2050" s="19"/>
    </row>
    <row r="2051" spans="5:5">
      <c r="E2051" s="19"/>
    </row>
    <row r="2052" spans="5:5">
      <c r="E2052" s="19"/>
    </row>
    <row r="2053" spans="5:5">
      <c r="E2053" s="19"/>
    </row>
    <row r="2056" spans="5:5">
      <c r="E2056" s="19"/>
    </row>
    <row r="2057" spans="5:5">
      <c r="E2057" s="19"/>
    </row>
    <row r="2058" spans="5:5">
      <c r="E2058" s="19"/>
    </row>
    <row r="2059" spans="5:5">
      <c r="E2059" s="19"/>
    </row>
    <row r="2060" spans="5:5">
      <c r="E2060" s="19"/>
    </row>
    <row r="2061" spans="5:5">
      <c r="E2061" s="19"/>
    </row>
    <row r="2062" spans="5:5">
      <c r="E2062" s="19"/>
    </row>
    <row r="2063" spans="5:5">
      <c r="E2063" s="19"/>
    </row>
    <row r="2064" spans="5:5">
      <c r="E2064" s="19"/>
    </row>
    <row r="2065" spans="5:5">
      <c r="E2065" s="19"/>
    </row>
    <row r="2066" spans="5:5">
      <c r="E2066" s="19"/>
    </row>
    <row r="2067" spans="5:5">
      <c r="E2067" s="19"/>
    </row>
    <row r="2068" spans="5:5">
      <c r="E2068" s="19"/>
    </row>
    <row r="2069" spans="5:5">
      <c r="E2069" s="19"/>
    </row>
    <row r="2070" spans="5:5">
      <c r="E2070" s="19"/>
    </row>
    <row r="2071" spans="5:5">
      <c r="E2071" s="19"/>
    </row>
    <row r="2072" spans="5:5">
      <c r="E2072" s="19"/>
    </row>
    <row r="2073" spans="5:5">
      <c r="E2073" s="19"/>
    </row>
    <row r="2074" spans="5:5">
      <c r="E2074" s="19"/>
    </row>
    <row r="2075" spans="5:5">
      <c r="E2075" s="19"/>
    </row>
    <row r="2076" spans="5:5">
      <c r="E2076" s="19"/>
    </row>
    <row r="2077" spans="5:5">
      <c r="E2077" s="19"/>
    </row>
    <row r="2078" spans="5:5">
      <c r="E2078" s="19"/>
    </row>
    <row r="2079" spans="5:5">
      <c r="E2079" s="19"/>
    </row>
    <row r="2080" spans="5:5">
      <c r="E2080" s="19"/>
    </row>
    <row r="2081" spans="5:5">
      <c r="E2081" s="19"/>
    </row>
    <row r="2082" spans="5:5">
      <c r="E2082" s="19"/>
    </row>
    <row r="2083" spans="5:5">
      <c r="E2083" s="19"/>
    </row>
    <row r="2084" spans="5:5">
      <c r="E2084" s="19"/>
    </row>
    <row r="2085" spans="5:5">
      <c r="E2085" s="19"/>
    </row>
    <row r="2086" spans="5:5">
      <c r="E2086" s="19"/>
    </row>
    <row r="2087" spans="5:5">
      <c r="E2087" s="19"/>
    </row>
    <row r="2088" spans="5:5">
      <c r="E2088" s="19"/>
    </row>
    <row r="2089" spans="5:5">
      <c r="E2089" s="19"/>
    </row>
    <row r="2090" spans="5:5">
      <c r="E2090" s="19"/>
    </row>
    <row r="2091" spans="5:5">
      <c r="E2091" s="19"/>
    </row>
    <row r="2092" spans="5:5">
      <c r="E2092" s="19"/>
    </row>
    <row r="2093" spans="5:5">
      <c r="E2093" s="19"/>
    </row>
    <row r="2094" spans="5:5">
      <c r="E2094" s="19"/>
    </row>
    <row r="2095" spans="5:5">
      <c r="E2095" s="19"/>
    </row>
    <row r="2096" spans="5:5">
      <c r="E2096" s="19"/>
    </row>
    <row r="2097" spans="5:5">
      <c r="E2097" s="19"/>
    </row>
    <row r="2098" spans="5:5">
      <c r="E2098" s="19"/>
    </row>
    <row r="2099" spans="5:5">
      <c r="E2099" s="19"/>
    </row>
    <row r="2100" spans="5:5">
      <c r="E2100" s="19"/>
    </row>
    <row r="2101" spans="5:5">
      <c r="E2101" s="19"/>
    </row>
    <row r="2102" spans="5:5">
      <c r="E2102" s="19"/>
    </row>
    <row r="2103" spans="5:5">
      <c r="E2103" s="19"/>
    </row>
    <row r="2104" spans="5:5">
      <c r="E2104" s="19"/>
    </row>
    <row r="2105" spans="5:5">
      <c r="E2105" s="19"/>
    </row>
    <row r="2106" spans="5:5">
      <c r="E2106" s="19"/>
    </row>
    <row r="2107" spans="5:5">
      <c r="E2107" s="19"/>
    </row>
    <row r="2108" spans="5:5">
      <c r="E2108" s="19"/>
    </row>
    <row r="2109" spans="5:5">
      <c r="E2109" s="19"/>
    </row>
    <row r="2110" spans="5:5">
      <c r="E2110" s="19"/>
    </row>
    <row r="2111" spans="5:5">
      <c r="E2111" s="19"/>
    </row>
    <row r="2112" spans="5:5">
      <c r="E2112" s="19"/>
    </row>
    <row r="2113" spans="5:5">
      <c r="E2113" s="19"/>
    </row>
    <row r="2114" spans="5:5">
      <c r="E2114" s="19"/>
    </row>
    <row r="2115" spans="5:5">
      <c r="E2115" s="19"/>
    </row>
    <row r="2116" spans="5:5">
      <c r="E2116" s="19"/>
    </row>
    <row r="2117" spans="5:5">
      <c r="E2117" s="19"/>
    </row>
    <row r="2118" spans="5:5">
      <c r="E2118" s="19"/>
    </row>
    <row r="2119" spans="5:5">
      <c r="E2119" s="19"/>
    </row>
    <row r="2120" spans="5:5">
      <c r="E2120" s="19"/>
    </row>
    <row r="2121" spans="5:5">
      <c r="E2121" s="19"/>
    </row>
    <row r="2122" spans="5:5">
      <c r="E2122" s="19"/>
    </row>
    <row r="2123" spans="5:5">
      <c r="E2123" s="19"/>
    </row>
    <row r="2124" spans="5:5">
      <c r="E2124" s="19"/>
    </row>
    <row r="2125" spans="5:5">
      <c r="E2125" s="19"/>
    </row>
    <row r="2126" spans="5:5">
      <c r="E2126" s="19"/>
    </row>
    <row r="2127" spans="5:5">
      <c r="E2127" s="19"/>
    </row>
    <row r="2128" spans="5:5">
      <c r="E2128" s="19"/>
    </row>
    <row r="2129" spans="5:5">
      <c r="E2129" s="19"/>
    </row>
    <row r="2130" spans="5:5">
      <c r="E2130" s="19"/>
    </row>
    <row r="2131" spans="5:5">
      <c r="E2131" s="19"/>
    </row>
    <row r="2132" spans="5:5">
      <c r="E2132" s="19"/>
    </row>
    <row r="2133" spans="5:5">
      <c r="E2133" s="19"/>
    </row>
    <row r="2134" spans="5:5">
      <c r="E2134" s="19"/>
    </row>
    <row r="2135" spans="5:5">
      <c r="E2135" s="19"/>
    </row>
    <row r="2136" spans="5:5">
      <c r="E2136" s="19"/>
    </row>
    <row r="2137" spans="5:5">
      <c r="E2137" s="19"/>
    </row>
    <row r="2138" spans="5:5">
      <c r="E2138" s="19"/>
    </row>
    <row r="2139" spans="5:5">
      <c r="E2139" s="19"/>
    </row>
    <row r="2140" spans="5:5">
      <c r="E2140" s="19"/>
    </row>
    <row r="2141" spans="5:5">
      <c r="E2141" s="19"/>
    </row>
    <row r="2142" spans="5:5">
      <c r="E2142" s="19"/>
    </row>
    <row r="2143" spans="5:5">
      <c r="E2143" s="19"/>
    </row>
    <row r="2147" spans="5:5">
      <c r="E2147" s="19"/>
    </row>
    <row r="2155" spans="5:5">
      <c r="E2155" s="19"/>
    </row>
    <row r="2156" spans="5:5">
      <c r="E2156" s="19"/>
    </row>
    <row r="2157" spans="5:5">
      <c r="E2157" s="19"/>
    </row>
    <row r="2158" spans="5:5">
      <c r="E2158" s="19"/>
    </row>
    <row r="2159" spans="5:5">
      <c r="E2159" s="19"/>
    </row>
    <row r="2160" spans="5:5">
      <c r="E2160" s="19"/>
    </row>
    <row r="2161" spans="5:5">
      <c r="E2161" s="19"/>
    </row>
    <row r="2162" spans="5:5">
      <c r="E2162" s="19"/>
    </row>
    <row r="2163" spans="5:5">
      <c r="E2163" s="19"/>
    </row>
    <row r="2164" spans="5:5">
      <c r="E2164" s="19"/>
    </row>
    <row r="2165" spans="5:5">
      <c r="E2165" s="19"/>
    </row>
    <row r="2166" spans="5:5">
      <c r="E2166" s="19"/>
    </row>
    <row r="2167" spans="5:5">
      <c r="E2167" s="19"/>
    </row>
    <row r="2168" spans="5:5">
      <c r="E2168" s="19"/>
    </row>
    <row r="2169" spans="5:5">
      <c r="E2169" s="19"/>
    </row>
    <row r="2170" spans="5:5">
      <c r="E2170" s="19"/>
    </row>
    <row r="2171" spans="5:5">
      <c r="E2171" s="19"/>
    </row>
    <row r="2172" spans="5:5">
      <c r="E2172" s="19"/>
    </row>
    <row r="2173" spans="5:5">
      <c r="E2173" s="19"/>
    </row>
    <row r="2174" spans="5:5">
      <c r="E2174" s="19"/>
    </row>
    <row r="2175" spans="5:5">
      <c r="E2175" s="19"/>
    </row>
    <row r="2176" spans="5:5">
      <c r="E2176" s="19"/>
    </row>
    <row r="2177" spans="5:5">
      <c r="E2177" s="19"/>
    </row>
    <row r="2178" spans="5:5">
      <c r="E2178" s="19"/>
    </row>
    <row r="2179" spans="5:5">
      <c r="E2179" s="19"/>
    </row>
    <row r="2180" spans="5:5">
      <c r="E2180" s="19"/>
    </row>
    <row r="2181" spans="5:5">
      <c r="E2181" s="19"/>
    </row>
    <row r="2182" spans="5:5">
      <c r="E2182" s="19"/>
    </row>
    <row r="2183" spans="5:5">
      <c r="E2183" s="19"/>
    </row>
    <row r="2184" spans="5:5">
      <c r="E2184" s="19"/>
    </row>
    <row r="2185" spans="5:5">
      <c r="E2185" s="19"/>
    </row>
    <row r="2186" spans="5:5">
      <c r="E2186" s="19"/>
    </row>
    <row r="2187" spans="5:5">
      <c r="E2187" s="19"/>
    </row>
    <row r="2188" spans="5:5">
      <c r="E2188" s="19"/>
    </row>
    <row r="2189" spans="5:5">
      <c r="E2189" s="19"/>
    </row>
    <row r="2190" spans="5:5">
      <c r="E2190" s="19"/>
    </row>
    <row r="2191" spans="5:5">
      <c r="E2191" s="19"/>
    </row>
    <row r="2193" spans="5:5">
      <c r="E2193" s="19"/>
    </row>
    <row r="2194" spans="5:5">
      <c r="E2194" s="19"/>
    </row>
    <row r="2195" spans="5:5">
      <c r="E2195" s="19"/>
    </row>
    <row r="2196" spans="5:5">
      <c r="E2196" s="19"/>
    </row>
    <row r="2197" spans="5:5">
      <c r="E2197" s="19"/>
    </row>
    <row r="2198" spans="5:5">
      <c r="E2198" s="19"/>
    </row>
    <row r="2199" spans="5:5">
      <c r="E2199" s="19"/>
    </row>
    <row r="2200" spans="5:5">
      <c r="E2200" s="19"/>
    </row>
    <row r="2201" spans="5:5">
      <c r="E2201" s="19"/>
    </row>
    <row r="2202" spans="5:5">
      <c r="E2202" s="19"/>
    </row>
    <row r="2203" spans="5:5">
      <c r="E2203" s="19"/>
    </row>
    <row r="2204" spans="5:5">
      <c r="E2204" s="19"/>
    </row>
    <row r="2205" spans="5:5">
      <c r="E2205" s="19"/>
    </row>
    <row r="2206" spans="5:5">
      <c r="E2206" s="19"/>
    </row>
    <row r="2207" spans="5:5">
      <c r="E2207" s="19"/>
    </row>
    <row r="2208" spans="5:5">
      <c r="E2208" s="19"/>
    </row>
    <row r="2209" spans="5:5">
      <c r="E2209" s="19"/>
    </row>
    <row r="2210" spans="5:5">
      <c r="E2210" s="19"/>
    </row>
    <row r="2211" spans="5:5">
      <c r="E2211" s="19"/>
    </row>
    <row r="2212" spans="5:5">
      <c r="E2212" s="19"/>
    </row>
    <row r="2213" spans="5:5">
      <c r="E2213" s="19"/>
    </row>
    <row r="2214" spans="5:5">
      <c r="E2214" s="19"/>
    </row>
    <row r="2215" spans="5:5">
      <c r="E2215" s="19"/>
    </row>
    <row r="2216" spans="5:5">
      <c r="E2216" s="19"/>
    </row>
    <row r="2217" spans="5:5">
      <c r="E2217" s="19"/>
    </row>
    <row r="2218" spans="5:5">
      <c r="E2218" s="19"/>
    </row>
    <row r="2219" spans="5:5">
      <c r="E2219" s="19"/>
    </row>
    <row r="2220" spans="5:5">
      <c r="E2220" s="19"/>
    </row>
    <row r="2221" spans="5:5">
      <c r="E2221" s="19"/>
    </row>
    <row r="2222" spans="5:5">
      <c r="E2222" s="19"/>
    </row>
    <row r="2223" spans="5:5">
      <c r="E2223" s="19"/>
    </row>
    <row r="2224" spans="5:5">
      <c r="E2224" s="19"/>
    </row>
    <row r="2225" spans="5:5">
      <c r="E2225" s="19"/>
    </row>
    <row r="2226" spans="5:5">
      <c r="E2226" s="19"/>
    </row>
    <row r="2227" spans="5:5">
      <c r="E2227" s="19"/>
    </row>
    <row r="2228" spans="5:5">
      <c r="E2228" s="19"/>
    </row>
    <row r="2229" spans="5:5">
      <c r="E2229" s="19"/>
    </row>
    <row r="2230" spans="5:5">
      <c r="E2230" s="19"/>
    </row>
    <row r="2231" spans="5:5">
      <c r="E2231" s="19"/>
    </row>
    <row r="2232" spans="5:5">
      <c r="E2232" s="19"/>
    </row>
    <row r="2233" spans="5:5">
      <c r="E2233" s="19"/>
    </row>
    <row r="2234" spans="5:5">
      <c r="E2234" s="19"/>
    </row>
    <row r="2235" spans="5:5">
      <c r="E2235" s="19"/>
    </row>
    <row r="2236" spans="5:5">
      <c r="E2236" s="19"/>
    </row>
    <row r="2237" spans="5:5">
      <c r="E2237" s="19"/>
    </row>
    <row r="2239" spans="5:5">
      <c r="E2239" s="19"/>
    </row>
    <row r="2240" spans="5:5">
      <c r="E2240" s="19"/>
    </row>
    <row r="2241" spans="5:5">
      <c r="E2241" s="19"/>
    </row>
    <row r="2242" spans="5:5">
      <c r="E2242" s="19"/>
    </row>
    <row r="2243" spans="5:5">
      <c r="E2243" s="19"/>
    </row>
    <row r="2244" spans="5:5">
      <c r="E2244" s="19"/>
    </row>
    <row r="2245" spans="5:5">
      <c r="E2245" s="19"/>
    </row>
    <row r="2246" spans="5:5">
      <c r="E2246" s="19"/>
    </row>
    <row r="2247" spans="5:5">
      <c r="E2247" s="19"/>
    </row>
    <row r="2248" spans="5:5">
      <c r="E2248" s="19"/>
    </row>
    <row r="2249" spans="5:5">
      <c r="E2249" s="19"/>
    </row>
    <row r="2250" spans="5:5">
      <c r="E2250" s="19"/>
    </row>
    <row r="2251" spans="5:5">
      <c r="E2251" s="19"/>
    </row>
    <row r="2252" spans="5:5">
      <c r="E2252" s="19"/>
    </row>
    <row r="2253" spans="5:5">
      <c r="E2253" s="19"/>
    </row>
    <row r="2254" spans="5:5">
      <c r="E2254" s="19"/>
    </row>
    <row r="2255" spans="5:5">
      <c r="E2255" s="19"/>
    </row>
    <row r="2256" spans="5:5">
      <c r="E2256" s="19"/>
    </row>
    <row r="2257" spans="5:5">
      <c r="E2257" s="19"/>
    </row>
    <row r="2258" spans="5:5">
      <c r="E2258" s="19"/>
    </row>
    <row r="2259" spans="5:5">
      <c r="E2259" s="19"/>
    </row>
    <row r="2260" spans="5:5">
      <c r="E2260" s="19"/>
    </row>
    <row r="2261" spans="5:5">
      <c r="E2261" s="19"/>
    </row>
    <row r="2262" spans="5:5">
      <c r="E2262" s="19"/>
    </row>
    <row r="2263" spans="5:5">
      <c r="E2263" s="19"/>
    </row>
    <row r="2264" spans="5:5">
      <c r="E2264" s="19"/>
    </row>
    <row r="2265" spans="5:5">
      <c r="E2265" s="19"/>
    </row>
    <row r="2266" spans="5:5">
      <c r="E2266" s="19"/>
    </row>
    <row r="2267" spans="5:5">
      <c r="E2267" s="19"/>
    </row>
    <row r="2268" spans="5:5">
      <c r="E2268" s="19"/>
    </row>
    <row r="2269" spans="5:5">
      <c r="E2269" s="19"/>
    </row>
    <row r="2270" spans="5:5">
      <c r="E2270" s="19"/>
    </row>
    <row r="2271" spans="5:5">
      <c r="E2271" s="19"/>
    </row>
    <row r="2272" spans="5:5">
      <c r="E2272" s="19"/>
    </row>
    <row r="2273" spans="5:5">
      <c r="E2273" s="19"/>
    </row>
    <row r="2274" spans="5:5">
      <c r="E2274" s="19"/>
    </row>
    <row r="2275" spans="5:5">
      <c r="E2275" s="19"/>
    </row>
    <row r="2276" spans="5:5">
      <c r="E2276" s="19"/>
    </row>
    <row r="2277" spans="5:5">
      <c r="E2277" s="19"/>
    </row>
    <row r="2278" spans="5:5">
      <c r="E2278" s="19"/>
    </row>
    <row r="2279" spans="5:5">
      <c r="E2279" s="19"/>
    </row>
    <row r="2280" spans="5:5">
      <c r="E2280" s="19"/>
    </row>
    <row r="2281" spans="5:5">
      <c r="E2281" s="19"/>
    </row>
    <row r="2282" spans="5:5">
      <c r="E2282" s="19"/>
    </row>
    <row r="2283" spans="5:5">
      <c r="E2283" s="19"/>
    </row>
    <row r="2284" spans="5:5">
      <c r="E2284" s="19"/>
    </row>
    <row r="2285" spans="5:5">
      <c r="E2285" s="19"/>
    </row>
    <row r="2286" spans="5:5">
      <c r="E2286" s="19"/>
    </row>
    <row r="2287" spans="5:5">
      <c r="E2287" s="19"/>
    </row>
    <row r="2288" spans="5:5">
      <c r="E2288" s="19"/>
    </row>
    <row r="2289" spans="5:5">
      <c r="E2289" s="19"/>
    </row>
    <row r="2290" spans="5:5">
      <c r="E2290" s="19"/>
    </row>
    <row r="2291" spans="5:5">
      <c r="E2291" s="19"/>
    </row>
    <row r="2292" spans="5:5">
      <c r="E2292" s="19"/>
    </row>
    <row r="2293" spans="5:5">
      <c r="E2293" s="19"/>
    </row>
    <row r="2294" spans="5:5">
      <c r="E2294" s="19"/>
    </row>
    <row r="2295" spans="5:5">
      <c r="E2295" s="19"/>
    </row>
    <row r="2296" spans="5:5">
      <c r="E2296" s="19"/>
    </row>
    <row r="2297" spans="5:5">
      <c r="E2297" s="19"/>
    </row>
    <row r="2298" spans="5:5">
      <c r="E2298" s="19"/>
    </row>
    <row r="2299" spans="5:5">
      <c r="E2299" s="19"/>
    </row>
    <row r="2300" spans="5:5">
      <c r="E2300" s="19"/>
    </row>
    <row r="2301" spans="5:5">
      <c r="E2301" s="19"/>
    </row>
    <row r="2302" spans="5:5">
      <c r="E2302" s="19"/>
    </row>
    <row r="2303" spans="5:5">
      <c r="E2303" s="19"/>
    </row>
    <row r="2304" spans="5:5">
      <c r="E2304" s="19"/>
    </row>
    <row r="2305" spans="5:5">
      <c r="E2305" s="19"/>
    </row>
    <row r="2306" spans="5:5">
      <c r="E2306" s="19"/>
    </row>
    <row r="2307" spans="5:5">
      <c r="E2307" s="19"/>
    </row>
    <row r="2308" spans="5:5">
      <c r="E2308" s="19"/>
    </row>
    <row r="2309" spans="5:5">
      <c r="E2309" s="19"/>
    </row>
    <row r="2310" spans="5:5">
      <c r="E2310" s="19"/>
    </row>
    <row r="2311" spans="5:5">
      <c r="E2311" s="19"/>
    </row>
    <row r="2312" spans="5:5">
      <c r="E2312" s="19"/>
    </row>
    <row r="2313" spans="5:5">
      <c r="E2313" s="19"/>
    </row>
    <row r="2314" spans="5:5">
      <c r="E2314" s="19"/>
    </row>
    <row r="2315" spans="5:5">
      <c r="E2315" s="19"/>
    </row>
    <row r="2316" spans="5:5">
      <c r="E2316" s="19"/>
    </row>
    <row r="2317" spans="5:5">
      <c r="E2317" s="19"/>
    </row>
    <row r="2318" spans="5:5">
      <c r="E2318" s="19"/>
    </row>
    <row r="2319" spans="5:5">
      <c r="E2319" s="19"/>
    </row>
    <row r="2320" spans="5:5">
      <c r="E2320" s="19"/>
    </row>
    <row r="2321" spans="5:5">
      <c r="E2321" s="19"/>
    </row>
    <row r="2322" spans="5:5">
      <c r="E2322" s="19"/>
    </row>
    <row r="2323" spans="5:5">
      <c r="E2323" s="19"/>
    </row>
    <row r="2324" spans="5:5">
      <c r="E2324" s="19"/>
    </row>
    <row r="2325" spans="5:5">
      <c r="E2325" s="19"/>
    </row>
    <row r="2326" spans="5:5">
      <c r="E2326" s="19"/>
    </row>
    <row r="2327" spans="5:5">
      <c r="E2327" s="19"/>
    </row>
    <row r="2328" spans="5:5">
      <c r="E2328" s="19"/>
    </row>
    <row r="2329" spans="5:5">
      <c r="E2329" s="19"/>
    </row>
    <row r="2330" spans="5:5">
      <c r="E2330" s="19"/>
    </row>
    <row r="2331" spans="5:5">
      <c r="E2331" s="19"/>
    </row>
    <row r="2332" spans="5:5">
      <c r="E2332" s="19"/>
    </row>
    <row r="2333" spans="5:5">
      <c r="E2333" s="19"/>
    </row>
    <row r="2334" spans="5:5">
      <c r="E2334" s="19"/>
    </row>
    <row r="2335" spans="5:5">
      <c r="E2335" s="19"/>
    </row>
    <row r="2336" spans="5:5">
      <c r="E2336" s="19"/>
    </row>
    <row r="2337" spans="5:5">
      <c r="E2337" s="19"/>
    </row>
    <row r="2338" spans="5:5">
      <c r="E2338" s="19"/>
    </row>
    <row r="2339" spans="5:5">
      <c r="E2339" s="19"/>
    </row>
    <row r="2340" spans="5:5">
      <c r="E2340" s="19"/>
    </row>
    <row r="2341" spans="5:5">
      <c r="E2341" s="19"/>
    </row>
    <row r="2342" spans="5:5">
      <c r="E2342" s="19"/>
    </row>
    <row r="2343" spans="5:5">
      <c r="E2343" s="19"/>
    </row>
    <row r="2344" spans="5:5">
      <c r="E2344" s="19"/>
    </row>
    <row r="2345" spans="5:5">
      <c r="E2345" s="19"/>
    </row>
    <row r="2346" spans="5:5">
      <c r="E2346" s="19"/>
    </row>
    <row r="2347" spans="5:5">
      <c r="E2347" s="19"/>
    </row>
    <row r="2348" spans="5:5">
      <c r="E2348" s="19"/>
    </row>
    <row r="2349" spans="5:5">
      <c r="E2349" s="19"/>
    </row>
    <row r="2350" spans="5:5">
      <c r="E2350" s="19"/>
    </row>
  </sheetData>
  <sheetProtection password="E1A4" sheet="1" formatCells="0" formatRows="0" insertRows="0" deleteRows="0" autoFilter="0" pivotTables="0" objects="1"/>
  <autoFilter ref="A2:O2350">
    <extLst/>
  </autoFilter>
  <conditionalFormatting sqref="O$1:O$1048576">
    <cfRule type="containsText" dxfId="0" priority="1" operator="between" text="B">
      <formula>NOT(ISERROR(SEARCH("B",O1)))</formula>
    </cfRule>
  </conditionalFormatting>
  <printOptions horizontalCentered="1"/>
  <pageMargins left="0.393055555555556" right="0.393055555555556" top="0.393055555555556" bottom="0.393055555555556" header="0.196527777777778" footer="0.196527777777778"/>
  <pageSetup paperSize="9" scale="71" fitToHeight="10" orientation="landscape"/>
  <headerFooter>
    <oddHeader>&amp;C&amp;A</oddHeader>
    <oddFooter>&amp;C第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  <pageSetUpPr fitToPage="1"/>
  </sheetPr>
  <dimension ref="A2:AG2081"/>
  <sheetViews>
    <sheetView tabSelected="1" workbookViewId="0">
      <pane xSplit="4" ySplit="2" topLeftCell="AE3" activePane="bottomRight" state="frozen"/>
      <selection/>
      <selection pane="topRight"/>
      <selection pane="bottomLeft"/>
      <selection pane="bottomRight" activeCell="AG9" sqref="AG9"/>
    </sheetView>
  </sheetViews>
  <sheetFormatPr defaultColWidth="9.14444444444444" defaultRowHeight="10.5"/>
  <cols>
    <col min="1" max="1" width="47.4222222222222" style="43" customWidth="1"/>
    <col min="2" max="2" width="18.7111111111111" style="19" customWidth="1"/>
    <col min="3" max="3" width="29.4222222222222" style="19" customWidth="1"/>
    <col min="4" max="4" width="21.6666666666667" style="19" customWidth="1"/>
    <col min="5" max="5" width="28.3333333333333" style="44" customWidth="1"/>
    <col min="6" max="6" width="18.2888888888889" style="19" customWidth="1"/>
    <col min="7" max="7" width="20.4222222222222" style="19" customWidth="1"/>
    <col min="8" max="8" width="14" style="45" customWidth="1"/>
    <col min="9" max="9" width="11.2888888888889" style="46" customWidth="1"/>
    <col min="10" max="10" width="9.85555555555556" style="46" customWidth="1"/>
    <col min="11" max="11" width="9.85555555555556" style="7" customWidth="1"/>
    <col min="12" max="12" width="11.8555555555556" style="47" customWidth="1"/>
    <col min="13" max="13" width="13.7111111111111" style="48" customWidth="1"/>
    <col min="14" max="15" width="11.1444444444444" style="46" customWidth="1"/>
    <col min="16" max="16" width="12.4222222222222" style="46" customWidth="1"/>
    <col min="17" max="18" width="11.8555555555556" style="49" customWidth="1"/>
    <col min="19" max="19" width="17.4222222222222" style="50" customWidth="1"/>
    <col min="20" max="20" width="15.2888888888889" style="51" customWidth="1"/>
    <col min="21" max="21" width="35.7111111111111" style="52" customWidth="1"/>
    <col min="22" max="22" width="17.4222222222222" style="7" customWidth="1"/>
    <col min="23" max="23" width="17.7111111111111" style="7" customWidth="1"/>
    <col min="24" max="24" width="18.7111111111111" style="48" customWidth="1"/>
    <col min="25" max="26" width="17.1444444444444" style="48" customWidth="1"/>
    <col min="27" max="27" width="18.7111111111111" style="53" customWidth="1"/>
    <col min="28" max="28" width="17.4222222222222" style="53" customWidth="1"/>
    <col min="29" max="30" width="18.7111111111111" style="48" customWidth="1"/>
    <col min="31" max="31" width="25" style="48" customWidth="1"/>
    <col min="32" max="32" width="14.7111111111111" style="53" customWidth="1"/>
    <col min="33" max="33" width="42.8555555555556" style="43" customWidth="1"/>
    <col min="34" max="16384" width="9.14444444444444" style="54"/>
  </cols>
  <sheetData>
    <row r="2" s="42" customFormat="1" ht="40.95" customHeight="1" spans="1:33">
      <c r="A2" s="55" t="s">
        <v>3217</v>
      </c>
      <c r="B2" s="55" t="s">
        <v>3218</v>
      </c>
      <c r="C2" s="55" t="s">
        <v>3219</v>
      </c>
      <c r="D2" s="55" t="s">
        <v>3220</v>
      </c>
      <c r="E2" s="56" t="s">
        <v>3221</v>
      </c>
      <c r="F2" s="55" t="s">
        <v>3222</v>
      </c>
      <c r="G2" s="55" t="s">
        <v>3223</v>
      </c>
      <c r="H2" s="57" t="s">
        <v>3224</v>
      </c>
      <c r="I2" s="63" t="s">
        <v>3225</v>
      </c>
      <c r="J2" s="63" t="s">
        <v>3226</v>
      </c>
      <c r="K2" s="64" t="s">
        <v>3227</v>
      </c>
      <c r="L2" s="65" t="s">
        <v>3228</v>
      </c>
      <c r="M2" s="66" t="s">
        <v>3229</v>
      </c>
      <c r="N2" s="63" t="s">
        <v>3230</v>
      </c>
      <c r="O2" s="63" t="s">
        <v>3231</v>
      </c>
      <c r="P2" s="63" t="s">
        <v>3232</v>
      </c>
      <c r="Q2" s="66" t="s">
        <v>3233</v>
      </c>
      <c r="R2" s="66" t="s">
        <v>3234</v>
      </c>
      <c r="S2" s="56" t="s">
        <v>3235</v>
      </c>
      <c r="T2" s="69" t="s">
        <v>3236</v>
      </c>
      <c r="U2" s="70" t="s">
        <v>3237</v>
      </c>
      <c r="V2" s="71" t="s">
        <v>3238</v>
      </c>
      <c r="W2" s="71" t="s">
        <v>3239</v>
      </c>
      <c r="X2" s="72" t="s">
        <v>3240</v>
      </c>
      <c r="Y2" s="72" t="s">
        <v>3241</v>
      </c>
      <c r="Z2" s="72" t="s">
        <v>3242</v>
      </c>
      <c r="AA2" s="80" t="s">
        <v>3243</v>
      </c>
      <c r="AB2" s="80" t="s">
        <v>3244</v>
      </c>
      <c r="AC2" s="81" t="s">
        <v>3245</v>
      </c>
      <c r="AD2" s="81" t="s">
        <v>3246</v>
      </c>
      <c r="AE2" s="81" t="s">
        <v>3247</v>
      </c>
      <c r="AF2" s="64" t="s">
        <v>3248</v>
      </c>
      <c r="AG2" s="63" t="s">
        <v>3249</v>
      </c>
    </row>
    <row r="3" spans="1:32">
      <c r="A3" s="43" t="s">
        <v>3250</v>
      </c>
      <c r="B3" s="19" t="s">
        <v>148</v>
      </c>
      <c r="C3" s="19" t="s">
        <v>3251</v>
      </c>
      <c r="D3" s="19">
        <v>42609926</v>
      </c>
      <c r="E3" s="58" t="str">
        <f t="shared" ref="E3:E15" si="0">IF(D3="","",C3&amp;"/"&amp;D3)</f>
        <v>KG-ARI-1808-00019-00285/42609926</v>
      </c>
      <c r="F3" s="19" t="s">
        <v>150</v>
      </c>
      <c r="G3" s="19" t="s">
        <v>151</v>
      </c>
      <c r="H3" s="45">
        <v>43283</v>
      </c>
      <c r="I3" s="46">
        <v>29</v>
      </c>
      <c r="J3" s="46">
        <v>174</v>
      </c>
      <c r="K3" s="67">
        <f t="shared" ref="K3:K15" si="1">IF(J3="","",J3/I3)</f>
        <v>6</v>
      </c>
      <c r="L3" s="47">
        <v>0.85</v>
      </c>
      <c r="M3" s="68">
        <f t="shared" ref="M3:M15" si="2">IF(L3="","",ROUND(I3*L3,3))</f>
        <v>24.65</v>
      </c>
      <c r="N3" s="46">
        <v>22</v>
      </c>
      <c r="O3" s="46">
        <v>21</v>
      </c>
      <c r="P3" s="46">
        <v>17.5</v>
      </c>
      <c r="Q3" s="73">
        <f t="shared" ref="Q3:Q15" si="3">IF(P3="","",ROUND(N3*O3*P3/1000000,3))</f>
        <v>0.008</v>
      </c>
      <c r="R3" s="67">
        <f t="shared" ref="R3:R15" si="4">IF(Q3="","",ROUND(N3*O3*P3/1000000*I3,2))</f>
        <v>0.23</v>
      </c>
      <c r="S3" s="74">
        <f t="shared" ref="S3:S9" si="5">IF(T3="","",ROUND(T3/J3,3))</f>
        <v>0.117</v>
      </c>
      <c r="T3" s="75">
        <v>20.3</v>
      </c>
      <c r="U3" s="76" t="s">
        <v>3252</v>
      </c>
      <c r="V3" s="26">
        <f>IF(E3="","",SUMIF(OUTBOUND!$G:$G,WMS!E3,OUTBOUND!$L:$L))</f>
        <v>23</v>
      </c>
      <c r="W3" s="26">
        <f>IF(E3="","",SUMIF(OUTBOUND!$G:$G,WMS!E3,OUTBOUND!$M:$M))</f>
        <v>138</v>
      </c>
      <c r="X3" s="73">
        <f>IF(E3="","",SUMIF(OUTBOUND!$G:$G,WMS!E3,OUTBOUND!$O:$O))</f>
        <v>19.55</v>
      </c>
      <c r="Y3" s="73">
        <f>IF(E3="","",SUMIF(OUTBOUND!$G:$G,WMS!E3,OUTBOUND!$AC:$AC))</f>
        <v>16.146</v>
      </c>
      <c r="Z3" s="73">
        <f>IF(E3="","",SUMIF(OUTBOUND!$G:$G,WMS!E3,OUTBOUND!$P:$P))</f>
        <v>0.184</v>
      </c>
      <c r="AA3" s="26">
        <f t="shared" ref="AA3:AA15" si="6">IF(I3="","",I3-V3)</f>
        <v>6</v>
      </c>
      <c r="AB3" s="26">
        <f t="shared" ref="AB3:AB15" si="7">IF(J3="","",J3-W3)</f>
        <v>36</v>
      </c>
      <c r="AC3" s="73">
        <f t="shared" ref="AC3:AC15" si="8">IF(M3="","",M3-X3)</f>
        <v>5.1</v>
      </c>
      <c r="AD3" s="73">
        <f t="shared" ref="AD3:AD15" si="9">IF(T3="","",T3-Y3)</f>
        <v>4.154</v>
      </c>
      <c r="AE3" s="73">
        <f t="shared" ref="AE3:AE15" si="10">IF(R3="","",R3-Z3)</f>
        <v>0.046</v>
      </c>
      <c r="AF3" s="82" t="b">
        <f t="shared" ref="AF3:AF15" si="11">IF(AB3="","",EXACT(K3,AB3/AA3))</f>
        <v>1</v>
      </c>
    </row>
    <row r="4" spans="1:32">
      <c r="A4" s="43" t="s">
        <v>3253</v>
      </c>
      <c r="B4" s="19" t="s">
        <v>157</v>
      </c>
      <c r="C4" s="19" t="s">
        <v>3254</v>
      </c>
      <c r="D4" s="19">
        <v>42555889</v>
      </c>
      <c r="E4" s="58" t="str">
        <f t="shared" si="0"/>
        <v>KG-ARI-1808-00019-00212/42555889</v>
      </c>
      <c r="F4" s="19" t="s">
        <v>159</v>
      </c>
      <c r="G4" s="19" t="s">
        <v>160</v>
      </c>
      <c r="H4" s="45">
        <v>43294</v>
      </c>
      <c r="I4" s="46">
        <v>38</v>
      </c>
      <c r="J4" s="46">
        <v>228</v>
      </c>
      <c r="K4" s="67">
        <f t="shared" si="1"/>
        <v>6</v>
      </c>
      <c r="L4" s="47">
        <v>1.25</v>
      </c>
      <c r="M4" s="68">
        <f t="shared" si="2"/>
        <v>47.5</v>
      </c>
      <c r="N4" s="46">
        <v>29.7</v>
      </c>
      <c r="O4" s="46">
        <v>25.3</v>
      </c>
      <c r="P4" s="46">
        <v>16.2</v>
      </c>
      <c r="Q4" s="73">
        <f t="shared" si="3"/>
        <v>0.012</v>
      </c>
      <c r="R4" s="67">
        <f t="shared" si="4"/>
        <v>0.46</v>
      </c>
      <c r="S4" s="74">
        <f t="shared" si="5"/>
        <v>0.177</v>
      </c>
      <c r="T4" s="75">
        <v>40.28</v>
      </c>
      <c r="U4" s="76" t="s">
        <v>3255</v>
      </c>
      <c r="V4" s="26">
        <f>IF(E4="","",SUMIF(OUTBOUND!$G:$G,WMS!E4,OUTBOUND!$L:$L))</f>
        <v>16</v>
      </c>
      <c r="W4" s="26">
        <f>IF(E4="","",SUMIF(OUTBOUND!$G:$G,WMS!E4,OUTBOUND!$M:$M))</f>
        <v>96</v>
      </c>
      <c r="X4" s="73">
        <f>IF(E4="","",SUMIF(OUTBOUND!$G:$G,WMS!E4,OUTBOUND!$O:$O))</f>
        <v>20</v>
      </c>
      <c r="Y4" s="73">
        <f>IF(E4="","",SUMIF(OUTBOUND!$G:$G,WMS!E4,OUTBOUND!$AC:$AC))</f>
        <v>16.992</v>
      </c>
      <c r="Z4" s="73">
        <f>IF(E4="","",SUMIF(OUTBOUND!$G:$G,WMS!E4,OUTBOUND!$P:$P))</f>
        <v>0.192</v>
      </c>
      <c r="AA4" s="26">
        <f t="shared" si="6"/>
        <v>22</v>
      </c>
      <c r="AB4" s="26">
        <f t="shared" si="7"/>
        <v>132</v>
      </c>
      <c r="AC4" s="73">
        <f t="shared" si="8"/>
        <v>27.5</v>
      </c>
      <c r="AD4" s="73">
        <f t="shared" si="9"/>
        <v>23.288</v>
      </c>
      <c r="AE4" s="73">
        <f t="shared" si="10"/>
        <v>0.268</v>
      </c>
      <c r="AF4" s="82" t="b">
        <f t="shared" si="11"/>
        <v>1</v>
      </c>
    </row>
    <row r="5" spans="1:32">
      <c r="A5" s="43" t="s">
        <v>3253</v>
      </c>
      <c r="B5" s="19" t="s">
        <v>157</v>
      </c>
      <c r="C5" s="19" t="s">
        <v>3254</v>
      </c>
      <c r="D5" s="19">
        <v>41400982</v>
      </c>
      <c r="E5" s="58" t="str">
        <f t="shared" si="0"/>
        <v>KG-ARI-1808-00019-00212/41400982</v>
      </c>
      <c r="F5" s="19" t="s">
        <v>159</v>
      </c>
      <c r="G5" s="19" t="s">
        <v>163</v>
      </c>
      <c r="H5" s="45">
        <v>43294</v>
      </c>
      <c r="I5" s="46">
        <v>250</v>
      </c>
      <c r="J5" s="46">
        <v>9000</v>
      </c>
      <c r="K5" s="67">
        <f t="shared" si="1"/>
        <v>36</v>
      </c>
      <c r="L5" s="47">
        <v>5.85</v>
      </c>
      <c r="M5" s="68">
        <f t="shared" si="2"/>
        <v>1462.5</v>
      </c>
      <c r="N5" s="46">
        <v>32.8</v>
      </c>
      <c r="O5" s="46">
        <v>19.5</v>
      </c>
      <c r="P5" s="46">
        <v>18.5</v>
      </c>
      <c r="Q5" s="73">
        <f t="shared" si="3"/>
        <v>0.012</v>
      </c>
      <c r="R5" s="67">
        <f t="shared" si="4"/>
        <v>2.96</v>
      </c>
      <c r="S5" s="74">
        <f t="shared" si="5"/>
        <v>0.158</v>
      </c>
      <c r="T5" s="75">
        <v>1425</v>
      </c>
      <c r="U5" s="76" t="s">
        <v>3256</v>
      </c>
      <c r="V5" s="26">
        <f>IF(E5="","",SUMIF(OUTBOUND!$G:$G,WMS!E5,OUTBOUND!$L:$L))</f>
        <v>82</v>
      </c>
      <c r="W5" s="26">
        <f>IF(E5="","",SUMIF(OUTBOUND!$G:$G,WMS!E5,OUTBOUND!$M:$M))</f>
        <v>2952</v>
      </c>
      <c r="X5" s="73">
        <f>IF(E5="","",SUMIF(OUTBOUND!$G:$G,WMS!E5,OUTBOUND!$O:$O))</f>
        <v>479.7</v>
      </c>
      <c r="Y5" s="73">
        <f>IF(E5="","",SUMIF(OUTBOUND!$G:$G,WMS!E5,OUTBOUND!$AC:$AC))</f>
        <v>466.416</v>
      </c>
      <c r="Z5" s="73">
        <f>IF(E5="","",SUMIF(OUTBOUND!$G:$G,WMS!E5,OUTBOUND!$P:$P))</f>
        <v>0.984</v>
      </c>
      <c r="AA5" s="26">
        <f t="shared" si="6"/>
        <v>168</v>
      </c>
      <c r="AB5" s="26">
        <f t="shared" si="7"/>
        <v>6048</v>
      </c>
      <c r="AC5" s="73">
        <f t="shared" si="8"/>
        <v>982.8</v>
      </c>
      <c r="AD5" s="73">
        <f t="shared" si="9"/>
        <v>958.584</v>
      </c>
      <c r="AE5" s="73">
        <f t="shared" si="10"/>
        <v>1.976</v>
      </c>
      <c r="AF5" s="82" t="b">
        <f t="shared" si="11"/>
        <v>1</v>
      </c>
    </row>
    <row r="6" spans="1:32">
      <c r="A6" s="43" t="s">
        <v>3253</v>
      </c>
      <c r="B6" s="19" t="s">
        <v>157</v>
      </c>
      <c r="C6" s="19" t="s">
        <v>3254</v>
      </c>
      <c r="D6" s="19">
        <v>42432821</v>
      </c>
      <c r="E6" s="58" t="str">
        <f t="shared" si="0"/>
        <v>KG-ARI-1808-00019-00212/42432821</v>
      </c>
      <c r="F6" s="19" t="s">
        <v>159</v>
      </c>
      <c r="G6" s="19" t="s">
        <v>166</v>
      </c>
      <c r="H6" s="45">
        <v>43294</v>
      </c>
      <c r="I6" s="46">
        <v>20</v>
      </c>
      <c r="J6" s="46">
        <v>120</v>
      </c>
      <c r="K6" s="67">
        <f t="shared" si="1"/>
        <v>6</v>
      </c>
      <c r="L6" s="47">
        <v>3.5</v>
      </c>
      <c r="M6" s="68">
        <f t="shared" si="2"/>
        <v>70</v>
      </c>
      <c r="N6" s="46">
        <v>41</v>
      </c>
      <c r="O6" s="46">
        <v>21</v>
      </c>
      <c r="P6" s="46">
        <v>43.5</v>
      </c>
      <c r="Q6" s="73">
        <f t="shared" si="3"/>
        <v>0.037</v>
      </c>
      <c r="R6" s="67">
        <f t="shared" si="4"/>
        <v>0.75</v>
      </c>
      <c r="S6" s="74">
        <f t="shared" si="5"/>
        <v>0.513</v>
      </c>
      <c r="T6" s="75">
        <v>61.6</v>
      </c>
      <c r="U6" s="76" t="s">
        <v>3257</v>
      </c>
      <c r="V6" s="26">
        <f>IF(E6="","",SUMIF(OUTBOUND!$G:$G,WMS!E6,OUTBOUND!$L:$L))</f>
        <v>7</v>
      </c>
      <c r="W6" s="26">
        <f>IF(E6="","",SUMIF(OUTBOUND!$G:$G,WMS!E6,OUTBOUND!$M:$M))</f>
        <v>42</v>
      </c>
      <c r="X6" s="73">
        <f>IF(E6="","",SUMIF(OUTBOUND!$G:$G,WMS!E6,OUTBOUND!$O:$O))</f>
        <v>24.5</v>
      </c>
      <c r="Y6" s="73">
        <f>IF(E6="","",SUMIF(OUTBOUND!$G:$G,WMS!E6,OUTBOUND!$AC:$AC))</f>
        <v>21.546</v>
      </c>
      <c r="Z6" s="73">
        <f>IF(E6="","",SUMIF(OUTBOUND!$G:$G,WMS!E6,OUTBOUND!$P:$P))</f>
        <v>0.259</v>
      </c>
      <c r="AA6" s="26">
        <f t="shared" si="6"/>
        <v>13</v>
      </c>
      <c r="AB6" s="26">
        <f t="shared" si="7"/>
        <v>78</v>
      </c>
      <c r="AC6" s="73">
        <f t="shared" si="8"/>
        <v>45.5</v>
      </c>
      <c r="AD6" s="73">
        <f t="shared" si="9"/>
        <v>40.054</v>
      </c>
      <c r="AE6" s="73">
        <f t="shared" si="10"/>
        <v>0.491</v>
      </c>
      <c r="AF6" s="82" t="b">
        <f t="shared" si="11"/>
        <v>1</v>
      </c>
    </row>
    <row r="7" spans="1:32">
      <c r="A7" s="43" t="s">
        <v>3258</v>
      </c>
      <c r="B7" s="19" t="s">
        <v>3259</v>
      </c>
      <c r="C7" s="19" t="s">
        <v>3260</v>
      </c>
      <c r="D7" s="19">
        <v>42552253</v>
      </c>
      <c r="E7" s="58" t="str">
        <f t="shared" si="0"/>
        <v>KG-ARI-1808-00019-00280/42552253</v>
      </c>
      <c r="F7" s="19" t="s">
        <v>169</v>
      </c>
      <c r="G7" s="59" t="s">
        <v>172</v>
      </c>
      <c r="H7" s="45">
        <v>43294</v>
      </c>
      <c r="I7" s="46">
        <v>37</v>
      </c>
      <c r="J7" s="46">
        <v>148</v>
      </c>
      <c r="K7" s="67">
        <f t="shared" si="1"/>
        <v>4</v>
      </c>
      <c r="L7" s="47">
        <v>2.75</v>
      </c>
      <c r="M7" s="68">
        <f t="shared" si="2"/>
        <v>101.75</v>
      </c>
      <c r="N7" s="46">
        <v>28</v>
      </c>
      <c r="O7" s="46">
        <v>19</v>
      </c>
      <c r="P7" s="46">
        <v>55</v>
      </c>
      <c r="Q7" s="73">
        <f t="shared" si="3"/>
        <v>0.029</v>
      </c>
      <c r="R7" s="67">
        <f t="shared" si="4"/>
        <v>1.08</v>
      </c>
      <c r="S7" s="74">
        <f t="shared" si="5"/>
        <v>0.575</v>
      </c>
      <c r="T7" s="75">
        <v>85.1</v>
      </c>
      <c r="U7" s="76" t="s">
        <v>3261</v>
      </c>
      <c r="V7" s="26">
        <f>IF(E7="","",SUMIF(OUTBOUND!$G:$G,WMS!E7,OUTBOUND!$L:$L))</f>
        <v>0</v>
      </c>
      <c r="W7" s="26">
        <f>IF(E7="","",SUMIF(OUTBOUND!$G:$G,WMS!E7,OUTBOUND!$M:$M))</f>
        <v>0</v>
      </c>
      <c r="X7" s="73">
        <f>IF(E7="","",SUMIF(OUTBOUND!$G:$G,WMS!E7,OUTBOUND!$O:$O))</f>
        <v>0</v>
      </c>
      <c r="Y7" s="73">
        <f>IF(E7="","",SUMIF(OUTBOUND!$G:$G,WMS!E7,OUTBOUND!$AC:$AC))</f>
        <v>0</v>
      </c>
      <c r="Z7" s="73">
        <f>IF(E7="","",SUMIF(OUTBOUND!$G:$G,WMS!E7,OUTBOUND!$P:$P))</f>
        <v>0</v>
      </c>
      <c r="AA7" s="26">
        <f t="shared" si="6"/>
        <v>37</v>
      </c>
      <c r="AB7" s="26">
        <f t="shared" si="7"/>
        <v>148</v>
      </c>
      <c r="AC7" s="73">
        <f t="shared" si="8"/>
        <v>101.75</v>
      </c>
      <c r="AD7" s="73">
        <f t="shared" si="9"/>
        <v>85.1</v>
      </c>
      <c r="AE7" s="73">
        <f t="shared" si="10"/>
        <v>1.08</v>
      </c>
      <c r="AF7" s="82" t="b">
        <f t="shared" si="11"/>
        <v>1</v>
      </c>
    </row>
    <row r="8" spans="1:32">
      <c r="A8" s="43" t="s">
        <v>3258</v>
      </c>
      <c r="B8" s="19" t="s">
        <v>3259</v>
      </c>
      <c r="C8" s="19" t="s">
        <v>3260</v>
      </c>
      <c r="D8" s="19">
        <v>41425916</v>
      </c>
      <c r="E8" s="58" t="str">
        <f t="shared" si="0"/>
        <v>KG-ARI-1808-00019-00280/41425916</v>
      </c>
      <c r="F8" s="19" t="s">
        <v>169</v>
      </c>
      <c r="G8" s="19" t="s">
        <v>170</v>
      </c>
      <c r="H8" s="45">
        <v>43294</v>
      </c>
      <c r="I8" s="46">
        <v>22</v>
      </c>
      <c r="J8" s="46">
        <v>132</v>
      </c>
      <c r="K8" s="67">
        <f t="shared" si="1"/>
        <v>6</v>
      </c>
      <c r="L8" s="47">
        <v>5.6</v>
      </c>
      <c r="M8" s="68">
        <f t="shared" si="2"/>
        <v>123.2</v>
      </c>
      <c r="N8" s="46">
        <v>39</v>
      </c>
      <c r="O8" s="46">
        <v>35</v>
      </c>
      <c r="P8" s="46">
        <v>42</v>
      </c>
      <c r="Q8" s="73">
        <f t="shared" si="3"/>
        <v>0.057</v>
      </c>
      <c r="R8" s="67">
        <f t="shared" si="4"/>
        <v>1.26</v>
      </c>
      <c r="S8" s="74">
        <f t="shared" si="5"/>
        <v>0.767</v>
      </c>
      <c r="T8" s="75">
        <v>101.2</v>
      </c>
      <c r="U8" s="76" t="s">
        <v>3262</v>
      </c>
      <c r="V8" s="26">
        <f>IF(E8="","",SUMIF(OUTBOUND!$G:$G,WMS!E8,OUTBOUND!$L:$L))</f>
        <v>0</v>
      </c>
      <c r="W8" s="26">
        <f>IF(E8="","",SUMIF(OUTBOUND!$G:$G,WMS!E8,OUTBOUND!$M:$M))</f>
        <v>0</v>
      </c>
      <c r="X8" s="73">
        <f>IF(E8="","",SUMIF(OUTBOUND!$G:$G,WMS!E8,OUTBOUND!$O:$O))</f>
        <v>0</v>
      </c>
      <c r="Y8" s="73">
        <f>IF(E8="","",SUMIF(OUTBOUND!$G:$G,WMS!E8,OUTBOUND!$AC:$AC))</f>
        <v>0</v>
      </c>
      <c r="Z8" s="73">
        <f>IF(E8="","",SUMIF(OUTBOUND!$G:$G,WMS!E8,OUTBOUND!$P:$P))</f>
        <v>0</v>
      </c>
      <c r="AA8" s="26">
        <f t="shared" si="6"/>
        <v>22</v>
      </c>
      <c r="AB8" s="26">
        <f t="shared" si="7"/>
        <v>132</v>
      </c>
      <c r="AC8" s="73">
        <f t="shared" si="8"/>
        <v>123.2</v>
      </c>
      <c r="AD8" s="73">
        <f t="shared" si="9"/>
        <v>101.2</v>
      </c>
      <c r="AE8" s="73">
        <f t="shared" si="10"/>
        <v>1.26</v>
      </c>
      <c r="AF8" s="82" t="b">
        <f t="shared" si="11"/>
        <v>1</v>
      </c>
    </row>
    <row r="9" spans="1:32">
      <c r="A9" s="43" t="s">
        <v>3258</v>
      </c>
      <c r="B9" s="19" t="s">
        <v>3259</v>
      </c>
      <c r="C9" s="19" t="s">
        <v>3260</v>
      </c>
      <c r="D9" s="19">
        <v>42415831</v>
      </c>
      <c r="E9" s="58" t="str">
        <f t="shared" si="0"/>
        <v>KG-ARI-1808-00019-00280/42415831</v>
      </c>
      <c r="F9" s="19" t="s">
        <v>169</v>
      </c>
      <c r="G9" s="19" t="s">
        <v>170</v>
      </c>
      <c r="H9" s="45">
        <v>43294</v>
      </c>
      <c r="I9" s="46">
        <v>11</v>
      </c>
      <c r="J9" s="46">
        <v>66</v>
      </c>
      <c r="K9" s="67">
        <f t="shared" si="1"/>
        <v>6</v>
      </c>
      <c r="L9" s="47">
        <v>4.95</v>
      </c>
      <c r="M9" s="68">
        <f t="shared" si="2"/>
        <v>54.45</v>
      </c>
      <c r="N9" s="46">
        <v>39.5</v>
      </c>
      <c r="O9" s="46">
        <v>35</v>
      </c>
      <c r="P9" s="46">
        <v>61</v>
      </c>
      <c r="Q9" s="73">
        <f t="shared" si="3"/>
        <v>0.084</v>
      </c>
      <c r="R9" s="67">
        <f t="shared" si="4"/>
        <v>0.93</v>
      </c>
      <c r="S9" s="74">
        <f t="shared" si="5"/>
        <v>0.75</v>
      </c>
      <c r="T9" s="75">
        <v>49.5</v>
      </c>
      <c r="U9" s="76" t="s">
        <v>3263</v>
      </c>
      <c r="V9" s="26">
        <f>IF(E9="","",SUMIF(OUTBOUND!$G:$G,WMS!E9,OUTBOUND!$L:$L))</f>
        <v>10</v>
      </c>
      <c r="W9" s="26">
        <f>IF(E9="","",SUMIF(OUTBOUND!$G:$G,WMS!E9,OUTBOUND!$M:$M))</f>
        <v>60</v>
      </c>
      <c r="X9" s="73">
        <f>IF(E9="","",SUMIF(OUTBOUND!$G:$G,WMS!E9,OUTBOUND!$O:$O))</f>
        <v>49.5</v>
      </c>
      <c r="Y9" s="73">
        <f>IF(E9="","",SUMIF(OUTBOUND!$G:$G,WMS!E9,OUTBOUND!$AC:$AC))</f>
        <v>45</v>
      </c>
      <c r="Z9" s="73">
        <f>IF(E9="","",SUMIF(OUTBOUND!$G:$G,WMS!E9,OUTBOUND!$P:$P))</f>
        <v>0.84</v>
      </c>
      <c r="AA9" s="26">
        <f t="shared" si="6"/>
        <v>1</v>
      </c>
      <c r="AB9" s="26">
        <f t="shared" si="7"/>
        <v>6</v>
      </c>
      <c r="AC9" s="73">
        <f t="shared" si="8"/>
        <v>4.95</v>
      </c>
      <c r="AD9" s="73">
        <f t="shared" si="9"/>
        <v>4.5</v>
      </c>
      <c r="AE9" s="73">
        <f t="shared" si="10"/>
        <v>0.09</v>
      </c>
      <c r="AF9" s="82" t="b">
        <f t="shared" si="11"/>
        <v>1</v>
      </c>
    </row>
    <row r="10" spans="1:32">
      <c r="A10" s="43" t="s">
        <v>3264</v>
      </c>
      <c r="B10" s="19" t="s">
        <v>174</v>
      </c>
      <c r="C10" s="19" t="s">
        <v>3265</v>
      </c>
      <c r="D10" s="19">
        <v>42494102</v>
      </c>
      <c r="E10" s="58" t="str">
        <f t="shared" si="0"/>
        <v>KG-ARI-1808-00019-00551/42494102</v>
      </c>
      <c r="F10" s="19" t="s">
        <v>176</v>
      </c>
      <c r="G10" s="19" t="s">
        <v>177</v>
      </c>
      <c r="H10" s="45">
        <v>43297</v>
      </c>
      <c r="I10" s="46">
        <v>194</v>
      </c>
      <c r="J10" s="46">
        <v>776</v>
      </c>
      <c r="K10" s="67">
        <f t="shared" si="1"/>
        <v>4</v>
      </c>
      <c r="L10" s="47">
        <v>9.5</v>
      </c>
      <c r="M10" s="68">
        <f t="shared" si="2"/>
        <v>1843</v>
      </c>
      <c r="N10" s="46">
        <v>41.5</v>
      </c>
      <c r="O10" s="46">
        <v>37.5</v>
      </c>
      <c r="P10" s="46">
        <v>37</v>
      </c>
      <c r="Q10" s="73">
        <f t="shared" si="3"/>
        <v>0.058</v>
      </c>
      <c r="R10" s="67">
        <f t="shared" si="4"/>
        <v>11.17</v>
      </c>
      <c r="S10" s="74">
        <f t="shared" ref="S10:S15" si="12">IF(T10="","",ROUND(T10/J10,3))</f>
        <v>1.875</v>
      </c>
      <c r="T10" s="75">
        <v>1455</v>
      </c>
      <c r="U10" s="76" t="s">
        <v>3266</v>
      </c>
      <c r="V10" s="26">
        <f>IF(E10="","",SUMIF(OUTBOUND!$G:$G,WMS!E10,OUTBOUND!$L:$L))</f>
        <v>134</v>
      </c>
      <c r="W10" s="26">
        <f>IF(E10="","",SUMIF(OUTBOUND!$G:$G,WMS!E10,OUTBOUND!$M:$M))</f>
        <v>536</v>
      </c>
      <c r="X10" s="73">
        <f>IF(E10="","",SUMIF(OUTBOUND!$G:$G,WMS!E10,OUTBOUND!$O:$O))</f>
        <v>1273</v>
      </c>
      <c r="Y10" s="73">
        <f>IF(E10="","",SUMIF(OUTBOUND!$G:$G,WMS!E10,OUTBOUND!$AC:$AC))</f>
        <v>1005</v>
      </c>
      <c r="Z10" s="73">
        <f>IF(E10="","",SUMIF(OUTBOUND!$G:$G,WMS!E10,OUTBOUND!$P:$P))</f>
        <v>7.772</v>
      </c>
      <c r="AA10" s="26">
        <f t="shared" si="6"/>
        <v>60</v>
      </c>
      <c r="AB10" s="26">
        <f t="shared" si="7"/>
        <v>240</v>
      </c>
      <c r="AC10" s="73">
        <f t="shared" si="8"/>
        <v>570</v>
      </c>
      <c r="AD10" s="73">
        <f t="shared" si="9"/>
        <v>450</v>
      </c>
      <c r="AE10" s="73">
        <f t="shared" si="10"/>
        <v>3.398</v>
      </c>
      <c r="AF10" s="82" t="b">
        <f t="shared" si="11"/>
        <v>1</v>
      </c>
    </row>
    <row r="11" spans="1:32">
      <c r="A11" s="43" t="s">
        <v>3267</v>
      </c>
      <c r="B11" s="19" t="s">
        <v>180</v>
      </c>
      <c r="C11" s="19" t="s">
        <v>3268</v>
      </c>
      <c r="D11" s="19">
        <v>42369578</v>
      </c>
      <c r="E11" s="58" t="str">
        <f t="shared" si="0"/>
        <v>KG-ARI-1808-00019-00577/42369578</v>
      </c>
      <c r="F11" s="19" t="s">
        <v>182</v>
      </c>
      <c r="G11" s="19" t="s">
        <v>183</v>
      </c>
      <c r="H11" s="45">
        <v>43301</v>
      </c>
      <c r="I11" s="46">
        <v>23</v>
      </c>
      <c r="J11" s="46">
        <v>184</v>
      </c>
      <c r="K11" s="67">
        <f t="shared" si="1"/>
        <v>8</v>
      </c>
      <c r="L11" s="47">
        <v>10.1</v>
      </c>
      <c r="M11" s="68">
        <f t="shared" si="2"/>
        <v>232.3</v>
      </c>
      <c r="N11" s="46">
        <v>27</v>
      </c>
      <c r="O11" s="46">
        <v>27</v>
      </c>
      <c r="P11" s="46">
        <v>28.5</v>
      </c>
      <c r="Q11" s="73">
        <f t="shared" si="3"/>
        <v>0.021</v>
      </c>
      <c r="R11" s="67">
        <f t="shared" si="4"/>
        <v>0.48</v>
      </c>
      <c r="S11" s="74">
        <f t="shared" si="12"/>
        <v>1.201</v>
      </c>
      <c r="T11" s="75">
        <v>221</v>
      </c>
      <c r="U11" s="76" t="s">
        <v>3257</v>
      </c>
      <c r="V11" s="26">
        <f>IF(E11="","",SUMIF(OUTBOUND!$G:$G,WMS!E11,OUTBOUND!$L:$L))</f>
        <v>7</v>
      </c>
      <c r="W11" s="26">
        <f>IF(E11="","",SUMIF(OUTBOUND!$G:$G,WMS!E11,OUTBOUND!$M:$M))</f>
        <v>56</v>
      </c>
      <c r="X11" s="73">
        <f>IF(E11="","",SUMIF(OUTBOUND!$G:$G,WMS!E11,OUTBOUND!$O:$O))</f>
        <v>70.7</v>
      </c>
      <c r="Y11" s="73">
        <f>IF(E11="","",SUMIF(OUTBOUND!$G:$G,WMS!E11,OUTBOUND!$AC:$AC))</f>
        <v>67.256</v>
      </c>
      <c r="Z11" s="73">
        <f>IF(E11="","",SUMIF(OUTBOUND!$G:$G,WMS!E11,OUTBOUND!$P:$P))</f>
        <v>0.147</v>
      </c>
      <c r="AA11" s="26">
        <f t="shared" si="6"/>
        <v>16</v>
      </c>
      <c r="AB11" s="26">
        <f t="shared" si="7"/>
        <v>128</v>
      </c>
      <c r="AC11" s="73">
        <f t="shared" si="8"/>
        <v>161.6</v>
      </c>
      <c r="AD11" s="73">
        <f t="shared" si="9"/>
        <v>153.744</v>
      </c>
      <c r="AE11" s="73">
        <f t="shared" si="10"/>
        <v>0.333</v>
      </c>
      <c r="AF11" s="82" t="b">
        <f t="shared" si="11"/>
        <v>1</v>
      </c>
    </row>
    <row r="12" spans="1:32">
      <c r="A12" s="43" t="s">
        <v>3267</v>
      </c>
      <c r="B12" s="19" t="s">
        <v>180</v>
      </c>
      <c r="C12" s="19" t="s">
        <v>3268</v>
      </c>
      <c r="D12" s="19">
        <v>42478911</v>
      </c>
      <c r="E12" s="58" t="str">
        <f t="shared" si="0"/>
        <v>KG-ARI-1808-00019-00577/42478911</v>
      </c>
      <c r="F12" s="19" t="s">
        <v>182</v>
      </c>
      <c r="G12" s="19" t="s">
        <v>185</v>
      </c>
      <c r="H12" s="45">
        <v>43301</v>
      </c>
      <c r="I12" s="46">
        <v>18</v>
      </c>
      <c r="J12" s="46">
        <v>108</v>
      </c>
      <c r="K12" s="67">
        <f t="shared" si="1"/>
        <v>6</v>
      </c>
      <c r="L12" s="47">
        <v>9.7</v>
      </c>
      <c r="M12" s="68">
        <f t="shared" si="2"/>
        <v>174.6</v>
      </c>
      <c r="N12" s="46">
        <v>47</v>
      </c>
      <c r="O12" s="46">
        <v>26</v>
      </c>
      <c r="P12" s="46">
        <v>26</v>
      </c>
      <c r="Q12" s="73">
        <f t="shared" si="3"/>
        <v>0.032</v>
      </c>
      <c r="R12" s="67">
        <f t="shared" si="4"/>
        <v>0.57</v>
      </c>
      <c r="S12" s="74">
        <f t="shared" si="12"/>
        <v>1.278</v>
      </c>
      <c r="T12" s="75">
        <v>138</v>
      </c>
      <c r="U12" s="76" t="s">
        <v>3257</v>
      </c>
      <c r="V12" s="26">
        <f>IF(E12="","",SUMIF(OUTBOUND!$G:$G,WMS!E12,OUTBOUND!$L:$L))</f>
        <v>7</v>
      </c>
      <c r="W12" s="26">
        <f>IF(E12="","",SUMIF(OUTBOUND!$G:$G,WMS!E12,OUTBOUND!$M:$M))</f>
        <v>42</v>
      </c>
      <c r="X12" s="73">
        <f>IF(E12="","",SUMIF(OUTBOUND!$G:$G,WMS!E12,OUTBOUND!$O:$O))</f>
        <v>67.9</v>
      </c>
      <c r="Y12" s="73">
        <f>IF(E12="","",SUMIF(OUTBOUND!$G:$G,WMS!E12,OUTBOUND!$AC:$AC))</f>
        <v>53.676</v>
      </c>
      <c r="Z12" s="73">
        <f>IF(E12="","",SUMIF(OUTBOUND!$G:$G,WMS!E12,OUTBOUND!$P:$P))</f>
        <v>0.224</v>
      </c>
      <c r="AA12" s="26">
        <f t="shared" si="6"/>
        <v>11</v>
      </c>
      <c r="AB12" s="26">
        <f t="shared" si="7"/>
        <v>66</v>
      </c>
      <c r="AC12" s="73">
        <f t="shared" si="8"/>
        <v>106.7</v>
      </c>
      <c r="AD12" s="73">
        <f t="shared" si="9"/>
        <v>84.324</v>
      </c>
      <c r="AE12" s="73">
        <f t="shared" si="10"/>
        <v>0.346</v>
      </c>
      <c r="AF12" s="82" t="b">
        <f t="shared" si="11"/>
        <v>1</v>
      </c>
    </row>
    <row r="13" spans="1:32">
      <c r="A13" s="60" t="s">
        <v>3269</v>
      </c>
      <c r="B13" s="19" t="s">
        <v>187</v>
      </c>
      <c r="C13" s="19" t="s">
        <v>3270</v>
      </c>
      <c r="D13" s="19">
        <v>42511656</v>
      </c>
      <c r="E13" s="58" t="str">
        <f t="shared" si="0"/>
        <v>KG-ARI-1808-00019-00489/42511656</v>
      </c>
      <c r="F13" s="20" t="s">
        <v>187</v>
      </c>
      <c r="G13" s="20" t="s">
        <v>189</v>
      </c>
      <c r="H13" s="45">
        <v>43325</v>
      </c>
      <c r="I13" s="46">
        <v>36</v>
      </c>
      <c r="J13" s="46">
        <v>216</v>
      </c>
      <c r="K13" s="67">
        <f t="shared" si="1"/>
        <v>6</v>
      </c>
      <c r="L13" s="47">
        <v>2.6</v>
      </c>
      <c r="M13" s="68">
        <f t="shared" si="2"/>
        <v>93.6</v>
      </c>
      <c r="N13" s="46">
        <v>42</v>
      </c>
      <c r="O13" s="46">
        <v>29.5</v>
      </c>
      <c r="P13" s="46">
        <v>28.5</v>
      </c>
      <c r="Q13" s="73">
        <f t="shared" si="3"/>
        <v>0.035</v>
      </c>
      <c r="R13" s="67">
        <f t="shared" si="4"/>
        <v>1.27</v>
      </c>
      <c r="S13" s="74">
        <f t="shared" si="12"/>
        <v>0.421</v>
      </c>
      <c r="T13" s="75">
        <v>91</v>
      </c>
      <c r="U13" s="77" t="s">
        <v>3271</v>
      </c>
      <c r="V13" s="26">
        <f>IF(E13="","",SUMIF(OUTBOUND!$G:$G,WMS!E13,OUTBOUND!$L:$L))</f>
        <v>16</v>
      </c>
      <c r="W13" s="26">
        <f>IF(E13="","",SUMIF(OUTBOUND!$G:$G,WMS!E13,OUTBOUND!$M:$M))</f>
        <v>96</v>
      </c>
      <c r="X13" s="73">
        <f>IF(E13="","",SUMIF(OUTBOUND!$G:$G,WMS!E13,OUTBOUND!$O:$O))</f>
        <v>41.6</v>
      </c>
      <c r="Y13" s="73">
        <f>IF(E13="","",SUMIF(OUTBOUND!$G:$G,WMS!E13,OUTBOUND!$AC:$AC))</f>
        <v>40.416</v>
      </c>
      <c r="Z13" s="73">
        <f>IF(E13="","",SUMIF(OUTBOUND!$G:$G,WMS!E13,OUTBOUND!$P:$P))</f>
        <v>0.56</v>
      </c>
      <c r="AA13" s="26">
        <f t="shared" si="6"/>
        <v>20</v>
      </c>
      <c r="AB13" s="26">
        <f t="shared" si="7"/>
        <v>120</v>
      </c>
      <c r="AC13" s="73">
        <f t="shared" si="8"/>
        <v>52</v>
      </c>
      <c r="AD13" s="73">
        <f t="shared" si="9"/>
        <v>50.584</v>
      </c>
      <c r="AE13" s="73">
        <f t="shared" si="10"/>
        <v>0.71</v>
      </c>
      <c r="AF13" s="82" t="b">
        <f t="shared" si="11"/>
        <v>1</v>
      </c>
    </row>
    <row r="14" spans="1:32">
      <c r="A14" s="60" t="s">
        <v>3269</v>
      </c>
      <c r="B14" s="19" t="s">
        <v>187</v>
      </c>
      <c r="C14" s="19" t="s">
        <v>3272</v>
      </c>
      <c r="D14" s="19">
        <v>42603320</v>
      </c>
      <c r="E14" s="58" t="str">
        <f t="shared" si="0"/>
        <v>KG-ARI-1808-00019-00335/42603320</v>
      </c>
      <c r="F14" s="20" t="s">
        <v>187</v>
      </c>
      <c r="G14" s="20" t="s">
        <v>191</v>
      </c>
      <c r="H14" s="45">
        <v>43325</v>
      </c>
      <c r="I14" s="46">
        <v>13</v>
      </c>
      <c r="J14" s="46">
        <v>130</v>
      </c>
      <c r="K14" s="67">
        <f t="shared" si="1"/>
        <v>10</v>
      </c>
      <c r="L14" s="47">
        <v>0.7</v>
      </c>
      <c r="M14" s="68">
        <f t="shared" si="2"/>
        <v>9.1</v>
      </c>
      <c r="N14" s="46">
        <v>22.5</v>
      </c>
      <c r="O14" s="46">
        <v>15</v>
      </c>
      <c r="P14" s="46">
        <v>12</v>
      </c>
      <c r="Q14" s="73">
        <f t="shared" si="3"/>
        <v>0.004</v>
      </c>
      <c r="R14" s="67">
        <f t="shared" si="4"/>
        <v>0.05</v>
      </c>
      <c r="S14" s="74">
        <f t="shared" si="12"/>
        <v>0.1</v>
      </c>
      <c r="T14" s="75">
        <v>13</v>
      </c>
      <c r="U14" s="76" t="s">
        <v>3261</v>
      </c>
      <c r="V14" s="26">
        <f>IF(E14="","",SUMIF(OUTBOUND!$G:$G,WMS!E14,OUTBOUND!$L:$L))</f>
        <v>11</v>
      </c>
      <c r="W14" s="26">
        <f>IF(E14="","",SUMIF(OUTBOUND!$G:$G,WMS!E14,OUTBOUND!$M:$M))</f>
        <v>110</v>
      </c>
      <c r="X14" s="73">
        <f>IF(E14="","",SUMIF(OUTBOUND!$G:$G,WMS!E14,OUTBOUND!$O:$O))</f>
        <v>7.7</v>
      </c>
      <c r="Y14" s="73">
        <f>IF(E14="","",SUMIF(OUTBOUND!$G:$G,WMS!E14,OUTBOUND!$AC:$AC))</f>
        <v>11</v>
      </c>
      <c r="Z14" s="73">
        <f>IF(E14="","",SUMIF(OUTBOUND!$G:$G,WMS!E14,OUTBOUND!$P:$P))</f>
        <v>0.044</v>
      </c>
      <c r="AA14" s="26">
        <f t="shared" si="6"/>
        <v>2</v>
      </c>
      <c r="AB14" s="26">
        <f t="shared" si="7"/>
        <v>20</v>
      </c>
      <c r="AC14" s="73">
        <f t="shared" si="8"/>
        <v>1.4</v>
      </c>
      <c r="AD14" s="73">
        <f t="shared" si="9"/>
        <v>2</v>
      </c>
      <c r="AE14" s="73">
        <f t="shared" si="10"/>
        <v>0.00600000000000001</v>
      </c>
      <c r="AF14" s="82" t="b">
        <f t="shared" si="11"/>
        <v>1</v>
      </c>
    </row>
    <row r="15" spans="1:32">
      <c r="A15" s="60" t="s">
        <v>3269</v>
      </c>
      <c r="B15" s="19" t="s">
        <v>187</v>
      </c>
      <c r="C15" s="19" t="s">
        <v>3273</v>
      </c>
      <c r="D15" s="19">
        <v>42605522</v>
      </c>
      <c r="E15" s="58" t="str">
        <f t="shared" si="0"/>
        <v>KG-ARI-1808-00019-00385/42605522</v>
      </c>
      <c r="F15" s="20" t="s">
        <v>187</v>
      </c>
      <c r="G15" s="20" t="s">
        <v>193</v>
      </c>
      <c r="H15" s="45">
        <v>43325</v>
      </c>
      <c r="I15" s="46">
        <v>32</v>
      </c>
      <c r="J15" s="46">
        <v>192</v>
      </c>
      <c r="K15" s="67">
        <f t="shared" si="1"/>
        <v>6</v>
      </c>
      <c r="L15" s="47">
        <v>1.7</v>
      </c>
      <c r="M15" s="68">
        <f t="shared" si="2"/>
        <v>54.4</v>
      </c>
      <c r="N15" s="46">
        <v>49</v>
      </c>
      <c r="O15" s="46">
        <v>22.5</v>
      </c>
      <c r="P15" s="46">
        <v>27.5</v>
      </c>
      <c r="Q15" s="73">
        <f t="shared" si="3"/>
        <v>0.03</v>
      </c>
      <c r="R15" s="67">
        <f t="shared" si="4"/>
        <v>0.97</v>
      </c>
      <c r="S15" s="74">
        <f t="shared" si="12"/>
        <v>0.203</v>
      </c>
      <c r="T15" s="75">
        <v>39</v>
      </c>
      <c r="U15" s="76" t="s">
        <v>3274</v>
      </c>
      <c r="V15" s="26">
        <f>IF(E15="","",SUMIF(OUTBOUND!$G:$G,WMS!E15,OUTBOUND!$L:$L))</f>
        <v>24</v>
      </c>
      <c r="W15" s="26">
        <f>IF(E15="","",SUMIF(OUTBOUND!$G:$G,WMS!E15,OUTBOUND!$M:$M))</f>
        <v>144</v>
      </c>
      <c r="X15" s="73">
        <f>IF(E15="","",SUMIF(OUTBOUND!$G:$G,WMS!E15,OUTBOUND!$O:$O))</f>
        <v>40.8</v>
      </c>
      <c r="Y15" s="73">
        <f>IF(E15="","",SUMIF(OUTBOUND!$G:$G,WMS!E15,OUTBOUND!$AC:$AC))</f>
        <v>29.232</v>
      </c>
      <c r="Z15" s="73">
        <f>IF(E15="","",SUMIF(OUTBOUND!$G:$G,WMS!E15,OUTBOUND!$P:$P))</f>
        <v>0.72</v>
      </c>
      <c r="AA15" s="26">
        <f t="shared" si="6"/>
        <v>8</v>
      </c>
      <c r="AB15" s="26">
        <f t="shared" si="7"/>
        <v>48</v>
      </c>
      <c r="AC15" s="73">
        <f t="shared" si="8"/>
        <v>13.6</v>
      </c>
      <c r="AD15" s="73">
        <f t="shared" si="9"/>
        <v>9.768</v>
      </c>
      <c r="AE15" s="73">
        <f t="shared" si="10"/>
        <v>0.25</v>
      </c>
      <c r="AF15" s="82" t="b">
        <f t="shared" si="11"/>
        <v>1</v>
      </c>
    </row>
    <row r="16" spans="1:32">
      <c r="A16" s="60" t="s">
        <v>3269</v>
      </c>
      <c r="B16" s="19" t="s">
        <v>187</v>
      </c>
      <c r="C16" s="19" t="s">
        <v>3273</v>
      </c>
      <c r="D16" s="19">
        <v>42171416</v>
      </c>
      <c r="E16" s="58" t="str">
        <f t="shared" ref="E16:E22" si="13">IF(D16="","",C16&amp;"/"&amp;D16)</f>
        <v>KG-ARI-1808-00019-00385/42171416</v>
      </c>
      <c r="F16" s="20" t="s">
        <v>187</v>
      </c>
      <c r="G16" s="20" t="s">
        <v>196</v>
      </c>
      <c r="H16" s="45">
        <v>43325</v>
      </c>
      <c r="I16" s="46">
        <v>43</v>
      </c>
      <c r="J16" s="46">
        <v>258</v>
      </c>
      <c r="K16" s="67">
        <f t="shared" ref="K16:K22" si="14">IF(J16="","",J16/I16)</f>
        <v>6</v>
      </c>
      <c r="L16" s="47">
        <v>1.35</v>
      </c>
      <c r="M16" s="68">
        <f t="shared" ref="M16:M22" si="15">IF(L16="","",ROUND(I16*L16,3))</f>
        <v>58.05</v>
      </c>
      <c r="N16" s="46">
        <v>43</v>
      </c>
      <c r="O16" s="46">
        <v>20.5</v>
      </c>
      <c r="P16" s="46">
        <v>28</v>
      </c>
      <c r="Q16" s="73">
        <f t="shared" ref="Q16:Q22" si="16">IF(P16="","",ROUND(N16*O16*P16/1000000,3))</f>
        <v>0.025</v>
      </c>
      <c r="R16" s="67">
        <f t="shared" ref="R16:R22" si="17">IF(Q16="","",ROUND(N16*O16*P16/1000000*I16,2))</f>
        <v>1.06</v>
      </c>
      <c r="S16" s="74">
        <f t="shared" ref="S16:S24" si="18">IF(T16="","",ROUND(T16/J16,3))</f>
        <v>0.219</v>
      </c>
      <c r="T16" s="75">
        <v>56.5</v>
      </c>
      <c r="U16" s="76" t="s">
        <v>3274</v>
      </c>
      <c r="V16" s="26">
        <f>IF(E16="","",SUMIF(OUTBOUND!$G:$G,WMS!E16,OUTBOUND!$L:$L))</f>
        <v>28</v>
      </c>
      <c r="W16" s="26">
        <f>IF(E16="","",SUMIF(OUTBOUND!$G:$G,WMS!E16,OUTBOUND!$M:$M))</f>
        <v>168</v>
      </c>
      <c r="X16" s="73">
        <f>IF(E16="","",SUMIF(OUTBOUND!$G:$G,WMS!E16,OUTBOUND!$O:$O))</f>
        <v>37.8</v>
      </c>
      <c r="Y16" s="73">
        <f>IF(E16="","",SUMIF(OUTBOUND!$G:$G,WMS!E16,OUTBOUND!$AC:$AC))</f>
        <v>36.792</v>
      </c>
      <c r="Z16" s="73">
        <f>IF(E16="","",SUMIF(OUTBOUND!$G:$G,WMS!E16,OUTBOUND!$P:$P))</f>
        <v>0.7</v>
      </c>
      <c r="AA16" s="26">
        <f t="shared" ref="AA16:AA22" si="19">IF(I16="","",I16-V16)</f>
        <v>15</v>
      </c>
      <c r="AB16" s="26">
        <f t="shared" ref="AB16:AB22" si="20">IF(J16="","",J16-W16)</f>
        <v>90</v>
      </c>
      <c r="AC16" s="73">
        <f t="shared" ref="AC16:AC22" si="21">IF(M16="","",M16-X16)</f>
        <v>20.25</v>
      </c>
      <c r="AD16" s="73">
        <f t="shared" ref="AD16:AD22" si="22">IF(T16="","",T16-Y16)</f>
        <v>19.708</v>
      </c>
      <c r="AE16" s="73">
        <f t="shared" ref="AE16:AE22" si="23">IF(R16="","",R16-Z16)</f>
        <v>0.36</v>
      </c>
      <c r="AF16" s="82" t="b">
        <f t="shared" ref="AF16:AF22" si="24">IF(AB16="","",EXACT(K16,AB16/AA16))</f>
        <v>1</v>
      </c>
    </row>
    <row r="17" spans="1:32">
      <c r="A17" s="60" t="s">
        <v>3269</v>
      </c>
      <c r="B17" s="19" t="s">
        <v>187</v>
      </c>
      <c r="C17" s="19" t="s">
        <v>3273</v>
      </c>
      <c r="D17" s="19">
        <v>42300434</v>
      </c>
      <c r="E17" s="58" t="str">
        <f t="shared" si="13"/>
        <v>KG-ARI-1808-00019-00385/42300434</v>
      </c>
      <c r="F17" s="20" t="s">
        <v>187</v>
      </c>
      <c r="G17" s="20" t="s">
        <v>194</v>
      </c>
      <c r="H17" s="45">
        <v>43325</v>
      </c>
      <c r="I17" s="46">
        <v>36</v>
      </c>
      <c r="J17" s="46">
        <v>432</v>
      </c>
      <c r="K17" s="67">
        <f t="shared" si="14"/>
        <v>12</v>
      </c>
      <c r="L17" s="47">
        <v>0.5</v>
      </c>
      <c r="M17" s="68">
        <f t="shared" si="15"/>
        <v>18</v>
      </c>
      <c r="N17" s="46">
        <v>20</v>
      </c>
      <c r="O17" s="46">
        <v>15</v>
      </c>
      <c r="P17" s="46">
        <v>15.5</v>
      </c>
      <c r="Q17" s="73">
        <f t="shared" si="16"/>
        <v>0.005</v>
      </c>
      <c r="R17" s="67">
        <f t="shared" si="17"/>
        <v>0.17</v>
      </c>
      <c r="S17" s="74">
        <f t="shared" si="18"/>
        <v>0.028</v>
      </c>
      <c r="T17" s="75">
        <v>12</v>
      </c>
      <c r="U17" s="76" t="s">
        <v>3275</v>
      </c>
      <c r="V17" s="26">
        <f>IF(E17="","",SUMIF(OUTBOUND!$G:$G,WMS!E17,OUTBOUND!$L:$L))</f>
        <v>16</v>
      </c>
      <c r="W17" s="26">
        <f>IF(E17="","",SUMIF(OUTBOUND!$G:$G,WMS!E17,OUTBOUND!$M:$M))</f>
        <v>192</v>
      </c>
      <c r="X17" s="73">
        <f>IF(E17="","",SUMIF(OUTBOUND!$G:$G,WMS!E17,OUTBOUND!$O:$O))</f>
        <v>8</v>
      </c>
      <c r="Y17" s="73">
        <f>IF(E17="","",SUMIF(OUTBOUND!$G:$G,WMS!E17,OUTBOUND!$AC:$AC))</f>
        <v>5.376</v>
      </c>
      <c r="Z17" s="73">
        <f>IF(E17="","",SUMIF(OUTBOUND!$G:$G,WMS!E17,OUTBOUND!$P:$P))</f>
        <v>0.08</v>
      </c>
      <c r="AA17" s="26">
        <f t="shared" si="19"/>
        <v>20</v>
      </c>
      <c r="AB17" s="26">
        <f t="shared" si="20"/>
        <v>240</v>
      </c>
      <c r="AC17" s="73">
        <f t="shared" si="21"/>
        <v>10</v>
      </c>
      <c r="AD17" s="73">
        <f t="shared" si="22"/>
        <v>6.624</v>
      </c>
      <c r="AE17" s="73">
        <f t="shared" si="23"/>
        <v>0.09</v>
      </c>
      <c r="AF17" s="82" t="b">
        <f t="shared" si="24"/>
        <v>1</v>
      </c>
    </row>
    <row r="18" spans="1:32">
      <c r="A18" s="60" t="s">
        <v>3269</v>
      </c>
      <c r="B18" s="19" t="s">
        <v>187</v>
      </c>
      <c r="C18" s="19" t="s">
        <v>3273</v>
      </c>
      <c r="D18" s="19">
        <v>42568612</v>
      </c>
      <c r="E18" s="58" t="str">
        <f t="shared" si="13"/>
        <v>KG-ARI-1808-00019-00385/42568612</v>
      </c>
      <c r="F18" s="20" t="s">
        <v>187</v>
      </c>
      <c r="G18" s="20" t="s">
        <v>194</v>
      </c>
      <c r="H18" s="45">
        <v>43325</v>
      </c>
      <c r="I18" s="46">
        <v>15</v>
      </c>
      <c r="J18" s="46">
        <v>180</v>
      </c>
      <c r="K18" s="67">
        <f t="shared" si="14"/>
        <v>12</v>
      </c>
      <c r="L18" s="47">
        <v>0.68</v>
      </c>
      <c r="M18" s="68">
        <f t="shared" si="15"/>
        <v>10.2</v>
      </c>
      <c r="N18" s="46">
        <v>21</v>
      </c>
      <c r="O18" s="46">
        <v>20.5</v>
      </c>
      <c r="P18" s="46">
        <v>20</v>
      </c>
      <c r="Q18" s="73">
        <f t="shared" si="16"/>
        <v>0.009</v>
      </c>
      <c r="R18" s="67">
        <f t="shared" si="17"/>
        <v>0.13</v>
      </c>
      <c r="S18" s="74">
        <f t="shared" si="18"/>
        <v>0.044</v>
      </c>
      <c r="T18" s="75">
        <v>8</v>
      </c>
      <c r="U18" s="76" t="s">
        <v>3276</v>
      </c>
      <c r="V18" s="26">
        <f>IF(E18="","",SUMIF(OUTBOUND!$G:$G,WMS!E18,OUTBOUND!$L:$L))</f>
        <v>13</v>
      </c>
      <c r="W18" s="26">
        <f>IF(E18="","",SUMIF(OUTBOUND!$G:$G,WMS!E18,OUTBOUND!$M:$M))</f>
        <v>156</v>
      </c>
      <c r="X18" s="73">
        <f>IF(E18="","",SUMIF(OUTBOUND!$G:$G,WMS!E18,OUTBOUND!$O:$O))</f>
        <v>8.84</v>
      </c>
      <c r="Y18" s="73">
        <f>IF(E18="","",SUMIF(OUTBOUND!$G:$G,WMS!E18,OUTBOUND!$AC:$AC))</f>
        <v>6.864</v>
      </c>
      <c r="Z18" s="73">
        <f>IF(E18="","",SUMIF(OUTBOUND!$G:$G,WMS!E18,OUTBOUND!$P:$P))</f>
        <v>0.117</v>
      </c>
      <c r="AA18" s="26">
        <f t="shared" si="19"/>
        <v>2</v>
      </c>
      <c r="AB18" s="26">
        <f t="shared" si="20"/>
        <v>24</v>
      </c>
      <c r="AC18" s="73">
        <f t="shared" si="21"/>
        <v>1.36</v>
      </c>
      <c r="AD18" s="73">
        <f t="shared" si="22"/>
        <v>1.136</v>
      </c>
      <c r="AE18" s="73">
        <f t="shared" si="23"/>
        <v>0.013</v>
      </c>
      <c r="AF18" s="82" t="b">
        <f t="shared" si="24"/>
        <v>1</v>
      </c>
    </row>
    <row r="19" spans="1:32">
      <c r="A19" s="60" t="s">
        <v>3269</v>
      </c>
      <c r="B19" s="19" t="s">
        <v>187</v>
      </c>
      <c r="C19" s="19" t="s">
        <v>3273</v>
      </c>
      <c r="D19" s="19">
        <v>42568674</v>
      </c>
      <c r="E19" s="58" t="str">
        <f t="shared" si="13"/>
        <v>KG-ARI-1808-00019-00385/42568674</v>
      </c>
      <c r="F19" s="20" t="s">
        <v>187</v>
      </c>
      <c r="G19" s="20" t="s">
        <v>194</v>
      </c>
      <c r="H19" s="45">
        <v>43325</v>
      </c>
      <c r="I19" s="46">
        <v>16</v>
      </c>
      <c r="J19" s="46">
        <v>192</v>
      </c>
      <c r="K19" s="67">
        <f t="shared" si="14"/>
        <v>12</v>
      </c>
      <c r="L19" s="47">
        <v>0.65</v>
      </c>
      <c r="M19" s="68">
        <f t="shared" si="15"/>
        <v>10.4</v>
      </c>
      <c r="N19" s="46">
        <v>21</v>
      </c>
      <c r="O19" s="46">
        <v>20.5</v>
      </c>
      <c r="P19" s="46">
        <v>20</v>
      </c>
      <c r="Q19" s="73">
        <f t="shared" si="16"/>
        <v>0.009</v>
      </c>
      <c r="R19" s="67">
        <f t="shared" si="17"/>
        <v>0.14</v>
      </c>
      <c r="S19" s="74">
        <f t="shared" si="18"/>
        <v>0.044</v>
      </c>
      <c r="T19" s="75">
        <v>8.5</v>
      </c>
      <c r="U19" s="76" t="s">
        <v>3277</v>
      </c>
      <c r="V19" s="26">
        <f>IF(E19="","",SUMIF(OUTBOUND!$G:$G,WMS!E19,OUTBOUND!$L:$L))</f>
        <v>12</v>
      </c>
      <c r="W19" s="26">
        <f>IF(E19="","",SUMIF(OUTBOUND!$G:$G,WMS!E19,OUTBOUND!$M:$M))</f>
        <v>144</v>
      </c>
      <c r="X19" s="73">
        <f>IF(E19="","",SUMIF(OUTBOUND!$G:$G,WMS!E19,OUTBOUND!$O:$O))</f>
        <v>7.8</v>
      </c>
      <c r="Y19" s="73">
        <f>IF(E19="","",SUMIF(OUTBOUND!$G:$G,WMS!E19,OUTBOUND!$AC:$AC))</f>
        <v>6.336</v>
      </c>
      <c r="Z19" s="73">
        <f>IF(E19="","",SUMIF(OUTBOUND!$G:$G,WMS!E19,OUTBOUND!$P:$P))</f>
        <v>0.108</v>
      </c>
      <c r="AA19" s="26">
        <f t="shared" si="19"/>
        <v>4</v>
      </c>
      <c r="AB19" s="26">
        <f t="shared" si="20"/>
        <v>48</v>
      </c>
      <c r="AC19" s="73">
        <f t="shared" si="21"/>
        <v>2.6</v>
      </c>
      <c r="AD19" s="73">
        <f t="shared" si="22"/>
        <v>2.164</v>
      </c>
      <c r="AE19" s="73">
        <f t="shared" si="23"/>
        <v>0.032</v>
      </c>
      <c r="AF19" s="82" t="b">
        <f t="shared" si="24"/>
        <v>1</v>
      </c>
    </row>
    <row r="20" spans="1:32">
      <c r="A20" s="60" t="s">
        <v>3269</v>
      </c>
      <c r="B20" s="19" t="s">
        <v>187</v>
      </c>
      <c r="C20" s="19" t="s">
        <v>3278</v>
      </c>
      <c r="D20" s="19">
        <v>42204398</v>
      </c>
      <c r="E20" s="58" t="str">
        <f t="shared" si="13"/>
        <v>KG-ARI-1808-00019-00324/42204398</v>
      </c>
      <c r="F20" s="20" t="s">
        <v>187</v>
      </c>
      <c r="G20" s="20" t="s">
        <v>197</v>
      </c>
      <c r="H20" s="45">
        <v>43325</v>
      </c>
      <c r="I20" s="46">
        <v>21</v>
      </c>
      <c r="J20" s="46">
        <v>252</v>
      </c>
      <c r="K20" s="67">
        <f t="shared" si="14"/>
        <v>12</v>
      </c>
      <c r="L20" s="47">
        <v>0.45</v>
      </c>
      <c r="M20" s="68">
        <f t="shared" si="15"/>
        <v>9.45</v>
      </c>
      <c r="N20" s="46">
        <v>20</v>
      </c>
      <c r="O20" s="46">
        <v>11</v>
      </c>
      <c r="P20" s="46">
        <v>19</v>
      </c>
      <c r="Q20" s="73">
        <f t="shared" si="16"/>
        <v>0.004</v>
      </c>
      <c r="R20" s="67">
        <f t="shared" si="17"/>
        <v>0.09</v>
      </c>
      <c r="S20" s="74">
        <f t="shared" si="18"/>
        <v>0.056</v>
      </c>
      <c r="T20" s="75">
        <v>14</v>
      </c>
      <c r="U20" s="76" t="s">
        <v>3252</v>
      </c>
      <c r="V20" s="26">
        <f>IF(E20="","",SUMIF(OUTBOUND!$G:$G,WMS!E20,OUTBOUND!$L:$L))</f>
        <v>9</v>
      </c>
      <c r="W20" s="26">
        <f>IF(E20="","",SUMIF(OUTBOUND!$G:$G,WMS!E20,OUTBOUND!$M:$M))</f>
        <v>108</v>
      </c>
      <c r="X20" s="73">
        <f>IF(E20="","",SUMIF(OUTBOUND!$G:$G,WMS!E20,OUTBOUND!$O:$O))</f>
        <v>4.05</v>
      </c>
      <c r="Y20" s="73">
        <f>IF(E20="","",SUMIF(OUTBOUND!$G:$G,WMS!E20,OUTBOUND!$AC:$AC))</f>
        <v>6.048</v>
      </c>
      <c r="Z20" s="73">
        <f>IF(E20="","",SUMIF(OUTBOUND!$G:$G,WMS!E20,OUTBOUND!$P:$P))</f>
        <v>0.036</v>
      </c>
      <c r="AA20" s="26">
        <f t="shared" si="19"/>
        <v>12</v>
      </c>
      <c r="AB20" s="26">
        <f t="shared" si="20"/>
        <v>144</v>
      </c>
      <c r="AC20" s="73">
        <f t="shared" si="21"/>
        <v>5.4</v>
      </c>
      <c r="AD20" s="73">
        <f t="shared" si="22"/>
        <v>7.952</v>
      </c>
      <c r="AE20" s="73">
        <f t="shared" si="23"/>
        <v>0.054</v>
      </c>
      <c r="AF20" s="82" t="b">
        <f t="shared" si="24"/>
        <v>1</v>
      </c>
    </row>
    <row r="21" spans="1:32">
      <c r="A21" s="60" t="s">
        <v>3269</v>
      </c>
      <c r="B21" s="19" t="s">
        <v>187</v>
      </c>
      <c r="C21" s="19" t="s">
        <v>3278</v>
      </c>
      <c r="D21" s="19">
        <v>42308836</v>
      </c>
      <c r="E21" s="58" t="str">
        <f t="shared" si="13"/>
        <v>KG-ARI-1808-00019-00324/42308836</v>
      </c>
      <c r="F21" s="20" t="s">
        <v>187</v>
      </c>
      <c r="G21" s="20" t="s">
        <v>197</v>
      </c>
      <c r="H21" s="45">
        <v>43325</v>
      </c>
      <c r="I21" s="46">
        <v>21</v>
      </c>
      <c r="J21" s="46">
        <v>252</v>
      </c>
      <c r="K21" s="67">
        <f t="shared" si="14"/>
        <v>12</v>
      </c>
      <c r="L21" s="47">
        <v>0.9</v>
      </c>
      <c r="M21" s="68">
        <f t="shared" si="15"/>
        <v>18.9</v>
      </c>
      <c r="N21" s="46">
        <v>30</v>
      </c>
      <c r="O21" s="46">
        <v>11</v>
      </c>
      <c r="P21" s="46">
        <v>19</v>
      </c>
      <c r="Q21" s="73">
        <f t="shared" si="16"/>
        <v>0.006</v>
      </c>
      <c r="R21" s="67">
        <f t="shared" si="17"/>
        <v>0.13</v>
      </c>
      <c r="S21" s="74">
        <f t="shared" si="18"/>
        <v>0.056</v>
      </c>
      <c r="T21" s="75">
        <v>14</v>
      </c>
      <c r="U21" s="76" t="s">
        <v>3252</v>
      </c>
      <c r="V21" s="26">
        <f>IF(E21="","",SUMIF(OUTBOUND!$G:$G,WMS!E21,OUTBOUND!$L:$L))</f>
        <v>10</v>
      </c>
      <c r="W21" s="26">
        <f>IF(E21="","",SUMIF(OUTBOUND!$G:$G,WMS!E21,OUTBOUND!$M:$M))</f>
        <v>120</v>
      </c>
      <c r="X21" s="73">
        <f>IF(E21="","",SUMIF(OUTBOUND!$G:$G,WMS!E21,OUTBOUND!$O:$O))</f>
        <v>9</v>
      </c>
      <c r="Y21" s="73">
        <f>IF(E21="","",SUMIF(OUTBOUND!$G:$G,WMS!E21,OUTBOUND!$AC:$AC))</f>
        <v>6.72</v>
      </c>
      <c r="Z21" s="73">
        <f>IF(E21="","",SUMIF(OUTBOUND!$G:$G,WMS!E21,OUTBOUND!$P:$P))</f>
        <v>0.06</v>
      </c>
      <c r="AA21" s="26">
        <f t="shared" si="19"/>
        <v>11</v>
      </c>
      <c r="AB21" s="26">
        <f t="shared" si="20"/>
        <v>132</v>
      </c>
      <c r="AC21" s="73">
        <f t="shared" si="21"/>
        <v>9.9</v>
      </c>
      <c r="AD21" s="73">
        <f t="shared" si="22"/>
        <v>7.28</v>
      </c>
      <c r="AE21" s="73">
        <f t="shared" si="23"/>
        <v>0.07</v>
      </c>
      <c r="AF21" s="82" t="b">
        <f t="shared" si="24"/>
        <v>1</v>
      </c>
    </row>
    <row r="22" spans="1:32">
      <c r="A22" s="60" t="s">
        <v>3269</v>
      </c>
      <c r="B22" s="19" t="s">
        <v>187</v>
      </c>
      <c r="C22" s="19" t="s">
        <v>3278</v>
      </c>
      <c r="D22" s="19">
        <v>42327332</v>
      </c>
      <c r="E22" s="58" t="str">
        <f t="shared" si="13"/>
        <v>KG-ARI-1808-00019-00324/42327332</v>
      </c>
      <c r="F22" s="20" t="s">
        <v>187</v>
      </c>
      <c r="G22" s="20" t="s">
        <v>199</v>
      </c>
      <c r="H22" s="45">
        <v>43325</v>
      </c>
      <c r="I22" s="46">
        <v>19</v>
      </c>
      <c r="J22" s="46">
        <v>228</v>
      </c>
      <c r="K22" s="67">
        <f t="shared" si="14"/>
        <v>12</v>
      </c>
      <c r="L22" s="47">
        <v>0.85</v>
      </c>
      <c r="M22" s="68">
        <f t="shared" si="15"/>
        <v>16.15</v>
      </c>
      <c r="N22" s="46">
        <v>30</v>
      </c>
      <c r="O22" s="46">
        <v>11</v>
      </c>
      <c r="P22" s="46">
        <v>19</v>
      </c>
      <c r="Q22" s="73">
        <f t="shared" si="16"/>
        <v>0.006</v>
      </c>
      <c r="R22" s="67">
        <f t="shared" si="17"/>
        <v>0.12</v>
      </c>
      <c r="S22" s="74">
        <f t="shared" si="18"/>
        <v>0.066</v>
      </c>
      <c r="T22" s="75">
        <v>15</v>
      </c>
      <c r="U22" s="76" t="s">
        <v>3252</v>
      </c>
      <c r="V22" s="26">
        <f>IF(E22="","",SUMIF(OUTBOUND!$G:$G,WMS!E22,OUTBOUND!$L:$L))</f>
        <v>10</v>
      </c>
      <c r="W22" s="26">
        <f>IF(E22="","",SUMIF(OUTBOUND!$G:$G,WMS!E22,OUTBOUND!$M:$M))</f>
        <v>120</v>
      </c>
      <c r="X22" s="73">
        <f>IF(E22="","",SUMIF(OUTBOUND!$G:$G,WMS!E22,OUTBOUND!$O:$O))</f>
        <v>8.5</v>
      </c>
      <c r="Y22" s="73">
        <f>IF(E22="","",SUMIF(OUTBOUND!$G:$G,WMS!E22,OUTBOUND!$AC:$AC))</f>
        <v>7.92</v>
      </c>
      <c r="Z22" s="73">
        <f>IF(E22="","",SUMIF(OUTBOUND!$G:$G,WMS!E22,OUTBOUND!$P:$P))</f>
        <v>0.06</v>
      </c>
      <c r="AA22" s="26">
        <f t="shared" si="19"/>
        <v>9</v>
      </c>
      <c r="AB22" s="26">
        <f t="shared" si="20"/>
        <v>108</v>
      </c>
      <c r="AC22" s="73">
        <f t="shared" si="21"/>
        <v>7.65</v>
      </c>
      <c r="AD22" s="73">
        <f t="shared" si="22"/>
        <v>7.08</v>
      </c>
      <c r="AE22" s="73">
        <f t="shared" si="23"/>
        <v>0.06</v>
      </c>
      <c r="AF22" s="82" t="b">
        <f t="shared" si="24"/>
        <v>1</v>
      </c>
    </row>
    <row r="23" spans="1:32">
      <c r="A23" s="60" t="s">
        <v>3269</v>
      </c>
      <c r="B23" s="19" t="s">
        <v>187</v>
      </c>
      <c r="C23" s="19" t="s">
        <v>3279</v>
      </c>
      <c r="D23" s="19">
        <v>42609896</v>
      </c>
      <c r="E23" s="58" t="str">
        <f t="shared" ref="E23:E57" si="25">IF(D23="","",C23&amp;"/"&amp;D23)</f>
        <v>KG-ARI-1808-00019-00221/42609896</v>
      </c>
      <c r="F23" s="20" t="s">
        <v>187</v>
      </c>
      <c r="G23" s="20" t="s">
        <v>200</v>
      </c>
      <c r="H23" s="45">
        <v>43325</v>
      </c>
      <c r="I23" s="46">
        <v>27</v>
      </c>
      <c r="J23" s="46">
        <v>162</v>
      </c>
      <c r="K23" s="67">
        <f t="shared" ref="K23:K57" si="26">IF(J23="","",J23/I23)</f>
        <v>6</v>
      </c>
      <c r="L23" s="47">
        <v>1.1</v>
      </c>
      <c r="M23" s="68">
        <f t="shared" ref="M23:M57" si="27">IF(L23="","",ROUND(I23*L23,3))</f>
        <v>29.7</v>
      </c>
      <c r="N23" s="46">
        <v>35</v>
      </c>
      <c r="O23" s="46">
        <v>17</v>
      </c>
      <c r="P23" s="46">
        <v>32</v>
      </c>
      <c r="Q23" s="73">
        <f t="shared" ref="Q23:Q57" si="28">IF(P23="","",ROUND(N23*O23*P23/1000000,3))</f>
        <v>0.019</v>
      </c>
      <c r="R23" s="67">
        <f t="shared" ref="R23:R57" si="29">IF(Q23="","",ROUND(N23*O23*P23/1000000*I23,2))</f>
        <v>0.51</v>
      </c>
      <c r="S23" s="74">
        <f t="shared" si="18"/>
        <v>0.136</v>
      </c>
      <c r="T23" s="75">
        <v>22</v>
      </c>
      <c r="U23" s="76" t="s">
        <v>3280</v>
      </c>
      <c r="V23" s="26">
        <f>IF(E23="","",SUMIF(OUTBOUND!$G:$G,WMS!E23,OUTBOUND!$L:$L))</f>
        <v>22</v>
      </c>
      <c r="W23" s="26">
        <f>IF(E23="","",SUMIF(OUTBOUND!$G:$G,WMS!E23,OUTBOUND!$M:$M))</f>
        <v>132</v>
      </c>
      <c r="X23" s="73">
        <f>IF(E23="","",SUMIF(OUTBOUND!$G:$G,WMS!E23,OUTBOUND!$O:$O))</f>
        <v>24.2</v>
      </c>
      <c r="Y23" s="73">
        <f>IF(E23="","",SUMIF(OUTBOUND!$G:$G,WMS!E23,OUTBOUND!$AC:$AC))</f>
        <v>17.952</v>
      </c>
      <c r="Z23" s="73">
        <f>IF(E23="","",SUMIF(OUTBOUND!$G:$G,WMS!E23,OUTBOUND!$P:$P))</f>
        <v>0.418</v>
      </c>
      <c r="AA23" s="26">
        <f t="shared" ref="AA23:AA57" si="30">IF(I23="","",I23-V23)</f>
        <v>5</v>
      </c>
      <c r="AB23" s="26">
        <f t="shared" ref="AB23:AB57" si="31">IF(J23="","",J23-W23)</f>
        <v>30</v>
      </c>
      <c r="AC23" s="73">
        <f t="shared" ref="AC23:AC57" si="32">IF(M23="","",M23-X23)</f>
        <v>5.5</v>
      </c>
      <c r="AD23" s="73">
        <f t="shared" ref="AD23:AD57" si="33">IF(T23="","",T23-Y23)</f>
        <v>4.048</v>
      </c>
      <c r="AE23" s="73">
        <f t="shared" ref="AE23:AE57" si="34">IF(R23="","",R23-Z23)</f>
        <v>0.092</v>
      </c>
      <c r="AF23" s="82" t="b">
        <f t="shared" ref="AF23:AF57" si="35">IF(AB23="","",EXACT(K23,AB23/AA23))</f>
        <v>1</v>
      </c>
    </row>
    <row r="24" spans="1:32">
      <c r="A24" s="60" t="s">
        <v>3269</v>
      </c>
      <c r="B24" s="59" t="s">
        <v>187</v>
      </c>
      <c r="C24" s="59" t="s">
        <v>3281</v>
      </c>
      <c r="D24" s="59">
        <v>42298489</v>
      </c>
      <c r="E24" s="58" t="str">
        <f t="shared" si="25"/>
        <v>KG-ARI-1808-00019-00402/42298489</v>
      </c>
      <c r="F24" s="20" t="s">
        <v>187</v>
      </c>
      <c r="G24" s="20" t="s">
        <v>203</v>
      </c>
      <c r="H24" s="45">
        <v>43325</v>
      </c>
      <c r="I24" s="46">
        <v>16</v>
      </c>
      <c r="J24" s="46">
        <v>96</v>
      </c>
      <c r="K24" s="67">
        <f t="shared" si="26"/>
        <v>6</v>
      </c>
      <c r="L24" s="47">
        <v>3.5</v>
      </c>
      <c r="M24" s="68">
        <f t="shared" si="27"/>
        <v>56</v>
      </c>
      <c r="N24" s="46">
        <v>52</v>
      </c>
      <c r="O24" s="46">
        <v>22.5</v>
      </c>
      <c r="P24" s="46">
        <v>20</v>
      </c>
      <c r="Q24" s="73">
        <f t="shared" si="28"/>
        <v>0.023</v>
      </c>
      <c r="R24" s="67">
        <f t="shared" si="29"/>
        <v>0.37</v>
      </c>
      <c r="S24" s="74" t="str">
        <f t="shared" si="18"/>
        <v/>
      </c>
      <c r="T24" s="78"/>
      <c r="U24" s="76" t="s">
        <v>3282</v>
      </c>
      <c r="V24" s="26">
        <f>IF(E24="","",SUMIF(OUTBOUND!$G:$G,WMS!E24,OUTBOUND!$L:$L))</f>
        <v>0</v>
      </c>
      <c r="W24" s="26">
        <f>IF(E24="","",SUMIF(OUTBOUND!$G:$G,WMS!E24,OUTBOUND!$M:$M))</f>
        <v>0</v>
      </c>
      <c r="X24" s="73">
        <f>IF(E24="","",SUMIF(OUTBOUND!$G:$G,WMS!E24,OUTBOUND!$O:$O))</f>
        <v>0</v>
      </c>
      <c r="Y24" s="73">
        <f>IF(E24="","",SUMIF(OUTBOUND!$G:$G,WMS!E24,OUTBOUND!$AC:$AC))</f>
        <v>0</v>
      </c>
      <c r="Z24" s="73">
        <f>IF(E24="","",SUMIF(OUTBOUND!$G:$G,WMS!E24,OUTBOUND!$P:$P))</f>
        <v>0</v>
      </c>
      <c r="AA24" s="26">
        <f t="shared" si="30"/>
        <v>16</v>
      </c>
      <c r="AB24" s="26">
        <f t="shared" si="31"/>
        <v>96</v>
      </c>
      <c r="AC24" s="73">
        <f t="shared" si="32"/>
        <v>56</v>
      </c>
      <c r="AD24" s="73" t="str">
        <f t="shared" si="33"/>
        <v/>
      </c>
      <c r="AE24" s="73">
        <f t="shared" si="34"/>
        <v>0.37</v>
      </c>
      <c r="AF24" s="82" t="b">
        <f t="shared" si="35"/>
        <v>1</v>
      </c>
    </row>
    <row r="25" spans="1:32">
      <c r="A25" s="60" t="s">
        <v>3269</v>
      </c>
      <c r="B25" s="19" t="s">
        <v>187</v>
      </c>
      <c r="C25" s="19" t="s">
        <v>3283</v>
      </c>
      <c r="D25" s="19">
        <v>42242154</v>
      </c>
      <c r="E25" s="58" t="str">
        <f t="shared" si="25"/>
        <v>KG-ARI-1808-00019-00394/42242154</v>
      </c>
      <c r="F25" s="20" t="s">
        <v>187</v>
      </c>
      <c r="G25" s="20" t="s">
        <v>205</v>
      </c>
      <c r="H25" s="45">
        <v>43325</v>
      </c>
      <c r="I25" s="46">
        <v>13</v>
      </c>
      <c r="J25" s="46">
        <v>195</v>
      </c>
      <c r="K25" s="67">
        <f t="shared" si="26"/>
        <v>15</v>
      </c>
      <c r="L25" s="47">
        <v>0.4</v>
      </c>
      <c r="M25" s="68">
        <f t="shared" si="27"/>
        <v>5.2</v>
      </c>
      <c r="N25" s="46">
        <v>20</v>
      </c>
      <c r="O25" s="46">
        <v>17</v>
      </c>
      <c r="P25" s="46">
        <v>12</v>
      </c>
      <c r="Q25" s="73">
        <f t="shared" si="28"/>
        <v>0.004</v>
      </c>
      <c r="R25" s="67">
        <f t="shared" si="29"/>
        <v>0.05</v>
      </c>
      <c r="S25" s="74">
        <f t="shared" ref="S25:S57" si="36">IF(T25="","",T25/J25)</f>
        <v>0.0269487179487179</v>
      </c>
      <c r="T25" s="75">
        <v>5.255</v>
      </c>
      <c r="U25" s="76" t="s">
        <v>3284</v>
      </c>
      <c r="V25" s="26">
        <f>IF(E25="","",SUMIF(OUTBOUND!$G:$G,WMS!E25,OUTBOUND!$L:$L))</f>
        <v>8</v>
      </c>
      <c r="W25" s="26">
        <f>IF(E25="","",SUMIF(OUTBOUND!$G:$G,WMS!E25,OUTBOUND!$M:$M))</f>
        <v>120</v>
      </c>
      <c r="X25" s="73">
        <f>IF(E25="","",SUMIF(OUTBOUND!$G:$G,WMS!E25,OUTBOUND!$O:$O))</f>
        <v>3.2</v>
      </c>
      <c r="Y25" s="73">
        <f>IF(E25="","",SUMIF(OUTBOUND!$G:$G,WMS!E25,OUTBOUND!$AC:$AC))</f>
        <v>3.23384615384615</v>
      </c>
      <c r="Z25" s="73">
        <f>IF(E25="","",SUMIF(OUTBOUND!$G:$G,WMS!E25,OUTBOUND!$P:$P))</f>
        <v>0.032</v>
      </c>
      <c r="AA25" s="26">
        <f t="shared" si="30"/>
        <v>5</v>
      </c>
      <c r="AB25" s="26">
        <f t="shared" si="31"/>
        <v>75</v>
      </c>
      <c r="AC25" s="73">
        <f t="shared" si="32"/>
        <v>2</v>
      </c>
      <c r="AD25" s="73">
        <f t="shared" si="33"/>
        <v>2.02115384615385</v>
      </c>
      <c r="AE25" s="73">
        <f t="shared" si="34"/>
        <v>0.018</v>
      </c>
      <c r="AF25" s="82" t="b">
        <f t="shared" si="35"/>
        <v>1</v>
      </c>
    </row>
    <row r="26" spans="1:32">
      <c r="A26" s="60" t="s">
        <v>3269</v>
      </c>
      <c r="B26" s="19" t="s">
        <v>187</v>
      </c>
      <c r="C26" s="19" t="s">
        <v>3283</v>
      </c>
      <c r="D26" s="19">
        <v>42433538</v>
      </c>
      <c r="E26" s="58" t="str">
        <f t="shared" si="25"/>
        <v>KG-ARI-1808-00019-00394/42433538</v>
      </c>
      <c r="F26" s="20" t="s">
        <v>187</v>
      </c>
      <c r="G26" s="20" t="s">
        <v>205</v>
      </c>
      <c r="H26" s="45">
        <v>43325</v>
      </c>
      <c r="I26" s="46">
        <v>12</v>
      </c>
      <c r="J26" s="46">
        <v>180</v>
      </c>
      <c r="K26" s="67">
        <f t="shared" si="26"/>
        <v>15</v>
      </c>
      <c r="L26" s="47">
        <v>0.4</v>
      </c>
      <c r="M26" s="68">
        <f t="shared" si="27"/>
        <v>4.8</v>
      </c>
      <c r="N26" s="46">
        <v>20</v>
      </c>
      <c r="O26" s="46">
        <v>17</v>
      </c>
      <c r="P26" s="46">
        <v>12</v>
      </c>
      <c r="Q26" s="73">
        <f t="shared" si="28"/>
        <v>0.004</v>
      </c>
      <c r="R26" s="67">
        <f t="shared" si="29"/>
        <v>0.05</v>
      </c>
      <c r="S26" s="74">
        <f t="shared" si="36"/>
        <v>0.02695</v>
      </c>
      <c r="T26" s="75">
        <v>4.851</v>
      </c>
      <c r="U26" s="76" t="s">
        <v>3284</v>
      </c>
      <c r="V26" s="26">
        <f>IF(E26="","",SUMIF(OUTBOUND!$G:$G,WMS!E26,OUTBOUND!$L:$L))</f>
        <v>11</v>
      </c>
      <c r="W26" s="26">
        <f>IF(E26="","",SUMIF(OUTBOUND!$G:$G,WMS!E26,OUTBOUND!$M:$M))</f>
        <v>165</v>
      </c>
      <c r="X26" s="73">
        <f>IF(E26="","",SUMIF(OUTBOUND!$G:$G,WMS!E26,OUTBOUND!$O:$O))</f>
        <v>4.4</v>
      </c>
      <c r="Y26" s="73">
        <f>IF(E26="","",SUMIF(OUTBOUND!$G:$G,WMS!E26,OUTBOUND!$AC:$AC))</f>
        <v>4.44675</v>
      </c>
      <c r="Z26" s="73">
        <f>IF(E26="","",SUMIF(OUTBOUND!$G:$G,WMS!E26,OUTBOUND!$P:$P))</f>
        <v>0.044</v>
      </c>
      <c r="AA26" s="26">
        <f t="shared" si="30"/>
        <v>1</v>
      </c>
      <c r="AB26" s="26">
        <f t="shared" si="31"/>
        <v>15</v>
      </c>
      <c r="AC26" s="73">
        <f t="shared" si="32"/>
        <v>0.399999999999999</v>
      </c>
      <c r="AD26" s="73">
        <f t="shared" si="33"/>
        <v>0.40425</v>
      </c>
      <c r="AE26" s="73">
        <f t="shared" si="34"/>
        <v>0.00600000000000001</v>
      </c>
      <c r="AF26" s="82" t="b">
        <f t="shared" si="35"/>
        <v>1</v>
      </c>
    </row>
    <row r="27" spans="1:32">
      <c r="A27" s="60" t="s">
        <v>3269</v>
      </c>
      <c r="B27" s="19" t="s">
        <v>187</v>
      </c>
      <c r="C27" s="19" t="s">
        <v>3283</v>
      </c>
      <c r="D27" s="19">
        <v>42464822</v>
      </c>
      <c r="E27" s="58" t="str">
        <f t="shared" si="25"/>
        <v>KG-ARI-1808-00019-00394/42464822</v>
      </c>
      <c r="F27" s="20" t="s">
        <v>187</v>
      </c>
      <c r="G27" s="20" t="s">
        <v>205</v>
      </c>
      <c r="H27" s="45">
        <v>43325</v>
      </c>
      <c r="I27" s="46">
        <v>18</v>
      </c>
      <c r="J27" s="46">
        <v>270</v>
      </c>
      <c r="K27" s="67">
        <f t="shared" si="26"/>
        <v>15</v>
      </c>
      <c r="L27" s="47">
        <v>0.5</v>
      </c>
      <c r="M27" s="68">
        <f t="shared" si="27"/>
        <v>9</v>
      </c>
      <c r="N27" s="46">
        <v>20</v>
      </c>
      <c r="O27" s="46">
        <v>17</v>
      </c>
      <c r="P27" s="46">
        <v>12</v>
      </c>
      <c r="Q27" s="73">
        <f t="shared" si="28"/>
        <v>0.004</v>
      </c>
      <c r="R27" s="67">
        <f t="shared" si="29"/>
        <v>0.07</v>
      </c>
      <c r="S27" s="74">
        <f t="shared" si="36"/>
        <v>0.02695</v>
      </c>
      <c r="T27" s="75">
        <v>7.2765</v>
      </c>
      <c r="U27" s="76" t="s">
        <v>3284</v>
      </c>
      <c r="V27" s="26">
        <f>IF(E27="","",SUMIF(OUTBOUND!$G:$G,WMS!E27,OUTBOUND!$L:$L))</f>
        <v>6</v>
      </c>
      <c r="W27" s="26">
        <f>IF(E27="","",SUMIF(OUTBOUND!$G:$G,WMS!E27,OUTBOUND!$M:$M))</f>
        <v>90</v>
      </c>
      <c r="X27" s="73">
        <f>IF(E27="","",SUMIF(OUTBOUND!$G:$G,WMS!E27,OUTBOUND!$O:$O))</f>
        <v>3</v>
      </c>
      <c r="Y27" s="73">
        <f>IF(E27="","",SUMIF(OUTBOUND!$G:$G,WMS!E27,OUTBOUND!$AC:$AC))</f>
        <v>2.4255</v>
      </c>
      <c r="Z27" s="73">
        <f>IF(E27="","",SUMIF(OUTBOUND!$G:$G,WMS!E27,OUTBOUND!$P:$P))</f>
        <v>0.024</v>
      </c>
      <c r="AA27" s="26">
        <f t="shared" si="30"/>
        <v>12</v>
      </c>
      <c r="AB27" s="26">
        <f t="shared" si="31"/>
        <v>180</v>
      </c>
      <c r="AC27" s="73">
        <f t="shared" si="32"/>
        <v>6</v>
      </c>
      <c r="AD27" s="73">
        <f t="shared" si="33"/>
        <v>4.851</v>
      </c>
      <c r="AE27" s="73">
        <f t="shared" si="34"/>
        <v>0.046</v>
      </c>
      <c r="AF27" s="82" t="b">
        <f t="shared" si="35"/>
        <v>1</v>
      </c>
    </row>
    <row r="28" spans="1:32">
      <c r="A28" s="60" t="s">
        <v>3269</v>
      </c>
      <c r="B28" s="19" t="s">
        <v>187</v>
      </c>
      <c r="C28" s="19" t="s">
        <v>3283</v>
      </c>
      <c r="D28" s="19">
        <v>42571452</v>
      </c>
      <c r="E28" s="58" t="str">
        <f t="shared" si="25"/>
        <v>KG-ARI-1808-00019-00394/42571452</v>
      </c>
      <c r="F28" s="20" t="s">
        <v>187</v>
      </c>
      <c r="G28" s="20" t="s">
        <v>205</v>
      </c>
      <c r="H28" s="45">
        <v>43325</v>
      </c>
      <c r="I28" s="46">
        <v>10</v>
      </c>
      <c r="J28" s="46">
        <v>150</v>
      </c>
      <c r="K28" s="67">
        <f t="shared" si="26"/>
        <v>15</v>
      </c>
      <c r="L28" s="47">
        <v>0.5</v>
      </c>
      <c r="M28" s="68">
        <f t="shared" si="27"/>
        <v>5</v>
      </c>
      <c r="N28" s="46">
        <v>20</v>
      </c>
      <c r="O28" s="46">
        <v>17</v>
      </c>
      <c r="P28" s="46">
        <v>12</v>
      </c>
      <c r="Q28" s="73">
        <f t="shared" si="28"/>
        <v>0.004</v>
      </c>
      <c r="R28" s="67">
        <f t="shared" si="29"/>
        <v>0.04</v>
      </c>
      <c r="S28" s="74">
        <f t="shared" si="36"/>
        <v>0.02695</v>
      </c>
      <c r="T28" s="75">
        <v>4.0425</v>
      </c>
      <c r="U28" s="76" t="s">
        <v>3284</v>
      </c>
      <c r="V28" s="26">
        <f>IF(E28="","",SUMIF(OUTBOUND!$G:$G,WMS!E28,OUTBOUND!$L:$L))</f>
        <v>8</v>
      </c>
      <c r="W28" s="26">
        <f>IF(E28="","",SUMIF(OUTBOUND!$G:$G,WMS!E28,OUTBOUND!$M:$M))</f>
        <v>120</v>
      </c>
      <c r="X28" s="73">
        <f>IF(E28="","",SUMIF(OUTBOUND!$G:$G,WMS!E28,OUTBOUND!$O:$O))</f>
        <v>4</v>
      </c>
      <c r="Y28" s="73">
        <f>IF(E28="","",SUMIF(OUTBOUND!$G:$G,WMS!E28,OUTBOUND!$AC:$AC))</f>
        <v>3.234</v>
      </c>
      <c r="Z28" s="73">
        <f>IF(E28="","",SUMIF(OUTBOUND!$G:$G,WMS!E28,OUTBOUND!$P:$P))</f>
        <v>0.032</v>
      </c>
      <c r="AA28" s="26">
        <f t="shared" si="30"/>
        <v>2</v>
      </c>
      <c r="AB28" s="26">
        <f t="shared" si="31"/>
        <v>30</v>
      </c>
      <c r="AC28" s="73">
        <f t="shared" si="32"/>
        <v>1</v>
      </c>
      <c r="AD28" s="73">
        <f t="shared" si="33"/>
        <v>0.8085</v>
      </c>
      <c r="AE28" s="73">
        <f t="shared" si="34"/>
        <v>0.008</v>
      </c>
      <c r="AF28" s="82" t="b">
        <f t="shared" si="35"/>
        <v>1</v>
      </c>
    </row>
    <row r="29" spans="1:32">
      <c r="A29" s="60" t="s">
        <v>3269</v>
      </c>
      <c r="B29" s="19" t="s">
        <v>187</v>
      </c>
      <c r="C29" s="19" t="s">
        <v>3283</v>
      </c>
      <c r="D29" s="19" t="s">
        <v>3285</v>
      </c>
      <c r="E29" s="58" t="str">
        <f t="shared" si="25"/>
        <v>KG-ARI-1808-00019-00394/42477808</v>
      </c>
      <c r="F29" s="20" t="s">
        <v>187</v>
      </c>
      <c r="G29" s="20" t="s">
        <v>207</v>
      </c>
      <c r="H29" s="45">
        <v>43325</v>
      </c>
      <c r="I29" s="46">
        <v>38</v>
      </c>
      <c r="J29" s="46">
        <v>950</v>
      </c>
      <c r="K29" s="67">
        <f t="shared" si="26"/>
        <v>25</v>
      </c>
      <c r="L29" s="47">
        <v>1.7</v>
      </c>
      <c r="M29" s="68">
        <f t="shared" si="27"/>
        <v>64.6</v>
      </c>
      <c r="N29" s="46">
        <v>20</v>
      </c>
      <c r="O29" s="46">
        <v>17</v>
      </c>
      <c r="P29" s="46">
        <v>12</v>
      </c>
      <c r="Q29" s="73">
        <f t="shared" si="28"/>
        <v>0.004</v>
      </c>
      <c r="R29" s="67">
        <f t="shared" si="29"/>
        <v>0.16</v>
      </c>
      <c r="S29" s="74">
        <f t="shared" si="36"/>
        <v>0.0593415789473684</v>
      </c>
      <c r="T29" s="75">
        <v>56.3745</v>
      </c>
      <c r="U29" s="76" t="s">
        <v>3284</v>
      </c>
      <c r="V29" s="26">
        <f>IF(E29="","",SUMIF(OUTBOUND!$G:$G,WMS!E29,OUTBOUND!$L:$L))</f>
        <v>17</v>
      </c>
      <c r="W29" s="26">
        <f>IF(E29="","",SUMIF(OUTBOUND!$G:$G,WMS!E29,OUTBOUND!$M:$M))</f>
        <v>425</v>
      </c>
      <c r="X29" s="73">
        <f>IF(E29="","",SUMIF(OUTBOUND!$G:$G,WMS!E29,OUTBOUND!$O:$O))</f>
        <v>28.9</v>
      </c>
      <c r="Y29" s="73">
        <f>IF(E29="","",SUMIF(OUTBOUND!$G:$G,WMS!E29,OUTBOUND!$AC:$AC))</f>
        <v>25.2201710526316</v>
      </c>
      <c r="Z29" s="73">
        <f>IF(E29="","",SUMIF(OUTBOUND!$G:$G,WMS!E29,OUTBOUND!$P:$P))</f>
        <v>0.068</v>
      </c>
      <c r="AA29" s="26">
        <f t="shared" si="30"/>
        <v>21</v>
      </c>
      <c r="AB29" s="26">
        <f t="shared" si="31"/>
        <v>525</v>
      </c>
      <c r="AC29" s="73">
        <f t="shared" si="32"/>
        <v>35.7</v>
      </c>
      <c r="AD29" s="73">
        <f t="shared" si="33"/>
        <v>31.1543289473684</v>
      </c>
      <c r="AE29" s="73">
        <f t="shared" si="34"/>
        <v>0.092</v>
      </c>
      <c r="AF29" s="82" t="b">
        <f t="shared" si="35"/>
        <v>1</v>
      </c>
    </row>
    <row r="30" spans="1:32">
      <c r="A30" s="60" t="s">
        <v>3269</v>
      </c>
      <c r="B30" s="19" t="s">
        <v>187</v>
      </c>
      <c r="C30" s="19" t="s">
        <v>3283</v>
      </c>
      <c r="D30" s="19" t="s">
        <v>3286</v>
      </c>
      <c r="E30" s="58" t="str">
        <f t="shared" si="25"/>
        <v>KG-ARI-1808-00019-00394/42477815</v>
      </c>
      <c r="F30" s="20" t="s">
        <v>187</v>
      </c>
      <c r="G30" s="20" t="s">
        <v>207</v>
      </c>
      <c r="H30" s="45">
        <v>43325</v>
      </c>
      <c r="I30" s="46">
        <v>53</v>
      </c>
      <c r="J30" s="46">
        <v>1325</v>
      </c>
      <c r="K30" s="67">
        <f t="shared" si="26"/>
        <v>25</v>
      </c>
      <c r="L30" s="47">
        <v>1.6</v>
      </c>
      <c r="M30" s="68">
        <f t="shared" si="27"/>
        <v>84.8</v>
      </c>
      <c r="N30" s="46">
        <v>20</v>
      </c>
      <c r="O30" s="46">
        <v>17</v>
      </c>
      <c r="P30" s="46">
        <v>12</v>
      </c>
      <c r="Q30" s="73">
        <f t="shared" si="28"/>
        <v>0.004</v>
      </c>
      <c r="R30" s="67">
        <f t="shared" si="29"/>
        <v>0.22</v>
      </c>
      <c r="S30" s="74">
        <f t="shared" si="36"/>
        <v>0.05934</v>
      </c>
      <c r="T30" s="75">
        <v>78.6255</v>
      </c>
      <c r="U30" s="76" t="s">
        <v>3284</v>
      </c>
      <c r="V30" s="26">
        <f>IF(E30="","",SUMIF(OUTBOUND!$G:$G,WMS!E30,OUTBOUND!$L:$L))</f>
        <v>27</v>
      </c>
      <c r="W30" s="26">
        <f>IF(E30="","",SUMIF(OUTBOUND!$G:$G,WMS!E30,OUTBOUND!$M:$M))</f>
        <v>675</v>
      </c>
      <c r="X30" s="73">
        <f>IF(E30="","",SUMIF(OUTBOUND!$G:$G,WMS!E30,OUTBOUND!$O:$O))</f>
        <v>43.2</v>
      </c>
      <c r="Y30" s="73">
        <f>IF(E30="","",SUMIF(OUTBOUND!$G:$G,WMS!E30,OUTBOUND!$AC:$AC))</f>
        <v>40.0545</v>
      </c>
      <c r="Z30" s="73">
        <f>IF(E30="","",SUMIF(OUTBOUND!$G:$G,WMS!E30,OUTBOUND!$P:$P))</f>
        <v>0.108</v>
      </c>
      <c r="AA30" s="26">
        <f t="shared" si="30"/>
        <v>26</v>
      </c>
      <c r="AB30" s="26">
        <f t="shared" si="31"/>
        <v>650</v>
      </c>
      <c r="AC30" s="73">
        <f t="shared" si="32"/>
        <v>41.6</v>
      </c>
      <c r="AD30" s="73">
        <f t="shared" si="33"/>
        <v>38.571</v>
      </c>
      <c r="AE30" s="73">
        <f t="shared" si="34"/>
        <v>0.112</v>
      </c>
      <c r="AF30" s="82" t="b">
        <f t="shared" si="35"/>
        <v>1</v>
      </c>
    </row>
    <row r="31" spans="1:32">
      <c r="A31" s="43" t="s">
        <v>3287</v>
      </c>
      <c r="B31" s="19" t="s">
        <v>209</v>
      </c>
      <c r="C31" s="19" t="s">
        <v>3288</v>
      </c>
      <c r="D31" s="19" t="s">
        <v>3289</v>
      </c>
      <c r="E31" s="58" t="str">
        <f t="shared" si="25"/>
        <v>KG-ARI-1808-00019-00393/41799956</v>
      </c>
      <c r="F31" s="20" t="s">
        <v>211</v>
      </c>
      <c r="G31" s="19" t="s">
        <v>212</v>
      </c>
      <c r="H31" s="45">
        <v>43319</v>
      </c>
      <c r="I31" s="46">
        <v>57</v>
      </c>
      <c r="J31" s="46">
        <v>228</v>
      </c>
      <c r="K31" s="67">
        <f t="shared" si="26"/>
        <v>4</v>
      </c>
      <c r="L31" s="47">
        <v>13.4</v>
      </c>
      <c r="M31" s="68">
        <f t="shared" si="27"/>
        <v>763.8</v>
      </c>
      <c r="N31" s="46">
        <v>144</v>
      </c>
      <c r="O31" s="46">
        <v>18</v>
      </c>
      <c r="P31" s="46">
        <v>35</v>
      </c>
      <c r="Q31" s="73">
        <f t="shared" si="28"/>
        <v>0.091</v>
      </c>
      <c r="R31" s="67">
        <f t="shared" si="29"/>
        <v>5.17</v>
      </c>
      <c r="S31" s="74">
        <f t="shared" si="36"/>
        <v>3.175</v>
      </c>
      <c r="T31" s="75">
        <v>723.9</v>
      </c>
      <c r="U31" s="76" t="s">
        <v>3290</v>
      </c>
      <c r="V31" s="26">
        <f>IF(E31="","",SUMIF(OUTBOUND!$G:$G,WMS!E31,OUTBOUND!$L:$L))</f>
        <v>25</v>
      </c>
      <c r="W31" s="26">
        <f>IF(E31="","",SUMIF(OUTBOUND!$G:$G,WMS!E31,OUTBOUND!$M:$M))</f>
        <v>100</v>
      </c>
      <c r="X31" s="73">
        <f>IF(E31="","",SUMIF(OUTBOUND!$G:$G,WMS!E31,OUTBOUND!$O:$O))</f>
        <v>335</v>
      </c>
      <c r="Y31" s="73">
        <f>IF(E31="","",SUMIF(OUTBOUND!$G:$G,WMS!E31,OUTBOUND!$AC:$AC))</f>
        <v>317.5</v>
      </c>
      <c r="Z31" s="73">
        <f>IF(E31="","",SUMIF(OUTBOUND!$G:$G,WMS!E31,OUTBOUND!$P:$P))</f>
        <v>2.275</v>
      </c>
      <c r="AA31" s="26">
        <f t="shared" si="30"/>
        <v>32</v>
      </c>
      <c r="AB31" s="26">
        <f t="shared" si="31"/>
        <v>128</v>
      </c>
      <c r="AC31" s="73">
        <f t="shared" si="32"/>
        <v>428.8</v>
      </c>
      <c r="AD31" s="73">
        <f t="shared" si="33"/>
        <v>406.4</v>
      </c>
      <c r="AE31" s="73">
        <f t="shared" si="34"/>
        <v>2.895</v>
      </c>
      <c r="AF31" s="82" t="b">
        <f t="shared" si="35"/>
        <v>1</v>
      </c>
    </row>
    <row r="32" spans="1:32">
      <c r="A32" s="43" t="s">
        <v>3287</v>
      </c>
      <c r="B32" s="19" t="s">
        <v>209</v>
      </c>
      <c r="C32" s="19" t="s">
        <v>3288</v>
      </c>
      <c r="D32" s="19" t="s">
        <v>3291</v>
      </c>
      <c r="E32" s="58" t="str">
        <f t="shared" si="25"/>
        <v>KG-ARI-1808-00019-00393/41174708</v>
      </c>
      <c r="F32" s="19" t="s">
        <v>211</v>
      </c>
      <c r="G32" s="19" t="s">
        <v>216</v>
      </c>
      <c r="H32" s="45">
        <v>43319</v>
      </c>
      <c r="I32" s="46">
        <v>45</v>
      </c>
      <c r="J32" s="46">
        <v>270</v>
      </c>
      <c r="K32" s="67">
        <f t="shared" si="26"/>
        <v>6</v>
      </c>
      <c r="L32" s="47">
        <v>16.4</v>
      </c>
      <c r="M32" s="68">
        <f t="shared" si="27"/>
        <v>738</v>
      </c>
      <c r="N32" s="46">
        <v>125</v>
      </c>
      <c r="O32" s="46">
        <v>16</v>
      </c>
      <c r="P32" s="46">
        <v>57</v>
      </c>
      <c r="Q32" s="73">
        <f t="shared" si="28"/>
        <v>0.114</v>
      </c>
      <c r="R32" s="67">
        <f t="shared" si="29"/>
        <v>5.13</v>
      </c>
      <c r="S32" s="74">
        <f t="shared" si="36"/>
        <v>2.54333333333333</v>
      </c>
      <c r="T32" s="75">
        <v>686.7</v>
      </c>
      <c r="U32" s="76" t="s">
        <v>3292</v>
      </c>
      <c r="V32" s="26">
        <f>IF(E32="","",SUMIF(OUTBOUND!$G:$G,WMS!E32,OUTBOUND!$L:$L))</f>
        <v>17</v>
      </c>
      <c r="W32" s="26">
        <f>IF(E32="","",SUMIF(OUTBOUND!$G:$G,WMS!E32,OUTBOUND!$M:$M))</f>
        <v>102</v>
      </c>
      <c r="X32" s="73">
        <f>IF(E32="","",SUMIF(OUTBOUND!$G:$G,WMS!E32,OUTBOUND!$O:$O))</f>
        <v>278.8</v>
      </c>
      <c r="Y32" s="73">
        <f>IF(E32="","",SUMIF(OUTBOUND!$G:$G,WMS!E32,OUTBOUND!$AC:$AC))</f>
        <v>259.42</v>
      </c>
      <c r="Z32" s="73">
        <f>IF(E32="","",SUMIF(OUTBOUND!$G:$G,WMS!E32,OUTBOUND!$P:$P))</f>
        <v>1.938</v>
      </c>
      <c r="AA32" s="26">
        <f t="shared" si="30"/>
        <v>28</v>
      </c>
      <c r="AB32" s="26">
        <f t="shared" si="31"/>
        <v>168</v>
      </c>
      <c r="AC32" s="73">
        <f t="shared" si="32"/>
        <v>459.2</v>
      </c>
      <c r="AD32" s="73">
        <f t="shared" si="33"/>
        <v>427.28</v>
      </c>
      <c r="AE32" s="73">
        <f t="shared" si="34"/>
        <v>3.192</v>
      </c>
      <c r="AF32" s="82" t="b">
        <f t="shared" si="35"/>
        <v>1</v>
      </c>
    </row>
    <row r="33" spans="1:32">
      <c r="A33" s="43" t="s">
        <v>3287</v>
      </c>
      <c r="B33" s="19" t="s">
        <v>209</v>
      </c>
      <c r="C33" s="19" t="s">
        <v>3288</v>
      </c>
      <c r="D33" s="19" t="s">
        <v>3293</v>
      </c>
      <c r="E33" s="58" t="str">
        <f t="shared" si="25"/>
        <v>KG-ARI-1808-00019-00393/42269076</v>
      </c>
      <c r="F33" s="19" t="s">
        <v>211</v>
      </c>
      <c r="G33" s="19" t="s">
        <v>218</v>
      </c>
      <c r="H33" s="45">
        <v>43319</v>
      </c>
      <c r="I33" s="46">
        <v>74</v>
      </c>
      <c r="J33" s="46">
        <v>296</v>
      </c>
      <c r="K33" s="67">
        <f t="shared" si="26"/>
        <v>4</v>
      </c>
      <c r="L33" s="47">
        <v>11.4</v>
      </c>
      <c r="M33" s="68">
        <f t="shared" si="27"/>
        <v>843.6</v>
      </c>
      <c r="N33" s="46">
        <v>77</v>
      </c>
      <c r="O33" s="46">
        <v>24.5</v>
      </c>
      <c r="P33" s="46">
        <v>67</v>
      </c>
      <c r="Q33" s="73">
        <f t="shared" si="28"/>
        <v>0.126</v>
      </c>
      <c r="R33" s="67">
        <f t="shared" si="29"/>
        <v>9.35</v>
      </c>
      <c r="S33" s="74">
        <f t="shared" si="36"/>
        <v>2.5125</v>
      </c>
      <c r="T33" s="75">
        <v>743.7</v>
      </c>
      <c r="U33" s="76" t="s">
        <v>3294</v>
      </c>
      <c r="V33" s="26">
        <f>IF(E33="","",SUMIF(OUTBOUND!$G:$G,WMS!E33,OUTBOUND!$L:$L))</f>
        <v>38</v>
      </c>
      <c r="W33" s="26">
        <f>IF(E33="","",SUMIF(OUTBOUND!$G:$G,WMS!E33,OUTBOUND!$M:$M))</f>
        <v>152</v>
      </c>
      <c r="X33" s="73">
        <f>IF(E33="","",SUMIF(OUTBOUND!$G:$G,WMS!E33,OUTBOUND!$O:$O))</f>
        <v>433.2</v>
      </c>
      <c r="Y33" s="73">
        <f>IF(E33="","",SUMIF(OUTBOUND!$G:$G,WMS!E33,OUTBOUND!$AC:$AC))</f>
        <v>381.9</v>
      </c>
      <c r="Z33" s="73">
        <f>IF(E33="","",SUMIF(OUTBOUND!$G:$G,WMS!E33,OUTBOUND!$P:$P))</f>
        <v>4.788</v>
      </c>
      <c r="AA33" s="26">
        <f t="shared" si="30"/>
        <v>36</v>
      </c>
      <c r="AB33" s="26">
        <f t="shared" si="31"/>
        <v>144</v>
      </c>
      <c r="AC33" s="73">
        <f t="shared" si="32"/>
        <v>410.4</v>
      </c>
      <c r="AD33" s="73">
        <f t="shared" si="33"/>
        <v>361.8</v>
      </c>
      <c r="AE33" s="73">
        <f t="shared" si="34"/>
        <v>4.562</v>
      </c>
      <c r="AF33" s="82" t="b">
        <f t="shared" si="35"/>
        <v>1</v>
      </c>
    </row>
    <row r="34" ht="12" customHeight="1" spans="1:32">
      <c r="A34" s="43" t="s">
        <v>3287</v>
      </c>
      <c r="B34" s="19" t="s">
        <v>209</v>
      </c>
      <c r="C34" s="19" t="s">
        <v>3288</v>
      </c>
      <c r="D34" s="19" t="s">
        <v>3295</v>
      </c>
      <c r="E34" s="58" t="str">
        <f t="shared" si="25"/>
        <v>KG-ARI-1808-00019-00393/41799949</v>
      </c>
      <c r="F34" s="19" t="s">
        <v>211</v>
      </c>
      <c r="G34" s="19" t="s">
        <v>219</v>
      </c>
      <c r="H34" s="45">
        <v>43319</v>
      </c>
      <c r="I34" s="46">
        <v>88</v>
      </c>
      <c r="J34" s="46">
        <v>352</v>
      </c>
      <c r="K34" s="67">
        <f t="shared" si="26"/>
        <v>4</v>
      </c>
      <c r="L34" s="47">
        <v>15.1</v>
      </c>
      <c r="M34" s="68">
        <f t="shared" si="27"/>
        <v>1328.8</v>
      </c>
      <c r="N34" s="46">
        <v>113.5</v>
      </c>
      <c r="O34" s="46">
        <v>28.5</v>
      </c>
      <c r="P34" s="46">
        <v>60.5</v>
      </c>
      <c r="Q34" s="73">
        <f t="shared" si="28"/>
        <v>0.196</v>
      </c>
      <c r="R34" s="67">
        <f t="shared" si="29"/>
        <v>17.22</v>
      </c>
      <c r="S34" s="74">
        <f t="shared" si="36"/>
        <v>3.455</v>
      </c>
      <c r="T34" s="75">
        <v>1216.16</v>
      </c>
      <c r="U34" s="76" t="s">
        <v>3296</v>
      </c>
      <c r="V34" s="26">
        <f>IF(E34="","",SUMIF(OUTBOUND!$G:$G,WMS!E34,OUTBOUND!$L:$L))</f>
        <v>26</v>
      </c>
      <c r="W34" s="26">
        <f>IF(E34="","",SUMIF(OUTBOUND!$G:$G,WMS!E34,OUTBOUND!$M:$M))</f>
        <v>104</v>
      </c>
      <c r="X34" s="73">
        <f>IF(E34="","",SUMIF(OUTBOUND!$G:$G,WMS!E34,OUTBOUND!$O:$O))</f>
        <v>392.6</v>
      </c>
      <c r="Y34" s="73">
        <f>IF(E34="","",SUMIF(OUTBOUND!$G:$G,WMS!E34,OUTBOUND!$AC:$AC))</f>
        <v>359.32</v>
      </c>
      <c r="Z34" s="73">
        <f>IF(E34="","",SUMIF(OUTBOUND!$G:$G,WMS!E34,OUTBOUND!$P:$P))</f>
        <v>5.096</v>
      </c>
      <c r="AA34" s="26">
        <f t="shared" si="30"/>
        <v>62</v>
      </c>
      <c r="AB34" s="26">
        <f t="shared" si="31"/>
        <v>248</v>
      </c>
      <c r="AC34" s="73">
        <f t="shared" si="32"/>
        <v>936.2</v>
      </c>
      <c r="AD34" s="73">
        <f t="shared" si="33"/>
        <v>856.84</v>
      </c>
      <c r="AE34" s="73">
        <f t="shared" si="34"/>
        <v>12.124</v>
      </c>
      <c r="AF34" s="82" t="b">
        <f t="shared" si="35"/>
        <v>1</v>
      </c>
    </row>
    <row r="35" spans="1:32">
      <c r="A35" s="43" t="s">
        <v>3297</v>
      </c>
      <c r="B35" s="19" t="s">
        <v>220</v>
      </c>
      <c r="C35" s="19" t="s">
        <v>3298</v>
      </c>
      <c r="D35" s="19" t="s">
        <v>3299</v>
      </c>
      <c r="E35" s="58" t="str">
        <f t="shared" si="25"/>
        <v>KG-ARI-1808-00019-00323/42495284</v>
      </c>
      <c r="F35" s="19" t="s">
        <v>222</v>
      </c>
      <c r="G35" s="19" t="s">
        <v>223</v>
      </c>
      <c r="H35" s="45">
        <v>43323</v>
      </c>
      <c r="I35" s="46">
        <v>48</v>
      </c>
      <c r="J35" s="46">
        <v>576</v>
      </c>
      <c r="K35" s="67">
        <f t="shared" si="26"/>
        <v>12</v>
      </c>
      <c r="L35" s="47">
        <v>1</v>
      </c>
      <c r="M35" s="68">
        <f t="shared" si="27"/>
        <v>48</v>
      </c>
      <c r="N35" s="46">
        <v>33.5</v>
      </c>
      <c r="O35" s="46">
        <v>11.7</v>
      </c>
      <c r="P35" s="46">
        <v>20</v>
      </c>
      <c r="Q35" s="73">
        <f t="shared" si="28"/>
        <v>0.008</v>
      </c>
      <c r="R35" s="67">
        <f t="shared" si="29"/>
        <v>0.38</v>
      </c>
      <c r="S35" s="74">
        <f t="shared" si="36"/>
        <v>0.0416666666666667</v>
      </c>
      <c r="T35" s="75">
        <v>24</v>
      </c>
      <c r="U35" s="76" t="s">
        <v>3300</v>
      </c>
      <c r="V35" s="26">
        <f>IF(E35="","",SUMIF(OUTBOUND!$G:$G,WMS!E35,OUTBOUND!$L:$L))</f>
        <v>26</v>
      </c>
      <c r="W35" s="26">
        <f>IF(E35="","",SUMIF(OUTBOUND!$G:$G,WMS!E35,OUTBOUND!$M:$M))</f>
        <v>312</v>
      </c>
      <c r="X35" s="73">
        <f>IF(E35="","",SUMIF(OUTBOUND!$G:$G,WMS!E35,OUTBOUND!$O:$O))</f>
        <v>26</v>
      </c>
      <c r="Y35" s="73">
        <f>IF(E35="","",SUMIF(OUTBOUND!$G:$G,WMS!E35,OUTBOUND!$AC:$AC))</f>
        <v>13</v>
      </c>
      <c r="Z35" s="73">
        <f>IF(E35="","",SUMIF(OUTBOUND!$G:$G,WMS!E35,OUTBOUND!$P:$P))</f>
        <v>0.208</v>
      </c>
      <c r="AA35" s="26">
        <f t="shared" si="30"/>
        <v>22</v>
      </c>
      <c r="AB35" s="26">
        <f t="shared" si="31"/>
        <v>264</v>
      </c>
      <c r="AC35" s="73">
        <f t="shared" si="32"/>
        <v>22</v>
      </c>
      <c r="AD35" s="73">
        <f t="shared" si="33"/>
        <v>11</v>
      </c>
      <c r="AE35" s="73">
        <f t="shared" si="34"/>
        <v>0.172</v>
      </c>
      <c r="AF35" s="82" t="b">
        <f t="shared" si="35"/>
        <v>1</v>
      </c>
    </row>
    <row r="36" spans="1:32">
      <c r="A36" s="43" t="s">
        <v>3297</v>
      </c>
      <c r="B36" s="19" t="s">
        <v>220</v>
      </c>
      <c r="C36" s="19" t="s">
        <v>3298</v>
      </c>
      <c r="D36" s="19" t="s">
        <v>3301</v>
      </c>
      <c r="E36" s="58" t="str">
        <f t="shared" si="25"/>
        <v>KG-ARI-1808-00019-00323/42495222</v>
      </c>
      <c r="F36" s="19" t="s">
        <v>222</v>
      </c>
      <c r="G36" s="19" t="s">
        <v>225</v>
      </c>
      <c r="H36" s="45">
        <v>43323</v>
      </c>
      <c r="I36" s="46">
        <v>143</v>
      </c>
      <c r="J36" s="46">
        <v>1716</v>
      </c>
      <c r="K36" s="67">
        <f t="shared" si="26"/>
        <v>12</v>
      </c>
      <c r="L36" s="47">
        <v>0.7</v>
      </c>
      <c r="M36" s="68">
        <f t="shared" si="27"/>
        <v>100.1</v>
      </c>
      <c r="N36" s="46">
        <v>33.5</v>
      </c>
      <c r="O36" s="46">
        <v>11.7</v>
      </c>
      <c r="P36" s="46">
        <v>20</v>
      </c>
      <c r="Q36" s="73">
        <f t="shared" si="28"/>
        <v>0.008</v>
      </c>
      <c r="R36" s="67">
        <f t="shared" si="29"/>
        <v>1.12</v>
      </c>
      <c r="S36" s="74">
        <f t="shared" si="36"/>
        <v>0.0176573426573427</v>
      </c>
      <c r="T36" s="75">
        <v>30.3</v>
      </c>
      <c r="U36" s="76" t="s">
        <v>3300</v>
      </c>
      <c r="V36" s="26">
        <f>IF(E36="","",SUMIF(OUTBOUND!$G:$G,WMS!E36,OUTBOUND!$L:$L))</f>
        <v>45</v>
      </c>
      <c r="W36" s="26">
        <f>IF(E36="","",SUMIF(OUTBOUND!$G:$G,WMS!E36,OUTBOUND!$M:$M))</f>
        <v>540</v>
      </c>
      <c r="X36" s="73">
        <f>IF(E36="","",SUMIF(OUTBOUND!$G:$G,WMS!E36,OUTBOUND!$O:$O))</f>
        <v>31.5</v>
      </c>
      <c r="Y36" s="73">
        <f>IF(E36="","",SUMIF(OUTBOUND!$G:$G,WMS!E36,OUTBOUND!$AC:$AC))</f>
        <v>9.53496503496506</v>
      </c>
      <c r="Z36" s="73">
        <f>IF(E36="","",SUMIF(OUTBOUND!$G:$G,WMS!E36,OUTBOUND!$P:$P))</f>
        <v>0.36</v>
      </c>
      <c r="AA36" s="26">
        <f t="shared" si="30"/>
        <v>98</v>
      </c>
      <c r="AB36" s="26">
        <f t="shared" si="31"/>
        <v>1176</v>
      </c>
      <c r="AC36" s="73">
        <f t="shared" si="32"/>
        <v>68.6</v>
      </c>
      <c r="AD36" s="73">
        <f t="shared" si="33"/>
        <v>20.7650349650349</v>
      </c>
      <c r="AE36" s="73">
        <f t="shared" si="34"/>
        <v>0.76</v>
      </c>
      <c r="AF36" s="82" t="b">
        <f t="shared" si="35"/>
        <v>1</v>
      </c>
    </row>
    <row r="37" spans="1:32">
      <c r="A37" s="43" t="s">
        <v>3297</v>
      </c>
      <c r="B37" s="19" t="s">
        <v>220</v>
      </c>
      <c r="C37" s="19" t="s">
        <v>3298</v>
      </c>
      <c r="D37" s="19" t="s">
        <v>3302</v>
      </c>
      <c r="E37" s="58" t="str">
        <f t="shared" si="25"/>
        <v>KG-ARI-1808-00019-00323/42495239</v>
      </c>
      <c r="F37" s="19" t="s">
        <v>222</v>
      </c>
      <c r="G37" s="19" t="s">
        <v>226</v>
      </c>
      <c r="H37" s="45">
        <v>43323</v>
      </c>
      <c r="I37" s="46">
        <v>50</v>
      </c>
      <c r="J37" s="46">
        <v>600</v>
      </c>
      <c r="K37" s="67">
        <f t="shared" si="26"/>
        <v>12</v>
      </c>
      <c r="L37" s="47">
        <v>0.85</v>
      </c>
      <c r="M37" s="68">
        <f t="shared" si="27"/>
        <v>42.5</v>
      </c>
      <c r="N37" s="46">
        <v>33.5</v>
      </c>
      <c r="O37" s="46">
        <v>11.7</v>
      </c>
      <c r="P37" s="46">
        <v>20</v>
      </c>
      <c r="Q37" s="73">
        <f t="shared" si="28"/>
        <v>0.008</v>
      </c>
      <c r="R37" s="67">
        <f t="shared" si="29"/>
        <v>0.39</v>
      </c>
      <c r="S37" s="74">
        <f t="shared" si="36"/>
        <v>0.03</v>
      </c>
      <c r="T37" s="75">
        <v>18</v>
      </c>
      <c r="U37" s="76" t="s">
        <v>3300</v>
      </c>
      <c r="V37" s="26">
        <f>IF(E37="","",SUMIF(OUTBOUND!$G:$G,WMS!E37,OUTBOUND!$L:$L))</f>
        <v>30</v>
      </c>
      <c r="W37" s="26">
        <f>IF(E37="","",SUMIF(OUTBOUND!$G:$G,WMS!E37,OUTBOUND!$M:$M))</f>
        <v>360</v>
      </c>
      <c r="X37" s="73">
        <f>IF(E37="","",SUMIF(OUTBOUND!$G:$G,WMS!E37,OUTBOUND!$O:$O))</f>
        <v>25.5</v>
      </c>
      <c r="Y37" s="73">
        <f>IF(E37="","",SUMIF(OUTBOUND!$G:$G,WMS!E37,OUTBOUND!$AC:$AC))</f>
        <v>10.8</v>
      </c>
      <c r="Z37" s="73">
        <f>IF(E37="","",SUMIF(OUTBOUND!$G:$G,WMS!E37,OUTBOUND!$P:$P))</f>
        <v>0.24</v>
      </c>
      <c r="AA37" s="26">
        <f t="shared" si="30"/>
        <v>20</v>
      </c>
      <c r="AB37" s="26">
        <f t="shared" si="31"/>
        <v>240</v>
      </c>
      <c r="AC37" s="73">
        <f t="shared" si="32"/>
        <v>17</v>
      </c>
      <c r="AD37" s="73">
        <f t="shared" si="33"/>
        <v>7.2</v>
      </c>
      <c r="AE37" s="73">
        <f t="shared" si="34"/>
        <v>0.15</v>
      </c>
      <c r="AF37" s="82" t="b">
        <f t="shared" si="35"/>
        <v>1</v>
      </c>
    </row>
    <row r="38" spans="1:32">
      <c r="A38" s="43" t="s">
        <v>3297</v>
      </c>
      <c r="B38" s="19" t="s">
        <v>220</v>
      </c>
      <c r="C38" s="19" t="s">
        <v>3298</v>
      </c>
      <c r="D38" s="19" t="s">
        <v>3303</v>
      </c>
      <c r="E38" s="58" t="str">
        <f t="shared" si="25"/>
        <v>KG-ARI-1808-00019-00323/42495291</v>
      </c>
      <c r="F38" s="19" t="s">
        <v>222</v>
      </c>
      <c r="G38" s="19" t="s">
        <v>227</v>
      </c>
      <c r="H38" s="45">
        <v>43323</v>
      </c>
      <c r="I38" s="46">
        <v>48</v>
      </c>
      <c r="J38" s="46">
        <v>576</v>
      </c>
      <c r="K38" s="67">
        <f t="shared" si="26"/>
        <v>12</v>
      </c>
      <c r="L38" s="47">
        <v>0.95</v>
      </c>
      <c r="M38" s="68">
        <f t="shared" si="27"/>
        <v>45.6</v>
      </c>
      <c r="N38" s="46">
        <v>33.5</v>
      </c>
      <c r="O38" s="46">
        <v>11.7</v>
      </c>
      <c r="P38" s="46">
        <v>20</v>
      </c>
      <c r="Q38" s="73">
        <f t="shared" si="28"/>
        <v>0.008</v>
      </c>
      <c r="R38" s="67">
        <f t="shared" si="29"/>
        <v>0.38</v>
      </c>
      <c r="S38" s="74">
        <f t="shared" si="36"/>
        <v>0.0416666666666667</v>
      </c>
      <c r="T38" s="75">
        <v>24</v>
      </c>
      <c r="U38" s="76" t="s">
        <v>3304</v>
      </c>
      <c r="V38" s="26">
        <f>IF(E38="","",SUMIF(OUTBOUND!$G:$G,WMS!E38,OUTBOUND!$L:$L))</f>
        <v>32</v>
      </c>
      <c r="W38" s="26">
        <f>IF(E38="","",SUMIF(OUTBOUND!$G:$G,WMS!E38,OUTBOUND!$M:$M))</f>
        <v>384</v>
      </c>
      <c r="X38" s="73">
        <f>IF(E38="","",SUMIF(OUTBOUND!$G:$G,WMS!E38,OUTBOUND!$O:$O))</f>
        <v>30.4</v>
      </c>
      <c r="Y38" s="73">
        <f>IF(E38="","",SUMIF(OUTBOUND!$G:$G,WMS!E38,OUTBOUND!$AC:$AC))</f>
        <v>16</v>
      </c>
      <c r="Z38" s="73">
        <f>IF(E38="","",SUMIF(OUTBOUND!$G:$G,WMS!E38,OUTBOUND!$P:$P))</f>
        <v>0.256</v>
      </c>
      <c r="AA38" s="26">
        <f t="shared" si="30"/>
        <v>16</v>
      </c>
      <c r="AB38" s="26">
        <f t="shared" si="31"/>
        <v>192</v>
      </c>
      <c r="AC38" s="73">
        <f t="shared" si="32"/>
        <v>15.2</v>
      </c>
      <c r="AD38" s="73">
        <f t="shared" si="33"/>
        <v>7.99999999999999</v>
      </c>
      <c r="AE38" s="73">
        <f t="shared" si="34"/>
        <v>0.124</v>
      </c>
      <c r="AF38" s="82" t="b">
        <f t="shared" si="35"/>
        <v>1</v>
      </c>
    </row>
    <row r="39" spans="1:32">
      <c r="A39" s="43" t="s">
        <v>3297</v>
      </c>
      <c r="B39" s="19" t="s">
        <v>220</v>
      </c>
      <c r="C39" s="19" t="s">
        <v>3298</v>
      </c>
      <c r="D39" s="19" t="s">
        <v>3305</v>
      </c>
      <c r="E39" s="58" t="str">
        <f t="shared" si="25"/>
        <v>KG-ARI-1808-00019-00323/42572176</v>
      </c>
      <c r="F39" s="19" t="s">
        <v>222</v>
      </c>
      <c r="G39" s="19" t="s">
        <v>228</v>
      </c>
      <c r="H39" s="45">
        <v>43323</v>
      </c>
      <c r="I39" s="46">
        <v>42</v>
      </c>
      <c r="J39" s="46">
        <v>504</v>
      </c>
      <c r="K39" s="67">
        <f t="shared" si="26"/>
        <v>12</v>
      </c>
      <c r="L39" s="47">
        <v>1.25</v>
      </c>
      <c r="M39" s="68">
        <f t="shared" si="27"/>
        <v>52.5</v>
      </c>
      <c r="N39" s="46">
        <v>25</v>
      </c>
      <c r="O39" s="46">
        <v>24.5</v>
      </c>
      <c r="P39" s="46">
        <v>12.5</v>
      </c>
      <c r="Q39" s="73">
        <f t="shared" si="28"/>
        <v>0.008</v>
      </c>
      <c r="R39" s="67">
        <f t="shared" si="29"/>
        <v>0.32</v>
      </c>
      <c r="S39" s="74">
        <f t="shared" si="36"/>
        <v>0.0875</v>
      </c>
      <c r="T39" s="75">
        <v>44.1</v>
      </c>
      <c r="U39" s="76" t="s">
        <v>3277</v>
      </c>
      <c r="V39" s="26">
        <f>IF(E39="","",SUMIF(OUTBOUND!$G:$G,WMS!E39,OUTBOUND!$L:$L))</f>
        <v>32</v>
      </c>
      <c r="W39" s="26">
        <f>IF(E39="","",SUMIF(OUTBOUND!$G:$G,WMS!E39,OUTBOUND!$M:$M))</f>
        <v>384</v>
      </c>
      <c r="X39" s="73">
        <f>IF(E39="","",SUMIF(OUTBOUND!$G:$G,WMS!E39,OUTBOUND!$O:$O))</f>
        <v>40</v>
      </c>
      <c r="Y39" s="73">
        <f>IF(E39="","",SUMIF(OUTBOUND!$G:$G,WMS!E39,OUTBOUND!$AC:$AC))</f>
        <v>33.6</v>
      </c>
      <c r="Z39" s="73">
        <f>IF(E39="","",SUMIF(OUTBOUND!$G:$G,WMS!E39,OUTBOUND!$P:$P))</f>
        <v>0.256</v>
      </c>
      <c r="AA39" s="26">
        <f t="shared" si="30"/>
        <v>10</v>
      </c>
      <c r="AB39" s="26">
        <f t="shared" si="31"/>
        <v>120</v>
      </c>
      <c r="AC39" s="73">
        <f t="shared" si="32"/>
        <v>12.5</v>
      </c>
      <c r="AD39" s="73">
        <f t="shared" si="33"/>
        <v>10.5</v>
      </c>
      <c r="AE39" s="73">
        <f t="shared" si="34"/>
        <v>0.064</v>
      </c>
      <c r="AF39" s="82" t="b">
        <f t="shared" si="35"/>
        <v>1</v>
      </c>
    </row>
    <row r="40" spans="1:32">
      <c r="A40" s="43" t="s">
        <v>3297</v>
      </c>
      <c r="B40" s="19" t="s">
        <v>220</v>
      </c>
      <c r="C40" s="19" t="s">
        <v>3298</v>
      </c>
      <c r="D40" s="19" t="s">
        <v>3306</v>
      </c>
      <c r="E40" s="58" t="str">
        <f t="shared" si="25"/>
        <v>KG-ARI-1808-00019-00323/42477730</v>
      </c>
      <c r="F40" s="19" t="s">
        <v>222</v>
      </c>
      <c r="G40" s="19" t="s">
        <v>229</v>
      </c>
      <c r="H40" s="45">
        <v>43323</v>
      </c>
      <c r="I40" s="46">
        <v>30</v>
      </c>
      <c r="J40" s="46">
        <v>360</v>
      </c>
      <c r="K40" s="67">
        <f t="shared" si="26"/>
        <v>12</v>
      </c>
      <c r="L40" s="47">
        <v>0.85</v>
      </c>
      <c r="M40" s="68">
        <f t="shared" si="27"/>
        <v>25.5</v>
      </c>
      <c r="N40" s="46">
        <v>30</v>
      </c>
      <c r="O40" s="46">
        <v>12.3</v>
      </c>
      <c r="P40" s="46">
        <v>19.5</v>
      </c>
      <c r="Q40" s="73">
        <f t="shared" si="28"/>
        <v>0.007</v>
      </c>
      <c r="R40" s="67">
        <f t="shared" si="29"/>
        <v>0.22</v>
      </c>
      <c r="S40" s="74">
        <f t="shared" si="36"/>
        <v>0.0566666666666667</v>
      </c>
      <c r="T40" s="75">
        <v>20.4</v>
      </c>
      <c r="U40" s="76" t="s">
        <v>3307</v>
      </c>
      <c r="V40" s="26">
        <f>IF(E40="","",SUMIF(OUTBOUND!$G:$G,WMS!E40,OUTBOUND!$L:$L))</f>
        <v>14</v>
      </c>
      <c r="W40" s="26">
        <f>IF(E40="","",SUMIF(OUTBOUND!$G:$G,WMS!E40,OUTBOUND!$M:$M))</f>
        <v>168</v>
      </c>
      <c r="X40" s="73">
        <f>IF(E40="","",SUMIF(OUTBOUND!$G:$G,WMS!E40,OUTBOUND!$O:$O))</f>
        <v>11.9</v>
      </c>
      <c r="Y40" s="73">
        <f>IF(E40="","",SUMIF(OUTBOUND!$G:$G,WMS!E40,OUTBOUND!$AC:$AC))</f>
        <v>9.52</v>
      </c>
      <c r="Z40" s="73">
        <f>IF(E40="","",SUMIF(OUTBOUND!$G:$G,WMS!E40,OUTBOUND!$P:$P))</f>
        <v>0.098</v>
      </c>
      <c r="AA40" s="26">
        <f t="shared" si="30"/>
        <v>16</v>
      </c>
      <c r="AB40" s="26">
        <f t="shared" si="31"/>
        <v>192</v>
      </c>
      <c r="AC40" s="73">
        <f t="shared" si="32"/>
        <v>13.6</v>
      </c>
      <c r="AD40" s="73">
        <f t="shared" si="33"/>
        <v>10.88</v>
      </c>
      <c r="AE40" s="73">
        <f t="shared" si="34"/>
        <v>0.122</v>
      </c>
      <c r="AF40" s="82" t="b">
        <f t="shared" si="35"/>
        <v>1</v>
      </c>
    </row>
    <row r="41" spans="1:32">
      <c r="A41" s="43" t="s">
        <v>3297</v>
      </c>
      <c r="B41" s="19" t="s">
        <v>220</v>
      </c>
      <c r="C41" s="19" t="s">
        <v>3298</v>
      </c>
      <c r="D41" s="19" t="s">
        <v>3308</v>
      </c>
      <c r="E41" s="58" t="str">
        <f t="shared" si="25"/>
        <v>KG-ARI-1808-00019-00323/42308812</v>
      </c>
      <c r="F41" s="19" t="s">
        <v>222</v>
      </c>
      <c r="G41" s="19" t="s">
        <v>232</v>
      </c>
      <c r="H41" s="45">
        <v>43323</v>
      </c>
      <c r="I41" s="46">
        <v>43</v>
      </c>
      <c r="J41" s="46">
        <v>516</v>
      </c>
      <c r="K41" s="67">
        <f t="shared" si="26"/>
        <v>12</v>
      </c>
      <c r="L41" s="47">
        <v>0.7</v>
      </c>
      <c r="M41" s="68">
        <f t="shared" si="27"/>
        <v>30.1</v>
      </c>
      <c r="N41" s="46">
        <v>29.5</v>
      </c>
      <c r="O41" s="46">
        <v>11</v>
      </c>
      <c r="P41" s="46">
        <v>18.5</v>
      </c>
      <c r="Q41" s="73">
        <f t="shared" si="28"/>
        <v>0.006</v>
      </c>
      <c r="R41" s="67">
        <f t="shared" si="29"/>
        <v>0.26</v>
      </c>
      <c r="S41" s="74">
        <f t="shared" si="36"/>
        <v>0.103864166666667</v>
      </c>
      <c r="T41" s="75">
        <v>53.59391</v>
      </c>
      <c r="U41" s="76" t="s">
        <v>3304</v>
      </c>
      <c r="V41" s="26">
        <f>IF(E41="","",SUMIF(OUTBOUND!$G:$G,WMS!E41,OUTBOUND!$L:$L))</f>
        <v>19</v>
      </c>
      <c r="W41" s="26">
        <f>IF(E41="","",SUMIF(OUTBOUND!$G:$G,WMS!E41,OUTBOUND!$M:$M))</f>
        <v>228</v>
      </c>
      <c r="X41" s="73">
        <f>IF(E41="","",SUMIF(OUTBOUND!$G:$G,WMS!E41,OUTBOUND!$O:$O))</f>
        <v>13.3</v>
      </c>
      <c r="Y41" s="73">
        <f>IF(E41="","",SUMIF(OUTBOUND!$G:$G,WMS!E41,OUTBOUND!$AC:$AC))</f>
        <v>23.6810300000001</v>
      </c>
      <c r="Z41" s="73">
        <f>IF(E41="","",SUMIF(OUTBOUND!$G:$G,WMS!E41,OUTBOUND!$P:$P))</f>
        <v>0.114</v>
      </c>
      <c r="AA41" s="26">
        <f t="shared" si="30"/>
        <v>24</v>
      </c>
      <c r="AB41" s="26">
        <f t="shared" si="31"/>
        <v>288</v>
      </c>
      <c r="AC41" s="73">
        <f t="shared" si="32"/>
        <v>16.8</v>
      </c>
      <c r="AD41" s="73">
        <f t="shared" si="33"/>
        <v>29.9128799999999</v>
      </c>
      <c r="AE41" s="73">
        <f t="shared" si="34"/>
        <v>0.146</v>
      </c>
      <c r="AF41" s="82" t="b">
        <f t="shared" si="35"/>
        <v>1</v>
      </c>
    </row>
    <row r="42" spans="1:33">
      <c r="A42" s="61" t="s">
        <v>3297</v>
      </c>
      <c r="B42" s="62" t="s">
        <v>220</v>
      </c>
      <c r="C42" s="62" t="s">
        <v>3298</v>
      </c>
      <c r="D42" s="62" t="s">
        <v>3309</v>
      </c>
      <c r="E42" s="58" t="str">
        <f t="shared" si="25"/>
        <v>KG-ARI-1808-00019-00323/42604440</v>
      </c>
      <c r="F42" s="19" t="s">
        <v>222</v>
      </c>
      <c r="G42" s="19" t="s">
        <v>232</v>
      </c>
      <c r="H42" s="45">
        <v>43323</v>
      </c>
      <c r="I42" s="46">
        <v>12</v>
      </c>
      <c r="J42" s="46">
        <v>144</v>
      </c>
      <c r="K42" s="67">
        <f t="shared" si="26"/>
        <v>12</v>
      </c>
      <c r="L42" s="47">
        <v>1.15</v>
      </c>
      <c r="M42" s="68">
        <f t="shared" si="27"/>
        <v>13.8</v>
      </c>
      <c r="N42" s="46">
        <v>42</v>
      </c>
      <c r="O42" s="46">
        <v>11</v>
      </c>
      <c r="P42" s="46">
        <v>19</v>
      </c>
      <c r="Q42" s="73">
        <f t="shared" si="28"/>
        <v>0.009</v>
      </c>
      <c r="R42" s="67">
        <f t="shared" si="29"/>
        <v>0.11</v>
      </c>
      <c r="S42" s="74">
        <f t="shared" si="36"/>
        <v>0.103864166666667</v>
      </c>
      <c r="T42" s="75">
        <v>14.95644</v>
      </c>
      <c r="U42" s="76" t="s">
        <v>3257</v>
      </c>
      <c r="V42" s="26">
        <f>IF(E42="","",SUMIF(OUTBOUND!$G:$G,WMS!E42,OUTBOUND!$L:$L))</f>
        <v>12</v>
      </c>
      <c r="W42" s="26">
        <f>IF(E42="","",SUMIF(OUTBOUND!$G:$G,WMS!E42,OUTBOUND!$M:$M))</f>
        <v>144</v>
      </c>
      <c r="X42" s="73">
        <f>IF(E42="","",SUMIF(OUTBOUND!$G:$G,WMS!E42,OUTBOUND!$O:$O))</f>
        <v>13.8</v>
      </c>
      <c r="Y42" s="73">
        <f>IF(E42="","",SUMIF(OUTBOUND!$G:$G,WMS!E42,OUTBOUND!$AC:$AC))</f>
        <v>14.95644</v>
      </c>
      <c r="Z42" s="73">
        <f>IF(E42="","",SUMIF(OUTBOUND!$G:$G,WMS!E42,OUTBOUND!$P:$P))</f>
        <v>0.108</v>
      </c>
      <c r="AA42" s="26">
        <f t="shared" si="30"/>
        <v>0</v>
      </c>
      <c r="AB42" s="26">
        <f t="shared" si="31"/>
        <v>0</v>
      </c>
      <c r="AC42" s="73">
        <f t="shared" si="32"/>
        <v>0</v>
      </c>
      <c r="AD42" s="73">
        <f t="shared" si="33"/>
        <v>-4.79616346638068e-14</v>
      </c>
      <c r="AE42" s="73">
        <f t="shared" si="34"/>
        <v>0.00200000000000002</v>
      </c>
      <c r="AF42" s="82" t="e">
        <f t="shared" si="35"/>
        <v>#DIV/0!</v>
      </c>
      <c r="AG42" s="60" t="s">
        <v>3310</v>
      </c>
    </row>
    <row r="43" spans="1:32">
      <c r="A43" s="43" t="s">
        <v>3297</v>
      </c>
      <c r="B43" s="19" t="s">
        <v>220</v>
      </c>
      <c r="C43" s="19" t="s">
        <v>3298</v>
      </c>
      <c r="D43" s="19" t="s">
        <v>3311</v>
      </c>
      <c r="E43" s="58" t="str">
        <f t="shared" si="25"/>
        <v>KG-ARI-1808-00019-00323/42604419</v>
      </c>
      <c r="F43" s="19" t="s">
        <v>222</v>
      </c>
      <c r="G43" s="19" t="s">
        <v>234</v>
      </c>
      <c r="H43" s="45">
        <v>43323</v>
      </c>
      <c r="I43" s="46">
        <v>19</v>
      </c>
      <c r="J43" s="46">
        <v>228</v>
      </c>
      <c r="K43" s="67">
        <f t="shared" si="26"/>
        <v>12</v>
      </c>
      <c r="L43" s="47">
        <v>0.6</v>
      </c>
      <c r="M43" s="68">
        <f t="shared" si="27"/>
        <v>11.4</v>
      </c>
      <c r="N43" s="46">
        <v>30</v>
      </c>
      <c r="O43" s="46">
        <v>11</v>
      </c>
      <c r="P43" s="46">
        <v>18.5</v>
      </c>
      <c r="Q43" s="73">
        <f t="shared" si="28"/>
        <v>0.006</v>
      </c>
      <c r="R43" s="67">
        <f t="shared" si="29"/>
        <v>0.12</v>
      </c>
      <c r="S43" s="74">
        <f t="shared" si="36"/>
        <v>0.043859649122807</v>
      </c>
      <c r="T43" s="75">
        <v>10</v>
      </c>
      <c r="U43" s="76" t="s">
        <v>3307</v>
      </c>
      <c r="V43" s="26">
        <f>IF(E43="","",SUMIF(OUTBOUND!$G:$G,WMS!E43,OUTBOUND!$L:$L))</f>
        <v>12</v>
      </c>
      <c r="W43" s="26">
        <f>IF(E43="","",SUMIF(OUTBOUND!$G:$G,WMS!E43,OUTBOUND!$M:$M))</f>
        <v>144</v>
      </c>
      <c r="X43" s="73">
        <f>IF(E43="","",SUMIF(OUTBOUND!$G:$G,WMS!E43,OUTBOUND!$O:$O))</f>
        <v>7.2</v>
      </c>
      <c r="Y43" s="73">
        <f>IF(E43="","",SUMIF(OUTBOUND!$G:$G,WMS!E43,OUTBOUND!$AC:$AC))</f>
        <v>6.31578947368421</v>
      </c>
      <c r="Z43" s="73">
        <f>IF(E43="","",SUMIF(OUTBOUND!$G:$G,WMS!E43,OUTBOUND!$P:$P))</f>
        <v>0.072</v>
      </c>
      <c r="AA43" s="26">
        <f t="shared" si="30"/>
        <v>7</v>
      </c>
      <c r="AB43" s="26">
        <f t="shared" si="31"/>
        <v>84</v>
      </c>
      <c r="AC43" s="73">
        <f t="shared" si="32"/>
        <v>4.2</v>
      </c>
      <c r="AD43" s="73">
        <f t="shared" si="33"/>
        <v>3.68421052631579</v>
      </c>
      <c r="AE43" s="73">
        <f t="shared" si="34"/>
        <v>0.048</v>
      </c>
      <c r="AF43" s="82" t="b">
        <f t="shared" si="35"/>
        <v>1</v>
      </c>
    </row>
    <row r="44" spans="1:32">
      <c r="A44" s="43" t="s">
        <v>3297</v>
      </c>
      <c r="B44" s="19" t="s">
        <v>220</v>
      </c>
      <c r="C44" s="19" t="s">
        <v>3298</v>
      </c>
      <c r="D44" s="19" t="s">
        <v>3312</v>
      </c>
      <c r="E44" s="58" t="str">
        <f t="shared" si="25"/>
        <v>KG-ARI-1808-00019-00323/42495277</v>
      </c>
      <c r="F44" s="19" t="s">
        <v>222</v>
      </c>
      <c r="G44" s="19" t="s">
        <v>236</v>
      </c>
      <c r="H44" s="45">
        <v>43323</v>
      </c>
      <c r="I44" s="46">
        <v>71</v>
      </c>
      <c r="J44" s="46">
        <v>852</v>
      </c>
      <c r="K44" s="67">
        <f t="shared" si="26"/>
        <v>12</v>
      </c>
      <c r="L44" s="47">
        <v>0.95</v>
      </c>
      <c r="M44" s="68">
        <f t="shared" si="27"/>
        <v>67.45</v>
      </c>
      <c r="N44" s="46">
        <v>30.5</v>
      </c>
      <c r="O44" s="46">
        <v>12.5</v>
      </c>
      <c r="P44" s="46">
        <v>20</v>
      </c>
      <c r="Q44" s="73">
        <f t="shared" si="28"/>
        <v>0.008</v>
      </c>
      <c r="R44" s="67">
        <f t="shared" si="29"/>
        <v>0.54</v>
      </c>
      <c r="S44" s="74">
        <f t="shared" si="36"/>
        <v>0.0352112676056338</v>
      </c>
      <c r="T44" s="75">
        <v>30</v>
      </c>
      <c r="U44" s="76" t="s">
        <v>3304</v>
      </c>
      <c r="V44" s="26">
        <f>IF(E44="","",SUMIF(OUTBOUND!$G:$G,WMS!E44,OUTBOUND!$L:$L))</f>
        <v>27</v>
      </c>
      <c r="W44" s="26">
        <f>IF(E44="","",SUMIF(OUTBOUND!$G:$G,WMS!E44,OUTBOUND!$M:$M))</f>
        <v>324</v>
      </c>
      <c r="X44" s="73">
        <f>IF(E44="","",SUMIF(OUTBOUND!$G:$G,WMS!E44,OUTBOUND!$O:$O))</f>
        <v>25.65</v>
      </c>
      <c r="Y44" s="73">
        <f>IF(E44="","",SUMIF(OUTBOUND!$G:$G,WMS!E44,OUTBOUND!$AC:$AC))</f>
        <v>11.4084507042254</v>
      </c>
      <c r="Z44" s="73">
        <f>IF(E44="","",SUMIF(OUTBOUND!$G:$G,WMS!E44,OUTBOUND!$P:$P))</f>
        <v>0.216</v>
      </c>
      <c r="AA44" s="26">
        <f t="shared" si="30"/>
        <v>44</v>
      </c>
      <c r="AB44" s="26">
        <f t="shared" si="31"/>
        <v>528</v>
      </c>
      <c r="AC44" s="73">
        <f t="shared" si="32"/>
        <v>41.8</v>
      </c>
      <c r="AD44" s="73">
        <f t="shared" si="33"/>
        <v>18.5915492957746</v>
      </c>
      <c r="AE44" s="73">
        <f t="shared" si="34"/>
        <v>0.324</v>
      </c>
      <c r="AF44" s="82" t="b">
        <f t="shared" si="35"/>
        <v>1</v>
      </c>
    </row>
    <row r="45" spans="1:32">
      <c r="A45" s="43" t="s">
        <v>3297</v>
      </c>
      <c r="B45" s="19" t="s">
        <v>220</v>
      </c>
      <c r="C45" s="19" t="s">
        <v>3298</v>
      </c>
      <c r="D45" s="19" t="s">
        <v>3313</v>
      </c>
      <c r="E45" s="58" t="str">
        <f t="shared" si="25"/>
        <v>KG-ARI-1808-00019-00323/42551119</v>
      </c>
      <c r="F45" s="19" t="s">
        <v>222</v>
      </c>
      <c r="G45" s="19" t="s">
        <v>237</v>
      </c>
      <c r="H45" s="45">
        <v>43323</v>
      </c>
      <c r="I45" s="46">
        <v>23</v>
      </c>
      <c r="J45" s="46">
        <v>276</v>
      </c>
      <c r="K45" s="67">
        <f t="shared" si="26"/>
        <v>12</v>
      </c>
      <c r="L45" s="47">
        <v>0.7</v>
      </c>
      <c r="M45" s="68">
        <f t="shared" si="27"/>
        <v>16.1</v>
      </c>
      <c r="N45" s="46">
        <v>28.5</v>
      </c>
      <c r="O45" s="46">
        <v>21.2</v>
      </c>
      <c r="P45" s="46">
        <v>14</v>
      </c>
      <c r="Q45" s="73">
        <f t="shared" si="28"/>
        <v>0.008</v>
      </c>
      <c r="R45" s="67">
        <f t="shared" si="29"/>
        <v>0.19</v>
      </c>
      <c r="S45" s="74">
        <f t="shared" si="36"/>
        <v>0.0652083333333333</v>
      </c>
      <c r="T45" s="75">
        <v>17.9975</v>
      </c>
      <c r="U45" s="76" t="s">
        <v>3280</v>
      </c>
      <c r="V45" s="26">
        <f>IF(E45="","",SUMIF(OUTBOUND!$G:$G,WMS!E45,OUTBOUND!$L:$L))</f>
        <v>12</v>
      </c>
      <c r="W45" s="26">
        <f>IF(E45="","",SUMIF(OUTBOUND!$G:$G,WMS!E45,OUTBOUND!$M:$M))</f>
        <v>144</v>
      </c>
      <c r="X45" s="73">
        <f>IF(E45="","",SUMIF(OUTBOUND!$G:$G,WMS!E45,OUTBOUND!$O:$O))</f>
        <v>8.4</v>
      </c>
      <c r="Y45" s="73">
        <f>IF(E45="","",SUMIF(OUTBOUND!$G:$G,WMS!E45,OUTBOUND!$AC:$AC))</f>
        <v>9.38999999999999</v>
      </c>
      <c r="Z45" s="73">
        <f>IF(E45="","",SUMIF(OUTBOUND!$G:$G,WMS!E45,OUTBOUND!$P:$P))</f>
        <v>0.096</v>
      </c>
      <c r="AA45" s="26">
        <f t="shared" si="30"/>
        <v>11</v>
      </c>
      <c r="AB45" s="26">
        <f t="shared" si="31"/>
        <v>132</v>
      </c>
      <c r="AC45" s="73">
        <f t="shared" si="32"/>
        <v>7.7</v>
      </c>
      <c r="AD45" s="73">
        <f t="shared" si="33"/>
        <v>8.60750000000001</v>
      </c>
      <c r="AE45" s="73">
        <f t="shared" si="34"/>
        <v>0.094</v>
      </c>
      <c r="AF45" s="82" t="b">
        <f t="shared" si="35"/>
        <v>1</v>
      </c>
    </row>
    <row r="46" spans="1:32">
      <c r="A46" s="43" t="s">
        <v>3297</v>
      </c>
      <c r="B46" s="19" t="s">
        <v>220</v>
      </c>
      <c r="C46" s="19" t="s">
        <v>3298</v>
      </c>
      <c r="D46" s="19" t="s">
        <v>3314</v>
      </c>
      <c r="E46" s="58" t="str">
        <f t="shared" si="25"/>
        <v>KG-ARI-1808-00019-00323/42551102</v>
      </c>
      <c r="F46" s="19" t="s">
        <v>222</v>
      </c>
      <c r="G46" s="19" t="s">
        <v>237</v>
      </c>
      <c r="H46" s="45">
        <v>43323</v>
      </c>
      <c r="I46" s="46">
        <v>41</v>
      </c>
      <c r="J46" s="46">
        <v>492</v>
      </c>
      <c r="K46" s="67">
        <f t="shared" si="26"/>
        <v>12</v>
      </c>
      <c r="L46" s="47">
        <v>0.8</v>
      </c>
      <c r="M46" s="68">
        <f t="shared" si="27"/>
        <v>32.8</v>
      </c>
      <c r="N46" s="46">
        <v>31.5</v>
      </c>
      <c r="O46" s="46">
        <v>23.5</v>
      </c>
      <c r="P46" s="46">
        <v>14.5</v>
      </c>
      <c r="Q46" s="73">
        <f t="shared" si="28"/>
        <v>0.011</v>
      </c>
      <c r="R46" s="67">
        <f t="shared" si="29"/>
        <v>0.44</v>
      </c>
      <c r="S46" s="74">
        <f t="shared" si="36"/>
        <v>0.0609756097560976</v>
      </c>
      <c r="T46" s="75">
        <v>30</v>
      </c>
      <c r="U46" s="76" t="s">
        <v>3277</v>
      </c>
      <c r="V46" s="26">
        <f>IF(E46="","",SUMIF(OUTBOUND!$G:$G,WMS!E46,OUTBOUND!$L:$L))</f>
        <v>18</v>
      </c>
      <c r="W46" s="26">
        <f>IF(E46="","",SUMIF(OUTBOUND!$G:$G,WMS!E46,OUTBOUND!$M:$M))</f>
        <v>216</v>
      </c>
      <c r="X46" s="73">
        <f>IF(E46="","",SUMIF(OUTBOUND!$G:$G,WMS!E46,OUTBOUND!$O:$O))</f>
        <v>14.4</v>
      </c>
      <c r="Y46" s="73">
        <f>IF(E46="","",SUMIF(OUTBOUND!$G:$G,WMS!E46,OUTBOUND!$AC:$AC))</f>
        <v>13.1707317073171</v>
      </c>
      <c r="Z46" s="73">
        <f>IF(E46="","",SUMIF(OUTBOUND!$G:$G,WMS!E46,OUTBOUND!$P:$P))</f>
        <v>0.198</v>
      </c>
      <c r="AA46" s="26">
        <f t="shared" si="30"/>
        <v>23</v>
      </c>
      <c r="AB46" s="26">
        <f t="shared" si="31"/>
        <v>276</v>
      </c>
      <c r="AC46" s="73">
        <f t="shared" si="32"/>
        <v>18.4</v>
      </c>
      <c r="AD46" s="73">
        <f t="shared" si="33"/>
        <v>16.8292682926829</v>
      </c>
      <c r="AE46" s="73">
        <f t="shared" si="34"/>
        <v>0.242</v>
      </c>
      <c r="AF46" s="82" t="b">
        <f t="shared" si="35"/>
        <v>1</v>
      </c>
    </row>
    <row r="47" spans="1:32">
      <c r="A47" s="43" t="s">
        <v>3297</v>
      </c>
      <c r="B47" s="19" t="s">
        <v>239</v>
      </c>
      <c r="C47" s="19" t="s">
        <v>3315</v>
      </c>
      <c r="D47" s="19" t="s">
        <v>3316</v>
      </c>
      <c r="E47" s="58" t="str">
        <f t="shared" si="25"/>
        <v>KG-ARI-1808-00019-00474/42478942</v>
      </c>
      <c r="F47" s="19" t="s">
        <v>222</v>
      </c>
      <c r="G47" s="19" t="s">
        <v>240</v>
      </c>
      <c r="H47" s="45">
        <v>43323</v>
      </c>
      <c r="I47" s="46">
        <v>16</v>
      </c>
      <c r="J47" s="46">
        <v>96</v>
      </c>
      <c r="K47" s="67">
        <f t="shared" si="26"/>
        <v>6</v>
      </c>
      <c r="L47" s="47">
        <v>4.2</v>
      </c>
      <c r="M47" s="68">
        <f t="shared" si="27"/>
        <v>67.2</v>
      </c>
      <c r="N47" s="46">
        <v>49</v>
      </c>
      <c r="O47" s="46">
        <v>31.5</v>
      </c>
      <c r="P47" s="46">
        <v>28</v>
      </c>
      <c r="Q47" s="73">
        <f t="shared" si="28"/>
        <v>0.043</v>
      </c>
      <c r="R47" s="67">
        <f t="shared" si="29"/>
        <v>0.69</v>
      </c>
      <c r="S47" s="74">
        <f t="shared" si="36"/>
        <v>0.543333333333333</v>
      </c>
      <c r="T47" s="75">
        <v>52.16</v>
      </c>
      <c r="U47" s="76" t="s">
        <v>3277</v>
      </c>
      <c r="V47" s="26">
        <f>IF(E47="","",SUMIF(OUTBOUND!$G:$G,WMS!E47,OUTBOUND!$L:$L))</f>
        <v>0</v>
      </c>
      <c r="W47" s="26">
        <f>IF(E47="","",SUMIF(OUTBOUND!$G:$G,WMS!E47,OUTBOUND!$M:$M))</f>
        <v>0</v>
      </c>
      <c r="X47" s="73">
        <f>IF(E47="","",SUMIF(OUTBOUND!$G:$G,WMS!E47,OUTBOUND!$O:$O))</f>
        <v>0</v>
      </c>
      <c r="Y47" s="73">
        <f>IF(E47="","",SUMIF(OUTBOUND!$G:$G,WMS!E47,OUTBOUND!$AC:$AC))</f>
        <v>0</v>
      </c>
      <c r="Z47" s="73">
        <f>IF(E47="","",SUMIF(OUTBOUND!$G:$G,WMS!E47,OUTBOUND!$P:$P))</f>
        <v>0</v>
      </c>
      <c r="AA47" s="26">
        <f t="shared" si="30"/>
        <v>16</v>
      </c>
      <c r="AB47" s="26">
        <f t="shared" si="31"/>
        <v>96</v>
      </c>
      <c r="AC47" s="73">
        <f t="shared" si="32"/>
        <v>67.2</v>
      </c>
      <c r="AD47" s="73">
        <f t="shared" si="33"/>
        <v>52.16</v>
      </c>
      <c r="AE47" s="73">
        <f t="shared" si="34"/>
        <v>0.69</v>
      </c>
      <c r="AF47" s="82" t="b">
        <f t="shared" si="35"/>
        <v>1</v>
      </c>
    </row>
    <row r="48" spans="1:32">
      <c r="A48" s="43" t="s">
        <v>3297</v>
      </c>
      <c r="B48" s="19" t="s">
        <v>239</v>
      </c>
      <c r="C48" s="19" t="s">
        <v>3315</v>
      </c>
      <c r="D48" s="19" t="s">
        <v>3317</v>
      </c>
      <c r="E48" s="58" t="str">
        <f t="shared" si="25"/>
        <v>KG-ARI-1808-00019-00474/42565963</v>
      </c>
      <c r="F48" s="19" t="s">
        <v>222</v>
      </c>
      <c r="G48" s="19" t="s">
        <v>240</v>
      </c>
      <c r="H48" s="45">
        <v>43323</v>
      </c>
      <c r="I48" s="46">
        <v>15</v>
      </c>
      <c r="J48" s="46">
        <v>90</v>
      </c>
      <c r="K48" s="67">
        <f t="shared" si="26"/>
        <v>6</v>
      </c>
      <c r="L48" s="47">
        <v>1.75</v>
      </c>
      <c r="M48" s="68">
        <f t="shared" si="27"/>
        <v>26.25</v>
      </c>
      <c r="N48" s="46">
        <v>32.5</v>
      </c>
      <c r="O48" s="46">
        <v>22.5</v>
      </c>
      <c r="P48" s="46">
        <v>36</v>
      </c>
      <c r="Q48" s="73">
        <f t="shared" si="28"/>
        <v>0.026</v>
      </c>
      <c r="R48" s="67">
        <f t="shared" si="29"/>
        <v>0.39</v>
      </c>
      <c r="S48" s="74">
        <f t="shared" si="36"/>
        <v>0.543333333333333</v>
      </c>
      <c r="T48" s="75">
        <v>48.9</v>
      </c>
      <c r="U48" s="76" t="s">
        <v>3318</v>
      </c>
      <c r="V48" s="26">
        <f>IF(E48="","",SUMIF(OUTBOUND!$G:$G,WMS!E48,OUTBOUND!$L:$L))</f>
        <v>0</v>
      </c>
      <c r="W48" s="26">
        <f>IF(E48="","",SUMIF(OUTBOUND!$G:$G,WMS!E48,OUTBOUND!$M:$M))</f>
        <v>0</v>
      </c>
      <c r="X48" s="73">
        <f>IF(E48="","",SUMIF(OUTBOUND!$G:$G,WMS!E48,OUTBOUND!$O:$O))</f>
        <v>0</v>
      </c>
      <c r="Y48" s="73">
        <f>IF(E48="","",SUMIF(OUTBOUND!$G:$G,WMS!E48,OUTBOUND!$AC:$AC))</f>
        <v>0</v>
      </c>
      <c r="Z48" s="73">
        <f>IF(E48="","",SUMIF(OUTBOUND!$G:$G,WMS!E48,OUTBOUND!$P:$P))</f>
        <v>0</v>
      </c>
      <c r="AA48" s="26">
        <f t="shared" si="30"/>
        <v>15</v>
      </c>
      <c r="AB48" s="26">
        <f t="shared" si="31"/>
        <v>90</v>
      </c>
      <c r="AC48" s="73">
        <f t="shared" si="32"/>
        <v>26.25</v>
      </c>
      <c r="AD48" s="73">
        <f t="shared" si="33"/>
        <v>48.9</v>
      </c>
      <c r="AE48" s="73">
        <f t="shared" si="34"/>
        <v>0.39</v>
      </c>
      <c r="AF48" s="82" t="b">
        <f t="shared" si="35"/>
        <v>1</v>
      </c>
    </row>
    <row r="49" spans="1:32">
      <c r="A49" s="43" t="s">
        <v>3297</v>
      </c>
      <c r="B49" s="19" t="s">
        <v>242</v>
      </c>
      <c r="C49" s="19" t="s">
        <v>3319</v>
      </c>
      <c r="D49" s="19" t="s">
        <v>3320</v>
      </c>
      <c r="E49" s="58" t="str">
        <f t="shared" si="25"/>
        <v>KG-ARI-1808-00019-00326/42604433</v>
      </c>
      <c r="F49" s="19" t="s">
        <v>222</v>
      </c>
      <c r="G49" s="19" t="s">
        <v>243</v>
      </c>
      <c r="H49" s="45">
        <v>43323</v>
      </c>
      <c r="I49" s="46">
        <v>14</v>
      </c>
      <c r="J49" s="46">
        <v>168</v>
      </c>
      <c r="K49" s="67">
        <f t="shared" si="26"/>
        <v>12</v>
      </c>
      <c r="L49" s="47">
        <v>1.2</v>
      </c>
      <c r="M49" s="68">
        <f t="shared" si="27"/>
        <v>16.8</v>
      </c>
      <c r="N49" s="46">
        <v>42</v>
      </c>
      <c r="O49" s="46">
        <v>11</v>
      </c>
      <c r="P49" s="46">
        <v>19</v>
      </c>
      <c r="Q49" s="73">
        <f t="shared" si="28"/>
        <v>0.009</v>
      </c>
      <c r="R49" s="67">
        <f t="shared" si="29"/>
        <v>0.12</v>
      </c>
      <c r="S49" s="74">
        <f t="shared" si="36"/>
        <v>0.0916666666666667</v>
      </c>
      <c r="T49" s="75">
        <v>15.4</v>
      </c>
      <c r="U49" s="76" t="s">
        <v>3304</v>
      </c>
      <c r="V49" s="26">
        <f>IF(E49="","",SUMIF(OUTBOUND!$G:$G,WMS!E49,OUTBOUND!$L:$L))</f>
        <v>8</v>
      </c>
      <c r="W49" s="26">
        <f>IF(E49="","",SUMIF(OUTBOUND!$G:$G,WMS!E49,OUTBOUND!$M:$M))</f>
        <v>96</v>
      </c>
      <c r="X49" s="73">
        <f>IF(E49="","",SUMIF(OUTBOUND!$G:$G,WMS!E49,OUTBOUND!$O:$O))</f>
        <v>9.6</v>
      </c>
      <c r="Y49" s="73">
        <f>IF(E49="","",SUMIF(OUTBOUND!$G:$G,WMS!E49,OUTBOUND!$AC:$AC))</f>
        <v>8.8</v>
      </c>
      <c r="Z49" s="73">
        <f>IF(E49="","",SUMIF(OUTBOUND!$G:$G,WMS!E49,OUTBOUND!$P:$P))</f>
        <v>0.072</v>
      </c>
      <c r="AA49" s="26">
        <f t="shared" si="30"/>
        <v>6</v>
      </c>
      <c r="AB49" s="26">
        <f t="shared" si="31"/>
        <v>72</v>
      </c>
      <c r="AC49" s="73">
        <f t="shared" si="32"/>
        <v>7.2</v>
      </c>
      <c r="AD49" s="73">
        <f t="shared" si="33"/>
        <v>6.6</v>
      </c>
      <c r="AE49" s="73">
        <f t="shared" si="34"/>
        <v>0.048</v>
      </c>
      <c r="AF49" s="82" t="b">
        <f t="shared" si="35"/>
        <v>1</v>
      </c>
    </row>
    <row r="50" spans="1:32">
      <c r="A50" s="43" t="s">
        <v>3297</v>
      </c>
      <c r="B50" s="19" t="s">
        <v>245</v>
      </c>
      <c r="C50" s="19" t="s">
        <v>3321</v>
      </c>
      <c r="D50" s="19" t="s">
        <v>3322</v>
      </c>
      <c r="E50" s="58" t="str">
        <f t="shared" si="25"/>
        <v>KG-ARI-1808-00019-00262/42623762</v>
      </c>
      <c r="F50" s="19" t="s">
        <v>222</v>
      </c>
      <c r="G50" s="19" t="s">
        <v>246</v>
      </c>
      <c r="H50" s="45">
        <v>43323</v>
      </c>
      <c r="I50" s="46">
        <v>98</v>
      </c>
      <c r="J50" s="46">
        <v>490</v>
      </c>
      <c r="K50" s="67">
        <f t="shared" si="26"/>
        <v>5</v>
      </c>
      <c r="L50" s="47">
        <v>8.7</v>
      </c>
      <c r="M50" s="68">
        <f t="shared" si="27"/>
        <v>852.6</v>
      </c>
      <c r="N50" s="46">
        <v>35.5</v>
      </c>
      <c r="O50" s="46">
        <v>34.5</v>
      </c>
      <c r="P50" s="46">
        <v>19</v>
      </c>
      <c r="Q50" s="73">
        <f t="shared" si="28"/>
        <v>0.023</v>
      </c>
      <c r="R50" s="67">
        <f t="shared" si="29"/>
        <v>2.28</v>
      </c>
      <c r="S50" s="74">
        <f t="shared" si="36"/>
        <v>2.12530612244898</v>
      </c>
      <c r="T50" s="75">
        <v>1041.4</v>
      </c>
      <c r="U50" s="76" t="s">
        <v>3255</v>
      </c>
      <c r="V50" s="26">
        <f>IF(E50="","",SUMIF(OUTBOUND!$G:$G,WMS!E50,OUTBOUND!$L:$L))</f>
        <v>63</v>
      </c>
      <c r="W50" s="26">
        <f>IF(E50="","",SUMIF(OUTBOUND!$G:$G,WMS!E50,OUTBOUND!$M:$M))</f>
        <v>315</v>
      </c>
      <c r="X50" s="73">
        <f>IF(E50="","",SUMIF(OUTBOUND!$G:$G,WMS!E50,OUTBOUND!$O:$O))</f>
        <v>548.1</v>
      </c>
      <c r="Y50" s="73">
        <f>IF(E50="","",SUMIF(OUTBOUND!$G:$G,WMS!E50,OUTBOUND!$AC:$AC))</f>
        <v>669.471428571429</v>
      </c>
      <c r="Z50" s="73">
        <f>IF(E50="","",SUMIF(OUTBOUND!$G:$G,WMS!E50,OUTBOUND!$P:$P))</f>
        <v>1.449</v>
      </c>
      <c r="AA50" s="26">
        <f t="shared" si="30"/>
        <v>35</v>
      </c>
      <c r="AB50" s="26">
        <f t="shared" si="31"/>
        <v>175</v>
      </c>
      <c r="AC50" s="73">
        <f t="shared" si="32"/>
        <v>304.5</v>
      </c>
      <c r="AD50" s="73">
        <f t="shared" si="33"/>
        <v>371.928571428571</v>
      </c>
      <c r="AE50" s="73">
        <f t="shared" si="34"/>
        <v>0.831</v>
      </c>
      <c r="AF50" s="82" t="b">
        <f t="shared" si="35"/>
        <v>1</v>
      </c>
    </row>
    <row r="51" spans="1:32">
      <c r="A51" s="60" t="s">
        <v>3323</v>
      </c>
      <c r="B51" s="19" t="s">
        <v>249</v>
      </c>
      <c r="C51" s="19" t="s">
        <v>3324</v>
      </c>
      <c r="D51" s="19" t="s">
        <v>3325</v>
      </c>
      <c r="E51" s="58" t="str">
        <f t="shared" si="25"/>
        <v>KG-KGT-1808-00016-00690/41960554A</v>
      </c>
      <c r="F51" s="19" t="s">
        <v>255</v>
      </c>
      <c r="G51" s="19" t="s">
        <v>256</v>
      </c>
      <c r="H51" s="45">
        <v>43344</v>
      </c>
      <c r="I51" s="46">
        <v>143</v>
      </c>
      <c r="J51" s="46">
        <v>3432</v>
      </c>
      <c r="K51" s="67">
        <f t="shared" si="26"/>
        <v>24</v>
      </c>
      <c r="L51" s="47">
        <v>1.3</v>
      </c>
      <c r="M51" s="68">
        <f t="shared" si="27"/>
        <v>185.9</v>
      </c>
      <c r="N51" s="46">
        <v>39.8</v>
      </c>
      <c r="O51" s="46">
        <v>21.5</v>
      </c>
      <c r="P51" s="46">
        <v>11</v>
      </c>
      <c r="Q51" s="73">
        <f t="shared" si="28"/>
        <v>0.009</v>
      </c>
      <c r="R51" s="67">
        <f t="shared" si="29"/>
        <v>1.35</v>
      </c>
      <c r="S51" s="74">
        <f t="shared" si="36"/>
        <v>0.0477272727272727</v>
      </c>
      <c r="T51" s="75">
        <v>163.8</v>
      </c>
      <c r="U51" s="79" t="s">
        <v>3326</v>
      </c>
      <c r="V51" s="26">
        <f>IF(E51="","",SUMIF(OUTBOUND!$G:$G,WMS!E51,OUTBOUND!$L:$L))</f>
        <v>115</v>
      </c>
      <c r="W51" s="26">
        <f>IF(E51="","",SUMIF(OUTBOUND!$G:$G,WMS!E51,OUTBOUND!$M:$M))</f>
        <v>2760</v>
      </c>
      <c r="X51" s="73">
        <f>IF(E51="","",SUMIF(OUTBOUND!$G:$G,WMS!E51,OUTBOUND!$O:$O))</f>
        <v>149.5</v>
      </c>
      <c r="Y51" s="73">
        <f>IF(E51="","",SUMIF(OUTBOUND!$G:$G,WMS!E51,OUTBOUND!$AC:$AC))</f>
        <v>131.727272727273</v>
      </c>
      <c r="Z51" s="73">
        <f>IF(E51="","",SUMIF(OUTBOUND!$G:$G,WMS!E51,OUTBOUND!$P:$P))</f>
        <v>1.035</v>
      </c>
      <c r="AA51" s="26">
        <f t="shared" si="30"/>
        <v>28</v>
      </c>
      <c r="AB51" s="26">
        <f t="shared" si="31"/>
        <v>672</v>
      </c>
      <c r="AC51" s="73">
        <f t="shared" si="32"/>
        <v>36.4</v>
      </c>
      <c r="AD51" s="73">
        <f t="shared" si="33"/>
        <v>32.0727272727273</v>
      </c>
      <c r="AE51" s="73">
        <f t="shared" si="34"/>
        <v>0.315</v>
      </c>
      <c r="AF51" s="82" t="b">
        <f t="shared" si="35"/>
        <v>1</v>
      </c>
    </row>
    <row r="52" spans="1:32">
      <c r="A52" s="60" t="s">
        <v>3323</v>
      </c>
      <c r="B52" s="19" t="s">
        <v>249</v>
      </c>
      <c r="C52" s="19" t="s">
        <v>3324</v>
      </c>
      <c r="D52" s="19" t="s">
        <v>3327</v>
      </c>
      <c r="E52" s="58" t="str">
        <f t="shared" si="25"/>
        <v>KG-KGT-1808-00016-00690/41960554B</v>
      </c>
      <c r="F52" s="19" t="s">
        <v>251</v>
      </c>
      <c r="G52" s="19" t="s">
        <v>252</v>
      </c>
      <c r="H52" s="45">
        <v>43344</v>
      </c>
      <c r="I52" s="46">
        <v>14</v>
      </c>
      <c r="J52" s="46">
        <v>336</v>
      </c>
      <c r="K52" s="67">
        <f t="shared" si="26"/>
        <v>24</v>
      </c>
      <c r="L52" s="47">
        <v>1.3</v>
      </c>
      <c r="M52" s="68">
        <f t="shared" si="27"/>
        <v>18.2</v>
      </c>
      <c r="N52" s="46">
        <v>39.8</v>
      </c>
      <c r="O52" s="46">
        <v>21.5</v>
      </c>
      <c r="P52" s="46">
        <v>11</v>
      </c>
      <c r="Q52" s="73">
        <f t="shared" si="28"/>
        <v>0.009</v>
      </c>
      <c r="R52" s="67">
        <f t="shared" si="29"/>
        <v>0.13</v>
      </c>
      <c r="S52" s="74">
        <f t="shared" si="36"/>
        <v>0.0541666666666667</v>
      </c>
      <c r="T52" s="75">
        <v>18.2</v>
      </c>
      <c r="U52" s="79" t="s">
        <v>3326</v>
      </c>
      <c r="V52" s="26">
        <f>IF(E52="","",SUMIF(OUTBOUND!$G:$G,WMS!E52,OUTBOUND!$L:$L))</f>
        <v>7</v>
      </c>
      <c r="W52" s="26">
        <f>IF(E52="","",SUMIF(OUTBOUND!$G:$G,WMS!E52,OUTBOUND!$M:$M))</f>
        <v>168</v>
      </c>
      <c r="X52" s="73">
        <f>IF(E52="","",SUMIF(OUTBOUND!$G:$G,WMS!E52,OUTBOUND!$O:$O))</f>
        <v>9.1</v>
      </c>
      <c r="Y52" s="73">
        <f>IF(E52="","",SUMIF(OUTBOUND!$G:$G,WMS!E52,OUTBOUND!$AC:$AC))</f>
        <v>9.10000000000001</v>
      </c>
      <c r="Z52" s="73">
        <f>IF(E52="","",SUMIF(OUTBOUND!$G:$G,WMS!E52,OUTBOUND!$P:$P))</f>
        <v>0.063</v>
      </c>
      <c r="AA52" s="26">
        <f t="shared" si="30"/>
        <v>7</v>
      </c>
      <c r="AB52" s="26">
        <f t="shared" si="31"/>
        <v>168</v>
      </c>
      <c r="AC52" s="73">
        <f t="shared" si="32"/>
        <v>9.1</v>
      </c>
      <c r="AD52" s="73">
        <f t="shared" si="33"/>
        <v>9.09999999999999</v>
      </c>
      <c r="AE52" s="73">
        <f t="shared" si="34"/>
        <v>0.067</v>
      </c>
      <c r="AF52" s="82" t="b">
        <f t="shared" si="35"/>
        <v>1</v>
      </c>
    </row>
    <row r="53" spans="1:32">
      <c r="A53" s="43" t="s">
        <v>3323</v>
      </c>
      <c r="B53" s="19" t="s">
        <v>258</v>
      </c>
      <c r="C53" s="19" t="s">
        <v>3328</v>
      </c>
      <c r="D53" s="19" t="s">
        <v>3329</v>
      </c>
      <c r="E53" s="58" t="str">
        <f t="shared" si="25"/>
        <v>KG-KGT-1808-00016-00529/42685012/A</v>
      </c>
      <c r="F53" s="19" t="s">
        <v>260</v>
      </c>
      <c r="G53" s="19" t="s">
        <v>261</v>
      </c>
      <c r="H53" s="45">
        <v>43344</v>
      </c>
      <c r="I53" s="46">
        <v>495</v>
      </c>
      <c r="J53" s="46">
        <v>11880</v>
      </c>
      <c r="K53" s="67">
        <f t="shared" si="26"/>
        <v>24</v>
      </c>
      <c r="L53" s="47">
        <v>1.5</v>
      </c>
      <c r="M53" s="68">
        <f t="shared" si="27"/>
        <v>742.5</v>
      </c>
      <c r="N53" s="46">
        <v>35.5</v>
      </c>
      <c r="O53" s="46">
        <v>11.2</v>
      </c>
      <c r="P53" s="46">
        <v>16</v>
      </c>
      <c r="Q53" s="73">
        <f t="shared" si="28"/>
        <v>0.006</v>
      </c>
      <c r="R53" s="67">
        <f t="shared" si="29"/>
        <v>3.15</v>
      </c>
      <c r="S53" s="74">
        <f t="shared" si="36"/>
        <v>0.0666666666666667</v>
      </c>
      <c r="T53" s="75">
        <v>792</v>
      </c>
      <c r="U53" s="79" t="s">
        <v>3326</v>
      </c>
      <c r="V53" s="26">
        <f>IF(E53="","",SUMIF(OUTBOUND!$G:$G,WMS!E53,OUTBOUND!$L:$L))</f>
        <v>6</v>
      </c>
      <c r="W53" s="26">
        <f>IF(E53="","",SUMIF(OUTBOUND!$G:$G,WMS!E53,OUTBOUND!$M:$M))</f>
        <v>144</v>
      </c>
      <c r="X53" s="73">
        <f>IF(E53="","",SUMIF(OUTBOUND!$G:$G,WMS!E53,OUTBOUND!$O:$O))</f>
        <v>9</v>
      </c>
      <c r="Y53" s="73">
        <f>IF(E53="","",SUMIF(OUTBOUND!$G:$G,WMS!E53,OUTBOUND!$AC:$AC))</f>
        <v>9.6</v>
      </c>
      <c r="Z53" s="73">
        <f>IF(E53="","",SUMIF(OUTBOUND!$G:$G,WMS!E53,OUTBOUND!$P:$P))</f>
        <v>0.036</v>
      </c>
      <c r="AA53" s="26">
        <f t="shared" si="30"/>
        <v>489</v>
      </c>
      <c r="AB53" s="26">
        <f t="shared" si="31"/>
        <v>11736</v>
      </c>
      <c r="AC53" s="73">
        <f t="shared" si="32"/>
        <v>733.5</v>
      </c>
      <c r="AD53" s="73">
        <f t="shared" si="33"/>
        <v>782.4</v>
      </c>
      <c r="AE53" s="73">
        <f t="shared" si="34"/>
        <v>3.114</v>
      </c>
      <c r="AF53" s="82" t="b">
        <f t="shared" si="35"/>
        <v>1</v>
      </c>
    </row>
    <row r="54" spans="1:32">
      <c r="A54" s="43" t="s">
        <v>3323</v>
      </c>
      <c r="B54" s="19" t="s">
        <v>258</v>
      </c>
      <c r="C54" s="19" t="s">
        <v>3328</v>
      </c>
      <c r="D54" s="19" t="s">
        <v>3330</v>
      </c>
      <c r="E54" s="58" t="str">
        <f t="shared" si="25"/>
        <v>KG-KGT-1808-00016-00529/42685005/A</v>
      </c>
      <c r="F54" s="19" t="s">
        <v>260</v>
      </c>
      <c r="G54" s="19" t="s">
        <v>264</v>
      </c>
      <c r="H54" s="45">
        <v>43344</v>
      </c>
      <c r="I54" s="46">
        <v>289</v>
      </c>
      <c r="J54" s="46">
        <v>6936</v>
      </c>
      <c r="K54" s="67">
        <f t="shared" si="26"/>
        <v>24</v>
      </c>
      <c r="L54" s="47">
        <v>1.8</v>
      </c>
      <c r="M54" s="68">
        <f t="shared" si="27"/>
        <v>520.2</v>
      </c>
      <c r="N54" s="46">
        <v>35.5</v>
      </c>
      <c r="O54" s="46">
        <v>11.5</v>
      </c>
      <c r="P54" s="46">
        <v>16.3</v>
      </c>
      <c r="Q54" s="73">
        <f t="shared" si="28"/>
        <v>0.007</v>
      </c>
      <c r="R54" s="67">
        <f t="shared" si="29"/>
        <v>1.92</v>
      </c>
      <c r="S54" s="74">
        <f t="shared" si="36"/>
        <v>0.0625</v>
      </c>
      <c r="T54" s="75">
        <v>433.5</v>
      </c>
      <c r="U54" s="79" t="s">
        <v>3326</v>
      </c>
      <c r="V54" s="26">
        <f>IF(E54="","",SUMIF(OUTBOUND!$G:$G,WMS!E54,OUTBOUND!$L:$L))</f>
        <v>6</v>
      </c>
      <c r="W54" s="26">
        <f>IF(E54="","",SUMIF(OUTBOUND!$G:$G,WMS!E54,OUTBOUND!$M:$M))</f>
        <v>144</v>
      </c>
      <c r="X54" s="73">
        <f>IF(E54="","",SUMIF(OUTBOUND!$G:$G,WMS!E54,OUTBOUND!$O:$O))</f>
        <v>10.8</v>
      </c>
      <c r="Y54" s="73">
        <f>IF(E54="","",SUMIF(OUTBOUND!$G:$G,WMS!E54,OUTBOUND!$AC:$AC))</f>
        <v>9</v>
      </c>
      <c r="Z54" s="73">
        <f>IF(E54="","",SUMIF(OUTBOUND!$G:$G,WMS!E54,OUTBOUND!$P:$P))</f>
        <v>0.042</v>
      </c>
      <c r="AA54" s="26">
        <f t="shared" si="30"/>
        <v>283</v>
      </c>
      <c r="AB54" s="26">
        <f t="shared" si="31"/>
        <v>6792</v>
      </c>
      <c r="AC54" s="73">
        <f t="shared" si="32"/>
        <v>509.4</v>
      </c>
      <c r="AD54" s="73">
        <f t="shared" si="33"/>
        <v>424.5</v>
      </c>
      <c r="AE54" s="73">
        <f t="shared" si="34"/>
        <v>1.878</v>
      </c>
      <c r="AF54" s="82" t="b">
        <f t="shared" si="35"/>
        <v>1</v>
      </c>
    </row>
    <row r="55" spans="1:32">
      <c r="A55" s="43" t="s">
        <v>3331</v>
      </c>
      <c r="B55" s="19" t="s">
        <v>266</v>
      </c>
      <c r="C55" s="19" t="s">
        <v>3332</v>
      </c>
      <c r="D55" s="19" t="s">
        <v>3333</v>
      </c>
      <c r="E55" s="58" t="str">
        <f t="shared" si="25"/>
        <v>KG-ROB-1808-00023-00716/42348313</v>
      </c>
      <c r="F55" s="19" t="s">
        <v>268</v>
      </c>
      <c r="G55" s="19" t="s">
        <v>269</v>
      </c>
      <c r="H55" s="45">
        <v>43347</v>
      </c>
      <c r="I55" s="46">
        <v>42</v>
      </c>
      <c r="J55" s="46">
        <v>504</v>
      </c>
      <c r="K55" s="67">
        <f t="shared" si="26"/>
        <v>12</v>
      </c>
      <c r="L55" s="47">
        <v>2.95</v>
      </c>
      <c r="M55" s="68">
        <f t="shared" si="27"/>
        <v>123.9</v>
      </c>
      <c r="N55" s="46">
        <v>42</v>
      </c>
      <c r="O55" s="46">
        <v>32</v>
      </c>
      <c r="P55" s="46">
        <v>14.8</v>
      </c>
      <c r="Q55" s="73">
        <f t="shared" si="28"/>
        <v>0.02</v>
      </c>
      <c r="R55" s="67">
        <f t="shared" si="29"/>
        <v>0.84</v>
      </c>
      <c r="S55" s="74">
        <f t="shared" si="36"/>
        <v>0.17</v>
      </c>
      <c r="T55" s="75">
        <v>85.68</v>
      </c>
      <c r="U55" s="79" t="s">
        <v>3334</v>
      </c>
      <c r="V55" s="26">
        <f>IF(E55="","",SUMIF(OUTBOUND!$G:$G,WMS!E55,OUTBOUND!$L:$L))</f>
        <v>7</v>
      </c>
      <c r="W55" s="26">
        <f>IF(E55="","",SUMIF(OUTBOUND!$G:$G,WMS!E55,OUTBOUND!$M:$M))</f>
        <v>84</v>
      </c>
      <c r="X55" s="73">
        <f>IF(E55="","",SUMIF(OUTBOUND!$G:$G,WMS!E55,OUTBOUND!$O:$O))</f>
        <v>20.65</v>
      </c>
      <c r="Y55" s="73">
        <f>IF(E55="","",SUMIF(OUTBOUND!$G:$G,WMS!E55,OUTBOUND!$AC:$AC))</f>
        <v>14.28</v>
      </c>
      <c r="Z55" s="73">
        <f>IF(E55="","",SUMIF(OUTBOUND!$G:$G,WMS!E55,OUTBOUND!$P:$P))</f>
        <v>0.14</v>
      </c>
      <c r="AA55" s="26">
        <f t="shared" si="30"/>
        <v>35</v>
      </c>
      <c r="AB55" s="26">
        <f t="shared" si="31"/>
        <v>420</v>
      </c>
      <c r="AC55" s="73">
        <f t="shared" si="32"/>
        <v>103.25</v>
      </c>
      <c r="AD55" s="73">
        <f t="shared" si="33"/>
        <v>71.4</v>
      </c>
      <c r="AE55" s="73">
        <f t="shared" si="34"/>
        <v>0.7</v>
      </c>
      <c r="AF55" s="82" t="b">
        <f t="shared" si="35"/>
        <v>1</v>
      </c>
    </row>
    <row r="56" spans="1:32">
      <c r="A56" s="43" t="s">
        <v>3335</v>
      </c>
      <c r="B56" s="20" t="s">
        <v>272</v>
      </c>
      <c r="C56" s="19" t="s">
        <v>3336</v>
      </c>
      <c r="D56" s="19" t="s">
        <v>3337</v>
      </c>
      <c r="E56" s="58" t="str">
        <f t="shared" si="25"/>
        <v>KG-ARI-1808-00019-00202/41638279</v>
      </c>
      <c r="F56" s="19" t="s">
        <v>274</v>
      </c>
      <c r="G56" s="19" t="s">
        <v>275</v>
      </c>
      <c r="H56" s="45">
        <v>43349</v>
      </c>
      <c r="I56" s="46">
        <v>60</v>
      </c>
      <c r="J56" s="46">
        <v>360</v>
      </c>
      <c r="K56" s="67">
        <f t="shared" si="26"/>
        <v>6</v>
      </c>
      <c r="L56" s="47">
        <v>4.65</v>
      </c>
      <c r="M56" s="68">
        <f t="shared" si="27"/>
        <v>279</v>
      </c>
      <c r="N56" s="46">
        <v>68.2</v>
      </c>
      <c r="O56" s="46">
        <v>37.4</v>
      </c>
      <c r="P56" s="46">
        <v>30.6</v>
      </c>
      <c r="Q56" s="73">
        <f t="shared" si="28"/>
        <v>0.078</v>
      </c>
      <c r="R56" s="67">
        <f t="shared" si="29"/>
        <v>4.68</v>
      </c>
      <c r="S56" s="74">
        <f t="shared" si="36"/>
        <v>0.633333333333333</v>
      </c>
      <c r="T56" s="75">
        <v>228</v>
      </c>
      <c r="U56" s="76" t="s">
        <v>3275</v>
      </c>
      <c r="V56" s="26">
        <f>IF(E56="","",SUMIF(OUTBOUND!$G:$G,WMS!E56,OUTBOUND!$L:$L))</f>
        <v>52</v>
      </c>
      <c r="W56" s="26">
        <f>IF(E56="","",SUMIF(OUTBOUND!$G:$G,WMS!E56,OUTBOUND!$M:$M))</f>
        <v>312</v>
      </c>
      <c r="X56" s="73">
        <f>IF(E56="","",SUMIF(OUTBOUND!$G:$G,WMS!E56,OUTBOUND!$O:$O))</f>
        <v>241.8</v>
      </c>
      <c r="Y56" s="73">
        <f>IF(E56="","",SUMIF(OUTBOUND!$G:$G,WMS!E56,OUTBOUND!$AC:$AC))</f>
        <v>197.6</v>
      </c>
      <c r="Z56" s="73">
        <f>IF(E56="","",SUMIF(OUTBOUND!$G:$G,WMS!E56,OUTBOUND!$P:$P))</f>
        <v>4.056</v>
      </c>
      <c r="AA56" s="26">
        <f t="shared" si="30"/>
        <v>8</v>
      </c>
      <c r="AB56" s="26">
        <f t="shared" si="31"/>
        <v>48</v>
      </c>
      <c r="AC56" s="73">
        <f t="shared" si="32"/>
        <v>37.2</v>
      </c>
      <c r="AD56" s="73">
        <f t="shared" si="33"/>
        <v>30.4000000000001</v>
      </c>
      <c r="AE56" s="73">
        <f t="shared" si="34"/>
        <v>0.624</v>
      </c>
      <c r="AF56" s="82" t="b">
        <f t="shared" si="35"/>
        <v>1</v>
      </c>
    </row>
    <row r="57" spans="1:32">
      <c r="A57" s="43" t="s">
        <v>3338</v>
      </c>
      <c r="B57" s="19" t="s">
        <v>277</v>
      </c>
      <c r="C57" s="19" t="s">
        <v>3339</v>
      </c>
      <c r="D57" s="19">
        <v>42262398</v>
      </c>
      <c r="E57" s="58" t="str">
        <f t="shared" ref="E57:E120" si="37">IF(D57="","",C57&amp;"/"&amp;D57)</f>
        <v>KG-ROB-1808-00023-00734/42262398</v>
      </c>
      <c r="F57" s="19" t="s">
        <v>279</v>
      </c>
      <c r="G57" s="19" t="s">
        <v>280</v>
      </c>
      <c r="H57" s="45">
        <v>43354</v>
      </c>
      <c r="I57" s="46">
        <v>56</v>
      </c>
      <c r="J57" s="46">
        <v>504</v>
      </c>
      <c r="K57" s="67">
        <f t="shared" ref="K57:K120" si="38">IF(J57="","",J57/I57)</f>
        <v>9</v>
      </c>
      <c r="L57" s="47">
        <v>8.35</v>
      </c>
      <c r="M57" s="68">
        <f t="shared" ref="M57:M120" si="39">IF(L57="","",ROUND(I57*L57,3))</f>
        <v>467.6</v>
      </c>
      <c r="N57" s="46">
        <v>46.1</v>
      </c>
      <c r="O57" s="46">
        <v>47.2</v>
      </c>
      <c r="P57" s="46">
        <v>21.1</v>
      </c>
      <c r="Q57" s="73">
        <f t="shared" ref="Q57:Q65" si="40">IF(P57="","",ROUND(N57*O57*P57/1000000,3))</f>
        <v>0.046</v>
      </c>
      <c r="R57" s="67">
        <f t="shared" ref="R57:R65" si="41">IF(Q57="","",ROUND(N57*O57*P57/1000000*I57,2))</f>
        <v>2.57</v>
      </c>
      <c r="S57" s="74">
        <f t="shared" ref="S57:S66" si="42">IF(T57="","",T57/J57)</f>
        <v>0.799603174603175</v>
      </c>
      <c r="T57" s="75">
        <v>403</v>
      </c>
      <c r="U57" s="79" t="s">
        <v>3340</v>
      </c>
      <c r="V57" s="26">
        <f>IF(E57="","",SUMIF(OUTBOUND!$G:$G,WMS!E57,OUTBOUND!$L:$L))</f>
        <v>0</v>
      </c>
      <c r="W57" s="26">
        <f>IF(E57="","",SUMIF(OUTBOUND!$G:$G,WMS!E57,OUTBOUND!$M:$M))</f>
        <v>0</v>
      </c>
      <c r="X57" s="73">
        <f>IF(E57="","",SUMIF(OUTBOUND!$G:$G,WMS!E57,OUTBOUND!$O:$O))</f>
        <v>0</v>
      </c>
      <c r="Y57" s="73">
        <f>IF(E57="","",SUMIF(OUTBOUND!$G:$G,WMS!E57,OUTBOUND!$AC:$AC))</f>
        <v>0</v>
      </c>
      <c r="Z57" s="73">
        <f>IF(E57="","",SUMIF(OUTBOUND!$G:$G,WMS!E57,OUTBOUND!$P:$P))</f>
        <v>0</v>
      </c>
      <c r="AA57" s="26">
        <f t="shared" ref="AA57:AA65" si="43">IF(I57="","",I57-V57)</f>
        <v>56</v>
      </c>
      <c r="AB57" s="26">
        <f t="shared" ref="AB57:AB65" si="44">IF(J57="","",J57-W57)</f>
        <v>504</v>
      </c>
      <c r="AC57" s="73">
        <f t="shared" ref="AC57:AC65" si="45">IF(M57="","",M57-X57)</f>
        <v>467.6</v>
      </c>
      <c r="AD57" s="73">
        <f t="shared" ref="AD57:AD65" si="46">IF(T57="","",T57-Y57)</f>
        <v>403</v>
      </c>
      <c r="AE57" s="73">
        <f t="shared" ref="AE57:AE65" si="47">IF(R57="","",R57-Z57)</f>
        <v>2.57</v>
      </c>
      <c r="AF57" s="82" t="b">
        <f t="shared" ref="AF57:AF65" si="48">IF(AB57="","",EXACT(K57,AB57/AA57))</f>
        <v>1</v>
      </c>
    </row>
    <row r="58" spans="1:32">
      <c r="A58" s="60" t="s">
        <v>3341</v>
      </c>
      <c r="B58" s="19" t="s">
        <v>282</v>
      </c>
      <c r="C58" s="19" t="s">
        <v>3342</v>
      </c>
      <c r="D58" s="19">
        <v>41617403</v>
      </c>
      <c r="E58" s="58" t="str">
        <f t="shared" si="37"/>
        <v>KG-KGT-1808-00016-00614/41617403</v>
      </c>
      <c r="F58" s="19" t="s">
        <v>284</v>
      </c>
      <c r="G58" s="20" t="s">
        <v>285</v>
      </c>
      <c r="H58" s="45">
        <v>43358</v>
      </c>
      <c r="I58" s="46">
        <v>251</v>
      </c>
      <c r="J58" s="46">
        <v>4016</v>
      </c>
      <c r="K58" s="67">
        <f t="shared" si="38"/>
        <v>16</v>
      </c>
      <c r="L58" s="47">
        <v>6.6</v>
      </c>
      <c r="M58" s="68">
        <f t="shared" si="39"/>
        <v>1656.6</v>
      </c>
      <c r="N58" s="46">
        <v>36</v>
      </c>
      <c r="O58" s="46">
        <v>36.7</v>
      </c>
      <c r="P58" s="46">
        <v>46.6</v>
      </c>
      <c r="Q58" s="73">
        <f t="shared" si="40"/>
        <v>0.062</v>
      </c>
      <c r="R58" s="67">
        <f t="shared" si="41"/>
        <v>15.45</v>
      </c>
      <c r="S58" s="74">
        <f t="shared" si="42"/>
        <v>0.370019920318725</v>
      </c>
      <c r="T58" s="75">
        <v>1486</v>
      </c>
      <c r="U58" s="79" t="s">
        <v>3326</v>
      </c>
      <c r="V58" s="26">
        <f>IF(E58="","",SUMIF(OUTBOUND!$G:$G,WMS!E58,OUTBOUND!$L:$L))</f>
        <v>250</v>
      </c>
      <c r="W58" s="26">
        <f>IF(E58="","",SUMIF(OUTBOUND!$G:$G,WMS!E58,OUTBOUND!$M:$M))</f>
        <v>4000</v>
      </c>
      <c r="X58" s="73">
        <f>IF(E58="","",SUMIF(OUTBOUND!$G:$G,WMS!E58,OUTBOUND!$O:$O))</f>
        <v>1650</v>
      </c>
      <c r="Y58" s="73">
        <f>IF(E58="","",SUMIF(OUTBOUND!$G:$G,WMS!E58,OUTBOUND!$AC:$AC))</f>
        <v>1480.0796812749</v>
      </c>
      <c r="Z58" s="73">
        <f>IF(E58="","",SUMIF(OUTBOUND!$G:$G,WMS!E58,OUTBOUND!$P:$P))</f>
        <v>15.5</v>
      </c>
      <c r="AA58" s="26">
        <f t="shared" si="43"/>
        <v>1</v>
      </c>
      <c r="AB58" s="26">
        <f t="shared" si="44"/>
        <v>16</v>
      </c>
      <c r="AC58" s="73">
        <f t="shared" si="45"/>
        <v>6.59999999999991</v>
      </c>
      <c r="AD58" s="73">
        <f t="shared" si="46"/>
        <v>5.92031872510006</v>
      </c>
      <c r="AE58" s="73">
        <f t="shared" si="47"/>
        <v>-0.0500000000000007</v>
      </c>
      <c r="AF58" s="82" t="b">
        <f t="shared" si="48"/>
        <v>1</v>
      </c>
    </row>
    <row r="59" spans="1:32">
      <c r="A59" s="60" t="s">
        <v>3341</v>
      </c>
      <c r="B59" s="19" t="s">
        <v>282</v>
      </c>
      <c r="C59" s="19" t="s">
        <v>3342</v>
      </c>
      <c r="D59" s="19">
        <v>42565406</v>
      </c>
      <c r="E59" s="58" t="str">
        <f t="shared" si="37"/>
        <v>KG-KGT-1808-00016-00614/42565406</v>
      </c>
      <c r="F59" s="19" t="s">
        <v>284</v>
      </c>
      <c r="G59" s="20" t="s">
        <v>287</v>
      </c>
      <c r="H59" s="45">
        <v>43358</v>
      </c>
      <c r="I59" s="46">
        <v>197</v>
      </c>
      <c r="J59" s="46">
        <v>7092</v>
      </c>
      <c r="K59" s="67">
        <f t="shared" si="38"/>
        <v>36</v>
      </c>
      <c r="L59" s="47">
        <v>3.75</v>
      </c>
      <c r="M59" s="68">
        <f t="shared" si="39"/>
        <v>738.75</v>
      </c>
      <c r="N59" s="46">
        <v>29.2</v>
      </c>
      <c r="O59" s="46">
        <v>29.2</v>
      </c>
      <c r="P59" s="46">
        <v>26.6</v>
      </c>
      <c r="Q59" s="73">
        <f t="shared" si="40"/>
        <v>0.023</v>
      </c>
      <c r="R59" s="67">
        <f t="shared" si="41"/>
        <v>4.47</v>
      </c>
      <c r="S59" s="74">
        <f t="shared" si="42"/>
        <v>0.0944726452340666</v>
      </c>
      <c r="T59" s="75">
        <v>670</v>
      </c>
      <c r="U59" s="79" t="s">
        <v>3326</v>
      </c>
      <c r="V59" s="26">
        <f>IF(E59="","",SUMIF(OUTBOUND!$G:$G,WMS!E59,OUTBOUND!$L:$L))</f>
        <v>196</v>
      </c>
      <c r="W59" s="26">
        <f>IF(E59="","",SUMIF(OUTBOUND!$G:$G,WMS!E59,OUTBOUND!$M:$M))</f>
        <v>7056</v>
      </c>
      <c r="X59" s="73">
        <f>IF(E59="","",SUMIF(OUTBOUND!$G:$G,WMS!E59,OUTBOUND!$O:$O))</f>
        <v>735</v>
      </c>
      <c r="Y59" s="73">
        <f>IF(E59="","",SUMIF(OUTBOUND!$G:$G,WMS!E59,OUTBOUND!$AC:$AC))</f>
        <v>666.598984771574</v>
      </c>
      <c r="Z59" s="73">
        <f>IF(E59="","",SUMIF(OUTBOUND!$G:$G,WMS!E59,OUTBOUND!$P:$P))</f>
        <v>4.508</v>
      </c>
      <c r="AA59" s="26">
        <f t="shared" si="43"/>
        <v>1</v>
      </c>
      <c r="AB59" s="26">
        <f t="shared" si="44"/>
        <v>36</v>
      </c>
      <c r="AC59" s="73">
        <f t="shared" si="45"/>
        <v>3.75</v>
      </c>
      <c r="AD59" s="73">
        <f t="shared" si="46"/>
        <v>3.40101522842599</v>
      </c>
      <c r="AE59" s="73">
        <f t="shared" si="47"/>
        <v>-0.0379999999999994</v>
      </c>
      <c r="AF59" s="82" t="b">
        <f t="shared" si="48"/>
        <v>1</v>
      </c>
    </row>
    <row r="60" spans="1:33">
      <c r="A60" s="61" t="s">
        <v>3343</v>
      </c>
      <c r="B60" s="62" t="s">
        <v>289</v>
      </c>
      <c r="C60" s="62" t="s">
        <v>3344</v>
      </c>
      <c r="D60" s="62">
        <v>42629658</v>
      </c>
      <c r="E60" s="58" t="str">
        <f t="shared" si="37"/>
        <v>KG-ARI-1808-00019-00216/42629658</v>
      </c>
      <c r="F60" s="19" t="s">
        <v>291</v>
      </c>
      <c r="G60" s="19" t="s">
        <v>294</v>
      </c>
      <c r="H60" s="45">
        <v>43382</v>
      </c>
      <c r="I60" s="46">
        <v>20</v>
      </c>
      <c r="J60" s="46">
        <v>240</v>
      </c>
      <c r="K60" s="67">
        <f t="shared" si="38"/>
        <v>12</v>
      </c>
      <c r="L60" s="47">
        <v>2.65</v>
      </c>
      <c r="M60" s="68">
        <f t="shared" si="39"/>
        <v>53</v>
      </c>
      <c r="N60" s="46">
        <v>30</v>
      </c>
      <c r="O60" s="46">
        <v>29</v>
      </c>
      <c r="P60" s="46">
        <v>42</v>
      </c>
      <c r="Q60" s="73">
        <f t="shared" si="40"/>
        <v>0.037</v>
      </c>
      <c r="R60" s="67">
        <f t="shared" si="41"/>
        <v>0.73</v>
      </c>
      <c r="S60" s="74">
        <f t="shared" si="42"/>
        <v>0.2</v>
      </c>
      <c r="T60" s="51">
        <v>48</v>
      </c>
      <c r="U60" s="76" t="s">
        <v>3255</v>
      </c>
      <c r="V60" s="26">
        <f>IF(E60="","",SUMIF(OUTBOUND!$G:$G,WMS!E60,OUTBOUND!$L:$L))</f>
        <v>20</v>
      </c>
      <c r="W60" s="26">
        <f>IF(E60="","",SUMIF(OUTBOUND!$G:$G,WMS!E60,OUTBOUND!$M:$M))</f>
        <v>240</v>
      </c>
      <c r="X60" s="73">
        <f>IF(E60="","",SUMIF(OUTBOUND!$G:$G,WMS!E60,OUTBOUND!$O:$O))</f>
        <v>53</v>
      </c>
      <c r="Y60" s="73">
        <f>IF(E60="","",SUMIF(OUTBOUND!$G:$G,WMS!E60,OUTBOUND!$AC:$AC))</f>
        <v>48</v>
      </c>
      <c r="Z60" s="73">
        <f>IF(E60="","",SUMIF(OUTBOUND!$G:$G,WMS!E60,OUTBOUND!$P:$P))</f>
        <v>0.74</v>
      </c>
      <c r="AA60" s="26">
        <f t="shared" si="43"/>
        <v>0</v>
      </c>
      <c r="AB60" s="26">
        <f t="shared" si="44"/>
        <v>0</v>
      </c>
      <c r="AC60" s="73">
        <f t="shared" si="45"/>
        <v>0</v>
      </c>
      <c r="AD60" s="73">
        <f t="shared" si="46"/>
        <v>0</v>
      </c>
      <c r="AE60" s="73">
        <f t="shared" si="47"/>
        <v>-0.0099999999999999</v>
      </c>
      <c r="AF60" s="82" t="e">
        <f t="shared" si="48"/>
        <v>#DIV/0!</v>
      </c>
      <c r="AG60" s="60" t="s">
        <v>3310</v>
      </c>
    </row>
    <row r="61" spans="1:33">
      <c r="A61" s="61" t="s">
        <v>3343</v>
      </c>
      <c r="B61" s="62" t="s">
        <v>289</v>
      </c>
      <c r="C61" s="62" t="s">
        <v>3344</v>
      </c>
      <c r="D61" s="62">
        <v>42630234</v>
      </c>
      <c r="E61" s="58" t="str">
        <f t="shared" si="37"/>
        <v>KG-ARI-1808-00019-00216/42630234</v>
      </c>
      <c r="F61" s="19" t="s">
        <v>291</v>
      </c>
      <c r="G61" s="19" t="s">
        <v>294</v>
      </c>
      <c r="H61" s="45">
        <v>43382</v>
      </c>
      <c r="I61" s="46">
        <v>24</v>
      </c>
      <c r="J61" s="46">
        <v>288</v>
      </c>
      <c r="K61" s="67">
        <f t="shared" si="38"/>
        <v>12</v>
      </c>
      <c r="L61" s="47">
        <v>2.8</v>
      </c>
      <c r="M61" s="68">
        <f t="shared" si="39"/>
        <v>67.2</v>
      </c>
      <c r="N61" s="46">
        <v>31.5</v>
      </c>
      <c r="O61" s="46">
        <v>32</v>
      </c>
      <c r="P61" s="46">
        <v>32</v>
      </c>
      <c r="Q61" s="73">
        <f t="shared" si="40"/>
        <v>0.032</v>
      </c>
      <c r="R61" s="67">
        <f t="shared" si="41"/>
        <v>0.77</v>
      </c>
      <c r="S61" s="74">
        <f t="shared" si="42"/>
        <v>0.190972222222222</v>
      </c>
      <c r="T61" s="51">
        <v>55</v>
      </c>
      <c r="U61" s="76" t="s">
        <v>3276</v>
      </c>
      <c r="V61" s="26">
        <f>IF(E61="","",SUMIF(OUTBOUND!$G:$G,WMS!E61,OUTBOUND!$L:$L))</f>
        <v>24</v>
      </c>
      <c r="W61" s="26">
        <f>IF(E61="","",SUMIF(OUTBOUND!$G:$G,WMS!E61,OUTBOUND!$M:$M))</f>
        <v>288</v>
      </c>
      <c r="X61" s="73">
        <f>IF(E61="","",SUMIF(OUTBOUND!$G:$G,WMS!E61,OUTBOUND!$O:$O))</f>
        <v>67.2</v>
      </c>
      <c r="Y61" s="73">
        <f>IF(E61="","",SUMIF(OUTBOUND!$G:$G,WMS!E61,OUTBOUND!$AC:$AC))</f>
        <v>54.9999999999999</v>
      </c>
      <c r="Z61" s="73">
        <f>IF(E61="","",SUMIF(OUTBOUND!$G:$G,WMS!E61,OUTBOUND!$P:$P))</f>
        <v>0.768</v>
      </c>
      <c r="AA61" s="26">
        <f t="shared" si="43"/>
        <v>0</v>
      </c>
      <c r="AB61" s="26">
        <f t="shared" si="44"/>
        <v>0</v>
      </c>
      <c r="AC61" s="73">
        <f t="shared" si="45"/>
        <v>0</v>
      </c>
      <c r="AD61" s="73">
        <f t="shared" si="46"/>
        <v>6.3948846218409e-14</v>
      </c>
      <c r="AE61" s="73">
        <f t="shared" si="47"/>
        <v>0.00199999999999989</v>
      </c>
      <c r="AF61" s="82" t="e">
        <f t="shared" si="48"/>
        <v>#DIV/0!</v>
      </c>
      <c r="AG61" s="60" t="s">
        <v>3310</v>
      </c>
    </row>
    <row r="62" spans="1:32">
      <c r="A62" s="43" t="s">
        <v>3343</v>
      </c>
      <c r="B62" s="19" t="s">
        <v>289</v>
      </c>
      <c r="C62" s="19" t="s">
        <v>3344</v>
      </c>
      <c r="D62" s="19">
        <v>42194583</v>
      </c>
      <c r="E62" s="58" t="str">
        <f t="shared" si="37"/>
        <v>KG-ARI-1808-00019-00216/42194583</v>
      </c>
      <c r="F62" s="19" t="s">
        <v>291</v>
      </c>
      <c r="G62" s="19" t="s">
        <v>292</v>
      </c>
      <c r="H62" s="45">
        <v>43382</v>
      </c>
      <c r="I62" s="46">
        <v>639</v>
      </c>
      <c r="J62" s="46">
        <v>7668</v>
      </c>
      <c r="K62" s="67">
        <f t="shared" si="38"/>
        <v>12</v>
      </c>
      <c r="L62" s="47">
        <v>5.05</v>
      </c>
      <c r="M62" s="68">
        <f t="shared" si="39"/>
        <v>3226.95</v>
      </c>
      <c r="N62" s="46">
        <v>40.2</v>
      </c>
      <c r="O62" s="46">
        <v>31.3</v>
      </c>
      <c r="P62" s="46">
        <v>36.3</v>
      </c>
      <c r="Q62" s="73">
        <f t="shared" si="40"/>
        <v>0.046</v>
      </c>
      <c r="R62" s="67">
        <f t="shared" si="41"/>
        <v>29.19</v>
      </c>
      <c r="S62" s="74">
        <f t="shared" si="42"/>
        <v>0.400886802295253</v>
      </c>
      <c r="T62" s="51">
        <v>3074</v>
      </c>
      <c r="U62" s="79" t="s">
        <v>3345</v>
      </c>
      <c r="V62" s="26">
        <f>IF(E62="","",SUMIF(OUTBOUND!$G:$G,WMS!E62,OUTBOUND!$L:$L))</f>
        <v>227</v>
      </c>
      <c r="W62" s="26">
        <f>IF(E62="","",SUMIF(OUTBOUND!$G:$G,WMS!E62,OUTBOUND!$M:$M))</f>
        <v>2724</v>
      </c>
      <c r="X62" s="73">
        <f>IF(E62="","",SUMIF(OUTBOUND!$G:$G,WMS!E62,OUTBOUND!$O:$O))</f>
        <v>1146.35</v>
      </c>
      <c r="Y62" s="73">
        <f>IF(E62="","",SUMIF(OUTBOUND!$G:$G,WMS!E62,OUTBOUND!$AC:$AC))</f>
        <v>1092.01564945227</v>
      </c>
      <c r="Z62" s="73">
        <f>IF(E62="","",SUMIF(OUTBOUND!$G:$G,WMS!E62,OUTBOUND!$P:$P))</f>
        <v>10.442</v>
      </c>
      <c r="AA62" s="26">
        <f t="shared" si="43"/>
        <v>412</v>
      </c>
      <c r="AB62" s="26">
        <f t="shared" si="44"/>
        <v>4944</v>
      </c>
      <c r="AC62" s="73">
        <f t="shared" si="45"/>
        <v>2080.6</v>
      </c>
      <c r="AD62" s="73">
        <f t="shared" si="46"/>
        <v>1981.98435054773</v>
      </c>
      <c r="AE62" s="73">
        <f t="shared" si="47"/>
        <v>18.748</v>
      </c>
      <c r="AF62" s="82" t="b">
        <f t="shared" si="48"/>
        <v>1</v>
      </c>
    </row>
    <row r="63" spans="1:32">
      <c r="A63" s="43" t="s">
        <v>3297</v>
      </c>
      <c r="B63" s="19" t="s">
        <v>296</v>
      </c>
      <c r="C63" s="19" t="s">
        <v>3346</v>
      </c>
      <c r="D63" s="19">
        <v>42636021</v>
      </c>
      <c r="E63" s="58" t="str">
        <f t="shared" si="37"/>
        <v>KG-ARI-1808-00019-00386/42636021</v>
      </c>
      <c r="F63" s="19" t="s">
        <v>298</v>
      </c>
      <c r="G63" s="19" t="s">
        <v>299</v>
      </c>
      <c r="H63" s="45">
        <v>43386</v>
      </c>
      <c r="I63" s="46">
        <v>26</v>
      </c>
      <c r="J63" s="46">
        <v>156</v>
      </c>
      <c r="K63" s="67">
        <f t="shared" si="38"/>
        <v>6</v>
      </c>
      <c r="L63" s="47">
        <v>2.1</v>
      </c>
      <c r="M63" s="68">
        <f t="shared" si="39"/>
        <v>54.6</v>
      </c>
      <c r="N63" s="46">
        <v>60</v>
      </c>
      <c r="O63" s="46">
        <v>26</v>
      </c>
      <c r="P63" s="46">
        <v>31</v>
      </c>
      <c r="Q63" s="73">
        <f t="shared" si="40"/>
        <v>0.048</v>
      </c>
      <c r="R63" s="67">
        <f t="shared" si="41"/>
        <v>1.26</v>
      </c>
      <c r="S63" s="74">
        <f t="shared" si="42"/>
        <v>0.34</v>
      </c>
      <c r="T63" s="51">
        <v>53.04</v>
      </c>
      <c r="U63" s="76" t="s">
        <v>3347</v>
      </c>
      <c r="V63" s="26">
        <f>IF(E63="","",SUMIF(OUTBOUND!$G:$G,WMS!E63,OUTBOUND!$L:$L))</f>
        <v>21</v>
      </c>
      <c r="W63" s="26">
        <f>IF(E63="","",SUMIF(OUTBOUND!$G:$G,WMS!E63,OUTBOUND!$M:$M))</f>
        <v>126</v>
      </c>
      <c r="X63" s="73">
        <f>IF(E63="","",SUMIF(OUTBOUND!$G:$G,WMS!E63,OUTBOUND!$O:$O))</f>
        <v>44.1</v>
      </c>
      <c r="Y63" s="73">
        <f>IF(E63="","",SUMIF(OUTBOUND!$G:$G,WMS!E63,OUTBOUND!$AC:$AC))</f>
        <v>42.84</v>
      </c>
      <c r="Z63" s="73">
        <f>IF(E63="","",SUMIF(OUTBOUND!$G:$G,WMS!E63,OUTBOUND!$P:$P))</f>
        <v>1.008</v>
      </c>
      <c r="AA63" s="26">
        <f t="shared" si="43"/>
        <v>5</v>
      </c>
      <c r="AB63" s="26">
        <f t="shared" si="44"/>
        <v>30</v>
      </c>
      <c r="AC63" s="73">
        <f t="shared" si="45"/>
        <v>10.5</v>
      </c>
      <c r="AD63" s="73">
        <f t="shared" si="46"/>
        <v>10.2</v>
      </c>
      <c r="AE63" s="73">
        <f t="shared" si="47"/>
        <v>0.252</v>
      </c>
      <c r="AF63" s="82" t="b">
        <f t="shared" si="48"/>
        <v>1</v>
      </c>
    </row>
    <row r="64" spans="1:32">
      <c r="A64" s="43" t="s">
        <v>3348</v>
      </c>
      <c r="B64" s="19" t="s">
        <v>300</v>
      </c>
      <c r="C64" s="19" t="s">
        <v>3349</v>
      </c>
      <c r="D64" s="19" t="s">
        <v>3350</v>
      </c>
      <c r="E64" s="58" t="str">
        <f t="shared" si="37"/>
        <v>KG-ARI-1808-00019-00439/42622857</v>
      </c>
      <c r="F64" s="19" t="s">
        <v>302</v>
      </c>
      <c r="G64" s="19" t="s">
        <v>303</v>
      </c>
      <c r="H64" s="45">
        <v>43392</v>
      </c>
      <c r="I64" s="46">
        <v>27</v>
      </c>
      <c r="J64" s="46">
        <v>162</v>
      </c>
      <c r="K64" s="67">
        <f t="shared" si="38"/>
        <v>6</v>
      </c>
      <c r="L64" s="47">
        <v>2.3</v>
      </c>
      <c r="M64" s="68">
        <f t="shared" si="39"/>
        <v>62.1</v>
      </c>
      <c r="N64" s="46">
        <v>31.3</v>
      </c>
      <c r="O64" s="46">
        <v>23.2</v>
      </c>
      <c r="P64" s="46">
        <v>25.1</v>
      </c>
      <c r="Q64" s="73">
        <f t="shared" ref="Q64:Q124" si="49">IF(P64="","",ROUND(N64*O64*P64/1000000,3))</f>
        <v>0.018</v>
      </c>
      <c r="R64" s="67">
        <f t="shared" ref="R64:R124" si="50">IF(Q64="","",ROUND(N64*O64*P64/1000000*I64,2))</f>
        <v>0.49</v>
      </c>
      <c r="S64" s="74">
        <f t="shared" si="42"/>
        <v>0.385</v>
      </c>
      <c r="T64" s="51">
        <v>62.37</v>
      </c>
      <c r="U64" s="76" t="s">
        <v>3351</v>
      </c>
      <c r="V64" s="26">
        <f>IF(E64="","",SUMIF(OUTBOUND!$G:$G,WMS!E64,OUTBOUND!$L:$L))</f>
        <v>10</v>
      </c>
      <c r="W64" s="26">
        <f>IF(E64="","",SUMIF(OUTBOUND!$G:$G,WMS!E64,OUTBOUND!$M:$M))</f>
        <v>60</v>
      </c>
      <c r="X64" s="73">
        <f>IF(E64="","",SUMIF(OUTBOUND!$G:$G,WMS!E64,OUTBOUND!$O:$O))</f>
        <v>23</v>
      </c>
      <c r="Y64" s="73">
        <f>IF(E64="","",SUMIF(OUTBOUND!$G:$G,WMS!E64,OUTBOUND!$AC:$AC))</f>
        <v>23.1</v>
      </c>
      <c r="Z64" s="73">
        <f>IF(E64="","",SUMIF(OUTBOUND!$G:$G,WMS!E64,OUTBOUND!$P:$P))</f>
        <v>0.18</v>
      </c>
      <c r="AA64" s="26">
        <f t="shared" ref="AA64:AA124" si="51">IF(I64="","",I64-V64)</f>
        <v>17</v>
      </c>
      <c r="AB64" s="26">
        <f t="shared" ref="AB64:AB124" si="52">IF(J64="","",J64-W64)</f>
        <v>102</v>
      </c>
      <c r="AC64" s="73">
        <f t="shared" ref="AC64:AC124" si="53">IF(M64="","",M64-X64)</f>
        <v>39.1</v>
      </c>
      <c r="AD64" s="73">
        <f t="shared" ref="AD64:AD124" si="54">IF(T64="","",T64-Y64)</f>
        <v>39.27</v>
      </c>
      <c r="AE64" s="73">
        <f t="shared" ref="AE64:AE124" si="55">IF(R64="","",R64-Z64)</f>
        <v>0.31</v>
      </c>
      <c r="AF64" s="82" t="b">
        <f t="shared" ref="AF64:AF124" si="56">IF(AB64="","",EXACT(K64,AB64/AA64))</f>
        <v>1</v>
      </c>
    </row>
    <row r="65" spans="1:32">
      <c r="A65" s="43" t="s">
        <v>3348</v>
      </c>
      <c r="B65" s="19" t="s">
        <v>300</v>
      </c>
      <c r="C65" s="19" t="s">
        <v>3349</v>
      </c>
      <c r="D65" s="19" t="s">
        <v>3352</v>
      </c>
      <c r="E65" s="58" t="str">
        <f t="shared" si="37"/>
        <v>KG-ARI-1808-00019-00439/42623106</v>
      </c>
      <c r="F65" s="19" t="s">
        <v>302</v>
      </c>
      <c r="G65" s="19" t="s">
        <v>303</v>
      </c>
      <c r="H65" s="45">
        <v>43392</v>
      </c>
      <c r="I65" s="46">
        <v>34</v>
      </c>
      <c r="J65" s="46">
        <v>204</v>
      </c>
      <c r="K65" s="67">
        <f t="shared" si="38"/>
        <v>6</v>
      </c>
      <c r="L65" s="47">
        <v>3.05</v>
      </c>
      <c r="M65" s="68">
        <f t="shared" si="39"/>
        <v>103.7</v>
      </c>
      <c r="N65" s="46">
        <v>39.4</v>
      </c>
      <c r="O65" s="46">
        <v>23.3</v>
      </c>
      <c r="P65" s="46">
        <v>24.6</v>
      </c>
      <c r="Q65" s="73">
        <f t="shared" si="49"/>
        <v>0.023</v>
      </c>
      <c r="R65" s="67">
        <f t="shared" si="50"/>
        <v>0.77</v>
      </c>
      <c r="S65" s="74">
        <f t="shared" ref="S65:S107" si="57">IF(T65="","",T65/J65)</f>
        <v>0.47</v>
      </c>
      <c r="T65" s="51">
        <v>95.88</v>
      </c>
      <c r="U65" s="76" t="s">
        <v>3353</v>
      </c>
      <c r="V65" s="26">
        <f>IF(E65="","",SUMIF(OUTBOUND!$G:$G,WMS!E65,OUTBOUND!$L:$L))</f>
        <v>10</v>
      </c>
      <c r="W65" s="26">
        <f>IF(E65="","",SUMIF(OUTBOUND!$G:$G,WMS!E65,OUTBOUND!$M:$M))</f>
        <v>60</v>
      </c>
      <c r="X65" s="73">
        <f>IF(E65="","",SUMIF(OUTBOUND!$G:$G,WMS!E65,OUTBOUND!$O:$O))</f>
        <v>30.5</v>
      </c>
      <c r="Y65" s="73">
        <f>IF(E65="","",SUMIF(OUTBOUND!$G:$G,WMS!E65,OUTBOUND!$AC:$AC))</f>
        <v>28.2</v>
      </c>
      <c r="Z65" s="73">
        <f>IF(E65="","",SUMIF(OUTBOUND!$G:$G,WMS!E65,OUTBOUND!$P:$P))</f>
        <v>0.23</v>
      </c>
      <c r="AA65" s="26">
        <f t="shared" si="51"/>
        <v>24</v>
      </c>
      <c r="AB65" s="26">
        <f t="shared" si="52"/>
        <v>144</v>
      </c>
      <c r="AC65" s="73">
        <f t="shared" si="53"/>
        <v>73.2</v>
      </c>
      <c r="AD65" s="73">
        <f t="shared" si="54"/>
        <v>67.68</v>
      </c>
      <c r="AE65" s="73">
        <f t="shared" si="55"/>
        <v>0.54</v>
      </c>
      <c r="AF65" s="82" t="b">
        <f t="shared" si="56"/>
        <v>1</v>
      </c>
    </row>
    <row r="66" spans="1:32">
      <c r="A66" s="43" t="s">
        <v>3348</v>
      </c>
      <c r="B66" s="19" t="s">
        <v>300</v>
      </c>
      <c r="C66" s="19" t="s">
        <v>3349</v>
      </c>
      <c r="D66" s="19" t="s">
        <v>3354</v>
      </c>
      <c r="E66" s="58" t="str">
        <f t="shared" si="37"/>
        <v>KG-ARI-1808-00019-00439/42581697</v>
      </c>
      <c r="F66" s="19" t="s">
        <v>302</v>
      </c>
      <c r="G66" s="19" t="s">
        <v>303</v>
      </c>
      <c r="H66" s="45">
        <v>43392</v>
      </c>
      <c r="I66" s="46">
        <v>34</v>
      </c>
      <c r="J66" s="46">
        <v>204</v>
      </c>
      <c r="K66" s="67">
        <f t="shared" si="38"/>
        <v>6</v>
      </c>
      <c r="L66" s="47">
        <v>1.9</v>
      </c>
      <c r="M66" s="68">
        <f t="shared" si="39"/>
        <v>64.6</v>
      </c>
      <c r="N66" s="46">
        <v>21.9</v>
      </c>
      <c r="O66" s="46">
        <v>22.3</v>
      </c>
      <c r="P66" s="46">
        <v>23.1</v>
      </c>
      <c r="Q66" s="73">
        <f t="shared" si="49"/>
        <v>0.011</v>
      </c>
      <c r="R66" s="67">
        <f t="shared" si="50"/>
        <v>0.38</v>
      </c>
      <c r="S66" s="74">
        <f t="shared" si="57"/>
        <v>0.29</v>
      </c>
      <c r="T66" s="51">
        <v>59.16</v>
      </c>
      <c r="U66" s="76" t="s">
        <v>3355</v>
      </c>
      <c r="V66" s="26">
        <f>IF(E66="","",SUMIF(OUTBOUND!$G:$G,WMS!E66,OUTBOUND!$L:$L))</f>
        <v>10</v>
      </c>
      <c r="W66" s="26">
        <f>IF(E66="","",SUMIF(OUTBOUND!$G:$G,WMS!E66,OUTBOUND!$M:$M))</f>
        <v>60</v>
      </c>
      <c r="X66" s="73">
        <f>IF(E66="","",SUMIF(OUTBOUND!$G:$G,WMS!E66,OUTBOUND!$O:$O))</f>
        <v>19</v>
      </c>
      <c r="Y66" s="73">
        <f>IF(E66="","",SUMIF(OUTBOUND!$G:$G,WMS!E66,OUTBOUND!$AC:$AC))</f>
        <v>17.4</v>
      </c>
      <c r="Z66" s="73">
        <f>IF(E66="","",SUMIF(OUTBOUND!$G:$G,WMS!E66,OUTBOUND!$P:$P))</f>
        <v>0.11</v>
      </c>
      <c r="AA66" s="26">
        <f t="shared" si="51"/>
        <v>24</v>
      </c>
      <c r="AB66" s="26">
        <f t="shared" si="52"/>
        <v>144</v>
      </c>
      <c r="AC66" s="73">
        <f t="shared" si="53"/>
        <v>45.6</v>
      </c>
      <c r="AD66" s="73">
        <f t="shared" si="54"/>
        <v>41.76</v>
      </c>
      <c r="AE66" s="73">
        <f t="shared" si="55"/>
        <v>0.27</v>
      </c>
      <c r="AF66" s="82" t="b">
        <f t="shared" si="56"/>
        <v>1</v>
      </c>
    </row>
    <row r="67" spans="1:32">
      <c r="A67" s="43" t="s">
        <v>3348</v>
      </c>
      <c r="B67" s="19" t="s">
        <v>300</v>
      </c>
      <c r="C67" s="19" t="s">
        <v>3349</v>
      </c>
      <c r="D67" s="19" t="s">
        <v>3356</v>
      </c>
      <c r="E67" s="58" t="str">
        <f t="shared" si="37"/>
        <v>KG-ARI-1808-00019-00439/42622499</v>
      </c>
      <c r="F67" s="19" t="s">
        <v>302</v>
      </c>
      <c r="G67" s="19" t="s">
        <v>303</v>
      </c>
      <c r="H67" s="45">
        <v>43392</v>
      </c>
      <c r="I67" s="46">
        <v>27</v>
      </c>
      <c r="J67" s="46">
        <v>162</v>
      </c>
      <c r="K67" s="67">
        <f t="shared" si="38"/>
        <v>6</v>
      </c>
      <c r="L67" s="47">
        <v>1.75</v>
      </c>
      <c r="M67" s="68">
        <f t="shared" si="39"/>
        <v>47.25</v>
      </c>
      <c r="N67" s="46">
        <v>39</v>
      </c>
      <c r="O67" s="46">
        <v>22.1</v>
      </c>
      <c r="P67" s="46">
        <v>20.4</v>
      </c>
      <c r="Q67" s="73">
        <f t="shared" si="49"/>
        <v>0.018</v>
      </c>
      <c r="R67" s="67">
        <f t="shared" si="50"/>
        <v>0.47</v>
      </c>
      <c r="S67" s="74">
        <f t="shared" si="57"/>
        <v>0.23</v>
      </c>
      <c r="T67" s="51">
        <v>37.26</v>
      </c>
      <c r="U67" s="76" t="s">
        <v>3353</v>
      </c>
      <c r="V67" s="26">
        <f>IF(E67="","",SUMIF(OUTBOUND!$G:$G,WMS!E67,OUTBOUND!$L:$L))</f>
        <v>0</v>
      </c>
      <c r="W67" s="26">
        <f>IF(E67="","",SUMIF(OUTBOUND!$G:$G,WMS!E67,OUTBOUND!$M:$M))</f>
        <v>0</v>
      </c>
      <c r="X67" s="73">
        <f>IF(E67="","",SUMIF(OUTBOUND!$G:$G,WMS!E67,OUTBOUND!$O:$O))</f>
        <v>0</v>
      </c>
      <c r="Y67" s="73">
        <f>IF(E67="","",SUMIF(OUTBOUND!$G:$G,WMS!E67,OUTBOUND!$AC:$AC))</f>
        <v>0</v>
      </c>
      <c r="Z67" s="73">
        <f>IF(E67="","",SUMIF(OUTBOUND!$G:$G,WMS!E67,OUTBOUND!$P:$P))</f>
        <v>0</v>
      </c>
      <c r="AA67" s="26">
        <f t="shared" si="51"/>
        <v>27</v>
      </c>
      <c r="AB67" s="26">
        <f t="shared" si="52"/>
        <v>162</v>
      </c>
      <c r="AC67" s="73">
        <f t="shared" si="53"/>
        <v>47.25</v>
      </c>
      <c r="AD67" s="73">
        <f t="shared" si="54"/>
        <v>37.26</v>
      </c>
      <c r="AE67" s="73">
        <f t="shared" si="55"/>
        <v>0.47</v>
      </c>
      <c r="AF67" s="82" t="b">
        <f t="shared" si="56"/>
        <v>1</v>
      </c>
    </row>
    <row r="68" spans="1:32">
      <c r="A68" s="43" t="s">
        <v>3348</v>
      </c>
      <c r="B68" s="19" t="s">
        <v>300</v>
      </c>
      <c r="C68" s="19" t="s">
        <v>3349</v>
      </c>
      <c r="D68" s="19" t="s">
        <v>3357</v>
      </c>
      <c r="E68" s="58" t="str">
        <f t="shared" si="37"/>
        <v>KG-ARI-1808-00019-00439/42622345</v>
      </c>
      <c r="F68" s="19" t="s">
        <v>302</v>
      </c>
      <c r="G68" s="19" t="s">
        <v>303</v>
      </c>
      <c r="H68" s="45">
        <v>43392</v>
      </c>
      <c r="I68" s="46">
        <v>28</v>
      </c>
      <c r="J68" s="46">
        <v>168</v>
      </c>
      <c r="K68" s="67">
        <f t="shared" si="38"/>
        <v>6</v>
      </c>
      <c r="L68" s="47">
        <v>1.8</v>
      </c>
      <c r="M68" s="68">
        <f t="shared" si="39"/>
        <v>50.4</v>
      </c>
      <c r="N68" s="46">
        <v>31.6</v>
      </c>
      <c r="O68" s="46">
        <v>21.8</v>
      </c>
      <c r="P68" s="46">
        <v>23.2</v>
      </c>
      <c r="Q68" s="73">
        <f t="shared" si="49"/>
        <v>0.016</v>
      </c>
      <c r="R68" s="67">
        <f t="shared" si="50"/>
        <v>0.45</v>
      </c>
      <c r="S68" s="74">
        <f t="shared" si="57"/>
        <v>0.253333333333333</v>
      </c>
      <c r="T68" s="51">
        <v>42.56</v>
      </c>
      <c r="U68" s="76" t="s">
        <v>3353</v>
      </c>
      <c r="V68" s="26">
        <f>IF(E68="","",SUMIF(OUTBOUND!$G:$G,WMS!E68,OUTBOUND!$L:$L))</f>
        <v>0</v>
      </c>
      <c r="W68" s="26">
        <f>IF(E68="","",SUMIF(OUTBOUND!$G:$G,WMS!E68,OUTBOUND!$M:$M))</f>
        <v>0</v>
      </c>
      <c r="X68" s="73">
        <f>IF(E68="","",SUMIF(OUTBOUND!$G:$G,WMS!E68,OUTBOUND!$O:$O))</f>
        <v>0</v>
      </c>
      <c r="Y68" s="73">
        <f>IF(E68="","",SUMIF(OUTBOUND!$G:$G,WMS!E68,OUTBOUND!$AC:$AC))</f>
        <v>0</v>
      </c>
      <c r="Z68" s="73">
        <f>IF(E68="","",SUMIF(OUTBOUND!$G:$G,WMS!E68,OUTBOUND!$P:$P))</f>
        <v>0</v>
      </c>
      <c r="AA68" s="26">
        <f t="shared" si="51"/>
        <v>28</v>
      </c>
      <c r="AB68" s="26">
        <f t="shared" si="52"/>
        <v>168</v>
      </c>
      <c r="AC68" s="73">
        <f t="shared" si="53"/>
        <v>50.4</v>
      </c>
      <c r="AD68" s="73">
        <f t="shared" si="54"/>
        <v>42.56</v>
      </c>
      <c r="AE68" s="73">
        <f t="shared" si="55"/>
        <v>0.45</v>
      </c>
      <c r="AF68" s="82" t="b">
        <f t="shared" si="56"/>
        <v>1</v>
      </c>
    </row>
    <row r="69" spans="1:32">
      <c r="A69" s="43" t="s">
        <v>3348</v>
      </c>
      <c r="B69" s="19" t="s">
        <v>300</v>
      </c>
      <c r="C69" s="19" t="s">
        <v>3349</v>
      </c>
      <c r="D69" s="19" t="s">
        <v>3358</v>
      </c>
      <c r="E69" s="58" t="str">
        <f t="shared" si="37"/>
        <v>KG-ARI-1808-00019-00439/42623021</v>
      </c>
      <c r="F69" s="19" t="s">
        <v>302</v>
      </c>
      <c r="G69" s="19" t="s">
        <v>303</v>
      </c>
      <c r="H69" s="45">
        <v>43392</v>
      </c>
      <c r="I69" s="46">
        <v>11</v>
      </c>
      <c r="J69" s="46">
        <v>66</v>
      </c>
      <c r="K69" s="67">
        <f t="shared" si="38"/>
        <v>6</v>
      </c>
      <c r="L69" s="47">
        <v>3.65</v>
      </c>
      <c r="M69" s="68">
        <f t="shared" si="39"/>
        <v>40.15</v>
      </c>
      <c r="N69" s="46">
        <v>41</v>
      </c>
      <c r="O69" s="46">
        <v>31.5</v>
      </c>
      <c r="P69" s="46">
        <v>22.4</v>
      </c>
      <c r="Q69" s="73">
        <f t="shared" si="49"/>
        <v>0.029</v>
      </c>
      <c r="R69" s="67">
        <f t="shared" si="50"/>
        <v>0.32</v>
      </c>
      <c r="S69" s="74">
        <f t="shared" si="57"/>
        <v>0.51</v>
      </c>
      <c r="T69" s="51">
        <v>33.66</v>
      </c>
      <c r="U69" s="76" t="s">
        <v>3359</v>
      </c>
      <c r="V69" s="26">
        <f>IF(E69="","",SUMIF(OUTBOUND!$G:$G,WMS!E69,OUTBOUND!$L:$L))</f>
        <v>0</v>
      </c>
      <c r="W69" s="26">
        <f>IF(E69="","",SUMIF(OUTBOUND!$G:$G,WMS!E69,OUTBOUND!$M:$M))</f>
        <v>0</v>
      </c>
      <c r="X69" s="73">
        <f>IF(E69="","",SUMIF(OUTBOUND!$G:$G,WMS!E69,OUTBOUND!$O:$O))</f>
        <v>0</v>
      </c>
      <c r="Y69" s="73">
        <f>IF(E69="","",SUMIF(OUTBOUND!$G:$G,WMS!E69,OUTBOUND!$AC:$AC))</f>
        <v>0</v>
      </c>
      <c r="Z69" s="73">
        <f>IF(E69="","",SUMIF(OUTBOUND!$G:$G,WMS!E69,OUTBOUND!$P:$P))</f>
        <v>0</v>
      </c>
      <c r="AA69" s="26">
        <f t="shared" si="51"/>
        <v>11</v>
      </c>
      <c r="AB69" s="26">
        <f t="shared" si="52"/>
        <v>66</v>
      </c>
      <c r="AC69" s="73">
        <f t="shared" si="53"/>
        <v>40.15</v>
      </c>
      <c r="AD69" s="73">
        <f t="shared" si="54"/>
        <v>33.66</v>
      </c>
      <c r="AE69" s="73">
        <f t="shared" si="55"/>
        <v>0.32</v>
      </c>
      <c r="AF69" s="82" t="b">
        <f t="shared" si="56"/>
        <v>1</v>
      </c>
    </row>
    <row r="70" spans="1:32">
      <c r="A70" s="43" t="s">
        <v>3348</v>
      </c>
      <c r="B70" s="19" t="s">
        <v>300</v>
      </c>
      <c r="C70" s="19" t="s">
        <v>3349</v>
      </c>
      <c r="D70" s="19" t="s">
        <v>3360</v>
      </c>
      <c r="E70" s="58" t="str">
        <f t="shared" si="37"/>
        <v>KG-ARI-1808-00019-00439/42426615</v>
      </c>
      <c r="F70" s="19" t="s">
        <v>302</v>
      </c>
      <c r="G70" s="19" t="s">
        <v>303</v>
      </c>
      <c r="H70" s="45">
        <v>43392</v>
      </c>
      <c r="I70" s="46">
        <v>17</v>
      </c>
      <c r="J70" s="46">
        <v>102</v>
      </c>
      <c r="K70" s="67">
        <f t="shared" si="38"/>
        <v>6</v>
      </c>
      <c r="L70" s="47">
        <v>2.45</v>
      </c>
      <c r="M70" s="68">
        <f t="shared" si="39"/>
        <v>41.65</v>
      </c>
      <c r="N70" s="46">
        <v>30</v>
      </c>
      <c r="O70" s="46">
        <v>22.3</v>
      </c>
      <c r="P70" s="46">
        <v>24</v>
      </c>
      <c r="Q70" s="73">
        <f t="shared" si="49"/>
        <v>0.016</v>
      </c>
      <c r="R70" s="67">
        <f t="shared" si="50"/>
        <v>0.27</v>
      </c>
      <c r="S70" s="74">
        <f t="shared" si="57"/>
        <v>0.35</v>
      </c>
      <c r="T70" s="51">
        <v>35.7</v>
      </c>
      <c r="U70" s="76" t="s">
        <v>3361</v>
      </c>
      <c r="V70" s="26">
        <f>IF(E70="","",SUMIF(OUTBOUND!$G:$G,WMS!E70,OUTBOUND!$L:$L))</f>
        <v>10</v>
      </c>
      <c r="W70" s="26">
        <f>IF(E70="","",SUMIF(OUTBOUND!$G:$G,WMS!E70,OUTBOUND!$M:$M))</f>
        <v>60</v>
      </c>
      <c r="X70" s="73">
        <f>IF(E70="","",SUMIF(OUTBOUND!$G:$G,WMS!E70,OUTBOUND!$O:$O))</f>
        <v>24.5</v>
      </c>
      <c r="Y70" s="73">
        <f>IF(E70="","",SUMIF(OUTBOUND!$G:$G,WMS!E70,OUTBOUND!$AC:$AC))</f>
        <v>21</v>
      </c>
      <c r="Z70" s="73">
        <f>IF(E70="","",SUMIF(OUTBOUND!$G:$G,WMS!E70,OUTBOUND!$P:$P))</f>
        <v>0.16</v>
      </c>
      <c r="AA70" s="26">
        <f t="shared" si="51"/>
        <v>7</v>
      </c>
      <c r="AB70" s="26">
        <f t="shared" si="52"/>
        <v>42</v>
      </c>
      <c r="AC70" s="73">
        <f t="shared" si="53"/>
        <v>17.15</v>
      </c>
      <c r="AD70" s="73">
        <f t="shared" si="54"/>
        <v>14.7</v>
      </c>
      <c r="AE70" s="73">
        <f t="shared" si="55"/>
        <v>0.11</v>
      </c>
      <c r="AF70" s="82" t="b">
        <f t="shared" si="56"/>
        <v>1</v>
      </c>
    </row>
    <row r="71" spans="1:32">
      <c r="A71" s="43" t="s">
        <v>3348</v>
      </c>
      <c r="B71" s="19" t="s">
        <v>300</v>
      </c>
      <c r="C71" s="19" t="s">
        <v>3349</v>
      </c>
      <c r="D71" s="19" t="s">
        <v>3362</v>
      </c>
      <c r="E71" s="58" t="str">
        <f t="shared" si="37"/>
        <v>KG-ARI-1808-00019-00439/42566953</v>
      </c>
      <c r="F71" s="19" t="s">
        <v>302</v>
      </c>
      <c r="G71" s="19" t="s">
        <v>303</v>
      </c>
      <c r="H71" s="45">
        <v>43392</v>
      </c>
      <c r="I71" s="46">
        <v>32</v>
      </c>
      <c r="J71" s="46">
        <v>192</v>
      </c>
      <c r="K71" s="67">
        <f t="shared" si="38"/>
        <v>6</v>
      </c>
      <c r="L71" s="47">
        <v>3.35</v>
      </c>
      <c r="M71" s="68">
        <f t="shared" si="39"/>
        <v>107.2</v>
      </c>
      <c r="N71" s="46">
        <v>40</v>
      </c>
      <c r="O71" s="46">
        <v>23.7</v>
      </c>
      <c r="P71" s="46">
        <v>25</v>
      </c>
      <c r="Q71" s="73">
        <f t="shared" si="49"/>
        <v>0.024</v>
      </c>
      <c r="R71" s="67">
        <f t="shared" si="50"/>
        <v>0.76</v>
      </c>
      <c r="S71" s="74">
        <f t="shared" si="57"/>
        <v>0.551666666666667</v>
      </c>
      <c r="T71" s="51">
        <v>105.92</v>
      </c>
      <c r="U71" s="76" t="s">
        <v>3361</v>
      </c>
      <c r="V71" s="26">
        <f>IF(E71="","",SUMIF(OUTBOUND!$G:$G,WMS!E71,OUTBOUND!$L:$L))</f>
        <v>0</v>
      </c>
      <c r="W71" s="26">
        <f>IF(E71="","",SUMIF(OUTBOUND!$G:$G,WMS!E71,OUTBOUND!$M:$M))</f>
        <v>0</v>
      </c>
      <c r="X71" s="73">
        <f>IF(E71="","",SUMIF(OUTBOUND!$G:$G,WMS!E71,OUTBOUND!$O:$O))</f>
        <v>0</v>
      </c>
      <c r="Y71" s="73">
        <f>IF(E71="","",SUMIF(OUTBOUND!$G:$G,WMS!E71,OUTBOUND!$AC:$AC))</f>
        <v>0</v>
      </c>
      <c r="Z71" s="73">
        <f>IF(E71="","",SUMIF(OUTBOUND!$G:$G,WMS!E71,OUTBOUND!$P:$P))</f>
        <v>0</v>
      </c>
      <c r="AA71" s="26">
        <f t="shared" si="51"/>
        <v>32</v>
      </c>
      <c r="AB71" s="26">
        <f t="shared" si="52"/>
        <v>192</v>
      </c>
      <c r="AC71" s="73">
        <f t="shared" si="53"/>
        <v>107.2</v>
      </c>
      <c r="AD71" s="73">
        <f t="shared" si="54"/>
        <v>105.92</v>
      </c>
      <c r="AE71" s="73">
        <f t="shared" si="55"/>
        <v>0.76</v>
      </c>
      <c r="AF71" s="82" t="b">
        <f t="shared" si="56"/>
        <v>1</v>
      </c>
    </row>
    <row r="72" spans="1:32">
      <c r="A72" s="43" t="s">
        <v>3348</v>
      </c>
      <c r="B72" s="19" t="s">
        <v>300</v>
      </c>
      <c r="C72" s="19" t="s">
        <v>3349</v>
      </c>
      <c r="D72" s="19" t="s">
        <v>3363</v>
      </c>
      <c r="E72" s="58" t="str">
        <f t="shared" si="37"/>
        <v>KG-ARI-1808-00019-00439/42571704</v>
      </c>
      <c r="F72" s="19" t="s">
        <v>302</v>
      </c>
      <c r="G72" s="19" t="s">
        <v>303</v>
      </c>
      <c r="H72" s="45">
        <v>43392</v>
      </c>
      <c r="I72" s="46">
        <v>31</v>
      </c>
      <c r="J72" s="46">
        <v>186</v>
      </c>
      <c r="K72" s="67">
        <f t="shared" si="38"/>
        <v>6</v>
      </c>
      <c r="L72" s="47">
        <v>2</v>
      </c>
      <c r="M72" s="68">
        <f t="shared" si="39"/>
        <v>62</v>
      </c>
      <c r="N72" s="46">
        <v>31.8</v>
      </c>
      <c r="O72" s="46">
        <v>24.7</v>
      </c>
      <c r="P72" s="46">
        <v>25.2</v>
      </c>
      <c r="Q72" s="73">
        <f t="shared" si="49"/>
        <v>0.02</v>
      </c>
      <c r="R72" s="67">
        <f t="shared" si="50"/>
        <v>0.61</v>
      </c>
      <c r="S72" s="74">
        <f t="shared" si="57"/>
        <v>0.281666666666667</v>
      </c>
      <c r="T72" s="51">
        <v>52.39</v>
      </c>
      <c r="U72" s="76" t="s">
        <v>3361</v>
      </c>
      <c r="V72" s="26">
        <f>IF(E72="","",SUMIF(OUTBOUND!$G:$G,WMS!E72,OUTBOUND!$L:$L))</f>
        <v>10</v>
      </c>
      <c r="W72" s="26">
        <f>IF(E72="","",SUMIF(OUTBOUND!$G:$G,WMS!E72,OUTBOUND!$M:$M))</f>
        <v>60</v>
      </c>
      <c r="X72" s="73">
        <f>IF(E72="","",SUMIF(OUTBOUND!$G:$G,WMS!E72,OUTBOUND!$O:$O))</f>
        <v>20</v>
      </c>
      <c r="Y72" s="73">
        <f>IF(E72="","",SUMIF(OUTBOUND!$G:$G,WMS!E72,OUTBOUND!$AC:$AC))</f>
        <v>16.9</v>
      </c>
      <c r="Z72" s="73">
        <f>IF(E72="","",SUMIF(OUTBOUND!$G:$G,WMS!E72,OUTBOUND!$P:$P))</f>
        <v>0.2</v>
      </c>
      <c r="AA72" s="26">
        <f t="shared" si="51"/>
        <v>21</v>
      </c>
      <c r="AB72" s="26">
        <f t="shared" si="52"/>
        <v>126</v>
      </c>
      <c r="AC72" s="73">
        <f t="shared" si="53"/>
        <v>42</v>
      </c>
      <c r="AD72" s="73">
        <f t="shared" si="54"/>
        <v>35.49</v>
      </c>
      <c r="AE72" s="73">
        <f t="shared" si="55"/>
        <v>0.41</v>
      </c>
      <c r="AF72" s="82" t="b">
        <f t="shared" si="56"/>
        <v>1</v>
      </c>
    </row>
    <row r="73" spans="1:32">
      <c r="A73" s="43" t="s">
        <v>3348</v>
      </c>
      <c r="B73" s="19" t="s">
        <v>300</v>
      </c>
      <c r="C73" s="19" t="s">
        <v>3349</v>
      </c>
      <c r="D73" s="19" t="s">
        <v>3364</v>
      </c>
      <c r="E73" s="58" t="str">
        <f t="shared" si="37"/>
        <v>KG-ARI-1808-00019-00439/42587354</v>
      </c>
      <c r="F73" s="19" t="s">
        <v>302</v>
      </c>
      <c r="G73" s="19" t="s">
        <v>303</v>
      </c>
      <c r="H73" s="45">
        <v>43392</v>
      </c>
      <c r="I73" s="46">
        <v>21</v>
      </c>
      <c r="J73" s="46">
        <v>126</v>
      </c>
      <c r="K73" s="67">
        <f t="shared" si="38"/>
        <v>6</v>
      </c>
      <c r="L73" s="47">
        <v>3.8</v>
      </c>
      <c r="M73" s="68">
        <f t="shared" si="39"/>
        <v>79.8</v>
      </c>
      <c r="N73" s="46">
        <v>44.8</v>
      </c>
      <c r="O73" s="46">
        <v>23.6</v>
      </c>
      <c r="P73" s="46">
        <v>24.2</v>
      </c>
      <c r="Q73" s="73">
        <f t="shared" si="49"/>
        <v>0.026</v>
      </c>
      <c r="R73" s="67">
        <f t="shared" si="50"/>
        <v>0.54</v>
      </c>
      <c r="S73" s="74">
        <f t="shared" si="57"/>
        <v>0.536666666666667</v>
      </c>
      <c r="T73" s="51">
        <v>67.62</v>
      </c>
      <c r="U73" s="76" t="s">
        <v>3353</v>
      </c>
      <c r="V73" s="26">
        <f>IF(E73="","",SUMIF(OUTBOUND!$G:$G,WMS!E73,OUTBOUND!$L:$L))</f>
        <v>0</v>
      </c>
      <c r="W73" s="26">
        <f>IF(E73="","",SUMIF(OUTBOUND!$G:$G,WMS!E73,OUTBOUND!$M:$M))</f>
        <v>0</v>
      </c>
      <c r="X73" s="73">
        <f>IF(E73="","",SUMIF(OUTBOUND!$G:$G,WMS!E73,OUTBOUND!$O:$O))</f>
        <v>0</v>
      </c>
      <c r="Y73" s="73">
        <f>IF(E73="","",SUMIF(OUTBOUND!$G:$G,WMS!E73,OUTBOUND!$AC:$AC))</f>
        <v>0</v>
      </c>
      <c r="Z73" s="73">
        <f>IF(E73="","",SUMIF(OUTBOUND!$G:$G,WMS!E73,OUTBOUND!$P:$P))</f>
        <v>0</v>
      </c>
      <c r="AA73" s="26">
        <f t="shared" si="51"/>
        <v>21</v>
      </c>
      <c r="AB73" s="26">
        <f t="shared" si="52"/>
        <v>126</v>
      </c>
      <c r="AC73" s="73">
        <f t="shared" si="53"/>
        <v>79.8</v>
      </c>
      <c r="AD73" s="73">
        <f t="shared" si="54"/>
        <v>67.62</v>
      </c>
      <c r="AE73" s="73">
        <f t="shared" si="55"/>
        <v>0.54</v>
      </c>
      <c r="AF73" s="82" t="b">
        <f t="shared" si="56"/>
        <v>1</v>
      </c>
    </row>
    <row r="74" spans="1:32">
      <c r="A74" s="43" t="s">
        <v>3348</v>
      </c>
      <c r="B74" s="19" t="s">
        <v>300</v>
      </c>
      <c r="C74" s="19" t="s">
        <v>3349</v>
      </c>
      <c r="D74" s="19" t="s">
        <v>3365</v>
      </c>
      <c r="E74" s="58" t="str">
        <f t="shared" si="37"/>
        <v>KG-ARI-1808-00019-00439/42425892</v>
      </c>
      <c r="F74" s="19" t="s">
        <v>302</v>
      </c>
      <c r="G74" s="19" t="s">
        <v>303</v>
      </c>
      <c r="H74" s="45">
        <v>43392</v>
      </c>
      <c r="I74" s="46">
        <v>25</v>
      </c>
      <c r="J74" s="46">
        <v>150</v>
      </c>
      <c r="K74" s="67">
        <f t="shared" si="38"/>
        <v>6</v>
      </c>
      <c r="L74" s="47">
        <v>2.4</v>
      </c>
      <c r="M74" s="68">
        <f t="shared" si="39"/>
        <v>60</v>
      </c>
      <c r="N74" s="46">
        <v>29.8</v>
      </c>
      <c r="O74" s="46">
        <v>21.8</v>
      </c>
      <c r="P74" s="46">
        <v>25</v>
      </c>
      <c r="Q74" s="73">
        <f t="shared" si="49"/>
        <v>0.016</v>
      </c>
      <c r="R74" s="67">
        <f t="shared" si="50"/>
        <v>0.41</v>
      </c>
      <c r="S74" s="74">
        <f t="shared" si="57"/>
        <v>0.35</v>
      </c>
      <c r="T74" s="51">
        <v>52.5</v>
      </c>
      <c r="U74" s="76" t="s">
        <v>3355</v>
      </c>
      <c r="V74" s="26">
        <f>IF(E74="","",SUMIF(OUTBOUND!$G:$G,WMS!E74,OUTBOUND!$L:$L))</f>
        <v>10</v>
      </c>
      <c r="W74" s="26">
        <f>IF(E74="","",SUMIF(OUTBOUND!$G:$G,WMS!E74,OUTBOUND!$M:$M))</f>
        <v>60</v>
      </c>
      <c r="X74" s="73">
        <f>IF(E74="","",SUMIF(OUTBOUND!$G:$G,WMS!E74,OUTBOUND!$O:$O))</f>
        <v>24</v>
      </c>
      <c r="Y74" s="73">
        <f>IF(E74="","",SUMIF(OUTBOUND!$G:$G,WMS!E74,OUTBOUND!$AC:$AC))</f>
        <v>21</v>
      </c>
      <c r="Z74" s="73">
        <f>IF(E74="","",SUMIF(OUTBOUND!$G:$G,WMS!E74,OUTBOUND!$P:$P))</f>
        <v>0.16</v>
      </c>
      <c r="AA74" s="26">
        <f t="shared" si="51"/>
        <v>15</v>
      </c>
      <c r="AB74" s="26">
        <f t="shared" si="52"/>
        <v>90</v>
      </c>
      <c r="AC74" s="73">
        <f t="shared" si="53"/>
        <v>36</v>
      </c>
      <c r="AD74" s="73">
        <f t="shared" si="54"/>
        <v>31.5</v>
      </c>
      <c r="AE74" s="73">
        <f t="shared" si="55"/>
        <v>0.25</v>
      </c>
      <c r="AF74" s="82" t="b">
        <f t="shared" si="56"/>
        <v>1</v>
      </c>
    </row>
    <row r="75" spans="1:32">
      <c r="A75" s="43" t="s">
        <v>3348</v>
      </c>
      <c r="B75" s="19" t="s">
        <v>300</v>
      </c>
      <c r="C75" s="19" t="s">
        <v>3349</v>
      </c>
      <c r="D75" s="19" t="s">
        <v>3366</v>
      </c>
      <c r="E75" s="58" t="str">
        <f t="shared" si="37"/>
        <v>KG-ARI-1808-00019-00439/42338727</v>
      </c>
      <c r="F75" s="19" t="s">
        <v>302</v>
      </c>
      <c r="G75" s="19" t="s">
        <v>303</v>
      </c>
      <c r="H75" s="45">
        <v>43392</v>
      </c>
      <c r="I75" s="46">
        <v>39</v>
      </c>
      <c r="J75" s="46">
        <v>234</v>
      </c>
      <c r="K75" s="67">
        <f t="shared" si="38"/>
        <v>6</v>
      </c>
      <c r="L75" s="47">
        <v>1.8</v>
      </c>
      <c r="M75" s="68">
        <f t="shared" si="39"/>
        <v>70.2</v>
      </c>
      <c r="N75" s="46">
        <v>32.5</v>
      </c>
      <c r="O75" s="46">
        <v>23</v>
      </c>
      <c r="P75" s="46">
        <v>23.6</v>
      </c>
      <c r="Q75" s="73">
        <f t="shared" si="49"/>
        <v>0.018</v>
      </c>
      <c r="R75" s="67">
        <f t="shared" si="50"/>
        <v>0.69</v>
      </c>
      <c r="S75" s="74">
        <f t="shared" si="57"/>
        <v>0.26</v>
      </c>
      <c r="T75" s="51">
        <v>60.84</v>
      </c>
      <c r="U75" s="76" t="s">
        <v>3367</v>
      </c>
      <c r="V75" s="26">
        <f>IF(E75="","",SUMIF(OUTBOUND!$G:$G,WMS!E75,OUTBOUND!$L:$L))</f>
        <v>10</v>
      </c>
      <c r="W75" s="26">
        <f>IF(E75="","",SUMIF(OUTBOUND!$G:$G,WMS!E75,OUTBOUND!$M:$M))</f>
        <v>60</v>
      </c>
      <c r="X75" s="73">
        <f>IF(E75="","",SUMIF(OUTBOUND!$G:$G,WMS!E75,OUTBOUND!$O:$O))</f>
        <v>18</v>
      </c>
      <c r="Y75" s="73">
        <f>IF(E75="","",SUMIF(OUTBOUND!$G:$G,WMS!E75,OUTBOUND!$AC:$AC))</f>
        <v>15.6</v>
      </c>
      <c r="Z75" s="73">
        <f>IF(E75="","",SUMIF(OUTBOUND!$G:$G,WMS!E75,OUTBOUND!$P:$P))</f>
        <v>0.18</v>
      </c>
      <c r="AA75" s="26">
        <f t="shared" si="51"/>
        <v>29</v>
      </c>
      <c r="AB75" s="26">
        <f t="shared" si="52"/>
        <v>174</v>
      </c>
      <c r="AC75" s="73">
        <f t="shared" si="53"/>
        <v>52.2</v>
      </c>
      <c r="AD75" s="73">
        <f t="shared" si="54"/>
        <v>45.24</v>
      </c>
      <c r="AE75" s="73">
        <f t="shared" si="55"/>
        <v>0.51</v>
      </c>
      <c r="AF75" s="82" t="b">
        <f t="shared" si="56"/>
        <v>1</v>
      </c>
    </row>
    <row r="76" spans="1:32">
      <c r="A76" s="43" t="s">
        <v>3348</v>
      </c>
      <c r="B76" s="19" t="s">
        <v>300</v>
      </c>
      <c r="C76" s="19" t="s">
        <v>3349</v>
      </c>
      <c r="D76" s="19" t="s">
        <v>3368</v>
      </c>
      <c r="E76" s="58" t="str">
        <f t="shared" si="37"/>
        <v>KG-ARI-1808-00019-00439/42338680</v>
      </c>
      <c r="F76" s="19" t="s">
        <v>302</v>
      </c>
      <c r="G76" s="19" t="s">
        <v>303</v>
      </c>
      <c r="H76" s="45">
        <v>43392</v>
      </c>
      <c r="I76" s="46">
        <v>32</v>
      </c>
      <c r="J76" s="46">
        <v>192</v>
      </c>
      <c r="K76" s="67">
        <f t="shared" si="38"/>
        <v>6</v>
      </c>
      <c r="L76" s="47">
        <v>1.7</v>
      </c>
      <c r="M76" s="68">
        <f t="shared" si="39"/>
        <v>54.4</v>
      </c>
      <c r="N76" s="46">
        <v>29.4</v>
      </c>
      <c r="O76" s="46">
        <v>21.7</v>
      </c>
      <c r="P76" s="46">
        <v>20.7</v>
      </c>
      <c r="Q76" s="73">
        <f t="shared" si="49"/>
        <v>0.013</v>
      </c>
      <c r="R76" s="67">
        <f t="shared" si="50"/>
        <v>0.42</v>
      </c>
      <c r="S76" s="74">
        <f t="shared" si="57"/>
        <v>0.275</v>
      </c>
      <c r="T76" s="51">
        <v>52.8</v>
      </c>
      <c r="U76" s="76" t="s">
        <v>3351</v>
      </c>
      <c r="V76" s="26">
        <f>IF(E76="","",SUMIF(OUTBOUND!$G:$G,WMS!E76,OUTBOUND!$L:$L))</f>
        <v>0</v>
      </c>
      <c r="W76" s="26">
        <f>IF(E76="","",SUMIF(OUTBOUND!$G:$G,WMS!E76,OUTBOUND!$M:$M))</f>
        <v>0</v>
      </c>
      <c r="X76" s="73">
        <f>IF(E76="","",SUMIF(OUTBOUND!$G:$G,WMS!E76,OUTBOUND!$O:$O))</f>
        <v>0</v>
      </c>
      <c r="Y76" s="73">
        <f>IF(E76="","",SUMIF(OUTBOUND!$G:$G,WMS!E76,OUTBOUND!$AC:$AC))</f>
        <v>0</v>
      </c>
      <c r="Z76" s="73">
        <f>IF(E76="","",SUMIF(OUTBOUND!$G:$G,WMS!E76,OUTBOUND!$P:$P))</f>
        <v>0</v>
      </c>
      <c r="AA76" s="26">
        <f t="shared" si="51"/>
        <v>32</v>
      </c>
      <c r="AB76" s="26">
        <f t="shared" si="52"/>
        <v>192</v>
      </c>
      <c r="AC76" s="73">
        <f t="shared" si="53"/>
        <v>54.4</v>
      </c>
      <c r="AD76" s="73">
        <f t="shared" si="54"/>
        <v>52.8</v>
      </c>
      <c r="AE76" s="73">
        <f t="shared" si="55"/>
        <v>0.42</v>
      </c>
      <c r="AF76" s="82" t="b">
        <f t="shared" si="56"/>
        <v>1</v>
      </c>
    </row>
    <row r="77" spans="1:32">
      <c r="A77" s="43" t="s">
        <v>3348</v>
      </c>
      <c r="B77" s="19" t="s">
        <v>300</v>
      </c>
      <c r="C77" s="19" t="s">
        <v>3349</v>
      </c>
      <c r="D77" s="19" t="s">
        <v>3369</v>
      </c>
      <c r="E77" s="58" t="str">
        <f t="shared" si="37"/>
        <v>KG-ARI-1808-00019-00439/42340638</v>
      </c>
      <c r="F77" s="19" t="s">
        <v>302</v>
      </c>
      <c r="G77" s="19" t="s">
        <v>303</v>
      </c>
      <c r="H77" s="45">
        <v>43392</v>
      </c>
      <c r="I77" s="46">
        <v>22</v>
      </c>
      <c r="J77" s="46">
        <v>132</v>
      </c>
      <c r="K77" s="67">
        <f t="shared" si="38"/>
        <v>6</v>
      </c>
      <c r="L77" s="47">
        <v>3.35</v>
      </c>
      <c r="M77" s="68">
        <f t="shared" si="39"/>
        <v>73.7</v>
      </c>
      <c r="N77" s="46">
        <v>45</v>
      </c>
      <c r="O77" s="46">
        <v>23.5</v>
      </c>
      <c r="P77" s="46">
        <v>23.5</v>
      </c>
      <c r="Q77" s="73">
        <f t="shared" si="49"/>
        <v>0.025</v>
      </c>
      <c r="R77" s="67">
        <f t="shared" si="50"/>
        <v>0.55</v>
      </c>
      <c r="S77" s="74">
        <f t="shared" si="57"/>
        <v>0.45</v>
      </c>
      <c r="T77" s="51">
        <v>59.4</v>
      </c>
      <c r="U77" s="76" t="s">
        <v>3351</v>
      </c>
      <c r="V77" s="26">
        <f>IF(E77="","",SUMIF(OUTBOUND!$G:$G,WMS!E77,OUTBOUND!$L:$L))</f>
        <v>0</v>
      </c>
      <c r="W77" s="26">
        <f>IF(E77="","",SUMIF(OUTBOUND!$G:$G,WMS!E77,OUTBOUND!$M:$M))</f>
        <v>0</v>
      </c>
      <c r="X77" s="73">
        <f>IF(E77="","",SUMIF(OUTBOUND!$G:$G,WMS!E77,OUTBOUND!$O:$O))</f>
        <v>0</v>
      </c>
      <c r="Y77" s="73">
        <f>IF(E77="","",SUMIF(OUTBOUND!$G:$G,WMS!E77,OUTBOUND!$AC:$AC))</f>
        <v>0</v>
      </c>
      <c r="Z77" s="73">
        <f>IF(E77="","",SUMIF(OUTBOUND!$G:$G,WMS!E77,OUTBOUND!$P:$P))</f>
        <v>0</v>
      </c>
      <c r="AA77" s="26">
        <f t="shared" si="51"/>
        <v>22</v>
      </c>
      <c r="AB77" s="26">
        <f t="shared" si="52"/>
        <v>132</v>
      </c>
      <c r="AC77" s="73">
        <f t="shared" si="53"/>
        <v>73.7</v>
      </c>
      <c r="AD77" s="73">
        <f t="shared" si="54"/>
        <v>59.4</v>
      </c>
      <c r="AE77" s="73">
        <f t="shared" si="55"/>
        <v>0.55</v>
      </c>
      <c r="AF77" s="82" t="b">
        <f t="shared" si="56"/>
        <v>1</v>
      </c>
    </row>
    <row r="78" spans="1:32">
      <c r="A78" s="43" t="s">
        <v>3348</v>
      </c>
      <c r="B78" s="19" t="s">
        <v>300</v>
      </c>
      <c r="C78" s="19" t="s">
        <v>3349</v>
      </c>
      <c r="D78" s="19" t="s">
        <v>3370</v>
      </c>
      <c r="E78" s="58" t="str">
        <f t="shared" si="37"/>
        <v>KG-ARI-1808-00019-00439/42491736</v>
      </c>
      <c r="F78" s="19" t="s">
        <v>302</v>
      </c>
      <c r="G78" s="19" t="s">
        <v>303</v>
      </c>
      <c r="H78" s="45">
        <v>43392</v>
      </c>
      <c r="I78" s="46">
        <v>22</v>
      </c>
      <c r="J78" s="46">
        <v>132</v>
      </c>
      <c r="K78" s="67">
        <f t="shared" si="38"/>
        <v>6</v>
      </c>
      <c r="L78" s="47">
        <v>1.85</v>
      </c>
      <c r="M78" s="68">
        <f t="shared" si="39"/>
        <v>40.7</v>
      </c>
      <c r="N78" s="46">
        <v>38.3</v>
      </c>
      <c r="O78" s="46">
        <v>21.5</v>
      </c>
      <c r="P78" s="46">
        <v>21.5</v>
      </c>
      <c r="Q78" s="73">
        <f t="shared" si="49"/>
        <v>0.018</v>
      </c>
      <c r="R78" s="67">
        <f t="shared" si="50"/>
        <v>0.39</v>
      </c>
      <c r="S78" s="74">
        <f t="shared" si="57"/>
        <v>0.3</v>
      </c>
      <c r="T78" s="51">
        <v>39.6</v>
      </c>
      <c r="U78" s="76" t="s">
        <v>3351</v>
      </c>
      <c r="V78" s="26">
        <f>IF(E78="","",SUMIF(OUTBOUND!$G:$G,WMS!E78,OUTBOUND!$L:$L))</f>
        <v>10</v>
      </c>
      <c r="W78" s="26">
        <f>IF(E78="","",SUMIF(OUTBOUND!$G:$G,WMS!E78,OUTBOUND!$M:$M))</f>
        <v>60</v>
      </c>
      <c r="X78" s="73">
        <f>IF(E78="","",SUMIF(OUTBOUND!$G:$G,WMS!E78,OUTBOUND!$O:$O))</f>
        <v>18.5</v>
      </c>
      <c r="Y78" s="73">
        <f>IF(E78="","",SUMIF(OUTBOUND!$G:$G,WMS!E78,OUTBOUND!$AC:$AC))</f>
        <v>18</v>
      </c>
      <c r="Z78" s="73">
        <f>IF(E78="","",SUMIF(OUTBOUND!$G:$G,WMS!E78,OUTBOUND!$P:$P))</f>
        <v>0.18</v>
      </c>
      <c r="AA78" s="26">
        <f t="shared" si="51"/>
        <v>12</v>
      </c>
      <c r="AB78" s="26">
        <f t="shared" si="52"/>
        <v>72</v>
      </c>
      <c r="AC78" s="73">
        <f t="shared" si="53"/>
        <v>22.2</v>
      </c>
      <c r="AD78" s="73">
        <f t="shared" si="54"/>
        <v>21.6</v>
      </c>
      <c r="AE78" s="73">
        <f t="shared" si="55"/>
        <v>0.21</v>
      </c>
      <c r="AF78" s="82" t="b">
        <f t="shared" si="56"/>
        <v>1</v>
      </c>
    </row>
    <row r="79" spans="1:32">
      <c r="A79" s="43" t="s">
        <v>3348</v>
      </c>
      <c r="B79" s="19" t="s">
        <v>300</v>
      </c>
      <c r="C79" s="19" t="s">
        <v>3349</v>
      </c>
      <c r="D79" s="19" t="s">
        <v>3371</v>
      </c>
      <c r="E79" s="58" t="str">
        <f t="shared" si="37"/>
        <v>KG-ARI-1808-00019-00439/42571711</v>
      </c>
      <c r="F79" s="19" t="s">
        <v>302</v>
      </c>
      <c r="G79" s="19" t="s">
        <v>303</v>
      </c>
      <c r="H79" s="45">
        <v>43392</v>
      </c>
      <c r="I79" s="46">
        <v>18</v>
      </c>
      <c r="J79" s="46">
        <v>108</v>
      </c>
      <c r="K79" s="67">
        <f t="shared" si="38"/>
        <v>6</v>
      </c>
      <c r="L79" s="47">
        <v>1.55</v>
      </c>
      <c r="M79" s="68">
        <f t="shared" si="39"/>
        <v>27.9</v>
      </c>
      <c r="N79" s="46">
        <v>39.5</v>
      </c>
      <c r="O79" s="46">
        <v>21.6</v>
      </c>
      <c r="P79" s="46">
        <v>21.2</v>
      </c>
      <c r="Q79" s="73">
        <f t="shared" si="49"/>
        <v>0.018</v>
      </c>
      <c r="R79" s="67">
        <f t="shared" si="50"/>
        <v>0.33</v>
      </c>
      <c r="S79" s="74">
        <f t="shared" si="57"/>
        <v>0.225</v>
      </c>
      <c r="T79" s="51">
        <v>24.3</v>
      </c>
      <c r="U79" s="76" t="s">
        <v>3361</v>
      </c>
      <c r="V79" s="26">
        <f>IF(E79="","",SUMIF(OUTBOUND!$G:$G,WMS!E79,OUTBOUND!$L:$L))</f>
        <v>0</v>
      </c>
      <c r="W79" s="26">
        <f>IF(E79="","",SUMIF(OUTBOUND!$G:$G,WMS!E79,OUTBOUND!$M:$M))</f>
        <v>0</v>
      </c>
      <c r="X79" s="73">
        <f>IF(E79="","",SUMIF(OUTBOUND!$G:$G,WMS!E79,OUTBOUND!$O:$O))</f>
        <v>0</v>
      </c>
      <c r="Y79" s="73">
        <f>IF(E79="","",SUMIF(OUTBOUND!$G:$G,WMS!E79,OUTBOUND!$AC:$AC))</f>
        <v>0</v>
      </c>
      <c r="Z79" s="73">
        <f>IF(E79="","",SUMIF(OUTBOUND!$G:$G,WMS!E79,OUTBOUND!$P:$P))</f>
        <v>0</v>
      </c>
      <c r="AA79" s="26">
        <f t="shared" si="51"/>
        <v>18</v>
      </c>
      <c r="AB79" s="26">
        <f t="shared" si="52"/>
        <v>108</v>
      </c>
      <c r="AC79" s="73">
        <f t="shared" si="53"/>
        <v>27.9</v>
      </c>
      <c r="AD79" s="73">
        <f t="shared" si="54"/>
        <v>24.3</v>
      </c>
      <c r="AE79" s="73">
        <f t="shared" si="55"/>
        <v>0.33</v>
      </c>
      <c r="AF79" s="82" t="b">
        <f t="shared" si="56"/>
        <v>1</v>
      </c>
    </row>
    <row r="80" spans="1:32">
      <c r="A80" s="43" t="s">
        <v>3348</v>
      </c>
      <c r="B80" s="19" t="s">
        <v>300</v>
      </c>
      <c r="C80" s="19" t="s">
        <v>3349</v>
      </c>
      <c r="D80" s="19" t="s">
        <v>3372</v>
      </c>
      <c r="E80" s="58" t="str">
        <f t="shared" si="37"/>
        <v>KG-ARI-1808-00019-00439/42623007</v>
      </c>
      <c r="F80" s="19" t="s">
        <v>302</v>
      </c>
      <c r="G80" s="19" t="s">
        <v>303</v>
      </c>
      <c r="H80" s="45">
        <v>43392</v>
      </c>
      <c r="I80" s="46">
        <v>11</v>
      </c>
      <c r="J80" s="46">
        <v>66</v>
      </c>
      <c r="K80" s="67">
        <f t="shared" si="38"/>
        <v>6</v>
      </c>
      <c r="L80" s="47">
        <v>3.1</v>
      </c>
      <c r="M80" s="68">
        <f t="shared" si="39"/>
        <v>34.1</v>
      </c>
      <c r="N80" s="46">
        <v>40.5</v>
      </c>
      <c r="O80" s="46">
        <v>18.5</v>
      </c>
      <c r="P80" s="46">
        <v>33</v>
      </c>
      <c r="Q80" s="73">
        <f t="shared" si="49"/>
        <v>0.025</v>
      </c>
      <c r="R80" s="67">
        <f t="shared" si="50"/>
        <v>0.27</v>
      </c>
      <c r="S80" s="74">
        <f t="shared" si="57"/>
        <v>0.49</v>
      </c>
      <c r="T80" s="51">
        <v>32.34</v>
      </c>
      <c r="U80" s="76" t="s">
        <v>3355</v>
      </c>
      <c r="V80" s="26">
        <f>IF(E80="","",SUMIF(OUTBOUND!$G:$G,WMS!E80,OUTBOUND!$L:$L))</f>
        <v>0</v>
      </c>
      <c r="W80" s="26">
        <f>IF(E80="","",SUMIF(OUTBOUND!$G:$G,WMS!E80,OUTBOUND!$M:$M))</f>
        <v>0</v>
      </c>
      <c r="X80" s="73">
        <f>IF(E80="","",SUMIF(OUTBOUND!$G:$G,WMS!E80,OUTBOUND!$O:$O))</f>
        <v>0</v>
      </c>
      <c r="Y80" s="73">
        <f>IF(E80="","",SUMIF(OUTBOUND!$G:$G,WMS!E80,OUTBOUND!$AC:$AC))</f>
        <v>0</v>
      </c>
      <c r="Z80" s="73">
        <f>IF(E80="","",SUMIF(OUTBOUND!$G:$G,WMS!E80,OUTBOUND!$P:$P))</f>
        <v>0</v>
      </c>
      <c r="AA80" s="26">
        <f t="shared" si="51"/>
        <v>11</v>
      </c>
      <c r="AB80" s="26">
        <f t="shared" si="52"/>
        <v>66</v>
      </c>
      <c r="AC80" s="73">
        <f t="shared" si="53"/>
        <v>34.1</v>
      </c>
      <c r="AD80" s="73">
        <f t="shared" si="54"/>
        <v>32.34</v>
      </c>
      <c r="AE80" s="73">
        <f t="shared" si="55"/>
        <v>0.27</v>
      </c>
      <c r="AF80" s="82" t="b">
        <f t="shared" si="56"/>
        <v>1</v>
      </c>
    </row>
    <row r="81" spans="1:32">
      <c r="A81" s="43" t="s">
        <v>3348</v>
      </c>
      <c r="B81" s="19" t="s">
        <v>300</v>
      </c>
      <c r="C81" s="19" t="s">
        <v>3349</v>
      </c>
      <c r="D81" s="19" t="s">
        <v>3373</v>
      </c>
      <c r="E81" s="58" t="str">
        <f t="shared" si="37"/>
        <v>KG-ARI-1808-00019-00439/42566946</v>
      </c>
      <c r="F81" s="19" t="s">
        <v>302</v>
      </c>
      <c r="G81" s="19" t="s">
        <v>303</v>
      </c>
      <c r="H81" s="45">
        <v>43392</v>
      </c>
      <c r="I81" s="46">
        <v>28</v>
      </c>
      <c r="J81" s="46">
        <v>168</v>
      </c>
      <c r="K81" s="67">
        <f t="shared" si="38"/>
        <v>6</v>
      </c>
      <c r="L81" s="47">
        <v>2.3</v>
      </c>
      <c r="M81" s="68">
        <f t="shared" si="39"/>
        <v>64.4</v>
      </c>
      <c r="N81" s="46">
        <v>32.5</v>
      </c>
      <c r="O81" s="46">
        <v>23</v>
      </c>
      <c r="P81" s="46">
        <v>18.2</v>
      </c>
      <c r="Q81" s="73">
        <f t="shared" si="49"/>
        <v>0.014</v>
      </c>
      <c r="R81" s="67">
        <f t="shared" si="50"/>
        <v>0.38</v>
      </c>
      <c r="S81" s="74">
        <f t="shared" si="57"/>
        <v>0.386666666666667</v>
      </c>
      <c r="T81" s="51">
        <v>64.96</v>
      </c>
      <c r="U81" s="76" t="s">
        <v>3361</v>
      </c>
      <c r="V81" s="26">
        <f>IF(E81="","",SUMIF(OUTBOUND!$G:$G,WMS!E81,OUTBOUND!$L:$L))</f>
        <v>10</v>
      </c>
      <c r="W81" s="26">
        <f>IF(E81="","",SUMIF(OUTBOUND!$G:$G,WMS!E81,OUTBOUND!$M:$M))</f>
        <v>60</v>
      </c>
      <c r="X81" s="73">
        <f>IF(E81="","",SUMIF(OUTBOUND!$G:$G,WMS!E81,OUTBOUND!$O:$O))</f>
        <v>23</v>
      </c>
      <c r="Y81" s="73">
        <f>IF(E81="","",SUMIF(OUTBOUND!$G:$G,WMS!E81,OUTBOUND!$AC:$AC))</f>
        <v>23.2</v>
      </c>
      <c r="Z81" s="73">
        <f>IF(E81="","",SUMIF(OUTBOUND!$G:$G,WMS!E81,OUTBOUND!$P:$P))</f>
        <v>0.14</v>
      </c>
      <c r="AA81" s="26">
        <f t="shared" si="51"/>
        <v>18</v>
      </c>
      <c r="AB81" s="26">
        <f t="shared" si="52"/>
        <v>108</v>
      </c>
      <c r="AC81" s="73">
        <f t="shared" si="53"/>
        <v>41.4</v>
      </c>
      <c r="AD81" s="73">
        <f t="shared" si="54"/>
        <v>41.76</v>
      </c>
      <c r="AE81" s="73">
        <f t="shared" si="55"/>
        <v>0.24</v>
      </c>
      <c r="AF81" s="82" t="b">
        <f t="shared" si="56"/>
        <v>1</v>
      </c>
    </row>
    <row r="82" spans="1:32">
      <c r="A82" s="43" t="s">
        <v>3348</v>
      </c>
      <c r="B82" s="19" t="s">
        <v>300</v>
      </c>
      <c r="C82" s="19" t="s">
        <v>3349</v>
      </c>
      <c r="D82" s="19" t="s">
        <v>3374</v>
      </c>
      <c r="E82" s="58" t="str">
        <f t="shared" si="37"/>
        <v>KG-ARI-1808-00019-00439/42332534</v>
      </c>
      <c r="F82" s="19" t="s">
        <v>302</v>
      </c>
      <c r="G82" s="19" t="s">
        <v>303</v>
      </c>
      <c r="H82" s="45">
        <v>43392</v>
      </c>
      <c r="I82" s="46">
        <v>27</v>
      </c>
      <c r="J82" s="46">
        <v>162</v>
      </c>
      <c r="K82" s="67">
        <f t="shared" si="38"/>
        <v>6</v>
      </c>
      <c r="L82" s="47">
        <v>2.25</v>
      </c>
      <c r="M82" s="68">
        <f t="shared" si="39"/>
        <v>60.75</v>
      </c>
      <c r="N82" s="46">
        <v>30</v>
      </c>
      <c r="O82" s="46">
        <v>24.5</v>
      </c>
      <c r="P82" s="46">
        <v>14</v>
      </c>
      <c r="Q82" s="73">
        <f t="shared" si="49"/>
        <v>0.01</v>
      </c>
      <c r="R82" s="67">
        <f t="shared" si="50"/>
        <v>0.28</v>
      </c>
      <c r="S82" s="74">
        <f t="shared" si="57"/>
        <v>0.365</v>
      </c>
      <c r="T82" s="51">
        <v>59.13</v>
      </c>
      <c r="U82" s="76" t="s">
        <v>3355</v>
      </c>
      <c r="V82" s="26">
        <f>IF(E82="","",SUMIF(OUTBOUND!$G:$G,WMS!E82,OUTBOUND!$L:$L))</f>
        <v>10</v>
      </c>
      <c r="W82" s="26">
        <f>IF(E82="","",SUMIF(OUTBOUND!$G:$G,WMS!E82,OUTBOUND!$M:$M))</f>
        <v>60</v>
      </c>
      <c r="X82" s="73">
        <f>IF(E82="","",SUMIF(OUTBOUND!$G:$G,WMS!E82,OUTBOUND!$O:$O))</f>
        <v>22.5</v>
      </c>
      <c r="Y82" s="73">
        <f>IF(E82="","",SUMIF(OUTBOUND!$G:$G,WMS!E82,OUTBOUND!$AC:$AC))</f>
        <v>21.9</v>
      </c>
      <c r="Z82" s="73">
        <f>IF(E82="","",SUMIF(OUTBOUND!$G:$G,WMS!E82,OUTBOUND!$P:$P))</f>
        <v>0.1</v>
      </c>
      <c r="AA82" s="26">
        <f t="shared" si="51"/>
        <v>17</v>
      </c>
      <c r="AB82" s="26">
        <f t="shared" si="52"/>
        <v>102</v>
      </c>
      <c r="AC82" s="73">
        <f t="shared" si="53"/>
        <v>38.25</v>
      </c>
      <c r="AD82" s="73">
        <f t="shared" si="54"/>
        <v>37.23</v>
      </c>
      <c r="AE82" s="73">
        <f t="shared" si="55"/>
        <v>0.18</v>
      </c>
      <c r="AF82" s="82" t="b">
        <f t="shared" si="56"/>
        <v>1</v>
      </c>
    </row>
    <row r="83" spans="1:32">
      <c r="A83" s="43" t="s">
        <v>3348</v>
      </c>
      <c r="B83" s="19" t="s">
        <v>300</v>
      </c>
      <c r="C83" s="19" t="s">
        <v>3349</v>
      </c>
      <c r="D83" s="19" t="s">
        <v>3375</v>
      </c>
      <c r="E83" s="58" t="str">
        <f t="shared" si="37"/>
        <v>KG-ARI-1808-00019-00439/42623052</v>
      </c>
      <c r="F83" s="19" t="s">
        <v>302</v>
      </c>
      <c r="G83" s="19" t="s">
        <v>305</v>
      </c>
      <c r="H83" s="45">
        <v>43392</v>
      </c>
      <c r="I83" s="46">
        <v>22</v>
      </c>
      <c r="J83" s="46">
        <v>132</v>
      </c>
      <c r="K83" s="67">
        <f t="shared" si="38"/>
        <v>6</v>
      </c>
      <c r="L83" s="47">
        <v>4</v>
      </c>
      <c r="M83" s="68">
        <f t="shared" si="39"/>
        <v>88</v>
      </c>
      <c r="N83" s="46">
        <v>26.2</v>
      </c>
      <c r="O83" s="46">
        <v>24.5</v>
      </c>
      <c r="P83" s="46">
        <v>23</v>
      </c>
      <c r="Q83" s="73">
        <f t="shared" si="49"/>
        <v>0.015</v>
      </c>
      <c r="R83" s="67">
        <f t="shared" si="50"/>
        <v>0.32</v>
      </c>
      <c r="S83" s="74">
        <f t="shared" si="57"/>
        <v>0.63</v>
      </c>
      <c r="T83" s="51">
        <v>83.16</v>
      </c>
      <c r="U83" s="76" t="s">
        <v>3355</v>
      </c>
      <c r="V83" s="26">
        <f>IF(E83="","",SUMIF(OUTBOUND!$G:$G,WMS!E83,OUTBOUND!$L:$L))</f>
        <v>10</v>
      </c>
      <c r="W83" s="26">
        <f>IF(E83="","",SUMIF(OUTBOUND!$G:$G,WMS!E83,OUTBOUND!$M:$M))</f>
        <v>60</v>
      </c>
      <c r="X83" s="73">
        <f>IF(E83="","",SUMIF(OUTBOUND!$G:$G,WMS!E83,OUTBOUND!$O:$O))</f>
        <v>40</v>
      </c>
      <c r="Y83" s="73">
        <f>IF(E83="","",SUMIF(OUTBOUND!$G:$G,WMS!E83,OUTBOUND!$AC:$AC))</f>
        <v>37.8</v>
      </c>
      <c r="Z83" s="73">
        <f>IF(E83="","",SUMIF(OUTBOUND!$G:$G,WMS!E83,OUTBOUND!$P:$P))</f>
        <v>0.15</v>
      </c>
      <c r="AA83" s="26">
        <f t="shared" si="51"/>
        <v>12</v>
      </c>
      <c r="AB83" s="26">
        <f t="shared" si="52"/>
        <v>72</v>
      </c>
      <c r="AC83" s="73">
        <f t="shared" si="53"/>
        <v>48</v>
      </c>
      <c r="AD83" s="73">
        <f t="shared" si="54"/>
        <v>45.36</v>
      </c>
      <c r="AE83" s="73">
        <f t="shared" si="55"/>
        <v>0.17</v>
      </c>
      <c r="AF83" s="82" t="b">
        <f t="shared" si="56"/>
        <v>1</v>
      </c>
    </row>
    <row r="84" spans="1:32">
      <c r="A84" s="43" t="s">
        <v>3348</v>
      </c>
      <c r="B84" s="19" t="s">
        <v>300</v>
      </c>
      <c r="C84" s="19" t="s">
        <v>3349</v>
      </c>
      <c r="D84" s="19" t="s">
        <v>3376</v>
      </c>
      <c r="E84" s="58" t="str">
        <f t="shared" si="37"/>
        <v>KG-ARI-1808-00019-00439/42623083</v>
      </c>
      <c r="F84" s="19" t="s">
        <v>302</v>
      </c>
      <c r="G84" s="19" t="s">
        <v>305</v>
      </c>
      <c r="H84" s="45">
        <v>43392</v>
      </c>
      <c r="I84" s="46">
        <v>17</v>
      </c>
      <c r="J84" s="46">
        <v>102</v>
      </c>
      <c r="K84" s="67">
        <f t="shared" si="38"/>
        <v>6</v>
      </c>
      <c r="L84" s="47">
        <v>2.4</v>
      </c>
      <c r="M84" s="68">
        <f t="shared" si="39"/>
        <v>40.8</v>
      </c>
      <c r="N84" s="46">
        <v>30.8</v>
      </c>
      <c r="O84" s="46">
        <v>14.6</v>
      </c>
      <c r="P84" s="46">
        <v>22.9</v>
      </c>
      <c r="Q84" s="73">
        <f t="shared" si="49"/>
        <v>0.01</v>
      </c>
      <c r="R84" s="67">
        <f t="shared" si="50"/>
        <v>0.18</v>
      </c>
      <c r="S84" s="74">
        <f t="shared" si="57"/>
        <v>0.37</v>
      </c>
      <c r="T84" s="51">
        <v>37.74</v>
      </c>
      <c r="U84" s="76" t="s">
        <v>3355</v>
      </c>
      <c r="V84" s="26">
        <f>IF(E84="","",SUMIF(OUTBOUND!$G:$G,WMS!E84,OUTBOUND!$L:$L))</f>
        <v>10</v>
      </c>
      <c r="W84" s="26">
        <f>IF(E84="","",SUMIF(OUTBOUND!$G:$G,WMS!E84,OUTBOUND!$M:$M))</f>
        <v>60</v>
      </c>
      <c r="X84" s="73">
        <f>IF(E84="","",SUMIF(OUTBOUND!$G:$G,WMS!E84,OUTBOUND!$O:$O))</f>
        <v>24</v>
      </c>
      <c r="Y84" s="73">
        <f>IF(E84="","",SUMIF(OUTBOUND!$G:$G,WMS!E84,OUTBOUND!$AC:$AC))</f>
        <v>22.2</v>
      </c>
      <c r="Z84" s="73">
        <f>IF(E84="","",SUMIF(OUTBOUND!$G:$G,WMS!E84,OUTBOUND!$P:$P))</f>
        <v>0.1</v>
      </c>
      <c r="AA84" s="26">
        <f t="shared" si="51"/>
        <v>7</v>
      </c>
      <c r="AB84" s="26">
        <f t="shared" si="52"/>
        <v>42</v>
      </c>
      <c r="AC84" s="73">
        <f t="shared" si="53"/>
        <v>16.8</v>
      </c>
      <c r="AD84" s="73">
        <f t="shared" si="54"/>
        <v>15.54</v>
      </c>
      <c r="AE84" s="73">
        <f t="shared" si="55"/>
        <v>0.08</v>
      </c>
      <c r="AF84" s="82" t="b">
        <f t="shared" si="56"/>
        <v>1</v>
      </c>
    </row>
    <row r="85" spans="1:32">
      <c r="A85" s="83" t="s">
        <v>3377</v>
      </c>
      <c r="B85" s="35" t="s">
        <v>307</v>
      </c>
      <c r="C85" s="35" t="s">
        <v>3378</v>
      </c>
      <c r="D85" s="35" t="s">
        <v>3379</v>
      </c>
      <c r="E85" s="58" t="str">
        <f t="shared" si="37"/>
        <v>KG-KGT-1810-00017-00517/42496984A</v>
      </c>
      <c r="F85" s="19" t="s">
        <v>309</v>
      </c>
      <c r="G85" s="19" t="s">
        <v>310</v>
      </c>
      <c r="H85" s="45">
        <v>43398</v>
      </c>
      <c r="I85" s="85">
        <v>556</v>
      </c>
      <c r="J85" s="85">
        <v>2224</v>
      </c>
      <c r="K85" s="67">
        <f t="shared" si="38"/>
        <v>4</v>
      </c>
      <c r="L85" s="47">
        <v>7.95</v>
      </c>
      <c r="M85" s="68">
        <f t="shared" si="39"/>
        <v>4420.2</v>
      </c>
      <c r="N85" s="46">
        <v>38.7</v>
      </c>
      <c r="O85" s="46">
        <v>34.6</v>
      </c>
      <c r="P85" s="46">
        <v>52.2</v>
      </c>
      <c r="Q85" s="73">
        <f t="shared" si="49"/>
        <v>0.07</v>
      </c>
      <c r="R85" s="67">
        <f t="shared" si="50"/>
        <v>38.86</v>
      </c>
      <c r="S85" s="74">
        <f t="shared" si="57"/>
        <v>1.245</v>
      </c>
      <c r="T85" s="51">
        <v>2768.88</v>
      </c>
      <c r="U85" s="79" t="s">
        <v>3326</v>
      </c>
      <c r="V85" s="26">
        <f>IF(E85="","",SUMIF(OUTBOUND!$G:$G,WMS!E85,OUTBOUND!$L:$L))</f>
        <v>539</v>
      </c>
      <c r="W85" s="26">
        <f>IF(E85="","",SUMIF(OUTBOUND!$G:$G,WMS!E85,OUTBOUND!$M:$M))</f>
        <v>2156</v>
      </c>
      <c r="X85" s="73">
        <f>IF(E85="","",SUMIF(OUTBOUND!$G:$G,WMS!E85,OUTBOUND!$O:$O))</f>
        <v>4285.05</v>
      </c>
      <c r="Y85" s="73">
        <f>IF(E85="","",SUMIF(OUTBOUND!$G:$G,WMS!E85,OUTBOUND!$AC:$AC))</f>
        <v>2684.22</v>
      </c>
      <c r="Z85" s="73">
        <f>IF(E85="","",SUMIF(OUTBOUND!$G:$G,WMS!E85,OUTBOUND!$P:$P))</f>
        <v>37.73</v>
      </c>
      <c r="AA85" s="26">
        <f t="shared" si="51"/>
        <v>17</v>
      </c>
      <c r="AB85" s="26">
        <f t="shared" si="52"/>
        <v>68</v>
      </c>
      <c r="AC85" s="73">
        <f t="shared" si="53"/>
        <v>135.15</v>
      </c>
      <c r="AD85" s="73">
        <f t="shared" si="54"/>
        <v>84.6599999999999</v>
      </c>
      <c r="AE85" s="73">
        <f t="shared" si="55"/>
        <v>1.13</v>
      </c>
      <c r="AF85" s="82" t="b">
        <f t="shared" si="56"/>
        <v>1</v>
      </c>
    </row>
    <row r="86" spans="1:32">
      <c r="A86" s="83" t="s">
        <v>3377</v>
      </c>
      <c r="B86" s="35" t="s">
        <v>307</v>
      </c>
      <c r="C86" s="35" t="s">
        <v>3378</v>
      </c>
      <c r="D86" s="35" t="s">
        <v>3380</v>
      </c>
      <c r="E86" s="58" t="str">
        <f t="shared" si="37"/>
        <v>KG-KGT-1810-00017-00517/42496984B</v>
      </c>
      <c r="F86" s="19" t="s">
        <v>309</v>
      </c>
      <c r="G86" s="19" t="s">
        <v>312</v>
      </c>
      <c r="H86" s="45">
        <v>43398</v>
      </c>
      <c r="I86" s="85"/>
      <c r="J86" s="85">
        <v>2224</v>
      </c>
      <c r="K86" s="67" t="e">
        <f t="shared" si="38"/>
        <v>#DIV/0!</v>
      </c>
      <c r="L86" s="47">
        <v>7.95</v>
      </c>
      <c r="M86" s="68">
        <f t="shared" si="39"/>
        <v>0</v>
      </c>
      <c r="N86" s="46">
        <v>38.7</v>
      </c>
      <c r="O86" s="46">
        <v>34.6</v>
      </c>
      <c r="P86" s="46">
        <v>52.2</v>
      </c>
      <c r="Q86" s="73">
        <f t="shared" si="49"/>
        <v>0.07</v>
      </c>
      <c r="R86" s="67">
        <f t="shared" si="50"/>
        <v>0</v>
      </c>
      <c r="S86" s="74">
        <f t="shared" si="57"/>
        <v>0.315</v>
      </c>
      <c r="T86" s="51">
        <v>700.56</v>
      </c>
      <c r="U86" s="79" t="s">
        <v>3326</v>
      </c>
      <c r="V86" s="26">
        <f>IF(E86="","",SUMIF(OUTBOUND!$G:$G,WMS!E86,OUTBOUND!$L:$L))</f>
        <v>0</v>
      </c>
      <c r="W86" s="26">
        <f>IF(E86="","",SUMIF(OUTBOUND!$G:$G,WMS!E86,OUTBOUND!$M:$M))</f>
        <v>2156</v>
      </c>
      <c r="X86" s="73">
        <f>IF(E86="","",SUMIF(OUTBOUND!$G:$G,WMS!E86,OUTBOUND!$O:$O))</f>
        <v>0</v>
      </c>
      <c r="Y86" s="73">
        <f>IF(E86="","",SUMIF(OUTBOUND!$G:$G,WMS!E86,OUTBOUND!$AC:$AC))</f>
        <v>679.14</v>
      </c>
      <c r="Z86" s="73">
        <f>IF(E86="","",SUMIF(OUTBOUND!$G:$G,WMS!E86,OUTBOUND!$P:$P))</f>
        <v>0</v>
      </c>
      <c r="AA86" s="26" t="str">
        <f t="shared" si="51"/>
        <v/>
      </c>
      <c r="AB86" s="26">
        <f t="shared" si="52"/>
        <v>68</v>
      </c>
      <c r="AC86" s="73">
        <f t="shared" si="53"/>
        <v>0</v>
      </c>
      <c r="AD86" s="73">
        <f t="shared" si="54"/>
        <v>21.4200000000001</v>
      </c>
      <c r="AE86" s="73">
        <f t="shared" si="55"/>
        <v>0</v>
      </c>
      <c r="AF86" s="82" t="e">
        <f t="shared" si="56"/>
        <v>#DIV/0!</v>
      </c>
    </row>
    <row r="87" spans="1:32">
      <c r="A87" s="60" t="s">
        <v>3381</v>
      </c>
      <c r="B87" s="19" t="s">
        <v>314</v>
      </c>
      <c r="C87" s="19" t="s">
        <v>3382</v>
      </c>
      <c r="D87" s="19">
        <v>42592518</v>
      </c>
      <c r="E87" s="58" t="str">
        <f t="shared" si="37"/>
        <v>KG-KGT-1808-00016-00695/42592518</v>
      </c>
      <c r="F87" s="19" t="s">
        <v>316</v>
      </c>
      <c r="G87" s="19" t="s">
        <v>317</v>
      </c>
      <c r="H87" s="45">
        <v>43404</v>
      </c>
      <c r="I87" s="46">
        <v>582</v>
      </c>
      <c r="J87" s="46">
        <v>4656</v>
      </c>
      <c r="K87" s="67">
        <f t="shared" si="38"/>
        <v>8</v>
      </c>
      <c r="L87" s="47">
        <v>1.6</v>
      </c>
      <c r="M87" s="68">
        <f t="shared" si="39"/>
        <v>931.2</v>
      </c>
      <c r="N87" s="46">
        <v>53.9</v>
      </c>
      <c r="O87" s="46">
        <v>27.6</v>
      </c>
      <c r="P87" s="46">
        <v>27.5</v>
      </c>
      <c r="Q87" s="73">
        <f t="shared" si="49"/>
        <v>0.041</v>
      </c>
      <c r="R87" s="67">
        <f t="shared" si="50"/>
        <v>23.81</v>
      </c>
      <c r="S87" s="74">
        <f t="shared" si="57"/>
        <v>0.1125</v>
      </c>
      <c r="T87" s="51">
        <v>523.8</v>
      </c>
      <c r="U87" s="79" t="s">
        <v>3326</v>
      </c>
      <c r="V87" s="26">
        <f>IF(E87="","",SUMIF(OUTBOUND!$G:$G,WMS!E87,OUTBOUND!$L:$L))</f>
        <v>577</v>
      </c>
      <c r="W87" s="26">
        <f>IF(E87="","",SUMIF(OUTBOUND!$G:$G,WMS!E87,OUTBOUND!$M:$M))</f>
        <v>4616</v>
      </c>
      <c r="X87" s="73">
        <f>IF(E87="","",SUMIF(OUTBOUND!$G:$G,WMS!E87,OUTBOUND!$O:$O))</f>
        <v>923.2</v>
      </c>
      <c r="Y87" s="73">
        <f>IF(E87="","",SUMIF(OUTBOUND!$G:$G,WMS!E87,OUTBOUND!$AC:$AC))</f>
        <v>519.3</v>
      </c>
      <c r="Z87" s="73">
        <f>IF(E87="","",SUMIF(OUTBOUND!$G:$G,WMS!E87,OUTBOUND!$P:$P))</f>
        <v>23.657</v>
      </c>
      <c r="AA87" s="26">
        <f t="shared" si="51"/>
        <v>5</v>
      </c>
      <c r="AB87" s="26">
        <f t="shared" si="52"/>
        <v>40</v>
      </c>
      <c r="AC87" s="73">
        <f t="shared" si="53"/>
        <v>8.00000000000011</v>
      </c>
      <c r="AD87" s="73">
        <f t="shared" si="54"/>
        <v>4.49999999999989</v>
      </c>
      <c r="AE87" s="73">
        <f t="shared" si="55"/>
        <v>0.152999999999995</v>
      </c>
      <c r="AF87" s="82" t="b">
        <f t="shared" si="56"/>
        <v>1</v>
      </c>
    </row>
    <row r="88" spans="1:32">
      <c r="A88" s="60" t="s">
        <v>3381</v>
      </c>
      <c r="B88" s="19" t="s">
        <v>314</v>
      </c>
      <c r="C88" s="19" t="s">
        <v>3383</v>
      </c>
      <c r="D88" s="19">
        <v>42564010</v>
      </c>
      <c r="E88" s="58" t="str">
        <f t="shared" si="37"/>
        <v>KG-KGT-1808-00016-00693/42564010</v>
      </c>
      <c r="F88" s="19" t="s">
        <v>316</v>
      </c>
      <c r="G88" s="19" t="s">
        <v>319</v>
      </c>
      <c r="H88" s="45">
        <v>43404</v>
      </c>
      <c r="I88" s="46">
        <v>208</v>
      </c>
      <c r="J88" s="46">
        <v>2496</v>
      </c>
      <c r="K88" s="67">
        <f t="shared" si="38"/>
        <v>12</v>
      </c>
      <c r="L88" s="47">
        <v>6</v>
      </c>
      <c r="M88" s="68">
        <f t="shared" si="39"/>
        <v>1248</v>
      </c>
      <c r="N88" s="46">
        <v>42</v>
      </c>
      <c r="O88" s="46">
        <v>32.5</v>
      </c>
      <c r="P88" s="46">
        <v>12.5</v>
      </c>
      <c r="Q88" s="73">
        <f t="shared" si="49"/>
        <v>0.017</v>
      </c>
      <c r="R88" s="67">
        <f t="shared" si="50"/>
        <v>3.55</v>
      </c>
      <c r="S88" s="74">
        <f t="shared" si="57"/>
        <v>0.416666666666667</v>
      </c>
      <c r="T88" s="51">
        <v>1040</v>
      </c>
      <c r="U88" s="79" t="s">
        <v>3326</v>
      </c>
      <c r="V88" s="26">
        <f>IF(E88="","",SUMIF(OUTBOUND!$G:$G,WMS!E88,OUTBOUND!$L:$L))</f>
        <v>201</v>
      </c>
      <c r="W88" s="26">
        <f>IF(E88="","",SUMIF(OUTBOUND!$G:$G,WMS!E88,OUTBOUND!$M:$M))</f>
        <v>2412</v>
      </c>
      <c r="X88" s="73">
        <f>IF(E88="","",SUMIF(OUTBOUND!$G:$G,WMS!E88,OUTBOUND!$O:$O))</f>
        <v>1206</v>
      </c>
      <c r="Y88" s="73">
        <f>IF(E88="","",SUMIF(OUTBOUND!$G:$G,WMS!E88,OUTBOUND!$AC:$AC))</f>
        <v>1005</v>
      </c>
      <c r="Z88" s="73">
        <f>IF(E88="","",SUMIF(OUTBOUND!$G:$G,WMS!E88,OUTBOUND!$P:$P))</f>
        <v>3.417</v>
      </c>
      <c r="AA88" s="26">
        <f t="shared" si="51"/>
        <v>7</v>
      </c>
      <c r="AB88" s="26">
        <f t="shared" si="52"/>
        <v>84</v>
      </c>
      <c r="AC88" s="73">
        <f t="shared" si="53"/>
        <v>42</v>
      </c>
      <c r="AD88" s="73">
        <f t="shared" si="54"/>
        <v>34.9999999999991</v>
      </c>
      <c r="AE88" s="73">
        <f t="shared" si="55"/>
        <v>0.133</v>
      </c>
      <c r="AF88" s="82" t="b">
        <f t="shared" si="56"/>
        <v>1</v>
      </c>
    </row>
    <row r="89" spans="1:32">
      <c r="A89" s="43" t="s">
        <v>3384</v>
      </c>
      <c r="B89" s="19" t="s">
        <v>321</v>
      </c>
      <c r="C89" s="19" t="s">
        <v>3385</v>
      </c>
      <c r="D89" s="19">
        <v>42473947</v>
      </c>
      <c r="E89" s="58" t="str">
        <f t="shared" si="37"/>
        <v>KG-ARI-1808-00019-
00452/42473947</v>
      </c>
      <c r="F89" s="19" t="s">
        <v>323</v>
      </c>
      <c r="G89" s="19" t="s">
        <v>324</v>
      </c>
      <c r="H89" s="45">
        <v>43409</v>
      </c>
      <c r="I89" s="46">
        <v>19</v>
      </c>
      <c r="J89" s="46">
        <v>38</v>
      </c>
      <c r="K89" s="67">
        <f t="shared" si="38"/>
        <v>2</v>
      </c>
      <c r="L89" s="47">
        <v>5.85</v>
      </c>
      <c r="M89" s="68">
        <f t="shared" si="39"/>
        <v>111.15</v>
      </c>
      <c r="N89" s="46">
        <v>51.5</v>
      </c>
      <c r="O89" s="46">
        <v>15</v>
      </c>
      <c r="P89" s="46">
        <v>33.3</v>
      </c>
      <c r="Q89" s="73">
        <f t="shared" si="49"/>
        <v>0.026</v>
      </c>
      <c r="R89" s="67">
        <f t="shared" si="50"/>
        <v>0.49</v>
      </c>
      <c r="S89" s="74">
        <f t="shared" si="57"/>
        <v>2.74</v>
      </c>
      <c r="T89" s="51">
        <v>104.12</v>
      </c>
      <c r="U89" s="76" t="s">
        <v>3355</v>
      </c>
      <c r="V89" s="26">
        <f>IF(E89="","",SUMIF(OUTBOUND!$G:$G,WMS!E89,OUTBOUND!$L:$L))</f>
        <v>0</v>
      </c>
      <c r="W89" s="26">
        <f>IF(E89="","",SUMIF(OUTBOUND!$G:$G,WMS!E89,OUTBOUND!$M:$M))</f>
        <v>0</v>
      </c>
      <c r="X89" s="73">
        <f>IF(E89="","",SUMIF(OUTBOUND!$G:$G,WMS!E89,OUTBOUND!$O:$O))</f>
        <v>0</v>
      </c>
      <c r="Y89" s="73">
        <f>IF(E89="","",SUMIF(OUTBOUND!$G:$G,WMS!E89,OUTBOUND!$AC:$AC))</f>
        <v>0</v>
      </c>
      <c r="Z89" s="73">
        <f>IF(E89="","",SUMIF(OUTBOUND!$G:$G,WMS!E89,OUTBOUND!$P:$P))</f>
        <v>0</v>
      </c>
      <c r="AA89" s="26">
        <f t="shared" si="51"/>
        <v>19</v>
      </c>
      <c r="AB89" s="26">
        <f t="shared" si="52"/>
        <v>38</v>
      </c>
      <c r="AC89" s="73">
        <f t="shared" si="53"/>
        <v>111.15</v>
      </c>
      <c r="AD89" s="73">
        <f t="shared" si="54"/>
        <v>104.12</v>
      </c>
      <c r="AE89" s="73">
        <f t="shared" si="55"/>
        <v>0.49</v>
      </c>
      <c r="AF89" s="82" t="b">
        <f t="shared" si="56"/>
        <v>1</v>
      </c>
    </row>
    <row r="90" spans="1:32">
      <c r="A90" s="43" t="s">
        <v>3386</v>
      </c>
      <c r="B90" s="19" t="s">
        <v>326</v>
      </c>
      <c r="C90" s="19" t="s">
        <v>3387</v>
      </c>
      <c r="D90" s="19">
        <v>42638209</v>
      </c>
      <c r="E90" s="58" t="str">
        <f t="shared" si="37"/>
        <v>KG-ROB-1808-00023-00773/42638209</v>
      </c>
      <c r="F90" s="19" t="s">
        <v>328</v>
      </c>
      <c r="G90" s="19" t="s">
        <v>329</v>
      </c>
      <c r="H90" s="45">
        <v>43414</v>
      </c>
      <c r="I90" s="46">
        <v>56</v>
      </c>
      <c r="J90" s="46">
        <v>504</v>
      </c>
      <c r="K90" s="67">
        <f t="shared" si="38"/>
        <v>9</v>
      </c>
      <c r="L90" s="47">
        <v>9.3</v>
      </c>
      <c r="M90" s="68">
        <f t="shared" si="39"/>
        <v>520.8</v>
      </c>
      <c r="N90" s="46">
        <v>40</v>
      </c>
      <c r="O90" s="46">
        <v>40</v>
      </c>
      <c r="P90" s="46">
        <v>28</v>
      </c>
      <c r="Q90" s="73">
        <f t="shared" si="49"/>
        <v>0.045</v>
      </c>
      <c r="R90" s="67">
        <f t="shared" si="50"/>
        <v>2.51</v>
      </c>
      <c r="S90" s="74">
        <f t="shared" si="57"/>
        <v>1</v>
      </c>
      <c r="T90" s="51">
        <v>504</v>
      </c>
      <c r="U90" s="79" t="s">
        <v>3334</v>
      </c>
      <c r="V90" s="26">
        <f>IF(E90="","",SUMIF(OUTBOUND!$G:$G,WMS!E90,OUTBOUND!$L:$L))</f>
        <v>27</v>
      </c>
      <c r="W90" s="26">
        <f>IF(E90="","",SUMIF(OUTBOUND!$G:$G,WMS!E90,OUTBOUND!$M:$M))</f>
        <v>243</v>
      </c>
      <c r="X90" s="73">
        <f>IF(E90="","",SUMIF(OUTBOUND!$G:$G,WMS!E90,OUTBOUND!$O:$O))</f>
        <v>251.1</v>
      </c>
      <c r="Y90" s="73">
        <f>IF(E90="","",SUMIF(OUTBOUND!$G:$G,WMS!E90,OUTBOUND!$AC:$AC))</f>
        <v>243</v>
      </c>
      <c r="Z90" s="73">
        <f>IF(E90="","",SUMIF(OUTBOUND!$G:$G,WMS!E90,OUTBOUND!$P:$P))</f>
        <v>1.215</v>
      </c>
      <c r="AA90" s="26">
        <f t="shared" si="51"/>
        <v>29</v>
      </c>
      <c r="AB90" s="26">
        <f t="shared" si="52"/>
        <v>261</v>
      </c>
      <c r="AC90" s="73">
        <f t="shared" si="53"/>
        <v>269.7</v>
      </c>
      <c r="AD90" s="73">
        <f t="shared" si="54"/>
        <v>261</v>
      </c>
      <c r="AE90" s="73">
        <f t="shared" si="55"/>
        <v>1.295</v>
      </c>
      <c r="AF90" s="82" t="b">
        <f t="shared" si="56"/>
        <v>1</v>
      </c>
    </row>
    <row r="91" spans="1:32">
      <c r="A91" s="43" t="s">
        <v>3386</v>
      </c>
      <c r="B91" s="19" t="s">
        <v>331</v>
      </c>
      <c r="C91" s="19" t="s">
        <v>3388</v>
      </c>
      <c r="D91" s="19">
        <v>42492085</v>
      </c>
      <c r="E91" s="58" t="str">
        <f t="shared" si="37"/>
        <v>KG-ROB-1808-00023-00774/42492085</v>
      </c>
      <c r="F91" s="19" t="s">
        <v>333</v>
      </c>
      <c r="G91" s="19" t="s">
        <v>334</v>
      </c>
      <c r="H91" s="45">
        <v>43414</v>
      </c>
      <c r="I91" s="46">
        <v>56</v>
      </c>
      <c r="J91" s="46">
        <v>504</v>
      </c>
      <c r="K91" s="67">
        <f t="shared" si="38"/>
        <v>9</v>
      </c>
      <c r="L91" s="47">
        <v>7.75</v>
      </c>
      <c r="M91" s="68">
        <f t="shared" si="39"/>
        <v>434</v>
      </c>
      <c r="N91" s="46">
        <v>46</v>
      </c>
      <c r="O91" s="46">
        <v>46</v>
      </c>
      <c r="P91" s="46">
        <v>19</v>
      </c>
      <c r="Q91" s="73">
        <f t="shared" si="49"/>
        <v>0.04</v>
      </c>
      <c r="R91" s="67">
        <f t="shared" si="50"/>
        <v>2.25</v>
      </c>
      <c r="S91" s="74">
        <f t="shared" si="57"/>
        <v>0.722222222222222</v>
      </c>
      <c r="T91" s="51">
        <v>364</v>
      </c>
      <c r="U91" s="79" t="s">
        <v>3334</v>
      </c>
      <c r="V91" s="26">
        <f>IF(E91="","",SUMIF(OUTBOUND!$G:$G,WMS!E91,OUTBOUND!$L:$L))</f>
        <v>0</v>
      </c>
      <c r="W91" s="26">
        <f>IF(E91="","",SUMIF(OUTBOUND!$G:$G,WMS!E91,OUTBOUND!$M:$M))</f>
        <v>0</v>
      </c>
      <c r="X91" s="73">
        <f>IF(E91="","",SUMIF(OUTBOUND!$G:$G,WMS!E91,OUTBOUND!$O:$O))</f>
        <v>0</v>
      </c>
      <c r="Y91" s="73">
        <f>IF(E91="","",SUMIF(OUTBOUND!$G:$G,WMS!E91,OUTBOUND!$AC:$AC))</f>
        <v>0</v>
      </c>
      <c r="Z91" s="73">
        <f>IF(E91="","",SUMIF(OUTBOUND!$G:$G,WMS!E91,OUTBOUND!$P:$P))</f>
        <v>0</v>
      </c>
      <c r="AA91" s="26">
        <f t="shared" si="51"/>
        <v>56</v>
      </c>
      <c r="AB91" s="26">
        <f t="shared" si="52"/>
        <v>504</v>
      </c>
      <c r="AC91" s="73">
        <f t="shared" si="53"/>
        <v>434</v>
      </c>
      <c r="AD91" s="73">
        <f t="shared" si="54"/>
        <v>364</v>
      </c>
      <c r="AE91" s="73">
        <f t="shared" si="55"/>
        <v>2.25</v>
      </c>
      <c r="AF91" s="82" t="b">
        <f t="shared" si="56"/>
        <v>1</v>
      </c>
    </row>
    <row r="92" spans="1:32">
      <c r="A92" s="60" t="s">
        <v>3389</v>
      </c>
      <c r="B92" s="19" t="s">
        <v>335</v>
      </c>
      <c r="C92" s="19" t="s">
        <v>3383</v>
      </c>
      <c r="D92" s="19">
        <v>42621690</v>
      </c>
      <c r="E92" s="58" t="str">
        <f t="shared" si="37"/>
        <v>KG-KGT-1808-00016-00693/42621690</v>
      </c>
      <c r="F92" s="19" t="s">
        <v>337</v>
      </c>
      <c r="G92" s="19" t="s">
        <v>338</v>
      </c>
      <c r="H92" s="45">
        <v>43417</v>
      </c>
      <c r="I92" s="46">
        <v>163</v>
      </c>
      <c r="J92" s="46">
        <v>978</v>
      </c>
      <c r="K92" s="67">
        <f t="shared" si="38"/>
        <v>6</v>
      </c>
      <c r="L92" s="47">
        <v>8.6</v>
      </c>
      <c r="M92" s="68">
        <f t="shared" si="39"/>
        <v>1401.8</v>
      </c>
      <c r="N92" s="46">
        <v>54.5</v>
      </c>
      <c r="O92" s="46">
        <v>37.5</v>
      </c>
      <c r="P92" s="46">
        <v>17.5</v>
      </c>
      <c r="Q92" s="73">
        <f t="shared" si="49"/>
        <v>0.036</v>
      </c>
      <c r="R92" s="67">
        <f t="shared" si="50"/>
        <v>5.83</v>
      </c>
      <c r="S92" s="74">
        <f t="shared" si="57"/>
        <v>1.1</v>
      </c>
      <c r="T92" s="51">
        <v>1075.8</v>
      </c>
      <c r="U92" s="79" t="s">
        <v>3326</v>
      </c>
      <c r="V92" s="26">
        <f>IF(E92="","",SUMIF(OUTBOUND!$G:$G,WMS!E92,OUTBOUND!$L:$L))</f>
        <v>42</v>
      </c>
      <c r="W92" s="26">
        <f>IF(E92="","",SUMIF(OUTBOUND!$G:$G,WMS!E92,OUTBOUND!$M:$M))</f>
        <v>252</v>
      </c>
      <c r="X92" s="73">
        <f>IF(E92="","",SUMIF(OUTBOUND!$G:$G,WMS!E92,OUTBOUND!$O:$O))</f>
        <v>361.2</v>
      </c>
      <c r="Y92" s="73">
        <f>IF(E92="","",SUMIF(OUTBOUND!$G:$G,WMS!E92,OUTBOUND!$AC:$AC))</f>
        <v>277.2</v>
      </c>
      <c r="Z92" s="73">
        <f>IF(E92="","",SUMIF(OUTBOUND!$G:$G,WMS!E92,OUTBOUND!$P:$P))</f>
        <v>1.512</v>
      </c>
      <c r="AA92" s="26">
        <f t="shared" si="51"/>
        <v>121</v>
      </c>
      <c r="AB92" s="26">
        <f t="shared" si="52"/>
        <v>726</v>
      </c>
      <c r="AC92" s="73">
        <f t="shared" si="53"/>
        <v>1040.6</v>
      </c>
      <c r="AD92" s="73">
        <f t="shared" si="54"/>
        <v>798.6</v>
      </c>
      <c r="AE92" s="73">
        <f t="shared" si="55"/>
        <v>4.318</v>
      </c>
      <c r="AF92" s="82" t="b">
        <f t="shared" si="56"/>
        <v>1</v>
      </c>
    </row>
    <row r="93" spans="1:32">
      <c r="A93" s="60" t="s">
        <v>3389</v>
      </c>
      <c r="B93" s="19" t="s">
        <v>340</v>
      </c>
      <c r="C93" s="19" t="s">
        <v>3388</v>
      </c>
      <c r="D93" s="19">
        <v>42499947</v>
      </c>
      <c r="E93" s="58" t="str">
        <f t="shared" si="37"/>
        <v>KG-ROB-1808-00023-00774/42499947</v>
      </c>
      <c r="F93" s="19" t="s">
        <v>342</v>
      </c>
      <c r="G93" s="19" t="s">
        <v>343</v>
      </c>
      <c r="H93" s="45">
        <v>43417</v>
      </c>
      <c r="I93" s="46">
        <v>63</v>
      </c>
      <c r="J93" s="46">
        <v>504</v>
      </c>
      <c r="K93" s="67">
        <f t="shared" si="38"/>
        <v>8</v>
      </c>
      <c r="L93" s="47">
        <v>3.95</v>
      </c>
      <c r="M93" s="68">
        <f t="shared" si="39"/>
        <v>248.85</v>
      </c>
      <c r="N93" s="46">
        <v>28.5</v>
      </c>
      <c r="O93" s="46">
        <v>28.5</v>
      </c>
      <c r="P93" s="46">
        <v>21</v>
      </c>
      <c r="Q93" s="73">
        <f t="shared" si="49"/>
        <v>0.017</v>
      </c>
      <c r="R93" s="67">
        <f t="shared" si="50"/>
        <v>1.07</v>
      </c>
      <c r="S93" s="74">
        <f t="shared" si="57"/>
        <v>0.5375</v>
      </c>
      <c r="T93" s="51">
        <v>270.9</v>
      </c>
      <c r="U93" s="79" t="s">
        <v>3334</v>
      </c>
      <c r="V93" s="26">
        <f>IF(E93="","",SUMIF(OUTBOUND!$G:$G,WMS!E93,OUTBOUND!$L:$L))</f>
        <v>0</v>
      </c>
      <c r="W93" s="26">
        <f>IF(E93="","",SUMIF(OUTBOUND!$G:$G,WMS!E93,OUTBOUND!$M:$M))</f>
        <v>0</v>
      </c>
      <c r="X93" s="73">
        <f>IF(E93="","",SUMIF(OUTBOUND!$G:$G,WMS!E93,OUTBOUND!$O:$O))</f>
        <v>0</v>
      </c>
      <c r="Y93" s="73">
        <f>IF(E93="","",SUMIF(OUTBOUND!$G:$G,WMS!E93,OUTBOUND!$AC:$AC))</f>
        <v>0</v>
      </c>
      <c r="Z93" s="73">
        <f>IF(E93="","",SUMIF(OUTBOUND!$G:$G,WMS!E93,OUTBOUND!$P:$P))</f>
        <v>0</v>
      </c>
      <c r="AA93" s="26">
        <f t="shared" si="51"/>
        <v>63</v>
      </c>
      <c r="AB93" s="26">
        <f t="shared" si="52"/>
        <v>504</v>
      </c>
      <c r="AC93" s="73">
        <f t="shared" si="53"/>
        <v>248.85</v>
      </c>
      <c r="AD93" s="73">
        <f t="shared" si="54"/>
        <v>270.9</v>
      </c>
      <c r="AE93" s="73">
        <f t="shared" si="55"/>
        <v>1.07</v>
      </c>
      <c r="AF93" s="82" t="b">
        <f t="shared" si="56"/>
        <v>1</v>
      </c>
    </row>
    <row r="94" spans="1:32">
      <c r="A94" s="60" t="s">
        <v>3389</v>
      </c>
      <c r="B94" s="19" t="s">
        <v>340</v>
      </c>
      <c r="C94" s="19" t="s">
        <v>3388</v>
      </c>
      <c r="D94" s="19">
        <v>42495161</v>
      </c>
      <c r="E94" s="58" t="str">
        <f t="shared" si="37"/>
        <v>KG-ROB-1808-00023-00774/42495161</v>
      </c>
      <c r="F94" s="19" t="s">
        <v>342</v>
      </c>
      <c r="G94" s="19" t="s">
        <v>343</v>
      </c>
      <c r="H94" s="45">
        <v>43417</v>
      </c>
      <c r="I94" s="46">
        <v>63</v>
      </c>
      <c r="J94" s="46">
        <v>504</v>
      </c>
      <c r="K94" s="67">
        <f t="shared" si="38"/>
        <v>8</v>
      </c>
      <c r="L94" s="47">
        <v>3.75</v>
      </c>
      <c r="M94" s="68">
        <f t="shared" si="39"/>
        <v>236.25</v>
      </c>
      <c r="N94" s="46">
        <v>31.5</v>
      </c>
      <c r="O94" s="46">
        <v>31.5</v>
      </c>
      <c r="P94" s="46">
        <v>21.2</v>
      </c>
      <c r="Q94" s="73">
        <f t="shared" si="49"/>
        <v>0.021</v>
      </c>
      <c r="R94" s="67">
        <f t="shared" si="50"/>
        <v>1.33</v>
      </c>
      <c r="S94" s="74">
        <f t="shared" si="57"/>
        <v>0.375</v>
      </c>
      <c r="T94" s="51">
        <v>189</v>
      </c>
      <c r="U94" s="79" t="s">
        <v>3334</v>
      </c>
      <c r="V94" s="26">
        <f>IF(E94="","",SUMIF(OUTBOUND!$G:$G,WMS!E94,OUTBOUND!$L:$L))</f>
        <v>0</v>
      </c>
      <c r="W94" s="26">
        <f>IF(E94="","",SUMIF(OUTBOUND!$G:$G,WMS!E94,OUTBOUND!$M:$M))</f>
        <v>0</v>
      </c>
      <c r="X94" s="73">
        <f>IF(E94="","",SUMIF(OUTBOUND!$G:$G,WMS!E94,OUTBOUND!$O:$O))</f>
        <v>0</v>
      </c>
      <c r="Y94" s="73">
        <f>IF(E94="","",SUMIF(OUTBOUND!$G:$G,WMS!E94,OUTBOUND!$AC:$AC))</f>
        <v>0</v>
      </c>
      <c r="Z94" s="73">
        <f>IF(E94="","",SUMIF(OUTBOUND!$G:$G,WMS!E94,OUTBOUND!$P:$P))</f>
        <v>0</v>
      </c>
      <c r="AA94" s="26">
        <f t="shared" si="51"/>
        <v>63</v>
      </c>
      <c r="AB94" s="26">
        <f t="shared" si="52"/>
        <v>504</v>
      </c>
      <c r="AC94" s="73">
        <f t="shared" si="53"/>
        <v>236.25</v>
      </c>
      <c r="AD94" s="73">
        <f t="shared" si="54"/>
        <v>189</v>
      </c>
      <c r="AE94" s="73">
        <f t="shared" si="55"/>
        <v>1.33</v>
      </c>
      <c r="AF94" s="82" t="b">
        <f t="shared" si="56"/>
        <v>1</v>
      </c>
    </row>
    <row r="95" spans="1:32">
      <c r="A95" s="84" t="s">
        <v>3389</v>
      </c>
      <c r="B95" s="35" t="s">
        <v>335</v>
      </c>
      <c r="C95" s="35" t="s">
        <v>3383</v>
      </c>
      <c r="D95" s="35" t="s">
        <v>3390</v>
      </c>
      <c r="E95" s="58" t="str">
        <f t="shared" si="37"/>
        <v>KG-KGT-1808-00016-00693/42617525A</v>
      </c>
      <c r="F95" s="19" t="s">
        <v>346</v>
      </c>
      <c r="G95" s="19" t="s">
        <v>347</v>
      </c>
      <c r="H95" s="45">
        <v>43417</v>
      </c>
      <c r="I95" s="85">
        <v>474</v>
      </c>
      <c r="J95" s="85">
        <v>3792</v>
      </c>
      <c r="K95" s="67">
        <f t="shared" si="38"/>
        <v>8</v>
      </c>
      <c r="L95" s="47">
        <v>6.5</v>
      </c>
      <c r="M95" s="68">
        <f t="shared" si="39"/>
        <v>3081</v>
      </c>
      <c r="N95" s="46">
        <v>51</v>
      </c>
      <c r="O95" s="46">
        <v>27</v>
      </c>
      <c r="P95" s="46">
        <v>17.5</v>
      </c>
      <c r="Q95" s="73">
        <f t="shared" si="49"/>
        <v>0.024</v>
      </c>
      <c r="R95" s="67">
        <f t="shared" si="50"/>
        <v>11.42</v>
      </c>
      <c r="S95" s="74">
        <f t="shared" si="57"/>
        <v>0.0925</v>
      </c>
      <c r="T95" s="51">
        <v>350.76</v>
      </c>
      <c r="U95" s="79" t="s">
        <v>3326</v>
      </c>
      <c r="V95" s="26">
        <f>IF(E95="","",SUMIF(OUTBOUND!$G:$G,WMS!E95,OUTBOUND!$L:$L))</f>
        <v>28</v>
      </c>
      <c r="W95" s="26">
        <f>IF(E95="","",SUMIF(OUTBOUND!$G:$G,WMS!E95,OUTBOUND!$M:$M))</f>
        <v>224</v>
      </c>
      <c r="X95" s="73">
        <f>IF(E95="","",SUMIF(OUTBOUND!$G:$G,WMS!E95,OUTBOUND!$O:$O))</f>
        <v>182</v>
      </c>
      <c r="Y95" s="73">
        <f>IF(E95="","",SUMIF(OUTBOUND!$G:$G,WMS!E95,OUTBOUND!$AC:$AC))</f>
        <v>20.72</v>
      </c>
      <c r="Z95" s="73">
        <f>IF(E95="","",SUMIF(OUTBOUND!$G:$G,WMS!E95,OUTBOUND!$P:$P))</f>
        <v>0.672</v>
      </c>
      <c r="AA95" s="26">
        <f t="shared" si="51"/>
        <v>446</v>
      </c>
      <c r="AB95" s="26">
        <f t="shared" si="52"/>
        <v>3568</v>
      </c>
      <c r="AC95" s="73">
        <f t="shared" si="53"/>
        <v>2899</v>
      </c>
      <c r="AD95" s="73">
        <f t="shared" si="54"/>
        <v>330.04</v>
      </c>
      <c r="AE95" s="73">
        <f t="shared" si="55"/>
        <v>10.748</v>
      </c>
      <c r="AF95" s="82" t="b">
        <f t="shared" si="56"/>
        <v>1</v>
      </c>
    </row>
    <row r="96" spans="1:32">
      <c r="A96" s="84" t="s">
        <v>3389</v>
      </c>
      <c r="B96" s="35" t="s">
        <v>335</v>
      </c>
      <c r="C96" s="35" t="s">
        <v>3383</v>
      </c>
      <c r="D96" s="35" t="s">
        <v>3391</v>
      </c>
      <c r="E96" s="58" t="str">
        <f t="shared" si="37"/>
        <v>KG-KGT-1808-00016-00693/42617525B</v>
      </c>
      <c r="F96" s="19" t="s">
        <v>346</v>
      </c>
      <c r="G96" s="19" t="s">
        <v>349</v>
      </c>
      <c r="H96" s="45">
        <v>43417</v>
      </c>
      <c r="I96" s="85"/>
      <c r="J96" s="85">
        <v>3792</v>
      </c>
      <c r="K96" s="67" t="e">
        <f t="shared" si="38"/>
        <v>#DIV/0!</v>
      </c>
      <c r="L96" s="47">
        <v>6.5</v>
      </c>
      <c r="M96" s="68">
        <f t="shared" si="39"/>
        <v>0</v>
      </c>
      <c r="N96" s="46">
        <v>51</v>
      </c>
      <c r="O96" s="46">
        <v>27</v>
      </c>
      <c r="P96" s="46">
        <v>17.5</v>
      </c>
      <c r="Q96" s="73">
        <f t="shared" si="49"/>
        <v>0.024</v>
      </c>
      <c r="R96" s="67">
        <f t="shared" si="50"/>
        <v>0</v>
      </c>
      <c r="S96" s="74">
        <f t="shared" si="57"/>
        <v>0.6825</v>
      </c>
      <c r="T96" s="51">
        <v>2588.04</v>
      </c>
      <c r="U96" s="79" t="s">
        <v>3326</v>
      </c>
      <c r="V96" s="26">
        <f>IF(E96="","",SUMIF(OUTBOUND!$G:$G,WMS!E96,OUTBOUND!$L:$L))</f>
        <v>0</v>
      </c>
      <c r="W96" s="26">
        <f>IF(E96="","",SUMIF(OUTBOUND!$G:$G,WMS!E96,OUTBOUND!$M:$M))</f>
        <v>224</v>
      </c>
      <c r="X96" s="73">
        <f>IF(E96="","",SUMIF(OUTBOUND!$G:$G,WMS!E96,OUTBOUND!$O:$O))</f>
        <v>0</v>
      </c>
      <c r="Y96" s="73">
        <f>IF(E96="","",SUMIF(OUTBOUND!$G:$G,WMS!E96,OUTBOUND!$AC:$AC))</f>
        <v>152.88</v>
      </c>
      <c r="Z96" s="73">
        <f>IF(E96="","",SUMIF(OUTBOUND!$G:$G,WMS!E96,OUTBOUND!$P:$P))</f>
        <v>0</v>
      </c>
      <c r="AA96" s="26" t="str">
        <f t="shared" si="51"/>
        <v/>
      </c>
      <c r="AB96" s="26">
        <f t="shared" si="52"/>
        <v>3568</v>
      </c>
      <c r="AC96" s="73">
        <f t="shared" si="53"/>
        <v>0</v>
      </c>
      <c r="AD96" s="73">
        <f t="shared" si="54"/>
        <v>2435.16</v>
      </c>
      <c r="AE96" s="73">
        <f t="shared" si="55"/>
        <v>0</v>
      </c>
      <c r="AF96" s="82" t="e">
        <f t="shared" si="56"/>
        <v>#DIV/0!</v>
      </c>
    </row>
    <row r="97" spans="1:32">
      <c r="A97" s="84" t="s">
        <v>3389</v>
      </c>
      <c r="B97" s="35" t="s">
        <v>335</v>
      </c>
      <c r="C97" s="35" t="s">
        <v>3383</v>
      </c>
      <c r="D97" s="35" t="s">
        <v>3392</v>
      </c>
      <c r="E97" s="58" t="str">
        <f t="shared" si="37"/>
        <v>KG-KGT-1808-00016-00693/42617518A</v>
      </c>
      <c r="F97" s="19" t="s">
        <v>346</v>
      </c>
      <c r="G97" s="19" t="s">
        <v>347</v>
      </c>
      <c r="H97" s="45">
        <v>43417</v>
      </c>
      <c r="I97" s="85">
        <v>346</v>
      </c>
      <c r="J97" s="85">
        <v>2076</v>
      </c>
      <c r="K97" s="67">
        <f t="shared" si="38"/>
        <v>6</v>
      </c>
      <c r="L97" s="47">
        <v>10</v>
      </c>
      <c r="M97" s="68">
        <f t="shared" si="39"/>
        <v>3460</v>
      </c>
      <c r="N97" s="46">
        <v>49</v>
      </c>
      <c r="O97" s="46">
        <v>33</v>
      </c>
      <c r="P97" s="46">
        <v>21.5</v>
      </c>
      <c r="Q97" s="73">
        <f t="shared" si="49"/>
        <v>0.035</v>
      </c>
      <c r="R97" s="67">
        <f t="shared" si="50"/>
        <v>12.03</v>
      </c>
      <c r="S97" s="74">
        <f t="shared" si="57"/>
        <v>0.15</v>
      </c>
      <c r="T97" s="51">
        <v>311.4</v>
      </c>
      <c r="U97" s="79" t="s">
        <v>3326</v>
      </c>
      <c r="V97" s="26">
        <f>IF(E97="","",SUMIF(OUTBOUND!$G:$G,WMS!E97,OUTBOUND!$L:$L))</f>
        <v>25</v>
      </c>
      <c r="W97" s="26">
        <f>IF(E97="","",SUMIF(OUTBOUND!$G:$G,WMS!E97,OUTBOUND!$M:$M))</f>
        <v>150</v>
      </c>
      <c r="X97" s="73">
        <f>IF(E97="","",SUMIF(OUTBOUND!$G:$G,WMS!E97,OUTBOUND!$O:$O))</f>
        <v>250</v>
      </c>
      <c r="Y97" s="73">
        <f>IF(E97="","",SUMIF(OUTBOUND!$G:$G,WMS!E97,OUTBOUND!$AC:$AC))</f>
        <v>22.5</v>
      </c>
      <c r="Z97" s="73">
        <f>IF(E97="","",SUMIF(OUTBOUND!$G:$G,WMS!E97,OUTBOUND!$P:$P))</f>
        <v>0.875</v>
      </c>
      <c r="AA97" s="26">
        <f t="shared" si="51"/>
        <v>321</v>
      </c>
      <c r="AB97" s="26">
        <f t="shared" si="52"/>
        <v>1926</v>
      </c>
      <c r="AC97" s="73">
        <f t="shared" si="53"/>
        <v>3210</v>
      </c>
      <c r="AD97" s="73">
        <f t="shared" si="54"/>
        <v>288.9</v>
      </c>
      <c r="AE97" s="73">
        <f t="shared" si="55"/>
        <v>11.155</v>
      </c>
      <c r="AF97" s="82" t="b">
        <f t="shared" si="56"/>
        <v>1</v>
      </c>
    </row>
    <row r="98" spans="1:32">
      <c r="A98" s="84" t="s">
        <v>3389</v>
      </c>
      <c r="B98" s="35" t="s">
        <v>335</v>
      </c>
      <c r="C98" s="35" t="s">
        <v>3383</v>
      </c>
      <c r="D98" s="35" t="s">
        <v>3393</v>
      </c>
      <c r="E98" s="58" t="str">
        <f t="shared" si="37"/>
        <v>KG-KGT-1808-00016-00693/42617518B</v>
      </c>
      <c r="F98" s="19" t="s">
        <v>346</v>
      </c>
      <c r="G98" s="19" t="s">
        <v>349</v>
      </c>
      <c r="H98" s="45">
        <v>43417</v>
      </c>
      <c r="I98" s="85"/>
      <c r="J98" s="85">
        <v>2076</v>
      </c>
      <c r="K98" s="67" t="e">
        <f t="shared" si="38"/>
        <v>#DIV/0!</v>
      </c>
      <c r="L98" s="47">
        <v>10</v>
      </c>
      <c r="M98" s="68">
        <f t="shared" si="39"/>
        <v>0</v>
      </c>
      <c r="N98" s="46">
        <v>49</v>
      </c>
      <c r="O98" s="46">
        <v>33</v>
      </c>
      <c r="P98" s="46">
        <v>21.5</v>
      </c>
      <c r="Q98" s="73">
        <f t="shared" si="49"/>
        <v>0.035</v>
      </c>
      <c r="R98" s="67">
        <f t="shared" si="50"/>
        <v>0</v>
      </c>
      <c r="S98" s="74">
        <f t="shared" si="57"/>
        <v>1.13333333333333</v>
      </c>
      <c r="T98" s="51">
        <v>2352.8</v>
      </c>
      <c r="U98" s="79" t="s">
        <v>3326</v>
      </c>
      <c r="V98" s="26">
        <f>IF(E98="","",SUMIF(OUTBOUND!$G:$G,WMS!E98,OUTBOUND!$L:$L))</f>
        <v>0</v>
      </c>
      <c r="W98" s="26">
        <f>IF(E98="","",SUMIF(OUTBOUND!$G:$G,WMS!E98,OUTBOUND!$M:$M))</f>
        <v>150</v>
      </c>
      <c r="X98" s="73">
        <f>IF(E98="","",SUMIF(OUTBOUND!$G:$G,WMS!E98,OUTBOUND!$O:$O))</f>
        <v>0</v>
      </c>
      <c r="Y98" s="73">
        <f>IF(E98="","",SUMIF(OUTBOUND!$G:$G,WMS!E98,OUTBOUND!$AC:$AC))</f>
        <v>169.999999999999</v>
      </c>
      <c r="Z98" s="73">
        <f>IF(E98="","",SUMIF(OUTBOUND!$G:$G,WMS!E98,OUTBOUND!$P:$P))</f>
        <v>0</v>
      </c>
      <c r="AA98" s="26" t="str">
        <f t="shared" si="51"/>
        <v/>
      </c>
      <c r="AB98" s="26">
        <f t="shared" si="52"/>
        <v>1926</v>
      </c>
      <c r="AC98" s="73">
        <f t="shared" si="53"/>
        <v>0</v>
      </c>
      <c r="AD98" s="73">
        <f t="shared" si="54"/>
        <v>2182.8</v>
      </c>
      <c r="AE98" s="73">
        <f t="shared" si="55"/>
        <v>0</v>
      </c>
      <c r="AF98" s="82" t="e">
        <f t="shared" si="56"/>
        <v>#DIV/0!</v>
      </c>
    </row>
    <row r="99" spans="1:32">
      <c r="A99" s="60" t="s">
        <v>3389</v>
      </c>
      <c r="B99" s="19" t="s">
        <v>335</v>
      </c>
      <c r="C99" s="19" t="s">
        <v>3382</v>
      </c>
      <c r="D99" s="19">
        <v>42561361</v>
      </c>
      <c r="E99" s="58" t="str">
        <f t="shared" si="37"/>
        <v>KG-KGT-1808-00016-00695/42561361</v>
      </c>
      <c r="F99" s="19" t="s">
        <v>346</v>
      </c>
      <c r="G99" s="19" t="s">
        <v>353</v>
      </c>
      <c r="H99" s="45">
        <v>43417</v>
      </c>
      <c r="I99" s="46">
        <v>249</v>
      </c>
      <c r="J99" s="46">
        <v>1992</v>
      </c>
      <c r="K99" s="67">
        <f t="shared" si="38"/>
        <v>8</v>
      </c>
      <c r="L99" s="47">
        <v>2.75</v>
      </c>
      <c r="M99" s="68">
        <f t="shared" si="39"/>
        <v>684.75</v>
      </c>
      <c r="N99" s="46">
        <v>34</v>
      </c>
      <c r="O99" s="46">
        <v>17.8</v>
      </c>
      <c r="P99" s="46">
        <v>16</v>
      </c>
      <c r="Q99" s="73">
        <f t="shared" si="49"/>
        <v>0.01</v>
      </c>
      <c r="R99" s="67">
        <f t="shared" si="50"/>
        <v>2.41</v>
      </c>
      <c r="S99" s="74">
        <f t="shared" si="57"/>
        <v>0.2875</v>
      </c>
      <c r="T99" s="51">
        <v>572.7</v>
      </c>
      <c r="U99" s="79" t="s">
        <v>3326</v>
      </c>
      <c r="V99" s="26">
        <f>IF(E99="","",SUMIF(OUTBOUND!$G:$G,WMS!E99,OUTBOUND!$L:$L))</f>
        <v>0</v>
      </c>
      <c r="W99" s="26">
        <f>IF(E99="","",SUMIF(OUTBOUND!$G:$G,WMS!E99,OUTBOUND!$M:$M))</f>
        <v>0</v>
      </c>
      <c r="X99" s="73">
        <f>IF(E99="","",SUMIF(OUTBOUND!$G:$G,WMS!E99,OUTBOUND!$O:$O))</f>
        <v>0</v>
      </c>
      <c r="Y99" s="73">
        <f>IF(E99="","",SUMIF(OUTBOUND!$G:$G,WMS!E99,OUTBOUND!$AC:$AC))</f>
        <v>0</v>
      </c>
      <c r="Z99" s="73">
        <f>IF(E99="","",SUMIF(OUTBOUND!$G:$G,WMS!E99,OUTBOUND!$P:$P))</f>
        <v>0</v>
      </c>
      <c r="AA99" s="26">
        <f t="shared" si="51"/>
        <v>249</v>
      </c>
      <c r="AB99" s="26">
        <f t="shared" si="52"/>
        <v>1992</v>
      </c>
      <c r="AC99" s="73">
        <f t="shared" si="53"/>
        <v>684.75</v>
      </c>
      <c r="AD99" s="73">
        <f t="shared" si="54"/>
        <v>572.7</v>
      </c>
      <c r="AE99" s="73">
        <f t="shared" si="55"/>
        <v>2.41</v>
      </c>
      <c r="AF99" s="82" t="b">
        <f t="shared" si="56"/>
        <v>1</v>
      </c>
    </row>
    <row r="100" spans="1:32">
      <c r="A100" s="60" t="s">
        <v>3389</v>
      </c>
      <c r="B100" s="19" t="s">
        <v>335</v>
      </c>
      <c r="C100" s="19" t="s">
        <v>3382</v>
      </c>
      <c r="D100" s="19">
        <v>42561378</v>
      </c>
      <c r="E100" s="58" t="str">
        <f t="shared" si="37"/>
        <v>KG-KGT-1808-00016-00695/42561378</v>
      </c>
      <c r="F100" s="19" t="s">
        <v>346</v>
      </c>
      <c r="G100" s="19" t="s">
        <v>353</v>
      </c>
      <c r="H100" s="45">
        <v>43417</v>
      </c>
      <c r="I100" s="46">
        <v>315</v>
      </c>
      <c r="J100" s="46">
        <v>2520</v>
      </c>
      <c r="K100" s="67">
        <f t="shared" si="38"/>
        <v>8</v>
      </c>
      <c r="L100" s="47">
        <v>2.8</v>
      </c>
      <c r="M100" s="68">
        <f t="shared" si="39"/>
        <v>882</v>
      </c>
      <c r="N100" s="46">
        <v>35.5</v>
      </c>
      <c r="O100" s="46">
        <v>18.8</v>
      </c>
      <c r="P100" s="46">
        <v>22.5</v>
      </c>
      <c r="Q100" s="73">
        <f t="shared" si="49"/>
        <v>0.015</v>
      </c>
      <c r="R100" s="67">
        <f t="shared" si="50"/>
        <v>4.73</v>
      </c>
      <c r="S100" s="74">
        <f t="shared" si="57"/>
        <v>0.325</v>
      </c>
      <c r="T100" s="51">
        <v>819</v>
      </c>
      <c r="U100" s="79" t="s">
        <v>3326</v>
      </c>
      <c r="V100" s="26">
        <f>IF(E100="","",SUMIF(OUTBOUND!$G:$G,WMS!E100,OUTBOUND!$L:$L))</f>
        <v>0</v>
      </c>
      <c r="W100" s="26">
        <f>IF(E100="","",SUMIF(OUTBOUND!$G:$G,WMS!E100,OUTBOUND!$M:$M))</f>
        <v>0</v>
      </c>
      <c r="X100" s="73">
        <f>IF(E100="","",SUMIF(OUTBOUND!$G:$G,WMS!E100,OUTBOUND!$O:$O))</f>
        <v>0</v>
      </c>
      <c r="Y100" s="73">
        <f>IF(E100="","",SUMIF(OUTBOUND!$G:$G,WMS!E100,OUTBOUND!$AC:$AC))</f>
        <v>0</v>
      </c>
      <c r="Z100" s="73">
        <f>IF(E100="","",SUMIF(OUTBOUND!$G:$G,WMS!E100,OUTBOUND!$P:$P))</f>
        <v>0</v>
      </c>
      <c r="AA100" s="26">
        <f t="shared" si="51"/>
        <v>315</v>
      </c>
      <c r="AB100" s="26">
        <f t="shared" si="52"/>
        <v>2520</v>
      </c>
      <c r="AC100" s="73">
        <f t="shared" si="53"/>
        <v>882</v>
      </c>
      <c r="AD100" s="73">
        <f t="shared" si="54"/>
        <v>819</v>
      </c>
      <c r="AE100" s="73">
        <f t="shared" si="55"/>
        <v>4.73</v>
      </c>
      <c r="AF100" s="82" t="b">
        <f t="shared" si="56"/>
        <v>1</v>
      </c>
    </row>
    <row r="101" spans="1:32">
      <c r="A101" s="60" t="s">
        <v>3389</v>
      </c>
      <c r="B101" s="19" t="s">
        <v>335</v>
      </c>
      <c r="C101" s="19" t="s">
        <v>3382</v>
      </c>
      <c r="D101" s="19" t="s">
        <v>3394</v>
      </c>
      <c r="E101" s="58" t="str">
        <f t="shared" si="37"/>
        <v>KG-KGT-1808-00016-00695/42561385</v>
      </c>
      <c r="F101" s="19" t="s">
        <v>346</v>
      </c>
      <c r="G101" s="19" t="s">
        <v>353</v>
      </c>
      <c r="H101" s="45">
        <v>43417</v>
      </c>
      <c r="I101" s="46">
        <v>144</v>
      </c>
      <c r="J101" s="46">
        <v>1152</v>
      </c>
      <c r="K101" s="67">
        <f t="shared" si="38"/>
        <v>8</v>
      </c>
      <c r="L101" s="47">
        <v>8</v>
      </c>
      <c r="M101" s="68">
        <f t="shared" si="39"/>
        <v>1152</v>
      </c>
      <c r="N101" s="46">
        <v>32.5</v>
      </c>
      <c r="O101" s="46">
        <v>32.5</v>
      </c>
      <c r="P101" s="46">
        <v>19.5</v>
      </c>
      <c r="Q101" s="73">
        <f t="shared" si="49"/>
        <v>0.021</v>
      </c>
      <c r="R101" s="67">
        <f t="shared" si="50"/>
        <v>2.97</v>
      </c>
      <c r="S101" s="74">
        <f t="shared" si="57"/>
        <v>0.875</v>
      </c>
      <c r="T101" s="51">
        <v>1008</v>
      </c>
      <c r="U101" s="79" t="s">
        <v>3326</v>
      </c>
      <c r="V101" s="26">
        <f>IF(E101="","",SUMIF(OUTBOUND!$G:$G,WMS!E101,OUTBOUND!$L:$L))</f>
        <v>32</v>
      </c>
      <c r="W101" s="26">
        <f>IF(E101="","",SUMIF(OUTBOUND!$G:$G,WMS!E101,OUTBOUND!$M:$M))</f>
        <v>256</v>
      </c>
      <c r="X101" s="73">
        <f>IF(E101="","",SUMIF(OUTBOUND!$G:$G,WMS!E101,OUTBOUND!$O:$O))</f>
        <v>256</v>
      </c>
      <c r="Y101" s="73">
        <f>IF(E101="","",SUMIF(OUTBOUND!$G:$G,WMS!E101,OUTBOUND!$AC:$AC))</f>
        <v>224</v>
      </c>
      <c r="Z101" s="73">
        <f>IF(E101="","",SUMIF(OUTBOUND!$G:$G,WMS!E101,OUTBOUND!$P:$P))</f>
        <v>0.672</v>
      </c>
      <c r="AA101" s="26">
        <f t="shared" si="51"/>
        <v>112</v>
      </c>
      <c r="AB101" s="26">
        <f t="shared" si="52"/>
        <v>896</v>
      </c>
      <c r="AC101" s="73">
        <f t="shared" si="53"/>
        <v>896</v>
      </c>
      <c r="AD101" s="73">
        <f t="shared" si="54"/>
        <v>784</v>
      </c>
      <c r="AE101" s="73">
        <f t="shared" si="55"/>
        <v>2.298</v>
      </c>
      <c r="AF101" s="82" t="b">
        <f t="shared" si="56"/>
        <v>1</v>
      </c>
    </row>
    <row r="102" spans="1:32">
      <c r="A102" s="60" t="s">
        <v>3389</v>
      </c>
      <c r="B102" s="19" t="s">
        <v>335</v>
      </c>
      <c r="C102" s="19" t="s">
        <v>3382</v>
      </c>
      <c r="D102" s="19">
        <v>41453469</v>
      </c>
      <c r="E102" s="58" t="str">
        <f t="shared" si="37"/>
        <v>KG-KGT-1808-00016-00695/41453469</v>
      </c>
      <c r="F102" s="19" t="s">
        <v>346</v>
      </c>
      <c r="G102" s="19" t="s">
        <v>353</v>
      </c>
      <c r="H102" s="45">
        <v>43417</v>
      </c>
      <c r="I102" s="46">
        <v>146</v>
      </c>
      <c r="J102" s="46">
        <v>1752</v>
      </c>
      <c r="K102" s="67">
        <f t="shared" si="38"/>
        <v>12</v>
      </c>
      <c r="L102" s="47">
        <v>3.85</v>
      </c>
      <c r="M102" s="68">
        <f t="shared" si="39"/>
        <v>562.1</v>
      </c>
      <c r="N102" s="46">
        <v>32</v>
      </c>
      <c r="O102" s="46">
        <v>25</v>
      </c>
      <c r="P102" s="46">
        <v>21</v>
      </c>
      <c r="Q102" s="73">
        <f t="shared" si="49"/>
        <v>0.017</v>
      </c>
      <c r="R102" s="67">
        <f t="shared" si="50"/>
        <v>2.45</v>
      </c>
      <c r="S102" s="74">
        <f t="shared" si="57"/>
        <v>0.291666666666667</v>
      </c>
      <c r="T102" s="51">
        <v>511</v>
      </c>
      <c r="U102" s="79" t="s">
        <v>3326</v>
      </c>
      <c r="V102" s="26">
        <f>IF(E102="","",SUMIF(OUTBOUND!$G:$G,WMS!E102,OUTBOUND!$L:$L))</f>
        <v>0</v>
      </c>
      <c r="W102" s="26">
        <f>IF(E102="","",SUMIF(OUTBOUND!$G:$G,WMS!E102,OUTBOUND!$M:$M))</f>
        <v>0</v>
      </c>
      <c r="X102" s="73">
        <f>IF(E102="","",SUMIF(OUTBOUND!$G:$G,WMS!E102,OUTBOUND!$O:$O))</f>
        <v>0</v>
      </c>
      <c r="Y102" s="73">
        <f>IF(E102="","",SUMIF(OUTBOUND!$G:$G,WMS!E102,OUTBOUND!$AC:$AC))</f>
        <v>0</v>
      </c>
      <c r="Z102" s="73">
        <f>IF(E102="","",SUMIF(OUTBOUND!$G:$G,WMS!E102,OUTBOUND!$P:$P))</f>
        <v>0</v>
      </c>
      <c r="AA102" s="26">
        <f t="shared" si="51"/>
        <v>146</v>
      </c>
      <c r="AB102" s="26">
        <f t="shared" si="52"/>
        <v>1752</v>
      </c>
      <c r="AC102" s="73">
        <f t="shared" si="53"/>
        <v>562.1</v>
      </c>
      <c r="AD102" s="73">
        <f t="shared" si="54"/>
        <v>511</v>
      </c>
      <c r="AE102" s="73">
        <f t="shared" si="55"/>
        <v>2.45</v>
      </c>
      <c r="AF102" s="82" t="b">
        <f t="shared" si="56"/>
        <v>1</v>
      </c>
    </row>
    <row r="103" spans="1:32">
      <c r="A103" s="60" t="s">
        <v>3389</v>
      </c>
      <c r="B103" s="19" t="s">
        <v>335</v>
      </c>
      <c r="C103" s="19" t="s">
        <v>3382</v>
      </c>
      <c r="D103" s="19">
        <v>41453537</v>
      </c>
      <c r="E103" s="58" t="str">
        <f t="shared" si="37"/>
        <v>KG-KGT-1808-00016-00695/41453537</v>
      </c>
      <c r="F103" s="19" t="s">
        <v>346</v>
      </c>
      <c r="G103" s="19" t="s">
        <v>353</v>
      </c>
      <c r="H103" s="45">
        <v>43417</v>
      </c>
      <c r="I103" s="46">
        <v>167</v>
      </c>
      <c r="J103" s="46">
        <v>2004</v>
      </c>
      <c r="K103" s="67">
        <f t="shared" si="38"/>
        <v>12</v>
      </c>
      <c r="L103" s="47">
        <v>4.5</v>
      </c>
      <c r="M103" s="68">
        <f t="shared" si="39"/>
        <v>751.5</v>
      </c>
      <c r="N103" s="46">
        <v>34.5</v>
      </c>
      <c r="O103" s="46">
        <v>26.5</v>
      </c>
      <c r="P103" s="46">
        <v>14.5</v>
      </c>
      <c r="Q103" s="73">
        <f t="shared" si="49"/>
        <v>0.013</v>
      </c>
      <c r="R103" s="67">
        <f t="shared" si="50"/>
        <v>2.21</v>
      </c>
      <c r="S103" s="74">
        <f t="shared" si="57"/>
        <v>0.3</v>
      </c>
      <c r="T103" s="51">
        <v>601.2</v>
      </c>
      <c r="U103" s="79" t="s">
        <v>3326</v>
      </c>
      <c r="V103" s="26">
        <f>IF(E103="","",SUMIF(OUTBOUND!$G:$G,WMS!E103,OUTBOUND!$L:$L))</f>
        <v>0</v>
      </c>
      <c r="W103" s="26">
        <f>IF(E103="","",SUMIF(OUTBOUND!$G:$G,WMS!E103,OUTBOUND!$M:$M))</f>
        <v>0</v>
      </c>
      <c r="X103" s="73">
        <f>IF(E103="","",SUMIF(OUTBOUND!$G:$G,WMS!E103,OUTBOUND!$O:$O))</f>
        <v>0</v>
      </c>
      <c r="Y103" s="73">
        <f>IF(E103="","",SUMIF(OUTBOUND!$G:$G,WMS!E103,OUTBOUND!$AC:$AC))</f>
        <v>0</v>
      </c>
      <c r="Z103" s="73">
        <f>IF(E103="","",SUMIF(OUTBOUND!$G:$G,WMS!E103,OUTBOUND!$P:$P))</f>
        <v>0</v>
      </c>
      <c r="AA103" s="26">
        <f t="shared" si="51"/>
        <v>167</v>
      </c>
      <c r="AB103" s="26">
        <f t="shared" si="52"/>
        <v>2004</v>
      </c>
      <c r="AC103" s="73">
        <f t="shared" si="53"/>
        <v>751.5</v>
      </c>
      <c r="AD103" s="73">
        <f t="shared" si="54"/>
        <v>601.2</v>
      </c>
      <c r="AE103" s="73">
        <f t="shared" si="55"/>
        <v>2.21</v>
      </c>
      <c r="AF103" s="82" t="b">
        <f t="shared" si="56"/>
        <v>1</v>
      </c>
    </row>
    <row r="104" spans="1:32">
      <c r="A104" s="60" t="s">
        <v>3389</v>
      </c>
      <c r="B104" s="19" t="s">
        <v>335</v>
      </c>
      <c r="C104" s="19" t="s">
        <v>3382</v>
      </c>
      <c r="D104" s="19">
        <v>41453438</v>
      </c>
      <c r="E104" s="58" t="str">
        <f t="shared" si="37"/>
        <v>KG-KGT-1808-00016-00695/41453438</v>
      </c>
      <c r="F104" s="19" t="s">
        <v>346</v>
      </c>
      <c r="G104" s="19" t="s">
        <v>353</v>
      </c>
      <c r="H104" s="45">
        <v>43417</v>
      </c>
      <c r="I104" s="46">
        <v>172</v>
      </c>
      <c r="J104" s="46">
        <v>2064</v>
      </c>
      <c r="K104" s="67">
        <f t="shared" si="38"/>
        <v>12</v>
      </c>
      <c r="L104" s="47">
        <v>3.5</v>
      </c>
      <c r="M104" s="68">
        <f t="shared" si="39"/>
        <v>602</v>
      </c>
      <c r="N104" s="46">
        <v>32</v>
      </c>
      <c r="O104" s="46">
        <v>25</v>
      </c>
      <c r="P104" s="46">
        <v>23.5</v>
      </c>
      <c r="Q104" s="73">
        <f t="shared" si="49"/>
        <v>0.019</v>
      </c>
      <c r="R104" s="67">
        <f t="shared" si="50"/>
        <v>3.23</v>
      </c>
      <c r="S104" s="74">
        <f t="shared" si="57"/>
        <v>0.291666666666667</v>
      </c>
      <c r="T104" s="51">
        <v>602</v>
      </c>
      <c r="U104" s="79" t="s">
        <v>3326</v>
      </c>
      <c r="V104" s="26">
        <f>IF(E104="","",SUMIF(OUTBOUND!$G:$G,WMS!E104,OUTBOUND!$L:$L))</f>
        <v>0</v>
      </c>
      <c r="W104" s="26">
        <f>IF(E104="","",SUMIF(OUTBOUND!$G:$G,WMS!E104,OUTBOUND!$M:$M))</f>
        <v>0</v>
      </c>
      <c r="X104" s="73">
        <f>IF(E104="","",SUMIF(OUTBOUND!$G:$G,WMS!E104,OUTBOUND!$O:$O))</f>
        <v>0</v>
      </c>
      <c r="Y104" s="73">
        <f>IF(E104="","",SUMIF(OUTBOUND!$G:$G,WMS!E104,OUTBOUND!$AC:$AC))</f>
        <v>0</v>
      </c>
      <c r="Z104" s="73">
        <f>IF(E104="","",SUMIF(OUTBOUND!$G:$G,WMS!E104,OUTBOUND!$P:$P))</f>
        <v>0</v>
      </c>
      <c r="AA104" s="26">
        <f t="shared" si="51"/>
        <v>172</v>
      </c>
      <c r="AB104" s="26">
        <f t="shared" si="52"/>
        <v>2064</v>
      </c>
      <c r="AC104" s="73">
        <f t="shared" si="53"/>
        <v>602</v>
      </c>
      <c r="AD104" s="73">
        <f t="shared" si="54"/>
        <v>602</v>
      </c>
      <c r="AE104" s="73">
        <f t="shared" si="55"/>
        <v>3.23</v>
      </c>
      <c r="AF104" s="82" t="b">
        <f t="shared" si="56"/>
        <v>1</v>
      </c>
    </row>
    <row r="105" spans="1:32">
      <c r="A105" s="60" t="s">
        <v>3389</v>
      </c>
      <c r="B105" s="19" t="s">
        <v>335</v>
      </c>
      <c r="C105" s="19" t="s">
        <v>3382</v>
      </c>
      <c r="D105" s="19">
        <v>41453568</v>
      </c>
      <c r="E105" s="58" t="str">
        <f t="shared" si="37"/>
        <v>KG-KGT-1808-00016-00695/41453568</v>
      </c>
      <c r="F105" s="19" t="s">
        <v>346</v>
      </c>
      <c r="G105" s="19" t="s">
        <v>353</v>
      </c>
      <c r="H105" s="45">
        <v>43417</v>
      </c>
      <c r="I105" s="46">
        <v>172</v>
      </c>
      <c r="J105" s="46">
        <v>2064</v>
      </c>
      <c r="K105" s="67">
        <f t="shared" si="38"/>
        <v>12</v>
      </c>
      <c r="L105" s="47">
        <v>4.4</v>
      </c>
      <c r="M105" s="68">
        <f t="shared" si="39"/>
        <v>756.8</v>
      </c>
      <c r="N105" s="46">
        <v>34.5</v>
      </c>
      <c r="O105" s="46">
        <v>26.5</v>
      </c>
      <c r="P105" s="46">
        <v>14.5</v>
      </c>
      <c r="Q105" s="73">
        <f t="shared" si="49"/>
        <v>0.013</v>
      </c>
      <c r="R105" s="67">
        <f t="shared" si="50"/>
        <v>2.28</v>
      </c>
      <c r="S105" s="74">
        <f t="shared" si="57"/>
        <v>0.3</v>
      </c>
      <c r="T105" s="51">
        <v>619.2</v>
      </c>
      <c r="U105" s="79" t="s">
        <v>3326</v>
      </c>
      <c r="V105" s="26">
        <f>IF(E105="","",SUMIF(OUTBOUND!$G:$G,WMS!E105,OUTBOUND!$L:$L))</f>
        <v>0</v>
      </c>
      <c r="W105" s="26">
        <f>IF(E105="","",SUMIF(OUTBOUND!$G:$G,WMS!E105,OUTBOUND!$M:$M))</f>
        <v>0</v>
      </c>
      <c r="X105" s="73">
        <f>IF(E105="","",SUMIF(OUTBOUND!$G:$G,WMS!E105,OUTBOUND!$O:$O))</f>
        <v>0</v>
      </c>
      <c r="Y105" s="73">
        <f>IF(E105="","",SUMIF(OUTBOUND!$G:$G,WMS!E105,OUTBOUND!$AC:$AC))</f>
        <v>0</v>
      </c>
      <c r="Z105" s="73">
        <f>IF(E105="","",SUMIF(OUTBOUND!$G:$G,WMS!E105,OUTBOUND!$P:$P))</f>
        <v>0</v>
      </c>
      <c r="AA105" s="26">
        <f t="shared" si="51"/>
        <v>172</v>
      </c>
      <c r="AB105" s="26">
        <f t="shared" si="52"/>
        <v>2064</v>
      </c>
      <c r="AC105" s="73">
        <f t="shared" si="53"/>
        <v>756.8</v>
      </c>
      <c r="AD105" s="73">
        <f t="shared" si="54"/>
        <v>619.2</v>
      </c>
      <c r="AE105" s="73">
        <f t="shared" si="55"/>
        <v>2.28</v>
      </c>
      <c r="AF105" s="82" t="b">
        <f t="shared" si="56"/>
        <v>1</v>
      </c>
    </row>
    <row r="106" spans="1:32">
      <c r="A106" s="60" t="s">
        <v>3389</v>
      </c>
      <c r="B106" s="19" t="s">
        <v>335</v>
      </c>
      <c r="C106" s="19" t="s">
        <v>3383</v>
      </c>
      <c r="D106" s="19">
        <v>42447375</v>
      </c>
      <c r="E106" s="58" t="str">
        <f t="shared" si="37"/>
        <v>KG-KGT-1808-00016-00693/42447375</v>
      </c>
      <c r="F106" s="19" t="s">
        <v>346</v>
      </c>
      <c r="G106" s="19" t="s">
        <v>351</v>
      </c>
      <c r="H106" s="45">
        <v>43417</v>
      </c>
      <c r="I106" s="46">
        <v>257</v>
      </c>
      <c r="J106" s="46">
        <v>1542</v>
      </c>
      <c r="K106" s="67">
        <f t="shared" si="38"/>
        <v>6</v>
      </c>
      <c r="L106" s="47">
        <v>3.25</v>
      </c>
      <c r="M106" s="68">
        <f t="shared" si="39"/>
        <v>835.25</v>
      </c>
      <c r="N106" s="46">
        <v>42.5</v>
      </c>
      <c r="O106" s="46">
        <v>29.5</v>
      </c>
      <c r="P106" s="46">
        <v>14</v>
      </c>
      <c r="Q106" s="73">
        <f t="shared" si="49"/>
        <v>0.018</v>
      </c>
      <c r="R106" s="67">
        <f t="shared" si="50"/>
        <v>4.51</v>
      </c>
      <c r="S106" s="74">
        <f t="shared" si="57"/>
        <v>0.46</v>
      </c>
      <c r="T106" s="51">
        <v>709.32</v>
      </c>
      <c r="U106" s="79" t="s">
        <v>3326</v>
      </c>
      <c r="V106" s="26">
        <f>IF(E106="","",SUMIF(OUTBOUND!$G:$G,WMS!E106,OUTBOUND!$L:$L))</f>
        <v>47</v>
      </c>
      <c r="W106" s="26">
        <f>IF(E106="","",SUMIF(OUTBOUND!$G:$G,WMS!E106,OUTBOUND!$M:$M))</f>
        <v>282</v>
      </c>
      <c r="X106" s="73">
        <f>IF(E106="","",SUMIF(OUTBOUND!$G:$G,WMS!E106,OUTBOUND!$O:$O))</f>
        <v>152.75</v>
      </c>
      <c r="Y106" s="73">
        <f>IF(E106="","",SUMIF(OUTBOUND!$G:$G,WMS!E106,OUTBOUND!$AC:$AC))</f>
        <v>129.72</v>
      </c>
      <c r="Z106" s="73">
        <f>IF(E106="","",SUMIF(OUTBOUND!$G:$G,WMS!E106,OUTBOUND!$P:$P))</f>
        <v>0.846</v>
      </c>
      <c r="AA106" s="26">
        <f t="shared" si="51"/>
        <v>210</v>
      </c>
      <c r="AB106" s="26">
        <f t="shared" si="52"/>
        <v>1260</v>
      </c>
      <c r="AC106" s="73">
        <f t="shared" si="53"/>
        <v>682.5</v>
      </c>
      <c r="AD106" s="73">
        <f t="shared" si="54"/>
        <v>579.6</v>
      </c>
      <c r="AE106" s="73">
        <f t="shared" si="55"/>
        <v>3.664</v>
      </c>
      <c r="AF106" s="82" t="b">
        <f t="shared" si="56"/>
        <v>1</v>
      </c>
    </row>
    <row r="107" spans="1:32">
      <c r="A107" s="43" t="s">
        <v>3386</v>
      </c>
      <c r="B107" s="19" t="s">
        <v>3395</v>
      </c>
      <c r="C107" s="19" t="s">
        <v>3396</v>
      </c>
      <c r="D107" s="19">
        <v>42496144</v>
      </c>
      <c r="E107" s="58" t="str">
        <f t="shared" si="37"/>
        <v>KG-ARI-1808-00019-00367/42496144</v>
      </c>
      <c r="F107" s="19" t="s">
        <v>357</v>
      </c>
      <c r="G107" s="19" t="s">
        <v>358</v>
      </c>
      <c r="H107" s="45">
        <v>43423</v>
      </c>
      <c r="I107" s="46">
        <v>64</v>
      </c>
      <c r="J107" s="46">
        <v>384</v>
      </c>
      <c r="K107" s="67">
        <f t="shared" si="38"/>
        <v>6</v>
      </c>
      <c r="L107" s="47">
        <v>3.85</v>
      </c>
      <c r="M107" s="68">
        <f t="shared" si="39"/>
        <v>246.4</v>
      </c>
      <c r="N107" s="46">
        <v>34.5</v>
      </c>
      <c r="O107" s="46">
        <v>23.5</v>
      </c>
      <c r="P107" s="46">
        <v>16.5</v>
      </c>
      <c r="Q107" s="73">
        <f t="shared" si="49"/>
        <v>0.013</v>
      </c>
      <c r="R107" s="67">
        <f t="shared" si="50"/>
        <v>0.86</v>
      </c>
      <c r="S107" s="74">
        <f t="shared" si="57"/>
        <v>0.55</v>
      </c>
      <c r="T107" s="51">
        <v>211.2</v>
      </c>
      <c r="U107" s="76" t="s">
        <v>3397</v>
      </c>
      <c r="V107" s="26">
        <f>IF(E107="","",SUMIF(OUTBOUND!$G:$G,WMS!E107,OUTBOUND!$L:$L))</f>
        <v>63</v>
      </c>
      <c r="W107" s="26">
        <f>IF(E107="","",SUMIF(OUTBOUND!$G:$G,WMS!E107,OUTBOUND!$M:$M))</f>
        <v>378</v>
      </c>
      <c r="X107" s="73">
        <f>IF(E107="","",SUMIF(OUTBOUND!$G:$G,WMS!E107,OUTBOUND!$O:$O))</f>
        <v>242.55</v>
      </c>
      <c r="Y107" s="73">
        <f>IF(E107="","",SUMIF(OUTBOUND!$G:$G,WMS!E107,OUTBOUND!$AC:$AC))</f>
        <v>207.9</v>
      </c>
      <c r="Z107" s="73">
        <f>IF(E107="","",SUMIF(OUTBOUND!$G:$G,WMS!E107,OUTBOUND!$P:$P))</f>
        <v>0.819</v>
      </c>
      <c r="AA107" s="26">
        <f t="shared" si="51"/>
        <v>1</v>
      </c>
      <c r="AB107" s="26">
        <f t="shared" si="52"/>
        <v>6</v>
      </c>
      <c r="AC107" s="73">
        <f t="shared" si="53"/>
        <v>3.84999999999999</v>
      </c>
      <c r="AD107" s="73">
        <f t="shared" si="54"/>
        <v>3.29999999999998</v>
      </c>
      <c r="AE107" s="73">
        <f t="shared" si="55"/>
        <v>0.041</v>
      </c>
      <c r="AF107" s="82" t="b">
        <f t="shared" si="56"/>
        <v>1</v>
      </c>
    </row>
    <row r="108" spans="1:32">
      <c r="A108" s="43" t="s">
        <v>3386</v>
      </c>
      <c r="B108" s="19" t="s">
        <v>355</v>
      </c>
      <c r="C108" s="19" t="s">
        <v>3398</v>
      </c>
      <c r="D108" s="19">
        <v>42534921</v>
      </c>
      <c r="E108" s="58" t="str">
        <f t="shared" si="37"/>
        <v>KG-ARI-1808-00019-00372/42534921</v>
      </c>
      <c r="F108" s="19" t="s">
        <v>357</v>
      </c>
      <c r="G108" s="19" t="s">
        <v>360</v>
      </c>
      <c r="H108" s="45">
        <v>43423</v>
      </c>
      <c r="I108" s="46">
        <v>51</v>
      </c>
      <c r="J108" s="46">
        <v>306</v>
      </c>
      <c r="K108" s="67">
        <f t="shared" si="38"/>
        <v>6</v>
      </c>
      <c r="L108" s="47">
        <v>6.95</v>
      </c>
      <c r="M108" s="68">
        <f t="shared" si="39"/>
        <v>354.45</v>
      </c>
      <c r="N108" s="46">
        <v>28.5</v>
      </c>
      <c r="O108" s="46">
        <v>23</v>
      </c>
      <c r="P108" s="46">
        <v>32</v>
      </c>
      <c r="Q108" s="73">
        <f t="shared" si="49"/>
        <v>0.021</v>
      </c>
      <c r="R108" s="67">
        <f t="shared" si="50"/>
        <v>1.07</v>
      </c>
      <c r="S108" s="74">
        <f t="shared" ref="S108:S124" si="58">IF(T108="","",T108/J108)</f>
        <v>1.11666666666667</v>
      </c>
      <c r="T108" s="51">
        <v>341.7</v>
      </c>
      <c r="U108" s="76" t="s">
        <v>3399</v>
      </c>
      <c r="V108" s="26">
        <f>IF(E108="","",SUMIF(OUTBOUND!$G:$G,WMS!E108,OUTBOUND!$L:$L))</f>
        <v>50</v>
      </c>
      <c r="W108" s="26">
        <f>IF(E108="","",SUMIF(OUTBOUND!$G:$G,WMS!E108,OUTBOUND!$M:$M))</f>
        <v>300</v>
      </c>
      <c r="X108" s="73">
        <f>IF(E108="","",SUMIF(OUTBOUND!$G:$G,WMS!E108,OUTBOUND!$O:$O))</f>
        <v>347.5</v>
      </c>
      <c r="Y108" s="73">
        <f>IF(E108="","",SUMIF(OUTBOUND!$G:$G,WMS!E108,OUTBOUND!$AC:$AC))</f>
        <v>335.000000000001</v>
      </c>
      <c r="Z108" s="73">
        <f>IF(E108="","",SUMIF(OUTBOUND!$G:$G,WMS!E108,OUTBOUND!$P:$P))</f>
        <v>1.05</v>
      </c>
      <c r="AA108" s="26">
        <f t="shared" si="51"/>
        <v>1</v>
      </c>
      <c r="AB108" s="26">
        <f t="shared" si="52"/>
        <v>6</v>
      </c>
      <c r="AC108" s="73">
        <f t="shared" si="53"/>
        <v>6.95000000000005</v>
      </c>
      <c r="AD108" s="73">
        <f t="shared" si="54"/>
        <v>6.69999999999891</v>
      </c>
      <c r="AE108" s="73">
        <f t="shared" si="55"/>
        <v>0.02</v>
      </c>
      <c r="AF108" s="82" t="b">
        <f t="shared" si="56"/>
        <v>1</v>
      </c>
    </row>
    <row r="109" spans="1:32">
      <c r="A109" s="43" t="s">
        <v>3400</v>
      </c>
      <c r="B109" s="19" t="s">
        <v>362</v>
      </c>
      <c r="C109" s="19" t="s">
        <v>3401</v>
      </c>
      <c r="D109" s="19">
        <v>42477815</v>
      </c>
      <c r="E109" s="58" t="str">
        <f t="shared" si="37"/>
        <v>KG-ARI-1812-00048-01223/42477815</v>
      </c>
      <c r="F109" s="19" t="s">
        <v>364</v>
      </c>
      <c r="G109" s="19" t="s">
        <v>366</v>
      </c>
      <c r="H109" s="45">
        <v>43432</v>
      </c>
      <c r="I109" s="46">
        <v>17</v>
      </c>
      <c r="J109" s="46">
        <v>425</v>
      </c>
      <c r="K109" s="67">
        <f t="shared" si="38"/>
        <v>25</v>
      </c>
      <c r="L109" s="47">
        <v>1.55</v>
      </c>
      <c r="M109" s="68">
        <f t="shared" si="39"/>
        <v>26.35</v>
      </c>
      <c r="N109" s="46">
        <v>20.5</v>
      </c>
      <c r="O109" s="46">
        <v>17</v>
      </c>
      <c r="P109" s="46">
        <v>12</v>
      </c>
      <c r="Q109" s="73">
        <f t="shared" si="49"/>
        <v>0.004</v>
      </c>
      <c r="R109" s="67">
        <f t="shared" si="50"/>
        <v>0.07</v>
      </c>
      <c r="S109" s="74">
        <f t="shared" si="58"/>
        <v>0.0597647058823529</v>
      </c>
      <c r="T109" s="51">
        <v>25.4</v>
      </c>
      <c r="U109" s="76" t="s">
        <v>3402</v>
      </c>
      <c r="V109" s="26">
        <f>IF(E109="","",SUMIF(OUTBOUND!$G:$G,WMS!E109,OUTBOUND!$L:$L))</f>
        <v>0</v>
      </c>
      <c r="W109" s="26">
        <f>IF(E109="","",SUMIF(OUTBOUND!$G:$G,WMS!E109,OUTBOUND!$M:$M))</f>
        <v>0</v>
      </c>
      <c r="X109" s="73">
        <f>IF(E109="","",SUMIF(OUTBOUND!$G:$G,WMS!E109,OUTBOUND!$O:$O))</f>
        <v>0</v>
      </c>
      <c r="Y109" s="73">
        <f>IF(E109="","",SUMIF(OUTBOUND!$G:$G,WMS!E109,OUTBOUND!$AC:$AC))</f>
        <v>0</v>
      </c>
      <c r="Z109" s="73">
        <f>IF(E109="","",SUMIF(OUTBOUND!$G:$G,WMS!E109,OUTBOUND!$P:$P))</f>
        <v>0</v>
      </c>
      <c r="AA109" s="26">
        <f t="shared" si="51"/>
        <v>17</v>
      </c>
      <c r="AB109" s="26">
        <f t="shared" si="52"/>
        <v>425</v>
      </c>
      <c r="AC109" s="73">
        <f t="shared" si="53"/>
        <v>26.35</v>
      </c>
      <c r="AD109" s="73">
        <f t="shared" si="54"/>
        <v>25.4</v>
      </c>
      <c r="AE109" s="73">
        <f t="shared" si="55"/>
        <v>0.07</v>
      </c>
      <c r="AF109" s="82" t="b">
        <f t="shared" si="56"/>
        <v>1</v>
      </c>
    </row>
    <row r="110" spans="1:32">
      <c r="A110" s="43" t="s">
        <v>3400</v>
      </c>
      <c r="B110" s="19" t="s">
        <v>362</v>
      </c>
      <c r="C110" s="19" t="s">
        <v>3401</v>
      </c>
      <c r="D110" s="19">
        <v>42477808</v>
      </c>
      <c r="E110" s="58" t="str">
        <f t="shared" si="37"/>
        <v>KG-ARI-1812-00048-01223/42477808</v>
      </c>
      <c r="F110" s="19" t="s">
        <v>364</v>
      </c>
      <c r="G110" s="19" t="s">
        <v>366</v>
      </c>
      <c r="H110" s="45">
        <v>43432</v>
      </c>
      <c r="I110" s="46">
        <v>14</v>
      </c>
      <c r="J110" s="46">
        <v>350</v>
      </c>
      <c r="K110" s="67">
        <f t="shared" si="38"/>
        <v>25</v>
      </c>
      <c r="L110" s="47">
        <v>1.6</v>
      </c>
      <c r="M110" s="68">
        <f t="shared" si="39"/>
        <v>22.4</v>
      </c>
      <c r="N110" s="46">
        <v>20.5</v>
      </c>
      <c r="O110" s="46">
        <v>17</v>
      </c>
      <c r="P110" s="46">
        <v>12</v>
      </c>
      <c r="Q110" s="73">
        <f t="shared" si="49"/>
        <v>0.004</v>
      </c>
      <c r="R110" s="67">
        <f t="shared" si="50"/>
        <v>0.06</v>
      </c>
      <c r="S110" s="74">
        <f t="shared" si="58"/>
        <v>0.0617142857142857</v>
      </c>
      <c r="T110" s="51">
        <v>21.6</v>
      </c>
      <c r="U110" s="76" t="s">
        <v>3402</v>
      </c>
      <c r="V110" s="26">
        <f>IF(E110="","",SUMIF(OUTBOUND!$G:$G,WMS!E110,OUTBOUND!$L:$L))</f>
        <v>0</v>
      </c>
      <c r="W110" s="26">
        <f>IF(E110="","",SUMIF(OUTBOUND!$G:$G,WMS!E110,OUTBOUND!$M:$M))</f>
        <v>0</v>
      </c>
      <c r="X110" s="73">
        <f>IF(E110="","",SUMIF(OUTBOUND!$G:$G,WMS!E110,OUTBOUND!$O:$O))</f>
        <v>0</v>
      </c>
      <c r="Y110" s="73">
        <f>IF(E110="","",SUMIF(OUTBOUND!$G:$G,WMS!E110,OUTBOUND!$AC:$AC))</f>
        <v>0</v>
      </c>
      <c r="Z110" s="73">
        <f>IF(E110="","",SUMIF(OUTBOUND!$G:$G,WMS!E110,OUTBOUND!$P:$P))</f>
        <v>0</v>
      </c>
      <c r="AA110" s="26">
        <f t="shared" si="51"/>
        <v>14</v>
      </c>
      <c r="AB110" s="26">
        <f t="shared" si="52"/>
        <v>350</v>
      </c>
      <c r="AC110" s="73">
        <f t="shared" si="53"/>
        <v>22.4</v>
      </c>
      <c r="AD110" s="73">
        <f t="shared" si="54"/>
        <v>21.6</v>
      </c>
      <c r="AE110" s="73">
        <f t="shared" si="55"/>
        <v>0.06</v>
      </c>
      <c r="AF110" s="82" t="b">
        <f t="shared" si="56"/>
        <v>1</v>
      </c>
    </row>
    <row r="111" spans="1:32">
      <c r="A111" s="43" t="s">
        <v>3400</v>
      </c>
      <c r="B111" s="19" t="s">
        <v>362</v>
      </c>
      <c r="C111" s="19" t="s">
        <v>3401</v>
      </c>
      <c r="D111" s="19">
        <v>42464822</v>
      </c>
      <c r="E111" s="58" t="str">
        <f t="shared" si="37"/>
        <v>KG-ARI-1812-00048-01223/42464822</v>
      </c>
      <c r="F111" s="19" t="s">
        <v>364</v>
      </c>
      <c r="G111" s="19" t="s">
        <v>365</v>
      </c>
      <c r="H111" s="45">
        <v>43432</v>
      </c>
      <c r="I111" s="46">
        <v>5</v>
      </c>
      <c r="J111" s="46">
        <v>75</v>
      </c>
      <c r="K111" s="67">
        <f t="shared" si="38"/>
        <v>15</v>
      </c>
      <c r="L111" s="47">
        <v>0.5</v>
      </c>
      <c r="M111" s="68">
        <f t="shared" si="39"/>
        <v>2.5</v>
      </c>
      <c r="N111" s="46">
        <v>20.5</v>
      </c>
      <c r="O111" s="46">
        <v>17</v>
      </c>
      <c r="P111" s="46">
        <v>12</v>
      </c>
      <c r="Q111" s="73">
        <f t="shared" si="49"/>
        <v>0.004</v>
      </c>
      <c r="R111" s="67">
        <f t="shared" si="50"/>
        <v>0.02</v>
      </c>
      <c r="S111" s="74">
        <f t="shared" si="58"/>
        <v>0.0266666666666667</v>
      </c>
      <c r="T111" s="51">
        <v>2</v>
      </c>
      <c r="U111" s="76" t="s">
        <v>3402</v>
      </c>
      <c r="V111" s="26">
        <f>IF(E111="","",SUMIF(OUTBOUND!$G:$G,WMS!E111,OUTBOUND!$L:$L))</f>
        <v>4</v>
      </c>
      <c r="W111" s="26">
        <f>IF(E111="","",SUMIF(OUTBOUND!$G:$G,WMS!E111,OUTBOUND!$M:$M))</f>
        <v>60</v>
      </c>
      <c r="X111" s="73">
        <f>IF(E111="","",SUMIF(OUTBOUND!$G:$G,WMS!E111,OUTBOUND!$O:$O))</f>
        <v>2</v>
      </c>
      <c r="Y111" s="73">
        <f>IF(E111="","",SUMIF(OUTBOUND!$G:$G,WMS!E111,OUTBOUND!$AC:$AC))</f>
        <v>1.6</v>
      </c>
      <c r="Z111" s="73">
        <f>IF(E111="","",SUMIF(OUTBOUND!$G:$G,WMS!E111,OUTBOUND!$P:$P))</f>
        <v>0.016</v>
      </c>
      <c r="AA111" s="26">
        <f t="shared" si="51"/>
        <v>1</v>
      </c>
      <c r="AB111" s="26">
        <f t="shared" si="52"/>
        <v>15</v>
      </c>
      <c r="AC111" s="73">
        <f t="shared" si="53"/>
        <v>0.5</v>
      </c>
      <c r="AD111" s="73">
        <f t="shared" si="54"/>
        <v>0.399999999999998</v>
      </c>
      <c r="AE111" s="73">
        <f t="shared" si="55"/>
        <v>0.004</v>
      </c>
      <c r="AF111" s="82" t="b">
        <f t="shared" si="56"/>
        <v>1</v>
      </c>
    </row>
    <row r="112" spans="1:32">
      <c r="A112" s="43" t="s">
        <v>3403</v>
      </c>
      <c r="B112" s="19" t="s">
        <v>367</v>
      </c>
      <c r="C112" s="19" t="s">
        <v>3404</v>
      </c>
      <c r="D112" s="19">
        <v>42610632</v>
      </c>
      <c r="E112" s="58" t="str">
        <f t="shared" si="37"/>
        <v>KG-ARI-1812-00048-00952/42610632</v>
      </c>
      <c r="F112" s="19" t="s">
        <v>369</v>
      </c>
      <c r="G112" s="19" t="s">
        <v>372</v>
      </c>
      <c r="H112" s="45">
        <v>43440</v>
      </c>
      <c r="I112" s="46">
        <v>5</v>
      </c>
      <c r="J112" s="46">
        <v>60</v>
      </c>
      <c r="K112" s="67">
        <f t="shared" si="38"/>
        <v>12</v>
      </c>
      <c r="L112" s="47">
        <v>0.6</v>
      </c>
      <c r="M112" s="68">
        <f t="shared" si="39"/>
        <v>3</v>
      </c>
      <c r="N112" s="46">
        <v>42</v>
      </c>
      <c r="O112" s="46">
        <v>28</v>
      </c>
      <c r="P112" s="46">
        <v>10</v>
      </c>
      <c r="Q112" s="73">
        <f t="shared" si="49"/>
        <v>0.012</v>
      </c>
      <c r="R112" s="67">
        <f t="shared" si="50"/>
        <v>0.06</v>
      </c>
      <c r="S112" s="74">
        <f t="shared" si="58"/>
        <v>0.0333333333333333</v>
      </c>
      <c r="T112" s="51">
        <v>2</v>
      </c>
      <c r="U112" s="76" t="s">
        <v>3399</v>
      </c>
      <c r="V112" s="26">
        <f>IF(E112="","",SUMIF(OUTBOUND!$G:$G,WMS!E112,OUTBOUND!$L:$L))</f>
        <v>0</v>
      </c>
      <c r="W112" s="26">
        <f>IF(E112="","",SUMIF(OUTBOUND!$G:$G,WMS!E112,OUTBOUND!$M:$M))</f>
        <v>0</v>
      </c>
      <c r="X112" s="73">
        <f>IF(E112="","",SUMIF(OUTBOUND!$G:$G,WMS!E112,OUTBOUND!$O:$O))</f>
        <v>0</v>
      </c>
      <c r="Y112" s="73">
        <f>IF(E112="","",SUMIF(OUTBOUND!$G:$G,WMS!E112,OUTBOUND!$AC:$AC))</f>
        <v>0</v>
      </c>
      <c r="Z112" s="73">
        <f>IF(E112="","",SUMIF(OUTBOUND!$G:$G,WMS!E112,OUTBOUND!$P:$P))</f>
        <v>0</v>
      </c>
      <c r="AA112" s="26">
        <f t="shared" si="51"/>
        <v>5</v>
      </c>
      <c r="AB112" s="26">
        <f t="shared" si="52"/>
        <v>60</v>
      </c>
      <c r="AC112" s="73">
        <f t="shared" si="53"/>
        <v>3</v>
      </c>
      <c r="AD112" s="73">
        <f t="shared" si="54"/>
        <v>2</v>
      </c>
      <c r="AE112" s="73">
        <f t="shared" si="55"/>
        <v>0.06</v>
      </c>
      <c r="AF112" s="82" t="b">
        <f t="shared" si="56"/>
        <v>1</v>
      </c>
    </row>
    <row r="113" spans="1:32">
      <c r="A113" s="43" t="s">
        <v>3403</v>
      </c>
      <c r="B113" s="19" t="s">
        <v>367</v>
      </c>
      <c r="C113" s="19" t="s">
        <v>3404</v>
      </c>
      <c r="D113" s="19">
        <v>42610687</v>
      </c>
      <c r="E113" s="58" t="str">
        <f t="shared" si="37"/>
        <v>KG-ARI-1812-00048-00952/42610687</v>
      </c>
      <c r="F113" s="19" t="s">
        <v>369</v>
      </c>
      <c r="G113" s="19" t="s">
        <v>372</v>
      </c>
      <c r="H113" s="45">
        <v>43440</v>
      </c>
      <c r="I113" s="46">
        <v>4</v>
      </c>
      <c r="J113" s="46">
        <v>48</v>
      </c>
      <c r="K113" s="67">
        <f t="shared" si="38"/>
        <v>12</v>
      </c>
      <c r="L113" s="47">
        <v>0.6</v>
      </c>
      <c r="M113" s="68">
        <f t="shared" si="39"/>
        <v>2.4</v>
      </c>
      <c r="N113" s="46">
        <v>42</v>
      </c>
      <c r="O113" s="46">
        <v>28</v>
      </c>
      <c r="P113" s="46">
        <v>10</v>
      </c>
      <c r="Q113" s="73">
        <f t="shared" si="49"/>
        <v>0.012</v>
      </c>
      <c r="R113" s="67">
        <f t="shared" si="50"/>
        <v>0.05</v>
      </c>
      <c r="S113" s="74">
        <f t="shared" si="58"/>
        <v>0.0416666666666667</v>
      </c>
      <c r="T113" s="51">
        <v>2</v>
      </c>
      <c r="U113" s="76" t="s">
        <v>3399</v>
      </c>
      <c r="V113" s="26">
        <f>IF(E113="","",SUMIF(OUTBOUND!$G:$G,WMS!E113,OUTBOUND!$L:$L))</f>
        <v>0</v>
      </c>
      <c r="W113" s="26">
        <f>IF(E113="","",SUMIF(OUTBOUND!$G:$G,WMS!E113,OUTBOUND!$M:$M))</f>
        <v>0</v>
      </c>
      <c r="X113" s="73">
        <f>IF(E113="","",SUMIF(OUTBOUND!$G:$G,WMS!E113,OUTBOUND!$O:$O))</f>
        <v>0</v>
      </c>
      <c r="Y113" s="73">
        <f>IF(E113="","",SUMIF(OUTBOUND!$G:$G,WMS!E113,OUTBOUND!$AC:$AC))</f>
        <v>0</v>
      </c>
      <c r="Z113" s="73">
        <f>IF(E113="","",SUMIF(OUTBOUND!$G:$G,WMS!E113,OUTBOUND!$P:$P))</f>
        <v>0</v>
      </c>
      <c r="AA113" s="26">
        <f t="shared" si="51"/>
        <v>4</v>
      </c>
      <c r="AB113" s="26">
        <f t="shared" si="52"/>
        <v>48</v>
      </c>
      <c r="AC113" s="73">
        <f t="shared" si="53"/>
        <v>2.4</v>
      </c>
      <c r="AD113" s="73">
        <f t="shared" si="54"/>
        <v>2</v>
      </c>
      <c r="AE113" s="73">
        <f t="shared" si="55"/>
        <v>0.05</v>
      </c>
      <c r="AF113" s="82" t="b">
        <f t="shared" si="56"/>
        <v>1</v>
      </c>
    </row>
    <row r="114" spans="1:32">
      <c r="A114" s="43" t="s">
        <v>3403</v>
      </c>
      <c r="B114" s="19" t="s">
        <v>367</v>
      </c>
      <c r="C114" s="19" t="s">
        <v>3404</v>
      </c>
      <c r="D114" s="19">
        <v>42609339</v>
      </c>
      <c r="E114" s="58" t="str">
        <f t="shared" si="37"/>
        <v>KG-ARI-1812-00048-00952/42609339</v>
      </c>
      <c r="F114" s="19" t="s">
        <v>369</v>
      </c>
      <c r="G114" s="19" t="s">
        <v>370</v>
      </c>
      <c r="H114" s="45">
        <v>43440</v>
      </c>
      <c r="I114" s="46">
        <v>4</v>
      </c>
      <c r="J114" s="46">
        <v>48</v>
      </c>
      <c r="K114" s="67">
        <f t="shared" si="38"/>
        <v>12</v>
      </c>
      <c r="L114" s="47">
        <v>6</v>
      </c>
      <c r="M114" s="68">
        <f t="shared" si="39"/>
        <v>24</v>
      </c>
      <c r="N114" s="46">
        <v>37.5</v>
      </c>
      <c r="O114" s="46">
        <v>30</v>
      </c>
      <c r="P114" s="46">
        <v>22.5</v>
      </c>
      <c r="Q114" s="73">
        <f t="shared" si="49"/>
        <v>0.025</v>
      </c>
      <c r="R114" s="67">
        <f t="shared" si="50"/>
        <v>0.1</v>
      </c>
      <c r="S114" s="74">
        <f t="shared" si="58"/>
        <v>0.458333333333333</v>
      </c>
      <c r="T114" s="51">
        <v>22</v>
      </c>
      <c r="U114" s="76" t="s">
        <v>3405</v>
      </c>
      <c r="V114" s="26">
        <f>IF(E114="","",SUMIF(OUTBOUND!$G:$G,WMS!E114,OUTBOUND!$L:$L))</f>
        <v>3</v>
      </c>
      <c r="W114" s="26">
        <f>IF(E114="","",SUMIF(OUTBOUND!$G:$G,WMS!E114,OUTBOUND!$M:$M))</f>
        <v>36</v>
      </c>
      <c r="X114" s="73">
        <f>IF(E114="","",SUMIF(OUTBOUND!$G:$G,WMS!E114,OUTBOUND!$O:$O))</f>
        <v>18</v>
      </c>
      <c r="Y114" s="73">
        <f>IF(E114="","",SUMIF(OUTBOUND!$G:$G,WMS!E114,OUTBOUND!$AC:$AC))</f>
        <v>16.5</v>
      </c>
      <c r="Z114" s="73">
        <f>IF(E114="","",SUMIF(OUTBOUND!$G:$G,WMS!E114,OUTBOUND!$P:$P))</f>
        <v>0.075</v>
      </c>
      <c r="AA114" s="26">
        <f t="shared" si="51"/>
        <v>1</v>
      </c>
      <c r="AB114" s="26">
        <f t="shared" si="52"/>
        <v>12</v>
      </c>
      <c r="AC114" s="73">
        <f t="shared" si="53"/>
        <v>6</v>
      </c>
      <c r="AD114" s="73">
        <f t="shared" si="54"/>
        <v>5.50000000000001</v>
      </c>
      <c r="AE114" s="73">
        <f t="shared" si="55"/>
        <v>0.025</v>
      </c>
      <c r="AF114" s="82" t="b">
        <f t="shared" si="56"/>
        <v>1</v>
      </c>
    </row>
    <row r="115" spans="1:32">
      <c r="A115" s="43" t="s">
        <v>3403</v>
      </c>
      <c r="B115" s="19" t="s">
        <v>367</v>
      </c>
      <c r="C115" s="19" t="s">
        <v>3404</v>
      </c>
      <c r="D115" s="19">
        <v>42609896</v>
      </c>
      <c r="E115" s="58" t="str">
        <f t="shared" si="37"/>
        <v>KG-ARI-1812-00048-00952/42609896</v>
      </c>
      <c r="F115" s="19" t="s">
        <v>369</v>
      </c>
      <c r="G115" s="19" t="s">
        <v>374</v>
      </c>
      <c r="H115" s="45">
        <v>43440</v>
      </c>
      <c r="I115" s="46">
        <v>4</v>
      </c>
      <c r="J115" s="46">
        <v>24</v>
      </c>
      <c r="K115" s="67">
        <f t="shared" si="38"/>
        <v>6</v>
      </c>
      <c r="L115" s="47">
        <v>1.5</v>
      </c>
      <c r="M115" s="68">
        <f t="shared" si="39"/>
        <v>6</v>
      </c>
      <c r="N115" s="46">
        <v>35</v>
      </c>
      <c r="O115" s="46">
        <v>17.5</v>
      </c>
      <c r="P115" s="46">
        <v>32.5</v>
      </c>
      <c r="Q115" s="73">
        <f t="shared" si="49"/>
        <v>0.02</v>
      </c>
      <c r="R115" s="67">
        <f t="shared" si="50"/>
        <v>0.08</v>
      </c>
      <c r="S115" s="74">
        <f t="shared" si="58"/>
        <v>0.166666666666667</v>
      </c>
      <c r="T115" s="51">
        <v>4</v>
      </c>
      <c r="U115" s="76" t="s">
        <v>3399</v>
      </c>
      <c r="V115" s="26">
        <f>IF(E115="","",SUMIF(OUTBOUND!$G:$G,WMS!E115,OUTBOUND!$L:$L))</f>
        <v>1</v>
      </c>
      <c r="W115" s="26">
        <f>IF(E115="","",SUMIF(OUTBOUND!$G:$G,WMS!E115,OUTBOUND!$M:$M))</f>
        <v>6</v>
      </c>
      <c r="X115" s="73">
        <f>IF(E115="","",SUMIF(OUTBOUND!$G:$G,WMS!E115,OUTBOUND!$O:$O))</f>
        <v>1.5</v>
      </c>
      <c r="Y115" s="73">
        <f>IF(E115="","",SUMIF(OUTBOUND!$G:$G,WMS!E115,OUTBOUND!$AC:$AC))</f>
        <v>1</v>
      </c>
      <c r="Z115" s="73">
        <f>IF(E115="","",SUMIF(OUTBOUND!$G:$G,WMS!E115,OUTBOUND!$P:$P))</f>
        <v>0.02</v>
      </c>
      <c r="AA115" s="26">
        <f t="shared" si="51"/>
        <v>3</v>
      </c>
      <c r="AB115" s="26">
        <f t="shared" si="52"/>
        <v>18</v>
      </c>
      <c r="AC115" s="73">
        <f t="shared" si="53"/>
        <v>4.5</v>
      </c>
      <c r="AD115" s="73">
        <f t="shared" si="54"/>
        <v>3</v>
      </c>
      <c r="AE115" s="73">
        <f t="shared" si="55"/>
        <v>0.06</v>
      </c>
      <c r="AF115" s="82" t="b">
        <f t="shared" si="56"/>
        <v>1</v>
      </c>
    </row>
    <row r="116" spans="1:32">
      <c r="A116" s="43" t="s">
        <v>3406</v>
      </c>
      <c r="B116" s="19" t="s">
        <v>376</v>
      </c>
      <c r="C116" s="19" t="s">
        <v>3336</v>
      </c>
      <c r="D116" s="19" t="s">
        <v>3407</v>
      </c>
      <c r="E116" s="58" t="str">
        <f t="shared" si="37"/>
        <v>KG-ARI-1808-00019-00202/42433095Q</v>
      </c>
      <c r="F116" s="19" t="s">
        <v>376</v>
      </c>
      <c r="G116" s="19" t="s">
        <v>378</v>
      </c>
      <c r="H116" s="45">
        <v>43440</v>
      </c>
      <c r="I116" s="46">
        <v>13</v>
      </c>
      <c r="J116" s="46">
        <v>26</v>
      </c>
      <c r="K116" s="67">
        <f t="shared" si="38"/>
        <v>2</v>
      </c>
      <c r="L116" s="47">
        <v>8.2</v>
      </c>
      <c r="M116" s="68">
        <f t="shared" si="39"/>
        <v>106.6</v>
      </c>
      <c r="N116" s="46">
        <v>62</v>
      </c>
      <c r="O116" s="46">
        <v>32.5</v>
      </c>
      <c r="P116" s="46">
        <v>63</v>
      </c>
      <c r="Q116" s="73">
        <f t="shared" si="49"/>
        <v>0.127</v>
      </c>
      <c r="R116" s="67">
        <f t="shared" si="50"/>
        <v>1.65</v>
      </c>
      <c r="S116" s="74">
        <f t="shared" si="58"/>
        <v>1.86153846153846</v>
      </c>
      <c r="T116" s="51">
        <v>48.4</v>
      </c>
      <c r="U116" s="76" t="s">
        <v>3408</v>
      </c>
      <c r="V116" s="26">
        <f>IF(E116="","",SUMIF(OUTBOUND!$G:$G,WMS!E116,OUTBOUND!$L:$L))</f>
        <v>7</v>
      </c>
      <c r="W116" s="26">
        <f>IF(E116="","",SUMIF(OUTBOUND!$G:$G,WMS!E116,OUTBOUND!$M:$M))</f>
        <v>14</v>
      </c>
      <c r="X116" s="73">
        <f>IF(E116="","",SUMIF(OUTBOUND!$G:$G,WMS!E116,OUTBOUND!$O:$O))</f>
        <v>57.4</v>
      </c>
      <c r="Y116" s="73">
        <f>IF(E116="","",SUMIF(OUTBOUND!$G:$G,WMS!E116,OUTBOUND!$AC:$AC))</f>
        <v>26.0615384615384</v>
      </c>
      <c r="Z116" s="73">
        <f>IF(E116="","",SUMIF(OUTBOUND!$G:$G,WMS!E116,OUTBOUND!$P:$P))</f>
        <v>0.889</v>
      </c>
      <c r="AA116" s="26">
        <f t="shared" si="51"/>
        <v>6</v>
      </c>
      <c r="AB116" s="26">
        <f t="shared" si="52"/>
        <v>12</v>
      </c>
      <c r="AC116" s="73">
        <f t="shared" si="53"/>
        <v>49.2</v>
      </c>
      <c r="AD116" s="73">
        <f t="shared" si="54"/>
        <v>22.3384615384616</v>
      </c>
      <c r="AE116" s="73">
        <f t="shared" si="55"/>
        <v>0.761</v>
      </c>
      <c r="AF116" s="82" t="b">
        <f t="shared" si="56"/>
        <v>1</v>
      </c>
    </row>
    <row r="117" spans="1:32">
      <c r="A117" s="43" t="s">
        <v>3406</v>
      </c>
      <c r="B117" s="19" t="s">
        <v>376</v>
      </c>
      <c r="C117" s="19" t="s">
        <v>3336</v>
      </c>
      <c r="D117" s="19" t="s">
        <v>3409</v>
      </c>
      <c r="E117" s="58" t="str">
        <f t="shared" si="37"/>
        <v>KG-ARI-1808-00019-00202/42495451Q</v>
      </c>
      <c r="F117" s="19" t="s">
        <v>376</v>
      </c>
      <c r="G117" s="19" t="s">
        <v>378</v>
      </c>
      <c r="H117" s="45">
        <v>43440</v>
      </c>
      <c r="I117" s="46">
        <v>14</v>
      </c>
      <c r="J117" s="46">
        <v>84</v>
      </c>
      <c r="K117" s="67">
        <f t="shared" si="38"/>
        <v>6</v>
      </c>
      <c r="L117" s="47">
        <v>4.55</v>
      </c>
      <c r="M117" s="68">
        <f t="shared" si="39"/>
        <v>63.7</v>
      </c>
      <c r="N117" s="46">
        <v>56.7</v>
      </c>
      <c r="O117" s="46">
        <v>37.1</v>
      </c>
      <c r="P117" s="46">
        <v>27.8</v>
      </c>
      <c r="Q117" s="73">
        <f t="shared" si="49"/>
        <v>0.058</v>
      </c>
      <c r="R117" s="67">
        <f t="shared" si="50"/>
        <v>0.82</v>
      </c>
      <c r="S117" s="74">
        <f t="shared" si="58"/>
        <v>0.654761904761905</v>
      </c>
      <c r="T117" s="51">
        <v>55</v>
      </c>
      <c r="U117" s="76" t="s">
        <v>3408</v>
      </c>
      <c r="V117" s="26">
        <f>IF(E117="","",SUMIF(OUTBOUND!$G:$G,WMS!E117,OUTBOUND!$L:$L))</f>
        <v>8</v>
      </c>
      <c r="W117" s="26">
        <f>IF(E117="","",SUMIF(OUTBOUND!$G:$G,WMS!E117,OUTBOUND!$M:$M))</f>
        <v>48</v>
      </c>
      <c r="X117" s="73">
        <f>IF(E117="","",SUMIF(OUTBOUND!$G:$G,WMS!E117,OUTBOUND!$O:$O))</f>
        <v>36.4</v>
      </c>
      <c r="Y117" s="73">
        <f>IF(E117="","",SUMIF(OUTBOUND!$G:$G,WMS!E117,OUTBOUND!$AC:$AC))</f>
        <v>31.4285714285714</v>
      </c>
      <c r="Z117" s="73">
        <f>IF(E117="","",SUMIF(OUTBOUND!$G:$G,WMS!E117,OUTBOUND!$P:$P))</f>
        <v>0.464</v>
      </c>
      <c r="AA117" s="26">
        <f t="shared" si="51"/>
        <v>6</v>
      </c>
      <c r="AB117" s="26">
        <f t="shared" si="52"/>
        <v>36</v>
      </c>
      <c r="AC117" s="73">
        <f t="shared" si="53"/>
        <v>27.3</v>
      </c>
      <c r="AD117" s="73">
        <f t="shared" si="54"/>
        <v>23.5714285714286</v>
      </c>
      <c r="AE117" s="73">
        <f t="shared" si="55"/>
        <v>0.356</v>
      </c>
      <c r="AF117" s="82" t="b">
        <f t="shared" si="56"/>
        <v>1</v>
      </c>
    </row>
    <row r="118" spans="1:32">
      <c r="A118" s="43" t="s">
        <v>3406</v>
      </c>
      <c r="B118" s="19" t="s">
        <v>376</v>
      </c>
      <c r="C118" s="19" t="s">
        <v>3254</v>
      </c>
      <c r="D118" s="19" t="s">
        <v>3410</v>
      </c>
      <c r="E118" s="58" t="str">
        <f t="shared" si="37"/>
        <v>KG-ARI-1808-00019-00212/42432821Q</v>
      </c>
      <c r="F118" s="19" t="s">
        <v>376</v>
      </c>
      <c r="G118" s="19" t="s">
        <v>380</v>
      </c>
      <c r="H118" s="45">
        <v>43440</v>
      </c>
      <c r="I118" s="46">
        <v>5</v>
      </c>
      <c r="J118" s="46">
        <v>30</v>
      </c>
      <c r="K118" s="67">
        <f t="shared" si="38"/>
        <v>6</v>
      </c>
      <c r="L118" s="47">
        <v>3.5</v>
      </c>
      <c r="M118" s="68">
        <f t="shared" si="39"/>
        <v>17.5</v>
      </c>
      <c r="N118" s="46">
        <v>41</v>
      </c>
      <c r="O118" s="46">
        <v>21</v>
      </c>
      <c r="P118" s="46">
        <v>43.5</v>
      </c>
      <c r="Q118" s="73">
        <f t="shared" si="49"/>
        <v>0.037</v>
      </c>
      <c r="R118" s="67">
        <f t="shared" si="50"/>
        <v>0.19</v>
      </c>
      <c r="S118" s="74">
        <f t="shared" si="58"/>
        <v>1.68666666666667</v>
      </c>
      <c r="T118" s="51">
        <v>50.6</v>
      </c>
      <c r="U118" s="79" t="s">
        <v>3411</v>
      </c>
      <c r="V118" s="26">
        <f>IF(E118="","",SUMIF(OUTBOUND!$G:$G,WMS!E118,OUTBOUND!$L:$L))</f>
        <v>0</v>
      </c>
      <c r="W118" s="26">
        <f>IF(E118="","",SUMIF(OUTBOUND!$G:$G,WMS!E118,OUTBOUND!$M:$M))</f>
        <v>0</v>
      </c>
      <c r="X118" s="73">
        <f>IF(E118="","",SUMIF(OUTBOUND!$G:$G,WMS!E118,OUTBOUND!$O:$O))</f>
        <v>0</v>
      </c>
      <c r="Y118" s="73">
        <f>IF(E118="","",SUMIF(OUTBOUND!$G:$G,WMS!E118,OUTBOUND!$AC:$AC))</f>
        <v>0</v>
      </c>
      <c r="Z118" s="73">
        <f>IF(E118="","",SUMIF(OUTBOUND!$G:$G,WMS!E118,OUTBOUND!$P:$P))</f>
        <v>0</v>
      </c>
      <c r="AA118" s="26">
        <f t="shared" si="51"/>
        <v>5</v>
      </c>
      <c r="AB118" s="26">
        <f t="shared" si="52"/>
        <v>30</v>
      </c>
      <c r="AC118" s="73">
        <f t="shared" si="53"/>
        <v>17.5</v>
      </c>
      <c r="AD118" s="73">
        <f t="shared" si="54"/>
        <v>50.6</v>
      </c>
      <c r="AE118" s="73">
        <f t="shared" si="55"/>
        <v>0.19</v>
      </c>
      <c r="AF118" s="82" t="b">
        <f t="shared" si="56"/>
        <v>1</v>
      </c>
    </row>
    <row r="119" spans="1:32">
      <c r="A119" s="43" t="s">
        <v>3406</v>
      </c>
      <c r="B119" s="19" t="s">
        <v>376</v>
      </c>
      <c r="C119" s="19" t="s">
        <v>3260</v>
      </c>
      <c r="D119" s="19" t="s">
        <v>3412</v>
      </c>
      <c r="E119" s="58" t="str">
        <f t="shared" si="37"/>
        <v>KG-ARI-1808-00019-00280/42224044Q</v>
      </c>
      <c r="F119" s="19" t="s">
        <v>376</v>
      </c>
      <c r="G119" s="19" t="s">
        <v>381</v>
      </c>
      <c r="H119" s="45">
        <v>43440</v>
      </c>
      <c r="I119" s="46">
        <v>7</v>
      </c>
      <c r="J119" s="46">
        <v>28</v>
      </c>
      <c r="K119" s="67">
        <f t="shared" si="38"/>
        <v>4</v>
      </c>
      <c r="L119" s="47">
        <v>3.75</v>
      </c>
      <c r="M119" s="68">
        <f t="shared" si="39"/>
        <v>26.25</v>
      </c>
      <c r="N119" s="46">
        <v>52</v>
      </c>
      <c r="O119" s="46">
        <v>19.5</v>
      </c>
      <c r="P119" s="46">
        <v>42</v>
      </c>
      <c r="Q119" s="73">
        <f t="shared" si="49"/>
        <v>0.043</v>
      </c>
      <c r="R119" s="67">
        <f t="shared" si="50"/>
        <v>0.3</v>
      </c>
      <c r="S119" s="74">
        <f t="shared" si="58"/>
        <v>2.71607142857143</v>
      </c>
      <c r="T119" s="51">
        <v>76.05</v>
      </c>
      <c r="U119" s="76" t="s">
        <v>3413</v>
      </c>
      <c r="V119" s="26">
        <f>IF(E119="","",SUMIF(OUTBOUND!$G:$G,WMS!E119,OUTBOUND!$L:$L))</f>
        <v>2</v>
      </c>
      <c r="W119" s="26">
        <f>IF(E119="","",SUMIF(OUTBOUND!$G:$G,WMS!E119,OUTBOUND!$M:$M))</f>
        <v>8</v>
      </c>
      <c r="X119" s="73">
        <f>IF(E119="","",SUMIF(OUTBOUND!$G:$G,WMS!E119,OUTBOUND!$O:$O))</f>
        <v>7.5</v>
      </c>
      <c r="Y119" s="73">
        <f>IF(E119="","",SUMIF(OUTBOUND!$G:$G,WMS!E119,OUTBOUND!$AC:$AC))</f>
        <v>21.7285714285714</v>
      </c>
      <c r="Z119" s="73">
        <f>IF(E119="","",SUMIF(OUTBOUND!$G:$G,WMS!E119,OUTBOUND!$P:$P))</f>
        <v>0.086</v>
      </c>
      <c r="AA119" s="26">
        <f t="shared" si="51"/>
        <v>5</v>
      </c>
      <c r="AB119" s="26">
        <f t="shared" si="52"/>
        <v>20</v>
      </c>
      <c r="AC119" s="73">
        <f t="shared" si="53"/>
        <v>18.75</v>
      </c>
      <c r="AD119" s="73">
        <f t="shared" si="54"/>
        <v>54.3214285714286</v>
      </c>
      <c r="AE119" s="73">
        <f t="shared" si="55"/>
        <v>0.214</v>
      </c>
      <c r="AF119" s="82" t="b">
        <f t="shared" si="56"/>
        <v>1</v>
      </c>
    </row>
    <row r="120" spans="1:32">
      <c r="A120" s="43" t="s">
        <v>3406</v>
      </c>
      <c r="B120" s="19" t="s">
        <v>376</v>
      </c>
      <c r="C120" s="19" t="s">
        <v>3260</v>
      </c>
      <c r="D120" s="19" t="s">
        <v>3414</v>
      </c>
      <c r="E120" s="58" t="str">
        <f t="shared" si="37"/>
        <v>KG-ARI-1808-00019-00280/42224297Q</v>
      </c>
      <c r="F120" s="19" t="s">
        <v>376</v>
      </c>
      <c r="G120" s="19" t="s">
        <v>381</v>
      </c>
      <c r="H120" s="45">
        <v>43440</v>
      </c>
      <c r="I120" s="46">
        <v>21</v>
      </c>
      <c r="J120" s="46">
        <v>84</v>
      </c>
      <c r="K120" s="67">
        <f t="shared" si="38"/>
        <v>4</v>
      </c>
      <c r="L120" s="47">
        <v>4.1</v>
      </c>
      <c r="M120" s="68">
        <f t="shared" si="39"/>
        <v>86.1</v>
      </c>
      <c r="N120" s="46">
        <v>52</v>
      </c>
      <c r="O120" s="46">
        <v>19</v>
      </c>
      <c r="P120" s="46">
        <v>42</v>
      </c>
      <c r="Q120" s="73">
        <f t="shared" si="49"/>
        <v>0.041</v>
      </c>
      <c r="R120" s="67">
        <f t="shared" si="50"/>
        <v>0.87</v>
      </c>
      <c r="S120" s="74">
        <f t="shared" si="58"/>
        <v>0.616666666666667</v>
      </c>
      <c r="T120" s="51">
        <v>51.8</v>
      </c>
      <c r="U120" s="76" t="s">
        <v>3413</v>
      </c>
      <c r="V120" s="26">
        <f>IF(E120="","",SUMIF(OUTBOUND!$G:$G,WMS!E120,OUTBOUND!$L:$L))</f>
        <v>5</v>
      </c>
      <c r="W120" s="26">
        <f>IF(E120="","",SUMIF(OUTBOUND!$G:$G,WMS!E120,OUTBOUND!$M:$M))</f>
        <v>20</v>
      </c>
      <c r="X120" s="73">
        <f>IF(E120="","",SUMIF(OUTBOUND!$G:$G,WMS!E120,OUTBOUND!$O:$O))</f>
        <v>20.5</v>
      </c>
      <c r="Y120" s="73">
        <f>IF(E120="","",SUMIF(OUTBOUND!$G:$G,WMS!E120,OUTBOUND!$AC:$AC))</f>
        <v>12.3333333333333</v>
      </c>
      <c r="Z120" s="73">
        <f>IF(E120="","",SUMIF(OUTBOUND!$G:$G,WMS!E120,OUTBOUND!$P:$P))</f>
        <v>0.205</v>
      </c>
      <c r="AA120" s="26">
        <f t="shared" si="51"/>
        <v>16</v>
      </c>
      <c r="AB120" s="26">
        <f t="shared" si="52"/>
        <v>64</v>
      </c>
      <c r="AC120" s="73">
        <f t="shared" si="53"/>
        <v>65.6</v>
      </c>
      <c r="AD120" s="73">
        <f t="shared" si="54"/>
        <v>39.4666666666667</v>
      </c>
      <c r="AE120" s="73">
        <f t="shared" si="55"/>
        <v>0.665</v>
      </c>
      <c r="AF120" s="82" t="b">
        <f t="shared" si="56"/>
        <v>1</v>
      </c>
    </row>
    <row r="121" spans="1:33">
      <c r="A121" s="61" t="s">
        <v>3406</v>
      </c>
      <c r="B121" s="62" t="s">
        <v>376</v>
      </c>
      <c r="C121" s="62" t="s">
        <v>3415</v>
      </c>
      <c r="D121" s="62" t="s">
        <v>3416</v>
      </c>
      <c r="E121" s="58" t="str">
        <f>IF(D121="","",C121&amp;"/"&amp;D121)</f>
        <v>KG-ARI-1808-00019-00283/42457374Q</v>
      </c>
      <c r="F121" s="19" t="s">
        <v>376</v>
      </c>
      <c r="G121" s="19" t="s">
        <v>382</v>
      </c>
      <c r="H121" s="45">
        <v>43440</v>
      </c>
      <c r="I121" s="46">
        <v>7</v>
      </c>
      <c r="J121" s="46">
        <v>28</v>
      </c>
      <c r="K121" s="67">
        <f>IF(J121="","",J121/I121)</f>
        <v>4</v>
      </c>
      <c r="L121" s="47">
        <v>5.15</v>
      </c>
      <c r="M121" s="68">
        <f>IF(L121="","",ROUND(I121*L121,3))</f>
        <v>36.05</v>
      </c>
      <c r="N121" s="46">
        <v>41</v>
      </c>
      <c r="O121" s="46">
        <v>33</v>
      </c>
      <c r="P121" s="46">
        <v>47.5</v>
      </c>
      <c r="Q121" s="73">
        <f t="shared" si="49"/>
        <v>0.064</v>
      </c>
      <c r="R121" s="67">
        <f t="shared" si="50"/>
        <v>0.45</v>
      </c>
      <c r="S121" s="74">
        <f t="shared" si="58"/>
        <v>0.375428571428571</v>
      </c>
      <c r="T121" s="51">
        <v>10.512</v>
      </c>
      <c r="U121" s="76" t="s">
        <v>3417</v>
      </c>
      <c r="V121" s="26">
        <f>IF(E121="","",SUMIF(OUTBOUND!$G:$G,WMS!E121,OUTBOUND!$L:$L))</f>
        <v>7</v>
      </c>
      <c r="W121" s="26">
        <f>IF(E121="","",SUMIF(OUTBOUND!$G:$G,WMS!E121,OUTBOUND!$M:$M))</f>
        <v>28</v>
      </c>
      <c r="X121" s="73">
        <f>IF(E121="","",SUMIF(OUTBOUND!$G:$G,WMS!E121,OUTBOUND!$O:$O))</f>
        <v>36.05</v>
      </c>
      <c r="Y121" s="73">
        <f>IF(E121="","",SUMIF(OUTBOUND!$G:$G,WMS!E121,OUTBOUND!$AC:$AC))</f>
        <v>10.512</v>
      </c>
      <c r="Z121" s="73">
        <f>IF(E121="","",SUMIF(OUTBOUND!$G:$G,WMS!E121,OUTBOUND!$P:$P))</f>
        <v>0.448</v>
      </c>
      <c r="AA121" s="26">
        <f t="shared" si="51"/>
        <v>0</v>
      </c>
      <c r="AB121" s="26">
        <f t="shared" si="52"/>
        <v>0</v>
      </c>
      <c r="AC121" s="73">
        <f t="shared" si="53"/>
        <v>0</v>
      </c>
      <c r="AD121" s="73">
        <f t="shared" si="54"/>
        <v>1.24344978758018e-14</v>
      </c>
      <c r="AE121" s="73">
        <f t="shared" si="55"/>
        <v>0.002</v>
      </c>
      <c r="AF121" s="82" t="e">
        <f t="shared" si="56"/>
        <v>#DIV/0!</v>
      </c>
      <c r="AG121" s="60" t="s">
        <v>3310</v>
      </c>
    </row>
    <row r="122" spans="1:32">
      <c r="A122" s="43" t="s">
        <v>3406</v>
      </c>
      <c r="B122" s="19" t="s">
        <v>376</v>
      </c>
      <c r="C122" s="19" t="s">
        <v>3418</v>
      </c>
      <c r="D122" s="19" t="s">
        <v>3419</v>
      </c>
      <c r="E122" s="58" t="str">
        <f>IF(D122="","",C122&amp;"/"&amp;D122)</f>
        <v>KG-ARI-1808-00019-00307/41621202Q</v>
      </c>
      <c r="F122" s="19" t="s">
        <v>376</v>
      </c>
      <c r="G122" s="19" t="s">
        <v>384</v>
      </c>
      <c r="H122" s="45">
        <v>43440</v>
      </c>
      <c r="I122" s="46">
        <v>8</v>
      </c>
      <c r="J122" s="46">
        <v>48</v>
      </c>
      <c r="K122" s="67">
        <f>IF(J122="","",J122/I122)</f>
        <v>6</v>
      </c>
      <c r="L122" s="47">
        <v>5</v>
      </c>
      <c r="M122" s="68">
        <f>IF(L122="","",ROUND(I122*L122,3))</f>
        <v>40</v>
      </c>
      <c r="N122" s="46">
        <v>33</v>
      </c>
      <c r="O122" s="46">
        <v>32</v>
      </c>
      <c r="P122" s="46">
        <v>33</v>
      </c>
      <c r="Q122" s="73">
        <f t="shared" si="49"/>
        <v>0.035</v>
      </c>
      <c r="R122" s="67">
        <f t="shared" si="50"/>
        <v>0.28</v>
      </c>
      <c r="S122" s="74">
        <f t="shared" si="58"/>
        <v>0.670833333333333</v>
      </c>
      <c r="T122" s="51">
        <v>32.2</v>
      </c>
      <c r="U122" s="76" t="s">
        <v>3420</v>
      </c>
      <c r="V122" s="26">
        <f>IF(E122="","",SUMIF(OUTBOUND!$G:$G,WMS!E122,OUTBOUND!$L:$L))</f>
        <v>0</v>
      </c>
      <c r="W122" s="26">
        <f>IF(E122="","",SUMIF(OUTBOUND!$G:$G,WMS!E122,OUTBOUND!$M:$M))</f>
        <v>0</v>
      </c>
      <c r="X122" s="73">
        <f>IF(E122="","",SUMIF(OUTBOUND!$G:$G,WMS!E122,OUTBOUND!$O:$O))</f>
        <v>0</v>
      </c>
      <c r="Y122" s="73">
        <f>IF(E122="","",SUMIF(OUTBOUND!$G:$G,WMS!E122,OUTBOUND!$AC:$AC))</f>
        <v>0</v>
      </c>
      <c r="Z122" s="73">
        <f>IF(E122="","",SUMIF(OUTBOUND!$G:$G,WMS!E122,OUTBOUND!$P:$P))</f>
        <v>0</v>
      </c>
      <c r="AA122" s="26">
        <f t="shared" si="51"/>
        <v>8</v>
      </c>
      <c r="AB122" s="26">
        <f t="shared" si="52"/>
        <v>48</v>
      </c>
      <c r="AC122" s="73">
        <f t="shared" si="53"/>
        <v>40</v>
      </c>
      <c r="AD122" s="73">
        <f t="shared" si="54"/>
        <v>32.2</v>
      </c>
      <c r="AE122" s="73">
        <f t="shared" si="55"/>
        <v>0.28</v>
      </c>
      <c r="AF122" s="82" t="b">
        <f t="shared" si="56"/>
        <v>1</v>
      </c>
    </row>
    <row r="123" spans="1:32">
      <c r="A123" s="43" t="s">
        <v>3406</v>
      </c>
      <c r="B123" s="19" t="s">
        <v>376</v>
      </c>
      <c r="C123" s="19" t="s">
        <v>3268</v>
      </c>
      <c r="D123" s="19" t="s">
        <v>3421</v>
      </c>
      <c r="E123" s="58" t="str">
        <f>IF(D123="","",C123&amp;"/"&amp;D123)</f>
        <v>KG-ARI-1808-00019-00577/42478911Q</v>
      </c>
      <c r="F123" s="19" t="s">
        <v>376</v>
      </c>
      <c r="G123" s="19" t="s">
        <v>386</v>
      </c>
      <c r="H123" s="45">
        <v>43440</v>
      </c>
      <c r="I123" s="46">
        <v>5</v>
      </c>
      <c r="J123" s="46">
        <v>30</v>
      </c>
      <c r="K123" s="67">
        <f>IF(J123="","",J123/I123)</f>
        <v>6</v>
      </c>
      <c r="L123" s="47">
        <v>9.3</v>
      </c>
      <c r="M123" s="68">
        <f>IF(L123="","",ROUND(I123*L123,3))</f>
        <v>46.5</v>
      </c>
      <c r="N123" s="46">
        <v>47</v>
      </c>
      <c r="O123" s="46">
        <v>26</v>
      </c>
      <c r="P123" s="46">
        <v>26</v>
      </c>
      <c r="Q123" s="73">
        <f t="shared" si="49"/>
        <v>0.032</v>
      </c>
      <c r="R123" s="67">
        <f t="shared" si="50"/>
        <v>0.16</v>
      </c>
      <c r="S123" s="74">
        <f t="shared" si="58"/>
        <v>0.701866666666667</v>
      </c>
      <c r="T123" s="51">
        <v>21.056</v>
      </c>
      <c r="U123" s="76" t="s">
        <v>3347</v>
      </c>
      <c r="V123" s="26">
        <f>IF(E123="","",SUMIF(OUTBOUND!$G:$G,WMS!E123,OUTBOUND!$L:$L))</f>
        <v>0</v>
      </c>
      <c r="W123" s="26">
        <f>IF(E123="","",SUMIF(OUTBOUND!$G:$G,WMS!E123,OUTBOUND!$M:$M))</f>
        <v>0</v>
      </c>
      <c r="X123" s="73">
        <f>IF(E123="","",SUMIF(OUTBOUND!$G:$G,WMS!E123,OUTBOUND!$O:$O))</f>
        <v>0</v>
      </c>
      <c r="Y123" s="73">
        <f>IF(E123="","",SUMIF(OUTBOUND!$G:$G,WMS!E123,OUTBOUND!$AC:$AC))</f>
        <v>0</v>
      </c>
      <c r="Z123" s="73">
        <f>IF(E123="","",SUMIF(OUTBOUND!$G:$G,WMS!E123,OUTBOUND!$P:$P))</f>
        <v>0</v>
      </c>
      <c r="AA123" s="26">
        <f t="shared" si="51"/>
        <v>5</v>
      </c>
      <c r="AB123" s="26">
        <f t="shared" si="52"/>
        <v>30</v>
      </c>
      <c r="AC123" s="73">
        <f t="shared" si="53"/>
        <v>46.5</v>
      </c>
      <c r="AD123" s="73">
        <f t="shared" si="54"/>
        <v>21.056</v>
      </c>
      <c r="AE123" s="73">
        <f t="shared" si="55"/>
        <v>0.16</v>
      </c>
      <c r="AF123" s="82" t="b">
        <f t="shared" si="56"/>
        <v>1</v>
      </c>
    </row>
    <row r="124" spans="1:32">
      <c r="A124" s="43" t="s">
        <v>3406</v>
      </c>
      <c r="B124" s="19" t="s">
        <v>376</v>
      </c>
      <c r="C124" s="19" t="s">
        <v>3336</v>
      </c>
      <c r="D124" s="19" t="s">
        <v>3422</v>
      </c>
      <c r="E124" s="58" t="str">
        <f>IF(D124="","",C124&amp;"/"&amp;D124)</f>
        <v>KG-ARI-1808-00019-00202/42494683Q</v>
      </c>
      <c r="F124" s="19" t="s">
        <v>376</v>
      </c>
      <c r="G124" s="19" t="s">
        <v>387</v>
      </c>
      <c r="H124" s="45">
        <v>43440</v>
      </c>
      <c r="I124" s="46">
        <v>7</v>
      </c>
      <c r="J124" s="46">
        <v>168</v>
      </c>
      <c r="K124" s="67">
        <f>IF(J124="","",J124/I124)</f>
        <v>24</v>
      </c>
      <c r="L124" s="47">
        <v>8.4</v>
      </c>
      <c r="M124" s="68">
        <f>IF(L124="","",ROUND(I124*L124,3))</f>
        <v>58.8</v>
      </c>
      <c r="N124" s="46">
        <v>43.8</v>
      </c>
      <c r="O124" s="46">
        <v>32.7</v>
      </c>
      <c r="P124" s="46">
        <v>44</v>
      </c>
      <c r="Q124" s="73">
        <f t="shared" si="49"/>
        <v>0.063</v>
      </c>
      <c r="R124" s="67">
        <f t="shared" si="50"/>
        <v>0.44</v>
      </c>
      <c r="S124" s="74">
        <f t="shared" si="58"/>
        <v>0.316666666666667</v>
      </c>
      <c r="T124" s="51">
        <v>53.2000000000001</v>
      </c>
      <c r="U124" s="76" t="s">
        <v>3423</v>
      </c>
      <c r="V124" s="26">
        <f>IF(E124="","",SUMIF(OUTBOUND!$G:$G,WMS!E124,OUTBOUND!$L:$L))</f>
        <v>3</v>
      </c>
      <c r="W124" s="26">
        <f>IF(E124="","",SUMIF(OUTBOUND!$G:$G,WMS!E124,OUTBOUND!$M:$M))</f>
        <v>72</v>
      </c>
      <c r="X124" s="73">
        <f>IF(E124="","",SUMIF(OUTBOUND!$G:$G,WMS!E124,OUTBOUND!$O:$O))</f>
        <v>25.2</v>
      </c>
      <c r="Y124" s="73">
        <f>IF(E124="","",SUMIF(OUTBOUND!$G:$G,WMS!E124,OUTBOUND!$AC:$AC))</f>
        <v>22.8</v>
      </c>
      <c r="Z124" s="73">
        <f>IF(E124="","",SUMIF(OUTBOUND!$G:$G,WMS!E124,OUTBOUND!$P:$P))</f>
        <v>0.189</v>
      </c>
      <c r="AA124" s="26">
        <f t="shared" si="51"/>
        <v>4</v>
      </c>
      <c r="AB124" s="26">
        <f t="shared" si="52"/>
        <v>96</v>
      </c>
      <c r="AC124" s="73">
        <f t="shared" si="53"/>
        <v>33.6</v>
      </c>
      <c r="AD124" s="73">
        <f t="shared" si="54"/>
        <v>30.4000000000001</v>
      </c>
      <c r="AE124" s="73">
        <f t="shared" si="55"/>
        <v>0.251</v>
      </c>
      <c r="AF124" s="82" t="b">
        <f t="shared" si="56"/>
        <v>1</v>
      </c>
    </row>
    <row r="125" spans="1:32">
      <c r="A125" s="43" t="s">
        <v>3406</v>
      </c>
      <c r="B125" s="19" t="s">
        <v>376</v>
      </c>
      <c r="C125" s="19" t="s">
        <v>3336</v>
      </c>
      <c r="D125" s="19" t="s">
        <v>3424</v>
      </c>
      <c r="E125" s="58" t="str">
        <f t="shared" ref="E125:E134" si="59">IF(D125="","",C125&amp;"/"&amp;D125)</f>
        <v>KG-ARI-1808-00019-00202/41638279Q</v>
      </c>
      <c r="F125" s="19" t="s">
        <v>376</v>
      </c>
      <c r="G125" s="19" t="s">
        <v>389</v>
      </c>
      <c r="H125" s="45">
        <v>43440</v>
      </c>
      <c r="I125" s="46">
        <v>15</v>
      </c>
      <c r="J125" s="46">
        <v>90</v>
      </c>
      <c r="K125" s="67">
        <f t="shared" ref="K125:K134" si="60">IF(J125="","",J125/I125)</f>
        <v>6</v>
      </c>
      <c r="L125" s="47">
        <v>4.65</v>
      </c>
      <c r="M125" s="68">
        <f t="shared" ref="M125:M134" si="61">IF(L125="","",ROUND(I125*L125,3))</f>
        <v>69.75</v>
      </c>
      <c r="N125" s="46">
        <v>68.2</v>
      </c>
      <c r="O125" s="46">
        <v>37.4</v>
      </c>
      <c r="P125" s="46">
        <v>30.6</v>
      </c>
      <c r="Q125" s="73">
        <f t="shared" ref="Q125:Q138" si="62">IF(P125="","",ROUND(N125*O125*P125/1000000,3))</f>
        <v>0.078</v>
      </c>
      <c r="R125" s="67">
        <f t="shared" ref="R125:R138" si="63">IF(Q125="","",ROUND(N125*O125*P125/1000000*I125,2))</f>
        <v>1.17</v>
      </c>
      <c r="S125" s="74">
        <f t="shared" ref="S125:S134" si="64">IF(T125="","",T125/J125)</f>
        <v>0.633333333333333</v>
      </c>
      <c r="T125" s="51">
        <v>57</v>
      </c>
      <c r="U125" s="76" t="s">
        <v>3425</v>
      </c>
      <c r="V125" s="26">
        <f>IF(E125="","",SUMIF(OUTBOUND!$G:$G,WMS!E125,OUTBOUND!$L:$L))</f>
        <v>0</v>
      </c>
      <c r="W125" s="26">
        <f>IF(E125="","",SUMIF(OUTBOUND!$G:$G,WMS!E125,OUTBOUND!$M:$M))</f>
        <v>0</v>
      </c>
      <c r="X125" s="73">
        <f>IF(E125="","",SUMIF(OUTBOUND!$G:$G,WMS!E125,OUTBOUND!$O:$O))</f>
        <v>0</v>
      </c>
      <c r="Y125" s="73">
        <f>IF(E125="","",SUMIF(OUTBOUND!$G:$G,WMS!E125,OUTBOUND!$AC:$AC))</f>
        <v>0</v>
      </c>
      <c r="Z125" s="73">
        <f>IF(E125="","",SUMIF(OUTBOUND!$G:$G,WMS!E125,OUTBOUND!$P:$P))</f>
        <v>0</v>
      </c>
      <c r="AA125" s="26">
        <f t="shared" ref="AA125:AA138" si="65">IF(I125="","",I125-V125)</f>
        <v>15</v>
      </c>
      <c r="AB125" s="26">
        <f t="shared" ref="AB125:AB138" si="66">IF(J125="","",J125-W125)</f>
        <v>90</v>
      </c>
      <c r="AC125" s="73">
        <f t="shared" ref="AC125:AC138" si="67">IF(M125="","",M125-X125)</f>
        <v>69.75</v>
      </c>
      <c r="AD125" s="73">
        <f t="shared" ref="AD125:AD138" si="68">IF(T125="","",T125-Y125)</f>
        <v>57</v>
      </c>
      <c r="AE125" s="73">
        <f t="shared" ref="AE125:AE138" si="69">IF(R125="","",R125-Z125)</f>
        <v>1.17</v>
      </c>
      <c r="AF125" s="82" t="b">
        <f t="shared" ref="AF125:AF138" si="70">IF(AB125="","",EXACT(K125,AB125/AA125))</f>
        <v>1</v>
      </c>
    </row>
    <row r="126" spans="1:32">
      <c r="A126" s="43" t="s">
        <v>3406</v>
      </c>
      <c r="B126" s="19" t="s">
        <v>376</v>
      </c>
      <c r="C126" s="19" t="s">
        <v>3336</v>
      </c>
      <c r="D126" s="19" t="s">
        <v>3426</v>
      </c>
      <c r="E126" s="58" t="str">
        <f t="shared" si="59"/>
        <v>KG-ARI-1808-00019-00202/42494652Q</v>
      </c>
      <c r="F126" s="19" t="s">
        <v>376</v>
      </c>
      <c r="G126" s="19" t="s">
        <v>390</v>
      </c>
      <c r="H126" s="45">
        <v>43440</v>
      </c>
      <c r="I126" s="46">
        <v>6</v>
      </c>
      <c r="J126" s="46">
        <v>48</v>
      </c>
      <c r="K126" s="67">
        <f t="shared" si="60"/>
        <v>8</v>
      </c>
      <c r="L126" s="47">
        <v>3.5</v>
      </c>
      <c r="M126" s="68">
        <f t="shared" si="61"/>
        <v>21</v>
      </c>
      <c r="N126" s="46">
        <v>59.6</v>
      </c>
      <c r="O126" s="46">
        <v>31.5</v>
      </c>
      <c r="P126" s="46">
        <v>35.2</v>
      </c>
      <c r="Q126" s="73">
        <f t="shared" si="62"/>
        <v>0.066</v>
      </c>
      <c r="R126" s="67">
        <f t="shared" si="63"/>
        <v>0.4</v>
      </c>
      <c r="S126" s="74">
        <f t="shared" si="64"/>
        <v>0.35</v>
      </c>
      <c r="T126" s="51">
        <v>16.8</v>
      </c>
      <c r="U126" s="76" t="s">
        <v>3423</v>
      </c>
      <c r="V126" s="26">
        <f>IF(E126="","",SUMIF(OUTBOUND!$G:$G,WMS!E126,OUTBOUND!$L:$L))</f>
        <v>5</v>
      </c>
      <c r="W126" s="26">
        <f>IF(E126="","",SUMIF(OUTBOUND!$G:$G,WMS!E126,OUTBOUND!$M:$M))</f>
        <v>40</v>
      </c>
      <c r="X126" s="73">
        <f>IF(E126="","",SUMIF(OUTBOUND!$G:$G,WMS!E126,OUTBOUND!$O:$O))</f>
        <v>17.5</v>
      </c>
      <c r="Y126" s="73">
        <f>IF(E126="","",SUMIF(OUTBOUND!$G:$G,WMS!E126,OUTBOUND!$AC:$AC))</f>
        <v>14</v>
      </c>
      <c r="Z126" s="73">
        <f>IF(E126="","",SUMIF(OUTBOUND!$G:$G,WMS!E126,OUTBOUND!$P:$P))</f>
        <v>0.33</v>
      </c>
      <c r="AA126" s="26">
        <f t="shared" si="65"/>
        <v>1</v>
      </c>
      <c r="AB126" s="26">
        <f t="shared" si="66"/>
        <v>8</v>
      </c>
      <c r="AC126" s="73">
        <f t="shared" si="67"/>
        <v>3.5</v>
      </c>
      <c r="AD126" s="73">
        <f t="shared" si="68"/>
        <v>2.8</v>
      </c>
      <c r="AE126" s="73">
        <f t="shared" si="69"/>
        <v>0.07</v>
      </c>
      <c r="AF126" s="82" t="b">
        <f t="shared" si="70"/>
        <v>1</v>
      </c>
    </row>
    <row r="127" spans="1:32">
      <c r="A127" s="43" t="s">
        <v>3406</v>
      </c>
      <c r="B127" s="19" t="s">
        <v>376</v>
      </c>
      <c r="C127" s="19" t="s">
        <v>3427</v>
      </c>
      <c r="D127" s="19" t="s">
        <v>3428</v>
      </c>
      <c r="E127" s="58" t="str">
        <f t="shared" si="59"/>
        <v>KG-ARI-1808-00019-00203/41872215Q</v>
      </c>
      <c r="F127" s="19" t="s">
        <v>376</v>
      </c>
      <c r="G127" s="19" t="s">
        <v>389</v>
      </c>
      <c r="H127" s="45">
        <v>43440</v>
      </c>
      <c r="I127" s="46">
        <v>6</v>
      </c>
      <c r="J127" s="46">
        <v>36</v>
      </c>
      <c r="K127" s="67">
        <f t="shared" si="60"/>
        <v>6</v>
      </c>
      <c r="L127" s="47">
        <v>2.75</v>
      </c>
      <c r="M127" s="68">
        <f t="shared" si="61"/>
        <v>16.5</v>
      </c>
      <c r="N127" s="46">
        <v>45</v>
      </c>
      <c r="O127" s="46">
        <v>23.8</v>
      </c>
      <c r="P127" s="46">
        <v>24</v>
      </c>
      <c r="Q127" s="73">
        <f t="shared" si="62"/>
        <v>0.026</v>
      </c>
      <c r="R127" s="67">
        <f t="shared" si="63"/>
        <v>0.15</v>
      </c>
      <c r="S127" s="74">
        <f t="shared" si="64"/>
        <v>0.32</v>
      </c>
      <c r="T127" s="51">
        <v>11.52</v>
      </c>
      <c r="U127" s="76" t="s">
        <v>3429</v>
      </c>
      <c r="V127" s="26">
        <f>IF(E127="","",SUMIF(OUTBOUND!$G:$G,WMS!E127,OUTBOUND!$L:$L))</f>
        <v>4</v>
      </c>
      <c r="W127" s="26">
        <f>IF(E127="","",SUMIF(OUTBOUND!$G:$G,WMS!E127,OUTBOUND!$M:$M))</f>
        <v>24</v>
      </c>
      <c r="X127" s="73">
        <f>IF(E127="","",SUMIF(OUTBOUND!$G:$G,WMS!E127,OUTBOUND!$O:$O))</f>
        <v>11</v>
      </c>
      <c r="Y127" s="73">
        <f>IF(E127="","",SUMIF(OUTBOUND!$G:$G,WMS!E127,OUTBOUND!$AC:$AC))</f>
        <v>7.68</v>
      </c>
      <c r="Z127" s="73">
        <f>IF(E127="","",SUMIF(OUTBOUND!$G:$G,WMS!E127,OUTBOUND!$P:$P))</f>
        <v>0.104</v>
      </c>
      <c r="AA127" s="26">
        <f t="shared" si="65"/>
        <v>2</v>
      </c>
      <c r="AB127" s="26">
        <f t="shared" si="66"/>
        <v>12</v>
      </c>
      <c r="AC127" s="73">
        <f t="shared" si="67"/>
        <v>5.5</v>
      </c>
      <c r="AD127" s="73">
        <f t="shared" si="68"/>
        <v>3.84</v>
      </c>
      <c r="AE127" s="73">
        <f t="shared" si="69"/>
        <v>0.046</v>
      </c>
      <c r="AF127" s="82" t="b">
        <f t="shared" si="70"/>
        <v>1</v>
      </c>
    </row>
    <row r="128" spans="1:32">
      <c r="A128" s="43" t="s">
        <v>3406</v>
      </c>
      <c r="B128" s="19" t="s">
        <v>376</v>
      </c>
      <c r="C128" s="19" t="s">
        <v>3430</v>
      </c>
      <c r="D128" s="19" t="s">
        <v>3431</v>
      </c>
      <c r="E128" s="58" t="str">
        <f t="shared" si="59"/>
        <v>KG-ARI-1808-00019-00276/42634782Q</v>
      </c>
      <c r="F128" s="19" t="s">
        <v>376</v>
      </c>
      <c r="G128" s="19" t="s">
        <v>392</v>
      </c>
      <c r="H128" s="45">
        <v>43440</v>
      </c>
      <c r="I128" s="46">
        <v>9</v>
      </c>
      <c r="J128" s="46">
        <v>54</v>
      </c>
      <c r="K128" s="67">
        <f t="shared" si="60"/>
        <v>6</v>
      </c>
      <c r="L128" s="47">
        <v>1.1</v>
      </c>
      <c r="M128" s="68">
        <f t="shared" si="61"/>
        <v>9.9</v>
      </c>
      <c r="N128" s="46">
        <v>35</v>
      </c>
      <c r="O128" s="46">
        <v>18.5</v>
      </c>
      <c r="P128" s="46">
        <v>14.5</v>
      </c>
      <c r="Q128" s="73">
        <f t="shared" si="62"/>
        <v>0.009</v>
      </c>
      <c r="R128" s="67">
        <f t="shared" si="63"/>
        <v>0.08</v>
      </c>
      <c r="S128" s="74">
        <f t="shared" si="64"/>
        <v>0.15</v>
      </c>
      <c r="T128" s="51">
        <v>8.1</v>
      </c>
      <c r="U128" s="76" t="s">
        <v>3432</v>
      </c>
      <c r="V128" s="26">
        <f>IF(E128="","",SUMIF(OUTBOUND!$G:$G,WMS!E128,OUTBOUND!$L:$L))</f>
        <v>0</v>
      </c>
      <c r="W128" s="26">
        <f>IF(E128="","",SUMIF(OUTBOUND!$G:$G,WMS!E128,OUTBOUND!$M:$M))</f>
        <v>0</v>
      </c>
      <c r="X128" s="73">
        <f>IF(E128="","",SUMIF(OUTBOUND!$G:$G,WMS!E128,OUTBOUND!$O:$O))</f>
        <v>0</v>
      </c>
      <c r="Y128" s="73">
        <f>IF(E128="","",SUMIF(OUTBOUND!$G:$G,WMS!E128,OUTBOUND!$AC:$AC))</f>
        <v>0</v>
      </c>
      <c r="Z128" s="73">
        <f>IF(E128="","",SUMIF(OUTBOUND!$G:$G,WMS!E128,OUTBOUND!$P:$P))</f>
        <v>0</v>
      </c>
      <c r="AA128" s="26">
        <f t="shared" si="65"/>
        <v>9</v>
      </c>
      <c r="AB128" s="26">
        <f t="shared" si="66"/>
        <v>54</v>
      </c>
      <c r="AC128" s="73">
        <f t="shared" si="67"/>
        <v>9.9</v>
      </c>
      <c r="AD128" s="73">
        <f t="shared" si="68"/>
        <v>8.1</v>
      </c>
      <c r="AE128" s="73">
        <f t="shared" si="69"/>
        <v>0.08</v>
      </c>
      <c r="AF128" s="82" t="b">
        <f t="shared" si="70"/>
        <v>1</v>
      </c>
    </row>
    <row r="129" spans="1:32">
      <c r="A129" s="43" t="s">
        <v>3406</v>
      </c>
      <c r="B129" s="19" t="s">
        <v>376</v>
      </c>
      <c r="C129" s="19" t="s">
        <v>3430</v>
      </c>
      <c r="D129" s="19" t="s">
        <v>3433</v>
      </c>
      <c r="E129" s="58" t="str">
        <f t="shared" si="59"/>
        <v>KG-ARI-1808-00019-00276/42634799Q</v>
      </c>
      <c r="F129" s="19" t="s">
        <v>376</v>
      </c>
      <c r="G129" s="19" t="s">
        <v>392</v>
      </c>
      <c r="H129" s="45">
        <v>43440</v>
      </c>
      <c r="I129" s="46">
        <v>10</v>
      </c>
      <c r="J129" s="46">
        <v>60</v>
      </c>
      <c r="K129" s="67">
        <f t="shared" si="60"/>
        <v>6</v>
      </c>
      <c r="L129" s="47">
        <v>2.1</v>
      </c>
      <c r="M129" s="68">
        <f t="shared" si="61"/>
        <v>21</v>
      </c>
      <c r="N129" s="46">
        <v>37.5</v>
      </c>
      <c r="O129" s="46">
        <v>25</v>
      </c>
      <c r="P129" s="46">
        <v>17</v>
      </c>
      <c r="Q129" s="73">
        <f t="shared" si="62"/>
        <v>0.016</v>
      </c>
      <c r="R129" s="67">
        <f t="shared" si="63"/>
        <v>0.16</v>
      </c>
      <c r="S129" s="74">
        <f t="shared" si="64"/>
        <v>0.317</v>
      </c>
      <c r="T129" s="51">
        <v>19.02</v>
      </c>
      <c r="U129" s="76" t="s">
        <v>3434</v>
      </c>
      <c r="V129" s="26">
        <f>IF(E129="","",SUMIF(OUTBOUND!$G:$G,WMS!E129,OUTBOUND!$L:$L))</f>
        <v>0</v>
      </c>
      <c r="W129" s="26">
        <f>IF(E129="","",SUMIF(OUTBOUND!$G:$G,WMS!E129,OUTBOUND!$M:$M))</f>
        <v>0</v>
      </c>
      <c r="X129" s="73">
        <f>IF(E129="","",SUMIF(OUTBOUND!$G:$G,WMS!E129,OUTBOUND!$O:$O))</f>
        <v>0</v>
      </c>
      <c r="Y129" s="73">
        <f>IF(E129="","",SUMIF(OUTBOUND!$G:$G,WMS!E129,OUTBOUND!$AC:$AC))</f>
        <v>0</v>
      </c>
      <c r="Z129" s="73">
        <f>IF(E129="","",SUMIF(OUTBOUND!$G:$G,WMS!E129,OUTBOUND!$P:$P))</f>
        <v>0</v>
      </c>
      <c r="AA129" s="26">
        <f t="shared" si="65"/>
        <v>10</v>
      </c>
      <c r="AB129" s="26">
        <f t="shared" si="66"/>
        <v>60</v>
      </c>
      <c r="AC129" s="73">
        <f t="shared" si="67"/>
        <v>21</v>
      </c>
      <c r="AD129" s="73">
        <f t="shared" si="68"/>
        <v>19.02</v>
      </c>
      <c r="AE129" s="73">
        <f t="shared" si="69"/>
        <v>0.16</v>
      </c>
      <c r="AF129" s="82" t="b">
        <f t="shared" si="70"/>
        <v>1</v>
      </c>
    </row>
    <row r="130" spans="1:32">
      <c r="A130" s="43" t="s">
        <v>3406</v>
      </c>
      <c r="B130" s="19" t="s">
        <v>376</v>
      </c>
      <c r="C130" s="19" t="s">
        <v>3430</v>
      </c>
      <c r="D130" s="19" t="s">
        <v>3435</v>
      </c>
      <c r="E130" s="58" t="str">
        <f t="shared" si="59"/>
        <v>KG-ARI-1808-00019-00276/42635581Q</v>
      </c>
      <c r="F130" s="19" t="s">
        <v>376</v>
      </c>
      <c r="G130" s="19" t="s">
        <v>392</v>
      </c>
      <c r="H130" s="45">
        <v>43440</v>
      </c>
      <c r="I130" s="46">
        <v>11</v>
      </c>
      <c r="J130" s="46">
        <v>88</v>
      </c>
      <c r="K130" s="67">
        <f t="shared" si="60"/>
        <v>8</v>
      </c>
      <c r="L130" s="47">
        <v>1.5</v>
      </c>
      <c r="M130" s="68">
        <f t="shared" si="61"/>
        <v>16.5</v>
      </c>
      <c r="N130" s="46">
        <v>44.5</v>
      </c>
      <c r="O130" s="46">
        <v>41.5</v>
      </c>
      <c r="P130" s="46">
        <v>19.5</v>
      </c>
      <c r="Q130" s="73">
        <f t="shared" si="62"/>
        <v>0.036</v>
      </c>
      <c r="R130" s="67">
        <f t="shared" si="63"/>
        <v>0.4</v>
      </c>
      <c r="S130" s="74">
        <f t="shared" si="64"/>
        <v>0.116</v>
      </c>
      <c r="T130" s="51">
        <v>10.208</v>
      </c>
      <c r="U130" s="76" t="s">
        <v>3436</v>
      </c>
      <c r="V130" s="26">
        <f>IF(E130="","",SUMIF(OUTBOUND!$G:$G,WMS!E130,OUTBOUND!$L:$L))</f>
        <v>6</v>
      </c>
      <c r="W130" s="26">
        <f>IF(E130="","",SUMIF(OUTBOUND!$G:$G,WMS!E130,OUTBOUND!$M:$M))</f>
        <v>48</v>
      </c>
      <c r="X130" s="73">
        <f>IF(E130="","",SUMIF(OUTBOUND!$G:$G,WMS!E130,OUTBOUND!$O:$O))</f>
        <v>9</v>
      </c>
      <c r="Y130" s="73">
        <f>IF(E130="","",SUMIF(OUTBOUND!$G:$G,WMS!E130,OUTBOUND!$AC:$AC))</f>
        <v>5.568</v>
      </c>
      <c r="Z130" s="73">
        <f>IF(E130="","",SUMIF(OUTBOUND!$G:$G,WMS!E130,OUTBOUND!$P:$P))</f>
        <v>0.216</v>
      </c>
      <c r="AA130" s="26">
        <f t="shared" si="65"/>
        <v>5</v>
      </c>
      <c r="AB130" s="26">
        <f t="shared" si="66"/>
        <v>40</v>
      </c>
      <c r="AC130" s="73">
        <f t="shared" si="67"/>
        <v>7.5</v>
      </c>
      <c r="AD130" s="73">
        <f t="shared" si="68"/>
        <v>4.64</v>
      </c>
      <c r="AE130" s="73">
        <f t="shared" si="69"/>
        <v>0.184</v>
      </c>
      <c r="AF130" s="82" t="b">
        <f t="shared" si="70"/>
        <v>1</v>
      </c>
    </row>
    <row r="131" spans="1:32">
      <c r="A131" s="43" t="s">
        <v>3406</v>
      </c>
      <c r="B131" s="19" t="s">
        <v>376</v>
      </c>
      <c r="C131" s="19" t="s">
        <v>3430</v>
      </c>
      <c r="D131" s="19" t="s">
        <v>3437</v>
      </c>
      <c r="E131" s="58" t="str">
        <f t="shared" si="59"/>
        <v>KG-ARI-1808-00019-00276/42635598Q</v>
      </c>
      <c r="F131" s="19" t="s">
        <v>376</v>
      </c>
      <c r="G131" s="19" t="s">
        <v>392</v>
      </c>
      <c r="H131" s="45">
        <v>43440</v>
      </c>
      <c r="I131" s="46">
        <v>11</v>
      </c>
      <c r="J131" s="46">
        <v>88</v>
      </c>
      <c r="K131" s="67">
        <f t="shared" si="60"/>
        <v>8</v>
      </c>
      <c r="L131" s="47">
        <v>1.65</v>
      </c>
      <c r="M131" s="68">
        <f t="shared" si="61"/>
        <v>18.15</v>
      </c>
      <c r="N131" s="46">
        <v>56.5</v>
      </c>
      <c r="O131" s="46">
        <v>42.5</v>
      </c>
      <c r="P131" s="46">
        <v>19.5</v>
      </c>
      <c r="Q131" s="73">
        <f t="shared" si="62"/>
        <v>0.047</v>
      </c>
      <c r="R131" s="67">
        <f t="shared" si="63"/>
        <v>0.52</v>
      </c>
      <c r="S131" s="74">
        <f t="shared" si="64"/>
        <v>0.116</v>
      </c>
      <c r="T131" s="51">
        <v>10.208</v>
      </c>
      <c r="U131" s="76" t="s">
        <v>3436</v>
      </c>
      <c r="V131" s="26">
        <f>IF(E131="","",SUMIF(OUTBOUND!$G:$G,WMS!E131,OUTBOUND!$L:$L))</f>
        <v>7</v>
      </c>
      <c r="W131" s="26">
        <f>IF(E131="","",SUMIF(OUTBOUND!$G:$G,WMS!E131,OUTBOUND!$M:$M))</f>
        <v>56</v>
      </c>
      <c r="X131" s="73">
        <f>IF(E131="","",SUMIF(OUTBOUND!$G:$G,WMS!E131,OUTBOUND!$O:$O))</f>
        <v>11.55</v>
      </c>
      <c r="Y131" s="73">
        <f>IF(E131="","",SUMIF(OUTBOUND!$G:$G,WMS!E131,OUTBOUND!$AC:$AC))</f>
        <v>6.496</v>
      </c>
      <c r="Z131" s="73">
        <f>IF(E131="","",SUMIF(OUTBOUND!$G:$G,WMS!E131,OUTBOUND!$P:$P))</f>
        <v>0.329</v>
      </c>
      <c r="AA131" s="26">
        <f t="shared" si="65"/>
        <v>4</v>
      </c>
      <c r="AB131" s="26">
        <f t="shared" si="66"/>
        <v>32</v>
      </c>
      <c r="AC131" s="73">
        <f t="shared" si="67"/>
        <v>6.6</v>
      </c>
      <c r="AD131" s="73">
        <f t="shared" si="68"/>
        <v>3.712</v>
      </c>
      <c r="AE131" s="73">
        <f t="shared" si="69"/>
        <v>0.191</v>
      </c>
      <c r="AF131" s="82" t="b">
        <f t="shared" si="70"/>
        <v>1</v>
      </c>
    </row>
    <row r="132" spans="1:32">
      <c r="A132" s="43" t="s">
        <v>3406</v>
      </c>
      <c r="B132" s="19" t="s">
        <v>376</v>
      </c>
      <c r="C132" s="19" t="s">
        <v>3430</v>
      </c>
      <c r="D132" s="19" t="s">
        <v>3438</v>
      </c>
      <c r="E132" s="58" t="str">
        <f t="shared" si="59"/>
        <v>KG-ARI-1808-00019-00276/42637554Q</v>
      </c>
      <c r="F132" s="19" t="s">
        <v>376</v>
      </c>
      <c r="G132" s="19" t="s">
        <v>392</v>
      </c>
      <c r="H132" s="45">
        <v>43440</v>
      </c>
      <c r="I132" s="46">
        <v>11</v>
      </c>
      <c r="J132" s="46">
        <v>88</v>
      </c>
      <c r="K132" s="67">
        <f t="shared" si="60"/>
        <v>8</v>
      </c>
      <c r="L132" s="47">
        <v>1.65</v>
      </c>
      <c r="M132" s="68">
        <f t="shared" si="61"/>
        <v>18.15</v>
      </c>
      <c r="N132" s="46">
        <v>51.2</v>
      </c>
      <c r="O132" s="46">
        <v>47</v>
      </c>
      <c r="P132" s="46">
        <v>19.5</v>
      </c>
      <c r="Q132" s="73">
        <f t="shared" si="62"/>
        <v>0.047</v>
      </c>
      <c r="R132" s="67">
        <f t="shared" si="63"/>
        <v>0.52</v>
      </c>
      <c r="S132" s="74">
        <f t="shared" si="64"/>
        <v>0.116</v>
      </c>
      <c r="T132" s="51">
        <v>10.208</v>
      </c>
      <c r="U132" s="76" t="s">
        <v>3436</v>
      </c>
      <c r="V132" s="26">
        <f>IF(E132="","",SUMIF(OUTBOUND!$G:$G,WMS!E132,OUTBOUND!$L:$L))</f>
        <v>6</v>
      </c>
      <c r="W132" s="26">
        <f>IF(E132="","",SUMIF(OUTBOUND!$G:$G,WMS!E132,OUTBOUND!$M:$M))</f>
        <v>48</v>
      </c>
      <c r="X132" s="73">
        <f>IF(E132="","",SUMIF(OUTBOUND!$G:$G,WMS!E132,OUTBOUND!$O:$O))</f>
        <v>9.9</v>
      </c>
      <c r="Y132" s="73">
        <f>IF(E132="","",SUMIF(OUTBOUND!$G:$G,WMS!E132,OUTBOUND!$AC:$AC))</f>
        <v>5.568</v>
      </c>
      <c r="Z132" s="73">
        <f>IF(E132="","",SUMIF(OUTBOUND!$G:$G,WMS!E132,OUTBOUND!$P:$P))</f>
        <v>0.282</v>
      </c>
      <c r="AA132" s="26">
        <f t="shared" si="65"/>
        <v>5</v>
      </c>
      <c r="AB132" s="26">
        <f t="shared" si="66"/>
        <v>40</v>
      </c>
      <c r="AC132" s="73">
        <f t="shared" si="67"/>
        <v>8.25</v>
      </c>
      <c r="AD132" s="73">
        <f t="shared" si="68"/>
        <v>4.64</v>
      </c>
      <c r="AE132" s="73">
        <f t="shared" si="69"/>
        <v>0.238</v>
      </c>
      <c r="AF132" s="82" t="b">
        <f t="shared" si="70"/>
        <v>1</v>
      </c>
    </row>
    <row r="133" spans="1:32">
      <c r="A133" s="43" t="s">
        <v>3406</v>
      </c>
      <c r="B133" s="19" t="s">
        <v>376</v>
      </c>
      <c r="C133" s="19" t="s">
        <v>3430</v>
      </c>
      <c r="D133" s="19" t="s">
        <v>3439</v>
      </c>
      <c r="E133" s="58" t="str">
        <f t="shared" si="59"/>
        <v>KG-ARI-1808-00019-00276/42637578Q</v>
      </c>
      <c r="F133" s="19" t="s">
        <v>376</v>
      </c>
      <c r="G133" s="19" t="s">
        <v>392</v>
      </c>
      <c r="H133" s="45">
        <v>43440</v>
      </c>
      <c r="I133" s="46">
        <v>11</v>
      </c>
      <c r="J133" s="46">
        <v>88</v>
      </c>
      <c r="K133" s="67">
        <f t="shared" si="60"/>
        <v>8</v>
      </c>
      <c r="L133" s="47">
        <v>1.55</v>
      </c>
      <c r="M133" s="68">
        <f t="shared" si="61"/>
        <v>17.05</v>
      </c>
      <c r="N133" s="46">
        <v>48.5</v>
      </c>
      <c r="O133" s="46">
        <v>43</v>
      </c>
      <c r="P133" s="46">
        <v>19.5</v>
      </c>
      <c r="Q133" s="73">
        <f t="shared" si="62"/>
        <v>0.041</v>
      </c>
      <c r="R133" s="67">
        <f t="shared" si="63"/>
        <v>0.45</v>
      </c>
      <c r="S133" s="74">
        <f t="shared" si="64"/>
        <v>0.116</v>
      </c>
      <c r="T133" s="51">
        <v>10.208</v>
      </c>
      <c r="U133" s="76" t="s">
        <v>3436</v>
      </c>
      <c r="V133" s="26">
        <f>IF(E133="","",SUMIF(OUTBOUND!$G:$G,WMS!E133,OUTBOUND!$L:$L))</f>
        <v>6</v>
      </c>
      <c r="W133" s="26">
        <f>IF(E133="","",SUMIF(OUTBOUND!$G:$G,WMS!E133,OUTBOUND!$M:$M))</f>
        <v>48</v>
      </c>
      <c r="X133" s="73">
        <f>IF(E133="","",SUMIF(OUTBOUND!$G:$G,WMS!E133,OUTBOUND!$O:$O))</f>
        <v>9.3</v>
      </c>
      <c r="Y133" s="73">
        <f>IF(E133="","",SUMIF(OUTBOUND!$G:$G,WMS!E133,OUTBOUND!$AC:$AC))</f>
        <v>5.568</v>
      </c>
      <c r="Z133" s="73">
        <f>IF(E133="","",SUMIF(OUTBOUND!$G:$G,WMS!E133,OUTBOUND!$P:$P))</f>
        <v>0.246</v>
      </c>
      <c r="AA133" s="26">
        <f t="shared" si="65"/>
        <v>5</v>
      </c>
      <c r="AB133" s="26">
        <f t="shared" si="66"/>
        <v>40</v>
      </c>
      <c r="AC133" s="73">
        <f t="shared" si="67"/>
        <v>7.75</v>
      </c>
      <c r="AD133" s="73">
        <f t="shared" si="68"/>
        <v>4.64</v>
      </c>
      <c r="AE133" s="73">
        <f t="shared" si="69"/>
        <v>0.204</v>
      </c>
      <c r="AF133" s="82" t="b">
        <f t="shared" si="70"/>
        <v>1</v>
      </c>
    </row>
    <row r="134" spans="1:32">
      <c r="A134" s="43" t="s">
        <v>3406</v>
      </c>
      <c r="B134" s="19" t="s">
        <v>376</v>
      </c>
      <c r="C134" s="19" t="s">
        <v>3268</v>
      </c>
      <c r="D134" s="19" t="s">
        <v>3440</v>
      </c>
      <c r="E134" s="58" t="str">
        <f t="shared" si="59"/>
        <v>KG-ARI-1808-00019-00577/42369578Q</v>
      </c>
      <c r="F134" s="19" t="s">
        <v>376</v>
      </c>
      <c r="G134" s="19" t="s">
        <v>394</v>
      </c>
      <c r="H134" s="45">
        <v>43440</v>
      </c>
      <c r="I134" s="46">
        <v>6</v>
      </c>
      <c r="J134" s="46">
        <v>48</v>
      </c>
      <c r="K134" s="67">
        <f t="shared" si="60"/>
        <v>8</v>
      </c>
      <c r="L134" s="47">
        <v>13.5</v>
      </c>
      <c r="M134" s="68">
        <f t="shared" si="61"/>
        <v>81</v>
      </c>
      <c r="N134" s="46">
        <v>27</v>
      </c>
      <c r="O134" s="46">
        <v>27</v>
      </c>
      <c r="P134" s="46">
        <v>28.5</v>
      </c>
      <c r="Q134" s="73">
        <f t="shared" si="62"/>
        <v>0.021</v>
      </c>
      <c r="R134" s="67">
        <f t="shared" si="63"/>
        <v>0.12</v>
      </c>
      <c r="S134" s="74">
        <f t="shared" si="64"/>
        <v>1.201</v>
      </c>
      <c r="T134" s="51">
        <v>57.648</v>
      </c>
      <c r="U134" s="76" t="s">
        <v>3441</v>
      </c>
      <c r="V134" s="26">
        <f>IF(E134="","",SUMIF(OUTBOUND!$G:$G,WMS!E134,OUTBOUND!$L:$L))</f>
        <v>0</v>
      </c>
      <c r="W134" s="26">
        <f>IF(E134="","",SUMIF(OUTBOUND!$G:$G,WMS!E134,OUTBOUND!$M:$M))</f>
        <v>0</v>
      </c>
      <c r="X134" s="73">
        <f>IF(E134="","",SUMIF(OUTBOUND!$G:$G,WMS!E134,OUTBOUND!$O:$O))</f>
        <v>0</v>
      </c>
      <c r="Y134" s="73">
        <f>IF(E134="","",SUMIF(OUTBOUND!$G:$G,WMS!E134,OUTBOUND!$AC:$AC))</f>
        <v>0</v>
      </c>
      <c r="Z134" s="73">
        <f>IF(E134="","",SUMIF(OUTBOUND!$G:$G,WMS!E134,OUTBOUND!$P:$P))</f>
        <v>0</v>
      </c>
      <c r="AA134" s="26">
        <f t="shared" si="65"/>
        <v>6</v>
      </c>
      <c r="AB134" s="26">
        <f t="shared" si="66"/>
        <v>48</v>
      </c>
      <c r="AC134" s="73">
        <f t="shared" si="67"/>
        <v>81</v>
      </c>
      <c r="AD134" s="73">
        <f t="shared" si="68"/>
        <v>57.648</v>
      </c>
      <c r="AE134" s="73">
        <f t="shared" si="69"/>
        <v>0.12</v>
      </c>
      <c r="AF134" s="82" t="b">
        <f t="shared" si="70"/>
        <v>1</v>
      </c>
    </row>
    <row r="135" spans="1:32">
      <c r="A135" s="60" t="s">
        <v>3442</v>
      </c>
      <c r="B135" s="19" t="s">
        <v>395</v>
      </c>
      <c r="C135" s="19" t="s">
        <v>3443</v>
      </c>
      <c r="D135" s="19" t="s">
        <v>3444</v>
      </c>
      <c r="E135" s="58" t="str">
        <f t="shared" ref="E135:E151" si="71">IF(D135="","",C135&amp;"/"&amp;D135)</f>
        <v>KG-00695/42473190A</v>
      </c>
      <c r="F135" s="19" t="s">
        <v>397</v>
      </c>
      <c r="G135" s="19" t="s">
        <v>398</v>
      </c>
      <c r="H135" s="45">
        <v>43447</v>
      </c>
      <c r="I135" s="46">
        <v>60</v>
      </c>
      <c r="J135" s="46">
        <v>480</v>
      </c>
      <c r="K135" s="67">
        <f t="shared" ref="K135:K153" si="72">IF(J135="","",J135/I135)</f>
        <v>8</v>
      </c>
      <c r="L135" s="47">
        <v>4.5</v>
      </c>
      <c r="M135" s="68">
        <f t="shared" ref="M135:M153" si="73">IF(L135="","",ROUND(I135*L135,3))</f>
        <v>270</v>
      </c>
      <c r="N135" s="46">
        <v>27.5</v>
      </c>
      <c r="O135" s="46">
        <v>27.5</v>
      </c>
      <c r="P135" s="46">
        <v>16.5</v>
      </c>
      <c r="Q135" s="73">
        <f t="shared" si="62"/>
        <v>0.012</v>
      </c>
      <c r="R135" s="67">
        <f t="shared" si="63"/>
        <v>0.75</v>
      </c>
      <c r="S135" s="74">
        <f t="shared" ref="S135:S182" si="74">IF(T135="","",T135/J135)</f>
        <v>0.5625</v>
      </c>
      <c r="T135" s="51">
        <v>270</v>
      </c>
      <c r="U135" s="76" t="s">
        <v>3445</v>
      </c>
      <c r="V135" s="26">
        <f>IF(E135="","",SUMIF(OUTBOUND!$G:$G,WMS!E135,OUTBOUND!$L:$L))</f>
        <v>0</v>
      </c>
      <c r="W135" s="26">
        <f>IF(E135="","",SUMIF(OUTBOUND!$G:$G,WMS!E135,OUTBOUND!$M:$M))</f>
        <v>0</v>
      </c>
      <c r="X135" s="73">
        <f>IF(E135="","",SUMIF(OUTBOUND!$G:$G,WMS!E135,OUTBOUND!$O:$O))</f>
        <v>0</v>
      </c>
      <c r="Y135" s="73">
        <f>IF(E135="","",SUMIF(OUTBOUND!$G:$G,WMS!E135,OUTBOUND!$AC:$AC))</f>
        <v>0</v>
      </c>
      <c r="Z135" s="73">
        <f>IF(E135="","",SUMIF(OUTBOUND!$G:$G,WMS!E135,OUTBOUND!$P:$P))</f>
        <v>0</v>
      </c>
      <c r="AA135" s="26">
        <f t="shared" si="65"/>
        <v>60</v>
      </c>
      <c r="AB135" s="26">
        <f t="shared" si="66"/>
        <v>480</v>
      </c>
      <c r="AC135" s="73">
        <f t="shared" si="67"/>
        <v>270</v>
      </c>
      <c r="AD135" s="73">
        <f t="shared" si="68"/>
        <v>270</v>
      </c>
      <c r="AE135" s="73">
        <f t="shared" si="69"/>
        <v>0.75</v>
      </c>
      <c r="AF135" s="82" t="b">
        <f t="shared" si="70"/>
        <v>1</v>
      </c>
    </row>
    <row r="136" spans="1:32">
      <c r="A136" s="60" t="s">
        <v>3442</v>
      </c>
      <c r="B136" s="19" t="s">
        <v>395</v>
      </c>
      <c r="C136" s="19" t="s">
        <v>3443</v>
      </c>
      <c r="D136" s="19" t="s">
        <v>3446</v>
      </c>
      <c r="E136" s="58" t="str">
        <f t="shared" si="71"/>
        <v>KG-00695/42473206A</v>
      </c>
      <c r="F136" s="19" t="s">
        <v>397</v>
      </c>
      <c r="G136" s="19" t="s">
        <v>400</v>
      </c>
      <c r="H136" s="45">
        <v>43447</v>
      </c>
      <c r="I136" s="46">
        <v>60</v>
      </c>
      <c r="J136" s="46">
        <v>480</v>
      </c>
      <c r="K136" s="67">
        <f t="shared" si="72"/>
        <v>8</v>
      </c>
      <c r="L136" s="47">
        <v>4.5</v>
      </c>
      <c r="M136" s="68">
        <f t="shared" si="73"/>
        <v>270</v>
      </c>
      <c r="N136" s="46">
        <v>27.5</v>
      </c>
      <c r="O136" s="46">
        <v>27.5</v>
      </c>
      <c r="P136" s="46">
        <v>16.5</v>
      </c>
      <c r="Q136" s="73">
        <f t="shared" si="62"/>
        <v>0.012</v>
      </c>
      <c r="R136" s="67">
        <f t="shared" si="63"/>
        <v>0.75</v>
      </c>
      <c r="S136" s="74">
        <f t="shared" si="74"/>
        <v>0.5625</v>
      </c>
      <c r="T136" s="51">
        <v>270</v>
      </c>
      <c r="U136" s="76" t="s">
        <v>3447</v>
      </c>
      <c r="V136" s="26">
        <f>IF(E136="","",SUMIF(OUTBOUND!$G:$G,WMS!E136,OUTBOUND!$L:$L))</f>
        <v>0</v>
      </c>
      <c r="W136" s="26">
        <f>IF(E136="","",SUMIF(OUTBOUND!$G:$G,WMS!E136,OUTBOUND!$M:$M))</f>
        <v>0</v>
      </c>
      <c r="X136" s="73">
        <f>IF(E136="","",SUMIF(OUTBOUND!$G:$G,WMS!E136,OUTBOUND!$O:$O))</f>
        <v>0</v>
      </c>
      <c r="Y136" s="73">
        <f>IF(E136="","",SUMIF(OUTBOUND!$G:$G,WMS!E136,OUTBOUND!$AC:$AC))</f>
        <v>0</v>
      </c>
      <c r="Z136" s="73">
        <f>IF(E136="","",SUMIF(OUTBOUND!$G:$G,WMS!E136,OUTBOUND!$P:$P))</f>
        <v>0</v>
      </c>
      <c r="AA136" s="26">
        <f t="shared" si="65"/>
        <v>60</v>
      </c>
      <c r="AB136" s="26">
        <f t="shared" si="66"/>
        <v>480</v>
      </c>
      <c r="AC136" s="73">
        <f t="shared" si="67"/>
        <v>270</v>
      </c>
      <c r="AD136" s="73">
        <f t="shared" si="68"/>
        <v>270</v>
      </c>
      <c r="AE136" s="73">
        <f t="shared" si="69"/>
        <v>0.75</v>
      </c>
      <c r="AF136" s="82" t="b">
        <f t="shared" si="70"/>
        <v>1</v>
      </c>
    </row>
    <row r="137" spans="1:32">
      <c r="A137" s="60" t="s">
        <v>3442</v>
      </c>
      <c r="B137" s="19" t="s">
        <v>395</v>
      </c>
      <c r="C137" s="19" t="s">
        <v>3443</v>
      </c>
      <c r="D137" s="19" t="s">
        <v>3448</v>
      </c>
      <c r="E137" s="58" t="str">
        <f t="shared" si="71"/>
        <v>KG-00695/41453537A</v>
      </c>
      <c r="F137" s="19" t="s">
        <v>397</v>
      </c>
      <c r="G137" s="19" t="s">
        <v>401</v>
      </c>
      <c r="H137" s="45">
        <v>43447</v>
      </c>
      <c r="I137" s="46">
        <v>50</v>
      </c>
      <c r="J137" s="46">
        <v>600</v>
      </c>
      <c r="K137" s="67">
        <f t="shared" si="72"/>
        <v>12</v>
      </c>
      <c r="L137" s="47">
        <v>4</v>
      </c>
      <c r="M137" s="68">
        <f t="shared" si="73"/>
        <v>200</v>
      </c>
      <c r="N137" s="46">
        <v>35</v>
      </c>
      <c r="O137" s="46">
        <v>26.5</v>
      </c>
      <c r="P137" s="46">
        <v>14.5</v>
      </c>
      <c r="Q137" s="73">
        <f t="shared" si="62"/>
        <v>0.013</v>
      </c>
      <c r="R137" s="67">
        <f t="shared" si="63"/>
        <v>0.67</v>
      </c>
      <c r="S137" s="74">
        <f t="shared" si="74"/>
        <v>0.3</v>
      </c>
      <c r="T137" s="51">
        <v>180</v>
      </c>
      <c r="U137" s="76" t="s">
        <v>3449</v>
      </c>
      <c r="V137" s="26">
        <f>IF(E137="","",SUMIF(OUTBOUND!$G:$G,WMS!E137,OUTBOUND!$L:$L))</f>
        <v>0</v>
      </c>
      <c r="W137" s="26">
        <f>IF(E137="","",SUMIF(OUTBOUND!$G:$G,WMS!E137,OUTBOUND!$M:$M))</f>
        <v>0</v>
      </c>
      <c r="X137" s="73">
        <f>IF(E137="","",SUMIF(OUTBOUND!$G:$G,WMS!E137,OUTBOUND!$O:$O))</f>
        <v>0</v>
      </c>
      <c r="Y137" s="73">
        <f>IF(E137="","",SUMIF(OUTBOUND!$G:$G,WMS!E137,OUTBOUND!$AC:$AC))</f>
        <v>0</v>
      </c>
      <c r="Z137" s="73">
        <f>IF(E137="","",SUMIF(OUTBOUND!$G:$G,WMS!E137,OUTBOUND!$P:$P))</f>
        <v>0</v>
      </c>
      <c r="AA137" s="26">
        <f t="shared" si="65"/>
        <v>50</v>
      </c>
      <c r="AB137" s="26">
        <f t="shared" si="66"/>
        <v>600</v>
      </c>
      <c r="AC137" s="73">
        <f t="shared" si="67"/>
        <v>200</v>
      </c>
      <c r="AD137" s="73">
        <f t="shared" si="68"/>
        <v>180</v>
      </c>
      <c r="AE137" s="73">
        <f t="shared" si="69"/>
        <v>0.67</v>
      </c>
      <c r="AF137" s="82" t="b">
        <f t="shared" si="70"/>
        <v>1</v>
      </c>
    </row>
    <row r="138" spans="1:32">
      <c r="A138" s="60" t="s">
        <v>3442</v>
      </c>
      <c r="B138" s="19" t="s">
        <v>395</v>
      </c>
      <c r="C138" s="19" t="s">
        <v>3443</v>
      </c>
      <c r="D138" s="19" t="s">
        <v>3450</v>
      </c>
      <c r="E138" s="58" t="str">
        <f t="shared" si="71"/>
        <v>KG-00695/42371441A</v>
      </c>
      <c r="F138" s="19" t="s">
        <v>397</v>
      </c>
      <c r="G138" s="19" t="s">
        <v>403</v>
      </c>
      <c r="H138" s="45">
        <v>43447</v>
      </c>
      <c r="I138" s="46">
        <v>75</v>
      </c>
      <c r="J138" s="46">
        <v>600</v>
      </c>
      <c r="K138" s="67">
        <f t="shared" si="72"/>
        <v>8</v>
      </c>
      <c r="L138" s="47">
        <v>4.5</v>
      </c>
      <c r="M138" s="68">
        <f t="shared" si="73"/>
        <v>337.5</v>
      </c>
      <c r="N138" s="46">
        <v>47.5</v>
      </c>
      <c r="O138" s="46">
        <v>25</v>
      </c>
      <c r="P138" s="46">
        <v>21.5</v>
      </c>
      <c r="Q138" s="73">
        <f t="shared" si="62"/>
        <v>0.026</v>
      </c>
      <c r="R138" s="67">
        <f t="shared" si="63"/>
        <v>1.91</v>
      </c>
      <c r="S138" s="74">
        <f t="shared" si="74"/>
        <v>0.4625</v>
      </c>
      <c r="T138" s="51">
        <v>277.5</v>
      </c>
      <c r="U138" s="76" t="s">
        <v>3451</v>
      </c>
      <c r="V138" s="26">
        <f>IF(E138="","",SUMIF(OUTBOUND!$G:$G,WMS!E138,OUTBOUND!$L:$L))</f>
        <v>0</v>
      </c>
      <c r="W138" s="26">
        <f>IF(E138="","",SUMIF(OUTBOUND!$G:$G,WMS!E138,OUTBOUND!$M:$M))</f>
        <v>0</v>
      </c>
      <c r="X138" s="73">
        <f>IF(E138="","",SUMIF(OUTBOUND!$G:$G,WMS!E138,OUTBOUND!$O:$O))</f>
        <v>0</v>
      </c>
      <c r="Y138" s="73">
        <f>IF(E138="","",SUMIF(OUTBOUND!$G:$G,WMS!E138,OUTBOUND!$AC:$AC))</f>
        <v>0</v>
      </c>
      <c r="Z138" s="73">
        <f>IF(E138="","",SUMIF(OUTBOUND!$G:$G,WMS!E138,OUTBOUND!$P:$P))</f>
        <v>0</v>
      </c>
      <c r="AA138" s="26">
        <f t="shared" si="65"/>
        <v>75</v>
      </c>
      <c r="AB138" s="26">
        <f t="shared" si="66"/>
        <v>600</v>
      </c>
      <c r="AC138" s="73">
        <f t="shared" si="67"/>
        <v>337.5</v>
      </c>
      <c r="AD138" s="73">
        <f t="shared" si="68"/>
        <v>277.5</v>
      </c>
      <c r="AE138" s="73">
        <f t="shared" si="69"/>
        <v>1.91</v>
      </c>
      <c r="AF138" s="82" t="b">
        <f t="shared" si="70"/>
        <v>1</v>
      </c>
    </row>
    <row r="139" spans="1:32">
      <c r="A139" s="60" t="s">
        <v>3442</v>
      </c>
      <c r="B139" s="19" t="s">
        <v>395</v>
      </c>
      <c r="C139" s="19" t="s">
        <v>3443</v>
      </c>
      <c r="D139" s="19" t="s">
        <v>3452</v>
      </c>
      <c r="E139" s="58" t="str">
        <f t="shared" si="71"/>
        <v>KG-00695/41453568A</v>
      </c>
      <c r="F139" s="19" t="s">
        <v>397</v>
      </c>
      <c r="G139" s="19" t="s">
        <v>404</v>
      </c>
      <c r="H139" s="45">
        <v>43447</v>
      </c>
      <c r="I139" s="46">
        <v>50</v>
      </c>
      <c r="J139" s="46">
        <v>600</v>
      </c>
      <c r="K139" s="67">
        <f t="shared" si="72"/>
        <v>12</v>
      </c>
      <c r="L139" s="47">
        <v>4.5</v>
      </c>
      <c r="M139" s="68">
        <f t="shared" si="73"/>
        <v>225</v>
      </c>
      <c r="N139" s="46">
        <v>35</v>
      </c>
      <c r="O139" s="46">
        <v>26.5</v>
      </c>
      <c r="P139" s="46">
        <v>14.5</v>
      </c>
      <c r="Q139" s="73">
        <f t="shared" ref="Q139:Q202" si="75">IF(P139="","",ROUND(N139*O139*P139/1000000,3))</f>
        <v>0.013</v>
      </c>
      <c r="R139" s="67">
        <f t="shared" ref="R139:R202" si="76">IF(Q139="","",ROUND(N139*O139*P139/1000000*I139,2))</f>
        <v>0.67</v>
      </c>
      <c r="S139" s="74">
        <f t="shared" si="74"/>
        <v>0.3</v>
      </c>
      <c r="T139" s="51">
        <v>180</v>
      </c>
      <c r="U139" s="76" t="s">
        <v>3453</v>
      </c>
      <c r="V139" s="26">
        <f>IF(E139="","",SUMIF(OUTBOUND!$G:$G,WMS!E139,OUTBOUND!$L:$L))</f>
        <v>0</v>
      </c>
      <c r="W139" s="26">
        <f>IF(E139="","",SUMIF(OUTBOUND!$G:$G,WMS!E139,OUTBOUND!$M:$M))</f>
        <v>0</v>
      </c>
      <c r="X139" s="73">
        <f>IF(E139="","",SUMIF(OUTBOUND!$G:$G,WMS!E139,OUTBOUND!$O:$O))</f>
        <v>0</v>
      </c>
      <c r="Y139" s="73">
        <f>IF(E139="","",SUMIF(OUTBOUND!$G:$G,WMS!E139,OUTBOUND!$AC:$AC))</f>
        <v>0</v>
      </c>
      <c r="Z139" s="73">
        <f>IF(E139="","",SUMIF(OUTBOUND!$G:$G,WMS!E139,OUTBOUND!$P:$P))</f>
        <v>0</v>
      </c>
      <c r="AA139" s="26">
        <f t="shared" ref="AA139:AA202" si="77">IF(I139="","",I139-V139)</f>
        <v>50</v>
      </c>
      <c r="AB139" s="26">
        <f t="shared" ref="AB139:AB202" si="78">IF(J139="","",J139-W139)</f>
        <v>600</v>
      </c>
      <c r="AC139" s="73">
        <f t="shared" ref="AC139:AC202" si="79">IF(M139="","",M139-X139)</f>
        <v>225</v>
      </c>
      <c r="AD139" s="73">
        <f t="shared" ref="AD139:AD202" si="80">IF(T139="","",T139-Y139)</f>
        <v>180</v>
      </c>
      <c r="AE139" s="73">
        <f t="shared" ref="AE139:AE202" si="81">IF(R139="","",R139-Z139)</f>
        <v>0.67</v>
      </c>
      <c r="AF139" s="82" t="b">
        <f t="shared" ref="AF139:AF202" si="82">IF(AB139="","",EXACT(K139,AB139/AA139))</f>
        <v>1</v>
      </c>
    </row>
    <row r="140" spans="1:32">
      <c r="A140" s="60" t="s">
        <v>3442</v>
      </c>
      <c r="B140" s="19" t="s">
        <v>395</v>
      </c>
      <c r="C140" s="19" t="s">
        <v>3443</v>
      </c>
      <c r="D140" s="19" t="s">
        <v>3454</v>
      </c>
      <c r="E140" s="58" t="str">
        <f t="shared" si="71"/>
        <v>KG-00695/41453469A</v>
      </c>
      <c r="F140" s="19" t="s">
        <v>397</v>
      </c>
      <c r="G140" s="19" t="s">
        <v>405</v>
      </c>
      <c r="H140" s="45">
        <v>43447</v>
      </c>
      <c r="I140" s="46">
        <v>50</v>
      </c>
      <c r="J140" s="46">
        <v>600</v>
      </c>
      <c r="K140" s="67">
        <f t="shared" si="72"/>
        <v>12</v>
      </c>
      <c r="L140" s="47">
        <v>3.5</v>
      </c>
      <c r="M140" s="68">
        <f t="shared" si="73"/>
        <v>175</v>
      </c>
      <c r="N140" s="46">
        <v>31.5</v>
      </c>
      <c r="O140" s="46">
        <v>25</v>
      </c>
      <c r="P140" s="46">
        <v>21</v>
      </c>
      <c r="Q140" s="73">
        <f t="shared" si="75"/>
        <v>0.017</v>
      </c>
      <c r="R140" s="67">
        <f t="shared" si="76"/>
        <v>0.83</v>
      </c>
      <c r="S140" s="74">
        <f t="shared" si="74"/>
        <v>0.291666666666667</v>
      </c>
      <c r="T140" s="51">
        <v>175</v>
      </c>
      <c r="U140" s="76" t="s">
        <v>3455</v>
      </c>
      <c r="V140" s="26">
        <f>IF(E140="","",SUMIF(OUTBOUND!$G:$G,WMS!E140,OUTBOUND!$L:$L))</f>
        <v>0</v>
      </c>
      <c r="W140" s="26">
        <f>IF(E140="","",SUMIF(OUTBOUND!$G:$G,WMS!E140,OUTBOUND!$M:$M))</f>
        <v>0</v>
      </c>
      <c r="X140" s="73">
        <f>IF(E140="","",SUMIF(OUTBOUND!$G:$G,WMS!E140,OUTBOUND!$O:$O))</f>
        <v>0</v>
      </c>
      <c r="Y140" s="73">
        <f>IF(E140="","",SUMIF(OUTBOUND!$G:$G,WMS!E140,OUTBOUND!$AC:$AC))</f>
        <v>0</v>
      </c>
      <c r="Z140" s="73">
        <f>IF(E140="","",SUMIF(OUTBOUND!$G:$G,WMS!E140,OUTBOUND!$P:$P))</f>
        <v>0</v>
      </c>
      <c r="AA140" s="26">
        <f t="shared" si="77"/>
        <v>50</v>
      </c>
      <c r="AB140" s="26">
        <f t="shared" si="78"/>
        <v>600</v>
      </c>
      <c r="AC140" s="73">
        <f t="shared" si="79"/>
        <v>175</v>
      </c>
      <c r="AD140" s="73">
        <f t="shared" si="80"/>
        <v>175</v>
      </c>
      <c r="AE140" s="73">
        <f t="shared" si="81"/>
        <v>0.83</v>
      </c>
      <c r="AF140" s="82" t="b">
        <f t="shared" si="82"/>
        <v>1</v>
      </c>
    </row>
    <row r="141" spans="1:32">
      <c r="A141" s="60" t="s">
        <v>3442</v>
      </c>
      <c r="B141" s="19" t="s">
        <v>395</v>
      </c>
      <c r="C141" s="19" t="s">
        <v>3443</v>
      </c>
      <c r="D141" s="19" t="s">
        <v>3456</v>
      </c>
      <c r="E141" s="58" t="str">
        <f t="shared" si="71"/>
        <v>KG-00695/42443131A</v>
      </c>
      <c r="F141" s="19" t="s">
        <v>397</v>
      </c>
      <c r="G141" s="19" t="s">
        <v>406</v>
      </c>
      <c r="H141" s="45">
        <v>43447</v>
      </c>
      <c r="I141" s="46">
        <v>75</v>
      </c>
      <c r="J141" s="46">
        <v>600</v>
      </c>
      <c r="K141" s="67">
        <f t="shared" si="72"/>
        <v>8</v>
      </c>
      <c r="L141" s="47">
        <v>4</v>
      </c>
      <c r="M141" s="68">
        <f t="shared" si="73"/>
        <v>300</v>
      </c>
      <c r="N141" s="46">
        <v>47.5</v>
      </c>
      <c r="O141" s="46">
        <v>25</v>
      </c>
      <c r="P141" s="46">
        <v>21.5</v>
      </c>
      <c r="Q141" s="73">
        <f t="shared" si="75"/>
        <v>0.026</v>
      </c>
      <c r="R141" s="67">
        <f t="shared" si="76"/>
        <v>1.91</v>
      </c>
      <c r="S141" s="74">
        <f t="shared" si="74"/>
        <v>0.4625</v>
      </c>
      <c r="T141" s="51">
        <v>277.5</v>
      </c>
      <c r="U141" s="76" t="s">
        <v>3457</v>
      </c>
      <c r="V141" s="26">
        <f>IF(E141="","",SUMIF(OUTBOUND!$G:$G,WMS!E141,OUTBOUND!$L:$L))</f>
        <v>0</v>
      </c>
      <c r="W141" s="26">
        <f>IF(E141="","",SUMIF(OUTBOUND!$G:$G,WMS!E141,OUTBOUND!$M:$M))</f>
        <v>0</v>
      </c>
      <c r="X141" s="73">
        <f>IF(E141="","",SUMIF(OUTBOUND!$G:$G,WMS!E141,OUTBOUND!$O:$O))</f>
        <v>0</v>
      </c>
      <c r="Y141" s="73">
        <f>IF(E141="","",SUMIF(OUTBOUND!$G:$G,WMS!E141,OUTBOUND!$AC:$AC))</f>
        <v>0</v>
      </c>
      <c r="Z141" s="73">
        <f>IF(E141="","",SUMIF(OUTBOUND!$G:$G,WMS!E141,OUTBOUND!$P:$P))</f>
        <v>0</v>
      </c>
      <c r="AA141" s="26">
        <f t="shared" si="77"/>
        <v>75</v>
      </c>
      <c r="AB141" s="26">
        <f t="shared" si="78"/>
        <v>600</v>
      </c>
      <c r="AC141" s="73">
        <f t="shared" si="79"/>
        <v>300</v>
      </c>
      <c r="AD141" s="73">
        <f t="shared" si="80"/>
        <v>277.5</v>
      </c>
      <c r="AE141" s="73">
        <f t="shared" si="81"/>
        <v>1.91</v>
      </c>
      <c r="AF141" s="82" t="b">
        <f t="shared" si="82"/>
        <v>1</v>
      </c>
    </row>
    <row r="142" spans="1:32">
      <c r="A142" s="60" t="s">
        <v>3442</v>
      </c>
      <c r="B142" s="19" t="s">
        <v>395</v>
      </c>
      <c r="C142" s="19" t="s">
        <v>3443</v>
      </c>
      <c r="D142" s="19" t="s">
        <v>3458</v>
      </c>
      <c r="E142" s="58" t="str">
        <f t="shared" si="71"/>
        <v>KG-00695/41453438A</v>
      </c>
      <c r="F142" s="19" t="s">
        <v>397</v>
      </c>
      <c r="G142" s="19" t="s">
        <v>407</v>
      </c>
      <c r="H142" s="45">
        <v>43447</v>
      </c>
      <c r="I142" s="46">
        <v>50</v>
      </c>
      <c r="J142" s="46">
        <v>600</v>
      </c>
      <c r="K142" s="67">
        <f t="shared" si="72"/>
        <v>12</v>
      </c>
      <c r="L142" s="47">
        <v>3.5</v>
      </c>
      <c r="M142" s="68">
        <f t="shared" si="73"/>
        <v>175</v>
      </c>
      <c r="N142" s="46">
        <v>32</v>
      </c>
      <c r="O142" s="46">
        <v>25</v>
      </c>
      <c r="P142" s="46">
        <v>21</v>
      </c>
      <c r="Q142" s="73">
        <f t="shared" si="75"/>
        <v>0.017</v>
      </c>
      <c r="R142" s="67">
        <f t="shared" si="76"/>
        <v>0.84</v>
      </c>
      <c r="S142" s="74">
        <f t="shared" si="74"/>
        <v>0.291666666666667</v>
      </c>
      <c r="T142" s="51">
        <v>175</v>
      </c>
      <c r="U142" s="76" t="s">
        <v>3459</v>
      </c>
      <c r="V142" s="26">
        <f>IF(E142="","",SUMIF(OUTBOUND!$G:$G,WMS!E142,OUTBOUND!$L:$L))</f>
        <v>0</v>
      </c>
      <c r="W142" s="26">
        <f>IF(E142="","",SUMIF(OUTBOUND!$G:$G,WMS!E142,OUTBOUND!$M:$M))</f>
        <v>0</v>
      </c>
      <c r="X142" s="73">
        <f>IF(E142="","",SUMIF(OUTBOUND!$G:$G,WMS!E142,OUTBOUND!$O:$O))</f>
        <v>0</v>
      </c>
      <c r="Y142" s="73">
        <f>IF(E142="","",SUMIF(OUTBOUND!$G:$G,WMS!E142,OUTBOUND!$AC:$AC))</f>
        <v>0</v>
      </c>
      <c r="Z142" s="73">
        <f>IF(E142="","",SUMIF(OUTBOUND!$G:$G,WMS!E142,OUTBOUND!$P:$P))</f>
        <v>0</v>
      </c>
      <c r="AA142" s="26">
        <f t="shared" si="77"/>
        <v>50</v>
      </c>
      <c r="AB142" s="26">
        <f t="shared" si="78"/>
        <v>600</v>
      </c>
      <c r="AC142" s="73">
        <f t="shared" si="79"/>
        <v>175</v>
      </c>
      <c r="AD142" s="73">
        <f t="shared" si="80"/>
        <v>175</v>
      </c>
      <c r="AE142" s="73">
        <f t="shared" si="81"/>
        <v>0.84</v>
      </c>
      <c r="AF142" s="82" t="b">
        <f t="shared" si="82"/>
        <v>1</v>
      </c>
    </row>
    <row r="143" spans="1:32">
      <c r="A143" s="60" t="s">
        <v>3442</v>
      </c>
      <c r="B143" s="19" t="s">
        <v>395</v>
      </c>
      <c r="C143" s="19" t="s">
        <v>3443</v>
      </c>
      <c r="D143" s="19" t="s">
        <v>3460</v>
      </c>
      <c r="E143" s="58" t="str">
        <f t="shared" si="71"/>
        <v>KG-00695/42473183A</v>
      </c>
      <c r="F143" s="19" t="s">
        <v>397</v>
      </c>
      <c r="G143" s="19" t="s">
        <v>408</v>
      </c>
      <c r="H143" s="45">
        <v>43447</v>
      </c>
      <c r="I143" s="46">
        <v>60</v>
      </c>
      <c r="J143" s="46">
        <v>480</v>
      </c>
      <c r="K143" s="67">
        <f t="shared" si="72"/>
        <v>8</v>
      </c>
      <c r="L143" s="47">
        <v>4.5</v>
      </c>
      <c r="M143" s="68">
        <f t="shared" si="73"/>
        <v>270</v>
      </c>
      <c r="N143" s="46">
        <v>28</v>
      </c>
      <c r="O143" s="46">
        <v>27.5</v>
      </c>
      <c r="P143" s="46">
        <v>16.5</v>
      </c>
      <c r="Q143" s="73">
        <f t="shared" si="75"/>
        <v>0.013</v>
      </c>
      <c r="R143" s="67">
        <f t="shared" si="76"/>
        <v>0.76</v>
      </c>
      <c r="S143" s="74">
        <f t="shared" si="74"/>
        <v>0.5625</v>
      </c>
      <c r="T143" s="51">
        <v>270</v>
      </c>
      <c r="U143" s="76" t="s">
        <v>3461</v>
      </c>
      <c r="V143" s="26">
        <f>IF(E143="","",SUMIF(OUTBOUND!$G:$G,WMS!E143,OUTBOUND!$L:$L))</f>
        <v>0</v>
      </c>
      <c r="W143" s="26">
        <f>IF(E143="","",SUMIF(OUTBOUND!$G:$G,WMS!E143,OUTBOUND!$M:$M))</f>
        <v>0</v>
      </c>
      <c r="X143" s="73">
        <f>IF(E143="","",SUMIF(OUTBOUND!$G:$G,WMS!E143,OUTBOUND!$O:$O))</f>
        <v>0</v>
      </c>
      <c r="Y143" s="73">
        <f>IF(E143="","",SUMIF(OUTBOUND!$G:$G,WMS!E143,OUTBOUND!$AC:$AC))</f>
        <v>0</v>
      </c>
      <c r="Z143" s="73">
        <f>IF(E143="","",SUMIF(OUTBOUND!$G:$G,WMS!E143,OUTBOUND!$P:$P))</f>
        <v>0</v>
      </c>
      <c r="AA143" s="26">
        <f t="shared" si="77"/>
        <v>60</v>
      </c>
      <c r="AB143" s="26">
        <f t="shared" si="78"/>
        <v>480</v>
      </c>
      <c r="AC143" s="73">
        <f t="shared" si="79"/>
        <v>270</v>
      </c>
      <c r="AD143" s="73">
        <f t="shared" si="80"/>
        <v>270</v>
      </c>
      <c r="AE143" s="73">
        <f t="shared" si="81"/>
        <v>0.76</v>
      </c>
      <c r="AF143" s="82" t="b">
        <f t="shared" si="82"/>
        <v>1</v>
      </c>
    </row>
    <row r="144" spans="1:32">
      <c r="A144" s="60" t="s">
        <v>3442</v>
      </c>
      <c r="B144" s="19" t="s">
        <v>395</v>
      </c>
      <c r="C144" s="19" t="s">
        <v>3443</v>
      </c>
      <c r="D144" s="19" t="s">
        <v>3462</v>
      </c>
      <c r="E144" s="58" t="str">
        <f t="shared" si="71"/>
        <v>KG-00695/42371434A</v>
      </c>
      <c r="F144" s="19" t="s">
        <v>397</v>
      </c>
      <c r="G144" s="19" t="s">
        <v>409</v>
      </c>
      <c r="H144" s="45">
        <v>43447</v>
      </c>
      <c r="I144" s="46">
        <v>75</v>
      </c>
      <c r="J144" s="46">
        <v>600</v>
      </c>
      <c r="K144" s="67">
        <f t="shared" si="72"/>
        <v>8</v>
      </c>
      <c r="L144" s="47">
        <v>4.5</v>
      </c>
      <c r="M144" s="68">
        <f t="shared" si="73"/>
        <v>337.5</v>
      </c>
      <c r="N144" s="46">
        <v>42.5</v>
      </c>
      <c r="O144" s="46">
        <v>22</v>
      </c>
      <c r="P144" s="46">
        <v>25</v>
      </c>
      <c r="Q144" s="73">
        <f t="shared" si="75"/>
        <v>0.023</v>
      </c>
      <c r="R144" s="67">
        <f t="shared" si="76"/>
        <v>1.75</v>
      </c>
      <c r="S144" s="74">
        <f t="shared" si="74"/>
        <v>0.45</v>
      </c>
      <c r="T144" s="51">
        <v>270</v>
      </c>
      <c r="U144" s="76" t="s">
        <v>3463</v>
      </c>
      <c r="V144" s="26">
        <f>IF(E144="","",SUMIF(OUTBOUND!$G:$G,WMS!E144,OUTBOUND!$L:$L))</f>
        <v>0</v>
      </c>
      <c r="W144" s="26">
        <f>IF(E144="","",SUMIF(OUTBOUND!$G:$G,WMS!E144,OUTBOUND!$M:$M))</f>
        <v>0</v>
      </c>
      <c r="X144" s="73">
        <f>IF(E144="","",SUMIF(OUTBOUND!$G:$G,WMS!E144,OUTBOUND!$O:$O))</f>
        <v>0</v>
      </c>
      <c r="Y144" s="73">
        <f>IF(E144="","",SUMIF(OUTBOUND!$G:$G,WMS!E144,OUTBOUND!$AC:$AC))</f>
        <v>0</v>
      </c>
      <c r="Z144" s="73">
        <f>IF(E144="","",SUMIF(OUTBOUND!$G:$G,WMS!E144,OUTBOUND!$P:$P))</f>
        <v>0</v>
      </c>
      <c r="AA144" s="26">
        <f t="shared" si="77"/>
        <v>75</v>
      </c>
      <c r="AB144" s="26">
        <f t="shared" si="78"/>
        <v>600</v>
      </c>
      <c r="AC144" s="73">
        <f t="shared" si="79"/>
        <v>337.5</v>
      </c>
      <c r="AD144" s="73">
        <f t="shared" si="80"/>
        <v>270</v>
      </c>
      <c r="AE144" s="73">
        <f t="shared" si="81"/>
        <v>1.75</v>
      </c>
      <c r="AF144" s="82" t="b">
        <f t="shared" si="82"/>
        <v>1</v>
      </c>
    </row>
    <row r="145" spans="1:32">
      <c r="A145" s="60" t="s">
        <v>3442</v>
      </c>
      <c r="B145" s="19" t="s">
        <v>410</v>
      </c>
      <c r="C145" s="19" t="s">
        <v>3443</v>
      </c>
      <c r="D145" s="19" t="s">
        <v>3464</v>
      </c>
      <c r="E145" s="58" t="str">
        <f t="shared" si="71"/>
        <v>KG-00695/42492122A</v>
      </c>
      <c r="F145" s="19" t="s">
        <v>397</v>
      </c>
      <c r="G145" s="19" t="s">
        <v>411</v>
      </c>
      <c r="H145" s="45">
        <v>43447</v>
      </c>
      <c r="I145" s="46">
        <v>54</v>
      </c>
      <c r="J145" s="46">
        <v>486</v>
      </c>
      <c r="K145" s="67">
        <f t="shared" si="72"/>
        <v>9</v>
      </c>
      <c r="L145" s="47">
        <v>10.5</v>
      </c>
      <c r="M145" s="68">
        <f t="shared" si="73"/>
        <v>567</v>
      </c>
      <c r="N145" s="46">
        <v>47.5</v>
      </c>
      <c r="O145" s="46">
        <v>47.5</v>
      </c>
      <c r="P145" s="46">
        <v>21.5</v>
      </c>
      <c r="Q145" s="73">
        <f t="shared" si="75"/>
        <v>0.049</v>
      </c>
      <c r="R145" s="67">
        <f t="shared" si="76"/>
        <v>2.62</v>
      </c>
      <c r="S145" s="74">
        <f t="shared" si="74"/>
        <v>0.944444444444444</v>
      </c>
      <c r="T145" s="51">
        <v>459</v>
      </c>
      <c r="U145" s="76" t="s">
        <v>3465</v>
      </c>
      <c r="V145" s="26">
        <f>IF(E145="","",SUMIF(OUTBOUND!$G:$G,WMS!E145,OUTBOUND!$L:$L))</f>
        <v>0</v>
      </c>
      <c r="W145" s="26">
        <f>IF(E145="","",SUMIF(OUTBOUND!$G:$G,WMS!E145,OUTBOUND!$M:$M))</f>
        <v>0</v>
      </c>
      <c r="X145" s="73">
        <f>IF(E145="","",SUMIF(OUTBOUND!$G:$G,WMS!E145,OUTBOUND!$O:$O))</f>
        <v>0</v>
      </c>
      <c r="Y145" s="73">
        <f>IF(E145="","",SUMIF(OUTBOUND!$G:$G,WMS!E145,OUTBOUND!$AC:$AC))</f>
        <v>0</v>
      </c>
      <c r="Z145" s="73">
        <f>IF(E145="","",SUMIF(OUTBOUND!$G:$G,WMS!E145,OUTBOUND!$P:$P))</f>
        <v>0</v>
      </c>
      <c r="AA145" s="26">
        <f t="shared" si="77"/>
        <v>54</v>
      </c>
      <c r="AB145" s="26">
        <f t="shared" si="78"/>
        <v>486</v>
      </c>
      <c r="AC145" s="73">
        <f t="shared" si="79"/>
        <v>567</v>
      </c>
      <c r="AD145" s="73">
        <f t="shared" si="80"/>
        <v>459</v>
      </c>
      <c r="AE145" s="73">
        <f t="shared" si="81"/>
        <v>2.62</v>
      </c>
      <c r="AF145" s="82" t="b">
        <f t="shared" si="82"/>
        <v>1</v>
      </c>
    </row>
    <row r="146" spans="1:32">
      <c r="A146" s="60" t="s">
        <v>3442</v>
      </c>
      <c r="B146" s="19" t="s">
        <v>410</v>
      </c>
      <c r="C146" s="19" t="s">
        <v>3443</v>
      </c>
      <c r="D146" s="19" t="s">
        <v>3466</v>
      </c>
      <c r="E146" s="58" t="str">
        <f t="shared" si="71"/>
        <v>KG-00695/42421580A</v>
      </c>
      <c r="F146" s="19" t="s">
        <v>397</v>
      </c>
      <c r="G146" s="19" t="s">
        <v>412</v>
      </c>
      <c r="H146" s="45">
        <v>43447</v>
      </c>
      <c r="I146" s="46">
        <v>59</v>
      </c>
      <c r="J146" s="46">
        <v>236</v>
      </c>
      <c r="K146" s="67">
        <f t="shared" si="72"/>
        <v>4</v>
      </c>
      <c r="L146" s="47">
        <v>7.5</v>
      </c>
      <c r="M146" s="68">
        <f t="shared" si="73"/>
        <v>442.5</v>
      </c>
      <c r="N146" s="46">
        <v>34.5</v>
      </c>
      <c r="O146" s="46">
        <v>34.5</v>
      </c>
      <c r="P146" s="46">
        <v>25.5</v>
      </c>
      <c r="Q146" s="73">
        <f t="shared" si="75"/>
        <v>0.03</v>
      </c>
      <c r="R146" s="67">
        <f t="shared" si="76"/>
        <v>1.79</v>
      </c>
      <c r="S146" s="74">
        <f t="shared" si="74"/>
        <v>1.75</v>
      </c>
      <c r="T146" s="51">
        <v>413</v>
      </c>
      <c r="U146" s="76" t="s">
        <v>3467</v>
      </c>
      <c r="V146" s="26">
        <f>IF(E146="","",SUMIF(OUTBOUND!$G:$G,WMS!E146,OUTBOUND!$L:$L))</f>
        <v>0</v>
      </c>
      <c r="W146" s="26">
        <f>IF(E146="","",SUMIF(OUTBOUND!$G:$G,WMS!E146,OUTBOUND!$M:$M))</f>
        <v>0</v>
      </c>
      <c r="X146" s="73">
        <f>IF(E146="","",SUMIF(OUTBOUND!$G:$G,WMS!E146,OUTBOUND!$O:$O))</f>
        <v>0</v>
      </c>
      <c r="Y146" s="73">
        <f>IF(E146="","",SUMIF(OUTBOUND!$G:$G,WMS!E146,OUTBOUND!$AC:$AC))</f>
        <v>0</v>
      </c>
      <c r="Z146" s="73">
        <f>IF(E146="","",SUMIF(OUTBOUND!$G:$G,WMS!E146,OUTBOUND!$P:$P))</f>
        <v>0</v>
      </c>
      <c r="AA146" s="26">
        <f t="shared" si="77"/>
        <v>59</v>
      </c>
      <c r="AB146" s="26">
        <f t="shared" si="78"/>
        <v>236</v>
      </c>
      <c r="AC146" s="73">
        <f t="shared" si="79"/>
        <v>442.5</v>
      </c>
      <c r="AD146" s="73">
        <f t="shared" si="80"/>
        <v>413</v>
      </c>
      <c r="AE146" s="73">
        <f t="shared" si="81"/>
        <v>1.79</v>
      </c>
      <c r="AF146" s="82" t="b">
        <f t="shared" si="82"/>
        <v>1</v>
      </c>
    </row>
    <row r="147" spans="1:32">
      <c r="A147" s="60" t="s">
        <v>3442</v>
      </c>
      <c r="B147" s="19" t="s">
        <v>410</v>
      </c>
      <c r="C147" s="19" t="s">
        <v>3443</v>
      </c>
      <c r="D147" s="19" t="s">
        <v>3468</v>
      </c>
      <c r="E147" s="58" t="str">
        <f t="shared" si="71"/>
        <v>KG-00695/42476795A</v>
      </c>
      <c r="F147" s="19" t="s">
        <v>397</v>
      </c>
      <c r="G147" s="19" t="s">
        <v>413</v>
      </c>
      <c r="H147" s="45">
        <v>43447</v>
      </c>
      <c r="I147" s="46">
        <v>120</v>
      </c>
      <c r="J147" s="46">
        <v>480</v>
      </c>
      <c r="K147" s="67">
        <f t="shared" si="72"/>
        <v>4</v>
      </c>
      <c r="L147" s="47">
        <v>10.3</v>
      </c>
      <c r="M147" s="68">
        <f t="shared" si="73"/>
        <v>1236</v>
      </c>
      <c r="N147" s="46">
        <v>43.5</v>
      </c>
      <c r="O147" s="46">
        <v>27</v>
      </c>
      <c r="P147" s="46">
        <v>40</v>
      </c>
      <c r="Q147" s="73">
        <f t="shared" si="75"/>
        <v>0.047</v>
      </c>
      <c r="R147" s="67">
        <f t="shared" si="76"/>
        <v>5.64</v>
      </c>
      <c r="S147" s="74">
        <f t="shared" si="74"/>
        <v>2</v>
      </c>
      <c r="T147" s="51">
        <v>960</v>
      </c>
      <c r="U147" s="76" t="s">
        <v>3469</v>
      </c>
      <c r="V147" s="26">
        <f>IF(E147="","",SUMIF(OUTBOUND!$G:$G,WMS!E147,OUTBOUND!$L:$L))</f>
        <v>0</v>
      </c>
      <c r="W147" s="26">
        <f>IF(E147="","",SUMIF(OUTBOUND!$G:$G,WMS!E147,OUTBOUND!$M:$M))</f>
        <v>0</v>
      </c>
      <c r="X147" s="73">
        <f>IF(E147="","",SUMIF(OUTBOUND!$G:$G,WMS!E147,OUTBOUND!$O:$O))</f>
        <v>0</v>
      </c>
      <c r="Y147" s="73">
        <f>IF(E147="","",SUMIF(OUTBOUND!$G:$G,WMS!E147,OUTBOUND!$AC:$AC))</f>
        <v>0</v>
      </c>
      <c r="Z147" s="73">
        <f>IF(E147="","",SUMIF(OUTBOUND!$G:$G,WMS!E147,OUTBOUND!$P:$P))</f>
        <v>0</v>
      </c>
      <c r="AA147" s="26">
        <f t="shared" si="77"/>
        <v>120</v>
      </c>
      <c r="AB147" s="26">
        <f t="shared" si="78"/>
        <v>480</v>
      </c>
      <c r="AC147" s="73">
        <f t="shared" si="79"/>
        <v>1236</v>
      </c>
      <c r="AD147" s="73">
        <f t="shared" si="80"/>
        <v>960</v>
      </c>
      <c r="AE147" s="73">
        <f t="shared" si="81"/>
        <v>5.64</v>
      </c>
      <c r="AF147" s="82" t="b">
        <f t="shared" si="82"/>
        <v>1</v>
      </c>
    </row>
    <row r="148" spans="1:32">
      <c r="A148" s="60" t="s">
        <v>3442</v>
      </c>
      <c r="B148" s="19" t="s">
        <v>414</v>
      </c>
      <c r="C148" s="19" t="s">
        <v>3470</v>
      </c>
      <c r="D148" s="19" t="s">
        <v>3471</v>
      </c>
      <c r="E148" s="58" t="str">
        <f t="shared" si="71"/>
        <v>KG-ROB-1803-00002-00068/42583752</v>
      </c>
      <c r="F148" s="19" t="s">
        <v>397</v>
      </c>
      <c r="G148" s="19" t="s">
        <v>415</v>
      </c>
      <c r="H148" s="45">
        <v>43447</v>
      </c>
      <c r="I148" s="46">
        <v>140</v>
      </c>
      <c r="J148" s="46">
        <v>420</v>
      </c>
      <c r="K148" s="67">
        <f t="shared" si="72"/>
        <v>3</v>
      </c>
      <c r="L148" s="47">
        <v>7</v>
      </c>
      <c r="M148" s="68">
        <f t="shared" si="73"/>
        <v>980</v>
      </c>
      <c r="N148" s="46">
        <v>73.5</v>
      </c>
      <c r="O148" s="46">
        <v>28.5</v>
      </c>
      <c r="P148" s="46">
        <v>28.5</v>
      </c>
      <c r="Q148" s="73">
        <f t="shared" si="75"/>
        <v>0.06</v>
      </c>
      <c r="R148" s="67">
        <f t="shared" si="76"/>
        <v>8.36</v>
      </c>
      <c r="S148" s="74">
        <f t="shared" si="74"/>
        <v>2.05</v>
      </c>
      <c r="T148" s="51">
        <v>861</v>
      </c>
      <c r="U148" s="79" t="s">
        <v>3472</v>
      </c>
      <c r="V148" s="26">
        <f>IF(E148="","",SUMIF(OUTBOUND!$G:$G,WMS!E148,OUTBOUND!$L:$L))</f>
        <v>0</v>
      </c>
      <c r="W148" s="26">
        <f>IF(E148="","",SUMIF(OUTBOUND!$G:$G,WMS!E148,OUTBOUND!$M:$M))</f>
        <v>0</v>
      </c>
      <c r="X148" s="73">
        <f>IF(E148="","",SUMIF(OUTBOUND!$G:$G,WMS!E148,OUTBOUND!$O:$O))</f>
        <v>0</v>
      </c>
      <c r="Y148" s="73">
        <f>IF(E148="","",SUMIF(OUTBOUND!$G:$G,WMS!E148,OUTBOUND!$AC:$AC))</f>
        <v>0</v>
      </c>
      <c r="Z148" s="73">
        <f>IF(E148="","",SUMIF(OUTBOUND!$G:$G,WMS!E148,OUTBOUND!$P:$P))</f>
        <v>0</v>
      </c>
      <c r="AA148" s="26">
        <f t="shared" si="77"/>
        <v>140</v>
      </c>
      <c r="AB148" s="26">
        <f t="shared" si="78"/>
        <v>420</v>
      </c>
      <c r="AC148" s="73">
        <f t="shared" si="79"/>
        <v>980</v>
      </c>
      <c r="AD148" s="73">
        <f t="shared" si="80"/>
        <v>861</v>
      </c>
      <c r="AE148" s="73">
        <f t="shared" si="81"/>
        <v>8.36</v>
      </c>
      <c r="AF148" s="82" t="b">
        <f t="shared" si="82"/>
        <v>1</v>
      </c>
    </row>
    <row r="149" spans="1:32">
      <c r="A149" s="60" t="s">
        <v>3442</v>
      </c>
      <c r="B149" s="19" t="s">
        <v>417</v>
      </c>
      <c r="C149" s="19" t="s">
        <v>3473</v>
      </c>
      <c r="D149" s="19" t="s">
        <v>3474</v>
      </c>
      <c r="E149" s="58" t="str">
        <f t="shared" si="71"/>
        <v>KG-ROB-1803-00002-00067/42489283</v>
      </c>
      <c r="F149" s="19" t="s">
        <v>397</v>
      </c>
      <c r="G149" s="19" t="s">
        <v>418</v>
      </c>
      <c r="H149" s="45">
        <v>43447</v>
      </c>
      <c r="I149" s="46">
        <v>42</v>
      </c>
      <c r="J149" s="46">
        <v>504</v>
      </c>
      <c r="K149" s="67">
        <f t="shared" si="72"/>
        <v>12</v>
      </c>
      <c r="L149" s="47">
        <v>4.5</v>
      </c>
      <c r="M149" s="68">
        <f t="shared" si="73"/>
        <v>189</v>
      </c>
      <c r="N149" s="46">
        <v>43</v>
      </c>
      <c r="O149" s="46">
        <v>32.5</v>
      </c>
      <c r="P149" s="46">
        <v>29</v>
      </c>
      <c r="Q149" s="73">
        <f t="shared" si="75"/>
        <v>0.041</v>
      </c>
      <c r="R149" s="67">
        <f t="shared" si="76"/>
        <v>1.7</v>
      </c>
      <c r="S149" s="74">
        <f t="shared" si="74"/>
        <v>0.378333333333333</v>
      </c>
      <c r="T149" s="51">
        <v>190.68</v>
      </c>
      <c r="U149" s="79" t="s">
        <v>3334</v>
      </c>
      <c r="V149" s="26">
        <f>IF(E149="","",SUMIF(OUTBOUND!$G:$G,WMS!E149,OUTBOUND!$L:$L))</f>
        <v>0</v>
      </c>
      <c r="W149" s="26">
        <f>IF(E149="","",SUMIF(OUTBOUND!$G:$G,WMS!E149,OUTBOUND!$M:$M))</f>
        <v>0</v>
      </c>
      <c r="X149" s="73">
        <f>IF(E149="","",SUMIF(OUTBOUND!$G:$G,WMS!E149,OUTBOUND!$O:$O))</f>
        <v>0</v>
      </c>
      <c r="Y149" s="73">
        <f>IF(E149="","",SUMIF(OUTBOUND!$G:$G,WMS!E149,OUTBOUND!$AC:$AC))</f>
        <v>0</v>
      </c>
      <c r="Z149" s="73">
        <f>IF(E149="","",SUMIF(OUTBOUND!$G:$G,WMS!E149,OUTBOUND!$P:$P))</f>
        <v>0</v>
      </c>
      <c r="AA149" s="26">
        <f t="shared" si="77"/>
        <v>42</v>
      </c>
      <c r="AB149" s="26">
        <f t="shared" si="78"/>
        <v>504</v>
      </c>
      <c r="AC149" s="73">
        <f t="shared" si="79"/>
        <v>189</v>
      </c>
      <c r="AD149" s="73">
        <f t="shared" si="80"/>
        <v>190.68</v>
      </c>
      <c r="AE149" s="73">
        <f t="shared" si="81"/>
        <v>1.7</v>
      </c>
      <c r="AF149" s="82" t="b">
        <f t="shared" si="82"/>
        <v>1</v>
      </c>
    </row>
    <row r="150" spans="1:32">
      <c r="A150" s="60" t="s">
        <v>3442</v>
      </c>
      <c r="B150" s="19" t="s">
        <v>420</v>
      </c>
      <c r="C150" s="19" t="s">
        <v>3475</v>
      </c>
      <c r="D150" s="19" t="s">
        <v>3476</v>
      </c>
      <c r="E150" s="58" t="str">
        <f t="shared" si="71"/>
        <v>KG-00696/42476795B</v>
      </c>
      <c r="F150" s="19" t="s">
        <v>397</v>
      </c>
      <c r="G150" s="19" t="s">
        <v>421</v>
      </c>
      <c r="H150" s="45">
        <v>43447</v>
      </c>
      <c r="I150" s="46">
        <v>90</v>
      </c>
      <c r="J150" s="46">
        <v>360</v>
      </c>
      <c r="K150" s="67">
        <f t="shared" si="72"/>
        <v>4</v>
      </c>
      <c r="L150" s="47">
        <v>10.3</v>
      </c>
      <c r="M150" s="68">
        <f t="shared" si="73"/>
        <v>927</v>
      </c>
      <c r="N150" s="46">
        <v>43.5</v>
      </c>
      <c r="O150" s="46">
        <v>27</v>
      </c>
      <c r="P150" s="46">
        <v>40</v>
      </c>
      <c r="Q150" s="73">
        <f t="shared" si="75"/>
        <v>0.047</v>
      </c>
      <c r="R150" s="67">
        <f t="shared" si="76"/>
        <v>4.23</v>
      </c>
      <c r="S150" s="74">
        <f t="shared" si="74"/>
        <v>2</v>
      </c>
      <c r="T150" s="51">
        <v>720</v>
      </c>
      <c r="U150" s="76" t="s">
        <v>3477</v>
      </c>
      <c r="V150" s="26">
        <f>IF(E150="","",SUMIF(OUTBOUND!$G:$G,WMS!E150,OUTBOUND!$L:$L))</f>
        <v>0</v>
      </c>
      <c r="W150" s="26">
        <f>IF(E150="","",SUMIF(OUTBOUND!$G:$G,WMS!E150,OUTBOUND!$M:$M))</f>
        <v>0</v>
      </c>
      <c r="X150" s="73">
        <f>IF(E150="","",SUMIF(OUTBOUND!$G:$G,WMS!E150,OUTBOUND!$O:$O))</f>
        <v>0</v>
      </c>
      <c r="Y150" s="73">
        <f>IF(E150="","",SUMIF(OUTBOUND!$G:$G,WMS!E150,OUTBOUND!$AC:$AC))</f>
        <v>0</v>
      </c>
      <c r="Z150" s="73">
        <f>IF(E150="","",SUMIF(OUTBOUND!$G:$G,WMS!E150,OUTBOUND!$P:$P))</f>
        <v>0</v>
      </c>
      <c r="AA150" s="26">
        <f t="shared" si="77"/>
        <v>90</v>
      </c>
      <c r="AB150" s="26">
        <f t="shared" si="78"/>
        <v>360</v>
      </c>
      <c r="AC150" s="73">
        <f t="shared" si="79"/>
        <v>927</v>
      </c>
      <c r="AD150" s="73">
        <f t="shared" si="80"/>
        <v>720</v>
      </c>
      <c r="AE150" s="73">
        <f t="shared" si="81"/>
        <v>4.23</v>
      </c>
      <c r="AF150" s="82" t="b">
        <f t="shared" si="82"/>
        <v>1</v>
      </c>
    </row>
    <row r="151" spans="1:32">
      <c r="A151" s="60" t="s">
        <v>3442</v>
      </c>
      <c r="B151" s="19" t="s">
        <v>420</v>
      </c>
      <c r="C151" s="19" t="s">
        <v>3475</v>
      </c>
      <c r="D151" s="19" t="s">
        <v>3478</v>
      </c>
      <c r="E151" s="58" t="str">
        <f t="shared" si="71"/>
        <v>KG-00696/42492122B</v>
      </c>
      <c r="F151" s="19" t="s">
        <v>397</v>
      </c>
      <c r="G151" s="19" t="s">
        <v>423</v>
      </c>
      <c r="H151" s="45">
        <v>43447</v>
      </c>
      <c r="I151" s="46">
        <v>40</v>
      </c>
      <c r="J151" s="46">
        <v>360</v>
      </c>
      <c r="K151" s="67">
        <f t="shared" si="72"/>
        <v>9</v>
      </c>
      <c r="L151" s="47">
        <v>10.5</v>
      </c>
      <c r="M151" s="68">
        <f t="shared" si="73"/>
        <v>420</v>
      </c>
      <c r="N151" s="46">
        <v>47.5</v>
      </c>
      <c r="O151" s="46">
        <v>47.5</v>
      </c>
      <c r="P151" s="46">
        <v>21.5</v>
      </c>
      <c r="Q151" s="73">
        <f t="shared" si="75"/>
        <v>0.049</v>
      </c>
      <c r="R151" s="67">
        <f t="shared" si="76"/>
        <v>1.94</v>
      </c>
      <c r="S151" s="74">
        <f t="shared" si="74"/>
        <v>0.944444444444444</v>
      </c>
      <c r="T151" s="51">
        <v>340</v>
      </c>
      <c r="U151" s="76" t="s">
        <v>3479</v>
      </c>
      <c r="V151" s="26">
        <f>IF(E151="","",SUMIF(OUTBOUND!$G:$G,WMS!E151,OUTBOUND!$L:$L))</f>
        <v>0</v>
      </c>
      <c r="W151" s="26">
        <f>IF(E151="","",SUMIF(OUTBOUND!$G:$G,WMS!E151,OUTBOUND!$M:$M))</f>
        <v>0</v>
      </c>
      <c r="X151" s="73">
        <f>IF(E151="","",SUMIF(OUTBOUND!$G:$G,WMS!E151,OUTBOUND!$O:$O))</f>
        <v>0</v>
      </c>
      <c r="Y151" s="73">
        <f>IF(E151="","",SUMIF(OUTBOUND!$G:$G,WMS!E151,OUTBOUND!$AC:$AC))</f>
        <v>0</v>
      </c>
      <c r="Z151" s="73">
        <f>IF(E151="","",SUMIF(OUTBOUND!$G:$G,WMS!E151,OUTBOUND!$P:$P))</f>
        <v>0</v>
      </c>
      <c r="AA151" s="26">
        <f t="shared" si="77"/>
        <v>40</v>
      </c>
      <c r="AB151" s="26">
        <f t="shared" si="78"/>
        <v>360</v>
      </c>
      <c r="AC151" s="73">
        <f t="shared" si="79"/>
        <v>420</v>
      </c>
      <c r="AD151" s="73">
        <f t="shared" si="80"/>
        <v>340</v>
      </c>
      <c r="AE151" s="73">
        <f t="shared" si="81"/>
        <v>1.94</v>
      </c>
      <c r="AF151" s="82" t="b">
        <f t="shared" si="82"/>
        <v>1</v>
      </c>
    </row>
    <row r="152" spans="1:32">
      <c r="A152" s="60" t="s">
        <v>3442</v>
      </c>
      <c r="B152" s="19" t="s">
        <v>420</v>
      </c>
      <c r="C152" s="19" t="s">
        <v>3475</v>
      </c>
      <c r="D152" s="19" t="s">
        <v>3480</v>
      </c>
      <c r="E152" s="58" t="str">
        <f t="shared" ref="E152:E215" si="83">IF(D152="","",C152&amp;"/"&amp;D152)</f>
        <v>KG-00696/42421580B</v>
      </c>
      <c r="F152" s="19" t="s">
        <v>397</v>
      </c>
      <c r="G152" s="19" t="s">
        <v>424</v>
      </c>
      <c r="H152" s="45">
        <v>43447</v>
      </c>
      <c r="I152" s="46">
        <v>44</v>
      </c>
      <c r="J152" s="46">
        <v>176</v>
      </c>
      <c r="K152" s="67">
        <f t="shared" si="72"/>
        <v>4</v>
      </c>
      <c r="L152" s="47">
        <v>7.5</v>
      </c>
      <c r="M152" s="68">
        <f t="shared" si="73"/>
        <v>330</v>
      </c>
      <c r="N152" s="46">
        <v>34.5</v>
      </c>
      <c r="O152" s="46">
        <v>34.5</v>
      </c>
      <c r="P152" s="46">
        <v>25.5</v>
      </c>
      <c r="Q152" s="73">
        <f t="shared" si="75"/>
        <v>0.03</v>
      </c>
      <c r="R152" s="67">
        <f t="shared" si="76"/>
        <v>1.34</v>
      </c>
      <c r="S152" s="74">
        <f t="shared" si="74"/>
        <v>1.75</v>
      </c>
      <c r="T152" s="51">
        <v>308</v>
      </c>
      <c r="U152" s="76" t="s">
        <v>3481</v>
      </c>
      <c r="V152" s="26">
        <f>IF(E152="","",SUMIF(OUTBOUND!$G:$G,WMS!E152,OUTBOUND!$L:$L))</f>
        <v>0</v>
      </c>
      <c r="W152" s="26">
        <f>IF(E152="","",SUMIF(OUTBOUND!$G:$G,WMS!E152,OUTBOUND!$M:$M))</f>
        <v>0</v>
      </c>
      <c r="X152" s="73">
        <f>IF(E152="","",SUMIF(OUTBOUND!$G:$G,WMS!E152,OUTBOUND!$O:$O))</f>
        <v>0</v>
      </c>
      <c r="Y152" s="73">
        <f>IF(E152="","",SUMIF(OUTBOUND!$G:$G,WMS!E152,OUTBOUND!$AC:$AC))</f>
        <v>0</v>
      </c>
      <c r="Z152" s="73">
        <f>IF(E152="","",SUMIF(OUTBOUND!$G:$G,WMS!E152,OUTBOUND!$P:$P))</f>
        <v>0</v>
      </c>
      <c r="AA152" s="26">
        <f t="shared" si="77"/>
        <v>44</v>
      </c>
      <c r="AB152" s="26">
        <f t="shared" si="78"/>
        <v>176</v>
      </c>
      <c r="AC152" s="73">
        <f t="shared" si="79"/>
        <v>330</v>
      </c>
      <c r="AD152" s="73">
        <f t="shared" si="80"/>
        <v>308</v>
      </c>
      <c r="AE152" s="73">
        <f t="shared" si="81"/>
        <v>1.34</v>
      </c>
      <c r="AF152" s="82" t="b">
        <f t="shared" si="82"/>
        <v>1</v>
      </c>
    </row>
    <row r="153" spans="1:32">
      <c r="A153" s="60" t="s">
        <v>3442</v>
      </c>
      <c r="B153" s="19" t="s">
        <v>420</v>
      </c>
      <c r="C153" s="19" t="s">
        <v>3475</v>
      </c>
      <c r="D153" s="19" t="s">
        <v>3482</v>
      </c>
      <c r="E153" s="58" t="str">
        <f t="shared" si="83"/>
        <v>KG-00696/41453469B</v>
      </c>
      <c r="F153" s="19" t="s">
        <v>397</v>
      </c>
      <c r="G153" s="19" t="s">
        <v>425</v>
      </c>
      <c r="H153" s="45">
        <v>43447</v>
      </c>
      <c r="I153" s="46">
        <v>38</v>
      </c>
      <c r="J153" s="46">
        <v>456</v>
      </c>
      <c r="K153" s="67">
        <f t="shared" si="72"/>
        <v>12</v>
      </c>
      <c r="L153" s="47">
        <v>3.5</v>
      </c>
      <c r="M153" s="68">
        <f t="shared" si="73"/>
        <v>133</v>
      </c>
      <c r="N153" s="46">
        <v>31.5</v>
      </c>
      <c r="O153" s="46">
        <v>25</v>
      </c>
      <c r="P153" s="46">
        <v>21</v>
      </c>
      <c r="Q153" s="73">
        <f t="shared" si="75"/>
        <v>0.017</v>
      </c>
      <c r="R153" s="67">
        <f t="shared" si="76"/>
        <v>0.63</v>
      </c>
      <c r="S153" s="74">
        <f t="shared" si="74"/>
        <v>0.291666666666667</v>
      </c>
      <c r="T153" s="51">
        <v>133</v>
      </c>
      <c r="U153" s="76" t="s">
        <v>3455</v>
      </c>
      <c r="V153" s="26">
        <f>IF(E153="","",SUMIF(OUTBOUND!$G:$G,WMS!E153,OUTBOUND!$L:$L))</f>
        <v>0</v>
      </c>
      <c r="W153" s="26">
        <f>IF(E153="","",SUMIF(OUTBOUND!$G:$G,WMS!E153,OUTBOUND!$M:$M))</f>
        <v>0</v>
      </c>
      <c r="X153" s="73">
        <f>IF(E153="","",SUMIF(OUTBOUND!$G:$G,WMS!E153,OUTBOUND!$O:$O))</f>
        <v>0</v>
      </c>
      <c r="Y153" s="73">
        <f>IF(E153="","",SUMIF(OUTBOUND!$G:$G,WMS!E153,OUTBOUND!$AC:$AC))</f>
        <v>0</v>
      </c>
      <c r="Z153" s="73">
        <f>IF(E153="","",SUMIF(OUTBOUND!$G:$G,WMS!E153,OUTBOUND!$P:$P))</f>
        <v>0</v>
      </c>
      <c r="AA153" s="26">
        <f t="shared" si="77"/>
        <v>38</v>
      </c>
      <c r="AB153" s="26">
        <f t="shared" si="78"/>
        <v>456</v>
      </c>
      <c r="AC153" s="73">
        <f t="shared" si="79"/>
        <v>133</v>
      </c>
      <c r="AD153" s="73">
        <f t="shared" si="80"/>
        <v>133</v>
      </c>
      <c r="AE153" s="73">
        <f t="shared" si="81"/>
        <v>0.63</v>
      </c>
      <c r="AF153" s="82" t="b">
        <f t="shared" si="82"/>
        <v>1</v>
      </c>
    </row>
    <row r="154" spans="1:32">
      <c r="A154" s="60" t="s">
        <v>3442</v>
      </c>
      <c r="B154" s="19" t="s">
        <v>420</v>
      </c>
      <c r="C154" s="19" t="s">
        <v>3475</v>
      </c>
      <c r="D154" s="19" t="s">
        <v>3483</v>
      </c>
      <c r="E154" s="58" t="str">
        <f t="shared" si="83"/>
        <v>KG-00696/42473183B</v>
      </c>
      <c r="F154" s="19" t="s">
        <v>397</v>
      </c>
      <c r="G154" s="19" t="s">
        <v>426</v>
      </c>
      <c r="H154" s="45">
        <v>43447</v>
      </c>
      <c r="I154" s="46">
        <v>45</v>
      </c>
      <c r="J154" s="46">
        <v>360</v>
      </c>
      <c r="K154" s="67">
        <f t="shared" ref="K154:K217" si="84">IF(J154="","",J154/I154)</f>
        <v>8</v>
      </c>
      <c r="L154" s="47">
        <v>4.5</v>
      </c>
      <c r="M154" s="68">
        <f t="shared" ref="M154:M217" si="85">IF(L154="","",ROUND(I154*L154,3))</f>
        <v>202.5</v>
      </c>
      <c r="N154" s="46">
        <v>28</v>
      </c>
      <c r="O154" s="46">
        <v>27.5</v>
      </c>
      <c r="P154" s="46">
        <v>16.5</v>
      </c>
      <c r="Q154" s="73">
        <f t="shared" si="75"/>
        <v>0.013</v>
      </c>
      <c r="R154" s="67">
        <f t="shared" si="76"/>
        <v>0.57</v>
      </c>
      <c r="S154" s="74">
        <f t="shared" si="74"/>
        <v>0.5625</v>
      </c>
      <c r="T154" s="51">
        <v>202.5</v>
      </c>
      <c r="U154" s="76" t="s">
        <v>3461</v>
      </c>
      <c r="V154" s="26">
        <f>IF(E154="","",SUMIF(OUTBOUND!$G:$G,WMS!E154,OUTBOUND!$L:$L))</f>
        <v>0</v>
      </c>
      <c r="W154" s="26">
        <f>IF(E154="","",SUMIF(OUTBOUND!$G:$G,WMS!E154,OUTBOUND!$M:$M))</f>
        <v>0</v>
      </c>
      <c r="X154" s="73">
        <f>IF(E154="","",SUMIF(OUTBOUND!$G:$G,WMS!E154,OUTBOUND!$O:$O))</f>
        <v>0</v>
      </c>
      <c r="Y154" s="73">
        <f>IF(E154="","",SUMIF(OUTBOUND!$G:$G,WMS!E154,OUTBOUND!$AC:$AC))</f>
        <v>0</v>
      </c>
      <c r="Z154" s="73">
        <f>IF(E154="","",SUMIF(OUTBOUND!$G:$G,WMS!E154,OUTBOUND!$P:$P))</f>
        <v>0</v>
      </c>
      <c r="AA154" s="26">
        <f t="shared" si="77"/>
        <v>45</v>
      </c>
      <c r="AB154" s="26">
        <f t="shared" si="78"/>
        <v>360</v>
      </c>
      <c r="AC154" s="73">
        <f t="shared" si="79"/>
        <v>202.5</v>
      </c>
      <c r="AD154" s="73">
        <f t="shared" si="80"/>
        <v>202.5</v>
      </c>
      <c r="AE154" s="73">
        <f t="shared" si="81"/>
        <v>0.57</v>
      </c>
      <c r="AF154" s="82" t="b">
        <f t="shared" si="82"/>
        <v>1</v>
      </c>
    </row>
    <row r="155" spans="1:32">
      <c r="A155" s="60" t="s">
        <v>3442</v>
      </c>
      <c r="B155" s="19" t="s">
        <v>420</v>
      </c>
      <c r="C155" s="19" t="s">
        <v>3475</v>
      </c>
      <c r="D155" s="19" t="s">
        <v>3484</v>
      </c>
      <c r="E155" s="58" t="str">
        <f t="shared" si="83"/>
        <v>KG-00696/42473190B</v>
      </c>
      <c r="F155" s="19" t="s">
        <v>397</v>
      </c>
      <c r="G155" s="19" t="s">
        <v>427</v>
      </c>
      <c r="H155" s="45">
        <v>43447</v>
      </c>
      <c r="I155" s="46">
        <v>45</v>
      </c>
      <c r="J155" s="46">
        <v>360</v>
      </c>
      <c r="K155" s="67">
        <f t="shared" si="84"/>
        <v>8</v>
      </c>
      <c r="L155" s="47">
        <v>4.5</v>
      </c>
      <c r="M155" s="68">
        <f t="shared" si="85"/>
        <v>202.5</v>
      </c>
      <c r="N155" s="46">
        <v>27.5</v>
      </c>
      <c r="O155" s="46">
        <v>27.5</v>
      </c>
      <c r="P155" s="46">
        <v>16.5</v>
      </c>
      <c r="Q155" s="73">
        <f t="shared" si="75"/>
        <v>0.012</v>
      </c>
      <c r="R155" s="67">
        <f t="shared" si="76"/>
        <v>0.56</v>
      </c>
      <c r="S155" s="74">
        <f t="shared" si="74"/>
        <v>0.5625</v>
      </c>
      <c r="T155" s="51">
        <v>202.5</v>
      </c>
      <c r="U155" s="76" t="s">
        <v>3445</v>
      </c>
      <c r="V155" s="26">
        <f>IF(E155="","",SUMIF(OUTBOUND!$G:$G,WMS!E155,OUTBOUND!$L:$L))</f>
        <v>0</v>
      </c>
      <c r="W155" s="26">
        <f>IF(E155="","",SUMIF(OUTBOUND!$G:$G,WMS!E155,OUTBOUND!$M:$M))</f>
        <v>0</v>
      </c>
      <c r="X155" s="73">
        <f>IF(E155="","",SUMIF(OUTBOUND!$G:$G,WMS!E155,OUTBOUND!$O:$O))</f>
        <v>0</v>
      </c>
      <c r="Y155" s="73">
        <f>IF(E155="","",SUMIF(OUTBOUND!$G:$G,WMS!E155,OUTBOUND!$AC:$AC))</f>
        <v>0</v>
      </c>
      <c r="Z155" s="73">
        <f>IF(E155="","",SUMIF(OUTBOUND!$G:$G,WMS!E155,OUTBOUND!$P:$P))</f>
        <v>0</v>
      </c>
      <c r="AA155" s="26">
        <f t="shared" si="77"/>
        <v>45</v>
      </c>
      <c r="AB155" s="26">
        <f t="shared" si="78"/>
        <v>360</v>
      </c>
      <c r="AC155" s="73">
        <f t="shared" si="79"/>
        <v>202.5</v>
      </c>
      <c r="AD155" s="73">
        <f t="shared" si="80"/>
        <v>202.5</v>
      </c>
      <c r="AE155" s="73">
        <f t="shared" si="81"/>
        <v>0.56</v>
      </c>
      <c r="AF155" s="82" t="b">
        <f t="shared" si="82"/>
        <v>1</v>
      </c>
    </row>
    <row r="156" spans="1:32">
      <c r="A156" s="60" t="s">
        <v>3442</v>
      </c>
      <c r="B156" s="19" t="s">
        <v>420</v>
      </c>
      <c r="C156" s="19" t="s">
        <v>3475</v>
      </c>
      <c r="D156" s="19" t="s">
        <v>3485</v>
      </c>
      <c r="E156" s="58" t="str">
        <f t="shared" si="83"/>
        <v>KG-00696/42371441B</v>
      </c>
      <c r="F156" s="19" t="s">
        <v>397</v>
      </c>
      <c r="G156" s="19" t="s">
        <v>428</v>
      </c>
      <c r="H156" s="45">
        <v>43447</v>
      </c>
      <c r="I156" s="46">
        <v>56</v>
      </c>
      <c r="J156" s="46">
        <v>448</v>
      </c>
      <c r="K156" s="67">
        <f t="shared" si="84"/>
        <v>8</v>
      </c>
      <c r="L156" s="47">
        <v>4.5</v>
      </c>
      <c r="M156" s="68">
        <f t="shared" si="85"/>
        <v>252</v>
      </c>
      <c r="N156" s="46">
        <v>47.5</v>
      </c>
      <c r="O156" s="46">
        <v>25</v>
      </c>
      <c r="P156" s="46">
        <v>21.5</v>
      </c>
      <c r="Q156" s="73">
        <f t="shared" si="75"/>
        <v>0.026</v>
      </c>
      <c r="R156" s="67">
        <f t="shared" si="76"/>
        <v>1.43</v>
      </c>
      <c r="S156" s="74">
        <f t="shared" si="74"/>
        <v>0.4625</v>
      </c>
      <c r="T156" s="51">
        <v>207.2</v>
      </c>
      <c r="U156" s="76" t="s">
        <v>3481</v>
      </c>
      <c r="V156" s="26">
        <f>IF(E156="","",SUMIF(OUTBOUND!$G:$G,WMS!E156,OUTBOUND!$L:$L))</f>
        <v>0</v>
      </c>
      <c r="W156" s="26">
        <f>IF(E156="","",SUMIF(OUTBOUND!$G:$G,WMS!E156,OUTBOUND!$M:$M))</f>
        <v>0</v>
      </c>
      <c r="X156" s="73">
        <f>IF(E156="","",SUMIF(OUTBOUND!$G:$G,WMS!E156,OUTBOUND!$O:$O))</f>
        <v>0</v>
      </c>
      <c r="Y156" s="73">
        <f>IF(E156="","",SUMIF(OUTBOUND!$G:$G,WMS!E156,OUTBOUND!$AC:$AC))</f>
        <v>0</v>
      </c>
      <c r="Z156" s="73">
        <f>IF(E156="","",SUMIF(OUTBOUND!$G:$G,WMS!E156,OUTBOUND!$P:$P))</f>
        <v>0</v>
      </c>
      <c r="AA156" s="26">
        <f t="shared" si="77"/>
        <v>56</v>
      </c>
      <c r="AB156" s="26">
        <f t="shared" si="78"/>
        <v>448</v>
      </c>
      <c r="AC156" s="73">
        <f t="shared" si="79"/>
        <v>252</v>
      </c>
      <c r="AD156" s="73">
        <f t="shared" si="80"/>
        <v>207.2</v>
      </c>
      <c r="AE156" s="73">
        <f t="shared" si="81"/>
        <v>1.43</v>
      </c>
      <c r="AF156" s="82" t="b">
        <f t="shared" si="82"/>
        <v>1</v>
      </c>
    </row>
    <row r="157" spans="1:32">
      <c r="A157" s="60" t="s">
        <v>3442</v>
      </c>
      <c r="B157" s="19" t="s">
        <v>420</v>
      </c>
      <c r="C157" s="19" t="s">
        <v>3475</v>
      </c>
      <c r="D157" s="19" t="s">
        <v>3486</v>
      </c>
      <c r="E157" s="58" t="str">
        <f t="shared" si="83"/>
        <v>KG-00696/41453438B</v>
      </c>
      <c r="F157" s="19" t="s">
        <v>397</v>
      </c>
      <c r="G157" s="19" t="s">
        <v>429</v>
      </c>
      <c r="H157" s="45">
        <v>43447</v>
      </c>
      <c r="I157" s="46">
        <v>38</v>
      </c>
      <c r="J157" s="46">
        <v>456</v>
      </c>
      <c r="K157" s="67">
        <f t="shared" si="84"/>
        <v>12</v>
      </c>
      <c r="L157" s="47">
        <v>3.5</v>
      </c>
      <c r="M157" s="68">
        <f t="shared" si="85"/>
        <v>133</v>
      </c>
      <c r="N157" s="46">
        <v>32</v>
      </c>
      <c r="O157" s="46">
        <v>25</v>
      </c>
      <c r="P157" s="46">
        <v>21</v>
      </c>
      <c r="Q157" s="73">
        <f t="shared" si="75"/>
        <v>0.017</v>
      </c>
      <c r="R157" s="67">
        <f t="shared" si="76"/>
        <v>0.64</v>
      </c>
      <c r="S157" s="74">
        <f t="shared" si="74"/>
        <v>0.291666666666667</v>
      </c>
      <c r="T157" s="51">
        <v>133</v>
      </c>
      <c r="U157" s="76" t="s">
        <v>3459</v>
      </c>
      <c r="V157" s="26">
        <f>IF(E157="","",SUMIF(OUTBOUND!$G:$G,WMS!E157,OUTBOUND!$L:$L))</f>
        <v>0</v>
      </c>
      <c r="W157" s="26">
        <f>IF(E157="","",SUMIF(OUTBOUND!$G:$G,WMS!E157,OUTBOUND!$M:$M))</f>
        <v>0</v>
      </c>
      <c r="X157" s="73">
        <f>IF(E157="","",SUMIF(OUTBOUND!$G:$G,WMS!E157,OUTBOUND!$O:$O))</f>
        <v>0</v>
      </c>
      <c r="Y157" s="73">
        <f>IF(E157="","",SUMIF(OUTBOUND!$G:$G,WMS!E157,OUTBOUND!$AC:$AC))</f>
        <v>0</v>
      </c>
      <c r="Z157" s="73">
        <f>IF(E157="","",SUMIF(OUTBOUND!$G:$G,WMS!E157,OUTBOUND!$P:$P))</f>
        <v>0</v>
      </c>
      <c r="AA157" s="26">
        <f t="shared" si="77"/>
        <v>38</v>
      </c>
      <c r="AB157" s="26">
        <f t="shared" si="78"/>
        <v>456</v>
      </c>
      <c r="AC157" s="73">
        <f t="shared" si="79"/>
        <v>133</v>
      </c>
      <c r="AD157" s="73">
        <f t="shared" si="80"/>
        <v>133</v>
      </c>
      <c r="AE157" s="73">
        <f t="shared" si="81"/>
        <v>0.64</v>
      </c>
      <c r="AF157" s="82" t="b">
        <f t="shared" si="82"/>
        <v>1</v>
      </c>
    </row>
    <row r="158" spans="1:32">
      <c r="A158" s="60" t="s">
        <v>3442</v>
      </c>
      <c r="B158" s="19" t="s">
        <v>420</v>
      </c>
      <c r="C158" s="19" t="s">
        <v>3475</v>
      </c>
      <c r="D158" s="19" t="s">
        <v>3487</v>
      </c>
      <c r="E158" s="58" t="str">
        <f t="shared" si="83"/>
        <v>KG-00696/41453537B</v>
      </c>
      <c r="F158" s="19" t="s">
        <v>397</v>
      </c>
      <c r="G158" s="19" t="s">
        <v>430</v>
      </c>
      <c r="H158" s="45">
        <v>43447</v>
      </c>
      <c r="I158" s="46">
        <v>38</v>
      </c>
      <c r="J158" s="46">
        <v>456</v>
      </c>
      <c r="K158" s="67">
        <f t="shared" si="84"/>
        <v>12</v>
      </c>
      <c r="L158" s="47">
        <v>4.5</v>
      </c>
      <c r="M158" s="68">
        <f t="shared" si="85"/>
        <v>171</v>
      </c>
      <c r="N158" s="46">
        <v>35</v>
      </c>
      <c r="O158" s="46">
        <v>26.5</v>
      </c>
      <c r="P158" s="46">
        <v>14.5</v>
      </c>
      <c r="Q158" s="73">
        <f t="shared" si="75"/>
        <v>0.013</v>
      </c>
      <c r="R158" s="67">
        <f t="shared" si="76"/>
        <v>0.51</v>
      </c>
      <c r="S158" s="74">
        <f t="shared" si="74"/>
        <v>0.3</v>
      </c>
      <c r="T158" s="51">
        <v>136.8</v>
      </c>
      <c r="U158" s="76" t="s">
        <v>3449</v>
      </c>
      <c r="V158" s="26">
        <f>IF(E158="","",SUMIF(OUTBOUND!$G:$G,WMS!E158,OUTBOUND!$L:$L))</f>
        <v>0</v>
      </c>
      <c r="W158" s="26">
        <f>IF(E158="","",SUMIF(OUTBOUND!$G:$G,WMS!E158,OUTBOUND!$M:$M))</f>
        <v>0</v>
      </c>
      <c r="X158" s="73">
        <f>IF(E158="","",SUMIF(OUTBOUND!$G:$G,WMS!E158,OUTBOUND!$O:$O))</f>
        <v>0</v>
      </c>
      <c r="Y158" s="73">
        <f>IF(E158="","",SUMIF(OUTBOUND!$G:$G,WMS!E158,OUTBOUND!$AC:$AC))</f>
        <v>0</v>
      </c>
      <c r="Z158" s="73">
        <f>IF(E158="","",SUMIF(OUTBOUND!$G:$G,WMS!E158,OUTBOUND!$P:$P))</f>
        <v>0</v>
      </c>
      <c r="AA158" s="26">
        <f t="shared" si="77"/>
        <v>38</v>
      </c>
      <c r="AB158" s="26">
        <f t="shared" si="78"/>
        <v>456</v>
      </c>
      <c r="AC158" s="73">
        <f t="shared" si="79"/>
        <v>171</v>
      </c>
      <c r="AD158" s="73">
        <f t="shared" si="80"/>
        <v>136.8</v>
      </c>
      <c r="AE158" s="73">
        <f t="shared" si="81"/>
        <v>0.51</v>
      </c>
      <c r="AF158" s="82" t="b">
        <f t="shared" si="82"/>
        <v>1</v>
      </c>
    </row>
    <row r="159" spans="1:32">
      <c r="A159" s="60" t="s">
        <v>3442</v>
      </c>
      <c r="B159" s="19" t="s">
        <v>420</v>
      </c>
      <c r="C159" s="19" t="s">
        <v>3475</v>
      </c>
      <c r="D159" s="19" t="s">
        <v>3488</v>
      </c>
      <c r="E159" s="58" t="str">
        <f t="shared" si="83"/>
        <v>KG-00696/41453568B</v>
      </c>
      <c r="F159" s="19" t="s">
        <v>397</v>
      </c>
      <c r="G159" s="19" t="s">
        <v>431</v>
      </c>
      <c r="H159" s="45">
        <v>43447</v>
      </c>
      <c r="I159" s="46">
        <v>38</v>
      </c>
      <c r="J159" s="46">
        <v>456</v>
      </c>
      <c r="K159" s="67">
        <f t="shared" si="84"/>
        <v>12</v>
      </c>
      <c r="L159" s="47">
        <v>4.5</v>
      </c>
      <c r="M159" s="68">
        <f t="shared" si="85"/>
        <v>171</v>
      </c>
      <c r="N159" s="46">
        <v>35</v>
      </c>
      <c r="O159" s="46">
        <v>26.5</v>
      </c>
      <c r="P159" s="46">
        <v>14.5</v>
      </c>
      <c r="Q159" s="73">
        <f t="shared" si="75"/>
        <v>0.013</v>
      </c>
      <c r="R159" s="67">
        <f t="shared" si="76"/>
        <v>0.51</v>
      </c>
      <c r="S159" s="74">
        <f t="shared" si="74"/>
        <v>0.3</v>
      </c>
      <c r="T159" s="51">
        <v>136.8</v>
      </c>
      <c r="U159" s="76" t="s">
        <v>3453</v>
      </c>
      <c r="V159" s="26">
        <f>IF(E159="","",SUMIF(OUTBOUND!$G:$G,WMS!E159,OUTBOUND!$L:$L))</f>
        <v>0</v>
      </c>
      <c r="W159" s="26">
        <f>IF(E159="","",SUMIF(OUTBOUND!$G:$G,WMS!E159,OUTBOUND!$M:$M))</f>
        <v>0</v>
      </c>
      <c r="X159" s="73">
        <f>IF(E159="","",SUMIF(OUTBOUND!$G:$G,WMS!E159,OUTBOUND!$O:$O))</f>
        <v>0</v>
      </c>
      <c r="Y159" s="73">
        <f>IF(E159="","",SUMIF(OUTBOUND!$G:$G,WMS!E159,OUTBOUND!$AC:$AC))</f>
        <v>0</v>
      </c>
      <c r="Z159" s="73">
        <f>IF(E159="","",SUMIF(OUTBOUND!$G:$G,WMS!E159,OUTBOUND!$P:$P))</f>
        <v>0</v>
      </c>
      <c r="AA159" s="26">
        <f t="shared" si="77"/>
        <v>38</v>
      </c>
      <c r="AB159" s="26">
        <f t="shared" si="78"/>
        <v>456</v>
      </c>
      <c r="AC159" s="73">
        <f t="shared" si="79"/>
        <v>171</v>
      </c>
      <c r="AD159" s="73">
        <f t="shared" si="80"/>
        <v>136.8</v>
      </c>
      <c r="AE159" s="73">
        <f t="shared" si="81"/>
        <v>0.51</v>
      </c>
      <c r="AF159" s="82" t="b">
        <f t="shared" si="82"/>
        <v>1</v>
      </c>
    </row>
    <row r="160" spans="1:32">
      <c r="A160" s="60" t="s">
        <v>3442</v>
      </c>
      <c r="B160" s="19" t="s">
        <v>420</v>
      </c>
      <c r="C160" s="19" t="s">
        <v>3475</v>
      </c>
      <c r="D160" s="19" t="s">
        <v>3489</v>
      </c>
      <c r="E160" s="58" t="str">
        <f t="shared" si="83"/>
        <v>KG-00696/42443131B</v>
      </c>
      <c r="F160" s="19" t="s">
        <v>397</v>
      </c>
      <c r="G160" s="19" t="s">
        <v>432</v>
      </c>
      <c r="H160" s="45">
        <v>43447</v>
      </c>
      <c r="I160" s="46">
        <v>56</v>
      </c>
      <c r="J160" s="46">
        <v>448</v>
      </c>
      <c r="K160" s="67">
        <f t="shared" si="84"/>
        <v>8</v>
      </c>
      <c r="L160" s="47">
        <v>4</v>
      </c>
      <c r="M160" s="68">
        <f t="shared" si="85"/>
        <v>224</v>
      </c>
      <c r="N160" s="46">
        <v>47.5</v>
      </c>
      <c r="O160" s="46">
        <v>25</v>
      </c>
      <c r="P160" s="46">
        <v>21.5</v>
      </c>
      <c r="Q160" s="73">
        <f t="shared" si="75"/>
        <v>0.026</v>
      </c>
      <c r="R160" s="67">
        <f t="shared" si="76"/>
        <v>1.43</v>
      </c>
      <c r="S160" s="74">
        <f t="shared" si="74"/>
        <v>0.4625</v>
      </c>
      <c r="T160" s="51">
        <v>207.2</v>
      </c>
      <c r="U160" s="76" t="s">
        <v>3490</v>
      </c>
      <c r="V160" s="26">
        <f>IF(E160="","",SUMIF(OUTBOUND!$G:$G,WMS!E160,OUTBOUND!$L:$L))</f>
        <v>0</v>
      </c>
      <c r="W160" s="26">
        <f>IF(E160="","",SUMIF(OUTBOUND!$G:$G,WMS!E160,OUTBOUND!$M:$M))</f>
        <v>0</v>
      </c>
      <c r="X160" s="73">
        <f>IF(E160="","",SUMIF(OUTBOUND!$G:$G,WMS!E160,OUTBOUND!$O:$O))</f>
        <v>0</v>
      </c>
      <c r="Y160" s="73">
        <f>IF(E160="","",SUMIF(OUTBOUND!$G:$G,WMS!E160,OUTBOUND!$AC:$AC))</f>
        <v>0</v>
      </c>
      <c r="Z160" s="73">
        <f>IF(E160="","",SUMIF(OUTBOUND!$G:$G,WMS!E160,OUTBOUND!$P:$P))</f>
        <v>0</v>
      </c>
      <c r="AA160" s="26">
        <f t="shared" si="77"/>
        <v>56</v>
      </c>
      <c r="AB160" s="26">
        <f t="shared" si="78"/>
        <v>448</v>
      </c>
      <c r="AC160" s="73">
        <f t="shared" si="79"/>
        <v>224</v>
      </c>
      <c r="AD160" s="73">
        <f t="shared" si="80"/>
        <v>207.2</v>
      </c>
      <c r="AE160" s="73">
        <f t="shared" si="81"/>
        <v>1.43</v>
      </c>
      <c r="AF160" s="82" t="b">
        <f t="shared" si="82"/>
        <v>1</v>
      </c>
    </row>
    <row r="161" spans="1:32">
      <c r="A161" s="60" t="s">
        <v>3442</v>
      </c>
      <c r="B161" s="19" t="s">
        <v>420</v>
      </c>
      <c r="C161" s="19" t="s">
        <v>3475</v>
      </c>
      <c r="D161" s="19" t="s">
        <v>3491</v>
      </c>
      <c r="E161" s="58" t="str">
        <f t="shared" si="83"/>
        <v>KG-00696/42473206B</v>
      </c>
      <c r="F161" s="19" t="s">
        <v>397</v>
      </c>
      <c r="G161" s="19" t="s">
        <v>433</v>
      </c>
      <c r="H161" s="45">
        <v>43447</v>
      </c>
      <c r="I161" s="46">
        <v>45</v>
      </c>
      <c r="J161" s="46">
        <v>360</v>
      </c>
      <c r="K161" s="67">
        <f t="shared" si="84"/>
        <v>8</v>
      </c>
      <c r="L161" s="47">
        <v>4.5</v>
      </c>
      <c r="M161" s="68">
        <f t="shared" si="85"/>
        <v>202.5</v>
      </c>
      <c r="N161" s="46">
        <v>27.5</v>
      </c>
      <c r="O161" s="46">
        <v>27.5</v>
      </c>
      <c r="P161" s="46">
        <v>16.5</v>
      </c>
      <c r="Q161" s="73">
        <f t="shared" si="75"/>
        <v>0.012</v>
      </c>
      <c r="R161" s="67">
        <f t="shared" si="76"/>
        <v>0.56</v>
      </c>
      <c r="S161" s="74">
        <f t="shared" si="74"/>
        <v>0.5625</v>
      </c>
      <c r="T161" s="51">
        <v>202.5</v>
      </c>
      <c r="U161" s="76" t="s">
        <v>3447</v>
      </c>
      <c r="V161" s="26">
        <f>IF(E161="","",SUMIF(OUTBOUND!$G:$G,WMS!E161,OUTBOUND!$L:$L))</f>
        <v>0</v>
      </c>
      <c r="W161" s="26">
        <f>IF(E161="","",SUMIF(OUTBOUND!$G:$G,WMS!E161,OUTBOUND!$M:$M))</f>
        <v>0</v>
      </c>
      <c r="X161" s="73">
        <f>IF(E161="","",SUMIF(OUTBOUND!$G:$G,WMS!E161,OUTBOUND!$O:$O))</f>
        <v>0</v>
      </c>
      <c r="Y161" s="73">
        <f>IF(E161="","",SUMIF(OUTBOUND!$G:$G,WMS!E161,OUTBOUND!$AC:$AC))</f>
        <v>0</v>
      </c>
      <c r="Z161" s="73">
        <f>IF(E161="","",SUMIF(OUTBOUND!$G:$G,WMS!E161,OUTBOUND!$P:$P))</f>
        <v>0</v>
      </c>
      <c r="AA161" s="26">
        <f t="shared" si="77"/>
        <v>45</v>
      </c>
      <c r="AB161" s="26">
        <f t="shared" si="78"/>
        <v>360</v>
      </c>
      <c r="AC161" s="73">
        <f t="shared" si="79"/>
        <v>202.5</v>
      </c>
      <c r="AD161" s="73">
        <f t="shared" si="80"/>
        <v>202.5</v>
      </c>
      <c r="AE161" s="73">
        <f t="shared" si="81"/>
        <v>0.56</v>
      </c>
      <c r="AF161" s="82" t="b">
        <f t="shared" si="82"/>
        <v>1</v>
      </c>
    </row>
    <row r="162" spans="1:32">
      <c r="A162" s="60" t="s">
        <v>3442</v>
      </c>
      <c r="B162" s="19" t="s">
        <v>420</v>
      </c>
      <c r="C162" s="19" t="s">
        <v>3475</v>
      </c>
      <c r="D162" s="19" t="s">
        <v>3492</v>
      </c>
      <c r="E162" s="58" t="str">
        <f t="shared" si="83"/>
        <v>KG-00696/42371434B</v>
      </c>
      <c r="F162" s="19" t="s">
        <v>397</v>
      </c>
      <c r="G162" s="19" t="s">
        <v>434</v>
      </c>
      <c r="H162" s="45">
        <v>43447</v>
      </c>
      <c r="I162" s="46">
        <v>56</v>
      </c>
      <c r="J162" s="46">
        <v>448</v>
      </c>
      <c r="K162" s="67">
        <f t="shared" si="84"/>
        <v>8</v>
      </c>
      <c r="L162" s="47">
        <v>3</v>
      </c>
      <c r="M162" s="68">
        <f t="shared" si="85"/>
        <v>168</v>
      </c>
      <c r="N162" s="46">
        <v>42.5</v>
      </c>
      <c r="O162" s="46">
        <v>22</v>
      </c>
      <c r="P162" s="46">
        <v>25</v>
      </c>
      <c r="Q162" s="73">
        <f t="shared" si="75"/>
        <v>0.023</v>
      </c>
      <c r="R162" s="67">
        <f t="shared" si="76"/>
        <v>1.31</v>
      </c>
      <c r="S162" s="74">
        <f t="shared" si="74"/>
        <v>0.45</v>
      </c>
      <c r="T162" s="51">
        <v>201.6</v>
      </c>
      <c r="U162" s="76" t="s">
        <v>3463</v>
      </c>
      <c r="V162" s="26">
        <f>IF(E162="","",SUMIF(OUTBOUND!$G:$G,WMS!E162,OUTBOUND!$L:$L))</f>
        <v>0</v>
      </c>
      <c r="W162" s="26">
        <f>IF(E162="","",SUMIF(OUTBOUND!$G:$G,WMS!E162,OUTBOUND!$M:$M))</f>
        <v>0</v>
      </c>
      <c r="X162" s="73">
        <f>IF(E162="","",SUMIF(OUTBOUND!$G:$G,WMS!E162,OUTBOUND!$O:$O))</f>
        <v>0</v>
      </c>
      <c r="Y162" s="73">
        <f>IF(E162="","",SUMIF(OUTBOUND!$G:$G,WMS!E162,OUTBOUND!$AC:$AC))</f>
        <v>0</v>
      </c>
      <c r="Z162" s="73">
        <f>IF(E162="","",SUMIF(OUTBOUND!$G:$G,WMS!E162,OUTBOUND!$P:$P))</f>
        <v>0</v>
      </c>
      <c r="AA162" s="26">
        <f t="shared" si="77"/>
        <v>56</v>
      </c>
      <c r="AB162" s="26">
        <f t="shared" si="78"/>
        <v>448</v>
      </c>
      <c r="AC162" s="73">
        <f t="shared" si="79"/>
        <v>168</v>
      </c>
      <c r="AD162" s="73">
        <f t="shared" si="80"/>
        <v>201.6</v>
      </c>
      <c r="AE162" s="73">
        <f t="shared" si="81"/>
        <v>1.31</v>
      </c>
      <c r="AF162" s="82" t="b">
        <f t="shared" si="82"/>
        <v>1</v>
      </c>
    </row>
    <row r="163" spans="1:32">
      <c r="A163" s="60" t="s">
        <v>3442</v>
      </c>
      <c r="B163" s="19" t="s">
        <v>420</v>
      </c>
      <c r="C163" s="19" t="s">
        <v>3475</v>
      </c>
      <c r="D163" s="19" t="s">
        <v>3493</v>
      </c>
      <c r="E163" s="58" t="str">
        <f t="shared" si="83"/>
        <v>KG-00696/41521977</v>
      </c>
      <c r="F163" s="19" t="s">
        <v>397</v>
      </c>
      <c r="G163" s="19" t="s">
        <v>435</v>
      </c>
      <c r="H163" s="45">
        <v>43447</v>
      </c>
      <c r="I163" s="46">
        <v>60</v>
      </c>
      <c r="J163" s="46">
        <v>720</v>
      </c>
      <c r="K163" s="67">
        <f t="shared" si="84"/>
        <v>12</v>
      </c>
      <c r="L163" s="47">
        <v>3.5</v>
      </c>
      <c r="M163" s="68">
        <f t="shared" si="85"/>
        <v>210</v>
      </c>
      <c r="N163" s="46">
        <v>33</v>
      </c>
      <c r="O163" s="46">
        <v>33</v>
      </c>
      <c r="P163" s="46">
        <v>24</v>
      </c>
      <c r="Q163" s="73">
        <f t="shared" si="75"/>
        <v>0.026</v>
      </c>
      <c r="R163" s="67">
        <f t="shared" si="76"/>
        <v>1.57</v>
      </c>
      <c r="S163" s="74">
        <f t="shared" si="74"/>
        <v>0.25</v>
      </c>
      <c r="T163" s="51">
        <v>180</v>
      </c>
      <c r="U163" s="76" t="s">
        <v>3494</v>
      </c>
      <c r="V163" s="26">
        <f>IF(E163="","",SUMIF(OUTBOUND!$G:$G,WMS!E163,OUTBOUND!$L:$L))</f>
        <v>0</v>
      </c>
      <c r="W163" s="26">
        <f>IF(E163="","",SUMIF(OUTBOUND!$G:$G,WMS!E163,OUTBOUND!$M:$M))</f>
        <v>0</v>
      </c>
      <c r="X163" s="73">
        <f>IF(E163="","",SUMIF(OUTBOUND!$G:$G,WMS!E163,OUTBOUND!$O:$O))</f>
        <v>0</v>
      </c>
      <c r="Y163" s="73">
        <f>IF(E163="","",SUMIF(OUTBOUND!$G:$G,WMS!E163,OUTBOUND!$AC:$AC))</f>
        <v>0</v>
      </c>
      <c r="Z163" s="73">
        <f>IF(E163="","",SUMIF(OUTBOUND!$G:$G,WMS!E163,OUTBOUND!$P:$P))</f>
        <v>0</v>
      </c>
      <c r="AA163" s="26">
        <f t="shared" si="77"/>
        <v>60</v>
      </c>
      <c r="AB163" s="26">
        <f t="shared" si="78"/>
        <v>720</v>
      </c>
      <c r="AC163" s="73">
        <f t="shared" si="79"/>
        <v>210</v>
      </c>
      <c r="AD163" s="73">
        <f t="shared" si="80"/>
        <v>180</v>
      </c>
      <c r="AE163" s="73">
        <f t="shared" si="81"/>
        <v>1.57</v>
      </c>
      <c r="AF163" s="82" t="b">
        <f t="shared" si="82"/>
        <v>1</v>
      </c>
    </row>
    <row r="164" spans="1:32">
      <c r="A164" s="60" t="s">
        <v>3442</v>
      </c>
      <c r="B164" s="19" t="s">
        <v>420</v>
      </c>
      <c r="C164" s="19" t="s">
        <v>3475</v>
      </c>
      <c r="D164" s="19" t="s">
        <v>3495</v>
      </c>
      <c r="E164" s="58" t="str">
        <f t="shared" si="83"/>
        <v>KG-00696/41521984</v>
      </c>
      <c r="F164" s="19" t="s">
        <v>397</v>
      </c>
      <c r="G164" s="19" t="s">
        <v>437</v>
      </c>
      <c r="H164" s="45">
        <v>43447</v>
      </c>
      <c r="I164" s="46">
        <v>30</v>
      </c>
      <c r="J164" s="46">
        <v>360</v>
      </c>
      <c r="K164" s="67">
        <f t="shared" si="84"/>
        <v>12</v>
      </c>
      <c r="L164" s="47">
        <v>3.5</v>
      </c>
      <c r="M164" s="68">
        <f t="shared" si="85"/>
        <v>105</v>
      </c>
      <c r="N164" s="46">
        <v>33</v>
      </c>
      <c r="O164" s="46">
        <v>33</v>
      </c>
      <c r="P164" s="46">
        <v>25</v>
      </c>
      <c r="Q164" s="73">
        <f t="shared" si="75"/>
        <v>0.027</v>
      </c>
      <c r="R164" s="67">
        <f t="shared" si="76"/>
        <v>0.82</v>
      </c>
      <c r="S164" s="74">
        <f t="shared" si="74"/>
        <v>0.25</v>
      </c>
      <c r="T164" s="51">
        <v>90</v>
      </c>
      <c r="U164" s="76" t="s">
        <v>3496</v>
      </c>
      <c r="V164" s="26">
        <f>IF(E164="","",SUMIF(OUTBOUND!$G:$G,WMS!E164,OUTBOUND!$L:$L))</f>
        <v>0</v>
      </c>
      <c r="W164" s="26">
        <f>IF(E164="","",SUMIF(OUTBOUND!$G:$G,WMS!E164,OUTBOUND!$M:$M))</f>
        <v>0</v>
      </c>
      <c r="X164" s="73">
        <f>IF(E164="","",SUMIF(OUTBOUND!$G:$G,WMS!E164,OUTBOUND!$O:$O))</f>
        <v>0</v>
      </c>
      <c r="Y164" s="73">
        <f>IF(E164="","",SUMIF(OUTBOUND!$G:$G,WMS!E164,OUTBOUND!$AC:$AC))</f>
        <v>0</v>
      </c>
      <c r="Z164" s="73">
        <f>IF(E164="","",SUMIF(OUTBOUND!$G:$G,WMS!E164,OUTBOUND!$P:$P))</f>
        <v>0</v>
      </c>
      <c r="AA164" s="26">
        <f t="shared" si="77"/>
        <v>30</v>
      </c>
      <c r="AB164" s="26">
        <f t="shared" si="78"/>
        <v>360</v>
      </c>
      <c r="AC164" s="73">
        <f t="shared" si="79"/>
        <v>105</v>
      </c>
      <c r="AD164" s="73">
        <f t="shared" si="80"/>
        <v>90</v>
      </c>
      <c r="AE164" s="73">
        <f t="shared" si="81"/>
        <v>0.82</v>
      </c>
      <c r="AF164" s="82" t="b">
        <f t="shared" si="82"/>
        <v>1</v>
      </c>
    </row>
    <row r="165" spans="1:32">
      <c r="A165" s="60" t="s">
        <v>3442</v>
      </c>
      <c r="B165" s="19" t="s">
        <v>438</v>
      </c>
      <c r="C165" s="19" t="s">
        <v>3497</v>
      </c>
      <c r="D165" s="19" t="s">
        <v>3498</v>
      </c>
      <c r="E165" s="58" t="str">
        <f t="shared" si="83"/>
        <v>KG-00731/41745625</v>
      </c>
      <c r="F165" s="19" t="s">
        <v>440</v>
      </c>
      <c r="G165" s="19" t="s">
        <v>441</v>
      </c>
      <c r="H165" s="45">
        <v>43448</v>
      </c>
      <c r="I165" s="46">
        <v>60</v>
      </c>
      <c r="J165" s="46">
        <v>360</v>
      </c>
      <c r="K165" s="67">
        <f t="shared" si="84"/>
        <v>6</v>
      </c>
      <c r="L165" s="47">
        <v>6</v>
      </c>
      <c r="M165" s="68">
        <f t="shared" si="85"/>
        <v>360</v>
      </c>
      <c r="N165" s="46">
        <v>41</v>
      </c>
      <c r="O165" s="46">
        <v>28</v>
      </c>
      <c r="P165" s="46">
        <v>12</v>
      </c>
      <c r="Q165" s="73">
        <f t="shared" si="75"/>
        <v>0.014</v>
      </c>
      <c r="R165" s="67">
        <f t="shared" si="76"/>
        <v>0.83</v>
      </c>
      <c r="S165" s="74">
        <f t="shared" si="74"/>
        <v>0.933333333333333</v>
      </c>
      <c r="T165" s="51">
        <v>336</v>
      </c>
      <c r="U165" s="76" t="s">
        <v>3499</v>
      </c>
      <c r="V165" s="26">
        <f>IF(E165="","",SUMIF(OUTBOUND!$G:$G,WMS!E165,OUTBOUND!$L:$L))</f>
        <v>0</v>
      </c>
      <c r="W165" s="26">
        <f>IF(E165="","",SUMIF(OUTBOUND!$G:$G,WMS!E165,OUTBOUND!$M:$M))</f>
        <v>0</v>
      </c>
      <c r="X165" s="73">
        <f>IF(E165="","",SUMIF(OUTBOUND!$G:$G,WMS!E165,OUTBOUND!$O:$O))</f>
        <v>0</v>
      </c>
      <c r="Y165" s="73">
        <f>IF(E165="","",SUMIF(OUTBOUND!$G:$G,WMS!E165,OUTBOUND!$AC:$AC))</f>
        <v>0</v>
      </c>
      <c r="Z165" s="73">
        <f>IF(E165="","",SUMIF(OUTBOUND!$G:$G,WMS!E165,OUTBOUND!$P:$P))</f>
        <v>0</v>
      </c>
      <c r="AA165" s="26">
        <f t="shared" si="77"/>
        <v>60</v>
      </c>
      <c r="AB165" s="26">
        <f t="shared" si="78"/>
        <v>360</v>
      </c>
      <c r="AC165" s="73">
        <f t="shared" si="79"/>
        <v>360</v>
      </c>
      <c r="AD165" s="73">
        <f t="shared" si="80"/>
        <v>336</v>
      </c>
      <c r="AE165" s="73">
        <f t="shared" si="81"/>
        <v>0.83</v>
      </c>
      <c r="AF165" s="82" t="b">
        <f t="shared" si="82"/>
        <v>1</v>
      </c>
    </row>
    <row r="166" spans="1:32">
      <c r="A166" s="60" t="s">
        <v>3442</v>
      </c>
      <c r="B166" s="19" t="s">
        <v>438</v>
      </c>
      <c r="C166" s="19" t="s">
        <v>3497</v>
      </c>
      <c r="D166" s="19" t="s">
        <v>3500</v>
      </c>
      <c r="E166" s="58" t="str">
        <f t="shared" si="83"/>
        <v>KG-00731/42167006</v>
      </c>
      <c r="F166" s="19" t="s">
        <v>440</v>
      </c>
      <c r="G166" s="19" t="s">
        <v>444</v>
      </c>
      <c r="H166" s="45">
        <v>43448</v>
      </c>
      <c r="I166" s="46">
        <v>48</v>
      </c>
      <c r="J166" s="46">
        <v>288</v>
      </c>
      <c r="K166" s="67">
        <f t="shared" si="84"/>
        <v>6</v>
      </c>
      <c r="L166" s="47">
        <v>4.5</v>
      </c>
      <c r="M166" s="68">
        <f t="shared" si="85"/>
        <v>216</v>
      </c>
      <c r="N166" s="46">
        <v>42</v>
      </c>
      <c r="O166" s="46">
        <v>22</v>
      </c>
      <c r="P166" s="46">
        <v>12</v>
      </c>
      <c r="Q166" s="73">
        <f t="shared" si="75"/>
        <v>0.011</v>
      </c>
      <c r="R166" s="67">
        <f t="shared" si="76"/>
        <v>0.53</v>
      </c>
      <c r="S166" s="74">
        <f t="shared" si="74"/>
        <v>0.833333333333333</v>
      </c>
      <c r="T166" s="51">
        <v>240</v>
      </c>
      <c r="U166" s="76" t="s">
        <v>3499</v>
      </c>
      <c r="V166" s="26">
        <f>IF(E166="","",SUMIF(OUTBOUND!$G:$G,WMS!E166,OUTBOUND!$L:$L))</f>
        <v>0</v>
      </c>
      <c r="W166" s="26">
        <f>IF(E166="","",SUMIF(OUTBOUND!$G:$G,WMS!E166,OUTBOUND!$M:$M))</f>
        <v>0</v>
      </c>
      <c r="X166" s="73">
        <f>IF(E166="","",SUMIF(OUTBOUND!$G:$G,WMS!E166,OUTBOUND!$O:$O))</f>
        <v>0</v>
      </c>
      <c r="Y166" s="73">
        <f>IF(E166="","",SUMIF(OUTBOUND!$G:$G,WMS!E166,OUTBOUND!$AC:$AC))</f>
        <v>0</v>
      </c>
      <c r="Z166" s="73">
        <f>IF(E166="","",SUMIF(OUTBOUND!$G:$G,WMS!E166,OUTBOUND!$P:$P))</f>
        <v>0</v>
      </c>
      <c r="AA166" s="26">
        <f t="shared" si="77"/>
        <v>48</v>
      </c>
      <c r="AB166" s="26">
        <f t="shared" si="78"/>
        <v>288</v>
      </c>
      <c r="AC166" s="73">
        <f t="shared" si="79"/>
        <v>216</v>
      </c>
      <c r="AD166" s="73">
        <f t="shared" si="80"/>
        <v>240</v>
      </c>
      <c r="AE166" s="73">
        <f t="shared" si="81"/>
        <v>0.53</v>
      </c>
      <c r="AF166" s="82" t="b">
        <f t="shared" si="82"/>
        <v>1</v>
      </c>
    </row>
    <row r="167" spans="1:32">
      <c r="A167" s="60" t="s">
        <v>3442</v>
      </c>
      <c r="B167" s="19" t="s">
        <v>438</v>
      </c>
      <c r="C167" s="19" t="s">
        <v>3497</v>
      </c>
      <c r="D167" s="19" t="s">
        <v>3501</v>
      </c>
      <c r="E167" s="58" t="str">
        <f t="shared" si="83"/>
        <v>KG-00731/41961070</v>
      </c>
      <c r="F167" s="19" t="s">
        <v>440</v>
      </c>
      <c r="G167" s="19" t="s">
        <v>445</v>
      </c>
      <c r="H167" s="45">
        <v>43448</v>
      </c>
      <c r="I167" s="46">
        <v>66</v>
      </c>
      <c r="J167" s="46">
        <v>396</v>
      </c>
      <c r="K167" s="67">
        <f t="shared" si="84"/>
        <v>6</v>
      </c>
      <c r="L167" s="47">
        <v>4.9</v>
      </c>
      <c r="M167" s="68">
        <f t="shared" si="85"/>
        <v>323.4</v>
      </c>
      <c r="N167" s="46">
        <v>49</v>
      </c>
      <c r="O167" s="46">
        <v>18.5</v>
      </c>
      <c r="P167" s="46">
        <v>11</v>
      </c>
      <c r="Q167" s="73">
        <f t="shared" si="75"/>
        <v>0.01</v>
      </c>
      <c r="R167" s="67">
        <f t="shared" si="76"/>
        <v>0.66</v>
      </c>
      <c r="S167" s="74">
        <f t="shared" si="74"/>
        <v>0.833333333333333</v>
      </c>
      <c r="T167" s="51">
        <v>330</v>
      </c>
      <c r="U167" s="76" t="s">
        <v>3502</v>
      </c>
      <c r="V167" s="26">
        <f>IF(E167="","",SUMIF(OUTBOUND!$G:$G,WMS!E167,OUTBOUND!$L:$L))</f>
        <v>0</v>
      </c>
      <c r="W167" s="26">
        <f>IF(E167="","",SUMIF(OUTBOUND!$G:$G,WMS!E167,OUTBOUND!$M:$M))</f>
        <v>0</v>
      </c>
      <c r="X167" s="73">
        <f>IF(E167="","",SUMIF(OUTBOUND!$G:$G,WMS!E167,OUTBOUND!$O:$O))</f>
        <v>0</v>
      </c>
      <c r="Y167" s="73">
        <f>IF(E167="","",SUMIF(OUTBOUND!$G:$G,WMS!E167,OUTBOUND!$AC:$AC))</f>
        <v>0</v>
      </c>
      <c r="Z167" s="73">
        <f>IF(E167="","",SUMIF(OUTBOUND!$G:$G,WMS!E167,OUTBOUND!$P:$P))</f>
        <v>0</v>
      </c>
      <c r="AA167" s="26">
        <f t="shared" si="77"/>
        <v>66</v>
      </c>
      <c r="AB167" s="26">
        <f t="shared" si="78"/>
        <v>396</v>
      </c>
      <c r="AC167" s="73">
        <f t="shared" si="79"/>
        <v>323.4</v>
      </c>
      <c r="AD167" s="73">
        <f t="shared" si="80"/>
        <v>330</v>
      </c>
      <c r="AE167" s="73">
        <f t="shared" si="81"/>
        <v>0.66</v>
      </c>
      <c r="AF167" s="82" t="b">
        <f t="shared" si="82"/>
        <v>1</v>
      </c>
    </row>
    <row r="168" spans="1:32">
      <c r="A168" s="60" t="s">
        <v>3442</v>
      </c>
      <c r="B168" s="19" t="s">
        <v>438</v>
      </c>
      <c r="C168" s="19" t="s">
        <v>3497</v>
      </c>
      <c r="D168" s="19" t="s">
        <v>3503</v>
      </c>
      <c r="E168" s="58" t="str">
        <f t="shared" si="83"/>
        <v>KG-00731/42060802</v>
      </c>
      <c r="F168" s="19" t="s">
        <v>440</v>
      </c>
      <c r="G168" s="19" t="s">
        <v>446</v>
      </c>
      <c r="H168" s="45">
        <v>43448</v>
      </c>
      <c r="I168" s="46">
        <v>78</v>
      </c>
      <c r="J168" s="46">
        <v>468</v>
      </c>
      <c r="K168" s="67">
        <f t="shared" si="84"/>
        <v>6</v>
      </c>
      <c r="L168" s="47">
        <v>4.5</v>
      </c>
      <c r="M168" s="68">
        <f t="shared" si="85"/>
        <v>351</v>
      </c>
      <c r="N168" s="46">
        <v>39.5</v>
      </c>
      <c r="O168" s="46">
        <v>33</v>
      </c>
      <c r="P168" s="46">
        <v>10</v>
      </c>
      <c r="Q168" s="73">
        <f t="shared" si="75"/>
        <v>0.013</v>
      </c>
      <c r="R168" s="67">
        <f t="shared" si="76"/>
        <v>1.02</v>
      </c>
      <c r="S168" s="74">
        <f t="shared" si="74"/>
        <v>0.866666666666667</v>
      </c>
      <c r="T168" s="51">
        <v>405.6</v>
      </c>
      <c r="U168" s="76" t="s">
        <v>3504</v>
      </c>
      <c r="V168" s="26">
        <f>IF(E168="","",SUMIF(OUTBOUND!$G:$G,WMS!E168,OUTBOUND!$L:$L))</f>
        <v>0</v>
      </c>
      <c r="W168" s="26">
        <f>IF(E168="","",SUMIF(OUTBOUND!$G:$G,WMS!E168,OUTBOUND!$M:$M))</f>
        <v>0</v>
      </c>
      <c r="X168" s="73">
        <f>IF(E168="","",SUMIF(OUTBOUND!$G:$G,WMS!E168,OUTBOUND!$O:$O))</f>
        <v>0</v>
      </c>
      <c r="Y168" s="73">
        <f>IF(E168="","",SUMIF(OUTBOUND!$G:$G,WMS!E168,OUTBOUND!$AC:$AC))</f>
        <v>0</v>
      </c>
      <c r="Z168" s="73">
        <f>IF(E168="","",SUMIF(OUTBOUND!$G:$G,WMS!E168,OUTBOUND!$P:$P))</f>
        <v>0</v>
      </c>
      <c r="AA168" s="26">
        <f t="shared" si="77"/>
        <v>78</v>
      </c>
      <c r="AB168" s="26">
        <f t="shared" si="78"/>
        <v>468</v>
      </c>
      <c r="AC168" s="73">
        <f t="shared" si="79"/>
        <v>351</v>
      </c>
      <c r="AD168" s="73">
        <f t="shared" si="80"/>
        <v>405.6</v>
      </c>
      <c r="AE168" s="73">
        <f t="shared" si="81"/>
        <v>1.02</v>
      </c>
      <c r="AF168" s="82" t="b">
        <f t="shared" si="82"/>
        <v>1</v>
      </c>
    </row>
    <row r="169" spans="1:32">
      <c r="A169" s="60" t="s">
        <v>3442</v>
      </c>
      <c r="B169" s="19" t="s">
        <v>438</v>
      </c>
      <c r="C169" s="19" t="s">
        <v>3497</v>
      </c>
      <c r="D169" s="19" t="s">
        <v>3505</v>
      </c>
      <c r="E169" s="58" t="str">
        <f t="shared" si="83"/>
        <v>KG-00731/41872048</v>
      </c>
      <c r="F169" s="19" t="s">
        <v>440</v>
      </c>
      <c r="G169" s="19" t="s">
        <v>447</v>
      </c>
      <c r="H169" s="45">
        <v>43448</v>
      </c>
      <c r="I169" s="46">
        <v>72</v>
      </c>
      <c r="J169" s="46">
        <v>1728</v>
      </c>
      <c r="K169" s="67">
        <f t="shared" si="84"/>
        <v>24</v>
      </c>
      <c r="L169" s="47">
        <v>2</v>
      </c>
      <c r="M169" s="68">
        <f t="shared" si="85"/>
        <v>144</v>
      </c>
      <c r="N169" s="46">
        <v>36</v>
      </c>
      <c r="O169" s="46">
        <v>19.5</v>
      </c>
      <c r="P169" s="46">
        <v>11</v>
      </c>
      <c r="Q169" s="73">
        <f t="shared" si="75"/>
        <v>0.008</v>
      </c>
      <c r="R169" s="67">
        <f t="shared" si="76"/>
        <v>0.56</v>
      </c>
      <c r="S169" s="74">
        <f t="shared" si="74"/>
        <v>0.0666666666666667</v>
      </c>
      <c r="T169" s="51">
        <v>115.2</v>
      </c>
      <c r="U169" s="76" t="s">
        <v>3506</v>
      </c>
      <c r="V169" s="26">
        <f>IF(E169="","",SUMIF(OUTBOUND!$G:$G,WMS!E169,OUTBOUND!$L:$L))</f>
        <v>0</v>
      </c>
      <c r="W169" s="26">
        <f>IF(E169="","",SUMIF(OUTBOUND!$G:$G,WMS!E169,OUTBOUND!$M:$M))</f>
        <v>0</v>
      </c>
      <c r="X169" s="73">
        <f>IF(E169="","",SUMIF(OUTBOUND!$G:$G,WMS!E169,OUTBOUND!$O:$O))</f>
        <v>0</v>
      </c>
      <c r="Y169" s="73">
        <f>IF(E169="","",SUMIF(OUTBOUND!$G:$G,WMS!E169,OUTBOUND!$AC:$AC))</f>
        <v>0</v>
      </c>
      <c r="Z169" s="73">
        <f>IF(E169="","",SUMIF(OUTBOUND!$G:$G,WMS!E169,OUTBOUND!$P:$P))</f>
        <v>0</v>
      </c>
      <c r="AA169" s="26">
        <f t="shared" si="77"/>
        <v>72</v>
      </c>
      <c r="AB169" s="26">
        <f t="shared" si="78"/>
        <v>1728</v>
      </c>
      <c r="AC169" s="73">
        <f t="shared" si="79"/>
        <v>144</v>
      </c>
      <c r="AD169" s="73">
        <f t="shared" si="80"/>
        <v>115.2</v>
      </c>
      <c r="AE169" s="73">
        <f t="shared" si="81"/>
        <v>0.56</v>
      </c>
      <c r="AF169" s="82" t="b">
        <f t="shared" si="82"/>
        <v>1</v>
      </c>
    </row>
    <row r="170" spans="1:32">
      <c r="A170" s="60" t="s">
        <v>3442</v>
      </c>
      <c r="B170" s="19" t="s">
        <v>438</v>
      </c>
      <c r="C170" s="19" t="s">
        <v>3497</v>
      </c>
      <c r="D170" s="19" t="s">
        <v>3507</v>
      </c>
      <c r="E170" s="58" t="str">
        <f t="shared" si="83"/>
        <v>KG-00731/42018476</v>
      </c>
      <c r="F170" s="19" t="s">
        <v>440</v>
      </c>
      <c r="G170" s="19" t="s">
        <v>448</v>
      </c>
      <c r="H170" s="45">
        <v>43448</v>
      </c>
      <c r="I170" s="46">
        <v>48</v>
      </c>
      <c r="J170" s="46">
        <v>1152</v>
      </c>
      <c r="K170" s="67">
        <f t="shared" si="84"/>
        <v>24</v>
      </c>
      <c r="L170" s="47">
        <v>2</v>
      </c>
      <c r="M170" s="68">
        <f t="shared" si="85"/>
        <v>96</v>
      </c>
      <c r="N170" s="46">
        <v>36</v>
      </c>
      <c r="O170" s="46">
        <v>19.5</v>
      </c>
      <c r="P170" s="46">
        <v>11</v>
      </c>
      <c r="Q170" s="73">
        <f t="shared" si="75"/>
        <v>0.008</v>
      </c>
      <c r="R170" s="67">
        <f t="shared" si="76"/>
        <v>0.37</v>
      </c>
      <c r="S170" s="74">
        <f t="shared" si="74"/>
        <v>0.0625</v>
      </c>
      <c r="T170" s="51">
        <v>72</v>
      </c>
      <c r="U170" s="76" t="s">
        <v>3504</v>
      </c>
      <c r="V170" s="26">
        <f>IF(E170="","",SUMIF(OUTBOUND!$G:$G,WMS!E170,OUTBOUND!$L:$L))</f>
        <v>0</v>
      </c>
      <c r="W170" s="26">
        <f>IF(E170="","",SUMIF(OUTBOUND!$G:$G,WMS!E170,OUTBOUND!$M:$M))</f>
        <v>0</v>
      </c>
      <c r="X170" s="73">
        <f>IF(E170="","",SUMIF(OUTBOUND!$G:$G,WMS!E170,OUTBOUND!$O:$O))</f>
        <v>0</v>
      </c>
      <c r="Y170" s="73">
        <f>IF(E170="","",SUMIF(OUTBOUND!$G:$G,WMS!E170,OUTBOUND!$AC:$AC))</f>
        <v>0</v>
      </c>
      <c r="Z170" s="73">
        <f>IF(E170="","",SUMIF(OUTBOUND!$G:$G,WMS!E170,OUTBOUND!$P:$P))</f>
        <v>0</v>
      </c>
      <c r="AA170" s="26">
        <f t="shared" si="77"/>
        <v>48</v>
      </c>
      <c r="AB170" s="26">
        <f t="shared" si="78"/>
        <v>1152</v>
      </c>
      <c r="AC170" s="73">
        <f t="shared" si="79"/>
        <v>96</v>
      </c>
      <c r="AD170" s="73">
        <f t="shared" si="80"/>
        <v>72</v>
      </c>
      <c r="AE170" s="73">
        <f t="shared" si="81"/>
        <v>0.37</v>
      </c>
      <c r="AF170" s="82" t="b">
        <f t="shared" si="82"/>
        <v>1</v>
      </c>
    </row>
    <row r="171" spans="1:32">
      <c r="A171" s="60" t="s">
        <v>3442</v>
      </c>
      <c r="B171" s="19" t="s">
        <v>449</v>
      </c>
      <c r="C171" s="19" t="s">
        <v>3508</v>
      </c>
      <c r="D171" s="19" t="s">
        <v>3509</v>
      </c>
      <c r="E171" s="58" t="str">
        <f t="shared" si="83"/>
        <v>KG-01539/41872741</v>
      </c>
      <c r="F171" s="19" t="s">
        <v>440</v>
      </c>
      <c r="G171" s="19" t="s">
        <v>450</v>
      </c>
      <c r="H171" s="45">
        <v>43448</v>
      </c>
      <c r="I171" s="46">
        <v>30</v>
      </c>
      <c r="J171" s="46">
        <v>180</v>
      </c>
      <c r="K171" s="67">
        <f t="shared" si="84"/>
        <v>6</v>
      </c>
      <c r="L171" s="47">
        <v>1.8</v>
      </c>
      <c r="M171" s="68">
        <f t="shared" si="85"/>
        <v>54</v>
      </c>
      <c r="N171" s="46">
        <v>18</v>
      </c>
      <c r="O171" s="46">
        <v>14</v>
      </c>
      <c r="P171" s="46">
        <v>30</v>
      </c>
      <c r="Q171" s="73">
        <f t="shared" si="75"/>
        <v>0.008</v>
      </c>
      <c r="R171" s="67">
        <f t="shared" si="76"/>
        <v>0.23</v>
      </c>
      <c r="S171" s="74">
        <f t="shared" si="74"/>
        <v>0.35</v>
      </c>
      <c r="T171" s="51">
        <v>63</v>
      </c>
      <c r="U171" s="76" t="s">
        <v>3510</v>
      </c>
      <c r="V171" s="26">
        <f>IF(E171="","",SUMIF(OUTBOUND!$G:$G,WMS!E171,OUTBOUND!$L:$L))</f>
        <v>0</v>
      </c>
      <c r="W171" s="26">
        <f>IF(E171="","",SUMIF(OUTBOUND!$G:$G,WMS!E171,OUTBOUND!$M:$M))</f>
        <v>0</v>
      </c>
      <c r="X171" s="73">
        <f>IF(E171="","",SUMIF(OUTBOUND!$G:$G,WMS!E171,OUTBOUND!$O:$O))</f>
        <v>0</v>
      </c>
      <c r="Y171" s="73">
        <f>IF(E171="","",SUMIF(OUTBOUND!$G:$G,WMS!E171,OUTBOUND!$AC:$AC))</f>
        <v>0</v>
      </c>
      <c r="Z171" s="73">
        <f>IF(E171="","",SUMIF(OUTBOUND!$G:$G,WMS!E171,OUTBOUND!$P:$P))</f>
        <v>0</v>
      </c>
      <c r="AA171" s="26">
        <f t="shared" si="77"/>
        <v>30</v>
      </c>
      <c r="AB171" s="26">
        <f t="shared" si="78"/>
        <v>180</v>
      </c>
      <c r="AC171" s="73">
        <f t="shared" si="79"/>
        <v>54</v>
      </c>
      <c r="AD171" s="73">
        <f t="shared" si="80"/>
        <v>63</v>
      </c>
      <c r="AE171" s="73">
        <f t="shared" si="81"/>
        <v>0.23</v>
      </c>
      <c r="AF171" s="82" t="b">
        <f t="shared" si="82"/>
        <v>1</v>
      </c>
    </row>
    <row r="172" spans="1:32">
      <c r="A172" s="84" t="s">
        <v>3442</v>
      </c>
      <c r="B172" s="35" t="s">
        <v>452</v>
      </c>
      <c r="C172" s="35" t="s">
        <v>3511</v>
      </c>
      <c r="D172" s="35" t="s">
        <v>3512</v>
      </c>
      <c r="E172" s="58" t="str">
        <f t="shared" si="83"/>
        <v>KG-01504/42272298A</v>
      </c>
      <c r="F172" s="19" t="s">
        <v>440</v>
      </c>
      <c r="G172" s="19" t="s">
        <v>453</v>
      </c>
      <c r="H172" s="45">
        <v>43448</v>
      </c>
      <c r="I172" s="46">
        <v>60</v>
      </c>
      <c r="J172" s="46">
        <v>480</v>
      </c>
      <c r="K172" s="67">
        <f t="shared" si="84"/>
        <v>8</v>
      </c>
      <c r="L172" s="47">
        <v>3.4</v>
      </c>
      <c r="M172" s="68">
        <f t="shared" si="85"/>
        <v>204</v>
      </c>
      <c r="N172" s="46">
        <v>34.5</v>
      </c>
      <c r="O172" s="46">
        <v>18.5</v>
      </c>
      <c r="P172" s="46">
        <v>15.5</v>
      </c>
      <c r="Q172" s="73">
        <f t="shared" si="75"/>
        <v>0.01</v>
      </c>
      <c r="R172" s="67">
        <f t="shared" si="76"/>
        <v>0.59</v>
      </c>
      <c r="S172" s="74">
        <f t="shared" si="74"/>
        <v>0.0166666666666667</v>
      </c>
      <c r="T172" s="51">
        <v>8</v>
      </c>
      <c r="U172" s="76" t="s">
        <v>3513</v>
      </c>
      <c r="V172" s="26">
        <f>IF(E172="","",SUMIF(OUTBOUND!$G:$G,WMS!E172,OUTBOUND!$L:$L))</f>
        <v>0</v>
      </c>
      <c r="W172" s="26">
        <f>IF(E172="","",SUMIF(OUTBOUND!$G:$G,WMS!E172,OUTBOUND!$M:$M))</f>
        <v>0</v>
      </c>
      <c r="X172" s="73">
        <f>IF(E172="","",SUMIF(OUTBOUND!$G:$G,WMS!E172,OUTBOUND!$O:$O))</f>
        <v>0</v>
      </c>
      <c r="Y172" s="73">
        <f>IF(E172="","",SUMIF(OUTBOUND!$G:$G,WMS!E172,OUTBOUND!$AC:$AC))</f>
        <v>0</v>
      </c>
      <c r="Z172" s="73">
        <f>IF(E172="","",SUMIF(OUTBOUND!$G:$G,WMS!E172,OUTBOUND!$P:$P))</f>
        <v>0</v>
      </c>
      <c r="AA172" s="26">
        <f t="shared" si="77"/>
        <v>60</v>
      </c>
      <c r="AB172" s="26">
        <f t="shared" si="78"/>
        <v>480</v>
      </c>
      <c r="AC172" s="73">
        <f t="shared" si="79"/>
        <v>204</v>
      </c>
      <c r="AD172" s="73">
        <f t="shared" si="80"/>
        <v>8</v>
      </c>
      <c r="AE172" s="73">
        <f t="shared" si="81"/>
        <v>0.59</v>
      </c>
      <c r="AF172" s="82" t="b">
        <f t="shared" si="82"/>
        <v>1</v>
      </c>
    </row>
    <row r="173" spans="1:32">
      <c r="A173" s="60" t="s">
        <v>3442</v>
      </c>
      <c r="B173" s="19" t="s">
        <v>452</v>
      </c>
      <c r="C173" s="19" t="s">
        <v>3511</v>
      </c>
      <c r="D173" s="19" t="s">
        <v>3514</v>
      </c>
      <c r="E173" s="58" t="str">
        <f t="shared" si="83"/>
        <v>KG-01504/42272311</v>
      </c>
      <c r="F173" s="19" t="s">
        <v>440</v>
      </c>
      <c r="G173" s="19" t="s">
        <v>455</v>
      </c>
      <c r="H173" s="45">
        <v>43448</v>
      </c>
      <c r="I173" s="46">
        <v>45</v>
      </c>
      <c r="J173" s="46">
        <v>360</v>
      </c>
      <c r="K173" s="67">
        <f t="shared" si="84"/>
        <v>8</v>
      </c>
      <c r="L173" s="47">
        <v>2.8</v>
      </c>
      <c r="M173" s="68">
        <f t="shared" si="85"/>
        <v>126</v>
      </c>
      <c r="N173" s="46">
        <v>36.5</v>
      </c>
      <c r="O173" s="46">
        <v>19.5</v>
      </c>
      <c r="P173" s="46">
        <v>21.5</v>
      </c>
      <c r="Q173" s="73">
        <f t="shared" si="75"/>
        <v>0.015</v>
      </c>
      <c r="R173" s="67">
        <f t="shared" si="76"/>
        <v>0.69</v>
      </c>
      <c r="S173" s="74">
        <f t="shared" si="74"/>
        <v>0.0370277777777778</v>
      </c>
      <c r="T173" s="51">
        <v>13.33</v>
      </c>
      <c r="U173" s="76" t="s">
        <v>3515</v>
      </c>
      <c r="V173" s="26">
        <f>IF(E173="","",SUMIF(OUTBOUND!$G:$G,WMS!E173,OUTBOUND!$L:$L))</f>
        <v>0</v>
      </c>
      <c r="W173" s="26">
        <f>IF(E173="","",SUMIF(OUTBOUND!$G:$G,WMS!E173,OUTBOUND!$M:$M))</f>
        <v>0</v>
      </c>
      <c r="X173" s="73">
        <f>IF(E173="","",SUMIF(OUTBOUND!$G:$G,WMS!E173,OUTBOUND!$O:$O))</f>
        <v>0</v>
      </c>
      <c r="Y173" s="73">
        <f>IF(E173="","",SUMIF(OUTBOUND!$G:$G,WMS!E173,OUTBOUND!$AC:$AC))</f>
        <v>0</v>
      </c>
      <c r="Z173" s="73">
        <f>IF(E173="","",SUMIF(OUTBOUND!$G:$G,WMS!E173,OUTBOUND!$P:$P))</f>
        <v>0</v>
      </c>
      <c r="AA173" s="26">
        <f t="shared" si="77"/>
        <v>45</v>
      </c>
      <c r="AB173" s="26">
        <f t="shared" si="78"/>
        <v>360</v>
      </c>
      <c r="AC173" s="73">
        <f t="shared" si="79"/>
        <v>126</v>
      </c>
      <c r="AD173" s="73">
        <f t="shared" si="80"/>
        <v>13.33</v>
      </c>
      <c r="AE173" s="73">
        <f t="shared" si="81"/>
        <v>0.69</v>
      </c>
      <c r="AF173" s="82" t="b">
        <f t="shared" si="82"/>
        <v>1</v>
      </c>
    </row>
    <row r="174" spans="1:32">
      <c r="A174" s="84" t="s">
        <v>3442</v>
      </c>
      <c r="B174" s="35" t="s">
        <v>452</v>
      </c>
      <c r="C174" s="35" t="s">
        <v>3511</v>
      </c>
      <c r="D174" s="35" t="s">
        <v>3516</v>
      </c>
      <c r="E174" s="58" t="str">
        <f t="shared" si="83"/>
        <v>KG-01504/42272281A</v>
      </c>
      <c r="F174" s="19" t="s">
        <v>440</v>
      </c>
      <c r="G174" s="19" t="s">
        <v>456</v>
      </c>
      <c r="H174" s="45">
        <v>43448</v>
      </c>
      <c r="I174" s="46">
        <v>54</v>
      </c>
      <c r="J174" s="46">
        <v>432</v>
      </c>
      <c r="K174" s="67">
        <f t="shared" si="84"/>
        <v>8</v>
      </c>
      <c r="L174" s="47">
        <v>1.8</v>
      </c>
      <c r="M174" s="68">
        <f t="shared" si="85"/>
        <v>97.2</v>
      </c>
      <c r="N174" s="46">
        <v>20</v>
      </c>
      <c r="O174" s="46">
        <v>13.5</v>
      </c>
      <c r="P174" s="46">
        <v>13.5</v>
      </c>
      <c r="Q174" s="73">
        <f t="shared" si="75"/>
        <v>0.004</v>
      </c>
      <c r="R174" s="67">
        <f t="shared" si="76"/>
        <v>0.2</v>
      </c>
      <c r="S174" s="74">
        <f t="shared" si="74"/>
        <v>0.0347222222222222</v>
      </c>
      <c r="T174" s="51">
        <v>15</v>
      </c>
      <c r="U174" s="76" t="s">
        <v>3517</v>
      </c>
      <c r="V174" s="26">
        <f>IF(E174="","",SUMIF(OUTBOUND!$G:$G,WMS!E174,OUTBOUND!$L:$L))</f>
        <v>0</v>
      </c>
      <c r="W174" s="26">
        <f>IF(E174="","",SUMIF(OUTBOUND!$G:$G,WMS!E174,OUTBOUND!$M:$M))</f>
        <v>0</v>
      </c>
      <c r="X174" s="73">
        <f>IF(E174="","",SUMIF(OUTBOUND!$G:$G,WMS!E174,OUTBOUND!$O:$O))</f>
        <v>0</v>
      </c>
      <c r="Y174" s="73">
        <f>IF(E174="","",SUMIF(OUTBOUND!$G:$G,WMS!E174,OUTBOUND!$AC:$AC))</f>
        <v>0</v>
      </c>
      <c r="Z174" s="73">
        <f>IF(E174="","",SUMIF(OUTBOUND!$G:$G,WMS!E174,OUTBOUND!$P:$P))</f>
        <v>0</v>
      </c>
      <c r="AA174" s="26">
        <f t="shared" si="77"/>
        <v>54</v>
      </c>
      <c r="AB174" s="26">
        <f t="shared" si="78"/>
        <v>432</v>
      </c>
      <c r="AC174" s="73">
        <f t="shared" si="79"/>
        <v>97.2</v>
      </c>
      <c r="AD174" s="73">
        <f t="shared" si="80"/>
        <v>15</v>
      </c>
      <c r="AE174" s="73">
        <f t="shared" si="81"/>
        <v>0.2</v>
      </c>
      <c r="AF174" s="82" t="b">
        <f t="shared" si="82"/>
        <v>1</v>
      </c>
    </row>
    <row r="175" spans="1:32">
      <c r="A175" s="84" t="s">
        <v>3442</v>
      </c>
      <c r="B175" s="35" t="s">
        <v>452</v>
      </c>
      <c r="C175" s="35" t="s">
        <v>3511</v>
      </c>
      <c r="D175" s="35" t="s">
        <v>3518</v>
      </c>
      <c r="E175" s="58" t="str">
        <f t="shared" si="83"/>
        <v>KG-01504/42318064A</v>
      </c>
      <c r="F175" s="19" t="s">
        <v>440</v>
      </c>
      <c r="G175" s="19" t="s">
        <v>457</v>
      </c>
      <c r="H175" s="45">
        <v>43448</v>
      </c>
      <c r="I175" s="46">
        <v>48</v>
      </c>
      <c r="J175" s="46">
        <v>384</v>
      </c>
      <c r="K175" s="67">
        <f t="shared" si="84"/>
        <v>8</v>
      </c>
      <c r="L175" s="47">
        <v>3.4</v>
      </c>
      <c r="M175" s="68">
        <f t="shared" si="85"/>
        <v>163.2</v>
      </c>
      <c r="N175" s="46">
        <v>34.5</v>
      </c>
      <c r="O175" s="46">
        <v>18.5</v>
      </c>
      <c r="P175" s="46">
        <v>15.5</v>
      </c>
      <c r="Q175" s="73">
        <f t="shared" si="75"/>
        <v>0.01</v>
      </c>
      <c r="R175" s="67">
        <f t="shared" si="76"/>
        <v>0.47</v>
      </c>
      <c r="S175" s="74">
        <f t="shared" si="74"/>
        <v>0.0182291666666667</v>
      </c>
      <c r="T175" s="51">
        <v>7</v>
      </c>
      <c r="U175" s="76" t="s">
        <v>3513</v>
      </c>
      <c r="V175" s="26">
        <f>IF(E175="","",SUMIF(OUTBOUND!$G:$G,WMS!E175,OUTBOUND!$L:$L))</f>
        <v>0</v>
      </c>
      <c r="W175" s="26">
        <f>IF(E175="","",SUMIF(OUTBOUND!$G:$G,WMS!E175,OUTBOUND!$M:$M))</f>
        <v>0</v>
      </c>
      <c r="X175" s="73">
        <f>IF(E175="","",SUMIF(OUTBOUND!$G:$G,WMS!E175,OUTBOUND!$O:$O))</f>
        <v>0</v>
      </c>
      <c r="Y175" s="73">
        <f>IF(E175="","",SUMIF(OUTBOUND!$G:$G,WMS!E175,OUTBOUND!$AC:$AC))</f>
        <v>0</v>
      </c>
      <c r="Z175" s="73">
        <f>IF(E175="","",SUMIF(OUTBOUND!$G:$G,WMS!E175,OUTBOUND!$P:$P))</f>
        <v>0</v>
      </c>
      <c r="AA175" s="26">
        <f t="shared" si="77"/>
        <v>48</v>
      </c>
      <c r="AB175" s="26">
        <f t="shared" si="78"/>
        <v>384</v>
      </c>
      <c r="AC175" s="73">
        <f t="shared" si="79"/>
        <v>163.2</v>
      </c>
      <c r="AD175" s="73">
        <f t="shared" si="80"/>
        <v>7</v>
      </c>
      <c r="AE175" s="73">
        <f t="shared" si="81"/>
        <v>0.47</v>
      </c>
      <c r="AF175" s="82" t="b">
        <f t="shared" si="82"/>
        <v>1</v>
      </c>
    </row>
    <row r="176" spans="1:32">
      <c r="A176" s="60" t="s">
        <v>3442</v>
      </c>
      <c r="B176" s="19" t="s">
        <v>452</v>
      </c>
      <c r="C176" s="19" t="s">
        <v>3511</v>
      </c>
      <c r="D176" s="19" t="s">
        <v>3519</v>
      </c>
      <c r="E176" s="58" t="str">
        <f t="shared" si="83"/>
        <v>KG-01504/42318071</v>
      </c>
      <c r="F176" s="19" t="s">
        <v>440</v>
      </c>
      <c r="G176" s="19" t="s">
        <v>458</v>
      </c>
      <c r="H176" s="45">
        <v>43448</v>
      </c>
      <c r="I176" s="46">
        <v>40</v>
      </c>
      <c r="J176" s="46">
        <v>320</v>
      </c>
      <c r="K176" s="67">
        <f t="shared" si="84"/>
        <v>8</v>
      </c>
      <c r="L176" s="47">
        <v>3.3</v>
      </c>
      <c r="M176" s="68">
        <f t="shared" si="85"/>
        <v>132</v>
      </c>
      <c r="N176" s="46">
        <v>36.5</v>
      </c>
      <c r="O176" s="46">
        <v>19.5</v>
      </c>
      <c r="P176" s="46">
        <v>21.5</v>
      </c>
      <c r="Q176" s="73">
        <f t="shared" si="75"/>
        <v>0.015</v>
      </c>
      <c r="R176" s="67">
        <f t="shared" si="76"/>
        <v>0.61</v>
      </c>
      <c r="S176" s="74">
        <f t="shared" si="74"/>
        <v>0.03646875</v>
      </c>
      <c r="T176" s="51">
        <v>11.67</v>
      </c>
      <c r="U176" s="76" t="s">
        <v>3517</v>
      </c>
      <c r="V176" s="26">
        <f>IF(E176="","",SUMIF(OUTBOUND!$G:$G,WMS!E176,OUTBOUND!$L:$L))</f>
        <v>0</v>
      </c>
      <c r="W176" s="26">
        <f>IF(E176="","",SUMIF(OUTBOUND!$G:$G,WMS!E176,OUTBOUND!$M:$M))</f>
        <v>0</v>
      </c>
      <c r="X176" s="73">
        <f>IF(E176="","",SUMIF(OUTBOUND!$G:$G,WMS!E176,OUTBOUND!$O:$O))</f>
        <v>0</v>
      </c>
      <c r="Y176" s="73">
        <f>IF(E176="","",SUMIF(OUTBOUND!$G:$G,WMS!E176,OUTBOUND!$AC:$AC))</f>
        <v>0</v>
      </c>
      <c r="Z176" s="73">
        <f>IF(E176="","",SUMIF(OUTBOUND!$G:$G,WMS!E176,OUTBOUND!$P:$P))</f>
        <v>0</v>
      </c>
      <c r="AA176" s="26">
        <f t="shared" si="77"/>
        <v>40</v>
      </c>
      <c r="AB176" s="26">
        <f t="shared" si="78"/>
        <v>320</v>
      </c>
      <c r="AC176" s="73">
        <f t="shared" si="79"/>
        <v>132</v>
      </c>
      <c r="AD176" s="73">
        <f t="shared" si="80"/>
        <v>11.67</v>
      </c>
      <c r="AE176" s="73">
        <f t="shared" si="81"/>
        <v>0.61</v>
      </c>
      <c r="AF176" s="82" t="b">
        <f t="shared" si="82"/>
        <v>1</v>
      </c>
    </row>
    <row r="177" spans="1:32">
      <c r="A177" s="84" t="s">
        <v>3442</v>
      </c>
      <c r="B177" s="35" t="s">
        <v>452</v>
      </c>
      <c r="C177" s="35" t="s">
        <v>3511</v>
      </c>
      <c r="D177" s="35" t="s">
        <v>3520</v>
      </c>
      <c r="E177" s="58" t="str">
        <f t="shared" si="83"/>
        <v>KG-01504/42318057A</v>
      </c>
      <c r="F177" s="19" t="s">
        <v>440</v>
      </c>
      <c r="G177" s="19" t="s">
        <v>459</v>
      </c>
      <c r="H177" s="45">
        <v>43448</v>
      </c>
      <c r="I177" s="46">
        <v>48</v>
      </c>
      <c r="J177" s="46">
        <v>384</v>
      </c>
      <c r="K177" s="67">
        <f t="shared" si="84"/>
        <v>8</v>
      </c>
      <c r="L177" s="47">
        <v>1.8</v>
      </c>
      <c r="M177" s="68">
        <f t="shared" si="85"/>
        <v>86.4</v>
      </c>
      <c r="N177" s="46">
        <v>20</v>
      </c>
      <c r="O177" s="46">
        <v>13.5</v>
      </c>
      <c r="P177" s="46">
        <v>13.5</v>
      </c>
      <c r="Q177" s="73">
        <f t="shared" si="75"/>
        <v>0.004</v>
      </c>
      <c r="R177" s="67">
        <f t="shared" si="76"/>
        <v>0.17</v>
      </c>
      <c r="S177" s="74">
        <f t="shared" si="74"/>
        <v>0.0338541666666667</v>
      </c>
      <c r="T177" s="51">
        <v>13</v>
      </c>
      <c r="U177" s="76" t="s">
        <v>3517</v>
      </c>
      <c r="V177" s="26">
        <f>IF(E177="","",SUMIF(OUTBOUND!$G:$G,WMS!E177,OUTBOUND!$L:$L))</f>
        <v>0</v>
      </c>
      <c r="W177" s="26">
        <f>IF(E177="","",SUMIF(OUTBOUND!$G:$G,WMS!E177,OUTBOUND!$M:$M))</f>
        <v>0</v>
      </c>
      <c r="X177" s="73">
        <f>IF(E177="","",SUMIF(OUTBOUND!$G:$G,WMS!E177,OUTBOUND!$O:$O))</f>
        <v>0</v>
      </c>
      <c r="Y177" s="73">
        <f>IF(E177="","",SUMIF(OUTBOUND!$G:$G,WMS!E177,OUTBOUND!$AC:$AC))</f>
        <v>0</v>
      </c>
      <c r="Z177" s="73">
        <f>IF(E177="","",SUMIF(OUTBOUND!$G:$G,WMS!E177,OUTBOUND!$P:$P))</f>
        <v>0</v>
      </c>
      <c r="AA177" s="26">
        <f t="shared" si="77"/>
        <v>48</v>
      </c>
      <c r="AB177" s="26">
        <f t="shared" si="78"/>
        <v>384</v>
      </c>
      <c r="AC177" s="73">
        <f t="shared" si="79"/>
        <v>86.4</v>
      </c>
      <c r="AD177" s="73">
        <f t="shared" si="80"/>
        <v>13</v>
      </c>
      <c r="AE177" s="73">
        <f t="shared" si="81"/>
        <v>0.17</v>
      </c>
      <c r="AF177" s="82" t="b">
        <f t="shared" si="82"/>
        <v>1</v>
      </c>
    </row>
    <row r="178" spans="1:32">
      <c r="A178" s="84" t="s">
        <v>3442</v>
      </c>
      <c r="B178" s="35" t="s">
        <v>452</v>
      </c>
      <c r="C178" s="35" t="s">
        <v>3511</v>
      </c>
      <c r="D178" s="35" t="s">
        <v>3521</v>
      </c>
      <c r="E178" s="58" t="str">
        <f t="shared" si="83"/>
        <v>KG-01504/42561347A</v>
      </c>
      <c r="F178" s="19" t="s">
        <v>440</v>
      </c>
      <c r="G178" s="19" t="s">
        <v>460</v>
      </c>
      <c r="H178" s="45">
        <v>43448</v>
      </c>
      <c r="I178" s="46">
        <v>30</v>
      </c>
      <c r="J178" s="46">
        <v>240</v>
      </c>
      <c r="K178" s="67">
        <f t="shared" si="84"/>
        <v>8</v>
      </c>
      <c r="L178" s="47">
        <v>6.4</v>
      </c>
      <c r="M178" s="68">
        <f t="shared" si="85"/>
        <v>192</v>
      </c>
      <c r="N178" s="46">
        <v>30.5</v>
      </c>
      <c r="O178" s="46">
        <v>27.5</v>
      </c>
      <c r="P178" s="46">
        <v>15</v>
      </c>
      <c r="Q178" s="73">
        <f t="shared" si="75"/>
        <v>0.013</v>
      </c>
      <c r="R178" s="67">
        <f t="shared" si="76"/>
        <v>0.38</v>
      </c>
      <c r="S178" s="74">
        <f t="shared" si="74"/>
        <v>0.145833333333333</v>
      </c>
      <c r="T178" s="51">
        <v>35</v>
      </c>
      <c r="U178" s="76" t="s">
        <v>3515</v>
      </c>
      <c r="V178" s="26">
        <f>IF(E178="","",SUMIF(OUTBOUND!$G:$G,WMS!E178,OUTBOUND!$L:$L))</f>
        <v>0</v>
      </c>
      <c r="W178" s="26">
        <f>IF(E178="","",SUMIF(OUTBOUND!$G:$G,WMS!E178,OUTBOUND!$M:$M))</f>
        <v>0</v>
      </c>
      <c r="X178" s="73">
        <f>IF(E178="","",SUMIF(OUTBOUND!$G:$G,WMS!E178,OUTBOUND!$O:$O))</f>
        <v>0</v>
      </c>
      <c r="Y178" s="73">
        <f>IF(E178="","",SUMIF(OUTBOUND!$G:$G,WMS!E178,OUTBOUND!$AC:$AC))</f>
        <v>0</v>
      </c>
      <c r="Z178" s="73">
        <f>IF(E178="","",SUMIF(OUTBOUND!$G:$G,WMS!E178,OUTBOUND!$P:$P))</f>
        <v>0</v>
      </c>
      <c r="AA178" s="26">
        <f t="shared" si="77"/>
        <v>30</v>
      </c>
      <c r="AB178" s="26">
        <f t="shared" si="78"/>
        <v>240</v>
      </c>
      <c r="AC178" s="73">
        <f t="shared" si="79"/>
        <v>192</v>
      </c>
      <c r="AD178" s="73">
        <f t="shared" si="80"/>
        <v>35</v>
      </c>
      <c r="AE178" s="73">
        <f t="shared" si="81"/>
        <v>0.38</v>
      </c>
      <c r="AF178" s="82" t="b">
        <f t="shared" si="82"/>
        <v>1</v>
      </c>
    </row>
    <row r="179" spans="1:32">
      <c r="A179" s="84" t="s">
        <v>3442</v>
      </c>
      <c r="B179" s="35" t="s">
        <v>461</v>
      </c>
      <c r="C179" s="35" t="s">
        <v>3522</v>
      </c>
      <c r="D179" s="35" t="s">
        <v>3523</v>
      </c>
      <c r="E179" s="58" t="str">
        <f t="shared" si="83"/>
        <v>KG-01561/42353409A</v>
      </c>
      <c r="F179" s="19" t="s">
        <v>440</v>
      </c>
      <c r="G179" s="19" t="s">
        <v>462</v>
      </c>
      <c r="H179" s="45">
        <v>43448</v>
      </c>
      <c r="I179" s="85">
        <v>18</v>
      </c>
      <c r="J179" s="85">
        <v>108</v>
      </c>
      <c r="K179" s="67">
        <f t="shared" si="84"/>
        <v>6</v>
      </c>
      <c r="L179" s="47">
        <v>9.5</v>
      </c>
      <c r="M179" s="68">
        <f t="shared" si="85"/>
        <v>171</v>
      </c>
      <c r="N179" s="46">
        <v>39</v>
      </c>
      <c r="O179" s="46">
        <v>39</v>
      </c>
      <c r="P179" s="46">
        <v>22</v>
      </c>
      <c r="Q179" s="73">
        <f t="shared" si="75"/>
        <v>0.033</v>
      </c>
      <c r="R179" s="67">
        <f t="shared" si="76"/>
        <v>0.6</v>
      </c>
      <c r="S179" s="74">
        <f t="shared" si="74"/>
        <v>0.74</v>
      </c>
      <c r="T179" s="51">
        <v>79.92</v>
      </c>
      <c r="U179" s="76" t="s">
        <v>3524</v>
      </c>
      <c r="V179" s="26">
        <f>IF(E179="","",SUMIF(OUTBOUND!$G:$G,WMS!E179,OUTBOUND!$L:$L))</f>
        <v>0</v>
      </c>
      <c r="W179" s="26">
        <f>IF(E179="","",SUMIF(OUTBOUND!$G:$G,WMS!E179,OUTBOUND!$M:$M))</f>
        <v>0</v>
      </c>
      <c r="X179" s="73">
        <f>IF(E179="","",SUMIF(OUTBOUND!$G:$G,WMS!E179,OUTBOUND!$O:$O))</f>
        <v>0</v>
      </c>
      <c r="Y179" s="73">
        <f>IF(E179="","",SUMIF(OUTBOUND!$G:$G,WMS!E179,OUTBOUND!$AC:$AC))</f>
        <v>0</v>
      </c>
      <c r="Z179" s="73">
        <f>IF(E179="","",SUMIF(OUTBOUND!$G:$G,WMS!E179,OUTBOUND!$P:$P))</f>
        <v>0</v>
      </c>
      <c r="AA179" s="26">
        <f t="shared" si="77"/>
        <v>18</v>
      </c>
      <c r="AB179" s="26">
        <f t="shared" si="78"/>
        <v>108</v>
      </c>
      <c r="AC179" s="73">
        <f t="shared" si="79"/>
        <v>171</v>
      </c>
      <c r="AD179" s="73">
        <f t="shared" si="80"/>
        <v>79.92</v>
      </c>
      <c r="AE179" s="73">
        <f t="shared" si="81"/>
        <v>0.6</v>
      </c>
      <c r="AF179" s="82" t="b">
        <f t="shared" si="82"/>
        <v>1</v>
      </c>
    </row>
    <row r="180" spans="1:32">
      <c r="A180" s="84" t="s">
        <v>3442</v>
      </c>
      <c r="B180" s="35" t="s">
        <v>461</v>
      </c>
      <c r="C180" s="35" t="s">
        <v>3522</v>
      </c>
      <c r="D180" s="35" t="s">
        <v>3525</v>
      </c>
      <c r="E180" s="58" t="str">
        <f t="shared" si="83"/>
        <v>KG-01561/42353744A</v>
      </c>
      <c r="F180" s="19" t="s">
        <v>440</v>
      </c>
      <c r="G180" s="19" t="s">
        <v>464</v>
      </c>
      <c r="H180" s="45">
        <v>43448</v>
      </c>
      <c r="I180" s="85">
        <v>18</v>
      </c>
      <c r="J180" s="85">
        <v>108</v>
      </c>
      <c r="K180" s="67">
        <f t="shared" si="84"/>
        <v>6</v>
      </c>
      <c r="L180" s="47">
        <v>9.5</v>
      </c>
      <c r="M180" s="68">
        <f t="shared" si="85"/>
        <v>171</v>
      </c>
      <c r="N180" s="46">
        <v>39</v>
      </c>
      <c r="O180" s="46">
        <v>39</v>
      </c>
      <c r="P180" s="46">
        <v>22</v>
      </c>
      <c r="Q180" s="73">
        <f t="shared" si="75"/>
        <v>0.033</v>
      </c>
      <c r="R180" s="67">
        <f t="shared" si="76"/>
        <v>0.6</v>
      </c>
      <c r="S180" s="74">
        <f t="shared" si="74"/>
        <v>0.6</v>
      </c>
      <c r="T180" s="51">
        <v>64.8</v>
      </c>
      <c r="U180" s="76" t="s">
        <v>3524</v>
      </c>
      <c r="V180" s="26">
        <f>IF(E180="","",SUMIF(OUTBOUND!$G:$G,WMS!E180,OUTBOUND!$L:$L))</f>
        <v>0</v>
      </c>
      <c r="W180" s="26">
        <f>IF(E180="","",SUMIF(OUTBOUND!$G:$G,WMS!E180,OUTBOUND!$M:$M))</f>
        <v>0</v>
      </c>
      <c r="X180" s="73">
        <f>IF(E180="","",SUMIF(OUTBOUND!$G:$G,WMS!E180,OUTBOUND!$O:$O))</f>
        <v>0</v>
      </c>
      <c r="Y180" s="73">
        <f>IF(E180="","",SUMIF(OUTBOUND!$G:$G,WMS!E180,OUTBOUND!$AC:$AC))</f>
        <v>0</v>
      </c>
      <c r="Z180" s="73">
        <f>IF(E180="","",SUMIF(OUTBOUND!$G:$G,WMS!E180,OUTBOUND!$P:$P))</f>
        <v>0</v>
      </c>
      <c r="AA180" s="26">
        <f t="shared" si="77"/>
        <v>18</v>
      </c>
      <c r="AB180" s="26">
        <f t="shared" si="78"/>
        <v>108</v>
      </c>
      <c r="AC180" s="73">
        <f t="shared" si="79"/>
        <v>171</v>
      </c>
      <c r="AD180" s="73">
        <f t="shared" si="80"/>
        <v>64.8</v>
      </c>
      <c r="AE180" s="73">
        <f t="shared" si="81"/>
        <v>0.6</v>
      </c>
      <c r="AF180" s="82" t="b">
        <f t="shared" si="82"/>
        <v>1</v>
      </c>
    </row>
    <row r="181" spans="1:32">
      <c r="A181" s="60" t="s">
        <v>3442</v>
      </c>
      <c r="B181" s="19" t="s">
        <v>465</v>
      </c>
      <c r="C181" s="19" t="s">
        <v>3526</v>
      </c>
      <c r="D181" s="19" t="s">
        <v>3527</v>
      </c>
      <c r="E181" s="58" t="str">
        <f t="shared" si="83"/>
        <v>KG-00734/41531457</v>
      </c>
      <c r="F181" s="19" t="s">
        <v>440</v>
      </c>
      <c r="G181" s="19" t="s">
        <v>466</v>
      </c>
      <c r="H181" s="45">
        <v>43448</v>
      </c>
      <c r="I181" s="46">
        <v>48</v>
      </c>
      <c r="J181" s="46">
        <v>384</v>
      </c>
      <c r="K181" s="67">
        <f t="shared" si="84"/>
        <v>8</v>
      </c>
      <c r="L181" s="47">
        <v>3</v>
      </c>
      <c r="M181" s="68">
        <f t="shared" si="85"/>
        <v>144</v>
      </c>
      <c r="N181" s="46">
        <v>40.5</v>
      </c>
      <c r="O181" s="46">
        <v>21</v>
      </c>
      <c r="P181" s="46">
        <v>11</v>
      </c>
      <c r="Q181" s="73">
        <f t="shared" si="75"/>
        <v>0.009</v>
      </c>
      <c r="R181" s="67">
        <f t="shared" si="76"/>
        <v>0.45</v>
      </c>
      <c r="S181" s="74">
        <f t="shared" si="74"/>
        <v>0.1875</v>
      </c>
      <c r="T181" s="51">
        <v>72</v>
      </c>
      <c r="U181" s="76" t="s">
        <v>3528</v>
      </c>
      <c r="V181" s="26">
        <f>IF(E181="","",SUMIF(OUTBOUND!$G:$G,WMS!E181,OUTBOUND!$L:$L))</f>
        <v>0</v>
      </c>
      <c r="W181" s="26">
        <f>IF(E181="","",SUMIF(OUTBOUND!$G:$G,WMS!E181,OUTBOUND!$M:$M))</f>
        <v>0</v>
      </c>
      <c r="X181" s="73">
        <f>IF(E181="","",SUMIF(OUTBOUND!$G:$G,WMS!E181,OUTBOUND!$O:$O))</f>
        <v>0</v>
      </c>
      <c r="Y181" s="73">
        <f>IF(E181="","",SUMIF(OUTBOUND!$G:$G,WMS!E181,OUTBOUND!$AC:$AC))</f>
        <v>0</v>
      </c>
      <c r="Z181" s="73">
        <f>IF(E181="","",SUMIF(OUTBOUND!$G:$G,WMS!E181,OUTBOUND!$P:$P))</f>
        <v>0</v>
      </c>
      <c r="AA181" s="26">
        <f t="shared" si="77"/>
        <v>48</v>
      </c>
      <c r="AB181" s="26">
        <f t="shared" si="78"/>
        <v>384</v>
      </c>
      <c r="AC181" s="73">
        <f t="shared" si="79"/>
        <v>144</v>
      </c>
      <c r="AD181" s="73">
        <f t="shared" si="80"/>
        <v>72</v>
      </c>
      <c r="AE181" s="73">
        <f t="shared" si="81"/>
        <v>0.45</v>
      </c>
      <c r="AF181" s="82" t="b">
        <f t="shared" si="82"/>
        <v>1</v>
      </c>
    </row>
    <row r="182" spans="1:32">
      <c r="A182" s="60" t="s">
        <v>3442</v>
      </c>
      <c r="B182" s="19" t="s">
        <v>468</v>
      </c>
      <c r="C182" s="19" t="s">
        <v>3529</v>
      </c>
      <c r="D182" s="19" t="s">
        <v>3530</v>
      </c>
      <c r="E182" s="58" t="str">
        <f t="shared" si="83"/>
        <v>KG-01549/42492245</v>
      </c>
      <c r="F182" s="19" t="s">
        <v>440</v>
      </c>
      <c r="G182" s="19" t="s">
        <v>469</v>
      </c>
      <c r="H182" s="45">
        <v>43448</v>
      </c>
      <c r="I182" s="46">
        <v>30</v>
      </c>
      <c r="J182" s="46">
        <v>240</v>
      </c>
      <c r="K182" s="67">
        <f t="shared" si="84"/>
        <v>8</v>
      </c>
      <c r="L182" s="47">
        <v>4</v>
      </c>
      <c r="M182" s="68">
        <f t="shared" si="85"/>
        <v>120</v>
      </c>
      <c r="N182" s="46">
        <v>40.5</v>
      </c>
      <c r="O182" s="46">
        <v>23.5</v>
      </c>
      <c r="P182" s="46">
        <v>13.5</v>
      </c>
      <c r="Q182" s="73">
        <f t="shared" si="75"/>
        <v>0.013</v>
      </c>
      <c r="R182" s="67">
        <f t="shared" si="76"/>
        <v>0.39</v>
      </c>
      <c r="S182" s="74">
        <f t="shared" si="74"/>
        <v>0.375</v>
      </c>
      <c r="T182" s="51">
        <v>90</v>
      </c>
      <c r="U182" s="76" t="s">
        <v>3531</v>
      </c>
      <c r="V182" s="26">
        <f>IF(E182="","",SUMIF(OUTBOUND!$G:$G,WMS!E182,OUTBOUND!$L:$L))</f>
        <v>0</v>
      </c>
      <c r="W182" s="26">
        <f>IF(E182="","",SUMIF(OUTBOUND!$G:$G,WMS!E182,OUTBOUND!$M:$M))</f>
        <v>0</v>
      </c>
      <c r="X182" s="73">
        <f>IF(E182="","",SUMIF(OUTBOUND!$G:$G,WMS!E182,OUTBOUND!$O:$O))</f>
        <v>0</v>
      </c>
      <c r="Y182" s="73">
        <f>IF(E182="","",SUMIF(OUTBOUND!$G:$G,WMS!E182,OUTBOUND!$AC:$AC))</f>
        <v>0</v>
      </c>
      <c r="Z182" s="73">
        <f>IF(E182="","",SUMIF(OUTBOUND!$G:$G,WMS!E182,OUTBOUND!$P:$P))</f>
        <v>0</v>
      </c>
      <c r="AA182" s="26">
        <f t="shared" si="77"/>
        <v>30</v>
      </c>
      <c r="AB182" s="26">
        <f t="shared" si="78"/>
        <v>240</v>
      </c>
      <c r="AC182" s="73">
        <f t="shared" si="79"/>
        <v>120</v>
      </c>
      <c r="AD182" s="73">
        <f t="shared" si="80"/>
        <v>90</v>
      </c>
      <c r="AE182" s="73">
        <f t="shared" si="81"/>
        <v>0.39</v>
      </c>
      <c r="AF182" s="82" t="b">
        <f t="shared" si="82"/>
        <v>1</v>
      </c>
    </row>
    <row r="183" spans="1:32">
      <c r="A183" s="60" t="s">
        <v>3442</v>
      </c>
      <c r="B183" s="19" t="s">
        <v>468</v>
      </c>
      <c r="C183" s="19" t="s">
        <v>3529</v>
      </c>
      <c r="D183" s="19" t="s">
        <v>3532</v>
      </c>
      <c r="E183" s="58" t="str">
        <f t="shared" si="83"/>
        <v>KG-01549/42279327</v>
      </c>
      <c r="F183" s="19" t="s">
        <v>440</v>
      </c>
      <c r="G183" s="19" t="s">
        <v>471</v>
      </c>
      <c r="H183" s="45">
        <v>43448</v>
      </c>
      <c r="I183" s="46">
        <v>36</v>
      </c>
      <c r="J183" s="46">
        <v>288</v>
      </c>
      <c r="K183" s="67">
        <f t="shared" si="84"/>
        <v>8</v>
      </c>
      <c r="L183" s="47">
        <v>3</v>
      </c>
      <c r="M183" s="68">
        <f t="shared" si="85"/>
        <v>108</v>
      </c>
      <c r="N183" s="46">
        <v>40.5</v>
      </c>
      <c r="O183" s="46">
        <v>23.5</v>
      </c>
      <c r="P183" s="46">
        <v>13.5</v>
      </c>
      <c r="Q183" s="73">
        <f t="shared" si="75"/>
        <v>0.013</v>
      </c>
      <c r="R183" s="67">
        <f t="shared" si="76"/>
        <v>0.46</v>
      </c>
      <c r="S183" s="74">
        <f t="shared" ref="S183:S246" si="86">IF(T183="","",T183/J183)</f>
        <v>0.375</v>
      </c>
      <c r="T183" s="51">
        <v>108</v>
      </c>
      <c r="U183" s="76" t="s">
        <v>3506</v>
      </c>
      <c r="V183" s="26">
        <f>IF(E183="","",SUMIF(OUTBOUND!$G:$G,WMS!E183,OUTBOUND!$L:$L))</f>
        <v>16</v>
      </c>
      <c r="W183" s="26">
        <f>IF(E183="","",SUMIF(OUTBOUND!$G:$G,WMS!E183,OUTBOUND!$M:$M))</f>
        <v>128</v>
      </c>
      <c r="X183" s="73">
        <f>IF(E183="","",SUMIF(OUTBOUND!$G:$G,WMS!E183,OUTBOUND!$O:$O))</f>
        <v>48</v>
      </c>
      <c r="Y183" s="73">
        <f>IF(E183="","",SUMIF(OUTBOUND!$G:$G,WMS!E183,OUTBOUND!$AC:$AC))</f>
        <v>48</v>
      </c>
      <c r="Z183" s="73">
        <f>IF(E183="","",SUMIF(OUTBOUND!$G:$G,WMS!E183,OUTBOUND!$P:$P))</f>
        <v>0.208</v>
      </c>
      <c r="AA183" s="26">
        <f t="shared" si="77"/>
        <v>20</v>
      </c>
      <c r="AB183" s="26">
        <f t="shared" si="78"/>
        <v>160</v>
      </c>
      <c r="AC183" s="73">
        <f t="shared" si="79"/>
        <v>60</v>
      </c>
      <c r="AD183" s="73">
        <f t="shared" si="80"/>
        <v>60</v>
      </c>
      <c r="AE183" s="73">
        <f t="shared" si="81"/>
        <v>0.252</v>
      </c>
      <c r="AF183" s="82" t="b">
        <f t="shared" si="82"/>
        <v>1</v>
      </c>
    </row>
    <row r="184" spans="1:32">
      <c r="A184" s="60" t="s">
        <v>3442</v>
      </c>
      <c r="B184" s="19" t="s">
        <v>468</v>
      </c>
      <c r="C184" s="19" t="s">
        <v>3529</v>
      </c>
      <c r="D184" s="19" t="s">
        <v>3533</v>
      </c>
      <c r="E184" s="58" t="str">
        <f t="shared" si="83"/>
        <v>KG-01549/42492207</v>
      </c>
      <c r="F184" s="19" t="s">
        <v>440</v>
      </c>
      <c r="G184" s="19" t="s">
        <v>472</v>
      </c>
      <c r="H184" s="45">
        <v>43448</v>
      </c>
      <c r="I184" s="46">
        <v>42</v>
      </c>
      <c r="J184" s="46">
        <v>336</v>
      </c>
      <c r="K184" s="67">
        <f t="shared" si="84"/>
        <v>8</v>
      </c>
      <c r="L184" s="47">
        <v>3.5</v>
      </c>
      <c r="M184" s="68">
        <f t="shared" si="85"/>
        <v>147</v>
      </c>
      <c r="N184" s="46">
        <v>40.5</v>
      </c>
      <c r="O184" s="46">
        <v>23.5</v>
      </c>
      <c r="P184" s="46">
        <v>13.5</v>
      </c>
      <c r="Q184" s="73">
        <f t="shared" si="75"/>
        <v>0.013</v>
      </c>
      <c r="R184" s="67">
        <f t="shared" si="76"/>
        <v>0.54</v>
      </c>
      <c r="S184" s="74">
        <f t="shared" si="86"/>
        <v>0.375</v>
      </c>
      <c r="T184" s="51">
        <v>126</v>
      </c>
      <c r="U184" s="76" t="s">
        <v>3531</v>
      </c>
      <c r="V184" s="26">
        <f>IF(E184="","",SUMIF(OUTBOUND!$G:$G,WMS!E184,OUTBOUND!$L:$L))</f>
        <v>16</v>
      </c>
      <c r="W184" s="26">
        <f>IF(E184="","",SUMIF(OUTBOUND!$G:$G,WMS!E184,OUTBOUND!$M:$M))</f>
        <v>128</v>
      </c>
      <c r="X184" s="73">
        <f>IF(E184="","",SUMIF(OUTBOUND!$G:$G,WMS!E184,OUTBOUND!$O:$O))</f>
        <v>56</v>
      </c>
      <c r="Y184" s="73">
        <f>IF(E184="","",SUMIF(OUTBOUND!$G:$G,WMS!E184,OUTBOUND!$AC:$AC))</f>
        <v>48</v>
      </c>
      <c r="Z184" s="73">
        <f>IF(E184="","",SUMIF(OUTBOUND!$G:$G,WMS!E184,OUTBOUND!$P:$P))</f>
        <v>0.208</v>
      </c>
      <c r="AA184" s="26">
        <f t="shared" si="77"/>
        <v>26</v>
      </c>
      <c r="AB184" s="26">
        <f t="shared" si="78"/>
        <v>208</v>
      </c>
      <c r="AC184" s="73">
        <f t="shared" si="79"/>
        <v>91</v>
      </c>
      <c r="AD184" s="73">
        <f t="shared" si="80"/>
        <v>78</v>
      </c>
      <c r="AE184" s="73">
        <f t="shared" si="81"/>
        <v>0.332</v>
      </c>
      <c r="AF184" s="82" t="b">
        <f t="shared" si="82"/>
        <v>1</v>
      </c>
    </row>
    <row r="185" spans="1:32">
      <c r="A185" s="60" t="s">
        <v>3442</v>
      </c>
      <c r="B185" s="19" t="s">
        <v>468</v>
      </c>
      <c r="C185" s="19" t="s">
        <v>3529</v>
      </c>
      <c r="D185" s="19" t="s">
        <v>3534</v>
      </c>
      <c r="E185" s="58" t="str">
        <f t="shared" si="83"/>
        <v>KG-01549/42440369</v>
      </c>
      <c r="F185" s="19" t="s">
        <v>440</v>
      </c>
      <c r="G185" s="19" t="s">
        <v>473</v>
      </c>
      <c r="H185" s="45">
        <v>43448</v>
      </c>
      <c r="I185" s="46">
        <v>30</v>
      </c>
      <c r="J185" s="46">
        <v>240</v>
      </c>
      <c r="K185" s="67">
        <f t="shared" si="84"/>
        <v>8</v>
      </c>
      <c r="L185" s="47">
        <v>4</v>
      </c>
      <c r="M185" s="68">
        <f t="shared" si="85"/>
        <v>120</v>
      </c>
      <c r="N185" s="46">
        <v>40.5</v>
      </c>
      <c r="O185" s="46">
        <v>23.5</v>
      </c>
      <c r="P185" s="46">
        <v>13.5</v>
      </c>
      <c r="Q185" s="73">
        <f t="shared" si="75"/>
        <v>0.013</v>
      </c>
      <c r="R185" s="67">
        <f t="shared" si="76"/>
        <v>0.39</v>
      </c>
      <c r="S185" s="74">
        <f t="shared" si="86"/>
        <v>0.375</v>
      </c>
      <c r="T185" s="51">
        <v>90</v>
      </c>
      <c r="U185" s="76" t="s">
        <v>3531</v>
      </c>
      <c r="V185" s="26">
        <f>IF(E185="","",SUMIF(OUTBOUND!$G:$G,WMS!E185,OUTBOUND!$L:$L))</f>
        <v>0</v>
      </c>
      <c r="W185" s="26">
        <f>IF(E185="","",SUMIF(OUTBOUND!$G:$G,WMS!E185,OUTBOUND!$M:$M))</f>
        <v>0</v>
      </c>
      <c r="X185" s="73">
        <f>IF(E185="","",SUMIF(OUTBOUND!$G:$G,WMS!E185,OUTBOUND!$O:$O))</f>
        <v>0</v>
      </c>
      <c r="Y185" s="73">
        <f>IF(E185="","",SUMIF(OUTBOUND!$G:$G,WMS!E185,OUTBOUND!$AC:$AC))</f>
        <v>0</v>
      </c>
      <c r="Z185" s="73">
        <f>IF(E185="","",SUMIF(OUTBOUND!$G:$G,WMS!E185,OUTBOUND!$P:$P))</f>
        <v>0</v>
      </c>
      <c r="AA185" s="26">
        <f t="shared" si="77"/>
        <v>30</v>
      </c>
      <c r="AB185" s="26">
        <f t="shared" si="78"/>
        <v>240</v>
      </c>
      <c r="AC185" s="73">
        <f t="shared" si="79"/>
        <v>120</v>
      </c>
      <c r="AD185" s="73">
        <f t="shared" si="80"/>
        <v>90</v>
      </c>
      <c r="AE185" s="73">
        <f t="shared" si="81"/>
        <v>0.39</v>
      </c>
      <c r="AF185" s="82" t="b">
        <f t="shared" si="82"/>
        <v>1</v>
      </c>
    </row>
    <row r="186" spans="1:32">
      <c r="A186" s="60" t="s">
        <v>3442</v>
      </c>
      <c r="B186" s="19" t="s">
        <v>474</v>
      </c>
      <c r="C186" s="19" t="s">
        <v>3535</v>
      </c>
      <c r="D186" s="19" t="s">
        <v>3536</v>
      </c>
      <c r="E186" s="58" t="str">
        <f t="shared" si="83"/>
        <v>KG-01536/42447375</v>
      </c>
      <c r="F186" s="19" t="s">
        <v>440</v>
      </c>
      <c r="G186" s="19" t="s">
        <v>475</v>
      </c>
      <c r="H186" s="45">
        <v>43448</v>
      </c>
      <c r="I186" s="46">
        <v>24</v>
      </c>
      <c r="J186" s="46">
        <v>144</v>
      </c>
      <c r="K186" s="67">
        <f t="shared" si="84"/>
        <v>6</v>
      </c>
      <c r="L186" s="47">
        <v>3.6</v>
      </c>
      <c r="M186" s="68">
        <f t="shared" si="85"/>
        <v>86.4</v>
      </c>
      <c r="N186" s="46">
        <v>42</v>
      </c>
      <c r="O186" s="46">
        <v>29</v>
      </c>
      <c r="P186" s="46">
        <v>13.5</v>
      </c>
      <c r="Q186" s="73">
        <f t="shared" si="75"/>
        <v>0.016</v>
      </c>
      <c r="R186" s="67">
        <f t="shared" si="76"/>
        <v>0.39</v>
      </c>
      <c r="S186" s="74">
        <f t="shared" si="86"/>
        <v>0.46</v>
      </c>
      <c r="T186" s="51">
        <v>66.24</v>
      </c>
      <c r="U186" s="76" t="s">
        <v>3510</v>
      </c>
      <c r="V186" s="26">
        <f>IF(E186="","",SUMIF(OUTBOUND!$G:$G,WMS!E186,OUTBOUND!$L:$L))</f>
        <v>0</v>
      </c>
      <c r="W186" s="26">
        <f>IF(E186="","",SUMIF(OUTBOUND!$G:$G,WMS!E186,OUTBOUND!$M:$M))</f>
        <v>0</v>
      </c>
      <c r="X186" s="73">
        <f>IF(E186="","",SUMIF(OUTBOUND!$G:$G,WMS!E186,OUTBOUND!$O:$O))</f>
        <v>0</v>
      </c>
      <c r="Y186" s="73">
        <f>IF(E186="","",SUMIF(OUTBOUND!$G:$G,WMS!E186,OUTBOUND!$AC:$AC))</f>
        <v>0</v>
      </c>
      <c r="Z186" s="73">
        <f>IF(E186="","",SUMIF(OUTBOUND!$G:$G,WMS!E186,OUTBOUND!$P:$P))</f>
        <v>0</v>
      </c>
      <c r="AA186" s="26">
        <f t="shared" si="77"/>
        <v>24</v>
      </c>
      <c r="AB186" s="26">
        <f t="shared" si="78"/>
        <v>144</v>
      </c>
      <c r="AC186" s="73">
        <f t="shared" si="79"/>
        <v>86.4</v>
      </c>
      <c r="AD186" s="73">
        <f t="shared" si="80"/>
        <v>66.24</v>
      </c>
      <c r="AE186" s="73">
        <f t="shared" si="81"/>
        <v>0.39</v>
      </c>
      <c r="AF186" s="82" t="b">
        <f t="shared" si="82"/>
        <v>1</v>
      </c>
    </row>
    <row r="187" spans="1:32">
      <c r="A187" s="60" t="s">
        <v>3442</v>
      </c>
      <c r="B187" s="19" t="s">
        <v>474</v>
      </c>
      <c r="C187" s="19" t="s">
        <v>3535</v>
      </c>
      <c r="D187" s="19" t="s">
        <v>3537</v>
      </c>
      <c r="E187" s="58" t="str">
        <f t="shared" si="83"/>
        <v>KG-01536/42447382</v>
      </c>
      <c r="F187" s="19" t="s">
        <v>440</v>
      </c>
      <c r="G187" s="19" t="s">
        <v>476</v>
      </c>
      <c r="H187" s="45">
        <v>43448</v>
      </c>
      <c r="I187" s="46">
        <v>24</v>
      </c>
      <c r="J187" s="46">
        <v>72</v>
      </c>
      <c r="K187" s="67">
        <f t="shared" si="84"/>
        <v>3</v>
      </c>
      <c r="L187" s="47">
        <v>2.4</v>
      </c>
      <c r="M187" s="68">
        <f t="shared" si="85"/>
        <v>57.6</v>
      </c>
      <c r="N187" s="46">
        <v>43</v>
      </c>
      <c r="O187" s="46">
        <v>19.5</v>
      </c>
      <c r="P187" s="46">
        <v>15</v>
      </c>
      <c r="Q187" s="73">
        <f t="shared" si="75"/>
        <v>0.013</v>
      </c>
      <c r="R187" s="67">
        <f t="shared" si="76"/>
        <v>0.3</v>
      </c>
      <c r="S187" s="74">
        <f t="shared" si="86"/>
        <v>0.64</v>
      </c>
      <c r="T187" s="51">
        <v>46.08</v>
      </c>
      <c r="U187" s="76" t="s">
        <v>3538</v>
      </c>
      <c r="V187" s="26">
        <f>IF(E187="","",SUMIF(OUTBOUND!$G:$G,WMS!E187,OUTBOUND!$L:$L))</f>
        <v>0</v>
      </c>
      <c r="W187" s="26">
        <f>IF(E187="","",SUMIF(OUTBOUND!$G:$G,WMS!E187,OUTBOUND!$M:$M))</f>
        <v>0</v>
      </c>
      <c r="X187" s="73">
        <f>IF(E187="","",SUMIF(OUTBOUND!$G:$G,WMS!E187,OUTBOUND!$O:$O))</f>
        <v>0</v>
      </c>
      <c r="Y187" s="73">
        <f>IF(E187="","",SUMIF(OUTBOUND!$G:$G,WMS!E187,OUTBOUND!$AC:$AC))</f>
        <v>0</v>
      </c>
      <c r="Z187" s="73">
        <f>IF(E187="","",SUMIF(OUTBOUND!$G:$G,WMS!E187,OUTBOUND!$P:$P))</f>
        <v>0</v>
      </c>
      <c r="AA187" s="26">
        <f t="shared" si="77"/>
        <v>24</v>
      </c>
      <c r="AB187" s="26">
        <f t="shared" si="78"/>
        <v>72</v>
      </c>
      <c r="AC187" s="73">
        <f t="shared" si="79"/>
        <v>57.6</v>
      </c>
      <c r="AD187" s="73">
        <f t="shared" si="80"/>
        <v>46.08</v>
      </c>
      <c r="AE187" s="73">
        <f t="shared" si="81"/>
        <v>0.3</v>
      </c>
      <c r="AF187" s="82" t="b">
        <f t="shared" si="82"/>
        <v>1</v>
      </c>
    </row>
    <row r="188" spans="1:32">
      <c r="A188" s="60" t="s">
        <v>3442</v>
      </c>
      <c r="B188" s="19" t="s">
        <v>477</v>
      </c>
      <c r="C188" s="19" t="s">
        <v>3539</v>
      </c>
      <c r="D188" s="19" t="s">
        <v>3540</v>
      </c>
      <c r="E188" s="58" t="str">
        <f t="shared" si="83"/>
        <v>KG-01543/42445388</v>
      </c>
      <c r="F188" s="19" t="s">
        <v>440</v>
      </c>
      <c r="G188" s="19" t="s">
        <v>478</v>
      </c>
      <c r="H188" s="45">
        <v>43448</v>
      </c>
      <c r="I188" s="46">
        <v>48</v>
      </c>
      <c r="J188" s="46">
        <v>480</v>
      </c>
      <c r="K188" s="67">
        <f t="shared" si="84"/>
        <v>10</v>
      </c>
      <c r="L188" s="47">
        <v>1.95</v>
      </c>
      <c r="M188" s="68">
        <f t="shared" si="85"/>
        <v>93.6</v>
      </c>
      <c r="N188" s="46">
        <v>36.5</v>
      </c>
      <c r="O188" s="46">
        <v>16.5</v>
      </c>
      <c r="P188" s="46">
        <v>12</v>
      </c>
      <c r="Q188" s="73">
        <f t="shared" si="75"/>
        <v>0.007</v>
      </c>
      <c r="R188" s="67">
        <f t="shared" si="76"/>
        <v>0.35</v>
      </c>
      <c r="S188" s="74">
        <f t="shared" si="86"/>
        <v>0.17</v>
      </c>
      <c r="T188" s="51">
        <v>81.6</v>
      </c>
      <c r="U188" s="76" t="s">
        <v>3541</v>
      </c>
      <c r="V188" s="26">
        <f>IF(E188="","",SUMIF(OUTBOUND!$G:$G,WMS!E188,OUTBOUND!$L:$L))</f>
        <v>9</v>
      </c>
      <c r="W188" s="26">
        <f>IF(E188="","",SUMIF(OUTBOUND!$G:$G,WMS!E188,OUTBOUND!$M:$M))</f>
        <v>90</v>
      </c>
      <c r="X188" s="73">
        <f>IF(E188="","",SUMIF(OUTBOUND!$G:$G,WMS!E188,OUTBOUND!$O:$O))</f>
        <v>17.55</v>
      </c>
      <c r="Y188" s="73">
        <f>IF(E188="","",SUMIF(OUTBOUND!$G:$G,WMS!E188,OUTBOUND!$AC:$AC))</f>
        <v>15.3</v>
      </c>
      <c r="Z188" s="73">
        <f>IF(E188="","",SUMIF(OUTBOUND!$G:$G,WMS!E188,OUTBOUND!$P:$P))</f>
        <v>0.063</v>
      </c>
      <c r="AA188" s="26">
        <f t="shared" si="77"/>
        <v>39</v>
      </c>
      <c r="AB188" s="26">
        <f t="shared" si="78"/>
        <v>390</v>
      </c>
      <c r="AC188" s="73">
        <f t="shared" si="79"/>
        <v>76.05</v>
      </c>
      <c r="AD188" s="73">
        <f t="shared" si="80"/>
        <v>66.3</v>
      </c>
      <c r="AE188" s="73">
        <f t="shared" si="81"/>
        <v>0.287</v>
      </c>
      <c r="AF188" s="82" t="b">
        <f t="shared" si="82"/>
        <v>1</v>
      </c>
    </row>
    <row r="189" spans="1:32">
      <c r="A189" s="60" t="s">
        <v>3442</v>
      </c>
      <c r="B189" s="19" t="s">
        <v>477</v>
      </c>
      <c r="C189" s="19" t="s">
        <v>3539</v>
      </c>
      <c r="D189" s="19" t="s">
        <v>3542</v>
      </c>
      <c r="E189" s="58" t="str">
        <f t="shared" si="83"/>
        <v>KG-01543/42445340</v>
      </c>
      <c r="F189" s="19" t="s">
        <v>440</v>
      </c>
      <c r="G189" s="19" t="s">
        <v>480</v>
      </c>
      <c r="H189" s="45">
        <v>43448</v>
      </c>
      <c r="I189" s="46">
        <v>36</v>
      </c>
      <c r="J189" s="46">
        <v>360</v>
      </c>
      <c r="K189" s="67">
        <f t="shared" si="84"/>
        <v>10</v>
      </c>
      <c r="L189" s="47">
        <v>1.9</v>
      </c>
      <c r="M189" s="68">
        <f t="shared" si="85"/>
        <v>68.4</v>
      </c>
      <c r="N189" s="46">
        <v>36.5</v>
      </c>
      <c r="O189" s="46">
        <v>16.5</v>
      </c>
      <c r="P189" s="46">
        <v>12</v>
      </c>
      <c r="Q189" s="73">
        <f t="shared" si="75"/>
        <v>0.007</v>
      </c>
      <c r="R189" s="67">
        <f t="shared" si="76"/>
        <v>0.26</v>
      </c>
      <c r="S189" s="74">
        <f t="shared" si="86"/>
        <v>0.17</v>
      </c>
      <c r="T189" s="51">
        <v>61.2</v>
      </c>
      <c r="U189" s="76" t="s">
        <v>3502</v>
      </c>
      <c r="V189" s="26">
        <f>IF(E189="","",SUMIF(OUTBOUND!$G:$G,WMS!E189,OUTBOUND!$L:$L))</f>
        <v>5</v>
      </c>
      <c r="W189" s="26">
        <f>IF(E189="","",SUMIF(OUTBOUND!$G:$G,WMS!E189,OUTBOUND!$M:$M))</f>
        <v>50</v>
      </c>
      <c r="X189" s="73">
        <f>IF(E189="","",SUMIF(OUTBOUND!$G:$G,WMS!E189,OUTBOUND!$O:$O))</f>
        <v>9.5</v>
      </c>
      <c r="Y189" s="73">
        <f>IF(E189="","",SUMIF(OUTBOUND!$G:$G,WMS!E189,OUTBOUND!$AC:$AC))</f>
        <v>8.5</v>
      </c>
      <c r="Z189" s="73">
        <f>IF(E189="","",SUMIF(OUTBOUND!$G:$G,WMS!E189,OUTBOUND!$P:$P))</f>
        <v>0.035</v>
      </c>
      <c r="AA189" s="26">
        <f t="shared" si="77"/>
        <v>31</v>
      </c>
      <c r="AB189" s="26">
        <f t="shared" si="78"/>
        <v>310</v>
      </c>
      <c r="AC189" s="73">
        <f t="shared" si="79"/>
        <v>58.9</v>
      </c>
      <c r="AD189" s="73">
        <f t="shared" si="80"/>
        <v>52.7</v>
      </c>
      <c r="AE189" s="73">
        <f t="shared" si="81"/>
        <v>0.225</v>
      </c>
      <c r="AF189" s="82" t="b">
        <f t="shared" si="82"/>
        <v>1</v>
      </c>
    </row>
    <row r="190" spans="1:32">
      <c r="A190" s="60" t="s">
        <v>3442</v>
      </c>
      <c r="B190" s="19" t="s">
        <v>477</v>
      </c>
      <c r="C190" s="19" t="s">
        <v>3539</v>
      </c>
      <c r="D190" s="19" t="s">
        <v>3543</v>
      </c>
      <c r="E190" s="58" t="str">
        <f t="shared" si="83"/>
        <v>KG-01543/42445395</v>
      </c>
      <c r="F190" s="19" t="s">
        <v>440</v>
      </c>
      <c r="G190" s="19" t="s">
        <v>481</v>
      </c>
      <c r="H190" s="45">
        <v>43448</v>
      </c>
      <c r="I190" s="46">
        <v>42</v>
      </c>
      <c r="J190" s="46">
        <v>420</v>
      </c>
      <c r="K190" s="67">
        <f t="shared" si="84"/>
        <v>10</v>
      </c>
      <c r="L190" s="47">
        <v>1.95</v>
      </c>
      <c r="M190" s="68">
        <f t="shared" si="85"/>
        <v>81.9</v>
      </c>
      <c r="N190" s="46">
        <v>36.5</v>
      </c>
      <c r="O190" s="46">
        <v>16.5</v>
      </c>
      <c r="P190" s="46">
        <v>12</v>
      </c>
      <c r="Q190" s="73">
        <f t="shared" si="75"/>
        <v>0.007</v>
      </c>
      <c r="R190" s="67">
        <f t="shared" si="76"/>
        <v>0.3</v>
      </c>
      <c r="S190" s="74">
        <f t="shared" si="86"/>
        <v>0.17</v>
      </c>
      <c r="T190" s="51">
        <v>71.4</v>
      </c>
      <c r="U190" s="76" t="s">
        <v>3541</v>
      </c>
      <c r="V190" s="26">
        <f>IF(E190="","",SUMIF(OUTBOUND!$G:$G,WMS!E190,OUTBOUND!$L:$L))</f>
        <v>0</v>
      </c>
      <c r="W190" s="26">
        <f>IF(E190="","",SUMIF(OUTBOUND!$G:$G,WMS!E190,OUTBOUND!$M:$M))</f>
        <v>0</v>
      </c>
      <c r="X190" s="73">
        <f>IF(E190="","",SUMIF(OUTBOUND!$G:$G,WMS!E190,OUTBOUND!$O:$O))</f>
        <v>0</v>
      </c>
      <c r="Y190" s="73">
        <f>IF(E190="","",SUMIF(OUTBOUND!$G:$G,WMS!E190,OUTBOUND!$AC:$AC))</f>
        <v>0</v>
      </c>
      <c r="Z190" s="73">
        <f>IF(E190="","",SUMIF(OUTBOUND!$G:$G,WMS!E190,OUTBOUND!$P:$P))</f>
        <v>0</v>
      </c>
      <c r="AA190" s="26">
        <f t="shared" si="77"/>
        <v>42</v>
      </c>
      <c r="AB190" s="26">
        <f t="shared" si="78"/>
        <v>420</v>
      </c>
      <c r="AC190" s="73">
        <f t="shared" si="79"/>
        <v>81.9</v>
      </c>
      <c r="AD190" s="73">
        <f t="shared" si="80"/>
        <v>71.4</v>
      </c>
      <c r="AE190" s="73">
        <f t="shared" si="81"/>
        <v>0.3</v>
      </c>
      <c r="AF190" s="82" t="b">
        <f t="shared" si="82"/>
        <v>1</v>
      </c>
    </row>
    <row r="191" spans="1:32">
      <c r="A191" s="60" t="s">
        <v>3442</v>
      </c>
      <c r="B191" s="19" t="s">
        <v>477</v>
      </c>
      <c r="C191" s="19" t="s">
        <v>3539</v>
      </c>
      <c r="D191" s="19" t="s">
        <v>3544</v>
      </c>
      <c r="E191" s="58" t="str">
        <f t="shared" si="83"/>
        <v>KG-01543/42569152</v>
      </c>
      <c r="F191" s="19" t="s">
        <v>440</v>
      </c>
      <c r="G191" s="19" t="s">
        <v>482</v>
      </c>
      <c r="H191" s="45">
        <v>43448</v>
      </c>
      <c r="I191" s="46">
        <v>42</v>
      </c>
      <c r="J191" s="46">
        <v>252</v>
      </c>
      <c r="K191" s="67">
        <f t="shared" si="84"/>
        <v>6</v>
      </c>
      <c r="L191" s="47">
        <v>3.2</v>
      </c>
      <c r="M191" s="68">
        <f t="shared" si="85"/>
        <v>134.4</v>
      </c>
      <c r="N191" s="46">
        <v>28</v>
      </c>
      <c r="O191" s="46">
        <v>21</v>
      </c>
      <c r="P191" s="46">
        <v>17</v>
      </c>
      <c r="Q191" s="73">
        <f t="shared" si="75"/>
        <v>0.01</v>
      </c>
      <c r="R191" s="67">
        <f t="shared" si="76"/>
        <v>0.42</v>
      </c>
      <c r="S191" s="74">
        <f t="shared" si="86"/>
        <v>0.433333333333333</v>
      </c>
      <c r="T191" s="51">
        <v>109.2</v>
      </c>
      <c r="U191" s="76" t="s">
        <v>3545</v>
      </c>
      <c r="V191" s="26">
        <f>IF(E191="","",SUMIF(OUTBOUND!$G:$G,WMS!E191,OUTBOUND!$L:$L))</f>
        <v>0</v>
      </c>
      <c r="W191" s="26">
        <f>IF(E191="","",SUMIF(OUTBOUND!$G:$G,WMS!E191,OUTBOUND!$M:$M))</f>
        <v>0</v>
      </c>
      <c r="X191" s="73">
        <f>IF(E191="","",SUMIF(OUTBOUND!$G:$G,WMS!E191,OUTBOUND!$O:$O))</f>
        <v>0</v>
      </c>
      <c r="Y191" s="73">
        <f>IF(E191="","",SUMIF(OUTBOUND!$G:$G,WMS!E191,OUTBOUND!$AC:$AC))</f>
        <v>0</v>
      </c>
      <c r="Z191" s="73">
        <f>IF(E191="","",SUMIF(OUTBOUND!$G:$G,WMS!E191,OUTBOUND!$P:$P))</f>
        <v>0</v>
      </c>
      <c r="AA191" s="26">
        <f t="shared" si="77"/>
        <v>42</v>
      </c>
      <c r="AB191" s="26">
        <f t="shared" si="78"/>
        <v>252</v>
      </c>
      <c r="AC191" s="73">
        <f t="shared" si="79"/>
        <v>134.4</v>
      </c>
      <c r="AD191" s="73">
        <f t="shared" si="80"/>
        <v>109.2</v>
      </c>
      <c r="AE191" s="73">
        <f t="shared" si="81"/>
        <v>0.42</v>
      </c>
      <c r="AF191" s="82" t="b">
        <f t="shared" si="82"/>
        <v>1</v>
      </c>
    </row>
    <row r="192" spans="1:32">
      <c r="A192" s="60" t="s">
        <v>3442</v>
      </c>
      <c r="B192" s="19" t="s">
        <v>477</v>
      </c>
      <c r="C192" s="19" t="s">
        <v>3539</v>
      </c>
      <c r="D192" s="19" t="s">
        <v>3546</v>
      </c>
      <c r="E192" s="58" t="str">
        <f t="shared" si="83"/>
        <v>KG-01543/42569169</v>
      </c>
      <c r="F192" s="19" t="s">
        <v>440</v>
      </c>
      <c r="G192" s="19" t="s">
        <v>484</v>
      </c>
      <c r="H192" s="45">
        <v>43448</v>
      </c>
      <c r="I192" s="46">
        <v>42</v>
      </c>
      <c r="J192" s="46">
        <v>252</v>
      </c>
      <c r="K192" s="67">
        <f t="shared" si="84"/>
        <v>6</v>
      </c>
      <c r="L192" s="47">
        <v>3.1</v>
      </c>
      <c r="M192" s="68">
        <f t="shared" si="85"/>
        <v>130.2</v>
      </c>
      <c r="N192" s="46">
        <v>28</v>
      </c>
      <c r="O192" s="46">
        <v>21</v>
      </c>
      <c r="P192" s="46">
        <v>17</v>
      </c>
      <c r="Q192" s="73">
        <f t="shared" si="75"/>
        <v>0.01</v>
      </c>
      <c r="R192" s="67">
        <f t="shared" si="76"/>
        <v>0.42</v>
      </c>
      <c r="S192" s="74">
        <f t="shared" si="86"/>
        <v>0.433333333333333</v>
      </c>
      <c r="T192" s="51">
        <v>109.2</v>
      </c>
      <c r="U192" s="76" t="s">
        <v>3545</v>
      </c>
      <c r="V192" s="26">
        <f>IF(E192="","",SUMIF(OUTBOUND!$G:$G,WMS!E192,OUTBOUND!$L:$L))</f>
        <v>0</v>
      </c>
      <c r="W192" s="26">
        <f>IF(E192="","",SUMIF(OUTBOUND!$G:$G,WMS!E192,OUTBOUND!$M:$M))</f>
        <v>0</v>
      </c>
      <c r="X192" s="73">
        <f>IF(E192="","",SUMIF(OUTBOUND!$G:$G,WMS!E192,OUTBOUND!$O:$O))</f>
        <v>0</v>
      </c>
      <c r="Y192" s="73">
        <f>IF(E192="","",SUMIF(OUTBOUND!$G:$G,WMS!E192,OUTBOUND!$AC:$AC))</f>
        <v>0</v>
      </c>
      <c r="Z192" s="73">
        <f>IF(E192="","",SUMIF(OUTBOUND!$G:$G,WMS!E192,OUTBOUND!$P:$P))</f>
        <v>0</v>
      </c>
      <c r="AA192" s="26">
        <f t="shared" si="77"/>
        <v>42</v>
      </c>
      <c r="AB192" s="26">
        <f t="shared" si="78"/>
        <v>252</v>
      </c>
      <c r="AC192" s="73">
        <f t="shared" si="79"/>
        <v>130.2</v>
      </c>
      <c r="AD192" s="73">
        <f t="shared" si="80"/>
        <v>109.2</v>
      </c>
      <c r="AE192" s="73">
        <f t="shared" si="81"/>
        <v>0.42</v>
      </c>
      <c r="AF192" s="82" t="b">
        <f t="shared" si="82"/>
        <v>1</v>
      </c>
    </row>
    <row r="193" spans="1:32">
      <c r="A193" s="60" t="s">
        <v>3442</v>
      </c>
      <c r="B193" s="19" t="s">
        <v>477</v>
      </c>
      <c r="C193" s="19" t="s">
        <v>3539</v>
      </c>
      <c r="D193" s="19" t="s">
        <v>3547</v>
      </c>
      <c r="E193" s="58" t="str">
        <f t="shared" si="83"/>
        <v>KG-01543/42569183</v>
      </c>
      <c r="F193" s="19" t="s">
        <v>440</v>
      </c>
      <c r="G193" s="19" t="s">
        <v>485</v>
      </c>
      <c r="H193" s="45">
        <v>43448</v>
      </c>
      <c r="I193" s="46">
        <v>48</v>
      </c>
      <c r="J193" s="46">
        <v>288</v>
      </c>
      <c r="K193" s="67">
        <f t="shared" si="84"/>
        <v>6</v>
      </c>
      <c r="L193" s="47">
        <v>3.2</v>
      </c>
      <c r="M193" s="68">
        <f t="shared" si="85"/>
        <v>153.6</v>
      </c>
      <c r="N193" s="46">
        <v>27.5</v>
      </c>
      <c r="O193" s="46">
        <v>20.5</v>
      </c>
      <c r="P193" s="46">
        <v>17</v>
      </c>
      <c r="Q193" s="73">
        <f t="shared" si="75"/>
        <v>0.01</v>
      </c>
      <c r="R193" s="67">
        <f t="shared" si="76"/>
        <v>0.46</v>
      </c>
      <c r="S193" s="74">
        <f t="shared" si="86"/>
        <v>0.433333333333333</v>
      </c>
      <c r="T193" s="51">
        <v>124.8</v>
      </c>
      <c r="U193" s="76" t="s">
        <v>3502</v>
      </c>
      <c r="V193" s="26">
        <f>IF(E193="","",SUMIF(OUTBOUND!$G:$G,WMS!E193,OUTBOUND!$L:$L))</f>
        <v>0</v>
      </c>
      <c r="W193" s="26">
        <f>IF(E193="","",SUMIF(OUTBOUND!$G:$G,WMS!E193,OUTBOUND!$M:$M))</f>
        <v>0</v>
      </c>
      <c r="X193" s="73">
        <f>IF(E193="","",SUMIF(OUTBOUND!$G:$G,WMS!E193,OUTBOUND!$O:$O))</f>
        <v>0</v>
      </c>
      <c r="Y193" s="73">
        <f>IF(E193="","",SUMIF(OUTBOUND!$G:$G,WMS!E193,OUTBOUND!$AC:$AC))</f>
        <v>0</v>
      </c>
      <c r="Z193" s="73">
        <f>IF(E193="","",SUMIF(OUTBOUND!$G:$G,WMS!E193,OUTBOUND!$P:$P))</f>
        <v>0</v>
      </c>
      <c r="AA193" s="26">
        <f t="shared" si="77"/>
        <v>48</v>
      </c>
      <c r="AB193" s="26">
        <f t="shared" si="78"/>
        <v>288</v>
      </c>
      <c r="AC193" s="73">
        <f t="shared" si="79"/>
        <v>153.6</v>
      </c>
      <c r="AD193" s="73">
        <f t="shared" si="80"/>
        <v>124.8</v>
      </c>
      <c r="AE193" s="73">
        <f t="shared" si="81"/>
        <v>0.46</v>
      </c>
      <c r="AF193" s="82" t="b">
        <f t="shared" si="82"/>
        <v>1</v>
      </c>
    </row>
    <row r="194" spans="1:32">
      <c r="A194" s="60" t="s">
        <v>3442</v>
      </c>
      <c r="B194" s="19" t="s">
        <v>477</v>
      </c>
      <c r="C194" s="19" t="s">
        <v>3539</v>
      </c>
      <c r="D194" s="19" t="s">
        <v>3548</v>
      </c>
      <c r="E194" s="58" t="str">
        <f t="shared" si="83"/>
        <v>KG-01543/42445364</v>
      </c>
      <c r="F194" s="19" t="s">
        <v>440</v>
      </c>
      <c r="G194" s="19" t="s">
        <v>486</v>
      </c>
      <c r="H194" s="45">
        <v>43448</v>
      </c>
      <c r="I194" s="46">
        <v>48</v>
      </c>
      <c r="J194" s="46">
        <v>480</v>
      </c>
      <c r="K194" s="67">
        <f t="shared" si="84"/>
        <v>10</v>
      </c>
      <c r="L194" s="47">
        <v>1.3</v>
      </c>
      <c r="M194" s="68">
        <f t="shared" si="85"/>
        <v>62.4</v>
      </c>
      <c r="N194" s="46">
        <v>32</v>
      </c>
      <c r="O194" s="46">
        <v>13.5</v>
      </c>
      <c r="P194" s="46">
        <v>8</v>
      </c>
      <c r="Q194" s="73">
        <f t="shared" si="75"/>
        <v>0.003</v>
      </c>
      <c r="R194" s="67">
        <f t="shared" si="76"/>
        <v>0.17</v>
      </c>
      <c r="S194" s="74">
        <f t="shared" si="86"/>
        <v>0.09</v>
      </c>
      <c r="T194" s="51">
        <v>43.2</v>
      </c>
      <c r="U194" s="76" t="s">
        <v>3541</v>
      </c>
      <c r="V194" s="26">
        <f>IF(E194="","",SUMIF(OUTBOUND!$G:$G,WMS!E194,OUTBOUND!$L:$L))</f>
        <v>11</v>
      </c>
      <c r="W194" s="26">
        <f>IF(E194="","",SUMIF(OUTBOUND!$G:$G,WMS!E194,OUTBOUND!$M:$M))</f>
        <v>110</v>
      </c>
      <c r="X194" s="73">
        <f>IF(E194="","",SUMIF(OUTBOUND!$G:$G,WMS!E194,OUTBOUND!$O:$O))</f>
        <v>14.3</v>
      </c>
      <c r="Y194" s="73">
        <f>IF(E194="","",SUMIF(OUTBOUND!$G:$G,WMS!E194,OUTBOUND!$AC:$AC))</f>
        <v>9.9</v>
      </c>
      <c r="Z194" s="73">
        <f>IF(E194="","",SUMIF(OUTBOUND!$G:$G,WMS!E194,OUTBOUND!$P:$P))</f>
        <v>0.033</v>
      </c>
      <c r="AA194" s="26">
        <f t="shared" si="77"/>
        <v>37</v>
      </c>
      <c r="AB194" s="26">
        <f t="shared" si="78"/>
        <v>370</v>
      </c>
      <c r="AC194" s="73">
        <f t="shared" si="79"/>
        <v>48.1</v>
      </c>
      <c r="AD194" s="73">
        <f t="shared" si="80"/>
        <v>33.3</v>
      </c>
      <c r="AE194" s="73">
        <f t="shared" si="81"/>
        <v>0.137</v>
      </c>
      <c r="AF194" s="82" t="b">
        <f t="shared" si="82"/>
        <v>1</v>
      </c>
    </row>
    <row r="195" spans="1:32">
      <c r="A195" s="60" t="s">
        <v>3442</v>
      </c>
      <c r="B195" s="19" t="s">
        <v>477</v>
      </c>
      <c r="C195" s="19" t="s">
        <v>3539</v>
      </c>
      <c r="D195" s="19" t="s">
        <v>3549</v>
      </c>
      <c r="E195" s="58" t="str">
        <f t="shared" si="83"/>
        <v>KG-01543/42445357</v>
      </c>
      <c r="F195" s="19" t="s">
        <v>440</v>
      </c>
      <c r="G195" s="19" t="s">
        <v>488</v>
      </c>
      <c r="H195" s="45">
        <v>43448</v>
      </c>
      <c r="I195" s="46">
        <v>36</v>
      </c>
      <c r="J195" s="46">
        <v>360</v>
      </c>
      <c r="K195" s="67">
        <f t="shared" si="84"/>
        <v>10</v>
      </c>
      <c r="L195" s="47">
        <v>1.2</v>
      </c>
      <c r="M195" s="68">
        <f t="shared" si="85"/>
        <v>43.2</v>
      </c>
      <c r="N195" s="46">
        <v>31</v>
      </c>
      <c r="O195" s="46">
        <v>14</v>
      </c>
      <c r="P195" s="46">
        <v>9</v>
      </c>
      <c r="Q195" s="73">
        <f t="shared" si="75"/>
        <v>0.004</v>
      </c>
      <c r="R195" s="67">
        <f t="shared" si="76"/>
        <v>0.14</v>
      </c>
      <c r="S195" s="74">
        <f t="shared" si="86"/>
        <v>0.09</v>
      </c>
      <c r="T195" s="51">
        <v>32.4</v>
      </c>
      <c r="U195" s="76" t="s">
        <v>3545</v>
      </c>
      <c r="V195" s="26">
        <f>IF(E195="","",SUMIF(OUTBOUND!$G:$G,WMS!E195,OUTBOUND!$L:$L))</f>
        <v>0</v>
      </c>
      <c r="W195" s="26">
        <f>IF(E195="","",SUMIF(OUTBOUND!$G:$G,WMS!E195,OUTBOUND!$M:$M))</f>
        <v>0</v>
      </c>
      <c r="X195" s="73">
        <f>IF(E195="","",SUMIF(OUTBOUND!$G:$G,WMS!E195,OUTBOUND!$O:$O))</f>
        <v>0</v>
      </c>
      <c r="Y195" s="73">
        <f>IF(E195="","",SUMIF(OUTBOUND!$G:$G,WMS!E195,OUTBOUND!$AC:$AC))</f>
        <v>0</v>
      </c>
      <c r="Z195" s="73">
        <f>IF(E195="","",SUMIF(OUTBOUND!$G:$G,WMS!E195,OUTBOUND!$P:$P))</f>
        <v>0</v>
      </c>
      <c r="AA195" s="26">
        <f t="shared" si="77"/>
        <v>36</v>
      </c>
      <c r="AB195" s="26">
        <f t="shared" si="78"/>
        <v>360</v>
      </c>
      <c r="AC195" s="73">
        <f t="shared" si="79"/>
        <v>43.2</v>
      </c>
      <c r="AD195" s="73">
        <f t="shared" si="80"/>
        <v>32.4</v>
      </c>
      <c r="AE195" s="73">
        <f t="shared" si="81"/>
        <v>0.14</v>
      </c>
      <c r="AF195" s="82" t="b">
        <f t="shared" si="82"/>
        <v>1</v>
      </c>
    </row>
    <row r="196" spans="1:32">
      <c r="A196" s="60" t="s">
        <v>3442</v>
      </c>
      <c r="B196" s="19" t="s">
        <v>477</v>
      </c>
      <c r="C196" s="19" t="s">
        <v>3539</v>
      </c>
      <c r="D196" s="19" t="s">
        <v>3550</v>
      </c>
      <c r="E196" s="58" t="str">
        <f t="shared" si="83"/>
        <v>KG-01543/42445371</v>
      </c>
      <c r="F196" s="19" t="s">
        <v>440</v>
      </c>
      <c r="G196" s="19" t="s">
        <v>489</v>
      </c>
      <c r="H196" s="45">
        <v>43448</v>
      </c>
      <c r="I196" s="46">
        <v>36</v>
      </c>
      <c r="J196" s="46">
        <v>360</v>
      </c>
      <c r="K196" s="67">
        <f t="shared" si="84"/>
        <v>10</v>
      </c>
      <c r="L196" s="47">
        <v>1.2</v>
      </c>
      <c r="M196" s="68">
        <f t="shared" si="85"/>
        <v>43.2</v>
      </c>
      <c r="N196" s="46">
        <v>31</v>
      </c>
      <c r="O196" s="46">
        <v>14</v>
      </c>
      <c r="P196" s="46">
        <v>9</v>
      </c>
      <c r="Q196" s="73">
        <f t="shared" si="75"/>
        <v>0.004</v>
      </c>
      <c r="R196" s="67">
        <f t="shared" si="76"/>
        <v>0.14</v>
      </c>
      <c r="S196" s="74">
        <f t="shared" si="86"/>
        <v>0.09</v>
      </c>
      <c r="T196" s="51">
        <v>32.4</v>
      </c>
      <c r="U196" s="76" t="s">
        <v>3545</v>
      </c>
      <c r="V196" s="26">
        <f>IF(E196="","",SUMIF(OUTBOUND!$G:$G,WMS!E196,OUTBOUND!$L:$L))</f>
        <v>0</v>
      </c>
      <c r="W196" s="26">
        <f>IF(E196="","",SUMIF(OUTBOUND!$G:$G,WMS!E196,OUTBOUND!$M:$M))</f>
        <v>0</v>
      </c>
      <c r="X196" s="73">
        <f>IF(E196="","",SUMIF(OUTBOUND!$G:$G,WMS!E196,OUTBOUND!$O:$O))</f>
        <v>0</v>
      </c>
      <c r="Y196" s="73">
        <f>IF(E196="","",SUMIF(OUTBOUND!$G:$G,WMS!E196,OUTBOUND!$AC:$AC))</f>
        <v>0</v>
      </c>
      <c r="Z196" s="73">
        <f>IF(E196="","",SUMIF(OUTBOUND!$G:$G,WMS!E196,OUTBOUND!$P:$P))</f>
        <v>0</v>
      </c>
      <c r="AA196" s="26">
        <f t="shared" si="77"/>
        <v>36</v>
      </c>
      <c r="AB196" s="26">
        <f t="shared" si="78"/>
        <v>360</v>
      </c>
      <c r="AC196" s="73">
        <f t="shared" si="79"/>
        <v>43.2</v>
      </c>
      <c r="AD196" s="73">
        <f t="shared" si="80"/>
        <v>32.4</v>
      </c>
      <c r="AE196" s="73">
        <f t="shared" si="81"/>
        <v>0.14</v>
      </c>
      <c r="AF196" s="82" t="b">
        <f t="shared" si="82"/>
        <v>1</v>
      </c>
    </row>
    <row r="197" spans="1:32">
      <c r="A197" s="60" t="s">
        <v>3442</v>
      </c>
      <c r="B197" s="19" t="s">
        <v>477</v>
      </c>
      <c r="C197" s="19" t="s">
        <v>3539</v>
      </c>
      <c r="D197" s="19" t="s">
        <v>3551</v>
      </c>
      <c r="E197" s="58" t="str">
        <f t="shared" si="83"/>
        <v>KG-01543/42445456</v>
      </c>
      <c r="F197" s="19" t="s">
        <v>440</v>
      </c>
      <c r="G197" s="19" t="s">
        <v>490</v>
      </c>
      <c r="H197" s="45">
        <v>43448</v>
      </c>
      <c r="I197" s="46">
        <v>30</v>
      </c>
      <c r="J197" s="46">
        <v>300</v>
      </c>
      <c r="K197" s="67">
        <f t="shared" si="84"/>
        <v>10</v>
      </c>
      <c r="L197" s="47">
        <v>1.1</v>
      </c>
      <c r="M197" s="68">
        <f t="shared" si="85"/>
        <v>33</v>
      </c>
      <c r="N197" s="46">
        <v>29</v>
      </c>
      <c r="O197" s="46">
        <v>13</v>
      </c>
      <c r="P197" s="46">
        <v>9.5</v>
      </c>
      <c r="Q197" s="73">
        <f t="shared" si="75"/>
        <v>0.004</v>
      </c>
      <c r="R197" s="67">
        <f t="shared" si="76"/>
        <v>0.11</v>
      </c>
      <c r="S197" s="74">
        <f t="shared" si="86"/>
        <v>0.1</v>
      </c>
      <c r="T197" s="51">
        <v>30</v>
      </c>
      <c r="U197" s="76" t="s">
        <v>3541</v>
      </c>
      <c r="V197" s="26">
        <f>IF(E197="","",SUMIF(OUTBOUND!$G:$G,WMS!E197,OUTBOUND!$L:$L))</f>
        <v>0</v>
      </c>
      <c r="W197" s="26">
        <f>IF(E197="","",SUMIF(OUTBOUND!$G:$G,WMS!E197,OUTBOUND!$M:$M))</f>
        <v>0</v>
      </c>
      <c r="X197" s="73">
        <f>IF(E197="","",SUMIF(OUTBOUND!$G:$G,WMS!E197,OUTBOUND!$O:$O))</f>
        <v>0</v>
      </c>
      <c r="Y197" s="73">
        <f>IF(E197="","",SUMIF(OUTBOUND!$G:$G,WMS!E197,OUTBOUND!$AC:$AC))</f>
        <v>0</v>
      </c>
      <c r="Z197" s="73">
        <f>IF(E197="","",SUMIF(OUTBOUND!$G:$G,WMS!E197,OUTBOUND!$P:$P))</f>
        <v>0</v>
      </c>
      <c r="AA197" s="26">
        <f t="shared" si="77"/>
        <v>30</v>
      </c>
      <c r="AB197" s="26">
        <f t="shared" si="78"/>
        <v>300</v>
      </c>
      <c r="AC197" s="73">
        <f t="shared" si="79"/>
        <v>33</v>
      </c>
      <c r="AD197" s="73">
        <f t="shared" si="80"/>
        <v>30</v>
      </c>
      <c r="AE197" s="73">
        <f t="shared" si="81"/>
        <v>0.11</v>
      </c>
      <c r="AF197" s="82" t="b">
        <f t="shared" si="82"/>
        <v>1</v>
      </c>
    </row>
    <row r="198" spans="1:32">
      <c r="A198" s="60" t="s">
        <v>3442</v>
      </c>
      <c r="B198" s="19" t="s">
        <v>477</v>
      </c>
      <c r="C198" s="19" t="s">
        <v>3539</v>
      </c>
      <c r="D198" s="19" t="s">
        <v>3552</v>
      </c>
      <c r="E198" s="58" t="str">
        <f t="shared" si="83"/>
        <v>KG-01543/42445401</v>
      </c>
      <c r="F198" s="19" t="s">
        <v>440</v>
      </c>
      <c r="G198" s="19" t="s">
        <v>492</v>
      </c>
      <c r="H198" s="45">
        <v>43448</v>
      </c>
      <c r="I198" s="46">
        <v>24</v>
      </c>
      <c r="J198" s="46">
        <v>240</v>
      </c>
      <c r="K198" s="67">
        <f t="shared" si="84"/>
        <v>10</v>
      </c>
      <c r="L198" s="47">
        <v>1.1</v>
      </c>
      <c r="M198" s="68">
        <f t="shared" si="85"/>
        <v>26.4</v>
      </c>
      <c r="N198" s="46">
        <v>29</v>
      </c>
      <c r="O198" s="46">
        <v>13</v>
      </c>
      <c r="P198" s="46">
        <v>9.5</v>
      </c>
      <c r="Q198" s="73">
        <f t="shared" si="75"/>
        <v>0.004</v>
      </c>
      <c r="R198" s="67">
        <f t="shared" si="76"/>
        <v>0.09</v>
      </c>
      <c r="S198" s="74">
        <f t="shared" si="86"/>
        <v>0.1</v>
      </c>
      <c r="T198" s="51">
        <v>24</v>
      </c>
      <c r="U198" s="76" t="s">
        <v>3541</v>
      </c>
      <c r="V198" s="26">
        <f>IF(E198="","",SUMIF(OUTBOUND!$G:$G,WMS!E198,OUTBOUND!$L:$L))</f>
        <v>0</v>
      </c>
      <c r="W198" s="26">
        <f>IF(E198="","",SUMIF(OUTBOUND!$G:$G,WMS!E198,OUTBOUND!$M:$M))</f>
        <v>0</v>
      </c>
      <c r="X198" s="73">
        <f>IF(E198="","",SUMIF(OUTBOUND!$G:$G,WMS!E198,OUTBOUND!$O:$O))</f>
        <v>0</v>
      </c>
      <c r="Y198" s="73">
        <f>IF(E198="","",SUMIF(OUTBOUND!$G:$G,WMS!E198,OUTBOUND!$AC:$AC))</f>
        <v>0</v>
      </c>
      <c r="Z198" s="73">
        <f>IF(E198="","",SUMIF(OUTBOUND!$G:$G,WMS!E198,OUTBOUND!$P:$P))</f>
        <v>0</v>
      </c>
      <c r="AA198" s="26">
        <f t="shared" si="77"/>
        <v>24</v>
      </c>
      <c r="AB198" s="26">
        <f t="shared" si="78"/>
        <v>240</v>
      </c>
      <c r="AC198" s="73">
        <f t="shared" si="79"/>
        <v>26.4</v>
      </c>
      <c r="AD198" s="73">
        <f t="shared" si="80"/>
        <v>24</v>
      </c>
      <c r="AE198" s="73">
        <f t="shared" si="81"/>
        <v>0.09</v>
      </c>
      <c r="AF198" s="82" t="b">
        <f t="shared" si="82"/>
        <v>1</v>
      </c>
    </row>
    <row r="199" spans="1:32">
      <c r="A199" s="60" t="s">
        <v>3442</v>
      </c>
      <c r="B199" s="19" t="s">
        <v>477</v>
      </c>
      <c r="C199" s="19" t="s">
        <v>3539</v>
      </c>
      <c r="D199" s="19" t="s">
        <v>3553</v>
      </c>
      <c r="E199" s="58" t="str">
        <f t="shared" si="83"/>
        <v>KG-01543/42445463</v>
      </c>
      <c r="F199" s="19" t="s">
        <v>440</v>
      </c>
      <c r="G199" s="19" t="s">
        <v>493</v>
      </c>
      <c r="H199" s="45">
        <v>43448</v>
      </c>
      <c r="I199" s="46">
        <v>24</v>
      </c>
      <c r="J199" s="46">
        <v>240</v>
      </c>
      <c r="K199" s="67">
        <f t="shared" si="84"/>
        <v>10</v>
      </c>
      <c r="L199" s="47">
        <v>1.2</v>
      </c>
      <c r="M199" s="68">
        <f t="shared" si="85"/>
        <v>28.8</v>
      </c>
      <c r="N199" s="46">
        <v>31</v>
      </c>
      <c r="O199" s="46">
        <v>14</v>
      </c>
      <c r="P199" s="46">
        <v>9</v>
      </c>
      <c r="Q199" s="73">
        <f t="shared" si="75"/>
        <v>0.004</v>
      </c>
      <c r="R199" s="67">
        <f t="shared" si="76"/>
        <v>0.09</v>
      </c>
      <c r="S199" s="74">
        <f t="shared" si="86"/>
        <v>0.1</v>
      </c>
      <c r="T199" s="51">
        <v>24</v>
      </c>
      <c r="U199" s="76" t="s">
        <v>3545</v>
      </c>
      <c r="V199" s="26">
        <f>IF(E199="","",SUMIF(OUTBOUND!$G:$G,WMS!E199,OUTBOUND!$L:$L))</f>
        <v>0</v>
      </c>
      <c r="W199" s="26">
        <f>IF(E199="","",SUMIF(OUTBOUND!$G:$G,WMS!E199,OUTBOUND!$M:$M))</f>
        <v>0</v>
      </c>
      <c r="X199" s="73">
        <f>IF(E199="","",SUMIF(OUTBOUND!$G:$G,WMS!E199,OUTBOUND!$O:$O))</f>
        <v>0</v>
      </c>
      <c r="Y199" s="73">
        <f>IF(E199="","",SUMIF(OUTBOUND!$G:$G,WMS!E199,OUTBOUND!$AC:$AC))</f>
        <v>0</v>
      </c>
      <c r="Z199" s="73">
        <f>IF(E199="","",SUMIF(OUTBOUND!$G:$G,WMS!E199,OUTBOUND!$P:$P))</f>
        <v>0</v>
      </c>
      <c r="AA199" s="26">
        <f t="shared" si="77"/>
        <v>24</v>
      </c>
      <c r="AB199" s="26">
        <f t="shared" si="78"/>
        <v>240</v>
      </c>
      <c r="AC199" s="73">
        <f t="shared" si="79"/>
        <v>28.8</v>
      </c>
      <c r="AD199" s="73">
        <f t="shared" si="80"/>
        <v>24</v>
      </c>
      <c r="AE199" s="73">
        <f t="shared" si="81"/>
        <v>0.09</v>
      </c>
      <c r="AF199" s="82" t="b">
        <f t="shared" si="82"/>
        <v>1</v>
      </c>
    </row>
    <row r="200" spans="1:32">
      <c r="A200" s="60" t="s">
        <v>3442</v>
      </c>
      <c r="B200" s="19" t="s">
        <v>494</v>
      </c>
      <c r="C200" s="19" t="s">
        <v>3554</v>
      </c>
      <c r="D200" s="19" t="s">
        <v>3555</v>
      </c>
      <c r="E200" s="58" t="str">
        <f t="shared" si="83"/>
        <v>KG-01527/42576631</v>
      </c>
      <c r="F200" s="19" t="s">
        <v>440</v>
      </c>
      <c r="G200" s="19" t="s">
        <v>495</v>
      </c>
      <c r="H200" s="45">
        <v>43448</v>
      </c>
      <c r="I200" s="46">
        <v>60</v>
      </c>
      <c r="J200" s="46">
        <v>720</v>
      </c>
      <c r="K200" s="67">
        <f t="shared" si="84"/>
        <v>12</v>
      </c>
      <c r="L200" s="47">
        <v>6.4</v>
      </c>
      <c r="M200" s="68">
        <f t="shared" si="85"/>
        <v>384</v>
      </c>
      <c r="N200" s="46">
        <v>33.5</v>
      </c>
      <c r="O200" s="46">
        <v>23.5</v>
      </c>
      <c r="P200" s="46">
        <v>23</v>
      </c>
      <c r="Q200" s="73">
        <f t="shared" si="75"/>
        <v>0.018</v>
      </c>
      <c r="R200" s="67">
        <f t="shared" si="76"/>
        <v>1.09</v>
      </c>
      <c r="S200" s="74">
        <f t="shared" si="86"/>
        <v>0.458333333333333</v>
      </c>
      <c r="T200" s="51">
        <v>330</v>
      </c>
      <c r="U200" s="76" t="s">
        <v>3556</v>
      </c>
      <c r="V200" s="26">
        <f>IF(E200="","",SUMIF(OUTBOUND!$G:$G,WMS!E200,OUTBOUND!$L:$L))</f>
        <v>0</v>
      </c>
      <c r="W200" s="26">
        <f>IF(E200="","",SUMIF(OUTBOUND!$G:$G,WMS!E200,OUTBOUND!$M:$M))</f>
        <v>0</v>
      </c>
      <c r="X200" s="73">
        <f>IF(E200="","",SUMIF(OUTBOUND!$G:$G,WMS!E200,OUTBOUND!$O:$O))</f>
        <v>0</v>
      </c>
      <c r="Y200" s="73">
        <f>IF(E200="","",SUMIF(OUTBOUND!$G:$G,WMS!E200,OUTBOUND!$AC:$AC))</f>
        <v>0</v>
      </c>
      <c r="Z200" s="73">
        <f>IF(E200="","",SUMIF(OUTBOUND!$G:$G,WMS!E200,OUTBOUND!$P:$P))</f>
        <v>0</v>
      </c>
      <c r="AA200" s="26">
        <f t="shared" si="77"/>
        <v>60</v>
      </c>
      <c r="AB200" s="26">
        <f t="shared" si="78"/>
        <v>720</v>
      </c>
      <c r="AC200" s="73">
        <f t="shared" si="79"/>
        <v>384</v>
      </c>
      <c r="AD200" s="73">
        <f t="shared" si="80"/>
        <v>330</v>
      </c>
      <c r="AE200" s="73">
        <f t="shared" si="81"/>
        <v>1.09</v>
      </c>
      <c r="AF200" s="82" t="b">
        <f t="shared" si="82"/>
        <v>1</v>
      </c>
    </row>
    <row r="201" spans="1:32">
      <c r="A201" s="60" t="s">
        <v>3442</v>
      </c>
      <c r="B201" s="19" t="s">
        <v>494</v>
      </c>
      <c r="C201" s="19" t="s">
        <v>3554</v>
      </c>
      <c r="D201" s="19" t="s">
        <v>3557</v>
      </c>
      <c r="E201" s="58" t="str">
        <f t="shared" si="83"/>
        <v>KG-01527/42576624</v>
      </c>
      <c r="F201" s="19" t="s">
        <v>440</v>
      </c>
      <c r="G201" s="19" t="s">
        <v>497</v>
      </c>
      <c r="H201" s="45">
        <v>43448</v>
      </c>
      <c r="I201" s="46">
        <v>108</v>
      </c>
      <c r="J201" s="46">
        <v>1296</v>
      </c>
      <c r="K201" s="67">
        <f t="shared" si="84"/>
        <v>12</v>
      </c>
      <c r="L201" s="47">
        <v>6.2</v>
      </c>
      <c r="M201" s="68">
        <f t="shared" si="85"/>
        <v>669.6</v>
      </c>
      <c r="N201" s="46">
        <v>33.5</v>
      </c>
      <c r="O201" s="46">
        <v>23.5</v>
      </c>
      <c r="P201" s="46">
        <v>23</v>
      </c>
      <c r="Q201" s="73">
        <f t="shared" si="75"/>
        <v>0.018</v>
      </c>
      <c r="R201" s="67">
        <f t="shared" si="76"/>
        <v>1.96</v>
      </c>
      <c r="S201" s="74">
        <f t="shared" si="86"/>
        <v>0.458333333333333</v>
      </c>
      <c r="T201" s="51">
        <v>594</v>
      </c>
      <c r="U201" s="76" t="s">
        <v>3558</v>
      </c>
      <c r="V201" s="26">
        <f>IF(E201="","",SUMIF(OUTBOUND!$G:$G,WMS!E201,OUTBOUND!$L:$L))</f>
        <v>0</v>
      </c>
      <c r="W201" s="26">
        <f>IF(E201="","",SUMIF(OUTBOUND!$G:$G,WMS!E201,OUTBOUND!$M:$M))</f>
        <v>0</v>
      </c>
      <c r="X201" s="73">
        <f>IF(E201="","",SUMIF(OUTBOUND!$G:$G,WMS!E201,OUTBOUND!$O:$O))</f>
        <v>0</v>
      </c>
      <c r="Y201" s="73">
        <f>IF(E201="","",SUMIF(OUTBOUND!$G:$G,WMS!E201,OUTBOUND!$AC:$AC))</f>
        <v>0</v>
      </c>
      <c r="Z201" s="73">
        <f>IF(E201="","",SUMIF(OUTBOUND!$G:$G,WMS!E201,OUTBOUND!$P:$P))</f>
        <v>0</v>
      </c>
      <c r="AA201" s="26">
        <f t="shared" si="77"/>
        <v>108</v>
      </c>
      <c r="AB201" s="26">
        <f t="shared" si="78"/>
        <v>1296</v>
      </c>
      <c r="AC201" s="73">
        <f t="shared" si="79"/>
        <v>669.6</v>
      </c>
      <c r="AD201" s="73">
        <f t="shared" si="80"/>
        <v>594</v>
      </c>
      <c r="AE201" s="73">
        <f t="shared" si="81"/>
        <v>1.96</v>
      </c>
      <c r="AF201" s="82" t="b">
        <f t="shared" si="82"/>
        <v>1</v>
      </c>
    </row>
    <row r="202" spans="1:32">
      <c r="A202" s="60" t="s">
        <v>3442</v>
      </c>
      <c r="B202" s="19" t="s">
        <v>494</v>
      </c>
      <c r="C202" s="19" t="s">
        <v>3554</v>
      </c>
      <c r="D202" s="19" t="s">
        <v>3559</v>
      </c>
      <c r="E202" s="58" t="str">
        <f t="shared" si="83"/>
        <v>KG-01527/42511878</v>
      </c>
      <c r="F202" s="19" t="s">
        <v>440</v>
      </c>
      <c r="G202" s="19" t="s">
        <v>498</v>
      </c>
      <c r="H202" s="45">
        <v>43448</v>
      </c>
      <c r="I202" s="46">
        <v>60</v>
      </c>
      <c r="J202" s="46">
        <v>720</v>
      </c>
      <c r="K202" s="67">
        <f t="shared" si="84"/>
        <v>12</v>
      </c>
      <c r="L202" s="47">
        <v>6.4</v>
      </c>
      <c r="M202" s="68">
        <f t="shared" si="85"/>
        <v>384</v>
      </c>
      <c r="N202" s="46">
        <v>33.5</v>
      </c>
      <c r="O202" s="46">
        <v>23.5</v>
      </c>
      <c r="P202" s="46">
        <v>23</v>
      </c>
      <c r="Q202" s="73">
        <f t="shared" si="75"/>
        <v>0.018</v>
      </c>
      <c r="R202" s="67">
        <f t="shared" si="76"/>
        <v>1.09</v>
      </c>
      <c r="S202" s="74">
        <f t="shared" si="86"/>
        <v>0.458333333333333</v>
      </c>
      <c r="T202" s="51">
        <v>330</v>
      </c>
      <c r="U202" s="76" t="s">
        <v>3560</v>
      </c>
      <c r="V202" s="26">
        <f>IF(E202="","",SUMIF(OUTBOUND!$G:$G,WMS!E202,OUTBOUND!$L:$L))</f>
        <v>0</v>
      </c>
      <c r="W202" s="26">
        <f>IF(E202="","",SUMIF(OUTBOUND!$G:$G,WMS!E202,OUTBOUND!$M:$M))</f>
        <v>0</v>
      </c>
      <c r="X202" s="73">
        <f>IF(E202="","",SUMIF(OUTBOUND!$G:$G,WMS!E202,OUTBOUND!$O:$O))</f>
        <v>0</v>
      </c>
      <c r="Y202" s="73">
        <f>IF(E202="","",SUMIF(OUTBOUND!$G:$G,WMS!E202,OUTBOUND!$AC:$AC))</f>
        <v>0</v>
      </c>
      <c r="Z202" s="73">
        <f>IF(E202="","",SUMIF(OUTBOUND!$G:$G,WMS!E202,OUTBOUND!$P:$P))</f>
        <v>0</v>
      </c>
      <c r="AA202" s="26">
        <f t="shared" si="77"/>
        <v>60</v>
      </c>
      <c r="AB202" s="26">
        <f t="shared" si="78"/>
        <v>720</v>
      </c>
      <c r="AC202" s="73">
        <f t="shared" si="79"/>
        <v>384</v>
      </c>
      <c r="AD202" s="73">
        <f t="shared" si="80"/>
        <v>330</v>
      </c>
      <c r="AE202" s="73">
        <f t="shared" si="81"/>
        <v>1.09</v>
      </c>
      <c r="AF202" s="82" t="b">
        <f t="shared" si="82"/>
        <v>1</v>
      </c>
    </row>
    <row r="203" spans="1:32">
      <c r="A203" s="60" t="s">
        <v>3442</v>
      </c>
      <c r="B203" s="19" t="s">
        <v>494</v>
      </c>
      <c r="C203" s="19" t="s">
        <v>3554</v>
      </c>
      <c r="D203" s="19" t="s">
        <v>3561</v>
      </c>
      <c r="E203" s="58" t="str">
        <f t="shared" si="83"/>
        <v>KG-01527/42498254</v>
      </c>
      <c r="F203" s="19" t="s">
        <v>440</v>
      </c>
      <c r="G203" s="19" t="s">
        <v>499</v>
      </c>
      <c r="H203" s="45">
        <v>43448</v>
      </c>
      <c r="I203" s="46">
        <v>54</v>
      </c>
      <c r="J203" s="46">
        <v>648</v>
      </c>
      <c r="K203" s="67">
        <f t="shared" si="84"/>
        <v>12</v>
      </c>
      <c r="L203" s="47">
        <v>6.3</v>
      </c>
      <c r="M203" s="68">
        <f t="shared" si="85"/>
        <v>340.2</v>
      </c>
      <c r="N203" s="46">
        <v>33.5</v>
      </c>
      <c r="O203" s="46">
        <v>23.5</v>
      </c>
      <c r="P203" s="46">
        <v>23</v>
      </c>
      <c r="Q203" s="73">
        <f t="shared" ref="Q203:Q266" si="87">IF(P203="","",ROUND(N203*O203*P203/1000000,3))</f>
        <v>0.018</v>
      </c>
      <c r="R203" s="67">
        <f t="shared" ref="R203:R266" si="88">IF(Q203="","",ROUND(N203*O203*P203/1000000*I203,2))</f>
        <v>0.98</v>
      </c>
      <c r="S203" s="74">
        <f t="shared" si="86"/>
        <v>0.458333333333333</v>
      </c>
      <c r="T203" s="51">
        <v>297</v>
      </c>
      <c r="U203" s="76" t="s">
        <v>3560</v>
      </c>
      <c r="V203" s="26">
        <f>IF(E203="","",SUMIF(OUTBOUND!$G:$G,WMS!E203,OUTBOUND!$L:$L))</f>
        <v>0</v>
      </c>
      <c r="W203" s="26">
        <f>IF(E203="","",SUMIF(OUTBOUND!$G:$G,WMS!E203,OUTBOUND!$M:$M))</f>
        <v>0</v>
      </c>
      <c r="X203" s="73">
        <f>IF(E203="","",SUMIF(OUTBOUND!$G:$G,WMS!E203,OUTBOUND!$O:$O))</f>
        <v>0</v>
      </c>
      <c r="Y203" s="73">
        <f>IF(E203="","",SUMIF(OUTBOUND!$G:$G,WMS!E203,OUTBOUND!$AC:$AC))</f>
        <v>0</v>
      </c>
      <c r="Z203" s="73">
        <f>IF(E203="","",SUMIF(OUTBOUND!$G:$G,WMS!E203,OUTBOUND!$P:$P))</f>
        <v>0</v>
      </c>
      <c r="AA203" s="26">
        <f t="shared" ref="AA203:AA266" si="89">IF(I203="","",I203-V203)</f>
        <v>54</v>
      </c>
      <c r="AB203" s="26">
        <f t="shared" ref="AB203:AB266" si="90">IF(J203="","",J203-W203)</f>
        <v>648</v>
      </c>
      <c r="AC203" s="73">
        <f t="shared" ref="AC203:AC266" si="91">IF(M203="","",M203-X203)</f>
        <v>340.2</v>
      </c>
      <c r="AD203" s="73">
        <f t="shared" ref="AD203:AD266" si="92">IF(T203="","",T203-Y203)</f>
        <v>297</v>
      </c>
      <c r="AE203" s="73">
        <f t="shared" ref="AE203:AE266" si="93">IF(R203="","",R203-Z203)</f>
        <v>0.98</v>
      </c>
      <c r="AF203" s="82" t="b">
        <f t="shared" ref="AF203:AF266" si="94">IF(AB203="","",EXACT(K203,AB203/AA203))</f>
        <v>1</v>
      </c>
    </row>
    <row r="204" spans="1:32">
      <c r="A204" s="60" t="s">
        <v>3442</v>
      </c>
      <c r="B204" s="19" t="s">
        <v>494</v>
      </c>
      <c r="C204" s="19" t="s">
        <v>3554</v>
      </c>
      <c r="D204" s="19" t="s">
        <v>3562</v>
      </c>
      <c r="E204" s="58" t="str">
        <f t="shared" si="83"/>
        <v>KG-01527/42498247</v>
      </c>
      <c r="F204" s="19" t="s">
        <v>440</v>
      </c>
      <c r="G204" s="19" t="s">
        <v>500</v>
      </c>
      <c r="H204" s="45">
        <v>43448</v>
      </c>
      <c r="I204" s="46">
        <v>54</v>
      </c>
      <c r="J204" s="46">
        <v>648</v>
      </c>
      <c r="K204" s="67">
        <f t="shared" si="84"/>
        <v>12</v>
      </c>
      <c r="L204" s="47">
        <v>6.5</v>
      </c>
      <c r="M204" s="68">
        <f t="shared" si="85"/>
        <v>351</v>
      </c>
      <c r="N204" s="46">
        <v>33.5</v>
      </c>
      <c r="O204" s="46">
        <v>23.5</v>
      </c>
      <c r="P204" s="46">
        <v>23</v>
      </c>
      <c r="Q204" s="73">
        <f t="shared" si="87"/>
        <v>0.018</v>
      </c>
      <c r="R204" s="67">
        <f t="shared" si="88"/>
        <v>0.98</v>
      </c>
      <c r="S204" s="74">
        <f t="shared" si="86"/>
        <v>0.458333333333333</v>
      </c>
      <c r="T204" s="51">
        <v>297</v>
      </c>
      <c r="U204" s="76" t="s">
        <v>3556</v>
      </c>
      <c r="V204" s="26">
        <f>IF(E204="","",SUMIF(OUTBOUND!$G:$G,WMS!E204,OUTBOUND!$L:$L))</f>
        <v>0</v>
      </c>
      <c r="W204" s="26">
        <f>IF(E204="","",SUMIF(OUTBOUND!$G:$G,WMS!E204,OUTBOUND!$M:$M))</f>
        <v>0</v>
      </c>
      <c r="X204" s="73">
        <f>IF(E204="","",SUMIF(OUTBOUND!$G:$G,WMS!E204,OUTBOUND!$O:$O))</f>
        <v>0</v>
      </c>
      <c r="Y204" s="73">
        <f>IF(E204="","",SUMIF(OUTBOUND!$G:$G,WMS!E204,OUTBOUND!$AC:$AC))</f>
        <v>0</v>
      </c>
      <c r="Z204" s="73">
        <f>IF(E204="","",SUMIF(OUTBOUND!$G:$G,WMS!E204,OUTBOUND!$P:$P))</f>
        <v>0</v>
      </c>
      <c r="AA204" s="26">
        <f t="shared" si="89"/>
        <v>54</v>
      </c>
      <c r="AB204" s="26">
        <f t="shared" si="90"/>
        <v>648</v>
      </c>
      <c r="AC204" s="73">
        <f t="shared" si="91"/>
        <v>351</v>
      </c>
      <c r="AD204" s="73">
        <f t="shared" si="92"/>
        <v>297</v>
      </c>
      <c r="AE204" s="73">
        <f t="shared" si="93"/>
        <v>0.98</v>
      </c>
      <c r="AF204" s="82" t="b">
        <f t="shared" si="94"/>
        <v>1</v>
      </c>
    </row>
    <row r="205" spans="1:32">
      <c r="A205" s="60" t="s">
        <v>3442</v>
      </c>
      <c r="B205" s="19" t="s">
        <v>494</v>
      </c>
      <c r="C205" s="19" t="s">
        <v>3554</v>
      </c>
      <c r="D205" s="19" t="s">
        <v>3563</v>
      </c>
      <c r="E205" s="58" t="str">
        <f t="shared" si="83"/>
        <v>KG-01527/42287704</v>
      </c>
      <c r="F205" s="19" t="s">
        <v>440</v>
      </c>
      <c r="G205" s="19" t="s">
        <v>501</v>
      </c>
      <c r="H205" s="45">
        <v>43448</v>
      </c>
      <c r="I205" s="46">
        <v>99</v>
      </c>
      <c r="J205" s="46">
        <v>1188</v>
      </c>
      <c r="K205" s="67">
        <f t="shared" si="84"/>
        <v>12</v>
      </c>
      <c r="L205" s="47">
        <v>6.2</v>
      </c>
      <c r="M205" s="68">
        <f t="shared" si="85"/>
        <v>613.8</v>
      </c>
      <c r="N205" s="46">
        <v>33.5</v>
      </c>
      <c r="O205" s="46">
        <v>23.5</v>
      </c>
      <c r="P205" s="46">
        <v>23</v>
      </c>
      <c r="Q205" s="73">
        <f t="shared" si="87"/>
        <v>0.018</v>
      </c>
      <c r="R205" s="67">
        <f t="shared" si="88"/>
        <v>1.79</v>
      </c>
      <c r="S205" s="74">
        <f t="shared" si="86"/>
        <v>0.458333333333333</v>
      </c>
      <c r="T205" s="51">
        <v>544.5</v>
      </c>
      <c r="U205" s="79" t="s">
        <v>3564</v>
      </c>
      <c r="V205" s="26">
        <f>IF(E205="","",SUMIF(OUTBOUND!$G:$G,WMS!E205,OUTBOUND!$L:$L))</f>
        <v>6</v>
      </c>
      <c r="W205" s="26">
        <f>IF(E205="","",SUMIF(OUTBOUND!$G:$G,WMS!E205,OUTBOUND!$M:$M))</f>
        <v>72</v>
      </c>
      <c r="X205" s="73">
        <f>IF(E205="","",SUMIF(OUTBOUND!$G:$G,WMS!E205,OUTBOUND!$O:$O))</f>
        <v>37.2</v>
      </c>
      <c r="Y205" s="73">
        <f>IF(E205="","",SUMIF(OUTBOUND!$G:$G,WMS!E205,OUTBOUND!$AC:$AC))</f>
        <v>33</v>
      </c>
      <c r="Z205" s="73">
        <f>IF(E205="","",SUMIF(OUTBOUND!$G:$G,WMS!E205,OUTBOUND!$P:$P))</f>
        <v>0.108</v>
      </c>
      <c r="AA205" s="26">
        <f t="shared" si="89"/>
        <v>93</v>
      </c>
      <c r="AB205" s="26">
        <f t="shared" si="90"/>
        <v>1116</v>
      </c>
      <c r="AC205" s="73">
        <f t="shared" si="91"/>
        <v>576.6</v>
      </c>
      <c r="AD205" s="73">
        <f t="shared" si="92"/>
        <v>511.5</v>
      </c>
      <c r="AE205" s="73">
        <f t="shared" si="93"/>
        <v>1.682</v>
      </c>
      <c r="AF205" s="82" t="b">
        <f t="shared" si="94"/>
        <v>1</v>
      </c>
    </row>
    <row r="206" spans="1:32">
      <c r="A206" s="60" t="s">
        <v>3442</v>
      </c>
      <c r="B206" s="19" t="s">
        <v>494</v>
      </c>
      <c r="C206" s="19" t="s">
        <v>3554</v>
      </c>
      <c r="D206" s="19" t="s">
        <v>3565</v>
      </c>
      <c r="E206" s="58" t="str">
        <f t="shared" si="83"/>
        <v>KG-01527/42498216</v>
      </c>
      <c r="F206" s="19" t="s">
        <v>440</v>
      </c>
      <c r="G206" s="19" t="s">
        <v>502</v>
      </c>
      <c r="H206" s="45">
        <v>43448</v>
      </c>
      <c r="I206" s="46">
        <v>30</v>
      </c>
      <c r="J206" s="46">
        <v>240</v>
      </c>
      <c r="K206" s="67">
        <f t="shared" si="84"/>
        <v>8</v>
      </c>
      <c r="L206" s="47">
        <v>8.7</v>
      </c>
      <c r="M206" s="68">
        <f t="shared" si="85"/>
        <v>261</v>
      </c>
      <c r="N206" s="46">
        <v>53.5</v>
      </c>
      <c r="O206" s="46">
        <v>29</v>
      </c>
      <c r="P206" s="46">
        <v>20.5</v>
      </c>
      <c r="Q206" s="73">
        <f t="shared" si="87"/>
        <v>0.032</v>
      </c>
      <c r="R206" s="67">
        <f t="shared" si="88"/>
        <v>0.95</v>
      </c>
      <c r="S206" s="74">
        <f t="shared" si="86"/>
        <v>1.025</v>
      </c>
      <c r="T206" s="51">
        <v>246</v>
      </c>
      <c r="U206" s="76" t="s">
        <v>3252</v>
      </c>
      <c r="V206" s="26">
        <f>IF(E206="","",SUMIF(OUTBOUND!$G:$G,WMS!E206,OUTBOUND!$L:$L))</f>
        <v>0</v>
      </c>
      <c r="W206" s="26">
        <f>IF(E206="","",SUMIF(OUTBOUND!$G:$G,WMS!E206,OUTBOUND!$M:$M))</f>
        <v>0</v>
      </c>
      <c r="X206" s="73">
        <f>IF(E206="","",SUMIF(OUTBOUND!$G:$G,WMS!E206,OUTBOUND!$O:$O))</f>
        <v>0</v>
      </c>
      <c r="Y206" s="73">
        <f>IF(E206="","",SUMIF(OUTBOUND!$G:$G,WMS!E206,OUTBOUND!$AC:$AC))</f>
        <v>0</v>
      </c>
      <c r="Z206" s="73">
        <f>IF(E206="","",SUMIF(OUTBOUND!$G:$G,WMS!E206,OUTBOUND!$P:$P))</f>
        <v>0</v>
      </c>
      <c r="AA206" s="26">
        <f t="shared" si="89"/>
        <v>30</v>
      </c>
      <c r="AB206" s="26">
        <f t="shared" si="90"/>
        <v>240</v>
      </c>
      <c r="AC206" s="73">
        <f t="shared" si="91"/>
        <v>261</v>
      </c>
      <c r="AD206" s="73">
        <f t="shared" si="92"/>
        <v>246</v>
      </c>
      <c r="AE206" s="73">
        <f t="shared" si="93"/>
        <v>0.95</v>
      </c>
      <c r="AF206" s="82" t="b">
        <f t="shared" si="94"/>
        <v>1</v>
      </c>
    </row>
    <row r="207" spans="1:32">
      <c r="A207" s="60" t="s">
        <v>3442</v>
      </c>
      <c r="B207" s="19" t="s">
        <v>494</v>
      </c>
      <c r="C207" s="19" t="s">
        <v>3554</v>
      </c>
      <c r="D207" s="19" t="s">
        <v>3566</v>
      </c>
      <c r="E207" s="58" t="str">
        <f t="shared" si="83"/>
        <v>KG-01527/42576600</v>
      </c>
      <c r="F207" s="19" t="s">
        <v>440</v>
      </c>
      <c r="G207" s="19" t="s">
        <v>503</v>
      </c>
      <c r="H207" s="45">
        <v>43448</v>
      </c>
      <c r="I207" s="46">
        <v>48</v>
      </c>
      <c r="J207" s="46">
        <v>384</v>
      </c>
      <c r="K207" s="67">
        <f t="shared" si="84"/>
        <v>8</v>
      </c>
      <c r="L207" s="47">
        <v>7.3</v>
      </c>
      <c r="M207" s="68">
        <f t="shared" si="85"/>
        <v>350.4</v>
      </c>
      <c r="N207" s="46">
        <v>44.5</v>
      </c>
      <c r="O207" s="46">
        <v>23.5</v>
      </c>
      <c r="P207" s="46">
        <v>22</v>
      </c>
      <c r="Q207" s="73">
        <f t="shared" si="87"/>
        <v>0.023</v>
      </c>
      <c r="R207" s="67">
        <f t="shared" si="88"/>
        <v>1.1</v>
      </c>
      <c r="S207" s="74">
        <f t="shared" si="86"/>
        <v>0.825</v>
      </c>
      <c r="T207" s="51">
        <v>316.8</v>
      </c>
      <c r="U207" s="76" t="s">
        <v>3567</v>
      </c>
      <c r="V207" s="26">
        <f>IF(E207="","",SUMIF(OUTBOUND!$G:$G,WMS!E207,OUTBOUND!$L:$L))</f>
        <v>0</v>
      </c>
      <c r="W207" s="26">
        <f>IF(E207="","",SUMIF(OUTBOUND!$G:$G,WMS!E207,OUTBOUND!$M:$M))</f>
        <v>0</v>
      </c>
      <c r="X207" s="73">
        <f>IF(E207="","",SUMIF(OUTBOUND!$G:$G,WMS!E207,OUTBOUND!$O:$O))</f>
        <v>0</v>
      </c>
      <c r="Y207" s="73">
        <f>IF(E207="","",SUMIF(OUTBOUND!$G:$G,WMS!E207,OUTBOUND!$AC:$AC))</f>
        <v>0</v>
      </c>
      <c r="Z207" s="73">
        <f>IF(E207="","",SUMIF(OUTBOUND!$G:$G,WMS!E207,OUTBOUND!$P:$P))</f>
        <v>0</v>
      </c>
      <c r="AA207" s="26">
        <f t="shared" si="89"/>
        <v>48</v>
      </c>
      <c r="AB207" s="26">
        <f t="shared" si="90"/>
        <v>384</v>
      </c>
      <c r="AC207" s="73">
        <f t="shared" si="91"/>
        <v>350.4</v>
      </c>
      <c r="AD207" s="73">
        <f t="shared" si="92"/>
        <v>316.8</v>
      </c>
      <c r="AE207" s="73">
        <f t="shared" si="93"/>
        <v>1.1</v>
      </c>
      <c r="AF207" s="82" t="b">
        <f t="shared" si="94"/>
        <v>1</v>
      </c>
    </row>
    <row r="208" spans="1:32">
      <c r="A208" s="60" t="s">
        <v>3442</v>
      </c>
      <c r="B208" s="19" t="s">
        <v>494</v>
      </c>
      <c r="C208" s="19" t="s">
        <v>3554</v>
      </c>
      <c r="D208" s="19" t="s">
        <v>3568</v>
      </c>
      <c r="E208" s="58" t="str">
        <f t="shared" si="83"/>
        <v>KG-01527/42576617</v>
      </c>
      <c r="F208" s="19" t="s">
        <v>440</v>
      </c>
      <c r="G208" s="19" t="s">
        <v>504</v>
      </c>
      <c r="H208" s="45">
        <v>43448</v>
      </c>
      <c r="I208" s="46">
        <v>66</v>
      </c>
      <c r="J208" s="46">
        <v>528</v>
      </c>
      <c r="K208" s="67">
        <f t="shared" si="84"/>
        <v>8</v>
      </c>
      <c r="L208" s="47">
        <v>7.3</v>
      </c>
      <c r="M208" s="68">
        <f t="shared" si="85"/>
        <v>481.8</v>
      </c>
      <c r="N208" s="46">
        <v>44</v>
      </c>
      <c r="O208" s="46">
        <v>24</v>
      </c>
      <c r="P208" s="46">
        <v>21</v>
      </c>
      <c r="Q208" s="73">
        <f t="shared" si="87"/>
        <v>0.022</v>
      </c>
      <c r="R208" s="67">
        <f t="shared" si="88"/>
        <v>1.46</v>
      </c>
      <c r="S208" s="74">
        <f t="shared" si="86"/>
        <v>0.825</v>
      </c>
      <c r="T208" s="51">
        <v>435.6</v>
      </c>
      <c r="U208" s="76" t="s">
        <v>3569</v>
      </c>
      <c r="V208" s="26">
        <f>IF(E208="","",SUMIF(OUTBOUND!$G:$G,WMS!E208,OUTBOUND!$L:$L))</f>
        <v>0</v>
      </c>
      <c r="W208" s="26">
        <f>IF(E208="","",SUMIF(OUTBOUND!$G:$G,WMS!E208,OUTBOUND!$M:$M))</f>
        <v>0</v>
      </c>
      <c r="X208" s="73">
        <f>IF(E208="","",SUMIF(OUTBOUND!$G:$G,WMS!E208,OUTBOUND!$O:$O))</f>
        <v>0</v>
      </c>
      <c r="Y208" s="73">
        <f>IF(E208="","",SUMIF(OUTBOUND!$G:$G,WMS!E208,OUTBOUND!$AC:$AC))</f>
        <v>0</v>
      </c>
      <c r="Z208" s="73">
        <f>IF(E208="","",SUMIF(OUTBOUND!$G:$G,WMS!E208,OUTBOUND!$P:$P))</f>
        <v>0</v>
      </c>
      <c r="AA208" s="26">
        <f t="shared" si="89"/>
        <v>66</v>
      </c>
      <c r="AB208" s="26">
        <f t="shared" si="90"/>
        <v>528</v>
      </c>
      <c r="AC208" s="73">
        <f t="shared" si="91"/>
        <v>481.8</v>
      </c>
      <c r="AD208" s="73">
        <f t="shared" si="92"/>
        <v>435.6</v>
      </c>
      <c r="AE208" s="73">
        <f t="shared" si="93"/>
        <v>1.46</v>
      </c>
      <c r="AF208" s="82" t="b">
        <f t="shared" si="94"/>
        <v>1</v>
      </c>
    </row>
    <row r="209" spans="1:32">
      <c r="A209" s="60" t="s">
        <v>3442</v>
      </c>
      <c r="B209" s="19" t="s">
        <v>494</v>
      </c>
      <c r="C209" s="19" t="s">
        <v>3554</v>
      </c>
      <c r="D209" s="19" t="s">
        <v>3570</v>
      </c>
      <c r="E209" s="58" t="str">
        <f t="shared" si="83"/>
        <v>KG-01527/42518785</v>
      </c>
      <c r="F209" s="19" t="s">
        <v>440</v>
      </c>
      <c r="G209" s="19" t="s">
        <v>505</v>
      </c>
      <c r="H209" s="45">
        <v>43448</v>
      </c>
      <c r="I209" s="46">
        <v>42</v>
      </c>
      <c r="J209" s="46">
        <v>504</v>
      </c>
      <c r="K209" s="67">
        <f t="shared" si="84"/>
        <v>12</v>
      </c>
      <c r="L209" s="47">
        <v>8.4</v>
      </c>
      <c r="M209" s="68">
        <f t="shared" si="85"/>
        <v>352.8</v>
      </c>
      <c r="N209" s="46">
        <v>40</v>
      </c>
      <c r="O209" s="46">
        <v>27.5</v>
      </c>
      <c r="P209" s="46">
        <v>23.5</v>
      </c>
      <c r="Q209" s="73">
        <f t="shared" si="87"/>
        <v>0.026</v>
      </c>
      <c r="R209" s="67">
        <f t="shared" si="88"/>
        <v>1.09</v>
      </c>
      <c r="S209" s="74">
        <f t="shared" si="86"/>
        <v>0.641666666666667</v>
      </c>
      <c r="T209" s="51">
        <v>323.4</v>
      </c>
      <c r="U209" s="79" t="s">
        <v>3564</v>
      </c>
      <c r="V209" s="26">
        <f>IF(E209="","",SUMIF(OUTBOUND!$G:$G,WMS!E209,OUTBOUND!$L:$L))</f>
        <v>0</v>
      </c>
      <c r="W209" s="26">
        <f>IF(E209="","",SUMIF(OUTBOUND!$G:$G,WMS!E209,OUTBOUND!$M:$M))</f>
        <v>0</v>
      </c>
      <c r="X209" s="73">
        <f>IF(E209="","",SUMIF(OUTBOUND!$G:$G,WMS!E209,OUTBOUND!$O:$O))</f>
        <v>0</v>
      </c>
      <c r="Y209" s="73">
        <f>IF(E209="","",SUMIF(OUTBOUND!$G:$G,WMS!E209,OUTBOUND!$AC:$AC))</f>
        <v>0</v>
      </c>
      <c r="Z209" s="73">
        <f>IF(E209="","",SUMIF(OUTBOUND!$G:$G,WMS!E209,OUTBOUND!$P:$P))</f>
        <v>0</v>
      </c>
      <c r="AA209" s="26">
        <f t="shared" si="89"/>
        <v>42</v>
      </c>
      <c r="AB209" s="26">
        <f t="shared" si="90"/>
        <v>504</v>
      </c>
      <c r="AC209" s="73">
        <f t="shared" si="91"/>
        <v>352.8</v>
      </c>
      <c r="AD209" s="73">
        <f t="shared" si="92"/>
        <v>323.4</v>
      </c>
      <c r="AE209" s="73">
        <f t="shared" si="93"/>
        <v>1.09</v>
      </c>
      <c r="AF209" s="82" t="b">
        <f t="shared" si="94"/>
        <v>1</v>
      </c>
    </row>
    <row r="210" spans="1:32">
      <c r="A210" s="60" t="s">
        <v>3442</v>
      </c>
      <c r="B210" s="19" t="s">
        <v>494</v>
      </c>
      <c r="C210" s="19" t="s">
        <v>3554</v>
      </c>
      <c r="D210" s="19" t="s">
        <v>3571</v>
      </c>
      <c r="E210" s="58" t="str">
        <f t="shared" si="83"/>
        <v>KG-01527/42518792</v>
      </c>
      <c r="F210" s="19" t="s">
        <v>440</v>
      </c>
      <c r="G210" s="19" t="s">
        <v>506</v>
      </c>
      <c r="H210" s="45">
        <v>43448</v>
      </c>
      <c r="I210" s="46">
        <v>36</v>
      </c>
      <c r="J210" s="46">
        <v>432</v>
      </c>
      <c r="K210" s="67">
        <f t="shared" si="84"/>
        <v>12</v>
      </c>
      <c r="L210" s="47">
        <v>8.8</v>
      </c>
      <c r="M210" s="68">
        <f t="shared" si="85"/>
        <v>316.8</v>
      </c>
      <c r="N210" s="46">
        <v>39.5</v>
      </c>
      <c r="O210" s="46">
        <v>27.5</v>
      </c>
      <c r="P210" s="46">
        <v>23.5</v>
      </c>
      <c r="Q210" s="73">
        <f t="shared" si="87"/>
        <v>0.026</v>
      </c>
      <c r="R210" s="67">
        <f t="shared" si="88"/>
        <v>0.92</v>
      </c>
      <c r="S210" s="74">
        <f t="shared" si="86"/>
        <v>0.641666666666667</v>
      </c>
      <c r="T210" s="51">
        <v>277.2</v>
      </c>
      <c r="U210" s="76" t="s">
        <v>3567</v>
      </c>
      <c r="V210" s="26">
        <f>IF(E210="","",SUMIF(OUTBOUND!$G:$G,WMS!E210,OUTBOUND!$L:$L))</f>
        <v>0</v>
      </c>
      <c r="W210" s="26">
        <f>IF(E210="","",SUMIF(OUTBOUND!$G:$G,WMS!E210,OUTBOUND!$M:$M))</f>
        <v>0</v>
      </c>
      <c r="X210" s="73">
        <f>IF(E210="","",SUMIF(OUTBOUND!$G:$G,WMS!E210,OUTBOUND!$O:$O))</f>
        <v>0</v>
      </c>
      <c r="Y210" s="73">
        <f>IF(E210="","",SUMIF(OUTBOUND!$G:$G,WMS!E210,OUTBOUND!$AC:$AC))</f>
        <v>0</v>
      </c>
      <c r="Z210" s="73">
        <f>IF(E210="","",SUMIF(OUTBOUND!$G:$G,WMS!E210,OUTBOUND!$P:$P))</f>
        <v>0</v>
      </c>
      <c r="AA210" s="26">
        <f t="shared" si="89"/>
        <v>36</v>
      </c>
      <c r="AB210" s="26">
        <f t="shared" si="90"/>
        <v>432</v>
      </c>
      <c r="AC210" s="73">
        <f t="shared" si="91"/>
        <v>316.8</v>
      </c>
      <c r="AD210" s="73">
        <f t="shared" si="92"/>
        <v>277.2</v>
      </c>
      <c r="AE210" s="73">
        <f t="shared" si="93"/>
        <v>0.92</v>
      </c>
      <c r="AF210" s="82" t="b">
        <f t="shared" si="94"/>
        <v>1</v>
      </c>
    </row>
    <row r="211" spans="1:32">
      <c r="A211" s="60" t="s">
        <v>3442</v>
      </c>
      <c r="B211" s="19" t="s">
        <v>507</v>
      </c>
      <c r="C211" s="19" t="s">
        <v>3572</v>
      </c>
      <c r="D211" s="19" t="s">
        <v>3573</v>
      </c>
      <c r="E211" s="58" t="str">
        <f t="shared" si="83"/>
        <v>KG-01568/42576686</v>
      </c>
      <c r="F211" s="19" t="s">
        <v>440</v>
      </c>
      <c r="G211" s="19" t="s">
        <v>508</v>
      </c>
      <c r="H211" s="45">
        <v>43448</v>
      </c>
      <c r="I211" s="46">
        <v>36</v>
      </c>
      <c r="J211" s="46">
        <v>432</v>
      </c>
      <c r="K211" s="67">
        <f t="shared" si="84"/>
        <v>12</v>
      </c>
      <c r="L211" s="47">
        <v>6.3</v>
      </c>
      <c r="M211" s="68">
        <f t="shared" si="85"/>
        <v>226.8</v>
      </c>
      <c r="N211" s="46">
        <v>33</v>
      </c>
      <c r="O211" s="46">
        <v>23.5</v>
      </c>
      <c r="P211" s="46">
        <v>22.5</v>
      </c>
      <c r="Q211" s="73">
        <f t="shared" si="87"/>
        <v>0.017</v>
      </c>
      <c r="R211" s="67">
        <f t="shared" si="88"/>
        <v>0.63</v>
      </c>
      <c r="S211" s="74">
        <f t="shared" si="86"/>
        <v>0.458333333333333</v>
      </c>
      <c r="T211" s="51">
        <v>198</v>
      </c>
      <c r="U211" s="76" t="s">
        <v>3574</v>
      </c>
      <c r="V211" s="26">
        <f>IF(E211="","",SUMIF(OUTBOUND!$G:$G,WMS!E211,OUTBOUND!$L:$L))</f>
        <v>0</v>
      </c>
      <c r="W211" s="26">
        <f>IF(E211="","",SUMIF(OUTBOUND!$G:$G,WMS!E211,OUTBOUND!$M:$M))</f>
        <v>0</v>
      </c>
      <c r="X211" s="73">
        <f>IF(E211="","",SUMIF(OUTBOUND!$G:$G,WMS!E211,OUTBOUND!$O:$O))</f>
        <v>0</v>
      </c>
      <c r="Y211" s="73">
        <f>IF(E211="","",SUMIF(OUTBOUND!$G:$G,WMS!E211,OUTBOUND!$AC:$AC))</f>
        <v>0</v>
      </c>
      <c r="Z211" s="73">
        <f>IF(E211="","",SUMIF(OUTBOUND!$G:$G,WMS!E211,OUTBOUND!$P:$P))</f>
        <v>0</v>
      </c>
      <c r="AA211" s="26">
        <f t="shared" si="89"/>
        <v>36</v>
      </c>
      <c r="AB211" s="26">
        <f t="shared" si="90"/>
        <v>432</v>
      </c>
      <c r="AC211" s="73">
        <f t="shared" si="91"/>
        <v>226.8</v>
      </c>
      <c r="AD211" s="73">
        <f t="shared" si="92"/>
        <v>198</v>
      </c>
      <c r="AE211" s="73">
        <f t="shared" si="93"/>
        <v>0.63</v>
      </c>
      <c r="AF211" s="82" t="b">
        <f t="shared" si="94"/>
        <v>1</v>
      </c>
    </row>
    <row r="212" spans="1:32">
      <c r="A212" s="60" t="s">
        <v>3442</v>
      </c>
      <c r="B212" s="19" t="s">
        <v>507</v>
      </c>
      <c r="C212" s="19" t="s">
        <v>3572</v>
      </c>
      <c r="D212" s="19" t="s">
        <v>3575</v>
      </c>
      <c r="E212" s="58" t="str">
        <f t="shared" si="83"/>
        <v>KG-01568/42576594</v>
      </c>
      <c r="F212" s="19" t="s">
        <v>440</v>
      </c>
      <c r="G212" s="19" t="s">
        <v>509</v>
      </c>
      <c r="H212" s="45">
        <v>43448</v>
      </c>
      <c r="I212" s="46">
        <v>24</v>
      </c>
      <c r="J212" s="46">
        <v>192</v>
      </c>
      <c r="K212" s="67">
        <f t="shared" si="84"/>
        <v>8</v>
      </c>
      <c r="L212" s="47">
        <v>8.5</v>
      </c>
      <c r="M212" s="68">
        <f t="shared" si="85"/>
        <v>204</v>
      </c>
      <c r="N212" s="46">
        <v>54</v>
      </c>
      <c r="O212" s="46">
        <v>28.5</v>
      </c>
      <c r="P212" s="46">
        <v>21.5</v>
      </c>
      <c r="Q212" s="73">
        <f t="shared" si="87"/>
        <v>0.033</v>
      </c>
      <c r="R212" s="67">
        <f t="shared" si="88"/>
        <v>0.79</v>
      </c>
      <c r="S212" s="74">
        <f t="shared" si="86"/>
        <v>1.025</v>
      </c>
      <c r="T212" s="51">
        <v>196.8</v>
      </c>
      <c r="U212" s="76" t="s">
        <v>3252</v>
      </c>
      <c r="V212" s="26">
        <f>IF(E212="","",SUMIF(OUTBOUND!$G:$G,WMS!E212,OUTBOUND!$L:$L))</f>
        <v>0</v>
      </c>
      <c r="W212" s="26">
        <f>IF(E212="","",SUMIF(OUTBOUND!$G:$G,WMS!E212,OUTBOUND!$M:$M))</f>
        <v>0</v>
      </c>
      <c r="X212" s="73">
        <f>IF(E212="","",SUMIF(OUTBOUND!$G:$G,WMS!E212,OUTBOUND!$O:$O))</f>
        <v>0</v>
      </c>
      <c r="Y212" s="73">
        <f>IF(E212="","",SUMIF(OUTBOUND!$G:$G,WMS!E212,OUTBOUND!$AC:$AC))</f>
        <v>0</v>
      </c>
      <c r="Z212" s="73">
        <f>IF(E212="","",SUMIF(OUTBOUND!$G:$G,WMS!E212,OUTBOUND!$P:$P))</f>
        <v>0</v>
      </c>
      <c r="AA212" s="26">
        <f t="shared" si="89"/>
        <v>24</v>
      </c>
      <c r="AB212" s="26">
        <f t="shared" si="90"/>
        <v>192</v>
      </c>
      <c r="AC212" s="73">
        <f t="shared" si="91"/>
        <v>204</v>
      </c>
      <c r="AD212" s="73">
        <f t="shared" si="92"/>
        <v>196.8</v>
      </c>
      <c r="AE212" s="73">
        <f t="shared" si="93"/>
        <v>0.79</v>
      </c>
      <c r="AF212" s="82" t="b">
        <f t="shared" si="94"/>
        <v>1</v>
      </c>
    </row>
    <row r="213" spans="1:32">
      <c r="A213" s="60" t="s">
        <v>3442</v>
      </c>
      <c r="B213" s="19" t="s">
        <v>507</v>
      </c>
      <c r="C213" s="19" t="s">
        <v>3572</v>
      </c>
      <c r="D213" s="19" t="s">
        <v>3576</v>
      </c>
      <c r="E213" s="58" t="str">
        <f t="shared" si="83"/>
        <v>KG-01568/42579373</v>
      </c>
      <c r="F213" s="19" t="s">
        <v>440</v>
      </c>
      <c r="G213" s="19" t="s">
        <v>510</v>
      </c>
      <c r="H213" s="45">
        <v>43448</v>
      </c>
      <c r="I213" s="46">
        <v>36</v>
      </c>
      <c r="J213" s="46">
        <v>432</v>
      </c>
      <c r="K213" s="67">
        <f t="shared" si="84"/>
        <v>12</v>
      </c>
      <c r="L213" s="47">
        <v>9.1</v>
      </c>
      <c r="M213" s="68">
        <f t="shared" si="85"/>
        <v>327.6</v>
      </c>
      <c r="N213" s="46">
        <v>39.5</v>
      </c>
      <c r="O213" s="46">
        <v>27</v>
      </c>
      <c r="P213" s="46">
        <v>26</v>
      </c>
      <c r="Q213" s="73">
        <f t="shared" si="87"/>
        <v>0.028</v>
      </c>
      <c r="R213" s="67">
        <f t="shared" si="88"/>
        <v>1</v>
      </c>
      <c r="S213" s="74">
        <f t="shared" si="86"/>
        <v>0.733333333333333</v>
      </c>
      <c r="T213" s="51">
        <v>316.8</v>
      </c>
      <c r="U213" s="76" t="s">
        <v>3256</v>
      </c>
      <c r="V213" s="26">
        <f>IF(E213="","",SUMIF(OUTBOUND!$G:$G,WMS!E213,OUTBOUND!$L:$L))</f>
        <v>0</v>
      </c>
      <c r="W213" s="26">
        <f>IF(E213="","",SUMIF(OUTBOUND!$G:$G,WMS!E213,OUTBOUND!$M:$M))</f>
        <v>0</v>
      </c>
      <c r="X213" s="73">
        <f>IF(E213="","",SUMIF(OUTBOUND!$G:$G,WMS!E213,OUTBOUND!$O:$O))</f>
        <v>0</v>
      </c>
      <c r="Y213" s="73">
        <f>IF(E213="","",SUMIF(OUTBOUND!$G:$G,WMS!E213,OUTBOUND!$AC:$AC))</f>
        <v>0</v>
      </c>
      <c r="Z213" s="73">
        <f>IF(E213="","",SUMIF(OUTBOUND!$G:$G,WMS!E213,OUTBOUND!$P:$P))</f>
        <v>0</v>
      </c>
      <c r="AA213" s="26">
        <f t="shared" si="89"/>
        <v>36</v>
      </c>
      <c r="AB213" s="26">
        <f t="shared" si="90"/>
        <v>432</v>
      </c>
      <c r="AC213" s="73">
        <f t="shared" si="91"/>
        <v>327.6</v>
      </c>
      <c r="AD213" s="73">
        <f t="shared" si="92"/>
        <v>316.8</v>
      </c>
      <c r="AE213" s="73">
        <f t="shared" si="93"/>
        <v>1</v>
      </c>
      <c r="AF213" s="82" t="b">
        <f t="shared" si="94"/>
        <v>1</v>
      </c>
    </row>
    <row r="214" spans="1:32">
      <c r="A214" s="60" t="s">
        <v>3442</v>
      </c>
      <c r="B214" s="19" t="s">
        <v>507</v>
      </c>
      <c r="C214" s="19" t="s">
        <v>3572</v>
      </c>
      <c r="D214" s="19" t="s">
        <v>3577</v>
      </c>
      <c r="E214" s="58" t="str">
        <f t="shared" si="83"/>
        <v>KG-01568/42576648</v>
      </c>
      <c r="F214" s="19" t="s">
        <v>440</v>
      </c>
      <c r="G214" s="19" t="s">
        <v>512</v>
      </c>
      <c r="H214" s="45">
        <v>43448</v>
      </c>
      <c r="I214" s="46">
        <v>56</v>
      </c>
      <c r="J214" s="46">
        <v>336</v>
      </c>
      <c r="K214" s="67">
        <f t="shared" si="84"/>
        <v>6</v>
      </c>
      <c r="L214" s="47">
        <v>9</v>
      </c>
      <c r="M214" s="68">
        <f t="shared" si="85"/>
        <v>504</v>
      </c>
      <c r="N214" s="46">
        <v>49.5</v>
      </c>
      <c r="O214" s="46">
        <v>33</v>
      </c>
      <c r="P214" s="46">
        <v>21.5</v>
      </c>
      <c r="Q214" s="73">
        <f t="shared" si="87"/>
        <v>0.035</v>
      </c>
      <c r="R214" s="67">
        <f t="shared" si="88"/>
        <v>1.97</v>
      </c>
      <c r="S214" s="74">
        <f t="shared" si="86"/>
        <v>1.28333333333333</v>
      </c>
      <c r="T214" s="51">
        <v>431.2</v>
      </c>
      <c r="U214" s="76" t="s">
        <v>3574</v>
      </c>
      <c r="V214" s="26">
        <f>IF(E214="","",SUMIF(OUTBOUND!$G:$G,WMS!E214,OUTBOUND!$L:$L))</f>
        <v>0</v>
      </c>
      <c r="W214" s="26">
        <f>IF(E214="","",SUMIF(OUTBOUND!$G:$G,WMS!E214,OUTBOUND!$M:$M))</f>
        <v>0</v>
      </c>
      <c r="X214" s="73">
        <f>IF(E214="","",SUMIF(OUTBOUND!$G:$G,WMS!E214,OUTBOUND!$O:$O))</f>
        <v>0</v>
      </c>
      <c r="Y214" s="73">
        <f>IF(E214="","",SUMIF(OUTBOUND!$G:$G,WMS!E214,OUTBOUND!$AC:$AC))</f>
        <v>0</v>
      </c>
      <c r="Z214" s="73">
        <f>IF(E214="","",SUMIF(OUTBOUND!$G:$G,WMS!E214,OUTBOUND!$P:$P))</f>
        <v>0</v>
      </c>
      <c r="AA214" s="26">
        <f t="shared" si="89"/>
        <v>56</v>
      </c>
      <c r="AB214" s="26">
        <f t="shared" si="90"/>
        <v>336</v>
      </c>
      <c r="AC214" s="73">
        <f t="shared" si="91"/>
        <v>504</v>
      </c>
      <c r="AD214" s="73">
        <f t="shared" si="92"/>
        <v>431.2</v>
      </c>
      <c r="AE214" s="73">
        <f t="shared" si="93"/>
        <v>1.97</v>
      </c>
      <c r="AF214" s="82" t="b">
        <f t="shared" si="94"/>
        <v>1</v>
      </c>
    </row>
    <row r="215" spans="1:32">
      <c r="A215" s="84" t="s">
        <v>3442</v>
      </c>
      <c r="B215" s="35" t="s">
        <v>461</v>
      </c>
      <c r="C215" s="35" t="s">
        <v>3522</v>
      </c>
      <c r="D215" s="35" t="s">
        <v>3578</v>
      </c>
      <c r="E215" s="58" t="str">
        <f t="shared" si="83"/>
        <v>KG-01561/42353409B</v>
      </c>
      <c r="F215" s="19" t="s">
        <v>440</v>
      </c>
      <c r="G215" s="19" t="s">
        <v>513</v>
      </c>
      <c r="H215" s="45">
        <v>43448</v>
      </c>
      <c r="I215" s="85">
        <v>0</v>
      </c>
      <c r="J215" s="85">
        <v>216</v>
      </c>
      <c r="K215" s="67" t="e">
        <f t="shared" si="84"/>
        <v>#DIV/0!</v>
      </c>
      <c r="L215" s="47">
        <v>9</v>
      </c>
      <c r="M215" s="68">
        <f t="shared" si="85"/>
        <v>0</v>
      </c>
      <c r="N215" s="46">
        <v>39</v>
      </c>
      <c r="O215" s="46">
        <v>33.5</v>
      </c>
      <c r="P215" s="46">
        <v>34</v>
      </c>
      <c r="Q215" s="73">
        <f t="shared" si="87"/>
        <v>0.044</v>
      </c>
      <c r="R215" s="67">
        <f t="shared" si="88"/>
        <v>0</v>
      </c>
      <c r="S215" s="74">
        <f t="shared" si="86"/>
        <v>0.22</v>
      </c>
      <c r="T215" s="51">
        <v>47.52</v>
      </c>
      <c r="U215" s="76" t="s">
        <v>3524</v>
      </c>
      <c r="V215" s="26">
        <f>IF(E215="","",SUMIF(OUTBOUND!$G:$G,WMS!E215,OUTBOUND!$L:$L))</f>
        <v>0</v>
      </c>
      <c r="W215" s="26">
        <f>IF(E215="","",SUMIF(OUTBOUND!$G:$G,WMS!E215,OUTBOUND!$M:$M))</f>
        <v>0</v>
      </c>
      <c r="X215" s="73">
        <f>IF(E215="","",SUMIF(OUTBOUND!$G:$G,WMS!E215,OUTBOUND!$O:$O))</f>
        <v>0</v>
      </c>
      <c r="Y215" s="73">
        <f>IF(E215="","",SUMIF(OUTBOUND!$G:$G,WMS!E215,OUTBOUND!$AC:$AC))</f>
        <v>0</v>
      </c>
      <c r="Z215" s="73">
        <f>IF(E215="","",SUMIF(OUTBOUND!$G:$G,WMS!E215,OUTBOUND!$P:$P))</f>
        <v>0</v>
      </c>
      <c r="AA215" s="26">
        <f t="shared" si="89"/>
        <v>0</v>
      </c>
      <c r="AB215" s="26">
        <f t="shared" si="90"/>
        <v>216</v>
      </c>
      <c r="AC215" s="73">
        <f t="shared" si="91"/>
        <v>0</v>
      </c>
      <c r="AD215" s="73">
        <f t="shared" si="92"/>
        <v>47.52</v>
      </c>
      <c r="AE215" s="73">
        <f t="shared" si="93"/>
        <v>0</v>
      </c>
      <c r="AF215" s="82" t="e">
        <f t="shared" si="94"/>
        <v>#DIV/0!</v>
      </c>
    </row>
    <row r="216" spans="1:32">
      <c r="A216" s="84" t="s">
        <v>3442</v>
      </c>
      <c r="B216" s="35" t="s">
        <v>461</v>
      </c>
      <c r="C216" s="35" t="s">
        <v>3522</v>
      </c>
      <c r="D216" s="35" t="s">
        <v>3579</v>
      </c>
      <c r="E216" s="58" t="str">
        <f t="shared" ref="E216:E279" si="95">IF(D216="","",C216&amp;"/"&amp;D216)</f>
        <v>KG-01561/42353744B</v>
      </c>
      <c r="F216" s="19" t="s">
        <v>440</v>
      </c>
      <c r="G216" s="19" t="s">
        <v>515</v>
      </c>
      <c r="H216" s="45">
        <v>43448</v>
      </c>
      <c r="I216" s="85">
        <v>0</v>
      </c>
      <c r="J216" s="85">
        <v>540</v>
      </c>
      <c r="K216" s="67" t="e">
        <f t="shared" si="84"/>
        <v>#DIV/0!</v>
      </c>
      <c r="L216" s="47">
        <v>9.9</v>
      </c>
      <c r="M216" s="68">
        <f t="shared" si="85"/>
        <v>0</v>
      </c>
      <c r="N216" s="46">
        <v>39</v>
      </c>
      <c r="O216" s="46">
        <v>39</v>
      </c>
      <c r="P216" s="46">
        <v>21</v>
      </c>
      <c r="Q216" s="73">
        <f t="shared" si="87"/>
        <v>0.032</v>
      </c>
      <c r="R216" s="67">
        <f t="shared" si="88"/>
        <v>0</v>
      </c>
      <c r="S216" s="74">
        <f t="shared" si="86"/>
        <v>0.196</v>
      </c>
      <c r="T216" s="51">
        <v>105.84</v>
      </c>
      <c r="U216" s="76" t="s">
        <v>3524</v>
      </c>
      <c r="V216" s="26">
        <f>IF(E216="","",SUMIF(OUTBOUND!$G:$G,WMS!E216,OUTBOUND!$L:$L))</f>
        <v>0</v>
      </c>
      <c r="W216" s="26">
        <f>IF(E216="","",SUMIF(OUTBOUND!$G:$G,WMS!E216,OUTBOUND!$M:$M))</f>
        <v>0</v>
      </c>
      <c r="X216" s="73">
        <f>IF(E216="","",SUMIF(OUTBOUND!$G:$G,WMS!E216,OUTBOUND!$O:$O))</f>
        <v>0</v>
      </c>
      <c r="Y216" s="73">
        <f>IF(E216="","",SUMIF(OUTBOUND!$G:$G,WMS!E216,OUTBOUND!$AC:$AC))</f>
        <v>0</v>
      </c>
      <c r="Z216" s="73">
        <f>IF(E216="","",SUMIF(OUTBOUND!$G:$G,WMS!E216,OUTBOUND!$P:$P))</f>
        <v>0</v>
      </c>
      <c r="AA216" s="26">
        <f t="shared" si="89"/>
        <v>0</v>
      </c>
      <c r="AB216" s="26">
        <f t="shared" si="90"/>
        <v>540</v>
      </c>
      <c r="AC216" s="73">
        <f t="shared" si="91"/>
        <v>0</v>
      </c>
      <c r="AD216" s="73">
        <f t="shared" si="92"/>
        <v>105.84</v>
      </c>
      <c r="AE216" s="73">
        <f t="shared" si="93"/>
        <v>0</v>
      </c>
      <c r="AF216" s="82" t="e">
        <f t="shared" si="94"/>
        <v>#DIV/0!</v>
      </c>
    </row>
    <row r="217" spans="1:32">
      <c r="A217" s="60" t="s">
        <v>3442</v>
      </c>
      <c r="B217" s="19" t="s">
        <v>516</v>
      </c>
      <c r="C217" s="19" t="s">
        <v>3580</v>
      </c>
      <c r="D217" s="19" t="s">
        <v>3581</v>
      </c>
      <c r="E217" s="58" t="str">
        <f t="shared" si="95"/>
        <v>KG-01579/42170365</v>
      </c>
      <c r="F217" s="19" t="s">
        <v>440</v>
      </c>
      <c r="G217" s="19" t="s">
        <v>517</v>
      </c>
      <c r="H217" s="45">
        <v>43448</v>
      </c>
      <c r="I217" s="46">
        <v>96</v>
      </c>
      <c r="J217" s="46">
        <v>576</v>
      </c>
      <c r="K217" s="67">
        <f t="shared" si="84"/>
        <v>6</v>
      </c>
      <c r="L217" s="47">
        <v>3.6</v>
      </c>
      <c r="M217" s="68">
        <f t="shared" si="85"/>
        <v>345.6</v>
      </c>
      <c r="N217" s="46">
        <v>20</v>
      </c>
      <c r="O217" s="46">
        <v>18</v>
      </c>
      <c r="P217" s="46">
        <v>21.5</v>
      </c>
      <c r="Q217" s="73">
        <f t="shared" si="87"/>
        <v>0.008</v>
      </c>
      <c r="R217" s="67">
        <f t="shared" si="88"/>
        <v>0.74</v>
      </c>
      <c r="S217" s="74">
        <f t="shared" si="86"/>
        <v>0.5</v>
      </c>
      <c r="T217" s="51">
        <v>288</v>
      </c>
      <c r="U217" s="76" t="s">
        <v>3582</v>
      </c>
      <c r="V217" s="26">
        <f>IF(E217="","",SUMIF(OUTBOUND!$G:$G,WMS!E217,OUTBOUND!$L:$L))</f>
        <v>0</v>
      </c>
      <c r="W217" s="26">
        <f>IF(E217="","",SUMIF(OUTBOUND!$G:$G,WMS!E217,OUTBOUND!$M:$M))</f>
        <v>0</v>
      </c>
      <c r="X217" s="73">
        <f>IF(E217="","",SUMIF(OUTBOUND!$G:$G,WMS!E217,OUTBOUND!$O:$O))</f>
        <v>0</v>
      </c>
      <c r="Y217" s="73">
        <f>IF(E217="","",SUMIF(OUTBOUND!$G:$G,WMS!E217,OUTBOUND!$AC:$AC))</f>
        <v>0</v>
      </c>
      <c r="Z217" s="73">
        <f>IF(E217="","",SUMIF(OUTBOUND!$G:$G,WMS!E217,OUTBOUND!$P:$P))</f>
        <v>0</v>
      </c>
      <c r="AA217" s="26">
        <f t="shared" si="89"/>
        <v>96</v>
      </c>
      <c r="AB217" s="26">
        <f t="shared" si="90"/>
        <v>576</v>
      </c>
      <c r="AC217" s="73">
        <f t="shared" si="91"/>
        <v>345.6</v>
      </c>
      <c r="AD217" s="73">
        <f t="shared" si="92"/>
        <v>288</v>
      </c>
      <c r="AE217" s="73">
        <f t="shared" si="93"/>
        <v>0.74</v>
      </c>
      <c r="AF217" s="82" t="b">
        <f t="shared" si="94"/>
        <v>1</v>
      </c>
    </row>
    <row r="218" spans="1:32">
      <c r="A218" s="60" t="s">
        <v>3442</v>
      </c>
      <c r="B218" s="19" t="s">
        <v>516</v>
      </c>
      <c r="C218" s="19" t="s">
        <v>3580</v>
      </c>
      <c r="D218" s="19" t="s">
        <v>3583</v>
      </c>
      <c r="E218" s="58" t="str">
        <f t="shared" si="95"/>
        <v>KG-01579/42348795</v>
      </c>
      <c r="F218" s="19" t="s">
        <v>440</v>
      </c>
      <c r="G218" s="19" t="s">
        <v>519</v>
      </c>
      <c r="H218" s="45">
        <v>43448</v>
      </c>
      <c r="I218" s="46">
        <v>72</v>
      </c>
      <c r="J218" s="46">
        <v>576</v>
      </c>
      <c r="K218" s="67">
        <f t="shared" ref="K218:K281" si="96">IF(J218="","",J218/I218)</f>
        <v>8</v>
      </c>
      <c r="L218" s="47">
        <v>7</v>
      </c>
      <c r="M218" s="68">
        <f t="shared" ref="M218:M281" si="97">IF(L218="","",ROUND(I218*L218,3))</f>
        <v>504</v>
      </c>
      <c r="N218" s="46">
        <v>28</v>
      </c>
      <c r="O218" s="46">
        <v>20.5</v>
      </c>
      <c r="P218" s="46">
        <v>21.5</v>
      </c>
      <c r="Q218" s="73">
        <f t="shared" si="87"/>
        <v>0.012</v>
      </c>
      <c r="R218" s="67">
        <f t="shared" si="88"/>
        <v>0.89</v>
      </c>
      <c r="S218" s="74">
        <f t="shared" si="86"/>
        <v>0.75</v>
      </c>
      <c r="T218" s="51">
        <v>432</v>
      </c>
      <c r="U218" s="76" t="s">
        <v>3584</v>
      </c>
      <c r="V218" s="26">
        <f>IF(E218="","",SUMIF(OUTBOUND!$G:$G,WMS!E218,OUTBOUND!$L:$L))</f>
        <v>0</v>
      </c>
      <c r="W218" s="26">
        <f>IF(E218="","",SUMIF(OUTBOUND!$G:$G,WMS!E218,OUTBOUND!$M:$M))</f>
        <v>0</v>
      </c>
      <c r="X218" s="73">
        <f>IF(E218="","",SUMIF(OUTBOUND!$G:$G,WMS!E218,OUTBOUND!$O:$O))</f>
        <v>0</v>
      </c>
      <c r="Y218" s="73">
        <f>IF(E218="","",SUMIF(OUTBOUND!$G:$G,WMS!E218,OUTBOUND!$AC:$AC))</f>
        <v>0</v>
      </c>
      <c r="Z218" s="73">
        <f>IF(E218="","",SUMIF(OUTBOUND!$G:$G,WMS!E218,OUTBOUND!$P:$P))</f>
        <v>0</v>
      </c>
      <c r="AA218" s="26">
        <f t="shared" si="89"/>
        <v>72</v>
      </c>
      <c r="AB218" s="26">
        <f t="shared" si="90"/>
        <v>576</v>
      </c>
      <c r="AC218" s="73">
        <f t="shared" si="91"/>
        <v>504</v>
      </c>
      <c r="AD218" s="73">
        <f t="shared" si="92"/>
        <v>432</v>
      </c>
      <c r="AE218" s="73">
        <f t="shared" si="93"/>
        <v>0.89</v>
      </c>
      <c r="AF218" s="82" t="b">
        <f t="shared" si="94"/>
        <v>1</v>
      </c>
    </row>
    <row r="219" spans="1:32">
      <c r="A219" s="60" t="s">
        <v>3442</v>
      </c>
      <c r="B219" s="19" t="s">
        <v>516</v>
      </c>
      <c r="C219" s="19" t="s">
        <v>3580</v>
      </c>
      <c r="D219" s="19" t="s">
        <v>3585</v>
      </c>
      <c r="E219" s="58" t="str">
        <f t="shared" si="95"/>
        <v>KG-01579/42170358</v>
      </c>
      <c r="F219" s="19" t="s">
        <v>440</v>
      </c>
      <c r="G219" s="19" t="s">
        <v>520</v>
      </c>
      <c r="H219" s="45">
        <v>43448</v>
      </c>
      <c r="I219" s="46">
        <v>96</v>
      </c>
      <c r="J219" s="46">
        <v>576</v>
      </c>
      <c r="K219" s="67">
        <f t="shared" si="96"/>
        <v>6</v>
      </c>
      <c r="L219" s="47">
        <v>4.2</v>
      </c>
      <c r="M219" s="68">
        <f t="shared" si="97"/>
        <v>403.2</v>
      </c>
      <c r="N219" s="46">
        <v>24.5</v>
      </c>
      <c r="O219" s="46">
        <v>19.5</v>
      </c>
      <c r="P219" s="46">
        <v>20.5</v>
      </c>
      <c r="Q219" s="73">
        <f t="shared" si="87"/>
        <v>0.01</v>
      </c>
      <c r="R219" s="67">
        <f t="shared" si="88"/>
        <v>0.94</v>
      </c>
      <c r="S219" s="74">
        <f t="shared" si="86"/>
        <v>0.75</v>
      </c>
      <c r="T219" s="51">
        <v>432</v>
      </c>
      <c r="U219" s="76" t="s">
        <v>3586</v>
      </c>
      <c r="V219" s="26">
        <f>IF(E219="","",SUMIF(OUTBOUND!$G:$G,WMS!E219,OUTBOUND!$L:$L))</f>
        <v>0</v>
      </c>
      <c r="W219" s="26">
        <f>IF(E219="","",SUMIF(OUTBOUND!$G:$G,WMS!E219,OUTBOUND!$M:$M))</f>
        <v>0</v>
      </c>
      <c r="X219" s="73">
        <f>IF(E219="","",SUMIF(OUTBOUND!$G:$G,WMS!E219,OUTBOUND!$O:$O))</f>
        <v>0</v>
      </c>
      <c r="Y219" s="73">
        <f>IF(E219="","",SUMIF(OUTBOUND!$G:$G,WMS!E219,OUTBOUND!$AC:$AC))</f>
        <v>0</v>
      </c>
      <c r="Z219" s="73">
        <f>IF(E219="","",SUMIF(OUTBOUND!$G:$G,WMS!E219,OUTBOUND!$P:$P))</f>
        <v>0</v>
      </c>
      <c r="AA219" s="26">
        <f t="shared" si="89"/>
        <v>96</v>
      </c>
      <c r="AB219" s="26">
        <f t="shared" si="90"/>
        <v>576</v>
      </c>
      <c r="AC219" s="73">
        <f t="shared" si="91"/>
        <v>403.2</v>
      </c>
      <c r="AD219" s="73">
        <f t="shared" si="92"/>
        <v>432</v>
      </c>
      <c r="AE219" s="73">
        <f t="shared" si="93"/>
        <v>0.94</v>
      </c>
      <c r="AF219" s="82" t="b">
        <f t="shared" si="94"/>
        <v>1</v>
      </c>
    </row>
    <row r="220" spans="1:32">
      <c r="A220" s="60" t="s">
        <v>3442</v>
      </c>
      <c r="B220" s="19" t="s">
        <v>516</v>
      </c>
      <c r="C220" s="19" t="s">
        <v>3580</v>
      </c>
      <c r="D220" s="19" t="s">
        <v>3587</v>
      </c>
      <c r="E220" s="58" t="str">
        <f t="shared" si="95"/>
        <v>KG-01579/42447719</v>
      </c>
      <c r="F220" s="19" t="s">
        <v>440</v>
      </c>
      <c r="G220" s="19" t="s">
        <v>521</v>
      </c>
      <c r="H220" s="45">
        <v>43448</v>
      </c>
      <c r="I220" s="46">
        <v>30</v>
      </c>
      <c r="J220" s="46">
        <v>180</v>
      </c>
      <c r="K220" s="67">
        <f t="shared" si="96"/>
        <v>6</v>
      </c>
      <c r="L220" s="47">
        <v>3</v>
      </c>
      <c r="M220" s="68">
        <f t="shared" si="97"/>
        <v>90</v>
      </c>
      <c r="N220" s="46">
        <v>47</v>
      </c>
      <c r="O220" s="46">
        <v>17.5</v>
      </c>
      <c r="P220" s="46">
        <v>26.5</v>
      </c>
      <c r="Q220" s="73">
        <f t="shared" si="87"/>
        <v>0.022</v>
      </c>
      <c r="R220" s="67">
        <f t="shared" si="88"/>
        <v>0.65</v>
      </c>
      <c r="S220" s="74">
        <f t="shared" si="86"/>
        <v>0.333333333333333</v>
      </c>
      <c r="T220" s="51">
        <v>60</v>
      </c>
      <c r="U220" s="76" t="s">
        <v>3528</v>
      </c>
      <c r="V220" s="26">
        <f>IF(E220="","",SUMIF(OUTBOUND!$G:$G,WMS!E220,OUTBOUND!$L:$L))</f>
        <v>0</v>
      </c>
      <c r="W220" s="26">
        <f>IF(E220="","",SUMIF(OUTBOUND!$G:$G,WMS!E220,OUTBOUND!$M:$M))</f>
        <v>0</v>
      </c>
      <c r="X220" s="73">
        <f>IF(E220="","",SUMIF(OUTBOUND!$G:$G,WMS!E220,OUTBOUND!$O:$O))</f>
        <v>0</v>
      </c>
      <c r="Y220" s="73">
        <f>IF(E220="","",SUMIF(OUTBOUND!$G:$G,WMS!E220,OUTBOUND!$AC:$AC))</f>
        <v>0</v>
      </c>
      <c r="Z220" s="73">
        <f>IF(E220="","",SUMIF(OUTBOUND!$G:$G,WMS!E220,OUTBOUND!$P:$P))</f>
        <v>0</v>
      </c>
      <c r="AA220" s="26">
        <f t="shared" si="89"/>
        <v>30</v>
      </c>
      <c r="AB220" s="26">
        <f t="shared" si="90"/>
        <v>180</v>
      </c>
      <c r="AC220" s="73">
        <f t="shared" si="91"/>
        <v>90</v>
      </c>
      <c r="AD220" s="73">
        <f t="shared" si="92"/>
        <v>60</v>
      </c>
      <c r="AE220" s="73">
        <f t="shared" si="93"/>
        <v>0.65</v>
      </c>
      <c r="AF220" s="82" t="b">
        <f t="shared" si="94"/>
        <v>1</v>
      </c>
    </row>
    <row r="221" spans="1:32">
      <c r="A221" s="60" t="s">
        <v>3442</v>
      </c>
      <c r="B221" s="19" t="s">
        <v>516</v>
      </c>
      <c r="C221" s="19" t="s">
        <v>3580</v>
      </c>
      <c r="D221" s="19" t="s">
        <v>3588</v>
      </c>
      <c r="E221" s="58" t="str">
        <f t="shared" si="95"/>
        <v>KG-01579/41405581</v>
      </c>
      <c r="F221" s="19" t="s">
        <v>440</v>
      </c>
      <c r="G221" s="19" t="s">
        <v>523</v>
      </c>
      <c r="H221" s="45">
        <v>43448</v>
      </c>
      <c r="I221" s="46">
        <v>30</v>
      </c>
      <c r="J221" s="46">
        <v>360</v>
      </c>
      <c r="K221" s="67">
        <f t="shared" si="96"/>
        <v>12</v>
      </c>
      <c r="L221" s="47">
        <v>10.8</v>
      </c>
      <c r="M221" s="68">
        <f t="shared" si="97"/>
        <v>324</v>
      </c>
      <c r="N221" s="46">
        <v>32</v>
      </c>
      <c r="O221" s="46">
        <v>24</v>
      </c>
      <c r="P221" s="46">
        <v>22.5</v>
      </c>
      <c r="Q221" s="73">
        <f t="shared" si="87"/>
        <v>0.017</v>
      </c>
      <c r="R221" s="67">
        <f t="shared" si="88"/>
        <v>0.52</v>
      </c>
      <c r="S221" s="74">
        <f t="shared" si="86"/>
        <v>0.75</v>
      </c>
      <c r="T221" s="51">
        <v>270</v>
      </c>
      <c r="U221" s="76" t="s">
        <v>3589</v>
      </c>
      <c r="V221" s="26">
        <f>IF(E221="","",SUMIF(OUTBOUND!$G:$G,WMS!E221,OUTBOUND!$L:$L))</f>
        <v>0</v>
      </c>
      <c r="W221" s="26">
        <f>IF(E221="","",SUMIF(OUTBOUND!$G:$G,WMS!E221,OUTBOUND!$M:$M))</f>
        <v>0</v>
      </c>
      <c r="X221" s="73">
        <f>IF(E221="","",SUMIF(OUTBOUND!$G:$G,WMS!E221,OUTBOUND!$O:$O))</f>
        <v>0</v>
      </c>
      <c r="Y221" s="73">
        <f>IF(E221="","",SUMIF(OUTBOUND!$G:$G,WMS!E221,OUTBOUND!$AC:$AC))</f>
        <v>0</v>
      </c>
      <c r="Z221" s="73">
        <f>IF(E221="","",SUMIF(OUTBOUND!$G:$G,WMS!E221,OUTBOUND!$P:$P))</f>
        <v>0</v>
      </c>
      <c r="AA221" s="26">
        <f t="shared" si="89"/>
        <v>30</v>
      </c>
      <c r="AB221" s="26">
        <f t="shared" si="90"/>
        <v>360</v>
      </c>
      <c r="AC221" s="73">
        <f t="shared" si="91"/>
        <v>324</v>
      </c>
      <c r="AD221" s="73">
        <f t="shared" si="92"/>
        <v>270</v>
      </c>
      <c r="AE221" s="73">
        <f t="shared" si="93"/>
        <v>0.52</v>
      </c>
      <c r="AF221" s="82" t="b">
        <f t="shared" si="94"/>
        <v>1</v>
      </c>
    </row>
    <row r="222" spans="1:32">
      <c r="A222" s="60" t="s">
        <v>3442</v>
      </c>
      <c r="B222" s="19" t="s">
        <v>516</v>
      </c>
      <c r="C222" s="19" t="s">
        <v>3580</v>
      </c>
      <c r="D222" s="19" t="s">
        <v>3590</v>
      </c>
      <c r="E222" s="58" t="str">
        <f t="shared" si="95"/>
        <v>KG-01579/42176879</v>
      </c>
      <c r="F222" s="19" t="s">
        <v>440</v>
      </c>
      <c r="G222" s="19" t="s">
        <v>525</v>
      </c>
      <c r="H222" s="45">
        <v>43448</v>
      </c>
      <c r="I222" s="46">
        <v>30</v>
      </c>
      <c r="J222" s="46">
        <v>360</v>
      </c>
      <c r="K222" s="67">
        <f t="shared" si="96"/>
        <v>12</v>
      </c>
      <c r="L222" s="47">
        <v>2.3</v>
      </c>
      <c r="M222" s="68">
        <f t="shared" si="97"/>
        <v>69</v>
      </c>
      <c r="N222" s="46">
        <v>19</v>
      </c>
      <c r="O222" s="46">
        <v>18</v>
      </c>
      <c r="P222" s="46">
        <v>18</v>
      </c>
      <c r="Q222" s="73">
        <f t="shared" si="87"/>
        <v>0.006</v>
      </c>
      <c r="R222" s="67">
        <f t="shared" si="88"/>
        <v>0.18</v>
      </c>
      <c r="S222" s="74">
        <f t="shared" si="86"/>
        <v>0.125</v>
      </c>
      <c r="T222" s="51">
        <v>45</v>
      </c>
      <c r="U222" s="76" t="s">
        <v>3584</v>
      </c>
      <c r="V222" s="26">
        <f>IF(E222="","",SUMIF(OUTBOUND!$G:$G,WMS!E222,OUTBOUND!$L:$L))</f>
        <v>0</v>
      </c>
      <c r="W222" s="26">
        <f>IF(E222="","",SUMIF(OUTBOUND!$G:$G,WMS!E222,OUTBOUND!$M:$M))</f>
        <v>0</v>
      </c>
      <c r="X222" s="73">
        <f>IF(E222="","",SUMIF(OUTBOUND!$G:$G,WMS!E222,OUTBOUND!$O:$O))</f>
        <v>0</v>
      </c>
      <c r="Y222" s="73">
        <f>IF(E222="","",SUMIF(OUTBOUND!$G:$G,WMS!E222,OUTBOUND!$AC:$AC))</f>
        <v>0</v>
      </c>
      <c r="Z222" s="73">
        <f>IF(E222="","",SUMIF(OUTBOUND!$G:$G,WMS!E222,OUTBOUND!$P:$P))</f>
        <v>0</v>
      </c>
      <c r="AA222" s="26">
        <f t="shared" si="89"/>
        <v>30</v>
      </c>
      <c r="AB222" s="26">
        <f t="shared" si="90"/>
        <v>360</v>
      </c>
      <c r="AC222" s="73">
        <f t="shared" si="91"/>
        <v>69</v>
      </c>
      <c r="AD222" s="73">
        <f t="shared" si="92"/>
        <v>45</v>
      </c>
      <c r="AE222" s="73">
        <f t="shared" si="93"/>
        <v>0.18</v>
      </c>
      <c r="AF222" s="82" t="b">
        <f t="shared" si="94"/>
        <v>1</v>
      </c>
    </row>
    <row r="223" spans="1:32">
      <c r="A223" s="60" t="s">
        <v>3442</v>
      </c>
      <c r="B223" s="19" t="s">
        <v>516</v>
      </c>
      <c r="C223" s="19" t="s">
        <v>3580</v>
      </c>
      <c r="D223" s="19" t="s">
        <v>3591</v>
      </c>
      <c r="E223" s="58" t="str">
        <f t="shared" si="95"/>
        <v>KG-01579/42170440</v>
      </c>
      <c r="F223" s="19" t="s">
        <v>440</v>
      </c>
      <c r="G223" s="19" t="s">
        <v>526</v>
      </c>
      <c r="H223" s="45">
        <v>43448</v>
      </c>
      <c r="I223" s="46">
        <v>30</v>
      </c>
      <c r="J223" s="46">
        <v>360</v>
      </c>
      <c r="K223" s="67">
        <f t="shared" si="96"/>
        <v>12</v>
      </c>
      <c r="L223" s="47">
        <v>5.5</v>
      </c>
      <c r="M223" s="68">
        <f t="shared" si="97"/>
        <v>165</v>
      </c>
      <c r="N223" s="46">
        <v>29</v>
      </c>
      <c r="O223" s="46">
        <v>20.5</v>
      </c>
      <c r="P223" s="46">
        <v>21.5</v>
      </c>
      <c r="Q223" s="73">
        <f t="shared" si="87"/>
        <v>0.013</v>
      </c>
      <c r="R223" s="67">
        <f t="shared" si="88"/>
        <v>0.38</v>
      </c>
      <c r="S223" s="74">
        <f t="shared" si="86"/>
        <v>0.333333333333333</v>
      </c>
      <c r="T223" s="51">
        <v>120</v>
      </c>
      <c r="U223" s="76" t="s">
        <v>3592</v>
      </c>
      <c r="V223" s="26">
        <f>IF(E223="","",SUMIF(OUTBOUND!$G:$G,WMS!E223,OUTBOUND!$L:$L))</f>
        <v>0</v>
      </c>
      <c r="W223" s="26">
        <f>IF(E223="","",SUMIF(OUTBOUND!$G:$G,WMS!E223,OUTBOUND!$M:$M))</f>
        <v>0</v>
      </c>
      <c r="X223" s="73">
        <f>IF(E223="","",SUMIF(OUTBOUND!$G:$G,WMS!E223,OUTBOUND!$O:$O))</f>
        <v>0</v>
      </c>
      <c r="Y223" s="73">
        <f>IF(E223="","",SUMIF(OUTBOUND!$G:$G,WMS!E223,OUTBOUND!$AC:$AC))</f>
        <v>0</v>
      </c>
      <c r="Z223" s="73">
        <f>IF(E223="","",SUMIF(OUTBOUND!$G:$G,WMS!E223,OUTBOUND!$P:$P))</f>
        <v>0</v>
      </c>
      <c r="AA223" s="26">
        <f t="shared" si="89"/>
        <v>30</v>
      </c>
      <c r="AB223" s="26">
        <f t="shared" si="90"/>
        <v>360</v>
      </c>
      <c r="AC223" s="73">
        <f t="shared" si="91"/>
        <v>165</v>
      </c>
      <c r="AD223" s="73">
        <f t="shared" si="92"/>
        <v>120</v>
      </c>
      <c r="AE223" s="73">
        <f t="shared" si="93"/>
        <v>0.38</v>
      </c>
      <c r="AF223" s="82" t="b">
        <f t="shared" si="94"/>
        <v>1</v>
      </c>
    </row>
    <row r="224" spans="1:32">
      <c r="A224" s="60" t="s">
        <v>3442</v>
      </c>
      <c r="B224" s="19" t="s">
        <v>516</v>
      </c>
      <c r="C224" s="19" t="s">
        <v>3580</v>
      </c>
      <c r="D224" s="19" t="s">
        <v>3593</v>
      </c>
      <c r="E224" s="58" t="str">
        <f t="shared" si="95"/>
        <v>KG-01579/42171676</v>
      </c>
      <c r="F224" s="19" t="s">
        <v>440</v>
      </c>
      <c r="G224" s="19" t="s">
        <v>527</v>
      </c>
      <c r="H224" s="45">
        <v>43448</v>
      </c>
      <c r="I224" s="46">
        <v>24</v>
      </c>
      <c r="J224" s="46">
        <v>192</v>
      </c>
      <c r="K224" s="67">
        <f t="shared" si="96"/>
        <v>8</v>
      </c>
      <c r="L224" s="47">
        <v>11.4</v>
      </c>
      <c r="M224" s="68">
        <f t="shared" si="97"/>
        <v>273.6</v>
      </c>
      <c r="N224" s="46">
        <v>39</v>
      </c>
      <c r="O224" s="46">
        <v>13.5</v>
      </c>
      <c r="P224" s="46">
        <v>26.5</v>
      </c>
      <c r="Q224" s="73">
        <f t="shared" si="87"/>
        <v>0.014</v>
      </c>
      <c r="R224" s="67">
        <f t="shared" si="88"/>
        <v>0.33</v>
      </c>
      <c r="S224" s="74">
        <f t="shared" si="86"/>
        <v>1.375</v>
      </c>
      <c r="T224" s="51">
        <v>264</v>
      </c>
      <c r="U224" s="76" t="s">
        <v>3594</v>
      </c>
      <c r="V224" s="26">
        <f>IF(E224="","",SUMIF(OUTBOUND!$G:$G,WMS!E224,OUTBOUND!$L:$L))</f>
        <v>5</v>
      </c>
      <c r="W224" s="26">
        <f>IF(E224="","",SUMIF(OUTBOUND!$G:$G,WMS!E224,OUTBOUND!$M:$M))</f>
        <v>40</v>
      </c>
      <c r="X224" s="73">
        <f>IF(E224="","",SUMIF(OUTBOUND!$G:$G,WMS!E224,OUTBOUND!$O:$O))</f>
        <v>57</v>
      </c>
      <c r="Y224" s="73">
        <f>IF(E224="","",SUMIF(OUTBOUND!$G:$G,WMS!E224,OUTBOUND!$AC:$AC))</f>
        <v>55</v>
      </c>
      <c r="Z224" s="73">
        <f>IF(E224="","",SUMIF(OUTBOUND!$G:$G,WMS!E224,OUTBOUND!$P:$P))</f>
        <v>0.07</v>
      </c>
      <c r="AA224" s="26">
        <f t="shared" si="89"/>
        <v>19</v>
      </c>
      <c r="AB224" s="26">
        <f t="shared" si="90"/>
        <v>152</v>
      </c>
      <c r="AC224" s="73">
        <f t="shared" si="91"/>
        <v>216.6</v>
      </c>
      <c r="AD224" s="73">
        <f t="shared" si="92"/>
        <v>209</v>
      </c>
      <c r="AE224" s="73">
        <f t="shared" si="93"/>
        <v>0.26</v>
      </c>
      <c r="AF224" s="82" t="b">
        <f t="shared" si="94"/>
        <v>1</v>
      </c>
    </row>
    <row r="225" spans="1:32">
      <c r="A225" s="60" t="s">
        <v>3442</v>
      </c>
      <c r="B225" s="19" t="s">
        <v>516</v>
      </c>
      <c r="C225" s="19" t="s">
        <v>3580</v>
      </c>
      <c r="D225" s="19" t="s">
        <v>3595</v>
      </c>
      <c r="E225" s="58" t="str">
        <f t="shared" si="95"/>
        <v>KG-01579/42170464</v>
      </c>
      <c r="F225" s="19" t="s">
        <v>440</v>
      </c>
      <c r="G225" s="19" t="s">
        <v>528</v>
      </c>
      <c r="H225" s="45">
        <v>43448</v>
      </c>
      <c r="I225" s="46">
        <v>36</v>
      </c>
      <c r="J225" s="46">
        <v>216</v>
      </c>
      <c r="K225" s="67">
        <f t="shared" si="96"/>
        <v>6</v>
      </c>
      <c r="L225" s="47">
        <v>6.6</v>
      </c>
      <c r="M225" s="68">
        <f t="shared" si="97"/>
        <v>237.6</v>
      </c>
      <c r="N225" s="46">
        <v>52</v>
      </c>
      <c r="O225" s="46">
        <v>29.5</v>
      </c>
      <c r="P225" s="46">
        <v>28</v>
      </c>
      <c r="Q225" s="73">
        <f t="shared" si="87"/>
        <v>0.043</v>
      </c>
      <c r="R225" s="67">
        <f t="shared" si="88"/>
        <v>1.55</v>
      </c>
      <c r="S225" s="74">
        <f t="shared" si="86"/>
        <v>1.33333333333333</v>
      </c>
      <c r="T225" s="51">
        <v>288</v>
      </c>
      <c r="U225" s="76" t="s">
        <v>3402</v>
      </c>
      <c r="V225" s="26">
        <f>IF(E225="","",SUMIF(OUTBOUND!$G:$G,WMS!E225,OUTBOUND!$L:$L))</f>
        <v>0</v>
      </c>
      <c r="W225" s="26">
        <f>IF(E225="","",SUMIF(OUTBOUND!$G:$G,WMS!E225,OUTBOUND!$M:$M))</f>
        <v>0</v>
      </c>
      <c r="X225" s="73">
        <f>IF(E225="","",SUMIF(OUTBOUND!$G:$G,WMS!E225,OUTBOUND!$O:$O))</f>
        <v>0</v>
      </c>
      <c r="Y225" s="73">
        <f>IF(E225="","",SUMIF(OUTBOUND!$G:$G,WMS!E225,OUTBOUND!$AC:$AC))</f>
        <v>0</v>
      </c>
      <c r="Z225" s="73">
        <f>IF(E225="","",SUMIF(OUTBOUND!$G:$G,WMS!E225,OUTBOUND!$P:$P))</f>
        <v>0</v>
      </c>
      <c r="AA225" s="26">
        <f t="shared" si="89"/>
        <v>36</v>
      </c>
      <c r="AB225" s="26">
        <f t="shared" si="90"/>
        <v>216</v>
      </c>
      <c r="AC225" s="73">
        <f t="shared" si="91"/>
        <v>237.6</v>
      </c>
      <c r="AD225" s="73">
        <f t="shared" si="92"/>
        <v>288</v>
      </c>
      <c r="AE225" s="73">
        <f t="shared" si="93"/>
        <v>1.55</v>
      </c>
      <c r="AF225" s="82" t="b">
        <f t="shared" si="94"/>
        <v>1</v>
      </c>
    </row>
    <row r="226" spans="1:32">
      <c r="A226" s="60" t="s">
        <v>3442</v>
      </c>
      <c r="B226" s="19" t="s">
        <v>516</v>
      </c>
      <c r="C226" s="19" t="s">
        <v>3580</v>
      </c>
      <c r="D226" s="19" t="s">
        <v>3596</v>
      </c>
      <c r="E226" s="58" t="str">
        <f t="shared" si="95"/>
        <v>KG-01579/42170334</v>
      </c>
      <c r="F226" s="19" t="s">
        <v>440</v>
      </c>
      <c r="G226" s="19" t="s">
        <v>529</v>
      </c>
      <c r="H226" s="45">
        <v>43448</v>
      </c>
      <c r="I226" s="46">
        <v>30</v>
      </c>
      <c r="J226" s="46">
        <v>360</v>
      </c>
      <c r="K226" s="67">
        <f t="shared" si="96"/>
        <v>12</v>
      </c>
      <c r="L226" s="47">
        <v>8.2</v>
      </c>
      <c r="M226" s="68">
        <f t="shared" si="97"/>
        <v>246</v>
      </c>
      <c r="N226" s="46">
        <v>27.5</v>
      </c>
      <c r="O226" s="46">
        <v>15</v>
      </c>
      <c r="P226" s="46">
        <v>28</v>
      </c>
      <c r="Q226" s="73">
        <f t="shared" si="87"/>
        <v>0.012</v>
      </c>
      <c r="R226" s="67">
        <f t="shared" si="88"/>
        <v>0.35</v>
      </c>
      <c r="S226" s="74">
        <f t="shared" si="86"/>
        <v>0.666666666666667</v>
      </c>
      <c r="T226" s="51">
        <v>240</v>
      </c>
      <c r="U226" s="76" t="s">
        <v>3256</v>
      </c>
      <c r="V226" s="26">
        <f>IF(E226="","",SUMIF(OUTBOUND!$G:$G,WMS!E226,OUTBOUND!$L:$L))</f>
        <v>0</v>
      </c>
      <c r="W226" s="26">
        <f>IF(E226="","",SUMIF(OUTBOUND!$G:$G,WMS!E226,OUTBOUND!$M:$M))</f>
        <v>0</v>
      </c>
      <c r="X226" s="73">
        <f>IF(E226="","",SUMIF(OUTBOUND!$G:$G,WMS!E226,OUTBOUND!$O:$O))</f>
        <v>0</v>
      </c>
      <c r="Y226" s="73">
        <f>IF(E226="","",SUMIF(OUTBOUND!$G:$G,WMS!E226,OUTBOUND!$AC:$AC))</f>
        <v>0</v>
      </c>
      <c r="Z226" s="73">
        <f>IF(E226="","",SUMIF(OUTBOUND!$G:$G,WMS!E226,OUTBOUND!$P:$P))</f>
        <v>0</v>
      </c>
      <c r="AA226" s="26">
        <f t="shared" si="89"/>
        <v>30</v>
      </c>
      <c r="AB226" s="26">
        <f t="shared" si="90"/>
        <v>360</v>
      </c>
      <c r="AC226" s="73">
        <f t="shared" si="91"/>
        <v>246</v>
      </c>
      <c r="AD226" s="73">
        <f t="shared" si="92"/>
        <v>240</v>
      </c>
      <c r="AE226" s="73">
        <f t="shared" si="93"/>
        <v>0.35</v>
      </c>
      <c r="AF226" s="82" t="b">
        <f t="shared" si="94"/>
        <v>1</v>
      </c>
    </row>
    <row r="227" spans="1:32">
      <c r="A227" s="60" t="s">
        <v>3442</v>
      </c>
      <c r="B227" s="19" t="s">
        <v>516</v>
      </c>
      <c r="C227" s="19" t="s">
        <v>3580</v>
      </c>
      <c r="D227" s="19" t="s">
        <v>3597</v>
      </c>
      <c r="E227" s="58" t="str">
        <f t="shared" si="95"/>
        <v>KG-01579/42348788</v>
      </c>
      <c r="F227" s="19" t="s">
        <v>440</v>
      </c>
      <c r="G227" s="19" t="s">
        <v>530</v>
      </c>
      <c r="H227" s="45">
        <v>43448</v>
      </c>
      <c r="I227" s="46">
        <v>36</v>
      </c>
      <c r="J227" s="46">
        <v>288</v>
      </c>
      <c r="K227" s="67">
        <f t="shared" si="96"/>
        <v>8</v>
      </c>
      <c r="L227" s="47">
        <v>8.2</v>
      </c>
      <c r="M227" s="68">
        <f t="shared" si="97"/>
        <v>295.2</v>
      </c>
      <c r="N227" s="46">
        <v>27</v>
      </c>
      <c r="O227" s="46">
        <v>14.5</v>
      </c>
      <c r="P227" s="46">
        <v>28</v>
      </c>
      <c r="Q227" s="73">
        <f t="shared" si="87"/>
        <v>0.011</v>
      </c>
      <c r="R227" s="67">
        <f t="shared" si="88"/>
        <v>0.39</v>
      </c>
      <c r="S227" s="74">
        <f t="shared" si="86"/>
        <v>1</v>
      </c>
      <c r="T227" s="51">
        <v>288</v>
      </c>
      <c r="U227" s="76" t="s">
        <v>3256</v>
      </c>
      <c r="V227" s="26">
        <f>IF(E227="","",SUMIF(OUTBOUND!$G:$G,WMS!E227,OUTBOUND!$L:$L))</f>
        <v>0</v>
      </c>
      <c r="W227" s="26">
        <f>IF(E227="","",SUMIF(OUTBOUND!$G:$G,WMS!E227,OUTBOUND!$M:$M))</f>
        <v>0</v>
      </c>
      <c r="X227" s="73">
        <f>IF(E227="","",SUMIF(OUTBOUND!$G:$G,WMS!E227,OUTBOUND!$O:$O))</f>
        <v>0</v>
      </c>
      <c r="Y227" s="73">
        <f>IF(E227="","",SUMIF(OUTBOUND!$G:$G,WMS!E227,OUTBOUND!$AC:$AC))</f>
        <v>0</v>
      </c>
      <c r="Z227" s="73">
        <f>IF(E227="","",SUMIF(OUTBOUND!$G:$G,WMS!E227,OUTBOUND!$P:$P))</f>
        <v>0</v>
      </c>
      <c r="AA227" s="26">
        <f t="shared" si="89"/>
        <v>36</v>
      </c>
      <c r="AB227" s="26">
        <f t="shared" si="90"/>
        <v>288</v>
      </c>
      <c r="AC227" s="73">
        <f t="shared" si="91"/>
        <v>295.2</v>
      </c>
      <c r="AD227" s="73">
        <f t="shared" si="92"/>
        <v>288</v>
      </c>
      <c r="AE227" s="73">
        <f t="shared" si="93"/>
        <v>0.39</v>
      </c>
      <c r="AF227" s="82" t="b">
        <f t="shared" si="94"/>
        <v>1</v>
      </c>
    </row>
    <row r="228" spans="1:32">
      <c r="A228" s="60" t="s">
        <v>3442</v>
      </c>
      <c r="B228" s="19" t="s">
        <v>516</v>
      </c>
      <c r="C228" s="19" t="s">
        <v>3580</v>
      </c>
      <c r="D228" s="19" t="s">
        <v>3598</v>
      </c>
      <c r="E228" s="58" t="str">
        <f t="shared" si="95"/>
        <v>KG-01579/42374428</v>
      </c>
      <c r="F228" s="19" t="s">
        <v>440</v>
      </c>
      <c r="G228" s="19" t="s">
        <v>531</v>
      </c>
      <c r="H228" s="45">
        <v>43448</v>
      </c>
      <c r="I228" s="46">
        <v>24</v>
      </c>
      <c r="J228" s="46">
        <v>192</v>
      </c>
      <c r="K228" s="67">
        <f t="shared" si="96"/>
        <v>8</v>
      </c>
      <c r="L228" s="47">
        <v>12.3</v>
      </c>
      <c r="M228" s="68">
        <f t="shared" si="97"/>
        <v>295.2</v>
      </c>
      <c r="N228" s="46">
        <v>41.5</v>
      </c>
      <c r="O228" s="46">
        <v>15</v>
      </c>
      <c r="P228" s="46">
        <v>27.5</v>
      </c>
      <c r="Q228" s="73">
        <f t="shared" si="87"/>
        <v>0.017</v>
      </c>
      <c r="R228" s="67">
        <f t="shared" si="88"/>
        <v>0.41</v>
      </c>
      <c r="S228" s="74">
        <f t="shared" si="86"/>
        <v>1.375</v>
      </c>
      <c r="T228" s="51">
        <v>264</v>
      </c>
      <c r="U228" s="76" t="s">
        <v>3594</v>
      </c>
      <c r="V228" s="26">
        <f>IF(E228="","",SUMIF(OUTBOUND!$G:$G,WMS!E228,OUTBOUND!$L:$L))</f>
        <v>0</v>
      </c>
      <c r="W228" s="26">
        <f>IF(E228="","",SUMIF(OUTBOUND!$G:$G,WMS!E228,OUTBOUND!$M:$M))</f>
        <v>0</v>
      </c>
      <c r="X228" s="73">
        <f>IF(E228="","",SUMIF(OUTBOUND!$G:$G,WMS!E228,OUTBOUND!$O:$O))</f>
        <v>0</v>
      </c>
      <c r="Y228" s="73">
        <f>IF(E228="","",SUMIF(OUTBOUND!$G:$G,WMS!E228,OUTBOUND!$AC:$AC))</f>
        <v>0</v>
      </c>
      <c r="Z228" s="73">
        <f>IF(E228="","",SUMIF(OUTBOUND!$G:$G,WMS!E228,OUTBOUND!$P:$P))</f>
        <v>0</v>
      </c>
      <c r="AA228" s="26">
        <f t="shared" si="89"/>
        <v>24</v>
      </c>
      <c r="AB228" s="26">
        <f t="shared" si="90"/>
        <v>192</v>
      </c>
      <c r="AC228" s="73">
        <f t="shared" si="91"/>
        <v>295.2</v>
      </c>
      <c r="AD228" s="73">
        <f t="shared" si="92"/>
        <v>264</v>
      </c>
      <c r="AE228" s="73">
        <f t="shared" si="93"/>
        <v>0.41</v>
      </c>
      <c r="AF228" s="82" t="b">
        <f t="shared" si="94"/>
        <v>1</v>
      </c>
    </row>
    <row r="229" spans="1:32">
      <c r="A229" s="60" t="s">
        <v>3442</v>
      </c>
      <c r="B229" s="19" t="s">
        <v>516</v>
      </c>
      <c r="C229" s="19" t="s">
        <v>3580</v>
      </c>
      <c r="D229" s="19" t="s">
        <v>3599</v>
      </c>
      <c r="E229" s="58" t="str">
        <f t="shared" si="95"/>
        <v>KG-01579/42374411</v>
      </c>
      <c r="F229" s="19" t="s">
        <v>440</v>
      </c>
      <c r="G229" s="19" t="s">
        <v>532</v>
      </c>
      <c r="H229" s="45">
        <v>43448</v>
      </c>
      <c r="I229" s="46">
        <v>24</v>
      </c>
      <c r="J229" s="46">
        <v>144</v>
      </c>
      <c r="K229" s="67">
        <f t="shared" si="96"/>
        <v>6</v>
      </c>
      <c r="L229" s="47">
        <v>11.7</v>
      </c>
      <c r="M229" s="68">
        <f t="shared" si="97"/>
        <v>280.8</v>
      </c>
      <c r="N229" s="46">
        <v>36</v>
      </c>
      <c r="O229" s="46">
        <v>13</v>
      </c>
      <c r="P229" s="46">
        <v>38</v>
      </c>
      <c r="Q229" s="73">
        <f t="shared" si="87"/>
        <v>0.018</v>
      </c>
      <c r="R229" s="67">
        <f t="shared" si="88"/>
        <v>0.43</v>
      </c>
      <c r="S229" s="74">
        <f t="shared" si="86"/>
        <v>1.5</v>
      </c>
      <c r="T229" s="51">
        <v>216</v>
      </c>
      <c r="U229" s="76" t="s">
        <v>3592</v>
      </c>
      <c r="V229" s="26">
        <f>IF(E229="","",SUMIF(OUTBOUND!$G:$G,WMS!E229,OUTBOUND!$L:$L))</f>
        <v>0</v>
      </c>
      <c r="W229" s="26">
        <f>IF(E229="","",SUMIF(OUTBOUND!$G:$G,WMS!E229,OUTBOUND!$M:$M))</f>
        <v>0</v>
      </c>
      <c r="X229" s="73">
        <f>IF(E229="","",SUMIF(OUTBOUND!$G:$G,WMS!E229,OUTBOUND!$O:$O))</f>
        <v>0</v>
      </c>
      <c r="Y229" s="73">
        <f>IF(E229="","",SUMIF(OUTBOUND!$G:$G,WMS!E229,OUTBOUND!$AC:$AC))</f>
        <v>0</v>
      </c>
      <c r="Z229" s="73">
        <f>IF(E229="","",SUMIF(OUTBOUND!$G:$G,WMS!E229,OUTBOUND!$P:$P))</f>
        <v>0</v>
      </c>
      <c r="AA229" s="26">
        <f t="shared" si="89"/>
        <v>24</v>
      </c>
      <c r="AB229" s="26">
        <f t="shared" si="90"/>
        <v>144</v>
      </c>
      <c r="AC229" s="73">
        <f t="shared" si="91"/>
        <v>280.8</v>
      </c>
      <c r="AD229" s="73">
        <f t="shared" si="92"/>
        <v>216</v>
      </c>
      <c r="AE229" s="73">
        <f t="shared" si="93"/>
        <v>0.43</v>
      </c>
      <c r="AF229" s="82" t="b">
        <f t="shared" si="94"/>
        <v>1</v>
      </c>
    </row>
    <row r="230" spans="1:32">
      <c r="A230" s="60" t="s">
        <v>3442</v>
      </c>
      <c r="B230" s="19" t="s">
        <v>516</v>
      </c>
      <c r="C230" s="19" t="s">
        <v>3580</v>
      </c>
      <c r="D230" s="19" t="s">
        <v>3600</v>
      </c>
      <c r="E230" s="58" t="str">
        <f t="shared" si="95"/>
        <v>KG-01579/42170341</v>
      </c>
      <c r="F230" s="19" t="s">
        <v>440</v>
      </c>
      <c r="G230" s="19" t="s">
        <v>533</v>
      </c>
      <c r="H230" s="45">
        <v>43448</v>
      </c>
      <c r="I230" s="46">
        <v>36</v>
      </c>
      <c r="J230" s="46">
        <v>288</v>
      </c>
      <c r="K230" s="67">
        <f t="shared" si="96"/>
        <v>8</v>
      </c>
      <c r="L230" s="47">
        <v>7.8</v>
      </c>
      <c r="M230" s="68">
        <f t="shared" si="97"/>
        <v>280.8</v>
      </c>
      <c r="N230" s="46">
        <v>27</v>
      </c>
      <c r="O230" s="46">
        <v>11</v>
      </c>
      <c r="P230" s="46">
        <v>28</v>
      </c>
      <c r="Q230" s="73">
        <f t="shared" si="87"/>
        <v>0.008</v>
      </c>
      <c r="R230" s="67">
        <f t="shared" si="88"/>
        <v>0.3</v>
      </c>
      <c r="S230" s="74">
        <f t="shared" si="86"/>
        <v>0.8125</v>
      </c>
      <c r="T230" s="51">
        <v>234</v>
      </c>
      <c r="U230" s="76" t="s">
        <v>3594</v>
      </c>
      <c r="V230" s="26">
        <f>IF(E230="","",SUMIF(OUTBOUND!$G:$G,WMS!E230,OUTBOUND!$L:$L))</f>
        <v>0</v>
      </c>
      <c r="W230" s="26">
        <f>IF(E230="","",SUMIF(OUTBOUND!$G:$G,WMS!E230,OUTBOUND!$M:$M))</f>
        <v>0</v>
      </c>
      <c r="X230" s="73">
        <f>IF(E230="","",SUMIF(OUTBOUND!$G:$G,WMS!E230,OUTBOUND!$O:$O))</f>
        <v>0</v>
      </c>
      <c r="Y230" s="73">
        <f>IF(E230="","",SUMIF(OUTBOUND!$G:$G,WMS!E230,OUTBOUND!$AC:$AC))</f>
        <v>0</v>
      </c>
      <c r="Z230" s="73">
        <f>IF(E230="","",SUMIF(OUTBOUND!$G:$G,WMS!E230,OUTBOUND!$P:$P))</f>
        <v>0</v>
      </c>
      <c r="AA230" s="26">
        <f t="shared" si="89"/>
        <v>36</v>
      </c>
      <c r="AB230" s="26">
        <f t="shared" si="90"/>
        <v>288</v>
      </c>
      <c r="AC230" s="73">
        <f t="shared" si="91"/>
        <v>280.8</v>
      </c>
      <c r="AD230" s="73">
        <f t="shared" si="92"/>
        <v>234</v>
      </c>
      <c r="AE230" s="73">
        <f t="shared" si="93"/>
        <v>0.3</v>
      </c>
      <c r="AF230" s="82" t="b">
        <f t="shared" si="94"/>
        <v>1</v>
      </c>
    </row>
    <row r="231" spans="1:32">
      <c r="A231" s="60" t="s">
        <v>3442</v>
      </c>
      <c r="B231" s="19" t="s">
        <v>516</v>
      </c>
      <c r="C231" s="19" t="s">
        <v>3580</v>
      </c>
      <c r="D231" s="19" t="s">
        <v>3601</v>
      </c>
      <c r="E231" s="58" t="str">
        <f t="shared" si="95"/>
        <v>KG-01579/42171744</v>
      </c>
      <c r="F231" s="19" t="s">
        <v>440</v>
      </c>
      <c r="G231" s="19" t="s">
        <v>534</v>
      </c>
      <c r="H231" s="45">
        <v>43448</v>
      </c>
      <c r="I231" s="46">
        <v>42</v>
      </c>
      <c r="J231" s="46">
        <v>252</v>
      </c>
      <c r="K231" s="67">
        <f t="shared" si="96"/>
        <v>6</v>
      </c>
      <c r="L231" s="47">
        <v>2.9</v>
      </c>
      <c r="M231" s="68">
        <f t="shared" si="97"/>
        <v>121.8</v>
      </c>
      <c r="N231" s="46">
        <v>27.5</v>
      </c>
      <c r="O231" s="46">
        <v>16.5</v>
      </c>
      <c r="P231" s="46">
        <v>17.5</v>
      </c>
      <c r="Q231" s="73">
        <f t="shared" si="87"/>
        <v>0.008</v>
      </c>
      <c r="R231" s="67">
        <f t="shared" si="88"/>
        <v>0.33</v>
      </c>
      <c r="S231" s="74">
        <f t="shared" si="86"/>
        <v>0.333333333333333</v>
      </c>
      <c r="T231" s="51">
        <v>84</v>
      </c>
      <c r="U231" s="76" t="s">
        <v>3528</v>
      </c>
      <c r="V231" s="26">
        <f>IF(E231="","",SUMIF(OUTBOUND!$G:$G,WMS!E231,OUTBOUND!$L:$L))</f>
        <v>0</v>
      </c>
      <c r="W231" s="26">
        <f>IF(E231="","",SUMIF(OUTBOUND!$G:$G,WMS!E231,OUTBOUND!$M:$M))</f>
        <v>0</v>
      </c>
      <c r="X231" s="73">
        <f>IF(E231="","",SUMIF(OUTBOUND!$G:$G,WMS!E231,OUTBOUND!$O:$O))</f>
        <v>0</v>
      </c>
      <c r="Y231" s="73">
        <f>IF(E231="","",SUMIF(OUTBOUND!$G:$G,WMS!E231,OUTBOUND!$AC:$AC))</f>
        <v>0</v>
      </c>
      <c r="Z231" s="73">
        <f>IF(E231="","",SUMIF(OUTBOUND!$G:$G,WMS!E231,OUTBOUND!$P:$P))</f>
        <v>0</v>
      </c>
      <c r="AA231" s="26">
        <f t="shared" si="89"/>
        <v>42</v>
      </c>
      <c r="AB231" s="26">
        <f t="shared" si="90"/>
        <v>252</v>
      </c>
      <c r="AC231" s="73">
        <f t="shared" si="91"/>
        <v>121.8</v>
      </c>
      <c r="AD231" s="73">
        <f t="shared" si="92"/>
        <v>84</v>
      </c>
      <c r="AE231" s="73">
        <f t="shared" si="93"/>
        <v>0.33</v>
      </c>
      <c r="AF231" s="82" t="b">
        <f t="shared" si="94"/>
        <v>1</v>
      </c>
    </row>
    <row r="232" spans="1:32">
      <c r="A232" s="60" t="s">
        <v>3442</v>
      </c>
      <c r="B232" s="19" t="s">
        <v>516</v>
      </c>
      <c r="C232" s="19" t="s">
        <v>3580</v>
      </c>
      <c r="D232" s="19" t="s">
        <v>3602</v>
      </c>
      <c r="E232" s="58" t="str">
        <f t="shared" si="95"/>
        <v>KG-01579/42170471</v>
      </c>
      <c r="F232" s="19" t="s">
        <v>440</v>
      </c>
      <c r="G232" s="19" t="s">
        <v>536</v>
      </c>
      <c r="H232" s="45">
        <v>43448</v>
      </c>
      <c r="I232" s="46">
        <v>48</v>
      </c>
      <c r="J232" s="46">
        <v>288</v>
      </c>
      <c r="K232" s="67">
        <f t="shared" si="96"/>
        <v>6</v>
      </c>
      <c r="L232" s="47">
        <v>4.2</v>
      </c>
      <c r="M232" s="68">
        <f t="shared" si="97"/>
        <v>201.6</v>
      </c>
      <c r="N232" s="46">
        <v>24.5</v>
      </c>
      <c r="O232" s="46">
        <v>19.5</v>
      </c>
      <c r="P232" s="46">
        <v>20.5</v>
      </c>
      <c r="Q232" s="73">
        <f t="shared" si="87"/>
        <v>0.01</v>
      </c>
      <c r="R232" s="67">
        <f t="shared" si="88"/>
        <v>0.47</v>
      </c>
      <c r="S232" s="74">
        <f t="shared" si="86"/>
        <v>0.5</v>
      </c>
      <c r="T232" s="51">
        <v>144</v>
      </c>
      <c r="U232" s="76" t="s">
        <v>3586</v>
      </c>
      <c r="V232" s="26">
        <f>IF(E232="","",SUMIF(OUTBOUND!$G:$G,WMS!E232,OUTBOUND!$L:$L))</f>
        <v>0</v>
      </c>
      <c r="W232" s="26">
        <f>IF(E232="","",SUMIF(OUTBOUND!$G:$G,WMS!E232,OUTBOUND!$M:$M))</f>
        <v>0</v>
      </c>
      <c r="X232" s="73">
        <f>IF(E232="","",SUMIF(OUTBOUND!$G:$G,WMS!E232,OUTBOUND!$O:$O))</f>
        <v>0</v>
      </c>
      <c r="Y232" s="73">
        <f>IF(E232="","",SUMIF(OUTBOUND!$G:$G,WMS!E232,OUTBOUND!$AC:$AC))</f>
        <v>0</v>
      </c>
      <c r="Z232" s="73">
        <f>IF(E232="","",SUMIF(OUTBOUND!$G:$G,WMS!E232,OUTBOUND!$P:$P))</f>
        <v>0</v>
      </c>
      <c r="AA232" s="26">
        <f t="shared" si="89"/>
        <v>48</v>
      </c>
      <c r="AB232" s="26">
        <f t="shared" si="90"/>
        <v>288</v>
      </c>
      <c r="AC232" s="73">
        <f t="shared" si="91"/>
        <v>201.6</v>
      </c>
      <c r="AD232" s="73">
        <f t="shared" si="92"/>
        <v>144</v>
      </c>
      <c r="AE232" s="73">
        <f t="shared" si="93"/>
        <v>0.47</v>
      </c>
      <c r="AF232" s="82" t="b">
        <f t="shared" si="94"/>
        <v>1</v>
      </c>
    </row>
    <row r="233" spans="1:32">
      <c r="A233" s="60" t="s">
        <v>3442</v>
      </c>
      <c r="B233" s="19" t="s">
        <v>516</v>
      </c>
      <c r="C233" s="19" t="s">
        <v>3580</v>
      </c>
      <c r="D233" s="19" t="s">
        <v>3603</v>
      </c>
      <c r="E233" s="58" t="str">
        <f t="shared" si="95"/>
        <v>KG-01579/42348801</v>
      </c>
      <c r="F233" s="19" t="s">
        <v>440</v>
      </c>
      <c r="G233" s="19" t="s">
        <v>537</v>
      </c>
      <c r="H233" s="45">
        <v>43448</v>
      </c>
      <c r="I233" s="46">
        <v>30</v>
      </c>
      <c r="J233" s="46">
        <v>240</v>
      </c>
      <c r="K233" s="67">
        <f t="shared" si="96"/>
        <v>8</v>
      </c>
      <c r="L233" s="47">
        <v>4.3</v>
      </c>
      <c r="M233" s="68">
        <f t="shared" si="97"/>
        <v>129</v>
      </c>
      <c r="N233" s="46">
        <v>24.5</v>
      </c>
      <c r="O233" s="46">
        <v>19.5</v>
      </c>
      <c r="P233" s="46">
        <v>20.5</v>
      </c>
      <c r="Q233" s="73">
        <f t="shared" si="87"/>
        <v>0.01</v>
      </c>
      <c r="R233" s="67">
        <f t="shared" si="88"/>
        <v>0.29</v>
      </c>
      <c r="S233" s="74">
        <f t="shared" si="86"/>
        <v>0.5</v>
      </c>
      <c r="T233" s="51">
        <v>120</v>
      </c>
      <c r="U233" s="76" t="s">
        <v>3584</v>
      </c>
      <c r="V233" s="26">
        <f>IF(E233="","",SUMIF(OUTBOUND!$G:$G,WMS!E233,OUTBOUND!$L:$L))</f>
        <v>0</v>
      </c>
      <c r="W233" s="26">
        <f>IF(E233="","",SUMIF(OUTBOUND!$G:$G,WMS!E233,OUTBOUND!$M:$M))</f>
        <v>0</v>
      </c>
      <c r="X233" s="73">
        <f>IF(E233="","",SUMIF(OUTBOUND!$G:$G,WMS!E233,OUTBOUND!$O:$O))</f>
        <v>0</v>
      </c>
      <c r="Y233" s="73">
        <f>IF(E233="","",SUMIF(OUTBOUND!$G:$G,WMS!E233,OUTBOUND!$AC:$AC))</f>
        <v>0</v>
      </c>
      <c r="Z233" s="73">
        <f>IF(E233="","",SUMIF(OUTBOUND!$G:$G,WMS!E233,OUTBOUND!$P:$P))</f>
        <v>0</v>
      </c>
      <c r="AA233" s="26">
        <f t="shared" si="89"/>
        <v>30</v>
      </c>
      <c r="AB233" s="26">
        <f t="shared" si="90"/>
        <v>240</v>
      </c>
      <c r="AC233" s="73">
        <f t="shared" si="91"/>
        <v>129</v>
      </c>
      <c r="AD233" s="73">
        <f t="shared" si="92"/>
        <v>120</v>
      </c>
      <c r="AE233" s="73">
        <f t="shared" si="93"/>
        <v>0.29</v>
      </c>
      <c r="AF233" s="82" t="b">
        <f t="shared" si="94"/>
        <v>1</v>
      </c>
    </row>
    <row r="234" spans="1:32">
      <c r="A234" s="60" t="s">
        <v>3442</v>
      </c>
      <c r="B234" s="19" t="s">
        <v>516</v>
      </c>
      <c r="C234" s="19" t="s">
        <v>3580</v>
      </c>
      <c r="D234" s="19" t="s">
        <v>3604</v>
      </c>
      <c r="E234" s="58" t="str">
        <f t="shared" si="95"/>
        <v>KG-01579/42170372</v>
      </c>
      <c r="F234" s="19" t="s">
        <v>440</v>
      </c>
      <c r="G234" s="19" t="s">
        <v>538</v>
      </c>
      <c r="H234" s="45">
        <v>43448</v>
      </c>
      <c r="I234" s="46">
        <v>36</v>
      </c>
      <c r="J234" s="46">
        <v>144</v>
      </c>
      <c r="K234" s="67">
        <f t="shared" si="96"/>
        <v>4</v>
      </c>
      <c r="L234" s="47">
        <v>4.4</v>
      </c>
      <c r="M234" s="68">
        <f t="shared" si="97"/>
        <v>158.4</v>
      </c>
      <c r="N234" s="46">
        <v>24.5</v>
      </c>
      <c r="O234" s="46">
        <v>20</v>
      </c>
      <c r="P234" s="46">
        <v>25</v>
      </c>
      <c r="Q234" s="73">
        <f t="shared" si="87"/>
        <v>0.012</v>
      </c>
      <c r="R234" s="67">
        <f t="shared" si="88"/>
        <v>0.44</v>
      </c>
      <c r="S234" s="74">
        <f t="shared" si="86"/>
        <v>0.875</v>
      </c>
      <c r="T234" s="51">
        <v>126</v>
      </c>
      <c r="U234" s="76" t="s">
        <v>3592</v>
      </c>
      <c r="V234" s="26">
        <f>IF(E234="","",SUMIF(OUTBOUND!$G:$G,WMS!E234,OUTBOUND!$L:$L))</f>
        <v>18</v>
      </c>
      <c r="W234" s="26">
        <f>IF(E234="","",SUMIF(OUTBOUND!$G:$G,WMS!E234,OUTBOUND!$M:$M))</f>
        <v>72</v>
      </c>
      <c r="X234" s="73">
        <f>IF(E234="","",SUMIF(OUTBOUND!$G:$G,WMS!E234,OUTBOUND!$O:$O))</f>
        <v>79.2</v>
      </c>
      <c r="Y234" s="73">
        <f>IF(E234="","",SUMIF(OUTBOUND!$G:$G,WMS!E234,OUTBOUND!$AC:$AC))</f>
        <v>63</v>
      </c>
      <c r="Z234" s="73">
        <f>IF(E234="","",SUMIF(OUTBOUND!$G:$G,WMS!E234,OUTBOUND!$P:$P))</f>
        <v>0.216</v>
      </c>
      <c r="AA234" s="26">
        <f t="shared" si="89"/>
        <v>18</v>
      </c>
      <c r="AB234" s="26">
        <f t="shared" si="90"/>
        <v>72</v>
      </c>
      <c r="AC234" s="73">
        <f t="shared" si="91"/>
        <v>79.2</v>
      </c>
      <c r="AD234" s="73">
        <f t="shared" si="92"/>
        <v>63</v>
      </c>
      <c r="AE234" s="73">
        <f t="shared" si="93"/>
        <v>0.224</v>
      </c>
      <c r="AF234" s="82" t="b">
        <f t="shared" si="94"/>
        <v>1</v>
      </c>
    </row>
    <row r="235" spans="1:32">
      <c r="A235" s="60" t="s">
        <v>3442</v>
      </c>
      <c r="B235" s="19" t="s">
        <v>516</v>
      </c>
      <c r="C235" s="19" t="s">
        <v>3580</v>
      </c>
      <c r="D235" s="19" t="s">
        <v>3605</v>
      </c>
      <c r="E235" s="58" t="str">
        <f t="shared" si="95"/>
        <v>KG-01579/42381914</v>
      </c>
      <c r="F235" s="19" t="s">
        <v>440</v>
      </c>
      <c r="G235" s="19" t="s">
        <v>539</v>
      </c>
      <c r="H235" s="45">
        <v>43448</v>
      </c>
      <c r="I235" s="46">
        <v>24</v>
      </c>
      <c r="J235" s="46">
        <v>144</v>
      </c>
      <c r="K235" s="67">
        <f t="shared" si="96"/>
        <v>6</v>
      </c>
      <c r="L235" s="47">
        <v>8.6</v>
      </c>
      <c r="M235" s="68">
        <f t="shared" si="97"/>
        <v>206.4</v>
      </c>
      <c r="N235" s="46">
        <v>30</v>
      </c>
      <c r="O235" s="46">
        <v>23</v>
      </c>
      <c r="P235" s="46">
        <v>28.5</v>
      </c>
      <c r="Q235" s="73">
        <f t="shared" si="87"/>
        <v>0.02</v>
      </c>
      <c r="R235" s="67">
        <f t="shared" si="88"/>
        <v>0.47</v>
      </c>
      <c r="S235" s="74">
        <f t="shared" si="86"/>
        <v>1.16666666666667</v>
      </c>
      <c r="T235" s="51">
        <v>168</v>
      </c>
      <c r="U235" s="76" t="s">
        <v>3528</v>
      </c>
      <c r="V235" s="26">
        <f>IF(E235="","",SUMIF(OUTBOUND!$G:$G,WMS!E235,OUTBOUND!$L:$L))</f>
        <v>0</v>
      </c>
      <c r="W235" s="26">
        <f>IF(E235="","",SUMIF(OUTBOUND!$G:$G,WMS!E235,OUTBOUND!$M:$M))</f>
        <v>0</v>
      </c>
      <c r="X235" s="73">
        <f>IF(E235="","",SUMIF(OUTBOUND!$G:$G,WMS!E235,OUTBOUND!$O:$O))</f>
        <v>0</v>
      </c>
      <c r="Y235" s="73">
        <f>IF(E235="","",SUMIF(OUTBOUND!$G:$G,WMS!E235,OUTBOUND!$AC:$AC))</f>
        <v>0</v>
      </c>
      <c r="Z235" s="73">
        <f>IF(E235="","",SUMIF(OUTBOUND!$G:$G,WMS!E235,OUTBOUND!$P:$P))</f>
        <v>0</v>
      </c>
      <c r="AA235" s="26">
        <f t="shared" si="89"/>
        <v>24</v>
      </c>
      <c r="AB235" s="26">
        <f t="shared" si="90"/>
        <v>144</v>
      </c>
      <c r="AC235" s="73">
        <f t="shared" si="91"/>
        <v>206.4</v>
      </c>
      <c r="AD235" s="73">
        <f t="shared" si="92"/>
        <v>168</v>
      </c>
      <c r="AE235" s="73">
        <f t="shared" si="93"/>
        <v>0.47</v>
      </c>
      <c r="AF235" s="82" t="b">
        <f t="shared" si="94"/>
        <v>1</v>
      </c>
    </row>
    <row r="236" spans="1:32">
      <c r="A236" s="60" t="s">
        <v>3442</v>
      </c>
      <c r="B236" s="19" t="s">
        <v>516</v>
      </c>
      <c r="C236" s="19" t="s">
        <v>3580</v>
      </c>
      <c r="D236" s="19" t="s">
        <v>3606</v>
      </c>
      <c r="E236" s="58" t="str">
        <f t="shared" si="95"/>
        <v>KG-01579/42170525</v>
      </c>
      <c r="F236" s="19" t="s">
        <v>440</v>
      </c>
      <c r="G236" s="19" t="s">
        <v>540</v>
      </c>
      <c r="H236" s="45">
        <v>43448</v>
      </c>
      <c r="I236" s="46">
        <v>24</v>
      </c>
      <c r="J236" s="46">
        <v>288</v>
      </c>
      <c r="K236" s="67">
        <f t="shared" si="96"/>
        <v>12</v>
      </c>
      <c r="L236" s="47">
        <v>5.9</v>
      </c>
      <c r="M236" s="68">
        <f t="shared" si="97"/>
        <v>141.6</v>
      </c>
      <c r="N236" s="46">
        <v>28.5</v>
      </c>
      <c r="O236" s="46">
        <v>21</v>
      </c>
      <c r="P236" s="46">
        <v>30</v>
      </c>
      <c r="Q236" s="73">
        <f t="shared" si="87"/>
        <v>0.018</v>
      </c>
      <c r="R236" s="67">
        <f t="shared" si="88"/>
        <v>0.43</v>
      </c>
      <c r="S236" s="74">
        <f t="shared" si="86"/>
        <v>0.416666666666667</v>
      </c>
      <c r="T236" s="51">
        <v>120</v>
      </c>
      <c r="U236" s="76" t="s">
        <v>3402</v>
      </c>
      <c r="V236" s="26">
        <f>IF(E236="","",SUMIF(OUTBOUND!$G:$G,WMS!E236,OUTBOUND!$L:$L))</f>
        <v>4</v>
      </c>
      <c r="W236" s="26">
        <f>IF(E236="","",SUMIF(OUTBOUND!$G:$G,WMS!E236,OUTBOUND!$M:$M))</f>
        <v>48</v>
      </c>
      <c r="X236" s="73">
        <f>IF(E236="","",SUMIF(OUTBOUND!$G:$G,WMS!E236,OUTBOUND!$O:$O))</f>
        <v>23.6</v>
      </c>
      <c r="Y236" s="73">
        <f>IF(E236="","",SUMIF(OUTBOUND!$G:$G,WMS!E236,OUTBOUND!$AC:$AC))</f>
        <v>20</v>
      </c>
      <c r="Z236" s="73">
        <f>IF(E236="","",SUMIF(OUTBOUND!$G:$G,WMS!E236,OUTBOUND!$P:$P))</f>
        <v>0.072</v>
      </c>
      <c r="AA236" s="26">
        <f t="shared" si="89"/>
        <v>20</v>
      </c>
      <c r="AB236" s="26">
        <f t="shared" si="90"/>
        <v>240</v>
      </c>
      <c r="AC236" s="73">
        <f t="shared" si="91"/>
        <v>118</v>
      </c>
      <c r="AD236" s="73">
        <f t="shared" si="92"/>
        <v>100</v>
      </c>
      <c r="AE236" s="73">
        <f t="shared" si="93"/>
        <v>0.358</v>
      </c>
      <c r="AF236" s="82" t="b">
        <f t="shared" si="94"/>
        <v>1</v>
      </c>
    </row>
    <row r="237" spans="1:32">
      <c r="A237" s="60" t="s">
        <v>3442</v>
      </c>
      <c r="B237" s="19" t="s">
        <v>516</v>
      </c>
      <c r="C237" s="19" t="s">
        <v>3580</v>
      </c>
      <c r="D237" s="19" t="s">
        <v>3607</v>
      </c>
      <c r="E237" s="58" t="str">
        <f t="shared" si="95"/>
        <v>KG-01579/42170419</v>
      </c>
      <c r="F237" s="19" t="s">
        <v>440</v>
      </c>
      <c r="G237" s="19" t="s">
        <v>541</v>
      </c>
      <c r="H237" s="45">
        <v>43448</v>
      </c>
      <c r="I237" s="46">
        <v>24</v>
      </c>
      <c r="J237" s="46">
        <v>192</v>
      </c>
      <c r="K237" s="67">
        <f t="shared" si="96"/>
        <v>8</v>
      </c>
      <c r="L237" s="47">
        <v>4.2</v>
      </c>
      <c r="M237" s="68">
        <f t="shared" si="97"/>
        <v>100.8</v>
      </c>
      <c r="N237" s="46">
        <v>21.5</v>
      </c>
      <c r="O237" s="46">
        <v>16</v>
      </c>
      <c r="P237" s="46">
        <v>17</v>
      </c>
      <c r="Q237" s="73">
        <f t="shared" si="87"/>
        <v>0.006</v>
      </c>
      <c r="R237" s="67">
        <f t="shared" si="88"/>
        <v>0.14</v>
      </c>
      <c r="S237" s="74">
        <f t="shared" si="86"/>
        <v>0.375</v>
      </c>
      <c r="T237" s="51">
        <v>72</v>
      </c>
      <c r="U237" s="76" t="s">
        <v>3584</v>
      </c>
      <c r="V237" s="26">
        <f>IF(E237="","",SUMIF(OUTBOUND!$G:$G,WMS!E237,OUTBOUND!$L:$L))</f>
        <v>0</v>
      </c>
      <c r="W237" s="26">
        <f>IF(E237="","",SUMIF(OUTBOUND!$G:$G,WMS!E237,OUTBOUND!$M:$M))</f>
        <v>0</v>
      </c>
      <c r="X237" s="73">
        <f>IF(E237="","",SUMIF(OUTBOUND!$G:$G,WMS!E237,OUTBOUND!$O:$O))</f>
        <v>0</v>
      </c>
      <c r="Y237" s="73">
        <f>IF(E237="","",SUMIF(OUTBOUND!$G:$G,WMS!E237,OUTBOUND!$AC:$AC))</f>
        <v>0</v>
      </c>
      <c r="Z237" s="73">
        <f>IF(E237="","",SUMIF(OUTBOUND!$G:$G,WMS!E237,OUTBOUND!$P:$P))</f>
        <v>0</v>
      </c>
      <c r="AA237" s="26">
        <f t="shared" si="89"/>
        <v>24</v>
      </c>
      <c r="AB237" s="26">
        <f t="shared" si="90"/>
        <v>192</v>
      </c>
      <c r="AC237" s="73">
        <f t="shared" si="91"/>
        <v>100.8</v>
      </c>
      <c r="AD237" s="73">
        <f t="shared" si="92"/>
        <v>72</v>
      </c>
      <c r="AE237" s="73">
        <f t="shared" si="93"/>
        <v>0.14</v>
      </c>
      <c r="AF237" s="82" t="b">
        <f t="shared" si="94"/>
        <v>1</v>
      </c>
    </row>
    <row r="238" spans="1:32">
      <c r="A238" s="60" t="s">
        <v>3442</v>
      </c>
      <c r="B238" s="19" t="s">
        <v>516</v>
      </c>
      <c r="C238" s="19" t="s">
        <v>3580</v>
      </c>
      <c r="D238" s="19" t="s">
        <v>3608</v>
      </c>
      <c r="E238" s="58" t="str">
        <f t="shared" si="95"/>
        <v>KG-01579/42435327</v>
      </c>
      <c r="F238" s="19" t="s">
        <v>440</v>
      </c>
      <c r="G238" s="19" t="s">
        <v>542</v>
      </c>
      <c r="H238" s="45">
        <v>43448</v>
      </c>
      <c r="I238" s="46">
        <v>18</v>
      </c>
      <c r="J238" s="46">
        <v>108</v>
      </c>
      <c r="K238" s="67">
        <f t="shared" si="96"/>
        <v>6</v>
      </c>
      <c r="L238" s="47">
        <v>7.7</v>
      </c>
      <c r="M238" s="68">
        <f t="shared" si="97"/>
        <v>138.6</v>
      </c>
      <c r="N238" s="46">
        <v>49.5</v>
      </c>
      <c r="O238" s="46">
        <v>33</v>
      </c>
      <c r="P238" s="46">
        <v>25.5</v>
      </c>
      <c r="Q238" s="73">
        <f t="shared" si="87"/>
        <v>0.042</v>
      </c>
      <c r="R238" s="67">
        <f t="shared" si="88"/>
        <v>0.75</v>
      </c>
      <c r="S238" s="74">
        <f t="shared" si="86"/>
        <v>1.33333333333333</v>
      </c>
      <c r="T238" s="51">
        <v>144</v>
      </c>
      <c r="U238" s="76" t="s">
        <v>3589</v>
      </c>
      <c r="V238" s="26">
        <f>IF(E238="","",SUMIF(OUTBOUND!$G:$G,WMS!E238,OUTBOUND!$L:$L))</f>
        <v>0</v>
      </c>
      <c r="W238" s="26">
        <f>IF(E238="","",SUMIF(OUTBOUND!$G:$G,WMS!E238,OUTBOUND!$M:$M))</f>
        <v>0</v>
      </c>
      <c r="X238" s="73">
        <f>IF(E238="","",SUMIF(OUTBOUND!$G:$G,WMS!E238,OUTBOUND!$O:$O))</f>
        <v>0</v>
      </c>
      <c r="Y238" s="73">
        <f>IF(E238="","",SUMIF(OUTBOUND!$G:$G,WMS!E238,OUTBOUND!$AC:$AC))</f>
        <v>0</v>
      </c>
      <c r="Z238" s="73">
        <f>IF(E238="","",SUMIF(OUTBOUND!$G:$G,WMS!E238,OUTBOUND!$P:$P))</f>
        <v>0</v>
      </c>
      <c r="AA238" s="26">
        <f t="shared" si="89"/>
        <v>18</v>
      </c>
      <c r="AB238" s="26">
        <f t="shared" si="90"/>
        <v>108</v>
      </c>
      <c r="AC238" s="73">
        <f t="shared" si="91"/>
        <v>138.6</v>
      </c>
      <c r="AD238" s="73">
        <f t="shared" si="92"/>
        <v>144</v>
      </c>
      <c r="AE238" s="73">
        <f t="shared" si="93"/>
        <v>0.75</v>
      </c>
      <c r="AF238" s="82" t="b">
        <f t="shared" si="94"/>
        <v>1</v>
      </c>
    </row>
    <row r="239" spans="1:32">
      <c r="A239" s="60" t="s">
        <v>3442</v>
      </c>
      <c r="B239" s="19" t="s">
        <v>516</v>
      </c>
      <c r="C239" s="19" t="s">
        <v>3580</v>
      </c>
      <c r="D239" s="19" t="s">
        <v>3609</v>
      </c>
      <c r="E239" s="58" t="str">
        <f t="shared" si="95"/>
        <v>KG-01579/42436102</v>
      </c>
      <c r="F239" s="19" t="s">
        <v>440</v>
      </c>
      <c r="G239" s="19" t="s">
        <v>544</v>
      </c>
      <c r="H239" s="45">
        <v>43448</v>
      </c>
      <c r="I239" s="46">
        <v>42</v>
      </c>
      <c r="J239" s="46">
        <v>252</v>
      </c>
      <c r="K239" s="67">
        <f t="shared" si="96"/>
        <v>6</v>
      </c>
      <c r="L239" s="47">
        <v>5.8</v>
      </c>
      <c r="M239" s="68">
        <f t="shared" si="97"/>
        <v>243.6</v>
      </c>
      <c r="N239" s="46">
        <v>32</v>
      </c>
      <c r="O239" s="46">
        <v>22</v>
      </c>
      <c r="P239" s="46">
        <v>28</v>
      </c>
      <c r="Q239" s="73">
        <f t="shared" si="87"/>
        <v>0.02</v>
      </c>
      <c r="R239" s="67">
        <f t="shared" si="88"/>
        <v>0.83</v>
      </c>
      <c r="S239" s="74">
        <f t="shared" si="86"/>
        <v>1</v>
      </c>
      <c r="T239" s="51">
        <v>252</v>
      </c>
      <c r="U239" s="76" t="s">
        <v>3589</v>
      </c>
      <c r="V239" s="26">
        <f>IF(E239="","",SUMIF(OUTBOUND!$G:$G,WMS!E239,OUTBOUND!$L:$L))</f>
        <v>0</v>
      </c>
      <c r="W239" s="26">
        <f>IF(E239="","",SUMIF(OUTBOUND!$G:$G,WMS!E239,OUTBOUND!$M:$M))</f>
        <v>0</v>
      </c>
      <c r="X239" s="73">
        <f>IF(E239="","",SUMIF(OUTBOUND!$G:$G,WMS!E239,OUTBOUND!$O:$O))</f>
        <v>0</v>
      </c>
      <c r="Y239" s="73">
        <f>IF(E239="","",SUMIF(OUTBOUND!$G:$G,WMS!E239,OUTBOUND!$AC:$AC))</f>
        <v>0</v>
      </c>
      <c r="Z239" s="73">
        <f>IF(E239="","",SUMIF(OUTBOUND!$G:$G,WMS!E239,OUTBOUND!$P:$P))</f>
        <v>0</v>
      </c>
      <c r="AA239" s="26">
        <f t="shared" si="89"/>
        <v>42</v>
      </c>
      <c r="AB239" s="26">
        <f t="shared" si="90"/>
        <v>252</v>
      </c>
      <c r="AC239" s="73">
        <f t="shared" si="91"/>
        <v>243.6</v>
      </c>
      <c r="AD239" s="73">
        <f t="shared" si="92"/>
        <v>252</v>
      </c>
      <c r="AE239" s="73">
        <f t="shared" si="93"/>
        <v>0.83</v>
      </c>
      <c r="AF239" s="82" t="b">
        <f t="shared" si="94"/>
        <v>1</v>
      </c>
    </row>
    <row r="240" spans="1:32">
      <c r="A240" s="60" t="s">
        <v>3442</v>
      </c>
      <c r="B240" s="19" t="s">
        <v>516</v>
      </c>
      <c r="C240" s="19" t="s">
        <v>3580</v>
      </c>
      <c r="D240" s="19" t="s">
        <v>3610</v>
      </c>
      <c r="E240" s="58" t="str">
        <f t="shared" si="95"/>
        <v>KG-01579/42217930</v>
      </c>
      <c r="F240" s="19" t="s">
        <v>440</v>
      </c>
      <c r="G240" s="19" t="s">
        <v>545</v>
      </c>
      <c r="H240" s="45">
        <v>43448</v>
      </c>
      <c r="I240" s="46">
        <v>18</v>
      </c>
      <c r="J240" s="46">
        <v>108</v>
      </c>
      <c r="K240" s="67">
        <f t="shared" si="96"/>
        <v>6</v>
      </c>
      <c r="L240" s="47">
        <v>4.9</v>
      </c>
      <c r="M240" s="68">
        <f t="shared" si="97"/>
        <v>88.2</v>
      </c>
      <c r="N240" s="46">
        <v>48</v>
      </c>
      <c r="O240" s="46">
        <v>17</v>
      </c>
      <c r="P240" s="46">
        <v>26</v>
      </c>
      <c r="Q240" s="73">
        <f t="shared" si="87"/>
        <v>0.021</v>
      </c>
      <c r="R240" s="67">
        <f t="shared" si="88"/>
        <v>0.38</v>
      </c>
      <c r="S240" s="74">
        <f t="shared" si="86"/>
        <v>0.666666666666667</v>
      </c>
      <c r="T240" s="51">
        <v>72</v>
      </c>
      <c r="U240" s="76" t="s">
        <v>3594</v>
      </c>
      <c r="V240" s="26">
        <f>IF(E240="","",SUMIF(OUTBOUND!$G:$G,WMS!E240,OUTBOUND!$L:$L))</f>
        <v>12</v>
      </c>
      <c r="W240" s="26">
        <f>IF(E240="","",SUMIF(OUTBOUND!$G:$G,WMS!E240,OUTBOUND!$M:$M))</f>
        <v>72</v>
      </c>
      <c r="X240" s="73">
        <f>IF(E240="","",SUMIF(OUTBOUND!$G:$G,WMS!E240,OUTBOUND!$O:$O))</f>
        <v>58.8</v>
      </c>
      <c r="Y240" s="73">
        <f>IF(E240="","",SUMIF(OUTBOUND!$G:$G,WMS!E240,OUTBOUND!$AC:$AC))</f>
        <v>48</v>
      </c>
      <c r="Z240" s="73">
        <f>IF(E240="","",SUMIF(OUTBOUND!$G:$G,WMS!E240,OUTBOUND!$P:$P))</f>
        <v>0.252</v>
      </c>
      <c r="AA240" s="26">
        <f t="shared" si="89"/>
        <v>6</v>
      </c>
      <c r="AB240" s="26">
        <f t="shared" si="90"/>
        <v>36</v>
      </c>
      <c r="AC240" s="73">
        <f t="shared" si="91"/>
        <v>29.4</v>
      </c>
      <c r="AD240" s="73">
        <f t="shared" si="92"/>
        <v>24</v>
      </c>
      <c r="AE240" s="73">
        <f t="shared" si="93"/>
        <v>0.128</v>
      </c>
      <c r="AF240" s="82" t="b">
        <f t="shared" si="94"/>
        <v>1</v>
      </c>
    </row>
    <row r="241" spans="1:32">
      <c r="A241" s="60" t="s">
        <v>3442</v>
      </c>
      <c r="B241" s="19" t="s">
        <v>516</v>
      </c>
      <c r="C241" s="19" t="s">
        <v>3580</v>
      </c>
      <c r="D241" s="19" t="s">
        <v>3611</v>
      </c>
      <c r="E241" s="58" t="str">
        <f t="shared" si="95"/>
        <v>KG-01579/42443759</v>
      </c>
      <c r="F241" s="19" t="s">
        <v>440</v>
      </c>
      <c r="G241" s="19" t="s">
        <v>546</v>
      </c>
      <c r="H241" s="45">
        <v>43448</v>
      </c>
      <c r="I241" s="46">
        <v>18</v>
      </c>
      <c r="J241" s="46">
        <v>108</v>
      </c>
      <c r="K241" s="67">
        <f t="shared" si="96"/>
        <v>6</v>
      </c>
      <c r="L241" s="47">
        <v>6.15</v>
      </c>
      <c r="M241" s="68">
        <f t="shared" si="97"/>
        <v>110.7</v>
      </c>
      <c r="N241" s="46">
        <v>44</v>
      </c>
      <c r="O241" s="46">
        <v>16.5</v>
      </c>
      <c r="P241" s="46">
        <v>32.5</v>
      </c>
      <c r="Q241" s="73">
        <f t="shared" si="87"/>
        <v>0.024</v>
      </c>
      <c r="R241" s="67">
        <f t="shared" si="88"/>
        <v>0.42</v>
      </c>
      <c r="S241" s="74">
        <f t="shared" si="86"/>
        <v>0.916666666666667</v>
      </c>
      <c r="T241" s="51">
        <v>99</v>
      </c>
      <c r="U241" s="76" t="s">
        <v>3592</v>
      </c>
      <c r="V241" s="26">
        <f>IF(E241="","",SUMIF(OUTBOUND!$G:$G,WMS!E241,OUTBOUND!$L:$L))</f>
        <v>0</v>
      </c>
      <c r="W241" s="26">
        <f>IF(E241="","",SUMIF(OUTBOUND!$G:$G,WMS!E241,OUTBOUND!$M:$M))</f>
        <v>0</v>
      </c>
      <c r="X241" s="73">
        <f>IF(E241="","",SUMIF(OUTBOUND!$G:$G,WMS!E241,OUTBOUND!$O:$O))</f>
        <v>0</v>
      </c>
      <c r="Y241" s="73">
        <f>IF(E241="","",SUMIF(OUTBOUND!$G:$G,WMS!E241,OUTBOUND!$AC:$AC))</f>
        <v>0</v>
      </c>
      <c r="Z241" s="73">
        <f>IF(E241="","",SUMIF(OUTBOUND!$G:$G,WMS!E241,OUTBOUND!$P:$P))</f>
        <v>0</v>
      </c>
      <c r="AA241" s="26">
        <f t="shared" si="89"/>
        <v>18</v>
      </c>
      <c r="AB241" s="26">
        <f t="shared" si="90"/>
        <v>108</v>
      </c>
      <c r="AC241" s="73">
        <f t="shared" si="91"/>
        <v>110.7</v>
      </c>
      <c r="AD241" s="73">
        <f t="shared" si="92"/>
        <v>99</v>
      </c>
      <c r="AE241" s="73">
        <f t="shared" si="93"/>
        <v>0.42</v>
      </c>
      <c r="AF241" s="82" t="b">
        <f t="shared" si="94"/>
        <v>1</v>
      </c>
    </row>
    <row r="242" spans="1:32">
      <c r="A242" s="60" t="s">
        <v>3442</v>
      </c>
      <c r="B242" s="19" t="s">
        <v>516</v>
      </c>
      <c r="C242" s="19" t="s">
        <v>3580</v>
      </c>
      <c r="D242" s="19" t="s">
        <v>3612</v>
      </c>
      <c r="E242" s="58" t="str">
        <f t="shared" si="95"/>
        <v>KG-01579/42374503</v>
      </c>
      <c r="F242" s="19" t="s">
        <v>440</v>
      </c>
      <c r="G242" s="19" t="s">
        <v>547</v>
      </c>
      <c r="H242" s="45">
        <v>43448</v>
      </c>
      <c r="I242" s="46">
        <v>24</v>
      </c>
      <c r="J242" s="46">
        <v>192</v>
      </c>
      <c r="K242" s="67">
        <f t="shared" si="96"/>
        <v>8</v>
      </c>
      <c r="L242" s="47">
        <v>3.6</v>
      </c>
      <c r="M242" s="68">
        <f t="shared" si="97"/>
        <v>86.4</v>
      </c>
      <c r="N242" s="46">
        <v>20.5</v>
      </c>
      <c r="O242" s="46">
        <v>20.5</v>
      </c>
      <c r="P242" s="46">
        <v>21.5</v>
      </c>
      <c r="Q242" s="73">
        <f t="shared" si="87"/>
        <v>0.009</v>
      </c>
      <c r="R242" s="67">
        <f t="shared" si="88"/>
        <v>0.22</v>
      </c>
      <c r="S242" s="74">
        <f t="shared" si="86"/>
        <v>0.3125</v>
      </c>
      <c r="T242" s="51">
        <v>60</v>
      </c>
      <c r="U242" s="76" t="s">
        <v>3589</v>
      </c>
      <c r="V242" s="26">
        <f>IF(E242="","",SUMIF(OUTBOUND!$G:$G,WMS!E242,OUTBOUND!$L:$L))</f>
        <v>0</v>
      </c>
      <c r="W242" s="26">
        <f>IF(E242="","",SUMIF(OUTBOUND!$G:$G,WMS!E242,OUTBOUND!$M:$M))</f>
        <v>0</v>
      </c>
      <c r="X242" s="73">
        <f>IF(E242="","",SUMIF(OUTBOUND!$G:$G,WMS!E242,OUTBOUND!$O:$O))</f>
        <v>0</v>
      </c>
      <c r="Y242" s="73">
        <f>IF(E242="","",SUMIF(OUTBOUND!$G:$G,WMS!E242,OUTBOUND!$AC:$AC))</f>
        <v>0</v>
      </c>
      <c r="Z242" s="73">
        <f>IF(E242="","",SUMIF(OUTBOUND!$G:$G,WMS!E242,OUTBOUND!$P:$P))</f>
        <v>0</v>
      </c>
      <c r="AA242" s="26">
        <f t="shared" si="89"/>
        <v>24</v>
      </c>
      <c r="AB242" s="26">
        <f t="shared" si="90"/>
        <v>192</v>
      </c>
      <c r="AC242" s="73">
        <f t="shared" si="91"/>
        <v>86.4</v>
      </c>
      <c r="AD242" s="73">
        <f t="shared" si="92"/>
        <v>60</v>
      </c>
      <c r="AE242" s="73">
        <f t="shared" si="93"/>
        <v>0.22</v>
      </c>
      <c r="AF242" s="82" t="b">
        <f t="shared" si="94"/>
        <v>1</v>
      </c>
    </row>
    <row r="243" spans="1:32">
      <c r="A243" s="60" t="s">
        <v>3442</v>
      </c>
      <c r="B243" s="19" t="s">
        <v>549</v>
      </c>
      <c r="C243" s="19" t="s">
        <v>3511</v>
      </c>
      <c r="D243" s="19" t="s">
        <v>3613</v>
      </c>
      <c r="E243" s="58" t="str">
        <f t="shared" si="95"/>
        <v>KG-01504/41453438C</v>
      </c>
      <c r="F243" s="19" t="s">
        <v>440</v>
      </c>
      <c r="G243" s="19" t="s">
        <v>550</v>
      </c>
      <c r="H243" s="45">
        <v>43448</v>
      </c>
      <c r="I243" s="46">
        <v>48</v>
      </c>
      <c r="J243" s="46">
        <v>576</v>
      </c>
      <c r="K243" s="67">
        <f t="shared" si="96"/>
        <v>12</v>
      </c>
      <c r="L243" s="47">
        <v>3.7</v>
      </c>
      <c r="M243" s="68">
        <f t="shared" si="97"/>
        <v>177.6</v>
      </c>
      <c r="N243" s="46">
        <v>31.5</v>
      </c>
      <c r="O243" s="46">
        <v>25</v>
      </c>
      <c r="P243" s="46">
        <v>21.5</v>
      </c>
      <c r="Q243" s="73">
        <f t="shared" si="87"/>
        <v>0.017</v>
      </c>
      <c r="R243" s="67">
        <f t="shared" si="88"/>
        <v>0.81</v>
      </c>
      <c r="S243" s="74">
        <f t="shared" si="86"/>
        <v>0.291666666666667</v>
      </c>
      <c r="T243" s="51">
        <v>168</v>
      </c>
      <c r="U243" s="76" t="s">
        <v>3538</v>
      </c>
      <c r="V243" s="26">
        <f>IF(E243="","",SUMIF(OUTBOUND!$G:$G,WMS!E243,OUTBOUND!$L:$L))</f>
        <v>0</v>
      </c>
      <c r="W243" s="26">
        <f>IF(E243="","",SUMIF(OUTBOUND!$G:$G,WMS!E243,OUTBOUND!$M:$M))</f>
        <v>0</v>
      </c>
      <c r="X243" s="73">
        <f>IF(E243="","",SUMIF(OUTBOUND!$G:$G,WMS!E243,OUTBOUND!$O:$O))</f>
        <v>0</v>
      </c>
      <c r="Y243" s="73">
        <f>IF(E243="","",SUMIF(OUTBOUND!$G:$G,WMS!E243,OUTBOUND!$AC:$AC))</f>
        <v>0</v>
      </c>
      <c r="Z243" s="73">
        <f>IF(E243="","",SUMIF(OUTBOUND!$G:$G,WMS!E243,OUTBOUND!$P:$P))</f>
        <v>0</v>
      </c>
      <c r="AA243" s="26">
        <f t="shared" si="89"/>
        <v>48</v>
      </c>
      <c r="AB243" s="26">
        <f t="shared" si="90"/>
        <v>576</v>
      </c>
      <c r="AC243" s="73">
        <f t="shared" si="91"/>
        <v>177.6</v>
      </c>
      <c r="AD243" s="73">
        <f t="shared" si="92"/>
        <v>168</v>
      </c>
      <c r="AE243" s="73">
        <f t="shared" si="93"/>
        <v>0.81</v>
      </c>
      <c r="AF243" s="82" t="b">
        <f t="shared" si="94"/>
        <v>1</v>
      </c>
    </row>
    <row r="244" spans="1:32">
      <c r="A244" s="60" t="s">
        <v>3442</v>
      </c>
      <c r="B244" s="19" t="s">
        <v>549</v>
      </c>
      <c r="C244" s="19" t="s">
        <v>3511</v>
      </c>
      <c r="D244" s="19" t="s">
        <v>3614</v>
      </c>
      <c r="E244" s="58" t="str">
        <f t="shared" si="95"/>
        <v>KG-01504/41453469C</v>
      </c>
      <c r="F244" s="19" t="s">
        <v>440</v>
      </c>
      <c r="G244" s="19" t="s">
        <v>552</v>
      </c>
      <c r="H244" s="45">
        <v>43448</v>
      </c>
      <c r="I244" s="46">
        <v>42</v>
      </c>
      <c r="J244" s="46">
        <v>504</v>
      </c>
      <c r="K244" s="67">
        <f t="shared" si="96"/>
        <v>12</v>
      </c>
      <c r="L244" s="47">
        <v>3.6</v>
      </c>
      <c r="M244" s="68">
        <f t="shared" si="97"/>
        <v>151.2</v>
      </c>
      <c r="N244" s="46">
        <v>31.5</v>
      </c>
      <c r="O244" s="46">
        <v>25</v>
      </c>
      <c r="P244" s="46">
        <v>21.5</v>
      </c>
      <c r="Q244" s="73">
        <f t="shared" si="87"/>
        <v>0.017</v>
      </c>
      <c r="R244" s="67">
        <f t="shared" si="88"/>
        <v>0.71</v>
      </c>
      <c r="S244" s="74">
        <f t="shared" si="86"/>
        <v>0.291666666666667</v>
      </c>
      <c r="T244" s="51">
        <v>147</v>
      </c>
      <c r="U244" s="76" t="s">
        <v>3510</v>
      </c>
      <c r="V244" s="26">
        <f>IF(E244="","",SUMIF(OUTBOUND!$G:$G,WMS!E244,OUTBOUND!$L:$L))</f>
        <v>0</v>
      </c>
      <c r="W244" s="26">
        <f>IF(E244="","",SUMIF(OUTBOUND!$G:$G,WMS!E244,OUTBOUND!$M:$M))</f>
        <v>0</v>
      </c>
      <c r="X244" s="73">
        <f>IF(E244="","",SUMIF(OUTBOUND!$G:$G,WMS!E244,OUTBOUND!$O:$O))</f>
        <v>0</v>
      </c>
      <c r="Y244" s="73">
        <f>IF(E244="","",SUMIF(OUTBOUND!$G:$G,WMS!E244,OUTBOUND!$AC:$AC))</f>
        <v>0</v>
      </c>
      <c r="Z244" s="73">
        <f>IF(E244="","",SUMIF(OUTBOUND!$G:$G,WMS!E244,OUTBOUND!$P:$P))</f>
        <v>0</v>
      </c>
      <c r="AA244" s="26">
        <f t="shared" si="89"/>
        <v>42</v>
      </c>
      <c r="AB244" s="26">
        <f t="shared" si="90"/>
        <v>504</v>
      </c>
      <c r="AC244" s="73">
        <f t="shared" si="91"/>
        <v>151.2</v>
      </c>
      <c r="AD244" s="73">
        <f t="shared" si="92"/>
        <v>147</v>
      </c>
      <c r="AE244" s="73">
        <f t="shared" si="93"/>
        <v>0.71</v>
      </c>
      <c r="AF244" s="82" t="b">
        <f t="shared" si="94"/>
        <v>1</v>
      </c>
    </row>
    <row r="245" spans="1:32">
      <c r="A245" s="60" t="s">
        <v>3442</v>
      </c>
      <c r="B245" s="19" t="s">
        <v>549</v>
      </c>
      <c r="C245" s="19" t="s">
        <v>3511</v>
      </c>
      <c r="D245" s="19" t="s">
        <v>3615</v>
      </c>
      <c r="E245" s="58" t="str">
        <f t="shared" si="95"/>
        <v>KG-01504/41453568C</v>
      </c>
      <c r="F245" s="19" t="s">
        <v>440</v>
      </c>
      <c r="G245" s="19" t="s">
        <v>553</v>
      </c>
      <c r="H245" s="45">
        <v>43448</v>
      </c>
      <c r="I245" s="46">
        <v>48</v>
      </c>
      <c r="J245" s="46">
        <v>576</v>
      </c>
      <c r="K245" s="67">
        <f t="shared" si="96"/>
        <v>12</v>
      </c>
      <c r="L245" s="47">
        <v>4.6</v>
      </c>
      <c r="M245" s="68">
        <f t="shared" si="97"/>
        <v>220.8</v>
      </c>
      <c r="N245" s="46">
        <v>34.5</v>
      </c>
      <c r="O245" s="46">
        <v>27</v>
      </c>
      <c r="P245" s="46">
        <v>14.5</v>
      </c>
      <c r="Q245" s="73">
        <f t="shared" si="87"/>
        <v>0.014</v>
      </c>
      <c r="R245" s="67">
        <f t="shared" si="88"/>
        <v>0.65</v>
      </c>
      <c r="S245" s="74">
        <f t="shared" si="86"/>
        <v>0.3</v>
      </c>
      <c r="T245" s="51">
        <v>172.8</v>
      </c>
      <c r="U245" s="76" t="s">
        <v>3616</v>
      </c>
      <c r="V245" s="26">
        <f>IF(E245="","",SUMIF(OUTBOUND!$G:$G,WMS!E245,OUTBOUND!$L:$L))</f>
        <v>0</v>
      </c>
      <c r="W245" s="26">
        <f>IF(E245="","",SUMIF(OUTBOUND!$G:$G,WMS!E245,OUTBOUND!$M:$M))</f>
        <v>0</v>
      </c>
      <c r="X245" s="73">
        <f>IF(E245="","",SUMIF(OUTBOUND!$G:$G,WMS!E245,OUTBOUND!$O:$O))</f>
        <v>0</v>
      </c>
      <c r="Y245" s="73">
        <f>IF(E245="","",SUMIF(OUTBOUND!$G:$G,WMS!E245,OUTBOUND!$AC:$AC))</f>
        <v>0</v>
      </c>
      <c r="Z245" s="73">
        <f>IF(E245="","",SUMIF(OUTBOUND!$G:$G,WMS!E245,OUTBOUND!$P:$P))</f>
        <v>0</v>
      </c>
      <c r="AA245" s="26">
        <f t="shared" si="89"/>
        <v>48</v>
      </c>
      <c r="AB245" s="26">
        <f t="shared" si="90"/>
        <v>576</v>
      </c>
      <c r="AC245" s="73">
        <f t="shared" si="91"/>
        <v>220.8</v>
      </c>
      <c r="AD245" s="73">
        <f t="shared" si="92"/>
        <v>172.8</v>
      </c>
      <c r="AE245" s="73">
        <f t="shared" si="93"/>
        <v>0.65</v>
      </c>
      <c r="AF245" s="82" t="b">
        <f t="shared" si="94"/>
        <v>1</v>
      </c>
    </row>
    <row r="246" spans="1:32">
      <c r="A246" s="60" t="s">
        <v>3442</v>
      </c>
      <c r="B246" s="19" t="s">
        <v>549</v>
      </c>
      <c r="C246" s="19" t="s">
        <v>3511</v>
      </c>
      <c r="D246" s="19" t="s">
        <v>3617</v>
      </c>
      <c r="E246" s="58" t="str">
        <f t="shared" si="95"/>
        <v>KG-01504/41453537C</v>
      </c>
      <c r="F246" s="19" t="s">
        <v>440</v>
      </c>
      <c r="G246" s="19" t="s">
        <v>554</v>
      </c>
      <c r="H246" s="45">
        <v>43448</v>
      </c>
      <c r="I246" s="46">
        <v>48</v>
      </c>
      <c r="J246" s="46">
        <v>576</v>
      </c>
      <c r="K246" s="67">
        <f t="shared" si="96"/>
        <v>12</v>
      </c>
      <c r="L246" s="47">
        <v>4.6</v>
      </c>
      <c r="M246" s="68">
        <f t="shared" si="97"/>
        <v>220.8</v>
      </c>
      <c r="N246" s="46">
        <v>34.5</v>
      </c>
      <c r="O246" s="46">
        <v>27</v>
      </c>
      <c r="P246" s="46">
        <v>14.5</v>
      </c>
      <c r="Q246" s="73">
        <f t="shared" si="87"/>
        <v>0.014</v>
      </c>
      <c r="R246" s="67">
        <f t="shared" si="88"/>
        <v>0.65</v>
      </c>
      <c r="S246" s="74">
        <f t="shared" si="86"/>
        <v>0.3</v>
      </c>
      <c r="T246" s="51">
        <v>172.8</v>
      </c>
      <c r="U246" s="76" t="s">
        <v>3515</v>
      </c>
      <c r="V246" s="26">
        <f>IF(E246="","",SUMIF(OUTBOUND!$G:$G,WMS!E246,OUTBOUND!$L:$L))</f>
        <v>0</v>
      </c>
      <c r="W246" s="26">
        <f>IF(E246="","",SUMIF(OUTBOUND!$G:$G,WMS!E246,OUTBOUND!$M:$M))</f>
        <v>0</v>
      </c>
      <c r="X246" s="73">
        <f>IF(E246="","",SUMIF(OUTBOUND!$G:$G,WMS!E246,OUTBOUND!$O:$O))</f>
        <v>0</v>
      </c>
      <c r="Y246" s="73">
        <f>IF(E246="","",SUMIF(OUTBOUND!$G:$G,WMS!E246,OUTBOUND!$AC:$AC))</f>
        <v>0</v>
      </c>
      <c r="Z246" s="73">
        <f>IF(E246="","",SUMIF(OUTBOUND!$G:$G,WMS!E246,OUTBOUND!$P:$P))</f>
        <v>0</v>
      </c>
      <c r="AA246" s="26">
        <f t="shared" si="89"/>
        <v>48</v>
      </c>
      <c r="AB246" s="26">
        <f t="shared" si="90"/>
        <v>576</v>
      </c>
      <c r="AC246" s="73">
        <f t="shared" si="91"/>
        <v>220.8</v>
      </c>
      <c r="AD246" s="73">
        <f t="shared" si="92"/>
        <v>172.8</v>
      </c>
      <c r="AE246" s="73">
        <f t="shared" si="93"/>
        <v>0.65</v>
      </c>
      <c r="AF246" s="82" t="b">
        <f t="shared" si="94"/>
        <v>1</v>
      </c>
    </row>
    <row r="247" spans="1:32">
      <c r="A247" s="60" t="s">
        <v>3442</v>
      </c>
      <c r="B247" s="19" t="s">
        <v>549</v>
      </c>
      <c r="C247" s="19" t="s">
        <v>3511</v>
      </c>
      <c r="D247" s="19" t="s">
        <v>3618</v>
      </c>
      <c r="E247" s="58" t="str">
        <f t="shared" si="95"/>
        <v>KG-01504/42442813</v>
      </c>
      <c r="F247" s="19" t="s">
        <v>440</v>
      </c>
      <c r="G247" s="19" t="s">
        <v>555</v>
      </c>
      <c r="H247" s="45">
        <v>43448</v>
      </c>
      <c r="I247" s="46">
        <v>54</v>
      </c>
      <c r="J247" s="46">
        <v>324</v>
      </c>
      <c r="K247" s="67">
        <f t="shared" si="96"/>
        <v>6</v>
      </c>
      <c r="L247" s="47">
        <v>2.5</v>
      </c>
      <c r="M247" s="68">
        <f t="shared" si="97"/>
        <v>135</v>
      </c>
      <c r="N247" s="46">
        <v>24.5</v>
      </c>
      <c r="O247" s="46">
        <v>17</v>
      </c>
      <c r="P247" s="46">
        <v>15.5</v>
      </c>
      <c r="Q247" s="73">
        <f t="shared" si="87"/>
        <v>0.006</v>
      </c>
      <c r="R247" s="67">
        <f t="shared" si="88"/>
        <v>0.35</v>
      </c>
      <c r="S247" s="74">
        <f t="shared" ref="S247:S283" si="98">IF(T247="","",T247/J247)</f>
        <v>0.32</v>
      </c>
      <c r="T247" s="51">
        <v>103.68</v>
      </c>
      <c r="U247" s="76" t="s">
        <v>3538</v>
      </c>
      <c r="V247" s="26">
        <f>IF(E247="","",SUMIF(OUTBOUND!$G:$G,WMS!E247,OUTBOUND!$L:$L))</f>
        <v>0</v>
      </c>
      <c r="W247" s="26">
        <f>IF(E247="","",SUMIF(OUTBOUND!$G:$G,WMS!E247,OUTBOUND!$M:$M))</f>
        <v>0</v>
      </c>
      <c r="X247" s="73">
        <f>IF(E247="","",SUMIF(OUTBOUND!$G:$G,WMS!E247,OUTBOUND!$O:$O))</f>
        <v>0</v>
      </c>
      <c r="Y247" s="73">
        <f>IF(E247="","",SUMIF(OUTBOUND!$G:$G,WMS!E247,OUTBOUND!$AC:$AC))</f>
        <v>0</v>
      </c>
      <c r="Z247" s="73">
        <f>IF(E247="","",SUMIF(OUTBOUND!$G:$G,WMS!E247,OUTBOUND!$P:$P))</f>
        <v>0</v>
      </c>
      <c r="AA247" s="26">
        <f t="shared" si="89"/>
        <v>54</v>
      </c>
      <c r="AB247" s="26">
        <f t="shared" si="90"/>
        <v>324</v>
      </c>
      <c r="AC247" s="73">
        <f t="shared" si="91"/>
        <v>135</v>
      </c>
      <c r="AD247" s="73">
        <f t="shared" si="92"/>
        <v>103.68</v>
      </c>
      <c r="AE247" s="73">
        <f t="shared" si="93"/>
        <v>0.35</v>
      </c>
      <c r="AF247" s="82" t="b">
        <f t="shared" si="94"/>
        <v>1</v>
      </c>
    </row>
    <row r="248" spans="1:32">
      <c r="A248" s="60" t="s">
        <v>3442</v>
      </c>
      <c r="B248" s="19" t="s">
        <v>549</v>
      </c>
      <c r="C248" s="19" t="s">
        <v>3511</v>
      </c>
      <c r="D248" s="19" t="s">
        <v>3619</v>
      </c>
      <c r="E248" s="58" t="str">
        <f t="shared" si="95"/>
        <v>KG-01504/42442820</v>
      </c>
      <c r="F248" s="19" t="s">
        <v>440</v>
      </c>
      <c r="G248" s="19" t="s">
        <v>556</v>
      </c>
      <c r="H248" s="45">
        <v>43448</v>
      </c>
      <c r="I248" s="46">
        <v>48</v>
      </c>
      <c r="J248" s="46">
        <v>288</v>
      </c>
      <c r="K248" s="67">
        <f t="shared" si="96"/>
        <v>6</v>
      </c>
      <c r="L248" s="47">
        <v>1.6</v>
      </c>
      <c r="M248" s="68">
        <f t="shared" si="97"/>
        <v>76.8</v>
      </c>
      <c r="N248" s="46">
        <v>27.5</v>
      </c>
      <c r="O248" s="46">
        <v>19</v>
      </c>
      <c r="P248" s="46">
        <v>23</v>
      </c>
      <c r="Q248" s="73">
        <f t="shared" si="87"/>
        <v>0.012</v>
      </c>
      <c r="R248" s="67">
        <f t="shared" si="88"/>
        <v>0.58</v>
      </c>
      <c r="S248" s="74">
        <f t="shared" si="98"/>
        <v>0.275</v>
      </c>
      <c r="T248" s="51">
        <v>79.2</v>
      </c>
      <c r="U248" s="76" t="s">
        <v>3616</v>
      </c>
      <c r="V248" s="26">
        <f>IF(E248="","",SUMIF(OUTBOUND!$G:$G,WMS!E248,OUTBOUND!$L:$L))</f>
        <v>0</v>
      </c>
      <c r="W248" s="26">
        <f>IF(E248="","",SUMIF(OUTBOUND!$G:$G,WMS!E248,OUTBOUND!$M:$M))</f>
        <v>0</v>
      </c>
      <c r="X248" s="73">
        <f>IF(E248="","",SUMIF(OUTBOUND!$G:$G,WMS!E248,OUTBOUND!$O:$O))</f>
        <v>0</v>
      </c>
      <c r="Y248" s="73">
        <f>IF(E248="","",SUMIF(OUTBOUND!$G:$G,WMS!E248,OUTBOUND!$AC:$AC))</f>
        <v>0</v>
      </c>
      <c r="Z248" s="73">
        <f>IF(E248="","",SUMIF(OUTBOUND!$G:$G,WMS!E248,OUTBOUND!$P:$P))</f>
        <v>0</v>
      </c>
      <c r="AA248" s="26">
        <f t="shared" si="89"/>
        <v>48</v>
      </c>
      <c r="AB248" s="26">
        <f t="shared" si="90"/>
        <v>288</v>
      </c>
      <c r="AC248" s="73">
        <f t="shared" si="91"/>
        <v>76.8</v>
      </c>
      <c r="AD248" s="73">
        <f t="shared" si="92"/>
        <v>79.2</v>
      </c>
      <c r="AE248" s="73">
        <f t="shared" si="93"/>
        <v>0.58</v>
      </c>
      <c r="AF248" s="82" t="b">
        <f t="shared" si="94"/>
        <v>1</v>
      </c>
    </row>
    <row r="249" spans="1:32">
      <c r="A249" s="84" t="s">
        <v>3442</v>
      </c>
      <c r="B249" s="35" t="s">
        <v>452</v>
      </c>
      <c r="C249" s="35" t="s">
        <v>3511</v>
      </c>
      <c r="D249" s="35" t="s">
        <v>3620</v>
      </c>
      <c r="E249" s="58" t="str">
        <f t="shared" si="95"/>
        <v>KG-01504/42272298B</v>
      </c>
      <c r="F249" s="19" t="s">
        <v>440</v>
      </c>
      <c r="G249" s="19" t="s">
        <v>557</v>
      </c>
      <c r="H249" s="45">
        <v>43448</v>
      </c>
      <c r="I249" s="46">
        <v>0</v>
      </c>
      <c r="J249" s="46">
        <v>480</v>
      </c>
      <c r="K249" s="67" t="e">
        <f t="shared" si="96"/>
        <v>#DIV/0!</v>
      </c>
      <c r="L249" s="47">
        <v>3.4</v>
      </c>
      <c r="M249" s="68">
        <f t="shared" si="97"/>
        <v>0</v>
      </c>
      <c r="N249" s="46">
        <v>34.5</v>
      </c>
      <c r="O249" s="46">
        <v>18.5</v>
      </c>
      <c r="P249" s="46">
        <v>15.5</v>
      </c>
      <c r="Q249" s="73">
        <f t="shared" si="87"/>
        <v>0.01</v>
      </c>
      <c r="R249" s="67">
        <f t="shared" si="88"/>
        <v>0</v>
      </c>
      <c r="S249" s="74">
        <f t="shared" si="98"/>
        <v>0.358333333333333</v>
      </c>
      <c r="T249" s="51">
        <v>172</v>
      </c>
      <c r="U249" s="76" t="s">
        <v>3513</v>
      </c>
      <c r="V249" s="26">
        <f>IF(E249="","",SUMIF(OUTBOUND!$G:$G,WMS!E249,OUTBOUND!$L:$L))</f>
        <v>0</v>
      </c>
      <c r="W249" s="26">
        <f>IF(E249="","",SUMIF(OUTBOUND!$G:$G,WMS!E249,OUTBOUND!$M:$M))</f>
        <v>0</v>
      </c>
      <c r="X249" s="73">
        <f>IF(E249="","",SUMIF(OUTBOUND!$G:$G,WMS!E249,OUTBOUND!$O:$O))</f>
        <v>0</v>
      </c>
      <c r="Y249" s="73">
        <f>IF(E249="","",SUMIF(OUTBOUND!$G:$G,WMS!E249,OUTBOUND!$AC:$AC))</f>
        <v>0</v>
      </c>
      <c r="Z249" s="73">
        <f>IF(E249="","",SUMIF(OUTBOUND!$G:$G,WMS!E249,OUTBOUND!$P:$P))</f>
        <v>0</v>
      </c>
      <c r="AA249" s="26">
        <f t="shared" si="89"/>
        <v>0</v>
      </c>
      <c r="AB249" s="26">
        <f t="shared" si="90"/>
        <v>480</v>
      </c>
      <c r="AC249" s="73">
        <f t="shared" si="91"/>
        <v>0</v>
      </c>
      <c r="AD249" s="73">
        <f t="shared" si="92"/>
        <v>172</v>
      </c>
      <c r="AE249" s="73">
        <f t="shared" si="93"/>
        <v>0</v>
      </c>
      <c r="AF249" s="82" t="e">
        <f t="shared" si="94"/>
        <v>#DIV/0!</v>
      </c>
    </row>
    <row r="250" spans="1:32">
      <c r="A250" s="84" t="s">
        <v>3442</v>
      </c>
      <c r="B250" s="35" t="s">
        <v>452</v>
      </c>
      <c r="C250" s="35" t="s">
        <v>3511</v>
      </c>
      <c r="D250" s="35" t="s">
        <v>3621</v>
      </c>
      <c r="E250" s="58" t="str">
        <f t="shared" si="95"/>
        <v>KG-01504/42272281B</v>
      </c>
      <c r="F250" s="19" t="s">
        <v>440</v>
      </c>
      <c r="G250" s="19" t="s">
        <v>559</v>
      </c>
      <c r="H250" s="45">
        <v>43448</v>
      </c>
      <c r="I250" s="46">
        <v>0</v>
      </c>
      <c r="J250" s="46">
        <v>432</v>
      </c>
      <c r="K250" s="67" t="e">
        <f t="shared" si="96"/>
        <v>#DIV/0!</v>
      </c>
      <c r="L250" s="47">
        <v>1.8</v>
      </c>
      <c r="M250" s="68">
        <f t="shared" si="97"/>
        <v>0</v>
      </c>
      <c r="N250" s="46">
        <v>20</v>
      </c>
      <c r="O250" s="46">
        <v>13.5</v>
      </c>
      <c r="P250" s="46">
        <v>13.5</v>
      </c>
      <c r="Q250" s="73">
        <f t="shared" si="87"/>
        <v>0.004</v>
      </c>
      <c r="R250" s="67">
        <f t="shared" si="88"/>
        <v>0</v>
      </c>
      <c r="S250" s="74">
        <f t="shared" si="98"/>
        <v>0.215277777777778</v>
      </c>
      <c r="T250" s="51">
        <v>93</v>
      </c>
      <c r="U250" s="76" t="s">
        <v>3517</v>
      </c>
      <c r="V250" s="26">
        <f>IF(E250="","",SUMIF(OUTBOUND!$G:$G,WMS!E250,OUTBOUND!$L:$L))</f>
        <v>0</v>
      </c>
      <c r="W250" s="26">
        <f>IF(E250="","",SUMIF(OUTBOUND!$G:$G,WMS!E250,OUTBOUND!$M:$M))</f>
        <v>0</v>
      </c>
      <c r="X250" s="73">
        <f>IF(E250="","",SUMIF(OUTBOUND!$G:$G,WMS!E250,OUTBOUND!$O:$O))</f>
        <v>0</v>
      </c>
      <c r="Y250" s="73">
        <f>IF(E250="","",SUMIF(OUTBOUND!$G:$G,WMS!E250,OUTBOUND!$AC:$AC))</f>
        <v>0</v>
      </c>
      <c r="Z250" s="73">
        <f>IF(E250="","",SUMIF(OUTBOUND!$G:$G,WMS!E250,OUTBOUND!$P:$P))</f>
        <v>0</v>
      </c>
      <c r="AA250" s="26">
        <f t="shared" si="89"/>
        <v>0</v>
      </c>
      <c r="AB250" s="26">
        <f t="shared" si="90"/>
        <v>432</v>
      </c>
      <c r="AC250" s="73">
        <f t="shared" si="91"/>
        <v>0</v>
      </c>
      <c r="AD250" s="73">
        <f t="shared" si="92"/>
        <v>93</v>
      </c>
      <c r="AE250" s="73">
        <f t="shared" si="93"/>
        <v>0</v>
      </c>
      <c r="AF250" s="82" t="e">
        <f t="shared" si="94"/>
        <v>#DIV/0!</v>
      </c>
    </row>
    <row r="251" spans="1:32">
      <c r="A251" s="84" t="s">
        <v>3442</v>
      </c>
      <c r="B251" s="35" t="s">
        <v>452</v>
      </c>
      <c r="C251" s="35" t="s">
        <v>3511</v>
      </c>
      <c r="D251" s="35" t="s">
        <v>3622</v>
      </c>
      <c r="E251" s="58" t="str">
        <f t="shared" si="95"/>
        <v>KG-01504/42318064B</v>
      </c>
      <c r="F251" s="19" t="s">
        <v>440</v>
      </c>
      <c r="G251" s="19" t="s">
        <v>560</v>
      </c>
      <c r="H251" s="45">
        <v>43448</v>
      </c>
      <c r="I251" s="46">
        <v>0</v>
      </c>
      <c r="J251" s="46">
        <v>384</v>
      </c>
      <c r="K251" s="67" t="e">
        <f t="shared" si="96"/>
        <v>#DIV/0!</v>
      </c>
      <c r="L251" s="47">
        <v>3.4</v>
      </c>
      <c r="M251" s="68">
        <f t="shared" si="97"/>
        <v>0</v>
      </c>
      <c r="N251" s="46">
        <v>34.5</v>
      </c>
      <c r="O251" s="46">
        <v>18.5</v>
      </c>
      <c r="P251" s="46">
        <v>15.5</v>
      </c>
      <c r="Q251" s="73">
        <f t="shared" si="87"/>
        <v>0.01</v>
      </c>
      <c r="R251" s="67">
        <f t="shared" si="88"/>
        <v>0</v>
      </c>
      <c r="S251" s="74">
        <f t="shared" si="98"/>
        <v>0.356770833333333</v>
      </c>
      <c r="T251" s="51">
        <v>137</v>
      </c>
      <c r="U251" s="76" t="s">
        <v>3513</v>
      </c>
      <c r="V251" s="26">
        <f>IF(E251="","",SUMIF(OUTBOUND!$G:$G,WMS!E251,OUTBOUND!$L:$L))</f>
        <v>0</v>
      </c>
      <c r="W251" s="26">
        <f>IF(E251="","",SUMIF(OUTBOUND!$G:$G,WMS!E251,OUTBOUND!$M:$M))</f>
        <v>0</v>
      </c>
      <c r="X251" s="73">
        <f>IF(E251="","",SUMIF(OUTBOUND!$G:$G,WMS!E251,OUTBOUND!$O:$O))</f>
        <v>0</v>
      </c>
      <c r="Y251" s="73">
        <f>IF(E251="","",SUMIF(OUTBOUND!$G:$G,WMS!E251,OUTBOUND!$AC:$AC))</f>
        <v>0</v>
      </c>
      <c r="Z251" s="73">
        <f>IF(E251="","",SUMIF(OUTBOUND!$G:$G,WMS!E251,OUTBOUND!$P:$P))</f>
        <v>0</v>
      </c>
      <c r="AA251" s="26">
        <f t="shared" si="89"/>
        <v>0</v>
      </c>
      <c r="AB251" s="26">
        <f t="shared" si="90"/>
        <v>384</v>
      </c>
      <c r="AC251" s="73">
        <f t="shared" si="91"/>
        <v>0</v>
      </c>
      <c r="AD251" s="73">
        <f t="shared" si="92"/>
        <v>137</v>
      </c>
      <c r="AE251" s="73">
        <f t="shared" si="93"/>
        <v>0</v>
      </c>
      <c r="AF251" s="82" t="e">
        <f t="shared" si="94"/>
        <v>#DIV/0!</v>
      </c>
    </row>
    <row r="252" spans="1:32">
      <c r="A252" s="84" t="s">
        <v>3442</v>
      </c>
      <c r="B252" s="35" t="s">
        <v>452</v>
      </c>
      <c r="C252" s="35" t="s">
        <v>3511</v>
      </c>
      <c r="D252" s="35" t="s">
        <v>3623</v>
      </c>
      <c r="E252" s="58" t="str">
        <f t="shared" si="95"/>
        <v>KG-01504/42318057B</v>
      </c>
      <c r="F252" s="19" t="s">
        <v>440</v>
      </c>
      <c r="G252" s="19" t="s">
        <v>561</v>
      </c>
      <c r="H252" s="45">
        <v>43448</v>
      </c>
      <c r="I252" s="46">
        <v>0</v>
      </c>
      <c r="J252" s="46">
        <v>384</v>
      </c>
      <c r="K252" s="67" t="e">
        <f t="shared" si="96"/>
        <v>#DIV/0!</v>
      </c>
      <c r="L252" s="47">
        <v>1.8</v>
      </c>
      <c r="M252" s="68">
        <f t="shared" si="97"/>
        <v>0</v>
      </c>
      <c r="N252" s="46">
        <v>20</v>
      </c>
      <c r="O252" s="46">
        <v>13.5</v>
      </c>
      <c r="P252" s="46">
        <v>13.5</v>
      </c>
      <c r="Q252" s="73">
        <f t="shared" si="87"/>
        <v>0.004</v>
      </c>
      <c r="R252" s="67">
        <f t="shared" si="88"/>
        <v>0</v>
      </c>
      <c r="S252" s="74">
        <f t="shared" si="98"/>
        <v>0.216145833333333</v>
      </c>
      <c r="T252" s="51">
        <v>83</v>
      </c>
      <c r="U252" s="76" t="s">
        <v>3517</v>
      </c>
      <c r="V252" s="26">
        <f>IF(E252="","",SUMIF(OUTBOUND!$G:$G,WMS!E252,OUTBOUND!$L:$L))</f>
        <v>0</v>
      </c>
      <c r="W252" s="26">
        <f>IF(E252="","",SUMIF(OUTBOUND!$G:$G,WMS!E252,OUTBOUND!$M:$M))</f>
        <v>0</v>
      </c>
      <c r="X252" s="73">
        <f>IF(E252="","",SUMIF(OUTBOUND!$G:$G,WMS!E252,OUTBOUND!$O:$O))</f>
        <v>0</v>
      </c>
      <c r="Y252" s="73">
        <f>IF(E252="","",SUMIF(OUTBOUND!$G:$G,WMS!E252,OUTBOUND!$AC:$AC))</f>
        <v>0</v>
      </c>
      <c r="Z252" s="73">
        <f>IF(E252="","",SUMIF(OUTBOUND!$G:$G,WMS!E252,OUTBOUND!$P:$P))</f>
        <v>0</v>
      </c>
      <c r="AA252" s="26">
        <f t="shared" si="89"/>
        <v>0</v>
      </c>
      <c r="AB252" s="26">
        <f t="shared" si="90"/>
        <v>384</v>
      </c>
      <c r="AC252" s="73">
        <f t="shared" si="91"/>
        <v>0</v>
      </c>
      <c r="AD252" s="73">
        <f t="shared" si="92"/>
        <v>83</v>
      </c>
      <c r="AE252" s="73">
        <f t="shared" si="93"/>
        <v>0</v>
      </c>
      <c r="AF252" s="82" t="e">
        <f t="shared" si="94"/>
        <v>#DIV/0!</v>
      </c>
    </row>
    <row r="253" spans="1:32">
      <c r="A253" s="60" t="s">
        <v>3442</v>
      </c>
      <c r="B253" s="19" t="s">
        <v>452</v>
      </c>
      <c r="C253" s="19" t="s">
        <v>3511</v>
      </c>
      <c r="D253" s="19" t="s">
        <v>3624</v>
      </c>
      <c r="E253" s="58" t="str">
        <f t="shared" si="95"/>
        <v>KG-01504/42561323</v>
      </c>
      <c r="F253" s="19" t="s">
        <v>440</v>
      </c>
      <c r="G253" s="19" t="s">
        <v>562</v>
      </c>
      <c r="H253" s="45">
        <v>43448</v>
      </c>
      <c r="I253" s="46">
        <v>30</v>
      </c>
      <c r="J253" s="46">
        <v>120</v>
      </c>
      <c r="K253" s="67">
        <f t="shared" si="96"/>
        <v>4</v>
      </c>
      <c r="L253" s="47">
        <v>6.4</v>
      </c>
      <c r="M253" s="68">
        <f t="shared" si="97"/>
        <v>192</v>
      </c>
      <c r="N253" s="46">
        <v>32.5</v>
      </c>
      <c r="O253" s="46">
        <v>31.5</v>
      </c>
      <c r="P253" s="46">
        <v>19.5</v>
      </c>
      <c r="Q253" s="73">
        <f t="shared" si="87"/>
        <v>0.02</v>
      </c>
      <c r="R253" s="67">
        <f t="shared" si="88"/>
        <v>0.6</v>
      </c>
      <c r="S253" s="74">
        <f t="shared" si="98"/>
        <v>1.25</v>
      </c>
      <c r="T253" s="51">
        <v>150</v>
      </c>
      <c r="U253" s="76" t="s">
        <v>3616</v>
      </c>
      <c r="V253" s="26">
        <f>IF(E253="","",SUMIF(OUTBOUND!$G:$G,WMS!E253,OUTBOUND!$L:$L))</f>
        <v>0</v>
      </c>
      <c r="W253" s="26">
        <f>IF(E253="","",SUMIF(OUTBOUND!$G:$G,WMS!E253,OUTBOUND!$M:$M))</f>
        <v>0</v>
      </c>
      <c r="X253" s="73">
        <f>IF(E253="","",SUMIF(OUTBOUND!$G:$G,WMS!E253,OUTBOUND!$O:$O))</f>
        <v>0</v>
      </c>
      <c r="Y253" s="73">
        <f>IF(E253="","",SUMIF(OUTBOUND!$G:$G,WMS!E253,OUTBOUND!$AC:$AC))</f>
        <v>0</v>
      </c>
      <c r="Z253" s="73">
        <f>IF(E253="","",SUMIF(OUTBOUND!$G:$G,WMS!E253,OUTBOUND!$P:$P))</f>
        <v>0</v>
      </c>
      <c r="AA253" s="26">
        <f t="shared" si="89"/>
        <v>30</v>
      </c>
      <c r="AB253" s="26">
        <f t="shared" si="90"/>
        <v>120</v>
      </c>
      <c r="AC253" s="73">
        <f t="shared" si="91"/>
        <v>192</v>
      </c>
      <c r="AD253" s="73">
        <f t="shared" si="92"/>
        <v>150</v>
      </c>
      <c r="AE253" s="73">
        <f t="shared" si="93"/>
        <v>0.6</v>
      </c>
      <c r="AF253" s="82" t="b">
        <f t="shared" si="94"/>
        <v>1</v>
      </c>
    </row>
    <row r="254" spans="1:32">
      <c r="A254" s="84" t="s">
        <v>3442</v>
      </c>
      <c r="B254" s="35" t="s">
        <v>452</v>
      </c>
      <c r="C254" s="35" t="s">
        <v>3511</v>
      </c>
      <c r="D254" s="35" t="s">
        <v>3625</v>
      </c>
      <c r="E254" s="58" t="str">
        <f t="shared" si="95"/>
        <v>KG-01504/42561347B</v>
      </c>
      <c r="F254" s="19" t="s">
        <v>440</v>
      </c>
      <c r="G254" s="19" t="s">
        <v>564</v>
      </c>
      <c r="H254" s="45">
        <v>43448</v>
      </c>
      <c r="I254" s="46">
        <v>0</v>
      </c>
      <c r="J254" s="46">
        <v>240</v>
      </c>
      <c r="K254" s="67" t="e">
        <f t="shared" si="96"/>
        <v>#DIV/0!</v>
      </c>
      <c r="L254" s="47">
        <v>6.4</v>
      </c>
      <c r="M254" s="68">
        <f t="shared" si="97"/>
        <v>0</v>
      </c>
      <c r="N254" s="46">
        <v>30.5</v>
      </c>
      <c r="O254" s="46">
        <v>27.5</v>
      </c>
      <c r="P254" s="46">
        <v>15</v>
      </c>
      <c r="Q254" s="73">
        <f t="shared" si="87"/>
        <v>0.013</v>
      </c>
      <c r="R254" s="67">
        <f t="shared" si="88"/>
        <v>0</v>
      </c>
      <c r="S254" s="74">
        <f t="shared" si="98"/>
        <v>0.479166666666667</v>
      </c>
      <c r="T254" s="51">
        <v>115</v>
      </c>
      <c r="U254" s="76" t="s">
        <v>3515</v>
      </c>
      <c r="V254" s="26">
        <f>IF(E254="","",SUMIF(OUTBOUND!$G:$G,WMS!E254,OUTBOUND!$L:$L))</f>
        <v>0</v>
      </c>
      <c r="W254" s="26">
        <f>IF(E254="","",SUMIF(OUTBOUND!$G:$G,WMS!E254,OUTBOUND!$M:$M))</f>
        <v>0</v>
      </c>
      <c r="X254" s="73">
        <f>IF(E254="","",SUMIF(OUTBOUND!$G:$G,WMS!E254,OUTBOUND!$O:$O))</f>
        <v>0</v>
      </c>
      <c r="Y254" s="73">
        <f>IF(E254="","",SUMIF(OUTBOUND!$G:$G,WMS!E254,OUTBOUND!$AC:$AC))</f>
        <v>0</v>
      </c>
      <c r="Z254" s="73">
        <f>IF(E254="","",SUMIF(OUTBOUND!$G:$G,WMS!E254,OUTBOUND!$P:$P))</f>
        <v>0</v>
      </c>
      <c r="AA254" s="26">
        <f t="shared" si="89"/>
        <v>0</v>
      </c>
      <c r="AB254" s="26">
        <f t="shared" si="90"/>
        <v>240</v>
      </c>
      <c r="AC254" s="73">
        <f t="shared" si="91"/>
        <v>0</v>
      </c>
      <c r="AD254" s="73">
        <f t="shared" si="92"/>
        <v>115</v>
      </c>
      <c r="AE254" s="73">
        <f t="shared" si="93"/>
        <v>0</v>
      </c>
      <c r="AF254" s="82" t="e">
        <f t="shared" si="94"/>
        <v>#DIV/0!</v>
      </c>
    </row>
    <row r="255" spans="1:32">
      <c r="A255" s="60" t="s">
        <v>3442</v>
      </c>
      <c r="B255" s="19" t="s">
        <v>565</v>
      </c>
      <c r="C255" s="19" t="s">
        <v>3626</v>
      </c>
      <c r="D255" s="19" t="s">
        <v>3627</v>
      </c>
      <c r="E255" s="58" t="str">
        <f t="shared" si="95"/>
        <v>KG-01510/42489344</v>
      </c>
      <c r="F255" s="19" t="s">
        <v>440</v>
      </c>
      <c r="G255" s="19" t="s">
        <v>566</v>
      </c>
      <c r="H255" s="45">
        <v>43448</v>
      </c>
      <c r="I255" s="46">
        <v>30</v>
      </c>
      <c r="J255" s="46">
        <v>180</v>
      </c>
      <c r="K255" s="67">
        <f t="shared" si="96"/>
        <v>6</v>
      </c>
      <c r="L255" s="47">
        <v>3.6</v>
      </c>
      <c r="M255" s="68">
        <f t="shared" si="97"/>
        <v>108</v>
      </c>
      <c r="N255" s="46">
        <v>26.5</v>
      </c>
      <c r="O255" s="46">
        <v>20.5</v>
      </c>
      <c r="P255" s="46">
        <v>21</v>
      </c>
      <c r="Q255" s="73">
        <f t="shared" si="87"/>
        <v>0.011</v>
      </c>
      <c r="R255" s="67">
        <f t="shared" si="88"/>
        <v>0.34</v>
      </c>
      <c r="S255" s="74">
        <f t="shared" si="98"/>
        <v>0.5</v>
      </c>
      <c r="T255" s="51">
        <v>90</v>
      </c>
      <c r="U255" s="76" t="s">
        <v>3524</v>
      </c>
      <c r="V255" s="26">
        <f>IF(E255="","",SUMIF(OUTBOUND!$G:$G,WMS!E255,OUTBOUND!$L:$L))</f>
        <v>0</v>
      </c>
      <c r="W255" s="26">
        <f>IF(E255="","",SUMIF(OUTBOUND!$G:$G,WMS!E255,OUTBOUND!$M:$M))</f>
        <v>0</v>
      </c>
      <c r="X255" s="73">
        <f>IF(E255="","",SUMIF(OUTBOUND!$G:$G,WMS!E255,OUTBOUND!$O:$O))</f>
        <v>0</v>
      </c>
      <c r="Y255" s="73">
        <f>IF(E255="","",SUMIF(OUTBOUND!$G:$G,WMS!E255,OUTBOUND!$AC:$AC))</f>
        <v>0</v>
      </c>
      <c r="Z255" s="73">
        <f>IF(E255="","",SUMIF(OUTBOUND!$G:$G,WMS!E255,OUTBOUND!$P:$P))</f>
        <v>0</v>
      </c>
      <c r="AA255" s="26">
        <f t="shared" si="89"/>
        <v>30</v>
      </c>
      <c r="AB255" s="26">
        <f t="shared" si="90"/>
        <v>180</v>
      </c>
      <c r="AC255" s="73">
        <f t="shared" si="91"/>
        <v>108</v>
      </c>
      <c r="AD255" s="73">
        <f t="shared" si="92"/>
        <v>90</v>
      </c>
      <c r="AE255" s="73">
        <f t="shared" si="93"/>
        <v>0.34</v>
      </c>
      <c r="AF255" s="82" t="b">
        <f t="shared" si="94"/>
        <v>1</v>
      </c>
    </row>
    <row r="256" spans="1:32">
      <c r="A256" s="60" t="s">
        <v>3442</v>
      </c>
      <c r="B256" s="19" t="s">
        <v>565</v>
      </c>
      <c r="C256" s="19" t="s">
        <v>3626</v>
      </c>
      <c r="D256" s="19" t="s">
        <v>3628</v>
      </c>
      <c r="E256" s="58" t="str">
        <f t="shared" si="95"/>
        <v>KG-01510/41719718</v>
      </c>
      <c r="F256" s="19" t="s">
        <v>440</v>
      </c>
      <c r="G256" s="19" t="s">
        <v>568</v>
      </c>
      <c r="H256" s="45">
        <v>43448</v>
      </c>
      <c r="I256" s="46">
        <v>30</v>
      </c>
      <c r="J256" s="46">
        <v>240</v>
      </c>
      <c r="K256" s="67">
        <f t="shared" si="96"/>
        <v>8</v>
      </c>
      <c r="L256" s="47">
        <v>5.6</v>
      </c>
      <c r="M256" s="68">
        <f t="shared" si="97"/>
        <v>168</v>
      </c>
      <c r="N256" s="46">
        <v>35</v>
      </c>
      <c r="O256" s="46">
        <v>19.5</v>
      </c>
      <c r="P256" s="46">
        <v>19.5</v>
      </c>
      <c r="Q256" s="73">
        <f t="shared" si="87"/>
        <v>0.013</v>
      </c>
      <c r="R256" s="67">
        <f t="shared" si="88"/>
        <v>0.4</v>
      </c>
      <c r="S256" s="74">
        <f t="shared" si="98"/>
        <v>0.6</v>
      </c>
      <c r="T256" s="51">
        <v>144</v>
      </c>
      <c r="U256" s="76" t="s">
        <v>3524</v>
      </c>
      <c r="V256" s="26">
        <f>IF(E256="","",SUMIF(OUTBOUND!$G:$G,WMS!E256,OUTBOUND!$L:$L))</f>
        <v>0</v>
      </c>
      <c r="W256" s="26">
        <f>IF(E256="","",SUMIF(OUTBOUND!$G:$G,WMS!E256,OUTBOUND!$M:$M))</f>
        <v>0</v>
      </c>
      <c r="X256" s="73">
        <f>IF(E256="","",SUMIF(OUTBOUND!$G:$G,WMS!E256,OUTBOUND!$O:$O))</f>
        <v>0</v>
      </c>
      <c r="Y256" s="73">
        <f>IF(E256="","",SUMIF(OUTBOUND!$G:$G,WMS!E256,OUTBOUND!$AC:$AC))</f>
        <v>0</v>
      </c>
      <c r="Z256" s="73">
        <f>IF(E256="","",SUMIF(OUTBOUND!$G:$G,WMS!E256,OUTBOUND!$P:$P))</f>
        <v>0</v>
      </c>
      <c r="AA256" s="26">
        <f t="shared" si="89"/>
        <v>30</v>
      </c>
      <c r="AB256" s="26">
        <f t="shared" si="90"/>
        <v>240</v>
      </c>
      <c r="AC256" s="73">
        <f t="shared" si="91"/>
        <v>168</v>
      </c>
      <c r="AD256" s="73">
        <f t="shared" si="92"/>
        <v>144</v>
      </c>
      <c r="AE256" s="73">
        <f t="shared" si="93"/>
        <v>0.4</v>
      </c>
      <c r="AF256" s="82" t="b">
        <f t="shared" si="94"/>
        <v>1</v>
      </c>
    </row>
    <row r="257" spans="1:32">
      <c r="A257" s="43" t="s">
        <v>3629</v>
      </c>
      <c r="B257" s="19" t="s">
        <v>569</v>
      </c>
      <c r="C257" s="19" t="s">
        <v>3630</v>
      </c>
      <c r="D257" s="19" t="s">
        <v>3631</v>
      </c>
      <c r="E257" s="58" t="str">
        <f t="shared" si="95"/>
        <v>KG-ARI-1812-00048-01308/42412571</v>
      </c>
      <c r="F257" s="19" t="s">
        <v>571</v>
      </c>
      <c r="G257" s="19" t="s">
        <v>572</v>
      </c>
      <c r="H257" s="45">
        <v>43447</v>
      </c>
      <c r="I257" s="46">
        <v>10</v>
      </c>
      <c r="J257" s="46">
        <v>120</v>
      </c>
      <c r="K257" s="67">
        <f t="shared" si="96"/>
        <v>12</v>
      </c>
      <c r="L257" s="47">
        <v>0.6</v>
      </c>
      <c r="M257" s="68">
        <f t="shared" si="97"/>
        <v>6</v>
      </c>
      <c r="N257" s="46">
        <v>10</v>
      </c>
      <c r="O257" s="46">
        <v>10</v>
      </c>
      <c r="P257" s="46">
        <v>20</v>
      </c>
      <c r="Q257" s="73">
        <f t="shared" si="87"/>
        <v>0.002</v>
      </c>
      <c r="R257" s="67">
        <f t="shared" si="88"/>
        <v>0.02</v>
      </c>
      <c r="S257" s="74">
        <f t="shared" si="98"/>
        <v>0.0444166666666667</v>
      </c>
      <c r="T257" s="51">
        <v>5.33</v>
      </c>
      <c r="U257" s="76" t="s">
        <v>3399</v>
      </c>
      <c r="V257" s="26">
        <f>IF(E257="","",SUMIF(OUTBOUND!$G:$G,WMS!E257,OUTBOUND!$L:$L))</f>
        <v>0</v>
      </c>
      <c r="W257" s="26">
        <f>IF(E257="","",SUMIF(OUTBOUND!$G:$G,WMS!E257,OUTBOUND!$M:$M))</f>
        <v>0</v>
      </c>
      <c r="X257" s="73">
        <f>IF(E257="","",SUMIF(OUTBOUND!$G:$G,WMS!E257,OUTBOUND!$O:$O))</f>
        <v>0</v>
      </c>
      <c r="Y257" s="73">
        <f>IF(E257="","",SUMIF(OUTBOUND!$G:$G,WMS!E257,OUTBOUND!$AC:$AC))</f>
        <v>0</v>
      </c>
      <c r="Z257" s="73">
        <f>IF(E257="","",SUMIF(OUTBOUND!$G:$G,WMS!E257,OUTBOUND!$P:$P))</f>
        <v>0</v>
      </c>
      <c r="AA257" s="26">
        <f t="shared" si="89"/>
        <v>10</v>
      </c>
      <c r="AB257" s="26">
        <f t="shared" si="90"/>
        <v>120</v>
      </c>
      <c r="AC257" s="73">
        <f t="shared" si="91"/>
        <v>6</v>
      </c>
      <c r="AD257" s="73">
        <f t="shared" si="92"/>
        <v>5.33</v>
      </c>
      <c r="AE257" s="73">
        <f t="shared" si="93"/>
        <v>0.02</v>
      </c>
      <c r="AF257" s="82" t="b">
        <f t="shared" si="94"/>
        <v>1</v>
      </c>
    </row>
    <row r="258" spans="1:32">
      <c r="A258" s="43" t="s">
        <v>3629</v>
      </c>
      <c r="B258" s="19" t="s">
        <v>569</v>
      </c>
      <c r="C258" s="19" t="s">
        <v>3630</v>
      </c>
      <c r="D258" s="19" t="s">
        <v>3632</v>
      </c>
      <c r="E258" s="58" t="str">
        <f t="shared" si="95"/>
        <v>KG-ARI-1812-00048-01308/42382447</v>
      </c>
      <c r="F258" s="19" t="s">
        <v>571</v>
      </c>
      <c r="G258" s="19" t="s">
        <v>572</v>
      </c>
      <c r="H258" s="45">
        <v>43447</v>
      </c>
      <c r="I258" s="46">
        <v>6</v>
      </c>
      <c r="J258" s="46">
        <v>72</v>
      </c>
      <c r="K258" s="67">
        <f t="shared" si="96"/>
        <v>12</v>
      </c>
      <c r="L258" s="47">
        <v>0.55</v>
      </c>
      <c r="M258" s="68">
        <f t="shared" si="97"/>
        <v>3.3</v>
      </c>
      <c r="N258" s="46">
        <v>32.5</v>
      </c>
      <c r="O258" s="46">
        <v>11</v>
      </c>
      <c r="P258" s="46">
        <v>12.5</v>
      </c>
      <c r="Q258" s="73">
        <f t="shared" si="87"/>
        <v>0.004</v>
      </c>
      <c r="R258" s="67">
        <f t="shared" si="88"/>
        <v>0.03</v>
      </c>
      <c r="S258" s="74">
        <f t="shared" si="98"/>
        <v>0.035</v>
      </c>
      <c r="T258" s="51">
        <v>2.52</v>
      </c>
      <c r="U258" s="76" t="s">
        <v>3399</v>
      </c>
      <c r="V258" s="26">
        <f>IF(E258="","",SUMIF(OUTBOUND!$G:$G,WMS!E258,OUTBOUND!$L:$L))</f>
        <v>0</v>
      </c>
      <c r="W258" s="26">
        <f>IF(E258="","",SUMIF(OUTBOUND!$G:$G,WMS!E258,OUTBOUND!$M:$M))</f>
        <v>0</v>
      </c>
      <c r="X258" s="73">
        <f>IF(E258="","",SUMIF(OUTBOUND!$G:$G,WMS!E258,OUTBOUND!$O:$O))</f>
        <v>0</v>
      </c>
      <c r="Y258" s="73">
        <f>IF(E258="","",SUMIF(OUTBOUND!$G:$G,WMS!E258,OUTBOUND!$AC:$AC))</f>
        <v>0</v>
      </c>
      <c r="Z258" s="73">
        <f>IF(E258="","",SUMIF(OUTBOUND!$G:$G,WMS!E258,OUTBOUND!$P:$P))</f>
        <v>0</v>
      </c>
      <c r="AA258" s="26">
        <f t="shared" si="89"/>
        <v>6</v>
      </c>
      <c r="AB258" s="26">
        <f t="shared" si="90"/>
        <v>72</v>
      </c>
      <c r="AC258" s="73">
        <f t="shared" si="91"/>
        <v>3.3</v>
      </c>
      <c r="AD258" s="73">
        <f t="shared" si="92"/>
        <v>2.52</v>
      </c>
      <c r="AE258" s="73">
        <f t="shared" si="93"/>
        <v>0.03</v>
      </c>
      <c r="AF258" s="82" t="b">
        <f t="shared" si="94"/>
        <v>1</v>
      </c>
    </row>
    <row r="259" spans="1:33">
      <c r="A259" s="61" t="s">
        <v>3629</v>
      </c>
      <c r="B259" s="62" t="s">
        <v>569</v>
      </c>
      <c r="C259" s="62" t="s">
        <v>3630</v>
      </c>
      <c r="D259" s="62" t="s">
        <v>3633</v>
      </c>
      <c r="E259" s="58" t="str">
        <f t="shared" si="95"/>
        <v>KG-ARI-1812-00048-01308/42382478</v>
      </c>
      <c r="F259" s="19" t="s">
        <v>571</v>
      </c>
      <c r="G259" s="19" t="s">
        <v>572</v>
      </c>
      <c r="H259" s="45">
        <v>43447</v>
      </c>
      <c r="I259" s="46">
        <v>7</v>
      </c>
      <c r="J259" s="46">
        <v>84</v>
      </c>
      <c r="K259" s="67">
        <f t="shared" si="96"/>
        <v>12</v>
      </c>
      <c r="L259" s="47">
        <v>0.95</v>
      </c>
      <c r="M259" s="68">
        <f t="shared" si="97"/>
        <v>6.65</v>
      </c>
      <c r="N259" s="46">
        <v>27</v>
      </c>
      <c r="O259" s="46">
        <v>12</v>
      </c>
      <c r="P259" s="46">
        <v>15.5</v>
      </c>
      <c r="Q259" s="73">
        <f t="shared" si="87"/>
        <v>0.005</v>
      </c>
      <c r="R259" s="67">
        <f t="shared" si="88"/>
        <v>0.04</v>
      </c>
      <c r="S259" s="74">
        <f t="shared" si="98"/>
        <v>0.0683333333333333</v>
      </c>
      <c r="T259" s="51">
        <v>5.74</v>
      </c>
      <c r="U259" s="76" t="s">
        <v>3399</v>
      </c>
      <c r="V259" s="26">
        <f>IF(E259="","",SUMIF(OUTBOUND!$G:$G,WMS!E259,OUTBOUND!$L:$L))</f>
        <v>7</v>
      </c>
      <c r="W259" s="26">
        <f>IF(E259="","",SUMIF(OUTBOUND!$G:$G,WMS!E259,OUTBOUND!$M:$M))</f>
        <v>84</v>
      </c>
      <c r="X259" s="73">
        <f>IF(E259="","",SUMIF(OUTBOUND!$G:$G,WMS!E259,OUTBOUND!$O:$O))</f>
        <v>6.65</v>
      </c>
      <c r="Y259" s="73">
        <f>IF(E259="","",SUMIF(OUTBOUND!$G:$G,WMS!E259,OUTBOUND!$AC:$AC))</f>
        <v>5.74</v>
      </c>
      <c r="Z259" s="73">
        <f>IF(E259="","",SUMIF(OUTBOUND!$G:$G,WMS!E259,OUTBOUND!$P:$P))</f>
        <v>0.035</v>
      </c>
      <c r="AA259" s="26">
        <f t="shared" si="89"/>
        <v>0</v>
      </c>
      <c r="AB259" s="26">
        <f t="shared" si="90"/>
        <v>0</v>
      </c>
      <c r="AC259" s="73">
        <f t="shared" si="91"/>
        <v>0</v>
      </c>
      <c r="AD259" s="73">
        <f t="shared" si="92"/>
        <v>0</v>
      </c>
      <c r="AE259" s="73">
        <f t="shared" si="93"/>
        <v>0.005</v>
      </c>
      <c r="AF259" s="82" t="e">
        <f t="shared" si="94"/>
        <v>#DIV/0!</v>
      </c>
      <c r="AG259" s="60" t="s">
        <v>3310</v>
      </c>
    </row>
    <row r="260" spans="1:32">
      <c r="A260" s="43" t="s">
        <v>3629</v>
      </c>
      <c r="B260" s="19" t="s">
        <v>569</v>
      </c>
      <c r="C260" s="19" t="s">
        <v>3630</v>
      </c>
      <c r="D260" s="19" t="s">
        <v>3634</v>
      </c>
      <c r="E260" s="58" t="str">
        <f t="shared" si="95"/>
        <v>KG-ARI-1812-00048-01308/42550563</v>
      </c>
      <c r="F260" s="19" t="s">
        <v>571</v>
      </c>
      <c r="G260" s="19" t="s">
        <v>572</v>
      </c>
      <c r="H260" s="45">
        <v>43447</v>
      </c>
      <c r="I260" s="46">
        <v>4</v>
      </c>
      <c r="J260" s="46">
        <v>48</v>
      </c>
      <c r="K260" s="67">
        <f t="shared" si="96"/>
        <v>12</v>
      </c>
      <c r="L260" s="47">
        <v>0.6</v>
      </c>
      <c r="M260" s="68">
        <f t="shared" si="97"/>
        <v>2.4</v>
      </c>
      <c r="N260" s="46">
        <v>21</v>
      </c>
      <c r="O260" s="46">
        <v>10.5</v>
      </c>
      <c r="P260" s="46">
        <v>16</v>
      </c>
      <c r="Q260" s="73">
        <f t="shared" si="87"/>
        <v>0.004</v>
      </c>
      <c r="R260" s="67">
        <f t="shared" si="88"/>
        <v>0.01</v>
      </c>
      <c r="S260" s="74">
        <f t="shared" si="98"/>
        <v>0.045</v>
      </c>
      <c r="T260" s="51">
        <v>2.16</v>
      </c>
      <c r="U260" s="76" t="s">
        <v>3399</v>
      </c>
      <c r="V260" s="26">
        <f>IF(E260="","",SUMIF(OUTBOUND!$G:$G,WMS!E260,OUTBOUND!$L:$L))</f>
        <v>0</v>
      </c>
      <c r="W260" s="26">
        <f>IF(E260="","",SUMIF(OUTBOUND!$G:$G,WMS!E260,OUTBOUND!$M:$M))</f>
        <v>0</v>
      </c>
      <c r="X260" s="73">
        <f>IF(E260="","",SUMIF(OUTBOUND!$G:$G,WMS!E260,OUTBOUND!$O:$O))</f>
        <v>0</v>
      </c>
      <c r="Y260" s="73">
        <f>IF(E260="","",SUMIF(OUTBOUND!$G:$G,WMS!E260,OUTBOUND!$AC:$AC))</f>
        <v>0</v>
      </c>
      <c r="Z260" s="73">
        <f>IF(E260="","",SUMIF(OUTBOUND!$G:$G,WMS!E260,OUTBOUND!$P:$P))</f>
        <v>0</v>
      </c>
      <c r="AA260" s="26">
        <f t="shared" si="89"/>
        <v>4</v>
      </c>
      <c r="AB260" s="26">
        <f t="shared" si="90"/>
        <v>48</v>
      </c>
      <c r="AC260" s="73">
        <f t="shared" si="91"/>
        <v>2.4</v>
      </c>
      <c r="AD260" s="73">
        <f t="shared" si="92"/>
        <v>2.16</v>
      </c>
      <c r="AE260" s="73">
        <f t="shared" si="93"/>
        <v>0.01</v>
      </c>
      <c r="AF260" s="82" t="b">
        <f t="shared" si="94"/>
        <v>1</v>
      </c>
    </row>
    <row r="261" spans="1:32">
      <c r="A261" s="43" t="s">
        <v>3635</v>
      </c>
      <c r="B261" s="19" t="s">
        <v>574</v>
      </c>
      <c r="C261" s="19" t="s">
        <v>3636</v>
      </c>
      <c r="D261" s="19" t="s">
        <v>3637</v>
      </c>
      <c r="E261" s="58" t="str">
        <f t="shared" si="95"/>
        <v>KG-ARI-1812-00045-00861/67891900</v>
      </c>
      <c r="F261" s="19" t="s">
        <v>576</v>
      </c>
      <c r="G261" s="19" t="s">
        <v>577</v>
      </c>
      <c r="H261" s="45">
        <v>43448</v>
      </c>
      <c r="I261" s="46">
        <v>4</v>
      </c>
      <c r="J261" s="46">
        <v>48</v>
      </c>
      <c r="K261" s="67">
        <f t="shared" si="96"/>
        <v>12</v>
      </c>
      <c r="L261" s="47">
        <v>3.1</v>
      </c>
      <c r="M261" s="68">
        <f t="shared" si="97"/>
        <v>12.4</v>
      </c>
      <c r="N261" s="46">
        <v>38</v>
      </c>
      <c r="O261" s="46">
        <v>27</v>
      </c>
      <c r="P261" s="46">
        <v>14</v>
      </c>
      <c r="Q261" s="73">
        <f t="shared" si="87"/>
        <v>0.014</v>
      </c>
      <c r="R261" s="67">
        <f t="shared" si="88"/>
        <v>0.06</v>
      </c>
      <c r="S261" s="74">
        <f t="shared" si="98"/>
        <v>0.23</v>
      </c>
      <c r="T261" s="51">
        <v>11.04</v>
      </c>
      <c r="U261" s="76" t="s">
        <v>3432</v>
      </c>
      <c r="V261" s="26">
        <f>IF(E261="","",SUMIF(OUTBOUND!$G:$G,WMS!E261,OUTBOUND!$L:$L))</f>
        <v>3</v>
      </c>
      <c r="W261" s="26">
        <f>IF(E261="","",SUMIF(OUTBOUND!$G:$G,WMS!E261,OUTBOUND!$M:$M))</f>
        <v>36</v>
      </c>
      <c r="X261" s="73">
        <f>IF(E261="","",SUMIF(OUTBOUND!$G:$G,WMS!E261,OUTBOUND!$O:$O))</f>
        <v>9.3</v>
      </c>
      <c r="Y261" s="73">
        <f>IF(E261="","",SUMIF(OUTBOUND!$G:$G,WMS!E261,OUTBOUND!$AC:$AC))</f>
        <v>8.28</v>
      </c>
      <c r="Z261" s="73">
        <f>IF(E261="","",SUMIF(OUTBOUND!$G:$G,WMS!E261,OUTBOUND!$P:$P))</f>
        <v>0.042</v>
      </c>
      <c r="AA261" s="26">
        <f t="shared" si="89"/>
        <v>1</v>
      </c>
      <c r="AB261" s="26">
        <f t="shared" si="90"/>
        <v>12</v>
      </c>
      <c r="AC261" s="73">
        <f t="shared" si="91"/>
        <v>3.1</v>
      </c>
      <c r="AD261" s="73">
        <f t="shared" si="92"/>
        <v>2.76</v>
      </c>
      <c r="AE261" s="73">
        <f t="shared" si="93"/>
        <v>0.018</v>
      </c>
      <c r="AF261" s="82" t="b">
        <f t="shared" si="94"/>
        <v>1</v>
      </c>
    </row>
    <row r="262" spans="1:32">
      <c r="A262" s="43" t="s">
        <v>3635</v>
      </c>
      <c r="B262" s="19" t="s">
        <v>574</v>
      </c>
      <c r="C262" s="19" t="s">
        <v>3636</v>
      </c>
      <c r="D262" s="19" t="s">
        <v>3638</v>
      </c>
      <c r="E262" s="58" t="str">
        <f t="shared" si="95"/>
        <v>KG-ARI-1812-00045-00861/67995790</v>
      </c>
      <c r="F262" s="19" t="s">
        <v>576</v>
      </c>
      <c r="G262" s="19" t="s">
        <v>577</v>
      </c>
      <c r="H262" s="45">
        <v>43448</v>
      </c>
      <c r="I262" s="46">
        <v>5</v>
      </c>
      <c r="J262" s="46">
        <v>60</v>
      </c>
      <c r="K262" s="67">
        <f t="shared" si="96"/>
        <v>12</v>
      </c>
      <c r="L262" s="47">
        <v>3.1</v>
      </c>
      <c r="M262" s="68">
        <f t="shared" si="97"/>
        <v>15.5</v>
      </c>
      <c r="N262" s="46">
        <v>38</v>
      </c>
      <c r="O262" s="46">
        <v>27</v>
      </c>
      <c r="P262" s="46">
        <v>14</v>
      </c>
      <c r="Q262" s="73">
        <f t="shared" si="87"/>
        <v>0.014</v>
      </c>
      <c r="R262" s="67">
        <f t="shared" si="88"/>
        <v>0.07</v>
      </c>
      <c r="S262" s="74">
        <f t="shared" si="98"/>
        <v>0.2</v>
      </c>
      <c r="T262" s="51">
        <v>12</v>
      </c>
      <c r="U262" s="76" t="s">
        <v>3351</v>
      </c>
      <c r="V262" s="26">
        <f>IF(E262="","",SUMIF(OUTBOUND!$G:$G,WMS!E262,OUTBOUND!$L:$L))</f>
        <v>3</v>
      </c>
      <c r="W262" s="26">
        <f>IF(E262="","",SUMIF(OUTBOUND!$G:$G,WMS!E262,OUTBOUND!$M:$M))</f>
        <v>36</v>
      </c>
      <c r="X262" s="73">
        <f>IF(E262="","",SUMIF(OUTBOUND!$G:$G,WMS!E262,OUTBOUND!$O:$O))</f>
        <v>9.3</v>
      </c>
      <c r="Y262" s="73">
        <f>IF(E262="","",SUMIF(OUTBOUND!$G:$G,WMS!E262,OUTBOUND!$AC:$AC))</f>
        <v>7.2</v>
      </c>
      <c r="Z262" s="73">
        <f>IF(E262="","",SUMIF(OUTBOUND!$G:$G,WMS!E262,OUTBOUND!$P:$P))</f>
        <v>0.042</v>
      </c>
      <c r="AA262" s="26">
        <f t="shared" si="89"/>
        <v>2</v>
      </c>
      <c r="AB262" s="26">
        <f t="shared" si="90"/>
        <v>24</v>
      </c>
      <c r="AC262" s="73">
        <f t="shared" si="91"/>
        <v>6.2</v>
      </c>
      <c r="AD262" s="73">
        <f t="shared" si="92"/>
        <v>4.8</v>
      </c>
      <c r="AE262" s="73">
        <f t="shared" si="93"/>
        <v>0.028</v>
      </c>
      <c r="AF262" s="82" t="b">
        <f t="shared" si="94"/>
        <v>1</v>
      </c>
    </row>
    <row r="263" spans="1:32">
      <c r="A263" s="43" t="s">
        <v>3639</v>
      </c>
      <c r="B263" s="19" t="s">
        <v>579</v>
      </c>
      <c r="C263" s="19" t="s">
        <v>3640</v>
      </c>
      <c r="D263" s="19">
        <v>42259633</v>
      </c>
      <c r="E263" s="58" t="str">
        <f t="shared" si="95"/>
        <v>KG-ARI-1812-00048-01328/42259633</v>
      </c>
      <c r="F263" s="19" t="s">
        <v>581</v>
      </c>
      <c r="G263" s="19" t="s">
        <v>582</v>
      </c>
      <c r="H263" s="45">
        <v>43448</v>
      </c>
      <c r="I263" s="46">
        <v>7</v>
      </c>
      <c r="J263" s="46">
        <v>28</v>
      </c>
      <c r="K263" s="67">
        <f t="shared" si="96"/>
        <v>4</v>
      </c>
      <c r="L263" s="47">
        <v>2.8</v>
      </c>
      <c r="M263" s="68">
        <f t="shared" si="97"/>
        <v>19.6</v>
      </c>
      <c r="N263" s="46">
        <v>45</v>
      </c>
      <c r="O263" s="46">
        <v>35.5</v>
      </c>
      <c r="P263" s="46">
        <v>41.5</v>
      </c>
      <c r="Q263" s="73">
        <f t="shared" si="87"/>
        <v>0.066</v>
      </c>
      <c r="R263" s="67">
        <f t="shared" si="88"/>
        <v>0.46</v>
      </c>
      <c r="S263" s="74">
        <f t="shared" si="98"/>
        <v>0.475</v>
      </c>
      <c r="T263" s="51">
        <v>13.3</v>
      </c>
      <c r="U263" s="76" t="s">
        <v>3432</v>
      </c>
      <c r="V263" s="26">
        <f>IF(E263="","",SUMIF(OUTBOUND!$G:$G,WMS!E263,OUTBOUND!$L:$L))</f>
        <v>0</v>
      </c>
      <c r="W263" s="26">
        <f>IF(E263="","",SUMIF(OUTBOUND!$G:$G,WMS!E263,OUTBOUND!$M:$M))</f>
        <v>0</v>
      </c>
      <c r="X263" s="73">
        <f>IF(E263="","",SUMIF(OUTBOUND!$G:$G,WMS!E263,OUTBOUND!$O:$O))</f>
        <v>0</v>
      </c>
      <c r="Y263" s="73">
        <f>IF(E263="","",SUMIF(OUTBOUND!$G:$G,WMS!E263,OUTBOUND!$AC:$AC))</f>
        <v>0</v>
      </c>
      <c r="Z263" s="73">
        <f>IF(E263="","",SUMIF(OUTBOUND!$G:$G,WMS!E263,OUTBOUND!$P:$P))</f>
        <v>0</v>
      </c>
      <c r="AA263" s="26">
        <f t="shared" si="89"/>
        <v>7</v>
      </c>
      <c r="AB263" s="26">
        <f t="shared" si="90"/>
        <v>28</v>
      </c>
      <c r="AC263" s="73">
        <f t="shared" si="91"/>
        <v>19.6</v>
      </c>
      <c r="AD263" s="73">
        <f t="shared" si="92"/>
        <v>13.3</v>
      </c>
      <c r="AE263" s="73">
        <f t="shared" si="93"/>
        <v>0.46</v>
      </c>
      <c r="AF263" s="82" t="b">
        <f t="shared" si="94"/>
        <v>1</v>
      </c>
    </row>
    <row r="264" spans="1:32">
      <c r="A264" s="43" t="s">
        <v>3639</v>
      </c>
      <c r="B264" s="19" t="s">
        <v>579</v>
      </c>
      <c r="C264" s="19" t="s">
        <v>3640</v>
      </c>
      <c r="D264" s="19">
        <v>42289821</v>
      </c>
      <c r="E264" s="58" t="str">
        <f t="shared" si="95"/>
        <v>KG-ARI-1812-00048-01328/42289821</v>
      </c>
      <c r="F264" s="19" t="s">
        <v>581</v>
      </c>
      <c r="G264" s="19" t="s">
        <v>584</v>
      </c>
      <c r="H264" s="45">
        <v>43448</v>
      </c>
      <c r="I264" s="46">
        <v>5</v>
      </c>
      <c r="J264" s="46">
        <v>60</v>
      </c>
      <c r="K264" s="67">
        <f t="shared" si="96"/>
        <v>12</v>
      </c>
      <c r="L264" s="47">
        <v>3.4</v>
      </c>
      <c r="M264" s="68">
        <f t="shared" si="97"/>
        <v>17</v>
      </c>
      <c r="N264" s="46">
        <v>45.5</v>
      </c>
      <c r="O264" s="46">
        <v>36</v>
      </c>
      <c r="P264" s="46">
        <v>24</v>
      </c>
      <c r="Q264" s="73">
        <f t="shared" si="87"/>
        <v>0.039</v>
      </c>
      <c r="R264" s="67">
        <f t="shared" si="88"/>
        <v>0.2</v>
      </c>
      <c r="S264" s="74">
        <f t="shared" si="98"/>
        <v>0.220833333333333</v>
      </c>
      <c r="T264" s="51">
        <v>13.25</v>
      </c>
      <c r="U264" s="76" t="s">
        <v>3436</v>
      </c>
      <c r="V264" s="26">
        <f>IF(E264="","",SUMIF(OUTBOUND!$G:$G,WMS!E264,OUTBOUND!$L:$L))</f>
        <v>0</v>
      </c>
      <c r="W264" s="26">
        <f>IF(E264="","",SUMIF(OUTBOUND!$G:$G,WMS!E264,OUTBOUND!$M:$M))</f>
        <v>0</v>
      </c>
      <c r="X264" s="73">
        <f>IF(E264="","",SUMIF(OUTBOUND!$G:$G,WMS!E264,OUTBOUND!$O:$O))</f>
        <v>0</v>
      </c>
      <c r="Y264" s="73">
        <f>IF(E264="","",SUMIF(OUTBOUND!$G:$G,WMS!E264,OUTBOUND!$AC:$AC))</f>
        <v>0</v>
      </c>
      <c r="Z264" s="73">
        <f>IF(E264="","",SUMIF(OUTBOUND!$G:$G,WMS!E264,OUTBOUND!$P:$P))</f>
        <v>0</v>
      </c>
      <c r="AA264" s="26">
        <f t="shared" si="89"/>
        <v>5</v>
      </c>
      <c r="AB264" s="26">
        <f t="shared" si="90"/>
        <v>60</v>
      </c>
      <c r="AC264" s="73">
        <f t="shared" si="91"/>
        <v>17</v>
      </c>
      <c r="AD264" s="73">
        <f t="shared" si="92"/>
        <v>13.25</v>
      </c>
      <c r="AE264" s="73">
        <f t="shared" si="93"/>
        <v>0.2</v>
      </c>
      <c r="AF264" s="82" t="b">
        <f t="shared" si="94"/>
        <v>1</v>
      </c>
    </row>
    <row r="265" spans="1:32">
      <c r="A265" s="43" t="s">
        <v>3639</v>
      </c>
      <c r="B265" s="19" t="s">
        <v>579</v>
      </c>
      <c r="C265" s="19" t="s">
        <v>3640</v>
      </c>
      <c r="D265" s="19">
        <v>42336358</v>
      </c>
      <c r="E265" s="58" t="str">
        <f t="shared" si="95"/>
        <v>KG-ARI-1812-00048-01328/42336358</v>
      </c>
      <c r="F265" s="19" t="s">
        <v>581</v>
      </c>
      <c r="G265" s="19" t="s">
        <v>584</v>
      </c>
      <c r="H265" s="45">
        <v>43448</v>
      </c>
      <c r="I265" s="46">
        <v>4</v>
      </c>
      <c r="J265" s="46">
        <v>48</v>
      </c>
      <c r="K265" s="67">
        <f t="shared" si="96"/>
        <v>12</v>
      </c>
      <c r="L265" s="47">
        <v>3.4</v>
      </c>
      <c r="M265" s="68">
        <f t="shared" si="97"/>
        <v>13.6</v>
      </c>
      <c r="N265" s="46">
        <v>45.5</v>
      </c>
      <c r="O265" s="46">
        <v>36</v>
      </c>
      <c r="P265" s="46">
        <v>24</v>
      </c>
      <c r="Q265" s="73">
        <f t="shared" si="87"/>
        <v>0.039</v>
      </c>
      <c r="R265" s="67">
        <f t="shared" si="88"/>
        <v>0.16</v>
      </c>
      <c r="S265" s="74">
        <f t="shared" si="98"/>
        <v>0.258333333333333</v>
      </c>
      <c r="T265" s="51">
        <v>12.4</v>
      </c>
      <c r="U265" s="76" t="s">
        <v>3436</v>
      </c>
      <c r="V265" s="26">
        <f>IF(E265="","",SUMIF(OUTBOUND!$G:$G,WMS!E265,OUTBOUND!$L:$L))</f>
        <v>0</v>
      </c>
      <c r="W265" s="26">
        <f>IF(E265="","",SUMIF(OUTBOUND!$G:$G,WMS!E265,OUTBOUND!$M:$M))</f>
        <v>0</v>
      </c>
      <c r="X265" s="73">
        <f>IF(E265="","",SUMIF(OUTBOUND!$G:$G,WMS!E265,OUTBOUND!$O:$O))</f>
        <v>0</v>
      </c>
      <c r="Y265" s="73">
        <f>IF(E265="","",SUMIF(OUTBOUND!$G:$G,WMS!E265,OUTBOUND!$AC:$AC))</f>
        <v>0</v>
      </c>
      <c r="Z265" s="73">
        <f>IF(E265="","",SUMIF(OUTBOUND!$G:$G,WMS!E265,OUTBOUND!$P:$P))</f>
        <v>0</v>
      </c>
      <c r="AA265" s="26">
        <f t="shared" si="89"/>
        <v>4</v>
      </c>
      <c r="AB265" s="26">
        <f t="shared" si="90"/>
        <v>48</v>
      </c>
      <c r="AC265" s="73">
        <f t="shared" si="91"/>
        <v>13.6</v>
      </c>
      <c r="AD265" s="73">
        <f t="shared" si="92"/>
        <v>12.4</v>
      </c>
      <c r="AE265" s="73">
        <f t="shared" si="93"/>
        <v>0.16</v>
      </c>
      <c r="AF265" s="82" t="b">
        <f t="shared" si="94"/>
        <v>1</v>
      </c>
    </row>
    <row r="266" spans="1:32">
      <c r="A266" s="43" t="s">
        <v>3639</v>
      </c>
      <c r="B266" s="19" t="s">
        <v>579</v>
      </c>
      <c r="C266" s="19" t="s">
        <v>3640</v>
      </c>
      <c r="D266" s="19">
        <v>42338697</v>
      </c>
      <c r="E266" s="58" t="str">
        <f t="shared" si="95"/>
        <v>KG-ARI-1812-00048-01328/42338697</v>
      </c>
      <c r="F266" s="19" t="s">
        <v>581</v>
      </c>
      <c r="G266" s="19" t="s">
        <v>586</v>
      </c>
      <c r="H266" s="45">
        <v>43448</v>
      </c>
      <c r="I266" s="46">
        <v>4</v>
      </c>
      <c r="J266" s="46">
        <v>96</v>
      </c>
      <c r="K266" s="67">
        <f t="shared" si="96"/>
        <v>24</v>
      </c>
      <c r="L266" s="47">
        <v>0.8</v>
      </c>
      <c r="M266" s="68">
        <f t="shared" si="97"/>
        <v>3.2</v>
      </c>
      <c r="N266" s="46">
        <v>29</v>
      </c>
      <c r="O266" s="46">
        <v>19</v>
      </c>
      <c r="P266" s="46">
        <v>22</v>
      </c>
      <c r="Q266" s="73">
        <f t="shared" si="87"/>
        <v>0.012</v>
      </c>
      <c r="R266" s="67">
        <f t="shared" si="88"/>
        <v>0.05</v>
      </c>
      <c r="S266" s="74">
        <f t="shared" si="98"/>
        <v>0.0208333333333333</v>
      </c>
      <c r="T266" s="51">
        <v>2</v>
      </c>
      <c r="U266" s="76" t="s">
        <v>3436</v>
      </c>
      <c r="V266" s="26">
        <f>IF(E266="","",SUMIF(OUTBOUND!$G:$G,WMS!E266,OUTBOUND!$L:$L))</f>
        <v>0</v>
      </c>
      <c r="W266" s="26">
        <f>IF(E266="","",SUMIF(OUTBOUND!$G:$G,WMS!E266,OUTBOUND!$M:$M))</f>
        <v>0</v>
      </c>
      <c r="X266" s="73">
        <f>IF(E266="","",SUMIF(OUTBOUND!$G:$G,WMS!E266,OUTBOUND!$O:$O))</f>
        <v>0</v>
      </c>
      <c r="Y266" s="73">
        <f>IF(E266="","",SUMIF(OUTBOUND!$G:$G,WMS!E266,OUTBOUND!$AC:$AC))</f>
        <v>0</v>
      </c>
      <c r="Z266" s="73">
        <f>IF(E266="","",SUMIF(OUTBOUND!$G:$G,WMS!E266,OUTBOUND!$P:$P))</f>
        <v>0</v>
      </c>
      <c r="AA266" s="26">
        <f t="shared" si="89"/>
        <v>4</v>
      </c>
      <c r="AB266" s="26">
        <f t="shared" si="90"/>
        <v>96</v>
      </c>
      <c r="AC266" s="73">
        <f t="shared" si="91"/>
        <v>3.2</v>
      </c>
      <c r="AD266" s="73">
        <f t="shared" si="92"/>
        <v>2</v>
      </c>
      <c r="AE266" s="73">
        <f t="shared" si="93"/>
        <v>0.05</v>
      </c>
      <c r="AF266" s="82" t="b">
        <f t="shared" si="94"/>
        <v>1</v>
      </c>
    </row>
    <row r="267" spans="1:32">
      <c r="A267" s="43" t="s">
        <v>3639</v>
      </c>
      <c r="B267" s="19" t="s">
        <v>579</v>
      </c>
      <c r="C267" s="19" t="s">
        <v>3640</v>
      </c>
      <c r="D267" s="19">
        <v>42558033</v>
      </c>
      <c r="E267" s="58" t="str">
        <f t="shared" si="95"/>
        <v>KG-ARI-1812-00048-01328/42558033</v>
      </c>
      <c r="F267" s="19" t="s">
        <v>581</v>
      </c>
      <c r="G267" s="19" t="s">
        <v>588</v>
      </c>
      <c r="H267" s="45">
        <v>43448</v>
      </c>
      <c r="I267" s="46">
        <v>4</v>
      </c>
      <c r="J267" s="46">
        <v>48</v>
      </c>
      <c r="K267" s="67">
        <f t="shared" si="96"/>
        <v>12</v>
      </c>
      <c r="L267" s="47">
        <v>3.4</v>
      </c>
      <c r="M267" s="68">
        <f t="shared" si="97"/>
        <v>13.6</v>
      </c>
      <c r="N267" s="46">
        <v>45.5</v>
      </c>
      <c r="O267" s="46">
        <v>36</v>
      </c>
      <c r="P267" s="46">
        <v>24</v>
      </c>
      <c r="Q267" s="73">
        <f t="shared" ref="Q267:Q275" si="99">IF(P267="","",ROUND(N267*O267*P267/1000000,3))</f>
        <v>0.039</v>
      </c>
      <c r="R267" s="67">
        <f t="shared" ref="R267:R275" si="100">IF(Q267="","",ROUND(N267*O267*P267/1000000*I267,2))</f>
        <v>0.16</v>
      </c>
      <c r="S267" s="74">
        <f t="shared" si="98"/>
        <v>0.233333333333333</v>
      </c>
      <c r="T267" s="51">
        <v>11.2</v>
      </c>
      <c r="U267" s="76" t="s">
        <v>3436</v>
      </c>
      <c r="V267" s="26">
        <f>IF(E267="","",SUMIF(OUTBOUND!$G:$G,WMS!E267,OUTBOUND!$L:$L))</f>
        <v>0</v>
      </c>
      <c r="W267" s="26">
        <f>IF(E267="","",SUMIF(OUTBOUND!$G:$G,WMS!E267,OUTBOUND!$M:$M))</f>
        <v>0</v>
      </c>
      <c r="X267" s="73">
        <f>IF(E267="","",SUMIF(OUTBOUND!$G:$G,WMS!E267,OUTBOUND!$O:$O))</f>
        <v>0</v>
      </c>
      <c r="Y267" s="73">
        <f>IF(E267="","",SUMIF(OUTBOUND!$G:$G,WMS!E267,OUTBOUND!$AC:$AC))</f>
        <v>0</v>
      </c>
      <c r="Z267" s="73">
        <f>IF(E267="","",SUMIF(OUTBOUND!$G:$G,WMS!E267,OUTBOUND!$P:$P))</f>
        <v>0</v>
      </c>
      <c r="AA267" s="26">
        <f t="shared" ref="AA267:AA275" si="101">IF(I267="","",I267-V267)</f>
        <v>4</v>
      </c>
      <c r="AB267" s="26">
        <f t="shared" ref="AB267:AB275" si="102">IF(J267="","",J267-W267)</f>
        <v>48</v>
      </c>
      <c r="AC267" s="73">
        <f t="shared" ref="AC267:AC275" si="103">IF(M267="","",M267-X267)</f>
        <v>13.6</v>
      </c>
      <c r="AD267" s="73">
        <f t="shared" ref="AD267:AD275" si="104">IF(T267="","",T267-Y267)</f>
        <v>11.2</v>
      </c>
      <c r="AE267" s="73">
        <f t="shared" ref="AE267:AE275" si="105">IF(R267="","",R267-Z267)</f>
        <v>0.16</v>
      </c>
      <c r="AF267" s="82" t="b">
        <f t="shared" ref="AF267:AF275" si="106">IF(AB267="","",EXACT(K267,AB267/AA267))</f>
        <v>1</v>
      </c>
    </row>
    <row r="268" spans="1:32">
      <c r="A268" s="43" t="s">
        <v>3639</v>
      </c>
      <c r="B268" s="19" t="s">
        <v>579</v>
      </c>
      <c r="C268" s="19" t="s">
        <v>3640</v>
      </c>
      <c r="D268" s="19">
        <v>42622291</v>
      </c>
      <c r="E268" s="58" t="str">
        <f t="shared" si="95"/>
        <v>KG-ARI-1812-00048-01328/42622291</v>
      </c>
      <c r="F268" s="19" t="s">
        <v>581</v>
      </c>
      <c r="G268" s="19" t="s">
        <v>584</v>
      </c>
      <c r="H268" s="45">
        <v>43448</v>
      </c>
      <c r="I268" s="46">
        <v>4</v>
      </c>
      <c r="J268" s="46">
        <v>48</v>
      </c>
      <c r="K268" s="67">
        <f t="shared" si="96"/>
        <v>12</v>
      </c>
      <c r="L268" s="47">
        <v>3.7</v>
      </c>
      <c r="M268" s="68">
        <f t="shared" si="97"/>
        <v>14.8</v>
      </c>
      <c r="N268" s="46">
        <v>45.5</v>
      </c>
      <c r="O268" s="46">
        <v>37.5</v>
      </c>
      <c r="P268" s="46">
        <v>24.5</v>
      </c>
      <c r="Q268" s="73">
        <f t="shared" si="99"/>
        <v>0.042</v>
      </c>
      <c r="R268" s="67">
        <f t="shared" si="100"/>
        <v>0.17</v>
      </c>
      <c r="S268" s="74">
        <f t="shared" si="98"/>
        <v>0.291666666666667</v>
      </c>
      <c r="T268" s="51">
        <v>14</v>
      </c>
      <c r="U268" s="76" t="s">
        <v>3436</v>
      </c>
      <c r="V268" s="26">
        <f>IF(E268="","",SUMIF(OUTBOUND!$G:$G,WMS!E268,OUTBOUND!$L:$L))</f>
        <v>0</v>
      </c>
      <c r="W268" s="26">
        <f>IF(E268="","",SUMIF(OUTBOUND!$G:$G,WMS!E268,OUTBOUND!$M:$M))</f>
        <v>0</v>
      </c>
      <c r="X268" s="73">
        <f>IF(E268="","",SUMIF(OUTBOUND!$G:$G,WMS!E268,OUTBOUND!$O:$O))</f>
        <v>0</v>
      </c>
      <c r="Y268" s="73">
        <f>IF(E268="","",SUMIF(OUTBOUND!$G:$G,WMS!E268,OUTBOUND!$AC:$AC))</f>
        <v>0</v>
      </c>
      <c r="Z268" s="73">
        <f>IF(E268="","",SUMIF(OUTBOUND!$G:$G,WMS!E268,OUTBOUND!$P:$P))</f>
        <v>0</v>
      </c>
      <c r="AA268" s="26">
        <f t="shared" si="101"/>
        <v>4</v>
      </c>
      <c r="AB268" s="26">
        <f t="shared" si="102"/>
        <v>48</v>
      </c>
      <c r="AC268" s="73">
        <f t="shared" si="103"/>
        <v>14.8</v>
      </c>
      <c r="AD268" s="73">
        <f t="shared" si="104"/>
        <v>14</v>
      </c>
      <c r="AE268" s="73">
        <f t="shared" si="105"/>
        <v>0.17</v>
      </c>
      <c r="AF268" s="82" t="b">
        <f t="shared" si="106"/>
        <v>1</v>
      </c>
    </row>
    <row r="269" spans="1:32">
      <c r="A269" s="43" t="s">
        <v>3639</v>
      </c>
      <c r="B269" s="19" t="s">
        <v>579</v>
      </c>
      <c r="C269" s="19" t="s">
        <v>3640</v>
      </c>
      <c r="D269" s="19">
        <v>42556176</v>
      </c>
      <c r="E269" s="58" t="str">
        <f t="shared" si="95"/>
        <v>KG-ARI-1812-00048-01328/42556176</v>
      </c>
      <c r="F269" s="19" t="s">
        <v>581</v>
      </c>
      <c r="G269" s="19" t="s">
        <v>588</v>
      </c>
      <c r="H269" s="45">
        <v>43448</v>
      </c>
      <c r="I269" s="46">
        <v>4</v>
      </c>
      <c r="J269" s="46">
        <v>48</v>
      </c>
      <c r="K269" s="67">
        <f t="shared" si="96"/>
        <v>12</v>
      </c>
      <c r="L269" s="47">
        <v>3.4</v>
      </c>
      <c r="M269" s="68">
        <f t="shared" si="97"/>
        <v>13.6</v>
      </c>
      <c r="N269" s="46">
        <v>45.5</v>
      </c>
      <c r="O269" s="46">
        <v>36</v>
      </c>
      <c r="P269" s="46">
        <v>24</v>
      </c>
      <c r="Q269" s="73">
        <f t="shared" si="99"/>
        <v>0.039</v>
      </c>
      <c r="R269" s="67">
        <f t="shared" si="100"/>
        <v>0.16</v>
      </c>
      <c r="S269" s="74">
        <f t="shared" si="98"/>
        <v>0.208333333333333</v>
      </c>
      <c r="T269" s="51">
        <v>10</v>
      </c>
      <c r="U269" s="76" t="s">
        <v>3436</v>
      </c>
      <c r="V269" s="26">
        <f>IF(E269="","",SUMIF(OUTBOUND!$G:$G,WMS!E269,OUTBOUND!$L:$L))</f>
        <v>0</v>
      </c>
      <c r="W269" s="26">
        <f>IF(E269="","",SUMIF(OUTBOUND!$G:$G,WMS!E269,OUTBOUND!$M:$M))</f>
        <v>0</v>
      </c>
      <c r="X269" s="73">
        <f>IF(E269="","",SUMIF(OUTBOUND!$G:$G,WMS!E269,OUTBOUND!$O:$O))</f>
        <v>0</v>
      </c>
      <c r="Y269" s="73">
        <f>IF(E269="","",SUMIF(OUTBOUND!$G:$G,WMS!E269,OUTBOUND!$AC:$AC))</f>
        <v>0</v>
      </c>
      <c r="Z269" s="73">
        <f>IF(E269="","",SUMIF(OUTBOUND!$G:$G,WMS!E269,OUTBOUND!$P:$P))</f>
        <v>0</v>
      </c>
      <c r="AA269" s="26">
        <f t="shared" si="101"/>
        <v>4</v>
      </c>
      <c r="AB269" s="26">
        <f t="shared" si="102"/>
        <v>48</v>
      </c>
      <c r="AC269" s="73">
        <f t="shared" si="103"/>
        <v>13.6</v>
      </c>
      <c r="AD269" s="73">
        <f t="shared" si="104"/>
        <v>10</v>
      </c>
      <c r="AE269" s="73">
        <f t="shared" si="105"/>
        <v>0.16</v>
      </c>
      <c r="AF269" s="82" t="b">
        <f t="shared" si="106"/>
        <v>1</v>
      </c>
    </row>
    <row r="270" spans="1:32">
      <c r="A270" s="43" t="s">
        <v>3641</v>
      </c>
      <c r="B270" s="19" t="s">
        <v>590</v>
      </c>
      <c r="C270" s="19" t="s">
        <v>3642</v>
      </c>
      <c r="D270" s="19" t="s">
        <v>3643</v>
      </c>
      <c r="E270" s="58" t="str">
        <f t="shared" si="95"/>
        <v>KG-ARI-1812-00048-01339/42569336</v>
      </c>
      <c r="F270" s="19" t="s">
        <v>592</v>
      </c>
      <c r="G270" s="19" t="s">
        <v>593</v>
      </c>
      <c r="H270" s="45">
        <v>43453</v>
      </c>
      <c r="I270" s="46">
        <v>8</v>
      </c>
      <c r="J270" s="46">
        <v>48</v>
      </c>
      <c r="K270" s="67">
        <f t="shared" si="96"/>
        <v>6</v>
      </c>
      <c r="L270" s="47">
        <v>7.95</v>
      </c>
      <c r="M270" s="68">
        <f t="shared" si="97"/>
        <v>63.6</v>
      </c>
      <c r="N270" s="46">
        <v>39</v>
      </c>
      <c r="O270" s="46">
        <v>22</v>
      </c>
      <c r="P270" s="46">
        <v>32.5</v>
      </c>
      <c r="Q270" s="73">
        <f t="shared" si="99"/>
        <v>0.028</v>
      </c>
      <c r="R270" s="67">
        <f t="shared" si="100"/>
        <v>0.22</v>
      </c>
      <c r="S270" s="74">
        <f t="shared" si="98"/>
        <v>1.26666666666667</v>
      </c>
      <c r="T270" s="51">
        <v>60.8</v>
      </c>
      <c r="U270" s="76" t="s">
        <v>3644</v>
      </c>
      <c r="V270" s="26">
        <f>IF(E270="","",SUMIF(OUTBOUND!$G:$G,WMS!E270,OUTBOUND!$L:$L))</f>
        <v>3</v>
      </c>
      <c r="W270" s="26">
        <f>IF(E270="","",SUMIF(OUTBOUND!$G:$G,WMS!E270,OUTBOUND!$M:$M))</f>
        <v>18</v>
      </c>
      <c r="X270" s="73">
        <f>IF(E270="","",SUMIF(OUTBOUND!$G:$G,WMS!E270,OUTBOUND!$O:$O))</f>
        <v>23.85</v>
      </c>
      <c r="Y270" s="73">
        <f>IF(E270="","",SUMIF(OUTBOUND!$G:$G,WMS!E270,OUTBOUND!$AC:$AC))</f>
        <v>22.8000000000001</v>
      </c>
      <c r="Z270" s="73">
        <f>IF(E270="","",SUMIF(OUTBOUND!$G:$G,WMS!E270,OUTBOUND!$P:$P))</f>
        <v>0.084</v>
      </c>
      <c r="AA270" s="26">
        <f t="shared" si="101"/>
        <v>5</v>
      </c>
      <c r="AB270" s="26">
        <f t="shared" si="102"/>
        <v>30</v>
      </c>
      <c r="AC270" s="73">
        <f t="shared" si="103"/>
        <v>39.75</v>
      </c>
      <c r="AD270" s="73">
        <f t="shared" si="104"/>
        <v>37.9999999999999</v>
      </c>
      <c r="AE270" s="73">
        <f t="shared" si="105"/>
        <v>0.136</v>
      </c>
      <c r="AF270" s="82" t="b">
        <f t="shared" si="106"/>
        <v>1</v>
      </c>
    </row>
    <row r="271" spans="1:32">
      <c r="A271" s="60" t="s">
        <v>3645</v>
      </c>
      <c r="B271" s="19" t="s">
        <v>3646</v>
      </c>
      <c r="C271" s="19" t="s">
        <v>3647</v>
      </c>
      <c r="D271" s="19">
        <v>41799956</v>
      </c>
      <c r="E271" s="58" t="str">
        <f t="shared" si="95"/>
        <v>KG-ARI-1812-00048-01221/41799956</v>
      </c>
      <c r="F271" s="19" t="s">
        <v>597</v>
      </c>
      <c r="G271" s="19" t="s">
        <v>598</v>
      </c>
      <c r="H271" s="45">
        <v>43458</v>
      </c>
      <c r="I271" s="46">
        <v>18</v>
      </c>
      <c r="J271" s="46">
        <v>72</v>
      </c>
      <c r="K271" s="67">
        <f t="shared" si="96"/>
        <v>4</v>
      </c>
      <c r="L271" s="47">
        <v>13.7</v>
      </c>
      <c r="M271" s="68">
        <f t="shared" si="97"/>
        <v>246.6</v>
      </c>
      <c r="N271" s="46">
        <v>143</v>
      </c>
      <c r="O271" s="46">
        <v>17.5</v>
      </c>
      <c r="P271" s="46">
        <v>35</v>
      </c>
      <c r="Q271" s="73">
        <f t="shared" si="99"/>
        <v>0.088</v>
      </c>
      <c r="R271" s="67">
        <f t="shared" si="100"/>
        <v>1.58</v>
      </c>
      <c r="S271" s="74">
        <f t="shared" si="98"/>
        <v>3.2</v>
      </c>
      <c r="T271" s="51">
        <v>230.4</v>
      </c>
      <c r="U271" s="76" t="s">
        <v>3648</v>
      </c>
      <c r="V271" s="26">
        <f>IF(E271="","",SUMIF(OUTBOUND!$G:$G,WMS!E271,OUTBOUND!$L:$L))</f>
        <v>5</v>
      </c>
      <c r="W271" s="26">
        <f>IF(E271="","",SUMIF(OUTBOUND!$G:$G,WMS!E271,OUTBOUND!$M:$M))</f>
        <v>20</v>
      </c>
      <c r="X271" s="73">
        <f>IF(E271="","",SUMIF(OUTBOUND!$G:$G,WMS!E271,OUTBOUND!$O:$O))</f>
        <v>68.5</v>
      </c>
      <c r="Y271" s="73">
        <f>IF(E271="","",SUMIF(OUTBOUND!$G:$G,WMS!E271,OUTBOUND!$AC:$AC))</f>
        <v>64</v>
      </c>
      <c r="Z271" s="73">
        <f>IF(E271="","",SUMIF(OUTBOUND!$G:$G,WMS!E271,OUTBOUND!$P:$P))</f>
        <v>0.44</v>
      </c>
      <c r="AA271" s="26">
        <f t="shared" si="101"/>
        <v>13</v>
      </c>
      <c r="AB271" s="26">
        <f t="shared" si="102"/>
        <v>52</v>
      </c>
      <c r="AC271" s="73">
        <f t="shared" si="103"/>
        <v>178.1</v>
      </c>
      <c r="AD271" s="73">
        <f t="shared" si="104"/>
        <v>166.4</v>
      </c>
      <c r="AE271" s="73">
        <f t="shared" si="105"/>
        <v>1.14</v>
      </c>
      <c r="AF271" s="82" t="b">
        <f t="shared" si="106"/>
        <v>1</v>
      </c>
    </row>
    <row r="272" spans="1:32">
      <c r="A272" s="60" t="s">
        <v>3645</v>
      </c>
      <c r="B272" s="19" t="s">
        <v>3646</v>
      </c>
      <c r="C272" s="19" t="s">
        <v>3647</v>
      </c>
      <c r="D272" s="19">
        <v>42269076</v>
      </c>
      <c r="E272" s="58" t="str">
        <f t="shared" si="95"/>
        <v>KG-ARI-1812-00048-01221/42269076</v>
      </c>
      <c r="F272" s="19" t="s">
        <v>601</v>
      </c>
      <c r="G272" s="19" t="s">
        <v>602</v>
      </c>
      <c r="H272" s="45">
        <v>43458</v>
      </c>
      <c r="I272" s="46">
        <v>20</v>
      </c>
      <c r="J272" s="46">
        <v>80</v>
      </c>
      <c r="K272" s="67">
        <f t="shared" si="96"/>
        <v>4</v>
      </c>
      <c r="L272" s="47">
        <v>11.5</v>
      </c>
      <c r="M272" s="68">
        <f t="shared" si="97"/>
        <v>230</v>
      </c>
      <c r="N272" s="46">
        <v>77</v>
      </c>
      <c r="O272" s="46">
        <v>23</v>
      </c>
      <c r="P272" s="46">
        <v>67</v>
      </c>
      <c r="Q272" s="73">
        <f t="shared" si="99"/>
        <v>0.119</v>
      </c>
      <c r="R272" s="67">
        <f t="shared" si="100"/>
        <v>2.37</v>
      </c>
      <c r="S272" s="74">
        <f t="shared" si="98"/>
        <v>2.5125</v>
      </c>
      <c r="T272" s="51">
        <v>201</v>
      </c>
      <c r="U272" s="76" t="s">
        <v>3399</v>
      </c>
      <c r="V272" s="26">
        <f>IF(E272="","",SUMIF(OUTBOUND!$G:$G,WMS!E272,OUTBOUND!$L:$L))</f>
        <v>5</v>
      </c>
      <c r="W272" s="26">
        <f>IF(E272="","",SUMIF(OUTBOUND!$G:$G,WMS!E272,OUTBOUND!$M:$M))</f>
        <v>20</v>
      </c>
      <c r="X272" s="73">
        <f>IF(E272="","",SUMIF(OUTBOUND!$G:$G,WMS!E272,OUTBOUND!$O:$O))</f>
        <v>57.5</v>
      </c>
      <c r="Y272" s="73">
        <f>IF(E272="","",SUMIF(OUTBOUND!$G:$G,WMS!E272,OUTBOUND!$AC:$AC))</f>
        <v>50.25</v>
      </c>
      <c r="Z272" s="73">
        <f>IF(E272="","",SUMIF(OUTBOUND!$G:$G,WMS!E272,OUTBOUND!$P:$P))</f>
        <v>0.595</v>
      </c>
      <c r="AA272" s="26">
        <f t="shared" si="101"/>
        <v>15</v>
      </c>
      <c r="AB272" s="26">
        <f t="shared" si="102"/>
        <v>60</v>
      </c>
      <c r="AC272" s="73">
        <f t="shared" si="103"/>
        <v>172.5</v>
      </c>
      <c r="AD272" s="73">
        <f t="shared" si="104"/>
        <v>150.75</v>
      </c>
      <c r="AE272" s="73">
        <f t="shared" si="105"/>
        <v>1.775</v>
      </c>
      <c r="AF272" s="82" t="b">
        <f t="shared" si="106"/>
        <v>1</v>
      </c>
    </row>
    <row r="273" spans="1:32">
      <c r="A273" s="60" t="s">
        <v>3645</v>
      </c>
      <c r="B273" s="19" t="s">
        <v>3646</v>
      </c>
      <c r="C273" s="19" t="s">
        <v>3647</v>
      </c>
      <c r="D273" s="19">
        <v>41799949</v>
      </c>
      <c r="E273" s="58" t="str">
        <f t="shared" si="95"/>
        <v>KG-ARI-1812-00048-01221/41799949</v>
      </c>
      <c r="F273" s="19" t="s">
        <v>601</v>
      </c>
      <c r="G273" s="19" t="s">
        <v>603</v>
      </c>
      <c r="H273" s="45">
        <v>43458</v>
      </c>
      <c r="I273" s="46">
        <v>28</v>
      </c>
      <c r="J273" s="46">
        <v>112</v>
      </c>
      <c r="K273" s="67">
        <f t="shared" si="96"/>
        <v>4</v>
      </c>
      <c r="L273" s="47">
        <v>15.2</v>
      </c>
      <c r="M273" s="68">
        <f t="shared" si="97"/>
        <v>425.6</v>
      </c>
      <c r="N273" s="46">
        <v>113</v>
      </c>
      <c r="O273" s="46">
        <v>29</v>
      </c>
      <c r="P273" s="46">
        <v>61</v>
      </c>
      <c r="Q273" s="73">
        <f t="shared" si="99"/>
        <v>0.2</v>
      </c>
      <c r="R273" s="67">
        <f t="shared" si="100"/>
        <v>5.6</v>
      </c>
      <c r="S273" s="74">
        <f t="shared" si="98"/>
        <v>3.455</v>
      </c>
      <c r="T273" s="51">
        <v>386.96</v>
      </c>
      <c r="U273" s="79" t="s">
        <v>3564</v>
      </c>
      <c r="V273" s="26">
        <f>IF(E273="","",SUMIF(OUTBOUND!$G:$G,WMS!E273,OUTBOUND!$L:$L))</f>
        <v>0</v>
      </c>
      <c r="W273" s="26">
        <f>IF(E273="","",SUMIF(OUTBOUND!$G:$G,WMS!E273,OUTBOUND!$M:$M))</f>
        <v>0</v>
      </c>
      <c r="X273" s="73">
        <f>IF(E273="","",SUMIF(OUTBOUND!$G:$G,WMS!E273,OUTBOUND!$O:$O))</f>
        <v>0</v>
      </c>
      <c r="Y273" s="73">
        <f>IF(E273="","",SUMIF(OUTBOUND!$G:$G,WMS!E273,OUTBOUND!$AC:$AC))</f>
        <v>0</v>
      </c>
      <c r="Z273" s="73">
        <f>IF(E273="","",SUMIF(OUTBOUND!$G:$G,WMS!E273,OUTBOUND!$P:$P))</f>
        <v>0</v>
      </c>
      <c r="AA273" s="26">
        <f t="shared" si="101"/>
        <v>28</v>
      </c>
      <c r="AB273" s="26">
        <f t="shared" si="102"/>
        <v>112</v>
      </c>
      <c r="AC273" s="73">
        <f t="shared" si="103"/>
        <v>425.6</v>
      </c>
      <c r="AD273" s="73">
        <f t="shared" si="104"/>
        <v>386.96</v>
      </c>
      <c r="AE273" s="73">
        <f t="shared" si="105"/>
        <v>5.6</v>
      </c>
      <c r="AF273" s="82" t="b">
        <f t="shared" si="106"/>
        <v>1</v>
      </c>
    </row>
    <row r="274" spans="1:32">
      <c r="A274" s="60" t="s">
        <v>3645</v>
      </c>
      <c r="B274" s="19" t="s">
        <v>3646</v>
      </c>
      <c r="C274" s="19" t="s">
        <v>3647</v>
      </c>
      <c r="D274" s="19">
        <v>41174708</v>
      </c>
      <c r="E274" s="58" t="str">
        <f t="shared" si="95"/>
        <v>KG-ARI-1812-00048-01221/41174708</v>
      </c>
      <c r="F274" s="19" t="s">
        <v>601</v>
      </c>
      <c r="G274" s="19" t="s">
        <v>604</v>
      </c>
      <c r="H274" s="45">
        <v>43458</v>
      </c>
      <c r="I274" s="46">
        <v>15</v>
      </c>
      <c r="J274" s="46">
        <v>90</v>
      </c>
      <c r="K274" s="67">
        <f t="shared" si="96"/>
        <v>6</v>
      </c>
      <c r="L274" s="47">
        <v>16.3</v>
      </c>
      <c r="M274" s="68">
        <f t="shared" si="97"/>
        <v>244.5</v>
      </c>
      <c r="N274" s="46">
        <v>125</v>
      </c>
      <c r="O274" s="46">
        <v>15.5</v>
      </c>
      <c r="P274" s="46">
        <v>57</v>
      </c>
      <c r="Q274" s="73">
        <f t="shared" si="99"/>
        <v>0.11</v>
      </c>
      <c r="R274" s="67">
        <f t="shared" si="100"/>
        <v>1.66</v>
      </c>
      <c r="S274" s="74">
        <f t="shared" si="98"/>
        <v>2.54333333333333</v>
      </c>
      <c r="T274" s="51">
        <v>228.9</v>
      </c>
      <c r="U274" s="76" t="s">
        <v>3649</v>
      </c>
      <c r="V274" s="26">
        <f>IF(E274="","",SUMIF(OUTBOUND!$G:$G,WMS!E274,OUTBOUND!$L:$L))</f>
        <v>13</v>
      </c>
      <c r="W274" s="26">
        <f>IF(E274="","",SUMIF(OUTBOUND!$G:$G,WMS!E274,OUTBOUND!$M:$M))</f>
        <v>78</v>
      </c>
      <c r="X274" s="73">
        <f>IF(E274="","",SUMIF(OUTBOUND!$G:$G,WMS!E274,OUTBOUND!$O:$O))</f>
        <v>211.9</v>
      </c>
      <c r="Y274" s="73">
        <f>IF(E274="","",SUMIF(OUTBOUND!$G:$G,WMS!E274,OUTBOUND!$AC:$AC))</f>
        <v>198.38</v>
      </c>
      <c r="Z274" s="73">
        <f>IF(E274="","",SUMIF(OUTBOUND!$G:$G,WMS!E274,OUTBOUND!$P:$P))</f>
        <v>1.43</v>
      </c>
      <c r="AA274" s="26">
        <f t="shared" si="101"/>
        <v>2</v>
      </c>
      <c r="AB274" s="26">
        <f t="shared" si="102"/>
        <v>12</v>
      </c>
      <c r="AC274" s="73">
        <f t="shared" si="103"/>
        <v>32.6</v>
      </c>
      <c r="AD274" s="73">
        <f t="shared" si="104"/>
        <v>30.5200000000003</v>
      </c>
      <c r="AE274" s="73">
        <f t="shared" si="105"/>
        <v>0.23</v>
      </c>
      <c r="AF274" s="82" t="b">
        <f t="shared" si="106"/>
        <v>1</v>
      </c>
    </row>
    <row r="275" spans="1:32">
      <c r="A275" s="43" t="s">
        <v>3650</v>
      </c>
      <c r="B275" s="19" t="s">
        <v>605</v>
      </c>
      <c r="C275" s="19" t="s">
        <v>3651</v>
      </c>
      <c r="D275" s="19">
        <v>42415978</v>
      </c>
      <c r="E275" s="58" t="str">
        <f t="shared" si="95"/>
        <v>KG-ARI-1812-00048-01142/42415978</v>
      </c>
      <c r="F275" s="19" t="s">
        <v>607</v>
      </c>
      <c r="G275" s="19" t="s">
        <v>608</v>
      </c>
      <c r="H275" s="45">
        <v>43461</v>
      </c>
      <c r="I275" s="46">
        <v>7</v>
      </c>
      <c r="J275" s="46">
        <v>28</v>
      </c>
      <c r="K275" s="67">
        <f t="shared" si="96"/>
        <v>4</v>
      </c>
      <c r="L275" s="47">
        <v>2.05</v>
      </c>
      <c r="M275" s="68">
        <f t="shared" si="97"/>
        <v>14.35</v>
      </c>
      <c r="N275" s="46">
        <v>30.5</v>
      </c>
      <c r="O275" s="46">
        <v>28</v>
      </c>
      <c r="P275" s="46">
        <v>23</v>
      </c>
      <c r="Q275" s="73">
        <f t="shared" si="99"/>
        <v>0.02</v>
      </c>
      <c r="R275" s="67">
        <f t="shared" si="100"/>
        <v>0.14</v>
      </c>
      <c r="S275" s="74">
        <f t="shared" si="98"/>
        <v>0.178571428571429</v>
      </c>
      <c r="T275" s="51">
        <v>5</v>
      </c>
      <c r="U275" s="76" t="s">
        <v>3402</v>
      </c>
      <c r="V275" s="26">
        <f>IF(E275="","",SUMIF(OUTBOUND!$G:$G,WMS!E275,OUTBOUND!$L:$L))</f>
        <v>4</v>
      </c>
      <c r="W275" s="26">
        <f>IF(E275="","",SUMIF(OUTBOUND!$G:$G,WMS!E275,OUTBOUND!$M:$M))</f>
        <v>16</v>
      </c>
      <c r="X275" s="73">
        <f>IF(E275="","",SUMIF(OUTBOUND!$G:$G,WMS!E275,OUTBOUND!$O:$O))</f>
        <v>8.2</v>
      </c>
      <c r="Y275" s="73">
        <f>IF(E275="","",SUMIF(OUTBOUND!$G:$G,WMS!E275,OUTBOUND!$AC:$AC))</f>
        <v>2.85714285714286</v>
      </c>
      <c r="Z275" s="73">
        <f>IF(E275="","",SUMIF(OUTBOUND!$G:$G,WMS!E275,OUTBOUND!$P:$P))</f>
        <v>0.08</v>
      </c>
      <c r="AA275" s="26">
        <f t="shared" si="101"/>
        <v>3</v>
      </c>
      <c r="AB275" s="26">
        <f t="shared" si="102"/>
        <v>12</v>
      </c>
      <c r="AC275" s="73">
        <f t="shared" si="103"/>
        <v>6.15</v>
      </c>
      <c r="AD275" s="73">
        <f t="shared" si="104"/>
        <v>2.14285714285714</v>
      </c>
      <c r="AE275" s="73">
        <f t="shared" si="105"/>
        <v>0.06</v>
      </c>
      <c r="AF275" s="82" t="b">
        <f t="shared" si="106"/>
        <v>1</v>
      </c>
    </row>
    <row r="276" spans="1:32">
      <c r="A276" s="60" t="s">
        <v>3652</v>
      </c>
      <c r="B276" s="19" t="s">
        <v>611</v>
      </c>
      <c r="C276" s="19" t="s">
        <v>3653</v>
      </c>
      <c r="D276" s="19">
        <v>42607465</v>
      </c>
      <c r="E276" s="58" t="str">
        <f t="shared" si="95"/>
        <v>KG-ARI-1812-00048-01275/42607465</v>
      </c>
      <c r="F276" s="19" t="s">
        <v>613</v>
      </c>
      <c r="G276" s="19" t="s">
        <v>614</v>
      </c>
      <c r="H276" s="45">
        <v>43461</v>
      </c>
      <c r="I276" s="46">
        <v>5</v>
      </c>
      <c r="J276" s="46">
        <v>70</v>
      </c>
      <c r="K276" s="67">
        <f t="shared" si="96"/>
        <v>14</v>
      </c>
      <c r="L276" s="47">
        <v>1.38</v>
      </c>
      <c r="M276" s="68">
        <f t="shared" si="97"/>
        <v>6.9</v>
      </c>
      <c r="N276" s="46">
        <v>25</v>
      </c>
      <c r="O276" s="46">
        <v>17.5</v>
      </c>
      <c r="P276" s="46">
        <v>11</v>
      </c>
      <c r="Q276" s="73">
        <f t="shared" ref="Q276:Q283" si="107">IF(P276="","",ROUND(N276*O276*P276/1000000,3))</f>
        <v>0.005</v>
      </c>
      <c r="R276" s="67">
        <f t="shared" ref="R276:R283" si="108">IF(Q276="","",ROUND(N276*O276*P276/1000000*I276,2))</f>
        <v>0.02</v>
      </c>
      <c r="S276" s="74">
        <f t="shared" si="98"/>
        <v>0.0964285714285714</v>
      </c>
      <c r="T276" s="51">
        <v>6.75</v>
      </c>
      <c r="U276" s="76" t="s">
        <v>3256</v>
      </c>
      <c r="V276" s="26">
        <f>IF(E276="","",SUMIF(OUTBOUND!$G:$G,WMS!E276,OUTBOUND!$L:$L))</f>
        <v>0</v>
      </c>
      <c r="W276" s="26">
        <f>IF(E276="","",SUMIF(OUTBOUND!$G:$G,WMS!E276,OUTBOUND!$M:$M))</f>
        <v>0</v>
      </c>
      <c r="X276" s="73">
        <f>IF(E276="","",SUMIF(OUTBOUND!$G:$G,WMS!E276,OUTBOUND!$O:$O))</f>
        <v>0</v>
      </c>
      <c r="Y276" s="73">
        <f>IF(E276="","",SUMIF(OUTBOUND!$G:$G,WMS!E276,OUTBOUND!$AC:$AC))</f>
        <v>0</v>
      </c>
      <c r="Z276" s="73">
        <f>IF(E276="","",SUMIF(OUTBOUND!$G:$G,WMS!E276,OUTBOUND!$P:$P))</f>
        <v>0</v>
      </c>
      <c r="AA276" s="26">
        <f t="shared" ref="AA276:AA283" si="109">IF(I276="","",I276-V276)</f>
        <v>5</v>
      </c>
      <c r="AB276" s="26">
        <f t="shared" ref="AB276:AB283" si="110">IF(J276="","",J276-W276)</f>
        <v>70</v>
      </c>
      <c r="AC276" s="73">
        <f t="shared" ref="AC276:AC283" si="111">IF(M276="","",M276-X276)</f>
        <v>6.9</v>
      </c>
      <c r="AD276" s="73">
        <f t="shared" ref="AD276:AD283" si="112">IF(T276="","",T276-Y276)</f>
        <v>6.75</v>
      </c>
      <c r="AE276" s="73">
        <f t="shared" ref="AE276:AE283" si="113">IF(R276="","",R276-Z276)</f>
        <v>0.02</v>
      </c>
      <c r="AF276" s="82" t="b">
        <f t="shared" ref="AF276:AF283" si="114">IF(AB276="","",EXACT(K276,AB276/AA276))</f>
        <v>1</v>
      </c>
    </row>
    <row r="277" spans="1:32">
      <c r="A277" s="60" t="s">
        <v>3652</v>
      </c>
      <c r="B277" s="19" t="s">
        <v>611</v>
      </c>
      <c r="C277" s="19" t="s">
        <v>3653</v>
      </c>
      <c r="D277" s="19">
        <v>42609766</v>
      </c>
      <c r="E277" s="58" t="str">
        <f t="shared" si="95"/>
        <v>KG-ARI-1812-00048-01275/42609766</v>
      </c>
      <c r="F277" s="19" t="s">
        <v>613</v>
      </c>
      <c r="G277" s="19" t="s">
        <v>616</v>
      </c>
      <c r="H277" s="45">
        <v>43461</v>
      </c>
      <c r="I277" s="46">
        <v>5</v>
      </c>
      <c r="J277" s="46">
        <v>70</v>
      </c>
      <c r="K277" s="67">
        <f t="shared" si="96"/>
        <v>14</v>
      </c>
      <c r="L277" s="47">
        <v>2.8</v>
      </c>
      <c r="M277" s="68">
        <f t="shared" si="97"/>
        <v>14</v>
      </c>
      <c r="N277" s="46">
        <v>35</v>
      </c>
      <c r="O277" s="46">
        <v>31</v>
      </c>
      <c r="P277" s="46">
        <v>7.8</v>
      </c>
      <c r="Q277" s="73">
        <f t="shared" si="107"/>
        <v>0.008</v>
      </c>
      <c r="R277" s="67">
        <f t="shared" si="108"/>
        <v>0.04</v>
      </c>
      <c r="S277" s="74">
        <f t="shared" si="98"/>
        <v>0.180714285714286</v>
      </c>
      <c r="T277" s="51">
        <v>12.65</v>
      </c>
      <c r="U277" s="76" t="s">
        <v>3256</v>
      </c>
      <c r="V277" s="26">
        <f>IF(E277="","",SUMIF(OUTBOUND!$G:$G,WMS!E277,OUTBOUND!$L:$L))</f>
        <v>0</v>
      </c>
      <c r="W277" s="26">
        <f>IF(E277="","",SUMIF(OUTBOUND!$G:$G,WMS!E277,OUTBOUND!$M:$M))</f>
        <v>0</v>
      </c>
      <c r="X277" s="73">
        <f>IF(E277="","",SUMIF(OUTBOUND!$G:$G,WMS!E277,OUTBOUND!$O:$O))</f>
        <v>0</v>
      </c>
      <c r="Y277" s="73">
        <f>IF(E277="","",SUMIF(OUTBOUND!$G:$G,WMS!E277,OUTBOUND!$AC:$AC))</f>
        <v>0</v>
      </c>
      <c r="Z277" s="73">
        <f>IF(E277="","",SUMIF(OUTBOUND!$G:$G,WMS!E277,OUTBOUND!$P:$P))</f>
        <v>0</v>
      </c>
      <c r="AA277" s="26">
        <f t="shared" si="109"/>
        <v>5</v>
      </c>
      <c r="AB277" s="26">
        <f t="shared" si="110"/>
        <v>70</v>
      </c>
      <c r="AC277" s="73">
        <f t="shared" si="111"/>
        <v>14</v>
      </c>
      <c r="AD277" s="73">
        <f t="shared" si="112"/>
        <v>12.65</v>
      </c>
      <c r="AE277" s="73">
        <f t="shared" si="113"/>
        <v>0.04</v>
      </c>
      <c r="AF277" s="82" t="b">
        <f t="shared" si="114"/>
        <v>1</v>
      </c>
    </row>
    <row r="278" spans="1:32">
      <c r="A278" s="60" t="s">
        <v>3654</v>
      </c>
      <c r="B278" s="19" t="s">
        <v>618</v>
      </c>
      <c r="C278" s="19" t="s">
        <v>3655</v>
      </c>
      <c r="D278" s="19">
        <v>42511656</v>
      </c>
      <c r="E278" s="58" t="str">
        <f t="shared" si="95"/>
        <v>KG-ARI-1812-00048-01347/42511656</v>
      </c>
      <c r="F278" s="19" t="s">
        <v>620</v>
      </c>
      <c r="G278" s="19" t="s">
        <v>621</v>
      </c>
      <c r="H278" s="45">
        <v>43461</v>
      </c>
      <c r="I278" s="46">
        <v>10</v>
      </c>
      <c r="J278" s="46">
        <v>60</v>
      </c>
      <c r="K278" s="67">
        <f t="shared" si="96"/>
        <v>6</v>
      </c>
      <c r="L278" s="47">
        <v>2.6</v>
      </c>
      <c r="M278" s="68">
        <f t="shared" si="97"/>
        <v>26</v>
      </c>
      <c r="N278" s="46">
        <v>42</v>
      </c>
      <c r="O278" s="46">
        <v>29</v>
      </c>
      <c r="P278" s="46">
        <v>28</v>
      </c>
      <c r="Q278" s="73">
        <f t="shared" si="107"/>
        <v>0.034</v>
      </c>
      <c r="R278" s="67">
        <f t="shared" si="108"/>
        <v>0.34</v>
      </c>
      <c r="S278" s="74">
        <f t="shared" si="98"/>
        <v>0.333333333333333</v>
      </c>
      <c r="T278" s="51">
        <v>20</v>
      </c>
      <c r="U278" s="76" t="s">
        <v>3256</v>
      </c>
      <c r="V278" s="26">
        <f>IF(E278="","",SUMIF(OUTBOUND!$G:$G,WMS!E278,OUTBOUND!$L:$L))</f>
        <v>0</v>
      </c>
      <c r="W278" s="26">
        <f>IF(E278="","",SUMIF(OUTBOUND!$G:$G,WMS!E278,OUTBOUND!$M:$M))</f>
        <v>0</v>
      </c>
      <c r="X278" s="73">
        <f>IF(E278="","",SUMIF(OUTBOUND!$G:$G,WMS!E278,OUTBOUND!$O:$O))</f>
        <v>0</v>
      </c>
      <c r="Y278" s="73">
        <f>IF(E278="","",SUMIF(OUTBOUND!$G:$G,WMS!E278,OUTBOUND!$AC:$AC))</f>
        <v>0</v>
      </c>
      <c r="Z278" s="73">
        <f>IF(E278="","",SUMIF(OUTBOUND!$G:$G,WMS!E278,OUTBOUND!$P:$P))</f>
        <v>0</v>
      </c>
      <c r="AA278" s="26">
        <f t="shared" si="109"/>
        <v>10</v>
      </c>
      <c r="AB278" s="26">
        <f t="shared" si="110"/>
        <v>60</v>
      </c>
      <c r="AC278" s="73">
        <f t="shared" si="111"/>
        <v>26</v>
      </c>
      <c r="AD278" s="73">
        <f t="shared" si="112"/>
        <v>20</v>
      </c>
      <c r="AE278" s="73">
        <f t="shared" si="113"/>
        <v>0.34</v>
      </c>
      <c r="AF278" s="82" t="b">
        <f t="shared" si="114"/>
        <v>1</v>
      </c>
    </row>
    <row r="279" spans="1:32">
      <c r="A279" s="60" t="s">
        <v>3656</v>
      </c>
      <c r="B279" s="19" t="s">
        <v>622</v>
      </c>
      <c r="C279" s="19" t="s">
        <v>3657</v>
      </c>
      <c r="D279" s="19" t="s">
        <v>3658</v>
      </c>
      <c r="E279" s="58" t="str">
        <f t="shared" si="95"/>
        <v>KG-ARI-1812-00048-01119/42603320</v>
      </c>
      <c r="F279" s="19" t="s">
        <v>624</v>
      </c>
      <c r="G279" s="19" t="s">
        <v>625</v>
      </c>
      <c r="H279" s="45">
        <v>43461</v>
      </c>
      <c r="I279" s="46">
        <v>4</v>
      </c>
      <c r="J279" s="46">
        <v>40</v>
      </c>
      <c r="K279" s="67">
        <f t="shared" si="96"/>
        <v>10</v>
      </c>
      <c r="L279" s="47">
        <v>0.7</v>
      </c>
      <c r="M279" s="68">
        <f t="shared" si="97"/>
        <v>2.8</v>
      </c>
      <c r="N279" s="46">
        <v>22.5</v>
      </c>
      <c r="O279" s="46">
        <v>15</v>
      </c>
      <c r="P279" s="46">
        <v>11</v>
      </c>
      <c r="Q279" s="73">
        <f t="shared" si="107"/>
        <v>0.004</v>
      </c>
      <c r="R279" s="67">
        <f t="shared" si="108"/>
        <v>0.01</v>
      </c>
      <c r="S279" s="74">
        <f t="shared" si="98"/>
        <v>0.0925</v>
      </c>
      <c r="T279" s="51">
        <v>3.7</v>
      </c>
      <c r="U279" s="76" t="s">
        <v>3256</v>
      </c>
      <c r="V279" s="26">
        <f>IF(E279="","",SUMIF(OUTBOUND!$G:$G,WMS!E279,OUTBOUND!$L:$L))</f>
        <v>2</v>
      </c>
      <c r="W279" s="26">
        <f>IF(E279="","",SUMIF(OUTBOUND!$G:$G,WMS!E279,OUTBOUND!$M:$M))</f>
        <v>20</v>
      </c>
      <c r="X279" s="73">
        <f>IF(E279="","",SUMIF(OUTBOUND!$G:$G,WMS!E279,OUTBOUND!$O:$O))</f>
        <v>1.4</v>
      </c>
      <c r="Y279" s="73">
        <f>IF(E279="","",SUMIF(OUTBOUND!$G:$G,WMS!E279,OUTBOUND!$AC:$AC))</f>
        <v>1.85</v>
      </c>
      <c r="Z279" s="73">
        <f>IF(E279="","",SUMIF(OUTBOUND!$G:$G,WMS!E279,OUTBOUND!$P:$P))</f>
        <v>0.008</v>
      </c>
      <c r="AA279" s="26">
        <f t="shared" si="109"/>
        <v>2</v>
      </c>
      <c r="AB279" s="26">
        <f t="shared" si="110"/>
        <v>20</v>
      </c>
      <c r="AC279" s="73">
        <f t="shared" si="111"/>
        <v>1.4</v>
      </c>
      <c r="AD279" s="73">
        <f t="shared" si="112"/>
        <v>1.85</v>
      </c>
      <c r="AE279" s="73">
        <f t="shared" si="113"/>
        <v>0.002</v>
      </c>
      <c r="AF279" s="82" t="b">
        <f t="shared" si="114"/>
        <v>1</v>
      </c>
    </row>
    <row r="280" spans="1:33">
      <c r="A280" s="86" t="s">
        <v>3659</v>
      </c>
      <c r="B280" s="62" t="s">
        <v>626</v>
      </c>
      <c r="C280" s="62" t="s">
        <v>3660</v>
      </c>
      <c r="D280" s="62">
        <v>42442585</v>
      </c>
      <c r="E280" s="58" t="str">
        <f>IF(D280="","",C280&amp;"/"&amp;D280)</f>
        <v>KG-ARI-1812-00048-01335/42442585</v>
      </c>
      <c r="F280" s="19" t="s">
        <v>628</v>
      </c>
      <c r="G280" s="19" t="s">
        <v>629</v>
      </c>
      <c r="H280" s="45">
        <v>43461</v>
      </c>
      <c r="I280" s="46">
        <v>10</v>
      </c>
      <c r="J280" s="46">
        <v>120</v>
      </c>
      <c r="K280" s="67">
        <f t="shared" si="96"/>
        <v>12</v>
      </c>
      <c r="L280" s="47">
        <v>1.7</v>
      </c>
      <c r="M280" s="68">
        <f t="shared" si="97"/>
        <v>17</v>
      </c>
      <c r="N280" s="46">
        <v>29</v>
      </c>
      <c r="O280" s="46">
        <v>28</v>
      </c>
      <c r="P280" s="46">
        <v>18</v>
      </c>
      <c r="Q280" s="73">
        <f t="shared" si="107"/>
        <v>0.015</v>
      </c>
      <c r="R280" s="67">
        <f t="shared" si="108"/>
        <v>0.15</v>
      </c>
      <c r="S280" s="74">
        <f t="shared" si="98"/>
        <v>0.108333333333333</v>
      </c>
      <c r="T280" s="51">
        <v>13</v>
      </c>
      <c r="U280" s="76" t="s">
        <v>3496</v>
      </c>
      <c r="V280" s="26">
        <f>IF(E280="","",SUMIF(OUTBOUND!$G:$G,WMS!E280,OUTBOUND!$L:$L))</f>
        <v>10</v>
      </c>
      <c r="W280" s="26">
        <f>IF(E280="","",SUMIF(OUTBOUND!$G:$G,WMS!E280,OUTBOUND!$M:$M))</f>
        <v>120</v>
      </c>
      <c r="X280" s="73">
        <f>IF(E280="","",SUMIF(OUTBOUND!$G:$G,WMS!E280,OUTBOUND!$O:$O))</f>
        <v>17</v>
      </c>
      <c r="Y280" s="73">
        <f>IF(E280="","",SUMIF(OUTBOUND!$G:$G,WMS!E280,OUTBOUND!$AC:$AC))</f>
        <v>13</v>
      </c>
      <c r="Z280" s="73">
        <f>IF(E280="","",SUMIF(OUTBOUND!$G:$G,WMS!E280,OUTBOUND!$P:$P))</f>
        <v>0.15</v>
      </c>
      <c r="AA280" s="26">
        <f t="shared" si="109"/>
        <v>0</v>
      </c>
      <c r="AB280" s="26">
        <f t="shared" si="110"/>
        <v>0</v>
      </c>
      <c r="AC280" s="73">
        <f t="shared" si="111"/>
        <v>0</v>
      </c>
      <c r="AD280" s="73">
        <f t="shared" si="112"/>
        <v>3.90798504668055e-14</v>
      </c>
      <c r="AE280" s="73">
        <f t="shared" si="113"/>
        <v>0</v>
      </c>
      <c r="AF280" s="82" t="e">
        <f t="shared" si="114"/>
        <v>#DIV/0!</v>
      </c>
      <c r="AG280" s="60" t="s">
        <v>3310</v>
      </c>
    </row>
    <row r="281" spans="1:32">
      <c r="A281" s="43" t="s">
        <v>3264</v>
      </c>
      <c r="B281" s="19" t="s">
        <v>632</v>
      </c>
      <c r="C281" s="19" t="s">
        <v>3661</v>
      </c>
      <c r="D281" s="19">
        <v>42494102</v>
      </c>
      <c r="E281" s="58" t="str">
        <f>IF(D281="","",C281&amp;"/"&amp;D281)</f>
        <v>KG-ARI-1812-00048-01261/42494102</v>
      </c>
      <c r="F281" s="19" t="s">
        <v>634</v>
      </c>
      <c r="G281" s="19" t="s">
        <v>635</v>
      </c>
      <c r="H281" s="45">
        <v>43462</v>
      </c>
      <c r="I281" s="46">
        <v>66</v>
      </c>
      <c r="J281" s="46">
        <v>264</v>
      </c>
      <c r="K281" s="67">
        <f t="shared" si="96"/>
        <v>4</v>
      </c>
      <c r="L281" s="47">
        <v>9.1</v>
      </c>
      <c r="M281" s="68">
        <f t="shared" si="97"/>
        <v>600.6</v>
      </c>
      <c r="N281" s="46">
        <v>42.5</v>
      </c>
      <c r="O281" s="46">
        <v>38</v>
      </c>
      <c r="P281" s="46">
        <v>37</v>
      </c>
      <c r="Q281" s="73">
        <f t="shared" si="107"/>
        <v>0.06</v>
      </c>
      <c r="R281" s="67">
        <f t="shared" si="108"/>
        <v>3.94</v>
      </c>
      <c r="S281" s="74">
        <f t="shared" si="98"/>
        <v>1.875</v>
      </c>
      <c r="T281" s="51">
        <v>495</v>
      </c>
      <c r="U281" s="76" t="s">
        <v>3662</v>
      </c>
      <c r="V281" s="26">
        <f>IF(E281="","",SUMIF(OUTBOUND!$G:$G,WMS!E281,OUTBOUND!$L:$L))</f>
        <v>1</v>
      </c>
      <c r="W281" s="26">
        <f>IF(E281="","",SUMIF(OUTBOUND!$G:$G,WMS!E281,OUTBOUND!$M:$M))</f>
        <v>4</v>
      </c>
      <c r="X281" s="73">
        <f>IF(E281="","",SUMIF(OUTBOUND!$G:$G,WMS!E281,OUTBOUND!$O:$O))</f>
        <v>9.1</v>
      </c>
      <c r="Y281" s="73">
        <f>IF(E281="","",SUMIF(OUTBOUND!$G:$G,WMS!E281,OUTBOUND!$AC:$AC))</f>
        <v>7.5</v>
      </c>
      <c r="Z281" s="73">
        <f>IF(E281="","",SUMIF(OUTBOUND!$G:$G,WMS!E281,OUTBOUND!$P:$P))</f>
        <v>0.06</v>
      </c>
      <c r="AA281" s="26">
        <f t="shared" si="109"/>
        <v>65</v>
      </c>
      <c r="AB281" s="26">
        <f t="shared" si="110"/>
        <v>260</v>
      </c>
      <c r="AC281" s="73">
        <f t="shared" si="111"/>
        <v>591.5</v>
      </c>
      <c r="AD281" s="73">
        <f t="shared" si="112"/>
        <v>487.5</v>
      </c>
      <c r="AE281" s="73">
        <f t="shared" si="113"/>
        <v>3.88</v>
      </c>
      <c r="AF281" s="82" t="b">
        <f t="shared" si="114"/>
        <v>1</v>
      </c>
    </row>
    <row r="282" spans="1:32">
      <c r="A282" s="43" t="s">
        <v>3267</v>
      </c>
      <c r="B282" s="19" t="s">
        <v>636</v>
      </c>
      <c r="C282" s="19" t="s">
        <v>3663</v>
      </c>
      <c r="D282" s="19">
        <v>42478911</v>
      </c>
      <c r="E282" s="58" t="str">
        <f>IF(D282="","",C282&amp;"/"&amp;D282)</f>
        <v>KG-ARI-1812-00048-01250/42478911</v>
      </c>
      <c r="F282" s="19" t="s">
        <v>638</v>
      </c>
      <c r="G282" s="19" t="s">
        <v>639</v>
      </c>
      <c r="H282" s="45">
        <v>43468</v>
      </c>
      <c r="I282" s="46">
        <v>7</v>
      </c>
      <c r="J282" s="46">
        <v>42</v>
      </c>
      <c r="K282" s="67">
        <f>IF(J282="","",J282/I282)</f>
        <v>6</v>
      </c>
      <c r="L282" s="47">
        <v>9.5</v>
      </c>
      <c r="M282" s="68">
        <f>IF(L282="","",ROUND(I282*L282,3))</f>
        <v>66.5</v>
      </c>
      <c r="N282" s="46">
        <v>47</v>
      </c>
      <c r="O282" s="46">
        <v>26</v>
      </c>
      <c r="P282" s="46">
        <v>26</v>
      </c>
      <c r="Q282" s="73">
        <f t="shared" si="107"/>
        <v>0.032</v>
      </c>
      <c r="R282" s="67">
        <f t="shared" si="108"/>
        <v>0.22</v>
      </c>
      <c r="S282" s="74">
        <f t="shared" si="98"/>
        <v>1.4047619047619</v>
      </c>
      <c r="T282" s="51">
        <v>59</v>
      </c>
      <c r="U282" s="76" t="s">
        <v>3434</v>
      </c>
      <c r="V282" s="26">
        <f>IF(E282="","",SUMIF(OUTBOUND!$G:$G,WMS!E282,OUTBOUND!$L:$L))</f>
        <v>4</v>
      </c>
      <c r="W282" s="26">
        <f>IF(E282="","",SUMIF(OUTBOUND!$G:$G,WMS!E282,OUTBOUND!$M:$M))</f>
        <v>24</v>
      </c>
      <c r="X282" s="73">
        <f>IF(E282="","",SUMIF(OUTBOUND!$G:$G,WMS!E282,OUTBOUND!$O:$O))</f>
        <v>38</v>
      </c>
      <c r="Y282" s="73">
        <f>IF(E282="","",SUMIF(OUTBOUND!$G:$G,WMS!E282,OUTBOUND!$AC:$AC))</f>
        <v>33.7142857142856</v>
      </c>
      <c r="Z282" s="73">
        <f>IF(E282="","",SUMIF(OUTBOUND!$G:$G,WMS!E282,OUTBOUND!$P:$P))</f>
        <v>0.128</v>
      </c>
      <c r="AA282" s="26">
        <f t="shared" si="109"/>
        <v>3</v>
      </c>
      <c r="AB282" s="26">
        <f t="shared" si="110"/>
        <v>18</v>
      </c>
      <c r="AC282" s="73">
        <f t="shared" si="111"/>
        <v>28.5</v>
      </c>
      <c r="AD282" s="73">
        <f t="shared" si="112"/>
        <v>25.2857142857144</v>
      </c>
      <c r="AE282" s="73">
        <f t="shared" si="113"/>
        <v>0.092</v>
      </c>
      <c r="AF282" s="82" t="b">
        <f t="shared" si="114"/>
        <v>1</v>
      </c>
    </row>
    <row r="283" spans="1:32">
      <c r="A283" s="43" t="s">
        <v>3267</v>
      </c>
      <c r="B283" s="19" t="s">
        <v>636</v>
      </c>
      <c r="C283" s="19" t="s">
        <v>3663</v>
      </c>
      <c r="D283" s="19">
        <v>42369578</v>
      </c>
      <c r="E283" s="58" t="str">
        <f>IF(D283="","",C283&amp;"/"&amp;D283)</f>
        <v>KG-ARI-1812-00048-01250/42369578</v>
      </c>
      <c r="F283" s="19" t="s">
        <v>638</v>
      </c>
      <c r="G283" s="19" t="s">
        <v>640</v>
      </c>
      <c r="H283" s="45">
        <v>43468</v>
      </c>
      <c r="I283" s="46">
        <v>8</v>
      </c>
      <c r="J283" s="46">
        <v>64</v>
      </c>
      <c r="K283" s="67">
        <f>IF(J283="","",J283/I283)</f>
        <v>8</v>
      </c>
      <c r="L283" s="47">
        <v>10.15</v>
      </c>
      <c r="M283" s="68">
        <f>IF(L283="","",ROUND(I283*L283,3))</f>
        <v>81.2</v>
      </c>
      <c r="N283" s="46">
        <v>27</v>
      </c>
      <c r="O283" s="46">
        <v>27</v>
      </c>
      <c r="P283" s="46">
        <v>27</v>
      </c>
      <c r="Q283" s="73">
        <f t="shared" si="107"/>
        <v>0.02</v>
      </c>
      <c r="R283" s="67">
        <f t="shared" si="108"/>
        <v>0.16</v>
      </c>
      <c r="S283" s="74">
        <f t="shared" si="98"/>
        <v>1.203125</v>
      </c>
      <c r="T283" s="51">
        <v>77</v>
      </c>
      <c r="U283" s="76" t="s">
        <v>3434</v>
      </c>
      <c r="V283" s="26">
        <f>IF(E283="","",SUMIF(OUTBOUND!$G:$G,WMS!E283,OUTBOUND!$L:$L))</f>
        <v>5</v>
      </c>
      <c r="W283" s="26">
        <f>IF(E283="","",SUMIF(OUTBOUND!$G:$G,WMS!E283,OUTBOUND!$M:$M))</f>
        <v>40</v>
      </c>
      <c r="X283" s="73">
        <f>IF(E283="","",SUMIF(OUTBOUND!$G:$G,WMS!E283,OUTBOUND!$O:$O))</f>
        <v>50.75</v>
      </c>
      <c r="Y283" s="73">
        <f>IF(E283="","",SUMIF(OUTBOUND!$G:$G,WMS!E283,OUTBOUND!$AC:$AC))</f>
        <v>48.125</v>
      </c>
      <c r="Z283" s="73">
        <f>IF(E283="","",SUMIF(OUTBOUND!$G:$G,WMS!E283,OUTBOUND!$P:$P))</f>
        <v>0.1</v>
      </c>
      <c r="AA283" s="26">
        <f t="shared" si="109"/>
        <v>3</v>
      </c>
      <c r="AB283" s="26">
        <f t="shared" si="110"/>
        <v>24</v>
      </c>
      <c r="AC283" s="73">
        <f t="shared" si="111"/>
        <v>30.45</v>
      </c>
      <c r="AD283" s="73">
        <f t="shared" si="112"/>
        <v>28.875</v>
      </c>
      <c r="AE283" s="73">
        <f t="shared" si="113"/>
        <v>0.06</v>
      </c>
      <c r="AF283" s="82" t="b">
        <f t="shared" si="114"/>
        <v>1</v>
      </c>
    </row>
    <row r="284" spans="1:32">
      <c r="A284" s="43" t="s">
        <v>3664</v>
      </c>
      <c r="B284" s="19" t="s">
        <v>641</v>
      </c>
      <c r="C284" s="19" t="s">
        <v>3665</v>
      </c>
      <c r="D284" s="19">
        <v>42416531</v>
      </c>
      <c r="E284" s="58" t="str">
        <f t="shared" ref="E284:E306" si="115">IF(D284="","",C284&amp;"/"&amp;D284)</f>
        <v>KG-ARI-1812-00048-01048/42416531</v>
      </c>
      <c r="F284" s="19" t="s">
        <v>643</v>
      </c>
      <c r="G284" s="19" t="s">
        <v>644</v>
      </c>
      <c r="H284" s="45">
        <v>43469</v>
      </c>
      <c r="I284" s="46">
        <v>11</v>
      </c>
      <c r="J284" s="46">
        <v>66</v>
      </c>
      <c r="K284" s="67">
        <f t="shared" ref="K284:K306" si="116">IF(J284="","",J284/I284)</f>
        <v>6</v>
      </c>
      <c r="L284" s="47">
        <v>1.95</v>
      </c>
      <c r="M284" s="68">
        <f t="shared" ref="M284:M306" si="117">IF(L284="","",ROUND(I284*L284,3))</f>
        <v>21.45</v>
      </c>
      <c r="N284" s="46">
        <v>42</v>
      </c>
      <c r="O284" s="46">
        <v>23</v>
      </c>
      <c r="P284" s="46">
        <v>34</v>
      </c>
      <c r="Q284" s="73">
        <f t="shared" ref="Q284:Q306" si="118">IF(P284="","",ROUND(N284*O284*P284/1000000,3))</f>
        <v>0.033</v>
      </c>
      <c r="R284" s="67">
        <f t="shared" ref="R284:R306" si="119">IF(Q284="","",ROUND(N284*O284*P284/1000000*I284,2))</f>
        <v>0.36</v>
      </c>
      <c r="S284" s="74">
        <f t="shared" ref="S284:S306" si="120">IF(T284="","",T284/J284)</f>
        <v>0.26</v>
      </c>
      <c r="T284" s="51">
        <v>17.16</v>
      </c>
      <c r="U284" s="76" t="s">
        <v>3666</v>
      </c>
      <c r="V284" s="26">
        <f>IF(E284="","",SUMIF(OUTBOUND!$G:$G,WMS!E284,OUTBOUND!$L:$L))</f>
        <v>8</v>
      </c>
      <c r="W284" s="26">
        <f>IF(E284="","",SUMIF(OUTBOUND!$G:$G,WMS!E284,OUTBOUND!$M:$M))</f>
        <v>48</v>
      </c>
      <c r="X284" s="73">
        <f>IF(E284="","",SUMIF(OUTBOUND!$G:$G,WMS!E284,OUTBOUND!$O:$O))</f>
        <v>15.6</v>
      </c>
      <c r="Y284" s="73">
        <f>IF(E284="","",SUMIF(OUTBOUND!$G:$G,WMS!E284,OUTBOUND!$AC:$AC))</f>
        <v>12.48</v>
      </c>
      <c r="Z284" s="73">
        <f>IF(E284="","",SUMIF(OUTBOUND!$G:$G,WMS!E284,OUTBOUND!$P:$P))</f>
        <v>0.264</v>
      </c>
      <c r="AA284" s="26">
        <f t="shared" ref="AA284:AA306" si="121">IF(I284="","",I284-V284)</f>
        <v>3</v>
      </c>
      <c r="AB284" s="26">
        <f t="shared" ref="AB284:AB306" si="122">IF(J284="","",J284-W284)</f>
        <v>18</v>
      </c>
      <c r="AC284" s="73">
        <f t="shared" ref="AC284:AC306" si="123">IF(M284="","",M284-X284)</f>
        <v>5.85</v>
      </c>
      <c r="AD284" s="73">
        <f t="shared" ref="AD284:AD306" si="124">IF(T284="","",T284-Y284)</f>
        <v>4.68</v>
      </c>
      <c r="AE284" s="73">
        <f t="shared" ref="AE284:AE306" si="125">IF(R284="","",R284-Z284)</f>
        <v>0.096</v>
      </c>
      <c r="AF284" s="82" t="b">
        <f t="shared" ref="AF284:AF306" si="126">IF(AB284="","",EXACT(K284,AB284/AA284))</f>
        <v>1</v>
      </c>
    </row>
    <row r="285" spans="1:32">
      <c r="A285" s="43" t="s">
        <v>3664</v>
      </c>
      <c r="B285" s="19" t="s">
        <v>641</v>
      </c>
      <c r="C285" s="19" t="s">
        <v>3665</v>
      </c>
      <c r="D285" s="19">
        <v>42466499</v>
      </c>
      <c r="E285" s="58" t="str">
        <f t="shared" si="115"/>
        <v>KG-ARI-1812-00048-01048/42466499</v>
      </c>
      <c r="F285" s="19" t="s">
        <v>643</v>
      </c>
      <c r="G285" s="19" t="s">
        <v>645</v>
      </c>
      <c r="H285" s="45">
        <v>43469</v>
      </c>
      <c r="I285" s="46">
        <v>4</v>
      </c>
      <c r="J285" s="46">
        <v>48</v>
      </c>
      <c r="K285" s="67">
        <f t="shared" si="116"/>
        <v>12</v>
      </c>
      <c r="L285" s="47">
        <v>1.05</v>
      </c>
      <c r="M285" s="68">
        <f t="shared" si="117"/>
        <v>4.2</v>
      </c>
      <c r="N285" s="46">
        <v>22</v>
      </c>
      <c r="O285" s="46">
        <v>17</v>
      </c>
      <c r="P285" s="46">
        <v>19</v>
      </c>
      <c r="Q285" s="73">
        <f t="shared" si="118"/>
        <v>0.007</v>
      </c>
      <c r="R285" s="67">
        <f t="shared" si="119"/>
        <v>0.03</v>
      </c>
      <c r="S285" s="74">
        <f t="shared" si="120"/>
        <v>0.0733333333333333</v>
      </c>
      <c r="T285" s="51">
        <v>3.52</v>
      </c>
      <c r="U285" s="76" t="s">
        <v>3666</v>
      </c>
      <c r="V285" s="26">
        <f>IF(E285="","",SUMIF(OUTBOUND!$G:$G,WMS!E285,OUTBOUND!$L:$L))</f>
        <v>1</v>
      </c>
      <c r="W285" s="26">
        <f>IF(E285="","",SUMIF(OUTBOUND!$G:$G,WMS!E285,OUTBOUND!$M:$M))</f>
        <v>12</v>
      </c>
      <c r="X285" s="73">
        <f>IF(E285="","",SUMIF(OUTBOUND!$G:$G,WMS!E285,OUTBOUND!$O:$O))</f>
        <v>1.05</v>
      </c>
      <c r="Y285" s="73">
        <f>IF(E285="","",SUMIF(OUTBOUND!$G:$G,WMS!E285,OUTBOUND!$AC:$AC))</f>
        <v>0.88</v>
      </c>
      <c r="Z285" s="73">
        <f>IF(E285="","",SUMIF(OUTBOUND!$G:$G,WMS!E285,OUTBOUND!$P:$P))</f>
        <v>0.007</v>
      </c>
      <c r="AA285" s="26">
        <f t="shared" si="121"/>
        <v>3</v>
      </c>
      <c r="AB285" s="26">
        <f t="shared" si="122"/>
        <v>36</v>
      </c>
      <c r="AC285" s="73">
        <f t="shared" si="123"/>
        <v>3.15</v>
      </c>
      <c r="AD285" s="73">
        <f t="shared" si="124"/>
        <v>2.64</v>
      </c>
      <c r="AE285" s="73">
        <f t="shared" si="125"/>
        <v>0.023</v>
      </c>
      <c r="AF285" s="82" t="b">
        <f t="shared" si="126"/>
        <v>1</v>
      </c>
    </row>
    <row r="286" spans="1:32">
      <c r="A286" s="43" t="s">
        <v>3664</v>
      </c>
      <c r="B286" s="19" t="s">
        <v>641</v>
      </c>
      <c r="C286" s="19" t="s">
        <v>3665</v>
      </c>
      <c r="D286" s="19">
        <v>42609889</v>
      </c>
      <c r="E286" s="58" t="str">
        <f t="shared" si="115"/>
        <v>KG-ARI-1812-00048-01048/42609889</v>
      </c>
      <c r="F286" s="19" t="s">
        <v>643</v>
      </c>
      <c r="G286" s="19" t="s">
        <v>646</v>
      </c>
      <c r="H286" s="45">
        <v>43469</v>
      </c>
      <c r="I286" s="46">
        <v>4</v>
      </c>
      <c r="J286" s="46">
        <v>24</v>
      </c>
      <c r="K286" s="67">
        <f t="shared" si="116"/>
        <v>6</v>
      </c>
      <c r="L286" s="47">
        <v>1.05</v>
      </c>
      <c r="M286" s="68">
        <f t="shared" si="117"/>
        <v>4.2</v>
      </c>
      <c r="N286" s="46">
        <v>20</v>
      </c>
      <c r="O286" s="46">
        <v>18</v>
      </c>
      <c r="P286" s="46">
        <v>17.5</v>
      </c>
      <c r="Q286" s="73">
        <f t="shared" si="118"/>
        <v>0.006</v>
      </c>
      <c r="R286" s="67">
        <f t="shared" si="119"/>
        <v>0.03</v>
      </c>
      <c r="S286" s="74">
        <f t="shared" si="120"/>
        <v>0.15</v>
      </c>
      <c r="T286" s="51">
        <v>3.6</v>
      </c>
      <c r="U286" s="76" t="s">
        <v>3666</v>
      </c>
      <c r="V286" s="26">
        <f>IF(E286="","",SUMIF(OUTBOUND!$G:$G,WMS!E286,OUTBOUND!$L:$L))</f>
        <v>0</v>
      </c>
      <c r="W286" s="26">
        <f>IF(E286="","",SUMIF(OUTBOUND!$G:$G,WMS!E286,OUTBOUND!$M:$M))</f>
        <v>0</v>
      </c>
      <c r="X286" s="73">
        <f>IF(E286="","",SUMIF(OUTBOUND!$G:$G,WMS!E286,OUTBOUND!$O:$O))</f>
        <v>0</v>
      </c>
      <c r="Y286" s="73">
        <f>IF(E286="","",SUMIF(OUTBOUND!$G:$G,WMS!E286,OUTBOUND!$AC:$AC))</f>
        <v>0</v>
      </c>
      <c r="Z286" s="73">
        <f>IF(E286="","",SUMIF(OUTBOUND!$G:$G,WMS!E286,OUTBOUND!$P:$P))</f>
        <v>0</v>
      </c>
      <c r="AA286" s="26">
        <f t="shared" si="121"/>
        <v>4</v>
      </c>
      <c r="AB286" s="26">
        <f t="shared" si="122"/>
        <v>24</v>
      </c>
      <c r="AC286" s="73">
        <f t="shared" si="123"/>
        <v>4.2</v>
      </c>
      <c r="AD286" s="73">
        <f t="shared" si="124"/>
        <v>3.6</v>
      </c>
      <c r="AE286" s="73">
        <f t="shared" si="125"/>
        <v>0.03</v>
      </c>
      <c r="AF286" s="82" t="b">
        <f t="shared" si="126"/>
        <v>1</v>
      </c>
    </row>
    <row r="287" spans="1:32">
      <c r="A287" s="43" t="s">
        <v>3664</v>
      </c>
      <c r="B287" s="19" t="s">
        <v>641</v>
      </c>
      <c r="C287" s="19" t="s">
        <v>3665</v>
      </c>
      <c r="D287" s="19">
        <v>42609902</v>
      </c>
      <c r="E287" s="58" t="str">
        <f t="shared" si="115"/>
        <v>KG-ARI-1812-00048-01048/42609902</v>
      </c>
      <c r="F287" s="19" t="s">
        <v>643</v>
      </c>
      <c r="G287" s="19" t="s">
        <v>647</v>
      </c>
      <c r="H287" s="45">
        <v>43469</v>
      </c>
      <c r="I287" s="46">
        <v>5</v>
      </c>
      <c r="J287" s="46">
        <v>30</v>
      </c>
      <c r="K287" s="67">
        <f t="shared" si="116"/>
        <v>6</v>
      </c>
      <c r="L287" s="47">
        <v>0.65</v>
      </c>
      <c r="M287" s="68">
        <f t="shared" si="117"/>
        <v>3.25</v>
      </c>
      <c r="N287" s="46">
        <v>20</v>
      </c>
      <c r="O287" s="46">
        <v>18.5</v>
      </c>
      <c r="P287" s="46">
        <v>17.5</v>
      </c>
      <c r="Q287" s="73">
        <f t="shared" si="118"/>
        <v>0.006</v>
      </c>
      <c r="R287" s="67">
        <f t="shared" si="119"/>
        <v>0.03</v>
      </c>
      <c r="S287" s="74">
        <f t="shared" si="120"/>
        <v>0.085</v>
      </c>
      <c r="T287" s="51">
        <v>2.55</v>
      </c>
      <c r="U287" s="76" t="s">
        <v>3666</v>
      </c>
      <c r="V287" s="26">
        <f>IF(E287="","",SUMIF(OUTBOUND!$G:$G,WMS!E287,OUTBOUND!$L:$L))</f>
        <v>0</v>
      </c>
      <c r="W287" s="26">
        <f>IF(E287="","",SUMIF(OUTBOUND!$G:$G,WMS!E287,OUTBOUND!$M:$M))</f>
        <v>0</v>
      </c>
      <c r="X287" s="73">
        <f>IF(E287="","",SUMIF(OUTBOUND!$G:$G,WMS!E287,OUTBOUND!$O:$O))</f>
        <v>0</v>
      </c>
      <c r="Y287" s="73">
        <f>IF(E287="","",SUMIF(OUTBOUND!$G:$G,WMS!E287,OUTBOUND!$AC:$AC))</f>
        <v>0</v>
      </c>
      <c r="Z287" s="73">
        <f>IF(E287="","",SUMIF(OUTBOUND!$G:$G,WMS!E287,OUTBOUND!$P:$P))</f>
        <v>0</v>
      </c>
      <c r="AA287" s="26">
        <f t="shared" si="121"/>
        <v>5</v>
      </c>
      <c r="AB287" s="26">
        <f t="shared" si="122"/>
        <v>30</v>
      </c>
      <c r="AC287" s="73">
        <f t="shared" si="123"/>
        <v>3.25</v>
      </c>
      <c r="AD287" s="73">
        <f t="shared" si="124"/>
        <v>2.55</v>
      </c>
      <c r="AE287" s="73">
        <f t="shared" si="125"/>
        <v>0.03</v>
      </c>
      <c r="AF287" s="82" t="b">
        <f t="shared" si="126"/>
        <v>1</v>
      </c>
    </row>
    <row r="288" spans="1:32">
      <c r="A288" s="43" t="s">
        <v>3664</v>
      </c>
      <c r="B288" s="19" t="s">
        <v>641</v>
      </c>
      <c r="C288" s="19" t="s">
        <v>3665</v>
      </c>
      <c r="D288" s="19">
        <v>42609926</v>
      </c>
      <c r="E288" s="58" t="str">
        <f t="shared" si="115"/>
        <v>KG-ARI-1812-00048-01048/42609926</v>
      </c>
      <c r="F288" s="19" t="s">
        <v>643</v>
      </c>
      <c r="G288" s="19" t="s">
        <v>648</v>
      </c>
      <c r="H288" s="45">
        <v>43469</v>
      </c>
      <c r="I288" s="46">
        <v>4</v>
      </c>
      <c r="J288" s="46">
        <v>24</v>
      </c>
      <c r="K288" s="67">
        <f t="shared" si="116"/>
        <v>6</v>
      </c>
      <c r="L288" s="47">
        <v>0.7</v>
      </c>
      <c r="M288" s="68">
        <f t="shared" si="117"/>
        <v>2.8</v>
      </c>
      <c r="N288" s="46">
        <v>22</v>
      </c>
      <c r="O288" s="46">
        <v>20.5</v>
      </c>
      <c r="P288" s="46">
        <v>17.5</v>
      </c>
      <c r="Q288" s="73">
        <f t="shared" si="118"/>
        <v>0.008</v>
      </c>
      <c r="R288" s="67">
        <f t="shared" si="119"/>
        <v>0.03</v>
      </c>
      <c r="S288" s="74">
        <f t="shared" si="120"/>
        <v>0.116666666666667</v>
      </c>
      <c r="T288" s="51">
        <v>2.8</v>
      </c>
      <c r="U288" s="76" t="s">
        <v>3666</v>
      </c>
      <c r="V288" s="26">
        <f>IF(E288="","",SUMIF(OUTBOUND!$G:$G,WMS!E288,OUTBOUND!$L:$L))</f>
        <v>0</v>
      </c>
      <c r="W288" s="26">
        <f>IF(E288="","",SUMIF(OUTBOUND!$G:$G,WMS!E288,OUTBOUND!$M:$M))</f>
        <v>0</v>
      </c>
      <c r="X288" s="73">
        <f>IF(E288="","",SUMIF(OUTBOUND!$G:$G,WMS!E288,OUTBOUND!$O:$O))</f>
        <v>0</v>
      </c>
      <c r="Y288" s="73">
        <f>IF(E288="","",SUMIF(OUTBOUND!$G:$G,WMS!E288,OUTBOUND!$AC:$AC))</f>
        <v>0</v>
      </c>
      <c r="Z288" s="73">
        <f>IF(E288="","",SUMIF(OUTBOUND!$G:$G,WMS!E288,OUTBOUND!$P:$P))</f>
        <v>0</v>
      </c>
      <c r="AA288" s="26">
        <f t="shared" si="121"/>
        <v>4</v>
      </c>
      <c r="AB288" s="26">
        <f t="shared" si="122"/>
        <v>24</v>
      </c>
      <c r="AC288" s="73">
        <f t="shared" si="123"/>
        <v>2.8</v>
      </c>
      <c r="AD288" s="73">
        <f t="shared" si="124"/>
        <v>2.8</v>
      </c>
      <c r="AE288" s="73">
        <f t="shared" si="125"/>
        <v>0.03</v>
      </c>
      <c r="AF288" s="82" t="b">
        <f t="shared" si="126"/>
        <v>1</v>
      </c>
    </row>
    <row r="289" spans="1:32">
      <c r="A289" s="43" t="s">
        <v>3664</v>
      </c>
      <c r="B289" s="19" t="s">
        <v>641</v>
      </c>
      <c r="C289" s="19" t="s">
        <v>3665</v>
      </c>
      <c r="D289" s="19">
        <v>42650256</v>
      </c>
      <c r="E289" s="58" t="str">
        <f t="shared" si="115"/>
        <v>KG-ARI-1812-00048-01048/42650256</v>
      </c>
      <c r="F289" s="19" t="s">
        <v>643</v>
      </c>
      <c r="G289" s="19" t="s">
        <v>649</v>
      </c>
      <c r="H289" s="45">
        <v>43469</v>
      </c>
      <c r="I289" s="46">
        <v>4</v>
      </c>
      <c r="J289" s="46">
        <v>24</v>
      </c>
      <c r="K289" s="67">
        <f t="shared" si="116"/>
        <v>6</v>
      </c>
      <c r="L289" s="47">
        <v>0.55</v>
      </c>
      <c r="M289" s="68">
        <f t="shared" si="117"/>
        <v>2.2</v>
      </c>
      <c r="N289" s="46">
        <v>20</v>
      </c>
      <c r="O289" s="46">
        <v>19</v>
      </c>
      <c r="P289" s="46">
        <v>17.5</v>
      </c>
      <c r="Q289" s="73">
        <f t="shared" si="118"/>
        <v>0.007</v>
      </c>
      <c r="R289" s="67">
        <f t="shared" si="119"/>
        <v>0.03</v>
      </c>
      <c r="S289" s="74">
        <f t="shared" si="120"/>
        <v>0.0833333333333333</v>
      </c>
      <c r="T289" s="51">
        <v>2</v>
      </c>
      <c r="U289" s="76" t="s">
        <v>3666</v>
      </c>
      <c r="V289" s="26">
        <f>IF(E289="","",SUMIF(OUTBOUND!$G:$G,WMS!E289,OUTBOUND!$L:$L))</f>
        <v>0</v>
      </c>
      <c r="W289" s="26">
        <f>IF(E289="","",SUMIF(OUTBOUND!$G:$G,WMS!E289,OUTBOUND!$M:$M))</f>
        <v>0</v>
      </c>
      <c r="X289" s="73">
        <f>IF(E289="","",SUMIF(OUTBOUND!$G:$G,WMS!E289,OUTBOUND!$O:$O))</f>
        <v>0</v>
      </c>
      <c r="Y289" s="73">
        <f>IF(E289="","",SUMIF(OUTBOUND!$G:$G,WMS!E289,OUTBOUND!$AC:$AC))</f>
        <v>0</v>
      </c>
      <c r="Z289" s="73">
        <f>IF(E289="","",SUMIF(OUTBOUND!$G:$G,WMS!E289,OUTBOUND!$P:$P))</f>
        <v>0</v>
      </c>
      <c r="AA289" s="26">
        <f t="shared" si="121"/>
        <v>4</v>
      </c>
      <c r="AB289" s="26">
        <f t="shared" si="122"/>
        <v>24</v>
      </c>
      <c r="AC289" s="73">
        <f t="shared" si="123"/>
        <v>2.2</v>
      </c>
      <c r="AD289" s="73">
        <f t="shared" si="124"/>
        <v>2</v>
      </c>
      <c r="AE289" s="73">
        <f t="shared" si="125"/>
        <v>0.03</v>
      </c>
      <c r="AF289" s="82" t="b">
        <f t="shared" si="126"/>
        <v>1</v>
      </c>
    </row>
    <row r="290" spans="1:32">
      <c r="A290" s="43" t="s">
        <v>3253</v>
      </c>
      <c r="B290" s="19" t="s">
        <v>650</v>
      </c>
      <c r="C290" s="19" t="s">
        <v>3667</v>
      </c>
      <c r="D290" s="19">
        <v>41400982</v>
      </c>
      <c r="E290" s="58" t="str">
        <f t="shared" si="115"/>
        <v>KG-ARI-1812-00048-01474/41400982</v>
      </c>
      <c r="F290" s="19" t="s">
        <v>652</v>
      </c>
      <c r="G290" s="19" t="s">
        <v>653</v>
      </c>
      <c r="H290" s="45">
        <v>43469</v>
      </c>
      <c r="I290" s="46">
        <v>79</v>
      </c>
      <c r="J290" s="46">
        <v>2844</v>
      </c>
      <c r="K290" s="67">
        <f t="shared" si="116"/>
        <v>36</v>
      </c>
      <c r="L290" s="47">
        <v>5.85</v>
      </c>
      <c r="M290" s="68">
        <f t="shared" si="117"/>
        <v>462.15</v>
      </c>
      <c r="N290" s="46">
        <v>33</v>
      </c>
      <c r="O290" s="46">
        <v>19.5</v>
      </c>
      <c r="P290" s="46">
        <v>20</v>
      </c>
      <c r="Q290" s="73">
        <f t="shared" si="118"/>
        <v>0.013</v>
      </c>
      <c r="R290" s="67">
        <f t="shared" si="119"/>
        <v>1.02</v>
      </c>
      <c r="S290" s="74">
        <f t="shared" si="120"/>
        <v>0.158333333333333</v>
      </c>
      <c r="T290" s="51">
        <v>450.3</v>
      </c>
      <c r="U290" s="77" t="s">
        <v>3668</v>
      </c>
      <c r="V290" s="26">
        <f>IF(E290="","",SUMIF(OUTBOUND!$G:$G,WMS!E290,OUTBOUND!$L:$L))</f>
        <v>1</v>
      </c>
      <c r="W290" s="26">
        <f>IF(E290="","",SUMIF(OUTBOUND!$G:$G,WMS!E290,OUTBOUND!$M:$M))</f>
        <v>36</v>
      </c>
      <c r="X290" s="73">
        <f>IF(E290="","",SUMIF(OUTBOUND!$G:$G,WMS!E290,OUTBOUND!$O:$O))</f>
        <v>5.85</v>
      </c>
      <c r="Y290" s="73">
        <f>IF(E290="","",SUMIF(OUTBOUND!$G:$G,WMS!E290,OUTBOUND!$AC:$AC))</f>
        <v>5.69999999999999</v>
      </c>
      <c r="Z290" s="73">
        <f>IF(E290="","",SUMIF(OUTBOUND!$G:$G,WMS!E290,OUTBOUND!$P:$P))</f>
        <v>0.013</v>
      </c>
      <c r="AA290" s="26">
        <f t="shared" si="121"/>
        <v>78</v>
      </c>
      <c r="AB290" s="26">
        <f t="shared" si="122"/>
        <v>2808</v>
      </c>
      <c r="AC290" s="73">
        <f t="shared" si="123"/>
        <v>456.3</v>
      </c>
      <c r="AD290" s="73">
        <f t="shared" si="124"/>
        <v>444.6</v>
      </c>
      <c r="AE290" s="73">
        <f t="shared" si="125"/>
        <v>1.007</v>
      </c>
      <c r="AF290" s="82" t="b">
        <f t="shared" si="126"/>
        <v>1</v>
      </c>
    </row>
    <row r="291" spans="1:32">
      <c r="A291" s="43" t="s">
        <v>3253</v>
      </c>
      <c r="B291" s="19" t="s">
        <v>650</v>
      </c>
      <c r="C291" s="19" t="s">
        <v>3667</v>
      </c>
      <c r="D291" s="19">
        <v>42164944</v>
      </c>
      <c r="E291" s="58" t="str">
        <f t="shared" si="115"/>
        <v>KG-ARI-1812-00048-01474/42164944</v>
      </c>
      <c r="F291" s="19" t="s">
        <v>652</v>
      </c>
      <c r="G291" s="19" t="s">
        <v>654</v>
      </c>
      <c r="H291" s="45">
        <v>43469</v>
      </c>
      <c r="I291" s="46">
        <v>20</v>
      </c>
      <c r="J291" s="46">
        <v>240</v>
      </c>
      <c r="K291" s="67">
        <f t="shared" si="116"/>
        <v>12</v>
      </c>
      <c r="L291" s="47">
        <v>3.9</v>
      </c>
      <c r="M291" s="68">
        <f t="shared" si="117"/>
        <v>78</v>
      </c>
      <c r="N291" s="46">
        <v>55</v>
      </c>
      <c r="O291" s="46">
        <v>20</v>
      </c>
      <c r="P291" s="46">
        <v>32.5</v>
      </c>
      <c r="Q291" s="73">
        <f t="shared" si="118"/>
        <v>0.036</v>
      </c>
      <c r="R291" s="67">
        <f t="shared" si="119"/>
        <v>0.72</v>
      </c>
      <c r="S291" s="74">
        <f t="shared" si="120"/>
        <v>0.291666666666667</v>
      </c>
      <c r="T291" s="51">
        <v>70</v>
      </c>
      <c r="U291" s="76" t="s">
        <v>3669</v>
      </c>
      <c r="V291" s="26">
        <f>IF(E291="","",SUMIF(OUTBOUND!$G:$G,WMS!E291,OUTBOUND!$L:$L))</f>
        <v>4</v>
      </c>
      <c r="W291" s="26">
        <f>IF(E291="","",SUMIF(OUTBOUND!$G:$G,WMS!E291,OUTBOUND!$M:$M))</f>
        <v>48</v>
      </c>
      <c r="X291" s="73">
        <f>IF(E291="","",SUMIF(OUTBOUND!$G:$G,WMS!E291,OUTBOUND!$O:$O))</f>
        <v>15.6</v>
      </c>
      <c r="Y291" s="73">
        <f>IF(E291="","",SUMIF(OUTBOUND!$G:$G,WMS!E291,OUTBOUND!$AC:$AC))</f>
        <v>14</v>
      </c>
      <c r="Z291" s="73">
        <f>IF(E291="","",SUMIF(OUTBOUND!$G:$G,WMS!E291,OUTBOUND!$P:$P))</f>
        <v>0.144</v>
      </c>
      <c r="AA291" s="26">
        <f t="shared" si="121"/>
        <v>16</v>
      </c>
      <c r="AB291" s="26">
        <f t="shared" si="122"/>
        <v>192</v>
      </c>
      <c r="AC291" s="73">
        <f t="shared" si="123"/>
        <v>62.4</v>
      </c>
      <c r="AD291" s="73">
        <f t="shared" si="124"/>
        <v>56</v>
      </c>
      <c r="AE291" s="73">
        <f t="shared" si="125"/>
        <v>0.576</v>
      </c>
      <c r="AF291" s="82" t="b">
        <f t="shared" si="126"/>
        <v>1</v>
      </c>
    </row>
    <row r="292" spans="1:32">
      <c r="A292" s="43" t="s">
        <v>3253</v>
      </c>
      <c r="B292" s="19" t="s">
        <v>650</v>
      </c>
      <c r="C292" s="19" t="s">
        <v>3667</v>
      </c>
      <c r="D292" s="112" t="s">
        <v>3670</v>
      </c>
      <c r="E292" s="58" t="str">
        <f t="shared" si="115"/>
        <v>KG-ARI-1812-00048-01474/42555902</v>
      </c>
      <c r="F292" s="19" t="s">
        <v>652</v>
      </c>
      <c r="G292" s="19" t="s">
        <v>655</v>
      </c>
      <c r="H292" s="45">
        <v>43469</v>
      </c>
      <c r="I292" s="46">
        <v>20</v>
      </c>
      <c r="J292" s="46">
        <v>240</v>
      </c>
      <c r="K292" s="67">
        <f t="shared" si="116"/>
        <v>12</v>
      </c>
      <c r="L292" s="47">
        <v>7</v>
      </c>
      <c r="M292" s="68">
        <f t="shared" si="117"/>
        <v>140</v>
      </c>
      <c r="N292" s="46">
        <v>39</v>
      </c>
      <c r="O292" s="46">
        <v>26</v>
      </c>
      <c r="P292" s="46">
        <v>17.5</v>
      </c>
      <c r="Q292" s="73">
        <f t="shared" si="118"/>
        <v>0.018</v>
      </c>
      <c r="R292" s="67">
        <f t="shared" si="119"/>
        <v>0.35</v>
      </c>
      <c r="S292" s="74">
        <f t="shared" si="120"/>
        <v>0.565833333333333</v>
      </c>
      <c r="T292" s="51">
        <v>135.8</v>
      </c>
      <c r="U292" s="76" t="s">
        <v>3668</v>
      </c>
      <c r="V292" s="26">
        <f>IF(E292="","",SUMIF(OUTBOUND!$G:$G,WMS!E292,OUTBOUND!$L:$L))</f>
        <v>7</v>
      </c>
      <c r="W292" s="26">
        <f>IF(E292="","",SUMIF(OUTBOUND!$G:$G,WMS!E292,OUTBOUND!$M:$M))</f>
        <v>84</v>
      </c>
      <c r="X292" s="73">
        <f>IF(E292="","",SUMIF(OUTBOUND!$G:$G,WMS!E292,OUTBOUND!$O:$O))</f>
        <v>49</v>
      </c>
      <c r="Y292" s="73">
        <f>IF(E292="","",SUMIF(OUTBOUND!$G:$G,WMS!E292,OUTBOUND!$AC:$AC))</f>
        <v>47.53</v>
      </c>
      <c r="Z292" s="73">
        <f>IF(E292="","",SUMIF(OUTBOUND!$G:$G,WMS!E292,OUTBOUND!$P:$P))</f>
        <v>0.126</v>
      </c>
      <c r="AA292" s="26">
        <f t="shared" si="121"/>
        <v>13</v>
      </c>
      <c r="AB292" s="26">
        <f t="shared" si="122"/>
        <v>156</v>
      </c>
      <c r="AC292" s="73">
        <f t="shared" si="123"/>
        <v>91</v>
      </c>
      <c r="AD292" s="73">
        <f t="shared" si="124"/>
        <v>88.27</v>
      </c>
      <c r="AE292" s="73">
        <f t="shared" si="125"/>
        <v>0.224</v>
      </c>
      <c r="AF292" s="82" t="b">
        <f t="shared" si="126"/>
        <v>1</v>
      </c>
    </row>
    <row r="293" spans="1:32">
      <c r="A293" s="43" t="s">
        <v>3253</v>
      </c>
      <c r="B293" s="19" t="s">
        <v>650</v>
      </c>
      <c r="C293" s="19" t="s">
        <v>3667</v>
      </c>
      <c r="D293" s="19">
        <v>42555889</v>
      </c>
      <c r="E293" s="58" t="str">
        <f t="shared" si="115"/>
        <v>KG-ARI-1812-00048-01474/42555889</v>
      </c>
      <c r="F293" s="19" t="s">
        <v>652</v>
      </c>
      <c r="G293" s="19" t="s">
        <v>656</v>
      </c>
      <c r="H293" s="45">
        <v>43469</v>
      </c>
      <c r="I293" s="46">
        <v>20</v>
      </c>
      <c r="J293" s="46">
        <v>120</v>
      </c>
      <c r="K293" s="67">
        <f t="shared" si="116"/>
        <v>6</v>
      </c>
      <c r="L293" s="47">
        <v>1.25</v>
      </c>
      <c r="M293" s="68">
        <f t="shared" si="117"/>
        <v>25</v>
      </c>
      <c r="N293" s="46">
        <v>30</v>
      </c>
      <c r="O293" s="46">
        <v>25.5</v>
      </c>
      <c r="P293" s="46">
        <v>18.5</v>
      </c>
      <c r="Q293" s="73">
        <f t="shared" si="118"/>
        <v>0.014</v>
      </c>
      <c r="R293" s="67">
        <f t="shared" si="119"/>
        <v>0.28</v>
      </c>
      <c r="S293" s="74">
        <f t="shared" si="120"/>
        <v>0.176666666666667</v>
      </c>
      <c r="T293" s="51">
        <v>21.2</v>
      </c>
      <c r="U293" s="76" t="s">
        <v>3669</v>
      </c>
      <c r="V293" s="26">
        <f>IF(E293="","",SUMIF(OUTBOUND!$G:$G,WMS!E293,OUTBOUND!$L:$L))</f>
        <v>8</v>
      </c>
      <c r="W293" s="26">
        <f>IF(E293="","",SUMIF(OUTBOUND!$G:$G,WMS!E293,OUTBOUND!$M:$M))</f>
        <v>48</v>
      </c>
      <c r="X293" s="73">
        <f>IF(E293="","",SUMIF(OUTBOUND!$G:$G,WMS!E293,OUTBOUND!$O:$O))</f>
        <v>10</v>
      </c>
      <c r="Y293" s="73">
        <f>IF(E293="","",SUMIF(OUTBOUND!$G:$G,WMS!E293,OUTBOUND!$AC:$AC))</f>
        <v>8.48000000000002</v>
      </c>
      <c r="Z293" s="73">
        <f>IF(E293="","",SUMIF(OUTBOUND!$G:$G,WMS!E293,OUTBOUND!$P:$P))</f>
        <v>0.112</v>
      </c>
      <c r="AA293" s="26">
        <f t="shared" si="121"/>
        <v>12</v>
      </c>
      <c r="AB293" s="26">
        <f t="shared" si="122"/>
        <v>72</v>
      </c>
      <c r="AC293" s="73">
        <f t="shared" si="123"/>
        <v>15</v>
      </c>
      <c r="AD293" s="73">
        <f t="shared" si="124"/>
        <v>12.72</v>
      </c>
      <c r="AE293" s="73">
        <f t="shared" si="125"/>
        <v>0.168</v>
      </c>
      <c r="AF293" s="82" t="b">
        <f t="shared" si="126"/>
        <v>1</v>
      </c>
    </row>
    <row r="294" spans="1:32">
      <c r="A294" s="43" t="s">
        <v>3253</v>
      </c>
      <c r="B294" s="19" t="s">
        <v>650</v>
      </c>
      <c r="C294" s="19" t="s">
        <v>3667</v>
      </c>
      <c r="D294" s="19">
        <v>42555896</v>
      </c>
      <c r="E294" s="58" t="str">
        <f t="shared" si="115"/>
        <v>KG-ARI-1812-00048-01474/42555896</v>
      </c>
      <c r="F294" s="19" t="s">
        <v>652</v>
      </c>
      <c r="G294" s="19" t="s">
        <v>657</v>
      </c>
      <c r="H294" s="45">
        <v>43469</v>
      </c>
      <c r="I294" s="46">
        <v>20</v>
      </c>
      <c r="J294" s="46">
        <v>120</v>
      </c>
      <c r="K294" s="67">
        <f t="shared" si="116"/>
        <v>6</v>
      </c>
      <c r="L294" s="47">
        <v>2.5</v>
      </c>
      <c r="M294" s="68">
        <f t="shared" si="117"/>
        <v>50</v>
      </c>
      <c r="N294" s="46">
        <v>37</v>
      </c>
      <c r="O294" s="46">
        <v>33</v>
      </c>
      <c r="P294" s="46">
        <v>23.5</v>
      </c>
      <c r="Q294" s="73">
        <f t="shared" si="118"/>
        <v>0.029</v>
      </c>
      <c r="R294" s="67">
        <f t="shared" si="119"/>
        <v>0.57</v>
      </c>
      <c r="S294" s="74">
        <f t="shared" si="120"/>
        <v>0.405</v>
      </c>
      <c r="T294" s="51">
        <v>48.6</v>
      </c>
      <c r="U294" s="76" t="s">
        <v>3668</v>
      </c>
      <c r="V294" s="26">
        <f>IF(E294="","",SUMIF(OUTBOUND!$G:$G,WMS!E294,OUTBOUND!$L:$L))</f>
        <v>5</v>
      </c>
      <c r="W294" s="26">
        <f>IF(E294="","",SUMIF(OUTBOUND!$G:$G,WMS!E294,OUTBOUND!$M:$M))</f>
        <v>30</v>
      </c>
      <c r="X294" s="73">
        <f>IF(E294="","",SUMIF(OUTBOUND!$G:$G,WMS!E294,OUTBOUND!$O:$O))</f>
        <v>12.5</v>
      </c>
      <c r="Y294" s="73">
        <f>IF(E294="","",SUMIF(OUTBOUND!$G:$G,WMS!E294,OUTBOUND!$AC:$AC))</f>
        <v>12.15</v>
      </c>
      <c r="Z294" s="73">
        <f>IF(E294="","",SUMIF(OUTBOUND!$G:$G,WMS!E294,OUTBOUND!$P:$P))</f>
        <v>0.145</v>
      </c>
      <c r="AA294" s="26">
        <f t="shared" si="121"/>
        <v>15</v>
      </c>
      <c r="AB294" s="26">
        <f t="shared" si="122"/>
        <v>90</v>
      </c>
      <c r="AC294" s="73">
        <f t="shared" si="123"/>
        <v>37.5</v>
      </c>
      <c r="AD294" s="73">
        <f t="shared" si="124"/>
        <v>36.45</v>
      </c>
      <c r="AE294" s="73">
        <f t="shared" si="125"/>
        <v>0.425</v>
      </c>
      <c r="AF294" s="82" t="b">
        <f t="shared" si="126"/>
        <v>1</v>
      </c>
    </row>
    <row r="295" spans="1:32">
      <c r="A295" s="43" t="s">
        <v>3253</v>
      </c>
      <c r="B295" s="19" t="s">
        <v>650</v>
      </c>
      <c r="C295" s="19" t="s">
        <v>3667</v>
      </c>
      <c r="D295" s="19">
        <v>42432821</v>
      </c>
      <c r="E295" s="58" t="str">
        <f t="shared" si="115"/>
        <v>KG-ARI-1812-00048-01474/42432821</v>
      </c>
      <c r="F295" s="19" t="s">
        <v>652</v>
      </c>
      <c r="G295" s="19" t="s">
        <v>658</v>
      </c>
      <c r="H295" s="45">
        <v>43469</v>
      </c>
      <c r="I295" s="46">
        <v>20</v>
      </c>
      <c r="J295" s="46">
        <v>120</v>
      </c>
      <c r="K295" s="67">
        <f t="shared" si="116"/>
        <v>6</v>
      </c>
      <c r="L295" s="47">
        <v>3.6</v>
      </c>
      <c r="M295" s="68">
        <f t="shared" si="117"/>
        <v>72</v>
      </c>
      <c r="N295" s="46">
        <v>44</v>
      </c>
      <c r="O295" s="46">
        <v>40.5</v>
      </c>
      <c r="P295" s="46">
        <v>22</v>
      </c>
      <c r="Q295" s="73">
        <f t="shared" si="118"/>
        <v>0.039</v>
      </c>
      <c r="R295" s="67">
        <f t="shared" si="119"/>
        <v>0.78</v>
      </c>
      <c r="S295" s="74">
        <f t="shared" si="120"/>
        <v>0.513333333333333</v>
      </c>
      <c r="T295" s="51">
        <v>61.6</v>
      </c>
      <c r="U295" s="76" t="s">
        <v>3668</v>
      </c>
      <c r="V295" s="26">
        <f>IF(E295="","",SUMIF(OUTBOUND!$G:$G,WMS!E295,OUTBOUND!$L:$L))</f>
        <v>4</v>
      </c>
      <c r="W295" s="26">
        <f>IF(E295="","",SUMIF(OUTBOUND!$G:$G,WMS!E295,OUTBOUND!$M:$M))</f>
        <v>24</v>
      </c>
      <c r="X295" s="73">
        <f>IF(E295="","",SUMIF(OUTBOUND!$G:$G,WMS!E295,OUTBOUND!$O:$O))</f>
        <v>14.4</v>
      </c>
      <c r="Y295" s="73">
        <f>IF(E295="","",SUMIF(OUTBOUND!$G:$G,WMS!E295,OUTBOUND!$AC:$AC))</f>
        <v>12.32</v>
      </c>
      <c r="Z295" s="73">
        <f>IF(E295="","",SUMIF(OUTBOUND!$G:$G,WMS!E295,OUTBOUND!$P:$P))</f>
        <v>0.156</v>
      </c>
      <c r="AA295" s="26">
        <f t="shared" si="121"/>
        <v>16</v>
      </c>
      <c r="AB295" s="26">
        <f t="shared" si="122"/>
        <v>96</v>
      </c>
      <c r="AC295" s="73">
        <f t="shared" si="123"/>
        <v>57.6</v>
      </c>
      <c r="AD295" s="73">
        <f t="shared" si="124"/>
        <v>49.28</v>
      </c>
      <c r="AE295" s="73">
        <f t="shared" si="125"/>
        <v>0.624</v>
      </c>
      <c r="AF295" s="82" t="b">
        <f t="shared" si="126"/>
        <v>1</v>
      </c>
    </row>
    <row r="296" spans="1:32">
      <c r="A296" s="43" t="s">
        <v>3253</v>
      </c>
      <c r="B296" s="19" t="s">
        <v>650</v>
      </c>
      <c r="C296" s="19" t="s">
        <v>3667</v>
      </c>
      <c r="D296" s="112" t="s">
        <v>3671</v>
      </c>
      <c r="E296" s="58" t="str">
        <f t="shared" si="115"/>
        <v>KG-ARI-1812-00048-01474/42555858</v>
      </c>
      <c r="F296" s="19" t="s">
        <v>652</v>
      </c>
      <c r="G296" s="19" t="s">
        <v>659</v>
      </c>
      <c r="H296" s="45">
        <v>43469</v>
      </c>
      <c r="I296" s="46">
        <v>20</v>
      </c>
      <c r="J296" s="46">
        <v>80</v>
      </c>
      <c r="K296" s="67">
        <f t="shared" si="116"/>
        <v>4</v>
      </c>
      <c r="L296" s="47">
        <v>6.7</v>
      </c>
      <c r="M296" s="68">
        <f t="shared" si="117"/>
        <v>134</v>
      </c>
      <c r="N296" s="46">
        <v>37</v>
      </c>
      <c r="O296" s="46">
        <v>33</v>
      </c>
      <c r="P296" s="46">
        <v>23.5</v>
      </c>
      <c r="Q296" s="73">
        <f t="shared" si="118"/>
        <v>0.029</v>
      </c>
      <c r="R296" s="67">
        <f t="shared" si="119"/>
        <v>0.57</v>
      </c>
      <c r="S296" s="74">
        <f t="shared" si="120"/>
        <v>1.575</v>
      </c>
      <c r="T296" s="51">
        <v>126</v>
      </c>
      <c r="U296" s="76" t="s">
        <v>3672</v>
      </c>
      <c r="V296" s="26">
        <f>IF(E296="","",SUMIF(OUTBOUND!$G:$G,WMS!E296,OUTBOUND!$L:$L))</f>
        <v>8</v>
      </c>
      <c r="W296" s="26">
        <f>IF(E296="","",SUMIF(OUTBOUND!$G:$G,WMS!E296,OUTBOUND!$M:$M))</f>
        <v>32</v>
      </c>
      <c r="X296" s="73">
        <f>IF(E296="","",SUMIF(OUTBOUND!$G:$G,WMS!E296,OUTBOUND!$O:$O))</f>
        <v>53.6</v>
      </c>
      <c r="Y296" s="73">
        <f>IF(E296="","",SUMIF(OUTBOUND!$G:$G,WMS!E296,OUTBOUND!$AC:$AC))</f>
        <v>50.4</v>
      </c>
      <c r="Z296" s="73">
        <f>IF(E296="","",SUMIF(OUTBOUND!$G:$G,WMS!E296,OUTBOUND!$P:$P))</f>
        <v>0.232</v>
      </c>
      <c r="AA296" s="26">
        <f t="shared" si="121"/>
        <v>12</v>
      </c>
      <c r="AB296" s="26">
        <f t="shared" si="122"/>
        <v>48</v>
      </c>
      <c r="AC296" s="73">
        <f t="shared" si="123"/>
        <v>80.4</v>
      </c>
      <c r="AD296" s="73">
        <f t="shared" si="124"/>
        <v>75.6</v>
      </c>
      <c r="AE296" s="73">
        <f t="shared" si="125"/>
        <v>0.338</v>
      </c>
      <c r="AF296" s="82" t="b">
        <f t="shared" si="126"/>
        <v>1</v>
      </c>
    </row>
    <row r="297" spans="1:32">
      <c r="A297" s="43" t="s">
        <v>3343</v>
      </c>
      <c r="B297" s="19" t="s">
        <v>3673</v>
      </c>
      <c r="C297" s="19" t="s">
        <v>3674</v>
      </c>
      <c r="D297" s="19">
        <v>42622512</v>
      </c>
      <c r="E297" s="58" t="str">
        <f t="shared" si="115"/>
        <v>KG-ARI-1812-00048-00948/42622512</v>
      </c>
      <c r="F297" s="19" t="s">
        <v>662</v>
      </c>
      <c r="G297" s="19" t="s">
        <v>666</v>
      </c>
      <c r="H297" s="45">
        <v>43472</v>
      </c>
      <c r="I297" s="46">
        <v>28</v>
      </c>
      <c r="J297" s="46">
        <v>336</v>
      </c>
      <c r="K297" s="67">
        <f t="shared" si="116"/>
        <v>12</v>
      </c>
      <c r="L297" s="47">
        <v>2.95</v>
      </c>
      <c r="M297" s="68">
        <f t="shared" si="117"/>
        <v>82.6</v>
      </c>
      <c r="N297" s="46">
        <v>40</v>
      </c>
      <c r="O297" s="46">
        <v>22.5</v>
      </c>
      <c r="P297" s="46">
        <v>31</v>
      </c>
      <c r="Q297" s="73">
        <f t="shared" si="118"/>
        <v>0.028</v>
      </c>
      <c r="R297" s="67">
        <f t="shared" si="119"/>
        <v>0.78</v>
      </c>
      <c r="S297" s="74">
        <f t="shared" si="120"/>
        <v>0.199404761904762</v>
      </c>
      <c r="T297" s="51">
        <v>67</v>
      </c>
      <c r="U297" s="76" t="s">
        <v>3675</v>
      </c>
      <c r="V297" s="26">
        <f>IF(E297="","",SUMIF(OUTBOUND!$G:$G,WMS!E297,OUTBOUND!$L:$L))</f>
        <v>1</v>
      </c>
      <c r="W297" s="26">
        <f>IF(E297="","",SUMIF(OUTBOUND!$G:$G,WMS!E297,OUTBOUND!$M:$M))</f>
        <v>12</v>
      </c>
      <c r="X297" s="73">
        <f>IF(E297="","",SUMIF(OUTBOUND!$G:$G,WMS!E297,OUTBOUND!$O:$O))</f>
        <v>2.95</v>
      </c>
      <c r="Y297" s="73">
        <f>IF(E297="","",SUMIF(OUTBOUND!$G:$G,WMS!E297,OUTBOUND!$AC:$AC))</f>
        <v>2.39285714285714</v>
      </c>
      <c r="Z297" s="73">
        <f>IF(E297="","",SUMIF(OUTBOUND!$G:$G,WMS!E297,OUTBOUND!$P:$P))</f>
        <v>0.028</v>
      </c>
      <c r="AA297" s="26">
        <f t="shared" si="121"/>
        <v>27</v>
      </c>
      <c r="AB297" s="26">
        <f t="shared" si="122"/>
        <v>324</v>
      </c>
      <c r="AC297" s="73">
        <f t="shared" si="123"/>
        <v>79.65</v>
      </c>
      <c r="AD297" s="73">
        <f t="shared" si="124"/>
        <v>64.6071428571429</v>
      </c>
      <c r="AE297" s="73">
        <f t="shared" si="125"/>
        <v>0.752</v>
      </c>
      <c r="AF297" s="82" t="b">
        <f t="shared" si="126"/>
        <v>1</v>
      </c>
    </row>
    <row r="298" spans="1:32">
      <c r="A298" s="43" t="s">
        <v>3343</v>
      </c>
      <c r="B298" s="19" t="s">
        <v>3673</v>
      </c>
      <c r="C298" s="19" t="s">
        <v>3674</v>
      </c>
      <c r="D298" s="19">
        <v>42629658</v>
      </c>
      <c r="E298" s="58" t="str">
        <f t="shared" si="115"/>
        <v>KG-ARI-1812-00048-00948/42629658</v>
      </c>
      <c r="F298" s="19" t="s">
        <v>662</v>
      </c>
      <c r="G298" s="19" t="s">
        <v>666</v>
      </c>
      <c r="H298" s="45">
        <v>43472</v>
      </c>
      <c r="I298" s="46">
        <v>14</v>
      </c>
      <c r="J298" s="46">
        <v>168</v>
      </c>
      <c r="K298" s="67">
        <f t="shared" si="116"/>
        <v>12</v>
      </c>
      <c r="L298" s="47">
        <v>2.8</v>
      </c>
      <c r="M298" s="68">
        <f t="shared" si="117"/>
        <v>39.2</v>
      </c>
      <c r="N298" s="46">
        <v>31</v>
      </c>
      <c r="O298" s="46">
        <v>29</v>
      </c>
      <c r="P298" s="46">
        <v>41.5</v>
      </c>
      <c r="Q298" s="73">
        <f t="shared" si="118"/>
        <v>0.037</v>
      </c>
      <c r="R298" s="67">
        <f t="shared" si="119"/>
        <v>0.52</v>
      </c>
      <c r="S298" s="74">
        <f t="shared" si="120"/>
        <v>0.202380952380952</v>
      </c>
      <c r="T298" s="51">
        <v>34</v>
      </c>
      <c r="U298" s="76" t="s">
        <v>3676</v>
      </c>
      <c r="V298" s="26">
        <f>IF(E298="","",SUMIF(OUTBOUND!$G:$G,WMS!E298,OUTBOUND!$L:$L))</f>
        <v>5</v>
      </c>
      <c r="W298" s="26">
        <f>IF(E298="","",SUMIF(OUTBOUND!$G:$G,WMS!E298,OUTBOUND!$M:$M))</f>
        <v>60</v>
      </c>
      <c r="X298" s="73">
        <f>IF(E298="","",SUMIF(OUTBOUND!$G:$G,WMS!E298,OUTBOUND!$O:$O))</f>
        <v>14</v>
      </c>
      <c r="Y298" s="73">
        <f>IF(E298="","",SUMIF(OUTBOUND!$G:$G,WMS!E298,OUTBOUND!$AC:$AC))</f>
        <v>12.1428571428571</v>
      </c>
      <c r="Z298" s="73">
        <f>IF(E298="","",SUMIF(OUTBOUND!$G:$G,WMS!E298,OUTBOUND!$P:$P))</f>
        <v>0.185</v>
      </c>
      <c r="AA298" s="26">
        <f t="shared" si="121"/>
        <v>9</v>
      </c>
      <c r="AB298" s="26">
        <f t="shared" si="122"/>
        <v>108</v>
      </c>
      <c r="AC298" s="73">
        <f t="shared" si="123"/>
        <v>25.2</v>
      </c>
      <c r="AD298" s="73">
        <f t="shared" si="124"/>
        <v>21.8571428571429</v>
      </c>
      <c r="AE298" s="73">
        <f t="shared" si="125"/>
        <v>0.335</v>
      </c>
      <c r="AF298" s="82" t="b">
        <f t="shared" si="126"/>
        <v>1</v>
      </c>
    </row>
    <row r="299" spans="1:32">
      <c r="A299" s="43" t="s">
        <v>3343</v>
      </c>
      <c r="B299" s="19" t="s">
        <v>3673</v>
      </c>
      <c r="C299" s="19" t="s">
        <v>3674</v>
      </c>
      <c r="D299" s="19">
        <v>42630487</v>
      </c>
      <c r="E299" s="58" t="str">
        <f t="shared" si="115"/>
        <v>KG-ARI-1812-00048-00948/42630487</v>
      </c>
      <c r="F299" s="19" t="s">
        <v>662</v>
      </c>
      <c r="G299" s="19" t="s">
        <v>668</v>
      </c>
      <c r="H299" s="45">
        <v>43472</v>
      </c>
      <c r="I299" s="46">
        <v>24</v>
      </c>
      <c r="J299" s="46">
        <v>144</v>
      </c>
      <c r="K299" s="67">
        <f t="shared" si="116"/>
        <v>6</v>
      </c>
      <c r="L299" s="47">
        <v>12</v>
      </c>
      <c r="M299" s="68">
        <f t="shared" si="117"/>
        <v>288</v>
      </c>
      <c r="N299" s="46">
        <v>55</v>
      </c>
      <c r="O299" s="46">
        <v>34.5</v>
      </c>
      <c r="P299" s="46">
        <v>40.5</v>
      </c>
      <c r="Q299" s="73">
        <f t="shared" si="118"/>
        <v>0.077</v>
      </c>
      <c r="R299" s="67">
        <f t="shared" si="119"/>
        <v>1.84</v>
      </c>
      <c r="S299" s="74">
        <f t="shared" si="120"/>
        <v>1.91666666666667</v>
      </c>
      <c r="T299" s="51">
        <v>276</v>
      </c>
      <c r="U299" s="76" t="s">
        <v>3677</v>
      </c>
      <c r="V299" s="26">
        <f>IF(E299="","",SUMIF(OUTBOUND!$G:$G,WMS!E299,OUTBOUND!$L:$L))</f>
        <v>4</v>
      </c>
      <c r="W299" s="26">
        <f>IF(E299="","",SUMIF(OUTBOUND!$G:$G,WMS!E299,OUTBOUND!$M:$M))</f>
        <v>24</v>
      </c>
      <c r="X299" s="73">
        <f>IF(E299="","",SUMIF(OUTBOUND!$G:$G,WMS!E299,OUTBOUND!$O:$O))</f>
        <v>48</v>
      </c>
      <c r="Y299" s="73">
        <f>IF(E299="","",SUMIF(OUTBOUND!$G:$G,WMS!E299,OUTBOUND!$AC:$AC))</f>
        <v>46.0000000000001</v>
      </c>
      <c r="Z299" s="73">
        <f>IF(E299="","",SUMIF(OUTBOUND!$G:$G,WMS!E299,OUTBOUND!$P:$P))</f>
        <v>0.308</v>
      </c>
      <c r="AA299" s="26">
        <f t="shared" si="121"/>
        <v>20</v>
      </c>
      <c r="AB299" s="26">
        <f t="shared" si="122"/>
        <v>120</v>
      </c>
      <c r="AC299" s="73">
        <f t="shared" si="123"/>
        <v>240</v>
      </c>
      <c r="AD299" s="73">
        <f t="shared" si="124"/>
        <v>230</v>
      </c>
      <c r="AE299" s="73">
        <f t="shared" si="125"/>
        <v>1.532</v>
      </c>
      <c r="AF299" s="82" t="b">
        <f t="shared" si="126"/>
        <v>1</v>
      </c>
    </row>
    <row r="300" spans="1:32">
      <c r="A300" s="43" t="s">
        <v>3343</v>
      </c>
      <c r="B300" s="19" t="s">
        <v>3673</v>
      </c>
      <c r="C300" s="19" t="s">
        <v>3674</v>
      </c>
      <c r="D300" s="19">
        <v>42632986</v>
      </c>
      <c r="E300" s="58" t="str">
        <f t="shared" si="115"/>
        <v>KG-ARI-1812-00048-00948/42632986</v>
      </c>
      <c r="F300" s="19" t="s">
        <v>662</v>
      </c>
      <c r="G300" s="19" t="s">
        <v>663</v>
      </c>
      <c r="H300" s="45">
        <v>43472</v>
      </c>
      <c r="I300" s="46">
        <v>73</v>
      </c>
      <c r="J300" s="46">
        <v>584</v>
      </c>
      <c r="K300" s="67">
        <f t="shared" si="116"/>
        <v>8</v>
      </c>
      <c r="L300" s="47">
        <v>13.2</v>
      </c>
      <c r="M300" s="68">
        <f t="shared" si="117"/>
        <v>963.6</v>
      </c>
      <c r="N300" s="46">
        <v>65.5</v>
      </c>
      <c r="O300" s="46">
        <v>48</v>
      </c>
      <c r="P300" s="46">
        <v>61.5</v>
      </c>
      <c r="Q300" s="73">
        <f t="shared" si="118"/>
        <v>0.193</v>
      </c>
      <c r="R300" s="67">
        <f t="shared" si="119"/>
        <v>14.11</v>
      </c>
      <c r="S300" s="74">
        <f t="shared" si="120"/>
        <v>2</v>
      </c>
      <c r="T300" s="51">
        <v>1168</v>
      </c>
      <c r="U300" s="76" t="s">
        <v>3678</v>
      </c>
      <c r="V300" s="26">
        <f>IF(E300="","",SUMIF(OUTBOUND!$G:$G,WMS!E300,OUTBOUND!$L:$L))</f>
        <v>35</v>
      </c>
      <c r="W300" s="26">
        <f>IF(E300="","",SUMIF(OUTBOUND!$G:$G,WMS!E300,OUTBOUND!$M:$M))</f>
        <v>280</v>
      </c>
      <c r="X300" s="73">
        <f>IF(E300="","",SUMIF(OUTBOUND!$G:$G,WMS!E300,OUTBOUND!$O:$O))</f>
        <v>462</v>
      </c>
      <c r="Y300" s="73">
        <f>IF(E300="","",SUMIF(OUTBOUND!$G:$G,WMS!E300,OUTBOUND!$AC:$AC))</f>
        <v>560</v>
      </c>
      <c r="Z300" s="73">
        <f>IF(E300="","",SUMIF(OUTBOUND!$G:$G,WMS!E300,OUTBOUND!$P:$P))</f>
        <v>6.755</v>
      </c>
      <c r="AA300" s="26">
        <f t="shared" si="121"/>
        <v>38</v>
      </c>
      <c r="AB300" s="26">
        <f t="shared" si="122"/>
        <v>304</v>
      </c>
      <c r="AC300" s="73">
        <f t="shared" si="123"/>
        <v>501.6</v>
      </c>
      <c r="AD300" s="73">
        <f t="shared" si="124"/>
        <v>608</v>
      </c>
      <c r="AE300" s="73">
        <f t="shared" si="125"/>
        <v>7.355</v>
      </c>
      <c r="AF300" s="82" t="b">
        <f t="shared" si="126"/>
        <v>1</v>
      </c>
    </row>
    <row r="301" spans="1:32">
      <c r="A301" s="43" t="s">
        <v>3343</v>
      </c>
      <c r="B301" s="19" t="s">
        <v>3673</v>
      </c>
      <c r="C301" s="19" t="s">
        <v>3674</v>
      </c>
      <c r="D301" s="19">
        <v>42626800</v>
      </c>
      <c r="E301" s="58" t="str">
        <f t="shared" si="115"/>
        <v>KG-ARI-1812-00048-00948/42626800</v>
      </c>
      <c r="F301" s="19" t="s">
        <v>662</v>
      </c>
      <c r="G301" s="19" t="s">
        <v>663</v>
      </c>
      <c r="H301" s="45">
        <v>43472</v>
      </c>
      <c r="I301" s="46">
        <v>95</v>
      </c>
      <c r="J301" s="46">
        <v>760</v>
      </c>
      <c r="K301" s="67">
        <f t="shared" si="116"/>
        <v>8</v>
      </c>
      <c r="L301" s="47">
        <v>9.25</v>
      </c>
      <c r="M301" s="68">
        <f t="shared" si="117"/>
        <v>878.75</v>
      </c>
      <c r="N301" s="46">
        <v>56.5</v>
      </c>
      <c r="O301" s="46">
        <v>40.5</v>
      </c>
      <c r="P301" s="46">
        <v>51</v>
      </c>
      <c r="Q301" s="73">
        <f t="shared" si="118"/>
        <v>0.117</v>
      </c>
      <c r="R301" s="67">
        <f t="shared" si="119"/>
        <v>11.09</v>
      </c>
      <c r="S301" s="74">
        <f t="shared" si="120"/>
        <v>1.16315789473684</v>
      </c>
      <c r="T301" s="51">
        <v>884</v>
      </c>
      <c r="U301" s="76" t="s">
        <v>3678</v>
      </c>
      <c r="V301" s="26">
        <f>IF(E301="","",SUMIF(OUTBOUND!$G:$G,WMS!E301,OUTBOUND!$L:$L))</f>
        <v>54</v>
      </c>
      <c r="W301" s="26">
        <f>IF(E301="","",SUMIF(OUTBOUND!$G:$G,WMS!E301,OUTBOUND!$M:$M))</f>
        <v>432</v>
      </c>
      <c r="X301" s="73">
        <f>IF(E301="","",SUMIF(OUTBOUND!$G:$G,WMS!E301,OUTBOUND!$O:$O))</f>
        <v>499.5</v>
      </c>
      <c r="Y301" s="73">
        <f>IF(E301="","",SUMIF(OUTBOUND!$G:$G,WMS!E301,OUTBOUND!$AC:$AC))</f>
        <v>502.484210526315</v>
      </c>
      <c r="Z301" s="73">
        <f>IF(E301="","",SUMIF(OUTBOUND!$G:$G,WMS!E301,OUTBOUND!$P:$P))</f>
        <v>6.318</v>
      </c>
      <c r="AA301" s="26">
        <f t="shared" si="121"/>
        <v>41</v>
      </c>
      <c r="AB301" s="26">
        <f t="shared" si="122"/>
        <v>328</v>
      </c>
      <c r="AC301" s="73">
        <f t="shared" si="123"/>
        <v>379.25</v>
      </c>
      <c r="AD301" s="73">
        <f t="shared" si="124"/>
        <v>381.515789473685</v>
      </c>
      <c r="AE301" s="73">
        <f t="shared" si="125"/>
        <v>4.772</v>
      </c>
      <c r="AF301" s="82" t="b">
        <f t="shared" si="126"/>
        <v>1</v>
      </c>
    </row>
    <row r="302" spans="1:32">
      <c r="A302" s="43" t="s">
        <v>3343</v>
      </c>
      <c r="B302" s="19" t="s">
        <v>3673</v>
      </c>
      <c r="C302" s="19" t="s">
        <v>3674</v>
      </c>
      <c r="D302" s="19">
        <v>41521267</v>
      </c>
      <c r="E302" s="58" t="str">
        <f t="shared" si="115"/>
        <v>KG-ARI-1812-00048-00948/41521267</v>
      </c>
      <c r="F302" s="19" t="s">
        <v>662</v>
      </c>
      <c r="G302" s="20" t="s">
        <v>669</v>
      </c>
      <c r="H302" s="45">
        <v>43472</v>
      </c>
      <c r="I302" s="46">
        <v>10</v>
      </c>
      <c r="J302" s="46">
        <v>120</v>
      </c>
      <c r="K302" s="67">
        <f t="shared" si="116"/>
        <v>12</v>
      </c>
      <c r="L302" s="47">
        <v>2.7</v>
      </c>
      <c r="M302" s="68">
        <f t="shared" si="117"/>
        <v>27</v>
      </c>
      <c r="N302" s="46">
        <v>33</v>
      </c>
      <c r="O302" s="46">
        <v>31</v>
      </c>
      <c r="P302" s="46">
        <v>22</v>
      </c>
      <c r="Q302" s="73">
        <f t="shared" si="118"/>
        <v>0.023</v>
      </c>
      <c r="R302" s="67">
        <f t="shared" si="119"/>
        <v>0.23</v>
      </c>
      <c r="S302" s="74">
        <f t="shared" si="120"/>
        <v>0.175</v>
      </c>
      <c r="T302" s="51">
        <v>21</v>
      </c>
      <c r="U302" s="76" t="s">
        <v>3676</v>
      </c>
      <c r="V302" s="26">
        <f>IF(E302="","",SUMIF(OUTBOUND!$G:$G,WMS!E302,OUTBOUND!$L:$L))</f>
        <v>5</v>
      </c>
      <c r="W302" s="26">
        <f>IF(E302="","",SUMIF(OUTBOUND!$G:$G,WMS!E302,OUTBOUND!$M:$M))</f>
        <v>60</v>
      </c>
      <c r="X302" s="73">
        <f>IF(E302="","",SUMIF(OUTBOUND!$G:$G,WMS!E302,OUTBOUND!$O:$O))</f>
        <v>13.5</v>
      </c>
      <c r="Y302" s="73">
        <f>IF(E302="","",SUMIF(OUTBOUND!$G:$G,WMS!E302,OUTBOUND!$AC:$AC))</f>
        <v>10.5</v>
      </c>
      <c r="Z302" s="73">
        <f>IF(E302="","",SUMIF(OUTBOUND!$G:$G,WMS!E302,OUTBOUND!$P:$P))</f>
        <v>0.115</v>
      </c>
      <c r="AA302" s="26">
        <f t="shared" si="121"/>
        <v>5</v>
      </c>
      <c r="AB302" s="26">
        <f t="shared" si="122"/>
        <v>60</v>
      </c>
      <c r="AC302" s="73">
        <f t="shared" si="123"/>
        <v>13.5</v>
      </c>
      <c r="AD302" s="73">
        <f t="shared" si="124"/>
        <v>10.5</v>
      </c>
      <c r="AE302" s="73">
        <f t="shared" si="125"/>
        <v>0.115</v>
      </c>
      <c r="AF302" s="82" t="b">
        <f t="shared" si="126"/>
        <v>1</v>
      </c>
    </row>
    <row r="303" spans="1:32">
      <c r="A303" s="43" t="s">
        <v>3343</v>
      </c>
      <c r="B303" s="19" t="s">
        <v>3673</v>
      </c>
      <c r="C303" s="19" t="s">
        <v>3674</v>
      </c>
      <c r="D303" s="19">
        <v>42630180</v>
      </c>
      <c r="E303" s="58" t="str">
        <f t="shared" si="115"/>
        <v>KG-ARI-1812-00048-00948/42630180</v>
      </c>
      <c r="F303" s="19" t="s">
        <v>662</v>
      </c>
      <c r="G303" s="19" t="s">
        <v>666</v>
      </c>
      <c r="H303" s="45">
        <v>43472</v>
      </c>
      <c r="I303" s="46">
        <v>11</v>
      </c>
      <c r="J303" s="46">
        <v>88</v>
      </c>
      <c r="K303" s="67">
        <f t="shared" si="116"/>
        <v>8</v>
      </c>
      <c r="L303" s="47">
        <v>2.5</v>
      </c>
      <c r="M303" s="68">
        <f t="shared" si="117"/>
        <v>27.5</v>
      </c>
      <c r="N303" s="46">
        <v>39</v>
      </c>
      <c r="O303" s="46">
        <v>27.5</v>
      </c>
      <c r="P303" s="46">
        <v>31</v>
      </c>
      <c r="Q303" s="73">
        <f t="shared" si="118"/>
        <v>0.033</v>
      </c>
      <c r="R303" s="67">
        <f t="shared" si="119"/>
        <v>0.37</v>
      </c>
      <c r="S303" s="74">
        <f t="shared" si="120"/>
        <v>0.25</v>
      </c>
      <c r="T303" s="51">
        <v>22</v>
      </c>
      <c r="U303" s="76" t="s">
        <v>3675</v>
      </c>
      <c r="V303" s="26">
        <f>IF(E303="","",SUMIF(OUTBOUND!$G:$G,WMS!E303,OUTBOUND!$L:$L))</f>
        <v>5</v>
      </c>
      <c r="W303" s="26">
        <f>IF(E303="","",SUMIF(OUTBOUND!$G:$G,WMS!E303,OUTBOUND!$M:$M))</f>
        <v>40</v>
      </c>
      <c r="X303" s="73">
        <f>IF(E303="","",SUMIF(OUTBOUND!$G:$G,WMS!E303,OUTBOUND!$O:$O))</f>
        <v>12.5</v>
      </c>
      <c r="Y303" s="73">
        <f>IF(E303="","",SUMIF(OUTBOUND!$G:$G,WMS!E303,OUTBOUND!$AC:$AC))</f>
        <v>10</v>
      </c>
      <c r="Z303" s="73">
        <f>IF(E303="","",SUMIF(OUTBOUND!$G:$G,WMS!E303,OUTBOUND!$P:$P))</f>
        <v>0.165</v>
      </c>
      <c r="AA303" s="26">
        <f t="shared" si="121"/>
        <v>6</v>
      </c>
      <c r="AB303" s="26">
        <f t="shared" si="122"/>
        <v>48</v>
      </c>
      <c r="AC303" s="73">
        <f t="shared" si="123"/>
        <v>15</v>
      </c>
      <c r="AD303" s="73">
        <f t="shared" si="124"/>
        <v>12</v>
      </c>
      <c r="AE303" s="73">
        <f t="shared" si="125"/>
        <v>0.205</v>
      </c>
      <c r="AF303" s="82" t="b">
        <f t="shared" si="126"/>
        <v>1</v>
      </c>
    </row>
    <row r="304" spans="1:32">
      <c r="A304" s="43" t="s">
        <v>3343</v>
      </c>
      <c r="B304" s="19" t="s">
        <v>3673</v>
      </c>
      <c r="C304" s="19" t="s">
        <v>3674</v>
      </c>
      <c r="D304" s="19">
        <v>42629573</v>
      </c>
      <c r="E304" s="58" t="str">
        <f t="shared" si="115"/>
        <v>KG-ARI-1812-00048-00948/42629573</v>
      </c>
      <c r="F304" s="19" t="s">
        <v>662</v>
      </c>
      <c r="G304" s="19" t="s">
        <v>666</v>
      </c>
      <c r="H304" s="45">
        <v>43472</v>
      </c>
      <c r="I304" s="46">
        <v>22</v>
      </c>
      <c r="J304" s="46">
        <v>264</v>
      </c>
      <c r="K304" s="67">
        <f t="shared" si="116"/>
        <v>12</v>
      </c>
      <c r="L304" s="47">
        <v>4.3</v>
      </c>
      <c r="M304" s="68">
        <f t="shared" si="117"/>
        <v>94.6</v>
      </c>
      <c r="N304" s="46">
        <v>47</v>
      </c>
      <c r="O304" s="46">
        <v>34.5</v>
      </c>
      <c r="P304" s="46">
        <v>30</v>
      </c>
      <c r="Q304" s="73">
        <f t="shared" si="118"/>
        <v>0.049</v>
      </c>
      <c r="R304" s="67">
        <f t="shared" si="119"/>
        <v>1.07</v>
      </c>
      <c r="S304" s="74">
        <f t="shared" si="120"/>
        <v>0.318181818181818</v>
      </c>
      <c r="T304" s="51">
        <v>84</v>
      </c>
      <c r="U304" s="76" t="s">
        <v>3300</v>
      </c>
      <c r="V304" s="26">
        <f>IF(E304="","",SUMIF(OUTBOUND!$G:$G,WMS!E304,OUTBOUND!$L:$L))</f>
        <v>0</v>
      </c>
      <c r="W304" s="26">
        <f>IF(E304="","",SUMIF(OUTBOUND!$G:$G,WMS!E304,OUTBOUND!$M:$M))</f>
        <v>0</v>
      </c>
      <c r="X304" s="73">
        <f>IF(E304="","",SUMIF(OUTBOUND!$G:$G,WMS!E304,OUTBOUND!$O:$O))</f>
        <v>0</v>
      </c>
      <c r="Y304" s="73">
        <f>IF(E304="","",SUMIF(OUTBOUND!$G:$G,WMS!E304,OUTBOUND!$AC:$AC))</f>
        <v>0</v>
      </c>
      <c r="Z304" s="73">
        <f>IF(E304="","",SUMIF(OUTBOUND!$G:$G,WMS!E304,OUTBOUND!$P:$P))</f>
        <v>0</v>
      </c>
      <c r="AA304" s="26">
        <f t="shared" si="121"/>
        <v>22</v>
      </c>
      <c r="AB304" s="26">
        <f t="shared" si="122"/>
        <v>264</v>
      </c>
      <c r="AC304" s="73">
        <f t="shared" si="123"/>
        <v>94.6</v>
      </c>
      <c r="AD304" s="73">
        <f t="shared" si="124"/>
        <v>84</v>
      </c>
      <c r="AE304" s="73">
        <f t="shared" si="125"/>
        <v>1.07</v>
      </c>
      <c r="AF304" s="82" t="b">
        <f t="shared" si="126"/>
        <v>1</v>
      </c>
    </row>
    <row r="305" spans="1:32">
      <c r="A305" s="43" t="s">
        <v>3343</v>
      </c>
      <c r="B305" s="19" t="s">
        <v>3673</v>
      </c>
      <c r="C305" s="19" t="s">
        <v>3674</v>
      </c>
      <c r="D305" s="19">
        <v>42630319</v>
      </c>
      <c r="E305" s="58" t="str">
        <f t="shared" si="115"/>
        <v>KG-ARI-1812-00048-00948/42630319</v>
      </c>
      <c r="F305" s="19" t="s">
        <v>662</v>
      </c>
      <c r="G305" s="19" t="s">
        <v>666</v>
      </c>
      <c r="H305" s="45">
        <v>43472</v>
      </c>
      <c r="I305" s="46">
        <v>20</v>
      </c>
      <c r="J305" s="46">
        <v>120</v>
      </c>
      <c r="K305" s="67">
        <f t="shared" si="116"/>
        <v>6</v>
      </c>
      <c r="L305" s="47">
        <v>1.85</v>
      </c>
      <c r="M305" s="68">
        <f t="shared" si="117"/>
        <v>37</v>
      </c>
      <c r="N305" s="46">
        <v>32</v>
      </c>
      <c r="O305" s="46">
        <v>16.5</v>
      </c>
      <c r="P305" s="46">
        <v>51.5</v>
      </c>
      <c r="Q305" s="73">
        <f t="shared" si="118"/>
        <v>0.027</v>
      </c>
      <c r="R305" s="67">
        <f t="shared" si="119"/>
        <v>0.54</v>
      </c>
      <c r="S305" s="74">
        <f t="shared" si="120"/>
        <v>0.216666666666667</v>
      </c>
      <c r="T305" s="51">
        <v>26</v>
      </c>
      <c r="U305" s="76" t="s">
        <v>3676</v>
      </c>
      <c r="V305" s="26">
        <f>IF(E305="","",SUMIF(OUTBOUND!$G:$G,WMS!E305,OUTBOUND!$L:$L))</f>
        <v>6</v>
      </c>
      <c r="W305" s="26">
        <f>IF(E305="","",SUMIF(OUTBOUND!$G:$G,WMS!E305,OUTBOUND!$M:$M))</f>
        <v>36</v>
      </c>
      <c r="X305" s="73">
        <f>IF(E305="","",SUMIF(OUTBOUND!$G:$G,WMS!E305,OUTBOUND!$O:$O))</f>
        <v>11.1</v>
      </c>
      <c r="Y305" s="73">
        <f>IF(E305="","",SUMIF(OUTBOUND!$G:$G,WMS!E305,OUTBOUND!$AC:$AC))</f>
        <v>7.80000000000001</v>
      </c>
      <c r="Z305" s="73">
        <f>IF(E305="","",SUMIF(OUTBOUND!$G:$G,WMS!E305,OUTBOUND!$P:$P))</f>
        <v>0.162</v>
      </c>
      <c r="AA305" s="26">
        <f t="shared" si="121"/>
        <v>14</v>
      </c>
      <c r="AB305" s="26">
        <f t="shared" si="122"/>
        <v>84</v>
      </c>
      <c r="AC305" s="73">
        <f t="shared" si="123"/>
        <v>25.9</v>
      </c>
      <c r="AD305" s="73">
        <f t="shared" si="124"/>
        <v>18.2</v>
      </c>
      <c r="AE305" s="73">
        <f t="shared" si="125"/>
        <v>0.378</v>
      </c>
      <c r="AF305" s="82" t="b">
        <f t="shared" si="126"/>
        <v>1</v>
      </c>
    </row>
    <row r="306" spans="1:32">
      <c r="A306" s="43" t="s">
        <v>3343</v>
      </c>
      <c r="B306" s="19" t="s">
        <v>3673</v>
      </c>
      <c r="C306" s="19" t="s">
        <v>3674</v>
      </c>
      <c r="D306" s="19">
        <v>42630449</v>
      </c>
      <c r="E306" s="58" t="str">
        <f t="shared" si="115"/>
        <v>KG-ARI-1812-00048-00948/42630449</v>
      </c>
      <c r="F306" s="19" t="s">
        <v>662</v>
      </c>
      <c r="G306" s="19" t="s">
        <v>666</v>
      </c>
      <c r="H306" s="45">
        <v>43472</v>
      </c>
      <c r="I306" s="46">
        <v>10</v>
      </c>
      <c r="J306" s="46">
        <v>120</v>
      </c>
      <c r="K306" s="67">
        <f t="shared" si="116"/>
        <v>12</v>
      </c>
      <c r="L306" s="47">
        <v>4.05</v>
      </c>
      <c r="M306" s="68">
        <f t="shared" si="117"/>
        <v>40.5</v>
      </c>
      <c r="N306" s="46">
        <v>57</v>
      </c>
      <c r="O306" s="46">
        <v>31.5</v>
      </c>
      <c r="P306" s="46">
        <v>29</v>
      </c>
      <c r="Q306" s="73">
        <f t="shared" si="118"/>
        <v>0.052</v>
      </c>
      <c r="R306" s="67">
        <f t="shared" si="119"/>
        <v>0.52</v>
      </c>
      <c r="S306" s="74">
        <f t="shared" si="120"/>
        <v>0.3</v>
      </c>
      <c r="T306" s="51">
        <v>36</v>
      </c>
      <c r="U306" s="76" t="s">
        <v>3679</v>
      </c>
      <c r="V306" s="26">
        <f>IF(E306="","",SUMIF(OUTBOUND!$G:$G,WMS!E306,OUTBOUND!$L:$L))</f>
        <v>6</v>
      </c>
      <c r="W306" s="26">
        <f>IF(E306="","",SUMIF(OUTBOUND!$G:$G,WMS!E306,OUTBOUND!$M:$M))</f>
        <v>72</v>
      </c>
      <c r="X306" s="73">
        <f>IF(E306="","",SUMIF(OUTBOUND!$G:$G,WMS!E306,OUTBOUND!$O:$O))</f>
        <v>24.3</v>
      </c>
      <c r="Y306" s="73">
        <f>IF(E306="","",SUMIF(OUTBOUND!$G:$G,WMS!E306,OUTBOUND!$AC:$AC))</f>
        <v>21.6</v>
      </c>
      <c r="Z306" s="73">
        <f>IF(E306="","",SUMIF(OUTBOUND!$G:$G,WMS!E306,OUTBOUND!$P:$P))</f>
        <v>0.312</v>
      </c>
      <c r="AA306" s="26">
        <f t="shared" si="121"/>
        <v>4</v>
      </c>
      <c r="AB306" s="26">
        <f t="shared" si="122"/>
        <v>48</v>
      </c>
      <c r="AC306" s="73">
        <f t="shared" si="123"/>
        <v>16.2</v>
      </c>
      <c r="AD306" s="73">
        <f t="shared" si="124"/>
        <v>14.4</v>
      </c>
      <c r="AE306" s="73">
        <f t="shared" si="125"/>
        <v>0.208</v>
      </c>
      <c r="AF306" s="82" t="b">
        <f t="shared" si="126"/>
        <v>1</v>
      </c>
    </row>
    <row r="307" spans="1:32">
      <c r="A307" s="43" t="s">
        <v>3343</v>
      </c>
      <c r="B307" s="19" t="s">
        <v>3673</v>
      </c>
      <c r="C307" s="19" t="s">
        <v>3674</v>
      </c>
      <c r="D307" s="19">
        <v>42630289</v>
      </c>
      <c r="E307" s="58" t="str">
        <f t="shared" ref="E307:E366" si="127">IF(D307="","",C307&amp;"/"&amp;D307)</f>
        <v>KG-ARI-1812-00048-00948/42630289</v>
      </c>
      <c r="F307" s="19" t="s">
        <v>662</v>
      </c>
      <c r="G307" s="19" t="s">
        <v>666</v>
      </c>
      <c r="H307" s="45">
        <v>43472</v>
      </c>
      <c r="I307" s="46">
        <v>30</v>
      </c>
      <c r="J307" s="46">
        <v>120</v>
      </c>
      <c r="K307" s="67">
        <f t="shared" ref="K307:K366" si="128">IF(J307="","",J307/I307)</f>
        <v>4</v>
      </c>
      <c r="L307" s="47">
        <v>2.35</v>
      </c>
      <c r="M307" s="68">
        <f t="shared" ref="M307:M366" si="129">IF(L307="","",ROUND(I307*L307,3))</f>
        <v>70.5</v>
      </c>
      <c r="N307" s="46">
        <v>27.5</v>
      </c>
      <c r="O307" s="46">
        <v>25</v>
      </c>
      <c r="P307" s="46">
        <v>50</v>
      </c>
      <c r="Q307" s="73">
        <f t="shared" ref="Q307:Q366" si="130">IF(P307="","",ROUND(N307*O307*P307/1000000,3))</f>
        <v>0.034</v>
      </c>
      <c r="R307" s="67">
        <f t="shared" ref="R307:R366" si="131">IF(Q307="","",ROUND(N307*O307*P307/1000000*I307,2))</f>
        <v>1.03</v>
      </c>
      <c r="S307" s="74">
        <f t="shared" ref="S307:S366" si="132">IF(T307="","",T307/J307)</f>
        <v>0.475</v>
      </c>
      <c r="T307" s="51">
        <v>57</v>
      </c>
      <c r="U307" s="76" t="s">
        <v>3675</v>
      </c>
      <c r="V307" s="26">
        <f>IF(E307="","",SUMIF(OUTBOUND!$G:$G,WMS!E307,OUTBOUND!$L:$L))</f>
        <v>3</v>
      </c>
      <c r="W307" s="26">
        <f>IF(E307="","",SUMIF(OUTBOUND!$G:$G,WMS!E307,OUTBOUND!$M:$M))</f>
        <v>12</v>
      </c>
      <c r="X307" s="73">
        <f>IF(E307="","",SUMIF(OUTBOUND!$G:$G,WMS!E307,OUTBOUND!$O:$O))</f>
        <v>7.05</v>
      </c>
      <c r="Y307" s="73">
        <f>IF(E307="","",SUMIF(OUTBOUND!$G:$G,WMS!E307,OUTBOUND!$AC:$AC))</f>
        <v>5.7</v>
      </c>
      <c r="Z307" s="73">
        <f>IF(E307="","",SUMIF(OUTBOUND!$G:$G,WMS!E307,OUTBOUND!$P:$P))</f>
        <v>0.102</v>
      </c>
      <c r="AA307" s="26">
        <f t="shared" ref="AA307:AA366" si="133">IF(I307="","",I307-V307)</f>
        <v>27</v>
      </c>
      <c r="AB307" s="26">
        <f t="shared" ref="AB307:AB366" si="134">IF(J307="","",J307-W307)</f>
        <v>108</v>
      </c>
      <c r="AC307" s="73">
        <f t="shared" ref="AC307:AC366" si="135">IF(M307="","",M307-X307)</f>
        <v>63.45</v>
      </c>
      <c r="AD307" s="73">
        <f t="shared" ref="AD307:AD366" si="136">IF(T307="","",T307-Y307)</f>
        <v>51.3</v>
      </c>
      <c r="AE307" s="73">
        <f t="shared" ref="AE307:AE366" si="137">IF(R307="","",R307-Z307)</f>
        <v>0.928</v>
      </c>
      <c r="AF307" s="82" t="b">
        <f t="shared" ref="AF307:AF366" si="138">IF(AB307="","",EXACT(K307,AB307/AA307))</f>
        <v>1</v>
      </c>
    </row>
    <row r="308" spans="1:32">
      <c r="A308" s="43" t="s">
        <v>3343</v>
      </c>
      <c r="B308" s="19" t="s">
        <v>3673</v>
      </c>
      <c r="C308" s="19" t="s">
        <v>3674</v>
      </c>
      <c r="D308" s="19">
        <v>42629610</v>
      </c>
      <c r="E308" s="58" t="str">
        <f t="shared" si="127"/>
        <v>KG-ARI-1812-00048-00948/42629610</v>
      </c>
      <c r="F308" s="19" t="s">
        <v>662</v>
      </c>
      <c r="G308" s="19" t="s">
        <v>666</v>
      </c>
      <c r="H308" s="45">
        <v>43472</v>
      </c>
      <c r="I308" s="46">
        <v>24</v>
      </c>
      <c r="J308" s="46">
        <v>144</v>
      </c>
      <c r="K308" s="67">
        <f t="shared" si="128"/>
        <v>6</v>
      </c>
      <c r="L308" s="47">
        <v>4.25</v>
      </c>
      <c r="M308" s="68">
        <f t="shared" si="129"/>
        <v>102</v>
      </c>
      <c r="N308" s="46">
        <v>50</v>
      </c>
      <c r="O308" s="46">
        <v>31.5</v>
      </c>
      <c r="P308" s="46">
        <v>37.5</v>
      </c>
      <c r="Q308" s="73">
        <f t="shared" si="130"/>
        <v>0.059</v>
      </c>
      <c r="R308" s="67">
        <f t="shared" si="131"/>
        <v>1.42</v>
      </c>
      <c r="S308" s="74">
        <f t="shared" si="132"/>
        <v>0.631944444444444</v>
      </c>
      <c r="T308" s="51">
        <v>91</v>
      </c>
      <c r="U308" s="76" t="s">
        <v>3680</v>
      </c>
      <c r="V308" s="26">
        <f>IF(E308="","",SUMIF(OUTBOUND!$G:$G,WMS!E308,OUTBOUND!$L:$L))</f>
        <v>0</v>
      </c>
      <c r="W308" s="26">
        <f>IF(E308="","",SUMIF(OUTBOUND!$G:$G,WMS!E308,OUTBOUND!$M:$M))</f>
        <v>0</v>
      </c>
      <c r="X308" s="73">
        <f>IF(E308="","",SUMIF(OUTBOUND!$G:$G,WMS!E308,OUTBOUND!$O:$O))</f>
        <v>0</v>
      </c>
      <c r="Y308" s="73">
        <f>IF(E308="","",SUMIF(OUTBOUND!$G:$G,WMS!E308,OUTBOUND!$AC:$AC))</f>
        <v>0</v>
      </c>
      <c r="Z308" s="73">
        <f>IF(E308="","",SUMIF(OUTBOUND!$G:$G,WMS!E308,OUTBOUND!$P:$P))</f>
        <v>0</v>
      </c>
      <c r="AA308" s="26">
        <f t="shared" si="133"/>
        <v>24</v>
      </c>
      <c r="AB308" s="26">
        <f t="shared" si="134"/>
        <v>144</v>
      </c>
      <c r="AC308" s="73">
        <f t="shared" si="135"/>
        <v>102</v>
      </c>
      <c r="AD308" s="73">
        <f t="shared" si="136"/>
        <v>91</v>
      </c>
      <c r="AE308" s="73">
        <f t="shared" si="137"/>
        <v>1.42</v>
      </c>
      <c r="AF308" s="82" t="b">
        <f t="shared" si="138"/>
        <v>1</v>
      </c>
    </row>
    <row r="309" spans="1:33">
      <c r="A309" s="61" t="s">
        <v>3343</v>
      </c>
      <c r="B309" s="62" t="s">
        <v>3673</v>
      </c>
      <c r="C309" s="62" t="s">
        <v>3674</v>
      </c>
      <c r="D309" s="62">
        <v>42630296</v>
      </c>
      <c r="E309" s="58" t="str">
        <f t="shared" si="127"/>
        <v>KG-ARI-1812-00048-00948/42630296</v>
      </c>
      <c r="F309" s="19" t="s">
        <v>662</v>
      </c>
      <c r="G309" s="19" t="s">
        <v>666</v>
      </c>
      <c r="H309" s="45">
        <v>43472</v>
      </c>
      <c r="I309" s="46">
        <v>14</v>
      </c>
      <c r="J309" s="46">
        <v>168</v>
      </c>
      <c r="K309" s="67">
        <f t="shared" si="128"/>
        <v>12</v>
      </c>
      <c r="L309" s="47">
        <v>1.7</v>
      </c>
      <c r="M309" s="68">
        <f t="shared" si="129"/>
        <v>23.8</v>
      </c>
      <c r="N309" s="46">
        <v>35</v>
      </c>
      <c r="O309" s="46">
        <v>25.5</v>
      </c>
      <c r="P309" s="46">
        <v>22.5</v>
      </c>
      <c r="Q309" s="73">
        <f t="shared" si="130"/>
        <v>0.02</v>
      </c>
      <c r="R309" s="67">
        <f t="shared" si="131"/>
        <v>0.28</v>
      </c>
      <c r="S309" s="74">
        <f t="shared" si="132"/>
        <v>0.101190476190476</v>
      </c>
      <c r="T309" s="51">
        <v>17</v>
      </c>
      <c r="U309" s="76" t="s">
        <v>3679</v>
      </c>
      <c r="V309" s="26">
        <f>IF(E309="","",SUMIF(OUTBOUND!$G:$G,WMS!E309,OUTBOUND!$L:$L))</f>
        <v>14</v>
      </c>
      <c r="W309" s="26">
        <f>IF(E309="","",SUMIF(OUTBOUND!$G:$G,WMS!E309,OUTBOUND!$M:$M))</f>
        <v>168</v>
      </c>
      <c r="X309" s="73">
        <f>IF(E309="","",SUMIF(OUTBOUND!$G:$G,WMS!E309,OUTBOUND!$O:$O))</f>
        <v>23.8</v>
      </c>
      <c r="Y309" s="73">
        <f>IF(E309="","",SUMIF(OUTBOUND!$G:$G,WMS!E309,OUTBOUND!$AC:$AC))</f>
        <v>17</v>
      </c>
      <c r="Z309" s="73">
        <f>IF(E309="","",SUMIF(OUTBOUND!$G:$G,WMS!E309,OUTBOUND!$P:$P))</f>
        <v>0.28</v>
      </c>
      <c r="AA309" s="26">
        <f t="shared" si="133"/>
        <v>0</v>
      </c>
      <c r="AB309" s="26">
        <f t="shared" si="134"/>
        <v>0</v>
      </c>
      <c r="AC309" s="73">
        <f t="shared" si="135"/>
        <v>0</v>
      </c>
      <c r="AD309" s="73">
        <f t="shared" si="136"/>
        <v>3.19744231092045e-14</v>
      </c>
      <c r="AE309" s="73">
        <f t="shared" si="137"/>
        <v>0</v>
      </c>
      <c r="AF309" s="82" t="e">
        <f t="shared" si="138"/>
        <v>#DIV/0!</v>
      </c>
      <c r="AG309" s="60" t="s">
        <v>3310</v>
      </c>
    </row>
    <row r="310" spans="1:32">
      <c r="A310" s="43" t="s">
        <v>3343</v>
      </c>
      <c r="B310" s="19" t="s">
        <v>3673</v>
      </c>
      <c r="C310" s="19" t="s">
        <v>3674</v>
      </c>
      <c r="D310" s="19">
        <v>42630456</v>
      </c>
      <c r="E310" s="58" t="str">
        <f t="shared" si="127"/>
        <v>KG-ARI-1812-00048-00948/42630456</v>
      </c>
      <c r="F310" s="19" t="s">
        <v>662</v>
      </c>
      <c r="G310" s="19" t="s">
        <v>668</v>
      </c>
      <c r="H310" s="45">
        <v>43472</v>
      </c>
      <c r="I310" s="46">
        <v>13</v>
      </c>
      <c r="J310" s="46">
        <v>104</v>
      </c>
      <c r="K310" s="67">
        <f t="shared" si="128"/>
        <v>8</v>
      </c>
      <c r="L310" s="47">
        <v>8.3</v>
      </c>
      <c r="M310" s="68">
        <f t="shared" si="129"/>
        <v>107.9</v>
      </c>
      <c r="N310" s="46">
        <v>44</v>
      </c>
      <c r="O310" s="46">
        <v>24</v>
      </c>
      <c r="P310" s="46">
        <v>39.5</v>
      </c>
      <c r="Q310" s="73">
        <f t="shared" si="130"/>
        <v>0.042</v>
      </c>
      <c r="R310" s="67">
        <f t="shared" si="131"/>
        <v>0.54</v>
      </c>
      <c r="S310" s="74">
        <f t="shared" si="132"/>
        <v>0.971153846153846</v>
      </c>
      <c r="T310" s="51">
        <v>101</v>
      </c>
      <c r="U310" s="76" t="s">
        <v>3676</v>
      </c>
      <c r="V310" s="26">
        <f>IF(E310="","",SUMIF(OUTBOUND!$G:$G,WMS!E310,OUTBOUND!$L:$L))</f>
        <v>1</v>
      </c>
      <c r="W310" s="26">
        <f>IF(E310="","",SUMIF(OUTBOUND!$G:$G,WMS!E310,OUTBOUND!$M:$M))</f>
        <v>8</v>
      </c>
      <c r="X310" s="73">
        <f>IF(E310="","",SUMIF(OUTBOUND!$G:$G,WMS!E310,OUTBOUND!$O:$O))</f>
        <v>8.3</v>
      </c>
      <c r="Y310" s="73">
        <f>IF(E310="","",SUMIF(OUTBOUND!$G:$G,WMS!E310,OUTBOUND!$AC:$AC))</f>
        <v>7.76923076923077</v>
      </c>
      <c r="Z310" s="73">
        <f>IF(E310="","",SUMIF(OUTBOUND!$G:$G,WMS!E310,OUTBOUND!$P:$P))</f>
        <v>0.042</v>
      </c>
      <c r="AA310" s="26">
        <f t="shared" si="133"/>
        <v>12</v>
      </c>
      <c r="AB310" s="26">
        <f t="shared" si="134"/>
        <v>96</v>
      </c>
      <c r="AC310" s="73">
        <f t="shared" si="135"/>
        <v>99.6</v>
      </c>
      <c r="AD310" s="73">
        <f t="shared" si="136"/>
        <v>93.2307692307692</v>
      </c>
      <c r="AE310" s="73">
        <f t="shared" si="137"/>
        <v>0.498</v>
      </c>
      <c r="AF310" s="82" t="b">
        <f t="shared" si="138"/>
        <v>1</v>
      </c>
    </row>
    <row r="311" spans="1:32">
      <c r="A311" s="43" t="s">
        <v>3343</v>
      </c>
      <c r="B311" s="19" t="s">
        <v>3673</v>
      </c>
      <c r="C311" s="19" t="s">
        <v>3674</v>
      </c>
      <c r="D311" s="19">
        <v>42622505</v>
      </c>
      <c r="E311" s="58" t="str">
        <f t="shared" si="127"/>
        <v>KG-ARI-1812-00048-00948/42622505</v>
      </c>
      <c r="F311" s="19" t="s">
        <v>662</v>
      </c>
      <c r="G311" s="19" t="s">
        <v>666</v>
      </c>
      <c r="H311" s="45">
        <v>43472</v>
      </c>
      <c r="I311" s="46">
        <v>18</v>
      </c>
      <c r="J311" s="46">
        <v>216</v>
      </c>
      <c r="K311" s="67">
        <f t="shared" si="128"/>
        <v>12</v>
      </c>
      <c r="L311" s="47">
        <v>2.1</v>
      </c>
      <c r="M311" s="68">
        <f t="shared" si="129"/>
        <v>37.8</v>
      </c>
      <c r="N311" s="46">
        <v>34</v>
      </c>
      <c r="O311" s="46">
        <v>20.5</v>
      </c>
      <c r="P311" s="46">
        <v>29.5</v>
      </c>
      <c r="Q311" s="73">
        <f t="shared" si="130"/>
        <v>0.021</v>
      </c>
      <c r="R311" s="67">
        <f t="shared" si="131"/>
        <v>0.37</v>
      </c>
      <c r="S311" s="74">
        <f t="shared" si="132"/>
        <v>0.143518518518519</v>
      </c>
      <c r="T311" s="51">
        <v>31</v>
      </c>
      <c r="U311" s="76" t="s">
        <v>3679</v>
      </c>
      <c r="V311" s="26">
        <f>IF(E311="","",SUMIF(OUTBOUND!$G:$G,WMS!E311,OUTBOUND!$L:$L))</f>
        <v>3</v>
      </c>
      <c r="W311" s="26">
        <f>IF(E311="","",SUMIF(OUTBOUND!$G:$G,WMS!E311,OUTBOUND!$M:$M))</f>
        <v>36</v>
      </c>
      <c r="X311" s="73">
        <f>IF(E311="","",SUMIF(OUTBOUND!$G:$G,WMS!E311,OUTBOUND!$O:$O))</f>
        <v>6.3</v>
      </c>
      <c r="Y311" s="73">
        <f>IF(E311="","",SUMIF(OUTBOUND!$G:$G,WMS!E311,OUTBOUND!$AC:$AC))</f>
        <v>5.16666666666668</v>
      </c>
      <c r="Z311" s="73">
        <f>IF(E311="","",SUMIF(OUTBOUND!$G:$G,WMS!E311,OUTBOUND!$P:$P))</f>
        <v>0.063</v>
      </c>
      <c r="AA311" s="26">
        <f t="shared" si="133"/>
        <v>15</v>
      </c>
      <c r="AB311" s="26">
        <f t="shared" si="134"/>
        <v>180</v>
      </c>
      <c r="AC311" s="73">
        <f t="shared" si="135"/>
        <v>31.5</v>
      </c>
      <c r="AD311" s="73">
        <f t="shared" si="136"/>
        <v>25.8333333333333</v>
      </c>
      <c r="AE311" s="73">
        <f t="shared" si="137"/>
        <v>0.307</v>
      </c>
      <c r="AF311" s="82" t="b">
        <f t="shared" si="138"/>
        <v>1</v>
      </c>
    </row>
    <row r="312" spans="1:32">
      <c r="A312" s="43" t="s">
        <v>3343</v>
      </c>
      <c r="B312" s="19" t="s">
        <v>3673</v>
      </c>
      <c r="C312" s="19" t="s">
        <v>3674</v>
      </c>
      <c r="D312" s="19">
        <v>42629641</v>
      </c>
      <c r="E312" s="58" t="str">
        <f t="shared" si="127"/>
        <v>KG-ARI-1812-00048-00948/42629641</v>
      </c>
      <c r="F312" s="19" t="s">
        <v>662</v>
      </c>
      <c r="G312" s="19" t="s">
        <v>666</v>
      </c>
      <c r="H312" s="45">
        <v>43472</v>
      </c>
      <c r="I312" s="46">
        <v>10</v>
      </c>
      <c r="J312" s="46">
        <v>120</v>
      </c>
      <c r="K312" s="67">
        <f t="shared" si="128"/>
        <v>12</v>
      </c>
      <c r="L312" s="47">
        <v>2.3</v>
      </c>
      <c r="M312" s="68">
        <f t="shared" si="129"/>
        <v>23</v>
      </c>
      <c r="N312" s="46">
        <v>31</v>
      </c>
      <c r="O312" s="46">
        <v>29</v>
      </c>
      <c r="P312" s="46">
        <v>27.5</v>
      </c>
      <c r="Q312" s="73">
        <f t="shared" si="130"/>
        <v>0.025</v>
      </c>
      <c r="R312" s="67">
        <f t="shared" si="131"/>
        <v>0.25</v>
      </c>
      <c r="S312" s="74">
        <f t="shared" si="132"/>
        <v>0.141666666666667</v>
      </c>
      <c r="T312" s="51">
        <v>17</v>
      </c>
      <c r="U312" s="76" t="s">
        <v>3679</v>
      </c>
      <c r="V312" s="26">
        <f>IF(E312="","",SUMIF(OUTBOUND!$G:$G,WMS!E312,OUTBOUND!$L:$L))</f>
        <v>2</v>
      </c>
      <c r="W312" s="26">
        <f>IF(E312="","",SUMIF(OUTBOUND!$G:$G,WMS!E312,OUTBOUND!$M:$M))</f>
        <v>24</v>
      </c>
      <c r="X312" s="73">
        <f>IF(E312="","",SUMIF(OUTBOUND!$G:$G,WMS!E312,OUTBOUND!$O:$O))</f>
        <v>4.6</v>
      </c>
      <c r="Y312" s="73">
        <f>IF(E312="","",SUMIF(OUTBOUND!$G:$G,WMS!E312,OUTBOUND!$AC:$AC))</f>
        <v>3.40000000000001</v>
      </c>
      <c r="Z312" s="73">
        <f>IF(E312="","",SUMIF(OUTBOUND!$G:$G,WMS!E312,OUTBOUND!$P:$P))</f>
        <v>0.05</v>
      </c>
      <c r="AA312" s="26">
        <f t="shared" si="133"/>
        <v>8</v>
      </c>
      <c r="AB312" s="26">
        <f t="shared" si="134"/>
        <v>96</v>
      </c>
      <c r="AC312" s="73">
        <f t="shared" si="135"/>
        <v>18.4</v>
      </c>
      <c r="AD312" s="73">
        <f t="shared" si="136"/>
        <v>13.6</v>
      </c>
      <c r="AE312" s="73">
        <f t="shared" si="137"/>
        <v>0.2</v>
      </c>
      <c r="AF312" s="82" t="b">
        <f t="shared" si="138"/>
        <v>1</v>
      </c>
    </row>
    <row r="313" spans="1:32">
      <c r="A313" s="43" t="s">
        <v>3343</v>
      </c>
      <c r="B313" s="19" t="s">
        <v>3673</v>
      </c>
      <c r="C313" s="19" t="s">
        <v>3674</v>
      </c>
      <c r="D313" s="19">
        <v>42194583</v>
      </c>
      <c r="E313" s="58" t="str">
        <f t="shared" si="127"/>
        <v>KG-ARI-1812-00048-00948/42194583</v>
      </c>
      <c r="F313" s="19" t="s">
        <v>662</v>
      </c>
      <c r="G313" s="19" t="s">
        <v>665</v>
      </c>
      <c r="H313" s="45">
        <v>43472</v>
      </c>
      <c r="I313" s="46">
        <v>386</v>
      </c>
      <c r="J313" s="46">
        <v>4632</v>
      </c>
      <c r="K313" s="67">
        <f t="shared" si="128"/>
        <v>12</v>
      </c>
      <c r="L313" s="47">
        <v>5.25</v>
      </c>
      <c r="M313" s="68">
        <f t="shared" si="129"/>
        <v>2026.5</v>
      </c>
      <c r="N313" s="46">
        <v>40</v>
      </c>
      <c r="O313" s="46">
        <v>31.5</v>
      </c>
      <c r="P313" s="46">
        <v>36.5</v>
      </c>
      <c r="Q313" s="73">
        <f t="shared" si="130"/>
        <v>0.046</v>
      </c>
      <c r="R313" s="67">
        <f t="shared" si="131"/>
        <v>17.75</v>
      </c>
      <c r="S313" s="74">
        <f t="shared" si="132"/>
        <v>0.433290155440414</v>
      </c>
      <c r="T313" s="51">
        <v>2007</v>
      </c>
      <c r="U313" s="76" t="s">
        <v>3681</v>
      </c>
      <c r="V313" s="26">
        <f>IF(E313="","",SUMIF(OUTBOUND!$G:$G,WMS!E313,OUTBOUND!$L:$L))</f>
        <v>0</v>
      </c>
      <c r="W313" s="26">
        <f>IF(E313="","",SUMIF(OUTBOUND!$G:$G,WMS!E313,OUTBOUND!$M:$M))</f>
        <v>0</v>
      </c>
      <c r="X313" s="73">
        <f>IF(E313="","",SUMIF(OUTBOUND!$G:$G,WMS!E313,OUTBOUND!$O:$O))</f>
        <v>0</v>
      </c>
      <c r="Y313" s="73">
        <f>IF(E313="","",SUMIF(OUTBOUND!$G:$G,WMS!E313,OUTBOUND!$AC:$AC))</f>
        <v>0</v>
      </c>
      <c r="Z313" s="73">
        <f>IF(E313="","",SUMIF(OUTBOUND!$G:$G,WMS!E313,OUTBOUND!$P:$P))</f>
        <v>0</v>
      </c>
      <c r="AA313" s="26">
        <f t="shared" si="133"/>
        <v>386</v>
      </c>
      <c r="AB313" s="26">
        <f t="shared" si="134"/>
        <v>4632</v>
      </c>
      <c r="AC313" s="73">
        <f t="shared" si="135"/>
        <v>2026.5</v>
      </c>
      <c r="AD313" s="73">
        <f t="shared" si="136"/>
        <v>2007</v>
      </c>
      <c r="AE313" s="73">
        <f t="shared" si="137"/>
        <v>17.75</v>
      </c>
      <c r="AF313" s="82" t="b">
        <f t="shared" si="138"/>
        <v>1</v>
      </c>
    </row>
    <row r="314" spans="1:32">
      <c r="A314" s="43" t="s">
        <v>3343</v>
      </c>
      <c r="B314" s="19" t="s">
        <v>3673</v>
      </c>
      <c r="C314" s="19" t="s">
        <v>3674</v>
      </c>
      <c r="D314" s="19">
        <v>42629375</v>
      </c>
      <c r="E314" s="58" t="str">
        <f t="shared" si="127"/>
        <v>KG-ARI-1812-00048-00948/42629375</v>
      </c>
      <c r="F314" s="19" t="s">
        <v>662</v>
      </c>
      <c r="G314" s="19" t="s">
        <v>666</v>
      </c>
      <c r="H314" s="45">
        <v>43472</v>
      </c>
      <c r="I314" s="46">
        <v>18</v>
      </c>
      <c r="J314" s="46">
        <v>108</v>
      </c>
      <c r="K314" s="67">
        <f t="shared" si="128"/>
        <v>6</v>
      </c>
      <c r="L314" s="47">
        <v>2.1</v>
      </c>
      <c r="M314" s="68">
        <f t="shared" si="129"/>
        <v>37.8</v>
      </c>
      <c r="N314" s="46">
        <v>38</v>
      </c>
      <c r="O314" s="46">
        <v>21</v>
      </c>
      <c r="P314" s="46">
        <v>46.5</v>
      </c>
      <c r="Q314" s="73">
        <f t="shared" si="130"/>
        <v>0.037</v>
      </c>
      <c r="R314" s="67">
        <f t="shared" si="131"/>
        <v>0.67</v>
      </c>
      <c r="S314" s="74">
        <f t="shared" si="132"/>
        <v>0.268518518518519</v>
      </c>
      <c r="T314" s="51">
        <v>29</v>
      </c>
      <c r="U314" s="76" t="s">
        <v>3679</v>
      </c>
      <c r="V314" s="26">
        <f>IF(E314="","",SUMIF(OUTBOUND!$G:$G,WMS!E314,OUTBOUND!$L:$L))</f>
        <v>0</v>
      </c>
      <c r="W314" s="26">
        <f>IF(E314="","",SUMIF(OUTBOUND!$G:$G,WMS!E314,OUTBOUND!$M:$M))</f>
        <v>0</v>
      </c>
      <c r="X314" s="73">
        <f>IF(E314="","",SUMIF(OUTBOUND!$G:$G,WMS!E314,OUTBOUND!$O:$O))</f>
        <v>0</v>
      </c>
      <c r="Y314" s="73">
        <f>IF(E314="","",SUMIF(OUTBOUND!$G:$G,WMS!E314,OUTBOUND!$AC:$AC))</f>
        <v>0</v>
      </c>
      <c r="Z314" s="73">
        <f>IF(E314="","",SUMIF(OUTBOUND!$G:$G,WMS!E314,OUTBOUND!$P:$P))</f>
        <v>0</v>
      </c>
      <c r="AA314" s="26">
        <f t="shared" si="133"/>
        <v>18</v>
      </c>
      <c r="AB314" s="26">
        <f t="shared" si="134"/>
        <v>108</v>
      </c>
      <c r="AC314" s="73">
        <f t="shared" si="135"/>
        <v>37.8</v>
      </c>
      <c r="AD314" s="73">
        <f t="shared" si="136"/>
        <v>29</v>
      </c>
      <c r="AE314" s="73">
        <f t="shared" si="137"/>
        <v>0.67</v>
      </c>
      <c r="AF314" s="82" t="b">
        <f t="shared" si="138"/>
        <v>1</v>
      </c>
    </row>
    <row r="315" spans="1:32">
      <c r="A315" s="43" t="s">
        <v>3343</v>
      </c>
      <c r="B315" s="19" t="s">
        <v>3673</v>
      </c>
      <c r="C315" s="19" t="s">
        <v>3674</v>
      </c>
      <c r="D315" s="19">
        <v>42629504</v>
      </c>
      <c r="E315" s="58" t="str">
        <f t="shared" si="127"/>
        <v>KG-ARI-1812-00048-00948/42629504</v>
      </c>
      <c r="F315" s="19" t="s">
        <v>662</v>
      </c>
      <c r="G315" s="19" t="s">
        <v>666</v>
      </c>
      <c r="H315" s="45">
        <v>43472</v>
      </c>
      <c r="I315" s="46">
        <v>10</v>
      </c>
      <c r="J315" s="46">
        <v>120</v>
      </c>
      <c r="K315" s="67">
        <f t="shared" si="128"/>
        <v>12</v>
      </c>
      <c r="L315" s="47">
        <v>1.55</v>
      </c>
      <c r="M315" s="68">
        <f t="shared" si="129"/>
        <v>15.5</v>
      </c>
      <c r="N315" s="46">
        <v>23</v>
      </c>
      <c r="O315" s="46">
        <v>23</v>
      </c>
      <c r="P315" s="46">
        <v>28.5</v>
      </c>
      <c r="Q315" s="73">
        <f t="shared" si="130"/>
        <v>0.015</v>
      </c>
      <c r="R315" s="67">
        <f t="shared" si="131"/>
        <v>0.15</v>
      </c>
      <c r="S315" s="74">
        <f t="shared" si="132"/>
        <v>0.0833333333333333</v>
      </c>
      <c r="T315" s="51">
        <v>10</v>
      </c>
      <c r="U315" s="76" t="s">
        <v>3677</v>
      </c>
      <c r="V315" s="26">
        <f>IF(E315="","",SUMIF(OUTBOUND!$G:$G,WMS!E315,OUTBOUND!$L:$L))</f>
        <v>0</v>
      </c>
      <c r="W315" s="26">
        <f>IF(E315="","",SUMIF(OUTBOUND!$G:$G,WMS!E315,OUTBOUND!$M:$M))</f>
        <v>0</v>
      </c>
      <c r="X315" s="73">
        <f>IF(E315="","",SUMIF(OUTBOUND!$G:$G,WMS!E315,OUTBOUND!$O:$O))</f>
        <v>0</v>
      </c>
      <c r="Y315" s="73">
        <f>IF(E315="","",SUMIF(OUTBOUND!$G:$G,WMS!E315,OUTBOUND!$AC:$AC))</f>
        <v>0</v>
      </c>
      <c r="Z315" s="73">
        <f>IF(E315="","",SUMIF(OUTBOUND!$G:$G,WMS!E315,OUTBOUND!$P:$P))</f>
        <v>0</v>
      </c>
      <c r="AA315" s="26">
        <f t="shared" si="133"/>
        <v>10</v>
      </c>
      <c r="AB315" s="26">
        <f t="shared" si="134"/>
        <v>120</v>
      </c>
      <c r="AC315" s="73">
        <f t="shared" si="135"/>
        <v>15.5</v>
      </c>
      <c r="AD315" s="73">
        <f t="shared" si="136"/>
        <v>10</v>
      </c>
      <c r="AE315" s="73">
        <f t="shared" si="137"/>
        <v>0.15</v>
      </c>
      <c r="AF315" s="82" t="b">
        <f t="shared" si="138"/>
        <v>1</v>
      </c>
    </row>
    <row r="316" spans="1:32">
      <c r="A316" s="43" t="s">
        <v>3343</v>
      </c>
      <c r="B316" s="19" t="s">
        <v>3682</v>
      </c>
      <c r="C316" s="19" t="s">
        <v>3683</v>
      </c>
      <c r="D316" s="19">
        <v>42433712</v>
      </c>
      <c r="E316" s="58" t="str">
        <f t="shared" si="127"/>
        <v>KG-ARI-1901-00066-01568/42433712</v>
      </c>
      <c r="F316" s="19" t="s">
        <v>671</v>
      </c>
      <c r="G316" s="19" t="s">
        <v>674</v>
      </c>
      <c r="H316" s="45">
        <v>43472</v>
      </c>
      <c r="I316" s="46">
        <v>8</v>
      </c>
      <c r="J316" s="46">
        <v>96</v>
      </c>
      <c r="K316" s="67">
        <f t="shared" si="128"/>
        <v>12</v>
      </c>
      <c r="L316" s="47">
        <v>2.45</v>
      </c>
      <c r="M316" s="68">
        <f t="shared" si="129"/>
        <v>19.6</v>
      </c>
      <c r="N316" s="46">
        <v>32</v>
      </c>
      <c r="O316" s="46">
        <v>32</v>
      </c>
      <c r="P316" s="46">
        <v>31</v>
      </c>
      <c r="Q316" s="73">
        <f t="shared" si="130"/>
        <v>0.032</v>
      </c>
      <c r="R316" s="67">
        <f t="shared" si="131"/>
        <v>0.25</v>
      </c>
      <c r="S316" s="74">
        <f t="shared" si="132"/>
        <v>0.1875</v>
      </c>
      <c r="T316" s="51">
        <v>18</v>
      </c>
      <c r="U316" s="79" t="s">
        <v>3411</v>
      </c>
      <c r="V316" s="26">
        <f>IF(E316="","",SUMIF(OUTBOUND!$G:$G,WMS!E316,OUTBOUND!$L:$L))</f>
        <v>6</v>
      </c>
      <c r="W316" s="26">
        <f>IF(E316="","",SUMIF(OUTBOUND!$G:$G,WMS!E316,OUTBOUND!$M:$M))</f>
        <v>72</v>
      </c>
      <c r="X316" s="73">
        <f>IF(E316="","",SUMIF(OUTBOUND!$G:$G,WMS!E316,OUTBOUND!$O:$O))</f>
        <v>14.7</v>
      </c>
      <c r="Y316" s="73">
        <f>IF(E316="","",SUMIF(OUTBOUND!$G:$G,WMS!E316,OUTBOUND!$AC:$AC))</f>
        <v>13.5</v>
      </c>
      <c r="Z316" s="73">
        <f>IF(E316="","",SUMIF(OUTBOUND!$G:$G,WMS!E316,OUTBOUND!$P:$P))</f>
        <v>0.192</v>
      </c>
      <c r="AA316" s="26">
        <f t="shared" si="133"/>
        <v>2</v>
      </c>
      <c r="AB316" s="26">
        <f t="shared" si="134"/>
        <v>24</v>
      </c>
      <c r="AC316" s="73">
        <f t="shared" si="135"/>
        <v>4.9</v>
      </c>
      <c r="AD316" s="73">
        <f t="shared" si="136"/>
        <v>4.5</v>
      </c>
      <c r="AE316" s="73">
        <f t="shared" si="137"/>
        <v>0.058</v>
      </c>
      <c r="AF316" s="82" t="b">
        <f t="shared" si="138"/>
        <v>1</v>
      </c>
    </row>
    <row r="317" spans="1:32">
      <c r="A317" s="43" t="s">
        <v>3343</v>
      </c>
      <c r="B317" s="19" t="s">
        <v>3682</v>
      </c>
      <c r="C317" s="19" t="s">
        <v>3683</v>
      </c>
      <c r="D317" s="19">
        <v>41401576</v>
      </c>
      <c r="E317" s="58" t="str">
        <f t="shared" si="127"/>
        <v>KG-ARI-1901-00066-01568/41401576</v>
      </c>
      <c r="F317" s="19" t="s">
        <v>671</v>
      </c>
      <c r="G317" s="19" t="s">
        <v>673</v>
      </c>
      <c r="H317" s="45">
        <v>43472</v>
      </c>
      <c r="I317" s="46">
        <v>22</v>
      </c>
      <c r="J317" s="46">
        <v>264</v>
      </c>
      <c r="K317" s="67">
        <f t="shared" si="128"/>
        <v>12</v>
      </c>
      <c r="L317" s="47">
        <v>2.25</v>
      </c>
      <c r="M317" s="68">
        <f t="shared" si="129"/>
        <v>49.5</v>
      </c>
      <c r="N317" s="46">
        <v>39</v>
      </c>
      <c r="O317" s="46">
        <v>26.5</v>
      </c>
      <c r="P317" s="46">
        <v>42.5</v>
      </c>
      <c r="Q317" s="73">
        <f t="shared" si="130"/>
        <v>0.044</v>
      </c>
      <c r="R317" s="67">
        <f t="shared" si="131"/>
        <v>0.97</v>
      </c>
      <c r="S317" s="74">
        <f t="shared" si="132"/>
        <v>0.15530303030303</v>
      </c>
      <c r="T317" s="51">
        <v>41</v>
      </c>
      <c r="U317" s="76" t="s">
        <v>3684</v>
      </c>
      <c r="V317" s="26">
        <f>IF(E317="","",SUMIF(OUTBOUND!$G:$G,WMS!E317,OUTBOUND!$L:$L))</f>
        <v>18</v>
      </c>
      <c r="W317" s="26">
        <f>IF(E317="","",SUMIF(OUTBOUND!$G:$G,WMS!E317,OUTBOUND!$M:$M))</f>
        <v>216</v>
      </c>
      <c r="X317" s="73">
        <f>IF(E317="","",SUMIF(OUTBOUND!$G:$G,WMS!E317,OUTBOUND!$O:$O))</f>
        <v>40.5</v>
      </c>
      <c r="Y317" s="73">
        <f>IF(E317="","",SUMIF(OUTBOUND!$G:$G,WMS!E317,OUTBOUND!$AC:$AC))</f>
        <v>33.5454545454545</v>
      </c>
      <c r="Z317" s="73">
        <f>IF(E317="","",SUMIF(OUTBOUND!$G:$G,WMS!E317,OUTBOUND!$P:$P))</f>
        <v>0.792</v>
      </c>
      <c r="AA317" s="26">
        <f t="shared" si="133"/>
        <v>4</v>
      </c>
      <c r="AB317" s="26">
        <f t="shared" si="134"/>
        <v>48</v>
      </c>
      <c r="AC317" s="73">
        <f t="shared" si="135"/>
        <v>9</v>
      </c>
      <c r="AD317" s="73">
        <f t="shared" si="136"/>
        <v>7.45454545454552</v>
      </c>
      <c r="AE317" s="73">
        <f t="shared" si="137"/>
        <v>0.178</v>
      </c>
      <c r="AF317" s="82" t="b">
        <f t="shared" si="138"/>
        <v>1</v>
      </c>
    </row>
    <row r="318" spans="1:32">
      <c r="A318" s="43" t="s">
        <v>3343</v>
      </c>
      <c r="B318" s="19" t="s">
        <v>3682</v>
      </c>
      <c r="C318" s="19" t="s">
        <v>3683</v>
      </c>
      <c r="D318" s="19">
        <v>41401552</v>
      </c>
      <c r="E318" s="58" t="str">
        <f t="shared" si="127"/>
        <v>KG-ARI-1901-00066-01568/41401552</v>
      </c>
      <c r="F318" s="19" t="s">
        <v>671</v>
      </c>
      <c r="G318" s="19" t="s">
        <v>673</v>
      </c>
      <c r="H318" s="45">
        <v>43472</v>
      </c>
      <c r="I318" s="46">
        <v>16</v>
      </c>
      <c r="J318" s="46">
        <v>192</v>
      </c>
      <c r="K318" s="67">
        <f t="shared" si="128"/>
        <v>12</v>
      </c>
      <c r="L318" s="47">
        <v>2.25</v>
      </c>
      <c r="M318" s="68">
        <f t="shared" si="129"/>
        <v>36</v>
      </c>
      <c r="N318" s="46">
        <v>43</v>
      </c>
      <c r="O318" s="46">
        <v>24</v>
      </c>
      <c r="P318" s="46">
        <v>48.5</v>
      </c>
      <c r="Q318" s="73">
        <f t="shared" si="130"/>
        <v>0.05</v>
      </c>
      <c r="R318" s="67">
        <f t="shared" si="131"/>
        <v>0.8</v>
      </c>
      <c r="S318" s="74">
        <f t="shared" si="132"/>
        <v>0.151041666666667</v>
      </c>
      <c r="T318" s="51">
        <v>29</v>
      </c>
      <c r="U318" s="79" t="s">
        <v>3411</v>
      </c>
      <c r="V318" s="26">
        <f>IF(E318="","",SUMIF(OUTBOUND!$G:$G,WMS!E318,OUTBOUND!$L:$L))</f>
        <v>13</v>
      </c>
      <c r="W318" s="26">
        <f>IF(E318="","",SUMIF(OUTBOUND!$G:$G,WMS!E318,OUTBOUND!$M:$M))</f>
        <v>156</v>
      </c>
      <c r="X318" s="73">
        <f>IF(E318="","",SUMIF(OUTBOUND!$G:$G,WMS!E318,OUTBOUND!$O:$O))</f>
        <v>29.25</v>
      </c>
      <c r="Y318" s="73">
        <f>IF(E318="","",SUMIF(OUTBOUND!$G:$G,WMS!E318,OUTBOUND!$AC:$AC))</f>
        <v>23.5625</v>
      </c>
      <c r="Z318" s="73">
        <f>IF(E318="","",SUMIF(OUTBOUND!$G:$G,WMS!E318,OUTBOUND!$P:$P))</f>
        <v>0.65</v>
      </c>
      <c r="AA318" s="26">
        <f t="shared" si="133"/>
        <v>3</v>
      </c>
      <c r="AB318" s="26">
        <f t="shared" si="134"/>
        <v>36</v>
      </c>
      <c r="AC318" s="73">
        <f t="shared" si="135"/>
        <v>6.75</v>
      </c>
      <c r="AD318" s="73">
        <f t="shared" si="136"/>
        <v>5.43749999999995</v>
      </c>
      <c r="AE318" s="73">
        <f t="shared" si="137"/>
        <v>0.15</v>
      </c>
      <c r="AF318" s="82" t="b">
        <f t="shared" si="138"/>
        <v>1</v>
      </c>
    </row>
    <row r="319" spans="1:32">
      <c r="A319" s="43" t="s">
        <v>3343</v>
      </c>
      <c r="B319" s="19" t="s">
        <v>3682</v>
      </c>
      <c r="C319" s="19" t="s">
        <v>3674</v>
      </c>
      <c r="D319" s="19">
        <v>42630234</v>
      </c>
      <c r="E319" s="58" t="str">
        <f t="shared" si="127"/>
        <v>KG-ARI-1812-00048-00948/42630234</v>
      </c>
      <c r="F319" s="19" t="s">
        <v>671</v>
      </c>
      <c r="G319" s="19" t="s">
        <v>673</v>
      </c>
      <c r="H319" s="45">
        <v>43472</v>
      </c>
      <c r="I319" s="46">
        <v>16</v>
      </c>
      <c r="J319" s="46">
        <v>192</v>
      </c>
      <c r="K319" s="67">
        <f t="shared" si="128"/>
        <v>12</v>
      </c>
      <c r="L319" s="47">
        <v>2.75</v>
      </c>
      <c r="M319" s="68">
        <f t="shared" si="129"/>
        <v>44</v>
      </c>
      <c r="N319" s="46">
        <v>31.5</v>
      </c>
      <c r="O319" s="46">
        <v>31.5</v>
      </c>
      <c r="P319" s="46">
        <v>31</v>
      </c>
      <c r="Q319" s="73">
        <f t="shared" si="130"/>
        <v>0.031</v>
      </c>
      <c r="R319" s="67">
        <f t="shared" si="131"/>
        <v>0.49</v>
      </c>
      <c r="S319" s="74">
        <f t="shared" si="132"/>
        <v>0.192708333333333</v>
      </c>
      <c r="T319" s="51">
        <v>37</v>
      </c>
      <c r="U319" s="76" t="s">
        <v>3684</v>
      </c>
      <c r="V319" s="26">
        <f>IF(E319="","",SUMIF(OUTBOUND!$G:$G,WMS!E319,OUTBOUND!$L:$L))</f>
        <v>2</v>
      </c>
      <c r="W319" s="26">
        <f>IF(E319="","",SUMIF(OUTBOUND!$G:$G,WMS!E319,OUTBOUND!$M:$M))</f>
        <v>24</v>
      </c>
      <c r="X319" s="73">
        <f>IF(E319="","",SUMIF(OUTBOUND!$G:$G,WMS!E319,OUTBOUND!$O:$O))</f>
        <v>5.5</v>
      </c>
      <c r="Y319" s="73">
        <f>IF(E319="","",SUMIF(OUTBOUND!$G:$G,WMS!E319,OUTBOUND!$AC:$AC))</f>
        <v>4.62499999999999</v>
      </c>
      <c r="Z319" s="73">
        <f>IF(E319="","",SUMIF(OUTBOUND!$G:$G,WMS!E319,OUTBOUND!$P:$P))</f>
        <v>0.062</v>
      </c>
      <c r="AA319" s="26">
        <f t="shared" si="133"/>
        <v>14</v>
      </c>
      <c r="AB319" s="26">
        <f t="shared" si="134"/>
        <v>168</v>
      </c>
      <c r="AC319" s="73">
        <f t="shared" si="135"/>
        <v>38.5</v>
      </c>
      <c r="AD319" s="73">
        <f t="shared" si="136"/>
        <v>32.375</v>
      </c>
      <c r="AE319" s="73">
        <f t="shared" si="137"/>
        <v>0.428</v>
      </c>
      <c r="AF319" s="82" t="b">
        <f t="shared" si="138"/>
        <v>1</v>
      </c>
    </row>
    <row r="320" spans="1:32">
      <c r="A320" s="43" t="s">
        <v>3343</v>
      </c>
      <c r="B320" s="19" t="s">
        <v>3682</v>
      </c>
      <c r="C320" s="19" t="s">
        <v>3674</v>
      </c>
      <c r="D320" s="19">
        <v>42630258</v>
      </c>
      <c r="E320" s="58" t="str">
        <f t="shared" si="127"/>
        <v>KG-ARI-1812-00048-00948/42630258</v>
      </c>
      <c r="F320" s="19" t="s">
        <v>671</v>
      </c>
      <c r="G320" s="19" t="s">
        <v>673</v>
      </c>
      <c r="H320" s="45">
        <v>43472</v>
      </c>
      <c r="I320" s="46">
        <v>13</v>
      </c>
      <c r="J320" s="46">
        <v>104</v>
      </c>
      <c r="K320" s="67">
        <f t="shared" si="128"/>
        <v>8</v>
      </c>
      <c r="L320" s="47">
        <v>2.6</v>
      </c>
      <c r="M320" s="68">
        <f t="shared" si="129"/>
        <v>33.8</v>
      </c>
      <c r="N320" s="46">
        <v>42</v>
      </c>
      <c r="O320" s="46">
        <v>22</v>
      </c>
      <c r="P320" s="46">
        <v>29.5</v>
      </c>
      <c r="Q320" s="73">
        <f t="shared" si="130"/>
        <v>0.027</v>
      </c>
      <c r="R320" s="67">
        <f t="shared" si="131"/>
        <v>0.35</v>
      </c>
      <c r="S320" s="74">
        <f t="shared" si="132"/>
        <v>0.269230769230769</v>
      </c>
      <c r="T320" s="51">
        <v>28</v>
      </c>
      <c r="U320" s="76" t="s">
        <v>3684</v>
      </c>
      <c r="V320" s="26">
        <f>IF(E320="","",SUMIF(OUTBOUND!$G:$G,WMS!E320,OUTBOUND!$L:$L))</f>
        <v>0</v>
      </c>
      <c r="W320" s="26">
        <f>IF(E320="","",SUMIF(OUTBOUND!$G:$G,WMS!E320,OUTBOUND!$M:$M))</f>
        <v>0</v>
      </c>
      <c r="X320" s="73">
        <f>IF(E320="","",SUMIF(OUTBOUND!$G:$G,WMS!E320,OUTBOUND!$O:$O))</f>
        <v>0</v>
      </c>
      <c r="Y320" s="73">
        <f>IF(E320="","",SUMIF(OUTBOUND!$G:$G,WMS!E320,OUTBOUND!$AC:$AC))</f>
        <v>0</v>
      </c>
      <c r="Z320" s="73">
        <f>IF(E320="","",SUMIF(OUTBOUND!$G:$G,WMS!E320,OUTBOUND!$P:$P))</f>
        <v>0</v>
      </c>
      <c r="AA320" s="26">
        <f t="shared" si="133"/>
        <v>13</v>
      </c>
      <c r="AB320" s="26">
        <f t="shared" si="134"/>
        <v>104</v>
      </c>
      <c r="AC320" s="73">
        <f t="shared" si="135"/>
        <v>33.8</v>
      </c>
      <c r="AD320" s="73">
        <f t="shared" si="136"/>
        <v>28</v>
      </c>
      <c r="AE320" s="73">
        <f t="shared" si="137"/>
        <v>0.35</v>
      </c>
      <c r="AF320" s="82" t="b">
        <f t="shared" si="138"/>
        <v>1</v>
      </c>
    </row>
    <row r="321" spans="1:32">
      <c r="A321" s="43" t="s">
        <v>3343</v>
      </c>
      <c r="B321" s="19" t="s">
        <v>3682</v>
      </c>
      <c r="C321" s="19" t="s">
        <v>3674</v>
      </c>
      <c r="D321" s="19">
        <v>42565406</v>
      </c>
      <c r="E321" s="58" t="str">
        <f t="shared" si="127"/>
        <v>KG-ARI-1812-00048-00948/42565406</v>
      </c>
      <c r="F321" s="19" t="s">
        <v>671</v>
      </c>
      <c r="G321" s="19" t="s">
        <v>675</v>
      </c>
      <c r="H321" s="45">
        <v>43472</v>
      </c>
      <c r="I321" s="46">
        <v>9</v>
      </c>
      <c r="J321" s="46">
        <v>324</v>
      </c>
      <c r="K321" s="67">
        <f t="shared" si="128"/>
        <v>36</v>
      </c>
      <c r="L321" s="47">
        <v>4.4</v>
      </c>
      <c r="M321" s="68">
        <f t="shared" si="129"/>
        <v>39.6</v>
      </c>
      <c r="N321" s="46">
        <v>29</v>
      </c>
      <c r="O321" s="46">
        <v>29</v>
      </c>
      <c r="P321" s="46">
        <v>27</v>
      </c>
      <c r="Q321" s="73">
        <f t="shared" si="130"/>
        <v>0.023</v>
      </c>
      <c r="R321" s="67">
        <f t="shared" si="131"/>
        <v>0.2</v>
      </c>
      <c r="S321" s="74">
        <f t="shared" si="132"/>
        <v>0.095679012345679</v>
      </c>
      <c r="T321" s="51">
        <v>31</v>
      </c>
      <c r="U321" s="76" t="s">
        <v>3684</v>
      </c>
      <c r="V321" s="26">
        <f>IF(E321="","",SUMIF(OUTBOUND!$G:$G,WMS!E321,OUTBOUND!$L:$L))</f>
        <v>0</v>
      </c>
      <c r="W321" s="26">
        <f>IF(E321="","",SUMIF(OUTBOUND!$G:$G,WMS!E321,OUTBOUND!$M:$M))</f>
        <v>0</v>
      </c>
      <c r="X321" s="73">
        <f>IF(E321="","",SUMIF(OUTBOUND!$G:$G,WMS!E321,OUTBOUND!$O:$O))</f>
        <v>0</v>
      </c>
      <c r="Y321" s="73">
        <f>IF(E321="","",SUMIF(OUTBOUND!$G:$G,WMS!E321,OUTBOUND!$AC:$AC))</f>
        <v>0</v>
      </c>
      <c r="Z321" s="73">
        <f>IF(E321="","",SUMIF(OUTBOUND!$G:$G,WMS!E321,OUTBOUND!$P:$P))</f>
        <v>0</v>
      </c>
      <c r="AA321" s="26">
        <f t="shared" si="133"/>
        <v>9</v>
      </c>
      <c r="AB321" s="26">
        <f t="shared" si="134"/>
        <v>324</v>
      </c>
      <c r="AC321" s="73">
        <f t="shared" si="135"/>
        <v>39.6</v>
      </c>
      <c r="AD321" s="73">
        <f t="shared" si="136"/>
        <v>31</v>
      </c>
      <c r="AE321" s="73">
        <f t="shared" si="137"/>
        <v>0.2</v>
      </c>
      <c r="AF321" s="82" t="b">
        <f t="shared" si="138"/>
        <v>1</v>
      </c>
    </row>
    <row r="322" spans="1:32">
      <c r="A322" s="43" t="s">
        <v>3343</v>
      </c>
      <c r="B322" s="19" t="s">
        <v>3682</v>
      </c>
      <c r="C322" s="19" t="s">
        <v>3674</v>
      </c>
      <c r="D322" s="19">
        <v>42629436</v>
      </c>
      <c r="E322" s="58" t="str">
        <f t="shared" si="127"/>
        <v>KG-ARI-1812-00048-00948/42629436</v>
      </c>
      <c r="F322" s="19" t="s">
        <v>671</v>
      </c>
      <c r="G322" s="19" t="s">
        <v>673</v>
      </c>
      <c r="H322" s="45">
        <v>43472</v>
      </c>
      <c r="I322" s="46">
        <v>9</v>
      </c>
      <c r="J322" s="46">
        <v>72</v>
      </c>
      <c r="K322" s="67">
        <f t="shared" si="128"/>
        <v>8</v>
      </c>
      <c r="L322" s="47">
        <v>1.25</v>
      </c>
      <c r="M322" s="68">
        <f t="shared" si="129"/>
        <v>11.25</v>
      </c>
      <c r="N322" s="46">
        <v>27.5</v>
      </c>
      <c r="O322" s="46">
        <v>27.5</v>
      </c>
      <c r="P322" s="46">
        <v>23</v>
      </c>
      <c r="Q322" s="73">
        <f t="shared" si="130"/>
        <v>0.017</v>
      </c>
      <c r="R322" s="67">
        <f t="shared" si="131"/>
        <v>0.16</v>
      </c>
      <c r="S322" s="74">
        <f t="shared" si="132"/>
        <v>0.111111111111111</v>
      </c>
      <c r="T322" s="51">
        <v>8</v>
      </c>
      <c r="U322" s="76" t="s">
        <v>3684</v>
      </c>
      <c r="V322" s="26">
        <f>IF(E322="","",SUMIF(OUTBOUND!$G:$G,WMS!E322,OUTBOUND!$L:$L))</f>
        <v>0</v>
      </c>
      <c r="W322" s="26">
        <f>IF(E322="","",SUMIF(OUTBOUND!$G:$G,WMS!E322,OUTBOUND!$M:$M))</f>
        <v>0</v>
      </c>
      <c r="X322" s="73">
        <f>IF(E322="","",SUMIF(OUTBOUND!$G:$G,WMS!E322,OUTBOUND!$O:$O))</f>
        <v>0</v>
      </c>
      <c r="Y322" s="73">
        <f>IF(E322="","",SUMIF(OUTBOUND!$G:$G,WMS!E322,OUTBOUND!$AC:$AC))</f>
        <v>0</v>
      </c>
      <c r="Z322" s="73">
        <f>IF(E322="","",SUMIF(OUTBOUND!$G:$G,WMS!E322,OUTBOUND!$P:$P))</f>
        <v>0</v>
      </c>
      <c r="AA322" s="26">
        <f t="shared" si="133"/>
        <v>9</v>
      </c>
      <c r="AB322" s="26">
        <f t="shared" si="134"/>
        <v>72</v>
      </c>
      <c r="AC322" s="73">
        <f t="shared" si="135"/>
        <v>11.25</v>
      </c>
      <c r="AD322" s="73">
        <f t="shared" si="136"/>
        <v>8</v>
      </c>
      <c r="AE322" s="73">
        <f t="shared" si="137"/>
        <v>0.16</v>
      </c>
      <c r="AF322" s="82" t="b">
        <f t="shared" si="138"/>
        <v>1</v>
      </c>
    </row>
    <row r="323" spans="1:32">
      <c r="A323" s="43" t="s">
        <v>3343</v>
      </c>
      <c r="B323" s="19" t="s">
        <v>3682</v>
      </c>
      <c r="C323" s="19" t="s">
        <v>3674</v>
      </c>
      <c r="D323" s="19">
        <v>42629467</v>
      </c>
      <c r="E323" s="58" t="str">
        <f t="shared" si="127"/>
        <v>KG-ARI-1812-00048-00948/42629467</v>
      </c>
      <c r="F323" s="19" t="s">
        <v>671</v>
      </c>
      <c r="G323" s="19" t="s">
        <v>673</v>
      </c>
      <c r="H323" s="45">
        <v>43472</v>
      </c>
      <c r="I323" s="46">
        <v>11</v>
      </c>
      <c r="J323" s="46">
        <v>88</v>
      </c>
      <c r="K323" s="67">
        <f t="shared" si="128"/>
        <v>8</v>
      </c>
      <c r="L323" s="47">
        <v>1.85</v>
      </c>
      <c r="M323" s="68">
        <f t="shared" si="129"/>
        <v>20.35</v>
      </c>
      <c r="N323" s="46">
        <v>29</v>
      </c>
      <c r="O323" s="46">
        <v>23.5</v>
      </c>
      <c r="P323" s="46">
        <v>29</v>
      </c>
      <c r="Q323" s="73">
        <f t="shared" si="130"/>
        <v>0.02</v>
      </c>
      <c r="R323" s="67">
        <f t="shared" si="131"/>
        <v>0.22</v>
      </c>
      <c r="S323" s="74">
        <f t="shared" si="132"/>
        <v>0.170454545454545</v>
      </c>
      <c r="T323" s="51">
        <v>15</v>
      </c>
      <c r="U323" s="76" t="s">
        <v>3684</v>
      </c>
      <c r="V323" s="26">
        <f>IF(E323="","",SUMIF(OUTBOUND!$G:$G,WMS!E323,OUTBOUND!$L:$L))</f>
        <v>0</v>
      </c>
      <c r="W323" s="26">
        <f>IF(E323="","",SUMIF(OUTBOUND!$G:$G,WMS!E323,OUTBOUND!$M:$M))</f>
        <v>0</v>
      </c>
      <c r="X323" s="73">
        <f>IF(E323="","",SUMIF(OUTBOUND!$G:$G,WMS!E323,OUTBOUND!$O:$O))</f>
        <v>0</v>
      </c>
      <c r="Y323" s="73">
        <f>IF(E323="","",SUMIF(OUTBOUND!$G:$G,WMS!E323,OUTBOUND!$AC:$AC))</f>
        <v>0</v>
      </c>
      <c r="Z323" s="73">
        <f>IF(E323="","",SUMIF(OUTBOUND!$G:$G,WMS!E323,OUTBOUND!$P:$P))</f>
        <v>0</v>
      </c>
      <c r="AA323" s="26">
        <f t="shared" si="133"/>
        <v>11</v>
      </c>
      <c r="AB323" s="26">
        <f t="shared" si="134"/>
        <v>88</v>
      </c>
      <c r="AC323" s="73">
        <f t="shared" si="135"/>
        <v>20.35</v>
      </c>
      <c r="AD323" s="73">
        <f t="shared" si="136"/>
        <v>15</v>
      </c>
      <c r="AE323" s="73">
        <f t="shared" si="137"/>
        <v>0.22</v>
      </c>
      <c r="AF323" s="82" t="b">
        <f t="shared" si="138"/>
        <v>1</v>
      </c>
    </row>
    <row r="324" spans="1:32">
      <c r="A324" s="43" t="s">
        <v>3343</v>
      </c>
      <c r="B324" s="19" t="s">
        <v>3682</v>
      </c>
      <c r="C324" s="19" t="s">
        <v>3674</v>
      </c>
      <c r="D324" s="19">
        <v>42115823</v>
      </c>
      <c r="E324" s="58" t="str">
        <f t="shared" si="127"/>
        <v>KG-ARI-1812-00048-00948/42115823</v>
      </c>
      <c r="F324" s="19" t="s">
        <v>671</v>
      </c>
      <c r="G324" s="19" t="s">
        <v>675</v>
      </c>
      <c r="H324" s="45">
        <v>43472</v>
      </c>
      <c r="I324" s="46">
        <v>43</v>
      </c>
      <c r="J324" s="46">
        <v>1032</v>
      </c>
      <c r="K324" s="67">
        <f t="shared" si="128"/>
        <v>24</v>
      </c>
      <c r="L324" s="47">
        <v>13.25</v>
      </c>
      <c r="M324" s="68">
        <f t="shared" si="129"/>
        <v>569.75</v>
      </c>
      <c r="N324" s="46">
        <v>59</v>
      </c>
      <c r="O324" s="46">
        <v>47</v>
      </c>
      <c r="P324" s="46">
        <v>58</v>
      </c>
      <c r="Q324" s="73">
        <f t="shared" si="130"/>
        <v>0.161</v>
      </c>
      <c r="R324" s="67">
        <f t="shared" si="131"/>
        <v>6.92</v>
      </c>
      <c r="S324" s="74">
        <f t="shared" si="132"/>
        <v>0.595930232558139</v>
      </c>
      <c r="T324" s="51">
        <v>615</v>
      </c>
      <c r="U324" s="79" t="s">
        <v>3345</v>
      </c>
      <c r="V324" s="26">
        <f>IF(E324="","",SUMIF(OUTBOUND!$G:$G,WMS!E324,OUTBOUND!$L:$L))</f>
        <v>0</v>
      </c>
      <c r="W324" s="26">
        <f>IF(E324="","",SUMIF(OUTBOUND!$G:$G,WMS!E324,OUTBOUND!$M:$M))</f>
        <v>0</v>
      </c>
      <c r="X324" s="73">
        <f>IF(E324="","",SUMIF(OUTBOUND!$G:$G,WMS!E324,OUTBOUND!$O:$O))</f>
        <v>0</v>
      </c>
      <c r="Y324" s="73">
        <f>IF(E324="","",SUMIF(OUTBOUND!$G:$G,WMS!E324,OUTBOUND!$AC:$AC))</f>
        <v>0</v>
      </c>
      <c r="Z324" s="73">
        <f>IF(E324="","",SUMIF(OUTBOUND!$G:$G,WMS!E324,OUTBOUND!$P:$P))</f>
        <v>0</v>
      </c>
      <c r="AA324" s="26">
        <f t="shared" si="133"/>
        <v>43</v>
      </c>
      <c r="AB324" s="26">
        <f t="shared" si="134"/>
        <v>1032</v>
      </c>
      <c r="AC324" s="73">
        <f t="shared" si="135"/>
        <v>569.75</v>
      </c>
      <c r="AD324" s="73">
        <f t="shared" si="136"/>
        <v>615</v>
      </c>
      <c r="AE324" s="73">
        <f t="shared" si="137"/>
        <v>6.92</v>
      </c>
      <c r="AF324" s="82" t="b">
        <f t="shared" si="138"/>
        <v>1</v>
      </c>
    </row>
    <row r="325" spans="1:32">
      <c r="A325" s="43" t="s">
        <v>3343</v>
      </c>
      <c r="B325" s="19" t="s">
        <v>3682</v>
      </c>
      <c r="C325" s="19" t="s">
        <v>3674</v>
      </c>
      <c r="D325" s="19">
        <v>42626862</v>
      </c>
      <c r="E325" s="58" t="str">
        <f t="shared" si="127"/>
        <v>KG-ARI-1812-00048-00948/42626862</v>
      </c>
      <c r="F325" s="19" t="s">
        <v>671</v>
      </c>
      <c r="G325" s="19" t="s">
        <v>672</v>
      </c>
      <c r="H325" s="45">
        <v>43472</v>
      </c>
      <c r="I325" s="46">
        <v>97</v>
      </c>
      <c r="J325" s="46">
        <v>776</v>
      </c>
      <c r="K325" s="67">
        <f t="shared" si="128"/>
        <v>8</v>
      </c>
      <c r="L325" s="47">
        <v>12.6</v>
      </c>
      <c r="M325" s="68">
        <f t="shared" si="129"/>
        <v>1222.2</v>
      </c>
      <c r="N325" s="46">
        <v>60.5</v>
      </c>
      <c r="O325" s="46">
        <v>42</v>
      </c>
      <c r="P325" s="46">
        <v>63.5</v>
      </c>
      <c r="Q325" s="73">
        <f t="shared" si="130"/>
        <v>0.161</v>
      </c>
      <c r="R325" s="67">
        <f t="shared" si="131"/>
        <v>15.65</v>
      </c>
      <c r="S325" s="74">
        <f t="shared" si="132"/>
        <v>1.64948453608247</v>
      </c>
      <c r="T325" s="51">
        <v>1280</v>
      </c>
      <c r="U325" s="79" t="s">
        <v>3564</v>
      </c>
      <c r="V325" s="26">
        <f>IF(E325="","",SUMIF(OUTBOUND!$G:$G,WMS!E325,OUTBOUND!$L:$L))</f>
        <v>38</v>
      </c>
      <c r="W325" s="26">
        <f>IF(E325="","",SUMIF(OUTBOUND!$G:$G,WMS!E325,OUTBOUND!$M:$M))</f>
        <v>304</v>
      </c>
      <c r="X325" s="73">
        <f>IF(E325="","",SUMIF(OUTBOUND!$G:$G,WMS!E325,OUTBOUND!$O:$O))</f>
        <v>478.8</v>
      </c>
      <c r="Y325" s="73">
        <f>IF(E325="","",SUMIF(OUTBOUND!$G:$G,WMS!E325,OUTBOUND!$AC:$AC))</f>
        <v>501.443298969071</v>
      </c>
      <c r="Z325" s="73">
        <f>IF(E325="","",SUMIF(OUTBOUND!$G:$G,WMS!E325,OUTBOUND!$P:$P))</f>
        <v>6.118</v>
      </c>
      <c r="AA325" s="26">
        <f t="shared" si="133"/>
        <v>59</v>
      </c>
      <c r="AB325" s="26">
        <f t="shared" si="134"/>
        <v>472</v>
      </c>
      <c r="AC325" s="73">
        <f t="shared" si="135"/>
        <v>743.4</v>
      </c>
      <c r="AD325" s="73">
        <f t="shared" si="136"/>
        <v>778.556701030929</v>
      </c>
      <c r="AE325" s="73">
        <f t="shared" si="137"/>
        <v>9.532</v>
      </c>
      <c r="AF325" s="82" t="b">
        <f t="shared" si="138"/>
        <v>1</v>
      </c>
    </row>
    <row r="326" spans="1:32">
      <c r="A326" s="43" t="s">
        <v>3343</v>
      </c>
      <c r="B326" s="19" t="s">
        <v>3682</v>
      </c>
      <c r="C326" s="19" t="s">
        <v>3674</v>
      </c>
      <c r="D326" s="19">
        <v>42626909</v>
      </c>
      <c r="E326" s="58" t="str">
        <f t="shared" si="127"/>
        <v>KG-ARI-1812-00048-00948/42626909</v>
      </c>
      <c r="F326" s="19" t="s">
        <v>671</v>
      </c>
      <c r="G326" s="19" t="s">
        <v>672</v>
      </c>
      <c r="H326" s="45">
        <v>43472</v>
      </c>
      <c r="I326" s="46">
        <v>135</v>
      </c>
      <c r="J326" s="46">
        <v>1080</v>
      </c>
      <c r="K326" s="67">
        <f t="shared" si="128"/>
        <v>8</v>
      </c>
      <c r="L326" s="47">
        <v>12.65</v>
      </c>
      <c r="M326" s="68">
        <f t="shared" si="129"/>
        <v>1707.75</v>
      </c>
      <c r="N326" s="46">
        <v>64.5</v>
      </c>
      <c r="O326" s="46">
        <v>48</v>
      </c>
      <c r="P326" s="46">
        <v>61.5</v>
      </c>
      <c r="Q326" s="73">
        <f t="shared" si="130"/>
        <v>0.19</v>
      </c>
      <c r="R326" s="67">
        <f t="shared" si="131"/>
        <v>25.7</v>
      </c>
      <c r="S326" s="74">
        <f t="shared" si="132"/>
        <v>2</v>
      </c>
      <c r="T326" s="51">
        <v>2160</v>
      </c>
      <c r="U326" s="79" t="s">
        <v>3345</v>
      </c>
      <c r="V326" s="26">
        <f>IF(E326="","",SUMIF(OUTBOUND!$G:$G,WMS!E326,OUTBOUND!$L:$L))</f>
        <v>56</v>
      </c>
      <c r="W326" s="26">
        <f>IF(E326="","",SUMIF(OUTBOUND!$G:$G,WMS!E326,OUTBOUND!$M:$M))</f>
        <v>448</v>
      </c>
      <c r="X326" s="73">
        <f>IF(E326="","",SUMIF(OUTBOUND!$G:$G,WMS!E326,OUTBOUND!$O:$O))</f>
        <v>708.4</v>
      </c>
      <c r="Y326" s="73">
        <f>IF(E326="","",SUMIF(OUTBOUND!$G:$G,WMS!E326,OUTBOUND!$AC:$AC))</f>
        <v>896</v>
      </c>
      <c r="Z326" s="73">
        <f>IF(E326="","",SUMIF(OUTBOUND!$G:$G,WMS!E326,OUTBOUND!$P:$P))</f>
        <v>10.64</v>
      </c>
      <c r="AA326" s="26">
        <f t="shared" si="133"/>
        <v>79</v>
      </c>
      <c r="AB326" s="26">
        <f t="shared" si="134"/>
        <v>632</v>
      </c>
      <c r="AC326" s="73">
        <f t="shared" si="135"/>
        <v>999.35</v>
      </c>
      <c r="AD326" s="73">
        <f t="shared" si="136"/>
        <v>1264</v>
      </c>
      <c r="AE326" s="73">
        <f t="shared" si="137"/>
        <v>15.06</v>
      </c>
      <c r="AF326" s="82" t="b">
        <f t="shared" si="138"/>
        <v>1</v>
      </c>
    </row>
    <row r="327" spans="1:32">
      <c r="A327" s="43" t="s">
        <v>3685</v>
      </c>
      <c r="B327" s="19" t="s">
        <v>676</v>
      </c>
      <c r="C327" s="19" t="s">
        <v>3686</v>
      </c>
      <c r="D327" s="19">
        <v>42495222</v>
      </c>
      <c r="E327" s="58" t="str">
        <f t="shared" si="127"/>
        <v>KG-ARI-1812-00048-01101/42495222</v>
      </c>
      <c r="F327" s="19" t="s">
        <v>678</v>
      </c>
      <c r="G327" s="19" t="s">
        <v>679</v>
      </c>
      <c r="H327" s="45">
        <v>43474</v>
      </c>
      <c r="I327" s="46">
        <v>63</v>
      </c>
      <c r="J327" s="46">
        <v>756</v>
      </c>
      <c r="K327" s="67">
        <f t="shared" si="128"/>
        <v>12</v>
      </c>
      <c r="L327" s="47">
        <v>0.7</v>
      </c>
      <c r="M327" s="68">
        <f t="shared" si="129"/>
        <v>44.1</v>
      </c>
      <c r="N327" s="46">
        <v>33</v>
      </c>
      <c r="O327" s="46">
        <v>12</v>
      </c>
      <c r="P327" s="46">
        <v>20</v>
      </c>
      <c r="Q327" s="73">
        <f t="shared" si="130"/>
        <v>0.008</v>
      </c>
      <c r="R327" s="67">
        <f t="shared" si="131"/>
        <v>0.5</v>
      </c>
      <c r="S327" s="74">
        <f t="shared" si="132"/>
        <v>0.0175</v>
      </c>
      <c r="T327" s="51">
        <v>13.23</v>
      </c>
      <c r="U327" s="76" t="s">
        <v>3687</v>
      </c>
      <c r="V327" s="26">
        <f>IF(E327="","",SUMIF(OUTBOUND!$G:$G,WMS!E327,OUTBOUND!$L:$L))</f>
        <v>0</v>
      </c>
      <c r="W327" s="26">
        <f>IF(E327="","",SUMIF(OUTBOUND!$G:$G,WMS!E327,OUTBOUND!$M:$M))</f>
        <v>0</v>
      </c>
      <c r="X327" s="73">
        <f>IF(E327="","",SUMIF(OUTBOUND!$G:$G,WMS!E327,OUTBOUND!$O:$O))</f>
        <v>0</v>
      </c>
      <c r="Y327" s="73">
        <f>IF(E327="","",SUMIF(OUTBOUND!$G:$G,WMS!E327,OUTBOUND!$AC:$AC))</f>
        <v>0</v>
      </c>
      <c r="Z327" s="73">
        <f>IF(E327="","",SUMIF(OUTBOUND!$G:$G,WMS!E327,OUTBOUND!$P:$P))</f>
        <v>0</v>
      </c>
      <c r="AA327" s="26">
        <f t="shared" si="133"/>
        <v>63</v>
      </c>
      <c r="AB327" s="26">
        <f t="shared" si="134"/>
        <v>756</v>
      </c>
      <c r="AC327" s="73">
        <f t="shared" si="135"/>
        <v>44.1</v>
      </c>
      <c r="AD327" s="73">
        <f t="shared" si="136"/>
        <v>13.23</v>
      </c>
      <c r="AE327" s="73">
        <f t="shared" si="137"/>
        <v>0.5</v>
      </c>
      <c r="AF327" s="82" t="b">
        <f t="shared" si="138"/>
        <v>1</v>
      </c>
    </row>
    <row r="328" spans="1:32">
      <c r="A328" s="43" t="s">
        <v>3685</v>
      </c>
      <c r="B328" s="19" t="s">
        <v>676</v>
      </c>
      <c r="C328" s="19" t="s">
        <v>3686</v>
      </c>
      <c r="D328" s="19">
        <v>42495239</v>
      </c>
      <c r="E328" s="58" t="str">
        <f t="shared" si="127"/>
        <v>KG-ARI-1812-00048-01101/42495239</v>
      </c>
      <c r="F328" s="19" t="s">
        <v>678</v>
      </c>
      <c r="G328" s="19" t="s">
        <v>680</v>
      </c>
      <c r="H328" s="45">
        <v>43474</v>
      </c>
      <c r="I328" s="46">
        <v>17</v>
      </c>
      <c r="J328" s="46">
        <v>204</v>
      </c>
      <c r="K328" s="67">
        <f t="shared" si="128"/>
        <v>12</v>
      </c>
      <c r="L328" s="47">
        <v>0.85</v>
      </c>
      <c r="M328" s="68">
        <f t="shared" si="129"/>
        <v>14.45</v>
      </c>
      <c r="N328" s="46">
        <v>33</v>
      </c>
      <c r="O328" s="46">
        <v>12</v>
      </c>
      <c r="P328" s="46">
        <v>20</v>
      </c>
      <c r="Q328" s="73">
        <f t="shared" si="130"/>
        <v>0.008</v>
      </c>
      <c r="R328" s="67">
        <f t="shared" si="131"/>
        <v>0.13</v>
      </c>
      <c r="S328" s="74">
        <f t="shared" si="132"/>
        <v>0.03</v>
      </c>
      <c r="T328" s="51">
        <v>6.12</v>
      </c>
      <c r="U328" s="76" t="s">
        <v>3687</v>
      </c>
      <c r="V328" s="26">
        <f>IF(E328="","",SUMIF(OUTBOUND!$G:$G,WMS!E328,OUTBOUND!$L:$L))</f>
        <v>0</v>
      </c>
      <c r="W328" s="26">
        <f>IF(E328="","",SUMIF(OUTBOUND!$G:$G,WMS!E328,OUTBOUND!$M:$M))</f>
        <v>0</v>
      </c>
      <c r="X328" s="73">
        <f>IF(E328="","",SUMIF(OUTBOUND!$G:$G,WMS!E328,OUTBOUND!$O:$O))</f>
        <v>0</v>
      </c>
      <c r="Y328" s="73">
        <f>IF(E328="","",SUMIF(OUTBOUND!$G:$G,WMS!E328,OUTBOUND!$AC:$AC))</f>
        <v>0</v>
      </c>
      <c r="Z328" s="73">
        <f>IF(E328="","",SUMIF(OUTBOUND!$G:$G,WMS!E328,OUTBOUND!$P:$P))</f>
        <v>0</v>
      </c>
      <c r="AA328" s="26">
        <f t="shared" si="133"/>
        <v>17</v>
      </c>
      <c r="AB328" s="26">
        <f t="shared" si="134"/>
        <v>204</v>
      </c>
      <c r="AC328" s="73">
        <f t="shared" si="135"/>
        <v>14.45</v>
      </c>
      <c r="AD328" s="73">
        <f t="shared" si="136"/>
        <v>6.12</v>
      </c>
      <c r="AE328" s="73">
        <f t="shared" si="137"/>
        <v>0.13</v>
      </c>
      <c r="AF328" s="82" t="b">
        <f t="shared" si="138"/>
        <v>1</v>
      </c>
    </row>
    <row r="329" spans="1:32">
      <c r="A329" s="43" t="s">
        <v>3685</v>
      </c>
      <c r="B329" s="19" t="s">
        <v>676</v>
      </c>
      <c r="C329" s="19" t="s">
        <v>3686</v>
      </c>
      <c r="D329" s="19">
        <v>42495284</v>
      </c>
      <c r="E329" s="58" t="str">
        <f t="shared" si="127"/>
        <v>KG-ARI-1812-00048-01101/42495284</v>
      </c>
      <c r="F329" s="19" t="s">
        <v>678</v>
      </c>
      <c r="G329" s="19" t="s">
        <v>681</v>
      </c>
      <c r="H329" s="45">
        <v>43474</v>
      </c>
      <c r="I329" s="46">
        <v>14</v>
      </c>
      <c r="J329" s="46">
        <v>168</v>
      </c>
      <c r="K329" s="67">
        <f t="shared" si="128"/>
        <v>12</v>
      </c>
      <c r="L329" s="47">
        <v>0.95</v>
      </c>
      <c r="M329" s="68">
        <f t="shared" si="129"/>
        <v>13.3</v>
      </c>
      <c r="N329" s="46">
        <v>33</v>
      </c>
      <c r="O329" s="46">
        <v>12</v>
      </c>
      <c r="P329" s="46">
        <v>20</v>
      </c>
      <c r="Q329" s="73">
        <f t="shared" si="130"/>
        <v>0.008</v>
      </c>
      <c r="R329" s="67">
        <f t="shared" si="131"/>
        <v>0.11</v>
      </c>
      <c r="S329" s="74">
        <f t="shared" si="132"/>
        <v>0.0416666666666667</v>
      </c>
      <c r="T329" s="51">
        <v>7</v>
      </c>
      <c r="U329" s="76" t="s">
        <v>3687</v>
      </c>
      <c r="V329" s="26">
        <f>IF(E329="","",SUMIF(OUTBOUND!$G:$G,WMS!E329,OUTBOUND!$L:$L))</f>
        <v>0</v>
      </c>
      <c r="W329" s="26">
        <f>IF(E329="","",SUMIF(OUTBOUND!$G:$G,WMS!E329,OUTBOUND!$M:$M))</f>
        <v>0</v>
      </c>
      <c r="X329" s="73">
        <f>IF(E329="","",SUMIF(OUTBOUND!$G:$G,WMS!E329,OUTBOUND!$O:$O))</f>
        <v>0</v>
      </c>
      <c r="Y329" s="73">
        <f>IF(E329="","",SUMIF(OUTBOUND!$G:$G,WMS!E329,OUTBOUND!$AC:$AC))</f>
        <v>0</v>
      </c>
      <c r="Z329" s="73">
        <f>IF(E329="","",SUMIF(OUTBOUND!$G:$G,WMS!E329,OUTBOUND!$P:$P))</f>
        <v>0</v>
      </c>
      <c r="AA329" s="26">
        <f t="shared" si="133"/>
        <v>14</v>
      </c>
      <c r="AB329" s="26">
        <f t="shared" si="134"/>
        <v>168</v>
      </c>
      <c r="AC329" s="73">
        <f t="shared" si="135"/>
        <v>13.3</v>
      </c>
      <c r="AD329" s="73">
        <f t="shared" si="136"/>
        <v>7</v>
      </c>
      <c r="AE329" s="73">
        <f t="shared" si="137"/>
        <v>0.11</v>
      </c>
      <c r="AF329" s="82" t="b">
        <f t="shared" si="138"/>
        <v>1</v>
      </c>
    </row>
    <row r="330" spans="1:32">
      <c r="A330" s="43" t="s">
        <v>3685</v>
      </c>
      <c r="B330" s="19" t="s">
        <v>676</v>
      </c>
      <c r="C330" s="19" t="s">
        <v>3686</v>
      </c>
      <c r="D330" s="19">
        <v>42495291</v>
      </c>
      <c r="E330" s="58" t="str">
        <f t="shared" si="127"/>
        <v>KG-ARI-1812-00048-01101/42495291</v>
      </c>
      <c r="F330" s="19" t="s">
        <v>678</v>
      </c>
      <c r="G330" s="19" t="s">
        <v>682</v>
      </c>
      <c r="H330" s="45">
        <v>43474</v>
      </c>
      <c r="I330" s="46">
        <v>16</v>
      </c>
      <c r="J330" s="46">
        <v>192</v>
      </c>
      <c r="K330" s="67">
        <f t="shared" si="128"/>
        <v>12</v>
      </c>
      <c r="L330" s="47">
        <v>0.85</v>
      </c>
      <c r="M330" s="68">
        <f t="shared" si="129"/>
        <v>13.6</v>
      </c>
      <c r="N330" s="46">
        <v>33</v>
      </c>
      <c r="O330" s="46">
        <v>12</v>
      </c>
      <c r="P330" s="46">
        <v>20</v>
      </c>
      <c r="Q330" s="73">
        <f t="shared" si="130"/>
        <v>0.008</v>
      </c>
      <c r="R330" s="67">
        <f t="shared" si="131"/>
        <v>0.13</v>
      </c>
      <c r="S330" s="74">
        <f t="shared" si="132"/>
        <v>0.0416666666666667</v>
      </c>
      <c r="T330" s="51">
        <v>8</v>
      </c>
      <c r="U330" s="76" t="s">
        <v>3687</v>
      </c>
      <c r="V330" s="26">
        <f>IF(E330="","",SUMIF(OUTBOUND!$G:$G,WMS!E330,OUTBOUND!$L:$L))</f>
        <v>2</v>
      </c>
      <c r="W330" s="26">
        <f>IF(E330="","",SUMIF(OUTBOUND!$G:$G,WMS!E330,OUTBOUND!$M:$M))</f>
        <v>24</v>
      </c>
      <c r="X330" s="73">
        <f>IF(E330="","",SUMIF(OUTBOUND!$G:$G,WMS!E330,OUTBOUND!$O:$O))</f>
        <v>1.7</v>
      </c>
      <c r="Y330" s="73">
        <f>IF(E330="","",SUMIF(OUTBOUND!$G:$G,WMS!E330,OUTBOUND!$AC:$AC))</f>
        <v>1</v>
      </c>
      <c r="Z330" s="73">
        <f>IF(E330="","",SUMIF(OUTBOUND!$G:$G,WMS!E330,OUTBOUND!$P:$P))</f>
        <v>0.016</v>
      </c>
      <c r="AA330" s="26">
        <f t="shared" si="133"/>
        <v>14</v>
      </c>
      <c r="AB330" s="26">
        <f t="shared" si="134"/>
        <v>168</v>
      </c>
      <c r="AC330" s="73">
        <f t="shared" si="135"/>
        <v>11.9</v>
      </c>
      <c r="AD330" s="73">
        <f t="shared" si="136"/>
        <v>7</v>
      </c>
      <c r="AE330" s="73">
        <f t="shared" si="137"/>
        <v>0.114</v>
      </c>
      <c r="AF330" s="82" t="b">
        <f t="shared" si="138"/>
        <v>1</v>
      </c>
    </row>
    <row r="331" spans="1:32">
      <c r="A331" s="43" t="s">
        <v>3685</v>
      </c>
      <c r="B331" s="19" t="s">
        <v>676</v>
      </c>
      <c r="C331" s="19" t="s">
        <v>3686</v>
      </c>
      <c r="D331" s="19">
        <v>42572176</v>
      </c>
      <c r="E331" s="58" t="str">
        <f t="shared" si="127"/>
        <v>KG-ARI-1812-00048-01101/42572176</v>
      </c>
      <c r="F331" s="19" t="s">
        <v>678</v>
      </c>
      <c r="G331" s="19" t="s">
        <v>683</v>
      </c>
      <c r="H331" s="45">
        <v>43474</v>
      </c>
      <c r="I331" s="46">
        <v>14</v>
      </c>
      <c r="J331" s="46">
        <v>168</v>
      </c>
      <c r="K331" s="67">
        <f t="shared" si="128"/>
        <v>12</v>
      </c>
      <c r="L331" s="47">
        <v>1.15</v>
      </c>
      <c r="M331" s="68">
        <f t="shared" si="129"/>
        <v>16.1</v>
      </c>
      <c r="N331" s="46">
        <v>42.5</v>
      </c>
      <c r="O331" s="46">
        <v>13</v>
      </c>
      <c r="P331" s="46">
        <v>20</v>
      </c>
      <c r="Q331" s="73">
        <f t="shared" si="130"/>
        <v>0.011</v>
      </c>
      <c r="R331" s="67">
        <f t="shared" si="131"/>
        <v>0.15</v>
      </c>
      <c r="S331" s="74">
        <f t="shared" si="132"/>
        <v>0.0483333333333333</v>
      </c>
      <c r="T331" s="51">
        <v>8.12</v>
      </c>
      <c r="U331" s="76" t="s">
        <v>3687</v>
      </c>
      <c r="V331" s="26">
        <f>IF(E331="","",SUMIF(OUTBOUND!$G:$G,WMS!E331,OUTBOUND!$L:$L))</f>
        <v>12</v>
      </c>
      <c r="W331" s="26">
        <f>IF(E331="","",SUMIF(OUTBOUND!$G:$G,WMS!E331,OUTBOUND!$M:$M))</f>
        <v>144</v>
      </c>
      <c r="X331" s="73">
        <f>IF(E331="","",SUMIF(OUTBOUND!$G:$G,WMS!E331,OUTBOUND!$O:$O))</f>
        <v>13.8</v>
      </c>
      <c r="Y331" s="73">
        <f>IF(E331="","",SUMIF(OUTBOUND!$G:$G,WMS!E331,OUTBOUND!$AC:$AC))</f>
        <v>6.95999999999999</v>
      </c>
      <c r="Z331" s="73">
        <f>IF(E331="","",SUMIF(OUTBOUND!$G:$G,WMS!E331,OUTBOUND!$P:$P))</f>
        <v>0.132</v>
      </c>
      <c r="AA331" s="26">
        <f t="shared" si="133"/>
        <v>2</v>
      </c>
      <c r="AB331" s="26">
        <f t="shared" si="134"/>
        <v>24</v>
      </c>
      <c r="AC331" s="73">
        <f t="shared" si="135"/>
        <v>2.3</v>
      </c>
      <c r="AD331" s="73">
        <f t="shared" si="136"/>
        <v>1.16</v>
      </c>
      <c r="AE331" s="73">
        <f t="shared" si="137"/>
        <v>0.018</v>
      </c>
      <c r="AF331" s="82" t="b">
        <f t="shared" si="138"/>
        <v>1</v>
      </c>
    </row>
    <row r="332" spans="1:32">
      <c r="A332" s="43" t="s">
        <v>3685</v>
      </c>
      <c r="B332" s="19" t="s">
        <v>676</v>
      </c>
      <c r="C332" s="19" t="s">
        <v>3686</v>
      </c>
      <c r="D332" s="19">
        <v>42665809</v>
      </c>
      <c r="E332" s="58" t="str">
        <f t="shared" si="127"/>
        <v>KG-ARI-1812-00048-01101/42665809</v>
      </c>
      <c r="F332" s="19" t="s">
        <v>685</v>
      </c>
      <c r="G332" s="19" t="s">
        <v>686</v>
      </c>
      <c r="H332" s="45">
        <v>43474</v>
      </c>
      <c r="I332" s="46">
        <v>15</v>
      </c>
      <c r="J332" s="46">
        <v>180</v>
      </c>
      <c r="K332" s="67">
        <f t="shared" si="128"/>
        <v>12</v>
      </c>
      <c r="L332" s="47">
        <v>0.9</v>
      </c>
      <c r="M332" s="68">
        <f t="shared" si="129"/>
        <v>13.5</v>
      </c>
      <c r="N332" s="46">
        <v>43</v>
      </c>
      <c r="O332" s="46">
        <v>19</v>
      </c>
      <c r="P332" s="46">
        <v>12</v>
      </c>
      <c r="Q332" s="73">
        <f t="shared" si="130"/>
        <v>0.01</v>
      </c>
      <c r="R332" s="67">
        <f t="shared" si="131"/>
        <v>0.15</v>
      </c>
      <c r="S332" s="74">
        <f t="shared" si="132"/>
        <v>0.0625</v>
      </c>
      <c r="T332" s="51">
        <v>11.25</v>
      </c>
      <c r="U332" s="79" t="s">
        <v>3411</v>
      </c>
      <c r="V332" s="26">
        <f>IF(E332="","",SUMIF(OUTBOUND!$G:$G,WMS!E332,OUTBOUND!$L:$L))</f>
        <v>8</v>
      </c>
      <c r="W332" s="26">
        <f>IF(E332="","",SUMIF(OUTBOUND!$G:$G,WMS!E332,OUTBOUND!$M:$M))</f>
        <v>96</v>
      </c>
      <c r="X332" s="73">
        <f>IF(E332="","",SUMIF(OUTBOUND!$G:$G,WMS!E332,OUTBOUND!$O:$O))</f>
        <v>7.2</v>
      </c>
      <c r="Y332" s="73">
        <f>IF(E332="","",SUMIF(OUTBOUND!$G:$G,WMS!E332,OUTBOUND!$AC:$AC))</f>
        <v>6</v>
      </c>
      <c r="Z332" s="73">
        <f>IF(E332="","",SUMIF(OUTBOUND!$G:$G,WMS!E332,OUTBOUND!$P:$P))</f>
        <v>0.08</v>
      </c>
      <c r="AA332" s="26">
        <f t="shared" si="133"/>
        <v>7</v>
      </c>
      <c r="AB332" s="26">
        <f t="shared" si="134"/>
        <v>84</v>
      </c>
      <c r="AC332" s="73">
        <f t="shared" si="135"/>
        <v>6.3</v>
      </c>
      <c r="AD332" s="73">
        <f t="shared" si="136"/>
        <v>5.25</v>
      </c>
      <c r="AE332" s="73">
        <f t="shared" si="137"/>
        <v>0.07</v>
      </c>
      <c r="AF332" s="82" t="b">
        <f t="shared" si="138"/>
        <v>1</v>
      </c>
    </row>
    <row r="333" spans="1:32">
      <c r="A333" s="43" t="s">
        <v>3685</v>
      </c>
      <c r="B333" s="19" t="s">
        <v>676</v>
      </c>
      <c r="C333" s="19" t="s">
        <v>3686</v>
      </c>
      <c r="D333" s="19">
        <v>42551102</v>
      </c>
      <c r="E333" s="58" t="str">
        <f t="shared" si="127"/>
        <v>KG-ARI-1812-00048-01101/42551102</v>
      </c>
      <c r="F333" s="19" t="s">
        <v>685</v>
      </c>
      <c r="G333" s="19" t="s">
        <v>687</v>
      </c>
      <c r="H333" s="45">
        <v>43474</v>
      </c>
      <c r="I333" s="46">
        <v>18</v>
      </c>
      <c r="J333" s="46">
        <v>216</v>
      </c>
      <c r="K333" s="67">
        <f t="shared" si="128"/>
        <v>12</v>
      </c>
      <c r="L333" s="47">
        <v>0.9</v>
      </c>
      <c r="M333" s="68">
        <f t="shared" si="129"/>
        <v>16.2</v>
      </c>
      <c r="N333" s="46">
        <v>31.5</v>
      </c>
      <c r="O333" s="46">
        <v>22</v>
      </c>
      <c r="P333" s="46">
        <v>14</v>
      </c>
      <c r="Q333" s="73">
        <f t="shared" si="130"/>
        <v>0.01</v>
      </c>
      <c r="R333" s="67">
        <f t="shared" si="131"/>
        <v>0.17</v>
      </c>
      <c r="S333" s="74">
        <f t="shared" si="132"/>
        <v>0.0625</v>
      </c>
      <c r="T333" s="51">
        <v>13.5</v>
      </c>
      <c r="U333" s="79" t="s">
        <v>3411</v>
      </c>
      <c r="V333" s="26">
        <f>IF(E333="","",SUMIF(OUTBOUND!$G:$G,WMS!E333,OUTBOUND!$L:$L))</f>
        <v>0</v>
      </c>
      <c r="W333" s="26">
        <f>IF(E333="","",SUMIF(OUTBOUND!$G:$G,WMS!E333,OUTBOUND!$M:$M))</f>
        <v>0</v>
      </c>
      <c r="X333" s="73">
        <f>IF(E333="","",SUMIF(OUTBOUND!$G:$G,WMS!E333,OUTBOUND!$O:$O))</f>
        <v>0</v>
      </c>
      <c r="Y333" s="73">
        <f>IF(E333="","",SUMIF(OUTBOUND!$G:$G,WMS!E333,OUTBOUND!$AC:$AC))</f>
        <v>0</v>
      </c>
      <c r="Z333" s="73">
        <f>IF(E333="","",SUMIF(OUTBOUND!$G:$G,WMS!E333,OUTBOUND!$P:$P))</f>
        <v>0</v>
      </c>
      <c r="AA333" s="26">
        <f t="shared" si="133"/>
        <v>18</v>
      </c>
      <c r="AB333" s="26">
        <f t="shared" si="134"/>
        <v>216</v>
      </c>
      <c r="AC333" s="73">
        <f t="shared" si="135"/>
        <v>16.2</v>
      </c>
      <c r="AD333" s="73">
        <f t="shared" si="136"/>
        <v>13.5</v>
      </c>
      <c r="AE333" s="73">
        <f t="shared" si="137"/>
        <v>0.17</v>
      </c>
      <c r="AF333" s="82" t="b">
        <f t="shared" si="138"/>
        <v>1</v>
      </c>
    </row>
    <row r="334" spans="1:32">
      <c r="A334" s="43" t="s">
        <v>3685</v>
      </c>
      <c r="B334" s="19" t="s">
        <v>676</v>
      </c>
      <c r="C334" s="19" t="s">
        <v>3686</v>
      </c>
      <c r="D334" s="19">
        <v>42551119</v>
      </c>
      <c r="E334" s="58" t="str">
        <f t="shared" si="127"/>
        <v>KG-ARI-1812-00048-01101/42551119</v>
      </c>
      <c r="F334" s="19" t="s">
        <v>685</v>
      </c>
      <c r="G334" s="19" t="s">
        <v>688</v>
      </c>
      <c r="H334" s="45">
        <v>43474</v>
      </c>
      <c r="I334" s="46">
        <v>8</v>
      </c>
      <c r="J334" s="46">
        <v>96</v>
      </c>
      <c r="K334" s="67">
        <f t="shared" si="128"/>
        <v>12</v>
      </c>
      <c r="L334" s="47">
        <v>0.7</v>
      </c>
      <c r="M334" s="68">
        <f t="shared" si="129"/>
        <v>5.6</v>
      </c>
      <c r="N334" s="46">
        <v>28.5</v>
      </c>
      <c r="O334" s="46">
        <v>20.5</v>
      </c>
      <c r="P334" s="46">
        <v>13.5</v>
      </c>
      <c r="Q334" s="73">
        <f t="shared" si="130"/>
        <v>0.008</v>
      </c>
      <c r="R334" s="67">
        <f t="shared" si="131"/>
        <v>0.06</v>
      </c>
      <c r="S334" s="74">
        <f t="shared" si="132"/>
        <v>0.0458333333333333</v>
      </c>
      <c r="T334" s="51">
        <v>4.4</v>
      </c>
      <c r="U334" s="79" t="s">
        <v>3411</v>
      </c>
      <c r="V334" s="26">
        <f>IF(E334="","",SUMIF(OUTBOUND!$G:$G,WMS!E334,OUTBOUND!$L:$L))</f>
        <v>0</v>
      </c>
      <c r="W334" s="26">
        <f>IF(E334="","",SUMIF(OUTBOUND!$G:$G,WMS!E334,OUTBOUND!$M:$M))</f>
        <v>0</v>
      </c>
      <c r="X334" s="73">
        <f>IF(E334="","",SUMIF(OUTBOUND!$G:$G,WMS!E334,OUTBOUND!$O:$O))</f>
        <v>0</v>
      </c>
      <c r="Y334" s="73">
        <f>IF(E334="","",SUMIF(OUTBOUND!$G:$G,WMS!E334,OUTBOUND!$AC:$AC))</f>
        <v>0</v>
      </c>
      <c r="Z334" s="73">
        <f>IF(E334="","",SUMIF(OUTBOUND!$G:$G,WMS!E334,OUTBOUND!$P:$P))</f>
        <v>0</v>
      </c>
      <c r="AA334" s="26">
        <f t="shared" si="133"/>
        <v>8</v>
      </c>
      <c r="AB334" s="26">
        <f t="shared" si="134"/>
        <v>96</v>
      </c>
      <c r="AC334" s="73">
        <f t="shared" si="135"/>
        <v>5.6</v>
      </c>
      <c r="AD334" s="73">
        <f t="shared" si="136"/>
        <v>4.4</v>
      </c>
      <c r="AE334" s="73">
        <f t="shared" si="137"/>
        <v>0.06</v>
      </c>
      <c r="AF334" s="82" t="b">
        <f t="shared" si="138"/>
        <v>1</v>
      </c>
    </row>
    <row r="335" spans="1:32">
      <c r="A335" s="43" t="s">
        <v>3685</v>
      </c>
      <c r="B335" s="19" t="s">
        <v>676</v>
      </c>
      <c r="C335" s="19" t="s">
        <v>3686</v>
      </c>
      <c r="D335" s="19">
        <v>42308812</v>
      </c>
      <c r="E335" s="58" t="str">
        <f t="shared" si="127"/>
        <v>KG-ARI-1812-00048-01101/42308812</v>
      </c>
      <c r="F335" s="19" t="s">
        <v>690</v>
      </c>
      <c r="G335" s="19" t="s">
        <v>691</v>
      </c>
      <c r="H335" s="45">
        <v>43474</v>
      </c>
      <c r="I335" s="46">
        <v>18</v>
      </c>
      <c r="J335" s="46">
        <v>216</v>
      </c>
      <c r="K335" s="67">
        <f t="shared" si="128"/>
        <v>12</v>
      </c>
      <c r="L335" s="47">
        <v>0.7</v>
      </c>
      <c r="M335" s="68">
        <f t="shared" si="129"/>
        <v>12.6</v>
      </c>
      <c r="N335" s="46">
        <v>29.5</v>
      </c>
      <c r="O335" s="46">
        <v>12</v>
      </c>
      <c r="P335" s="46">
        <v>19</v>
      </c>
      <c r="Q335" s="73">
        <f t="shared" si="130"/>
        <v>0.007</v>
      </c>
      <c r="R335" s="67">
        <f t="shared" si="131"/>
        <v>0.12</v>
      </c>
      <c r="S335" s="74">
        <f t="shared" si="132"/>
        <v>0.0601851851851852</v>
      </c>
      <c r="T335" s="51">
        <v>13</v>
      </c>
      <c r="U335" s="79" t="s">
        <v>3411</v>
      </c>
      <c r="V335" s="26">
        <f>IF(E335="","",SUMIF(OUTBOUND!$G:$G,WMS!E335,OUTBOUND!$L:$L))</f>
        <v>0</v>
      </c>
      <c r="W335" s="26">
        <f>IF(E335="","",SUMIF(OUTBOUND!$G:$G,WMS!E335,OUTBOUND!$M:$M))</f>
        <v>0</v>
      </c>
      <c r="X335" s="73">
        <f>IF(E335="","",SUMIF(OUTBOUND!$G:$G,WMS!E335,OUTBOUND!$O:$O))</f>
        <v>0</v>
      </c>
      <c r="Y335" s="73">
        <f>IF(E335="","",SUMIF(OUTBOUND!$G:$G,WMS!E335,OUTBOUND!$AC:$AC))</f>
        <v>0</v>
      </c>
      <c r="Z335" s="73">
        <f>IF(E335="","",SUMIF(OUTBOUND!$G:$G,WMS!E335,OUTBOUND!$P:$P))</f>
        <v>0</v>
      </c>
      <c r="AA335" s="26">
        <f t="shared" si="133"/>
        <v>18</v>
      </c>
      <c r="AB335" s="26">
        <f t="shared" si="134"/>
        <v>216</v>
      </c>
      <c r="AC335" s="73">
        <f t="shared" si="135"/>
        <v>12.6</v>
      </c>
      <c r="AD335" s="73">
        <f t="shared" si="136"/>
        <v>13</v>
      </c>
      <c r="AE335" s="73">
        <f t="shared" si="137"/>
        <v>0.12</v>
      </c>
      <c r="AF335" s="82" t="b">
        <f t="shared" si="138"/>
        <v>1</v>
      </c>
    </row>
    <row r="336" spans="1:32">
      <c r="A336" s="43" t="s">
        <v>3685</v>
      </c>
      <c r="B336" s="19" t="s">
        <v>676</v>
      </c>
      <c r="C336" s="19" t="s">
        <v>3686</v>
      </c>
      <c r="D336" s="19">
        <v>42327332</v>
      </c>
      <c r="E336" s="58" t="str">
        <f t="shared" si="127"/>
        <v>KG-ARI-1812-00048-01101/42327332</v>
      </c>
      <c r="F336" s="19" t="s">
        <v>690</v>
      </c>
      <c r="G336" s="19" t="s">
        <v>692</v>
      </c>
      <c r="H336" s="45">
        <v>43474</v>
      </c>
      <c r="I336" s="46">
        <v>8</v>
      </c>
      <c r="J336" s="46">
        <v>96</v>
      </c>
      <c r="K336" s="67">
        <f t="shared" si="128"/>
        <v>12</v>
      </c>
      <c r="L336" s="47">
        <v>0.95</v>
      </c>
      <c r="M336" s="68">
        <f t="shared" si="129"/>
        <v>7.6</v>
      </c>
      <c r="N336" s="46">
        <v>29.5</v>
      </c>
      <c r="O336" s="46">
        <v>12</v>
      </c>
      <c r="P336" s="46">
        <v>19</v>
      </c>
      <c r="Q336" s="73">
        <f t="shared" si="130"/>
        <v>0.007</v>
      </c>
      <c r="R336" s="67">
        <f t="shared" si="131"/>
        <v>0.05</v>
      </c>
      <c r="S336" s="74">
        <f t="shared" si="132"/>
        <v>0.0625</v>
      </c>
      <c r="T336" s="51">
        <v>6</v>
      </c>
      <c r="U336" s="79" t="s">
        <v>3411</v>
      </c>
      <c r="V336" s="26">
        <f>IF(E336="","",SUMIF(OUTBOUND!$G:$G,WMS!E336,OUTBOUND!$L:$L))</f>
        <v>0</v>
      </c>
      <c r="W336" s="26">
        <f>IF(E336="","",SUMIF(OUTBOUND!$G:$G,WMS!E336,OUTBOUND!$M:$M))</f>
        <v>0</v>
      </c>
      <c r="X336" s="73">
        <f>IF(E336="","",SUMIF(OUTBOUND!$G:$G,WMS!E336,OUTBOUND!$O:$O))</f>
        <v>0</v>
      </c>
      <c r="Y336" s="73">
        <f>IF(E336="","",SUMIF(OUTBOUND!$G:$G,WMS!E336,OUTBOUND!$AC:$AC))</f>
        <v>0</v>
      </c>
      <c r="Z336" s="73">
        <f>IF(E336="","",SUMIF(OUTBOUND!$G:$G,WMS!E336,OUTBOUND!$P:$P))</f>
        <v>0</v>
      </c>
      <c r="AA336" s="26">
        <f t="shared" si="133"/>
        <v>8</v>
      </c>
      <c r="AB336" s="26">
        <f t="shared" si="134"/>
        <v>96</v>
      </c>
      <c r="AC336" s="73">
        <f t="shared" si="135"/>
        <v>7.6</v>
      </c>
      <c r="AD336" s="73">
        <f t="shared" si="136"/>
        <v>6</v>
      </c>
      <c r="AE336" s="73">
        <f t="shared" si="137"/>
        <v>0.05</v>
      </c>
      <c r="AF336" s="82" t="b">
        <f t="shared" si="138"/>
        <v>1</v>
      </c>
    </row>
    <row r="337" spans="1:32">
      <c r="A337" s="43" t="s">
        <v>3685</v>
      </c>
      <c r="B337" s="19" t="s">
        <v>676</v>
      </c>
      <c r="C337" s="19" t="s">
        <v>3686</v>
      </c>
      <c r="D337" s="19">
        <v>42604426</v>
      </c>
      <c r="E337" s="58" t="str">
        <f t="shared" si="127"/>
        <v>KG-ARI-1812-00048-01101/42604426</v>
      </c>
      <c r="F337" s="19" t="s">
        <v>690</v>
      </c>
      <c r="G337" s="19" t="s">
        <v>693</v>
      </c>
      <c r="H337" s="45">
        <v>43474</v>
      </c>
      <c r="I337" s="46">
        <v>5</v>
      </c>
      <c r="J337" s="46">
        <v>60</v>
      </c>
      <c r="K337" s="67">
        <f t="shared" si="128"/>
        <v>12</v>
      </c>
      <c r="L337" s="47">
        <v>1.35</v>
      </c>
      <c r="M337" s="68">
        <f t="shared" si="129"/>
        <v>6.75</v>
      </c>
      <c r="N337" s="46">
        <v>39.5</v>
      </c>
      <c r="O337" s="46">
        <v>12</v>
      </c>
      <c r="P337" s="46">
        <v>19</v>
      </c>
      <c r="Q337" s="73">
        <f t="shared" si="130"/>
        <v>0.009</v>
      </c>
      <c r="R337" s="67">
        <f t="shared" si="131"/>
        <v>0.05</v>
      </c>
      <c r="S337" s="74">
        <f t="shared" si="132"/>
        <v>0.1</v>
      </c>
      <c r="T337" s="51">
        <v>6</v>
      </c>
      <c r="U337" s="79" t="s">
        <v>3411</v>
      </c>
      <c r="V337" s="26">
        <f>IF(E337="","",SUMIF(OUTBOUND!$G:$G,WMS!E337,OUTBOUND!$L:$L))</f>
        <v>4</v>
      </c>
      <c r="W337" s="26">
        <f>IF(E337="","",SUMIF(OUTBOUND!$G:$G,WMS!E337,OUTBOUND!$M:$M))</f>
        <v>48</v>
      </c>
      <c r="X337" s="73">
        <f>IF(E337="","",SUMIF(OUTBOUND!$G:$G,WMS!E337,OUTBOUND!$O:$O))</f>
        <v>5.4</v>
      </c>
      <c r="Y337" s="73">
        <f>IF(E337="","",SUMIF(OUTBOUND!$G:$G,WMS!E337,OUTBOUND!$AC:$AC))</f>
        <v>4.8</v>
      </c>
      <c r="Z337" s="73">
        <f>IF(E337="","",SUMIF(OUTBOUND!$G:$G,WMS!E337,OUTBOUND!$P:$P))</f>
        <v>0.036</v>
      </c>
      <c r="AA337" s="26">
        <f t="shared" si="133"/>
        <v>1</v>
      </c>
      <c r="AB337" s="26">
        <f t="shared" si="134"/>
        <v>12</v>
      </c>
      <c r="AC337" s="73">
        <f t="shared" si="135"/>
        <v>1.35</v>
      </c>
      <c r="AD337" s="73">
        <f t="shared" si="136"/>
        <v>1.2</v>
      </c>
      <c r="AE337" s="73">
        <f t="shared" si="137"/>
        <v>0.014</v>
      </c>
      <c r="AF337" s="82" t="b">
        <f t="shared" si="138"/>
        <v>1</v>
      </c>
    </row>
    <row r="338" spans="1:32">
      <c r="A338" s="43" t="s">
        <v>3685</v>
      </c>
      <c r="B338" s="19" t="s">
        <v>676</v>
      </c>
      <c r="C338" s="19" t="s">
        <v>3686</v>
      </c>
      <c r="D338" s="19">
        <v>42308836</v>
      </c>
      <c r="E338" s="58" t="str">
        <f t="shared" si="127"/>
        <v>KG-ARI-1812-00048-01101/42308836</v>
      </c>
      <c r="F338" s="19" t="s">
        <v>690</v>
      </c>
      <c r="G338" s="19" t="s">
        <v>694</v>
      </c>
      <c r="H338" s="45">
        <v>43474</v>
      </c>
      <c r="I338" s="46">
        <v>9</v>
      </c>
      <c r="J338" s="46">
        <v>108</v>
      </c>
      <c r="K338" s="67">
        <f t="shared" si="128"/>
        <v>12</v>
      </c>
      <c r="L338" s="47">
        <v>0.95</v>
      </c>
      <c r="M338" s="68">
        <f t="shared" si="129"/>
        <v>8.55</v>
      </c>
      <c r="N338" s="46">
        <v>29.5</v>
      </c>
      <c r="O338" s="46">
        <v>12</v>
      </c>
      <c r="P338" s="46">
        <v>19</v>
      </c>
      <c r="Q338" s="73">
        <f t="shared" si="130"/>
        <v>0.007</v>
      </c>
      <c r="R338" s="67">
        <f t="shared" si="131"/>
        <v>0.06</v>
      </c>
      <c r="S338" s="74">
        <f t="shared" si="132"/>
        <v>0.0740740740740741</v>
      </c>
      <c r="T338" s="51">
        <v>8</v>
      </c>
      <c r="U338" s="79" t="s">
        <v>3411</v>
      </c>
      <c r="V338" s="26">
        <f>IF(E338="","",SUMIF(OUTBOUND!$G:$G,WMS!E338,OUTBOUND!$L:$L))</f>
        <v>0</v>
      </c>
      <c r="W338" s="26">
        <f>IF(E338="","",SUMIF(OUTBOUND!$G:$G,WMS!E338,OUTBOUND!$M:$M))</f>
        <v>0</v>
      </c>
      <c r="X338" s="73">
        <f>IF(E338="","",SUMIF(OUTBOUND!$G:$G,WMS!E338,OUTBOUND!$O:$O))</f>
        <v>0</v>
      </c>
      <c r="Y338" s="73">
        <f>IF(E338="","",SUMIF(OUTBOUND!$G:$G,WMS!E338,OUTBOUND!$AC:$AC))</f>
        <v>0</v>
      </c>
      <c r="Z338" s="73">
        <f>IF(E338="","",SUMIF(OUTBOUND!$G:$G,WMS!E338,OUTBOUND!$P:$P))</f>
        <v>0</v>
      </c>
      <c r="AA338" s="26">
        <f t="shared" si="133"/>
        <v>9</v>
      </c>
      <c r="AB338" s="26">
        <f t="shared" si="134"/>
        <v>108</v>
      </c>
      <c r="AC338" s="73">
        <f t="shared" si="135"/>
        <v>8.55</v>
      </c>
      <c r="AD338" s="73">
        <f t="shared" si="136"/>
        <v>8</v>
      </c>
      <c r="AE338" s="73">
        <f t="shared" si="137"/>
        <v>0.06</v>
      </c>
      <c r="AF338" s="82" t="b">
        <f t="shared" si="138"/>
        <v>1</v>
      </c>
    </row>
    <row r="339" spans="1:32">
      <c r="A339" s="43" t="s">
        <v>3685</v>
      </c>
      <c r="B339" s="19" t="s">
        <v>676</v>
      </c>
      <c r="C339" s="19" t="s">
        <v>3686</v>
      </c>
      <c r="D339" s="19">
        <v>42604433</v>
      </c>
      <c r="E339" s="58" t="str">
        <f t="shared" si="127"/>
        <v>KG-ARI-1812-00048-01101/42604433</v>
      </c>
      <c r="F339" s="19" t="s">
        <v>690</v>
      </c>
      <c r="G339" s="19" t="s">
        <v>695</v>
      </c>
      <c r="H339" s="45">
        <v>43474</v>
      </c>
      <c r="I339" s="46">
        <v>6</v>
      </c>
      <c r="J339" s="46">
        <v>72</v>
      </c>
      <c r="K339" s="67">
        <f t="shared" si="128"/>
        <v>12</v>
      </c>
      <c r="L339" s="47">
        <v>1.2</v>
      </c>
      <c r="M339" s="68">
        <f t="shared" si="129"/>
        <v>7.2</v>
      </c>
      <c r="N339" s="46">
        <v>39.5</v>
      </c>
      <c r="O339" s="46">
        <v>12</v>
      </c>
      <c r="P339" s="46">
        <v>19</v>
      </c>
      <c r="Q339" s="73">
        <f t="shared" si="130"/>
        <v>0.009</v>
      </c>
      <c r="R339" s="67">
        <f t="shared" si="131"/>
        <v>0.05</v>
      </c>
      <c r="S339" s="74">
        <f t="shared" si="132"/>
        <v>0.0972222222222222</v>
      </c>
      <c r="T339" s="51">
        <v>7</v>
      </c>
      <c r="U339" s="79" t="s">
        <v>3411</v>
      </c>
      <c r="V339" s="26">
        <f>IF(E339="","",SUMIF(OUTBOUND!$G:$G,WMS!E339,OUTBOUND!$L:$L))</f>
        <v>1</v>
      </c>
      <c r="W339" s="26">
        <f>IF(E339="","",SUMIF(OUTBOUND!$G:$G,WMS!E339,OUTBOUND!$M:$M))</f>
        <v>12</v>
      </c>
      <c r="X339" s="73">
        <f>IF(E339="","",SUMIF(OUTBOUND!$G:$G,WMS!E339,OUTBOUND!$O:$O))</f>
        <v>1.2</v>
      </c>
      <c r="Y339" s="73">
        <f>IF(E339="","",SUMIF(OUTBOUND!$G:$G,WMS!E339,OUTBOUND!$AC:$AC))</f>
        <v>1.16666666666667</v>
      </c>
      <c r="Z339" s="73">
        <f>IF(E339="","",SUMIF(OUTBOUND!$G:$G,WMS!E339,OUTBOUND!$P:$P))</f>
        <v>0.009</v>
      </c>
      <c r="AA339" s="26">
        <f t="shared" si="133"/>
        <v>5</v>
      </c>
      <c r="AB339" s="26">
        <f t="shared" si="134"/>
        <v>60</v>
      </c>
      <c r="AC339" s="73">
        <f t="shared" si="135"/>
        <v>6</v>
      </c>
      <c r="AD339" s="73">
        <f t="shared" si="136"/>
        <v>5.83333333333333</v>
      </c>
      <c r="AE339" s="73">
        <f t="shared" si="137"/>
        <v>0.041</v>
      </c>
      <c r="AF339" s="82" t="b">
        <f t="shared" si="138"/>
        <v>1</v>
      </c>
    </row>
    <row r="340" spans="1:32">
      <c r="A340" s="43" t="s">
        <v>3685</v>
      </c>
      <c r="B340" s="19" t="s">
        <v>676</v>
      </c>
      <c r="C340" s="19" t="s">
        <v>3686</v>
      </c>
      <c r="D340" s="19">
        <v>42604440</v>
      </c>
      <c r="E340" s="58" t="str">
        <f t="shared" si="127"/>
        <v>KG-ARI-1812-00048-01101/42604440</v>
      </c>
      <c r="F340" s="19" t="s">
        <v>690</v>
      </c>
      <c r="G340" s="19" t="s">
        <v>696</v>
      </c>
      <c r="H340" s="45">
        <v>43474</v>
      </c>
      <c r="I340" s="46">
        <v>9</v>
      </c>
      <c r="J340" s="46">
        <v>108</v>
      </c>
      <c r="K340" s="67">
        <f t="shared" si="128"/>
        <v>12</v>
      </c>
      <c r="L340" s="47">
        <v>1.2</v>
      </c>
      <c r="M340" s="68">
        <f t="shared" si="129"/>
        <v>10.8</v>
      </c>
      <c r="N340" s="46">
        <v>39.5</v>
      </c>
      <c r="O340" s="46">
        <v>12</v>
      </c>
      <c r="P340" s="46">
        <v>19</v>
      </c>
      <c r="Q340" s="73">
        <f t="shared" si="130"/>
        <v>0.009</v>
      </c>
      <c r="R340" s="67">
        <f t="shared" si="131"/>
        <v>0.08</v>
      </c>
      <c r="S340" s="74">
        <f t="shared" si="132"/>
        <v>0.0925925925925926</v>
      </c>
      <c r="T340" s="51">
        <v>10</v>
      </c>
      <c r="U340" s="79" t="s">
        <v>3411</v>
      </c>
      <c r="V340" s="26">
        <f>IF(E340="","",SUMIF(OUTBOUND!$G:$G,WMS!E340,OUTBOUND!$L:$L))</f>
        <v>3</v>
      </c>
      <c r="W340" s="26">
        <f>IF(E340="","",SUMIF(OUTBOUND!$G:$G,WMS!E340,OUTBOUND!$M:$M))</f>
        <v>36</v>
      </c>
      <c r="X340" s="73">
        <f>IF(E340="","",SUMIF(OUTBOUND!$G:$G,WMS!E340,OUTBOUND!$O:$O))</f>
        <v>3.6</v>
      </c>
      <c r="Y340" s="73">
        <f>IF(E340="","",SUMIF(OUTBOUND!$G:$G,WMS!E340,OUTBOUND!$AC:$AC))</f>
        <v>3.33333333333333</v>
      </c>
      <c r="Z340" s="73">
        <f>IF(E340="","",SUMIF(OUTBOUND!$G:$G,WMS!E340,OUTBOUND!$P:$P))</f>
        <v>0.027</v>
      </c>
      <c r="AA340" s="26">
        <f t="shared" si="133"/>
        <v>6</v>
      </c>
      <c r="AB340" s="26">
        <f t="shared" si="134"/>
        <v>72</v>
      </c>
      <c r="AC340" s="73">
        <f t="shared" si="135"/>
        <v>7.2</v>
      </c>
      <c r="AD340" s="73">
        <f t="shared" si="136"/>
        <v>6.66666666666667</v>
      </c>
      <c r="AE340" s="73">
        <f t="shared" si="137"/>
        <v>0.053</v>
      </c>
      <c r="AF340" s="82" t="b">
        <f t="shared" si="138"/>
        <v>1</v>
      </c>
    </row>
    <row r="341" spans="1:32">
      <c r="A341" s="43" t="s">
        <v>3685</v>
      </c>
      <c r="B341" s="19" t="s">
        <v>676</v>
      </c>
      <c r="C341" s="19" t="s">
        <v>3686</v>
      </c>
      <c r="D341" s="19">
        <v>42204398</v>
      </c>
      <c r="E341" s="58" t="str">
        <f t="shared" si="127"/>
        <v>KG-ARI-1812-00048-01101/42204398</v>
      </c>
      <c r="F341" s="19" t="s">
        <v>690</v>
      </c>
      <c r="G341" s="19" t="s">
        <v>697</v>
      </c>
      <c r="H341" s="45">
        <v>43474</v>
      </c>
      <c r="I341" s="46">
        <v>6</v>
      </c>
      <c r="J341" s="46">
        <v>72</v>
      </c>
      <c r="K341" s="67">
        <f t="shared" si="128"/>
        <v>12</v>
      </c>
      <c r="L341" s="47">
        <v>0.45</v>
      </c>
      <c r="M341" s="68">
        <f t="shared" si="129"/>
        <v>2.7</v>
      </c>
      <c r="N341" s="46">
        <v>19.5</v>
      </c>
      <c r="O341" s="46">
        <v>12</v>
      </c>
      <c r="P341" s="46">
        <v>19</v>
      </c>
      <c r="Q341" s="73">
        <f t="shared" si="130"/>
        <v>0.004</v>
      </c>
      <c r="R341" s="67">
        <f t="shared" si="131"/>
        <v>0.03</v>
      </c>
      <c r="S341" s="74">
        <f t="shared" si="132"/>
        <v>0.0416666666666667</v>
      </c>
      <c r="T341" s="51">
        <v>3</v>
      </c>
      <c r="U341" s="79" t="s">
        <v>3411</v>
      </c>
      <c r="V341" s="26">
        <f>IF(E341="","",SUMIF(OUTBOUND!$G:$G,WMS!E341,OUTBOUND!$L:$L))</f>
        <v>0</v>
      </c>
      <c r="W341" s="26">
        <f>IF(E341="","",SUMIF(OUTBOUND!$G:$G,WMS!E341,OUTBOUND!$M:$M))</f>
        <v>0</v>
      </c>
      <c r="X341" s="73">
        <f>IF(E341="","",SUMIF(OUTBOUND!$G:$G,WMS!E341,OUTBOUND!$O:$O))</f>
        <v>0</v>
      </c>
      <c r="Y341" s="73">
        <f>IF(E341="","",SUMIF(OUTBOUND!$G:$G,WMS!E341,OUTBOUND!$AC:$AC))</f>
        <v>0</v>
      </c>
      <c r="Z341" s="73">
        <f>IF(E341="","",SUMIF(OUTBOUND!$G:$G,WMS!E341,OUTBOUND!$P:$P))</f>
        <v>0</v>
      </c>
      <c r="AA341" s="26">
        <f t="shared" si="133"/>
        <v>6</v>
      </c>
      <c r="AB341" s="26">
        <f t="shared" si="134"/>
        <v>72</v>
      </c>
      <c r="AC341" s="73">
        <f t="shared" si="135"/>
        <v>2.7</v>
      </c>
      <c r="AD341" s="73">
        <f t="shared" si="136"/>
        <v>3</v>
      </c>
      <c r="AE341" s="73">
        <f t="shared" si="137"/>
        <v>0.03</v>
      </c>
      <c r="AF341" s="82" t="b">
        <f t="shared" si="138"/>
        <v>1</v>
      </c>
    </row>
    <row r="342" spans="1:32">
      <c r="A342" s="43" t="s">
        <v>3685</v>
      </c>
      <c r="B342" s="19" t="s">
        <v>676</v>
      </c>
      <c r="C342" s="19" t="s">
        <v>3686</v>
      </c>
      <c r="D342" s="19">
        <v>42604419</v>
      </c>
      <c r="E342" s="58" t="str">
        <f t="shared" si="127"/>
        <v>KG-ARI-1812-00048-01101/42604419</v>
      </c>
      <c r="F342" s="19" t="s">
        <v>690</v>
      </c>
      <c r="G342" s="19" t="s">
        <v>698</v>
      </c>
      <c r="H342" s="45">
        <v>43474</v>
      </c>
      <c r="I342" s="46">
        <v>5</v>
      </c>
      <c r="J342" s="46">
        <v>60</v>
      </c>
      <c r="K342" s="67">
        <f t="shared" si="128"/>
        <v>12</v>
      </c>
      <c r="L342" s="47">
        <v>0.7</v>
      </c>
      <c r="M342" s="68">
        <f t="shared" si="129"/>
        <v>3.5</v>
      </c>
      <c r="N342" s="46">
        <v>29.5</v>
      </c>
      <c r="O342" s="46">
        <v>12</v>
      </c>
      <c r="P342" s="46">
        <v>19</v>
      </c>
      <c r="Q342" s="73">
        <f t="shared" si="130"/>
        <v>0.007</v>
      </c>
      <c r="R342" s="67">
        <f t="shared" si="131"/>
        <v>0.03</v>
      </c>
      <c r="S342" s="74">
        <f t="shared" si="132"/>
        <v>0.05</v>
      </c>
      <c r="T342" s="51">
        <v>3</v>
      </c>
      <c r="U342" s="79" t="s">
        <v>3411</v>
      </c>
      <c r="V342" s="26">
        <f>IF(E342="","",SUMIF(OUTBOUND!$G:$G,WMS!E342,OUTBOUND!$L:$L))</f>
        <v>3</v>
      </c>
      <c r="W342" s="26">
        <f>IF(E342="","",SUMIF(OUTBOUND!$G:$G,WMS!E342,OUTBOUND!$M:$M))</f>
        <v>36</v>
      </c>
      <c r="X342" s="73">
        <f>IF(E342="","",SUMIF(OUTBOUND!$G:$G,WMS!E342,OUTBOUND!$O:$O))</f>
        <v>2.1</v>
      </c>
      <c r="Y342" s="73">
        <f>IF(E342="","",SUMIF(OUTBOUND!$G:$G,WMS!E342,OUTBOUND!$AC:$AC))</f>
        <v>1.8</v>
      </c>
      <c r="Z342" s="73">
        <f>IF(E342="","",SUMIF(OUTBOUND!$G:$G,WMS!E342,OUTBOUND!$P:$P))</f>
        <v>0.021</v>
      </c>
      <c r="AA342" s="26">
        <f t="shared" si="133"/>
        <v>2</v>
      </c>
      <c r="AB342" s="26">
        <f t="shared" si="134"/>
        <v>24</v>
      </c>
      <c r="AC342" s="73">
        <f t="shared" si="135"/>
        <v>1.4</v>
      </c>
      <c r="AD342" s="73">
        <f t="shared" si="136"/>
        <v>1.2</v>
      </c>
      <c r="AE342" s="73">
        <f t="shared" si="137"/>
        <v>0.009</v>
      </c>
      <c r="AF342" s="82" t="b">
        <f t="shared" si="138"/>
        <v>1</v>
      </c>
    </row>
    <row r="343" spans="1:32">
      <c r="A343" s="43" t="s">
        <v>3685</v>
      </c>
      <c r="B343" s="19" t="s">
        <v>676</v>
      </c>
      <c r="C343" s="19" t="s">
        <v>3686</v>
      </c>
      <c r="D343" s="19">
        <v>42445333</v>
      </c>
      <c r="E343" s="58" t="str">
        <f t="shared" si="127"/>
        <v>KG-ARI-1812-00048-01101/42445333</v>
      </c>
      <c r="F343" s="19" t="s">
        <v>700</v>
      </c>
      <c r="G343" s="19" t="s">
        <v>701</v>
      </c>
      <c r="H343" s="45">
        <v>43474</v>
      </c>
      <c r="I343" s="46">
        <v>14</v>
      </c>
      <c r="J343" s="46">
        <v>168</v>
      </c>
      <c r="K343" s="67">
        <f t="shared" si="128"/>
        <v>12</v>
      </c>
      <c r="L343" s="47">
        <v>0.85</v>
      </c>
      <c r="M343" s="68">
        <f t="shared" si="129"/>
        <v>11.9</v>
      </c>
      <c r="N343" s="46">
        <v>25</v>
      </c>
      <c r="O343" s="46">
        <v>19.5</v>
      </c>
      <c r="P343" s="46">
        <v>11.5</v>
      </c>
      <c r="Q343" s="73">
        <f t="shared" si="130"/>
        <v>0.006</v>
      </c>
      <c r="R343" s="67">
        <f t="shared" si="131"/>
        <v>0.08</v>
      </c>
      <c r="S343" s="74">
        <f t="shared" si="132"/>
        <v>0.05</v>
      </c>
      <c r="T343" s="51">
        <v>8.4</v>
      </c>
      <c r="U343" s="79" t="s">
        <v>3411</v>
      </c>
      <c r="V343" s="26">
        <f>IF(E343="","",SUMIF(OUTBOUND!$G:$G,WMS!E343,OUTBOUND!$L:$L))</f>
        <v>10</v>
      </c>
      <c r="W343" s="26">
        <f>IF(E343="","",SUMIF(OUTBOUND!$G:$G,WMS!E343,OUTBOUND!$M:$M))</f>
        <v>120</v>
      </c>
      <c r="X343" s="73">
        <f>IF(E343="","",SUMIF(OUTBOUND!$G:$G,WMS!E343,OUTBOUND!$O:$O))</f>
        <v>8.5</v>
      </c>
      <c r="Y343" s="73">
        <f>IF(E343="","",SUMIF(OUTBOUND!$G:$G,WMS!E343,OUTBOUND!$AC:$AC))</f>
        <v>6</v>
      </c>
      <c r="Z343" s="73">
        <f>IF(E343="","",SUMIF(OUTBOUND!$G:$G,WMS!E343,OUTBOUND!$P:$P))</f>
        <v>0.06</v>
      </c>
      <c r="AA343" s="26">
        <f t="shared" si="133"/>
        <v>4</v>
      </c>
      <c r="AB343" s="26">
        <f t="shared" si="134"/>
        <v>48</v>
      </c>
      <c r="AC343" s="73">
        <f t="shared" si="135"/>
        <v>3.4</v>
      </c>
      <c r="AD343" s="73">
        <f t="shared" si="136"/>
        <v>2.4</v>
      </c>
      <c r="AE343" s="73">
        <f t="shared" si="137"/>
        <v>0.02</v>
      </c>
      <c r="AF343" s="82" t="b">
        <f t="shared" si="138"/>
        <v>1</v>
      </c>
    </row>
    <row r="344" spans="1:32">
      <c r="A344" s="43" t="s">
        <v>3685</v>
      </c>
      <c r="B344" s="19" t="s">
        <v>676</v>
      </c>
      <c r="C344" s="19" t="s">
        <v>3686</v>
      </c>
      <c r="D344" s="19">
        <v>42477730</v>
      </c>
      <c r="E344" s="58" t="str">
        <f t="shared" si="127"/>
        <v>KG-ARI-1812-00048-01101/42477730</v>
      </c>
      <c r="F344" s="19" t="s">
        <v>700</v>
      </c>
      <c r="G344" s="19" t="s">
        <v>703</v>
      </c>
      <c r="H344" s="45">
        <v>43474</v>
      </c>
      <c r="I344" s="46">
        <v>16</v>
      </c>
      <c r="J344" s="46">
        <v>192</v>
      </c>
      <c r="K344" s="67">
        <f t="shared" si="128"/>
        <v>12</v>
      </c>
      <c r="L344" s="47">
        <v>0.85</v>
      </c>
      <c r="M344" s="68">
        <f t="shared" si="129"/>
        <v>13.6</v>
      </c>
      <c r="N344" s="46">
        <v>30</v>
      </c>
      <c r="O344" s="46">
        <v>12.5</v>
      </c>
      <c r="P344" s="46">
        <v>19</v>
      </c>
      <c r="Q344" s="73">
        <f t="shared" si="130"/>
        <v>0.007</v>
      </c>
      <c r="R344" s="67">
        <f t="shared" si="131"/>
        <v>0.11</v>
      </c>
      <c r="S344" s="74">
        <f t="shared" si="132"/>
        <v>0.0566666666666667</v>
      </c>
      <c r="T344" s="51">
        <v>10.88</v>
      </c>
      <c r="U344" s="79" t="s">
        <v>3411</v>
      </c>
      <c r="V344" s="26">
        <f>IF(E344="","",SUMIF(OUTBOUND!$G:$G,WMS!E344,OUTBOUND!$L:$L))</f>
        <v>0</v>
      </c>
      <c r="W344" s="26">
        <f>IF(E344="","",SUMIF(OUTBOUND!$G:$G,WMS!E344,OUTBOUND!$M:$M))</f>
        <v>0</v>
      </c>
      <c r="X344" s="73">
        <f>IF(E344="","",SUMIF(OUTBOUND!$G:$G,WMS!E344,OUTBOUND!$O:$O))</f>
        <v>0</v>
      </c>
      <c r="Y344" s="73">
        <f>IF(E344="","",SUMIF(OUTBOUND!$G:$G,WMS!E344,OUTBOUND!$AC:$AC))</f>
        <v>0</v>
      </c>
      <c r="Z344" s="73">
        <f>IF(E344="","",SUMIF(OUTBOUND!$G:$G,WMS!E344,OUTBOUND!$P:$P))</f>
        <v>0</v>
      </c>
      <c r="AA344" s="26">
        <f t="shared" si="133"/>
        <v>16</v>
      </c>
      <c r="AB344" s="26">
        <f t="shared" si="134"/>
        <v>192</v>
      </c>
      <c r="AC344" s="73">
        <f t="shared" si="135"/>
        <v>13.6</v>
      </c>
      <c r="AD344" s="73">
        <f t="shared" si="136"/>
        <v>10.88</v>
      </c>
      <c r="AE344" s="73">
        <f t="shared" si="137"/>
        <v>0.11</v>
      </c>
      <c r="AF344" s="82" t="b">
        <f t="shared" si="138"/>
        <v>1</v>
      </c>
    </row>
    <row r="345" spans="1:32">
      <c r="A345" s="43" t="s">
        <v>3685</v>
      </c>
      <c r="B345" s="19" t="s">
        <v>676</v>
      </c>
      <c r="C345" s="19" t="s">
        <v>3686</v>
      </c>
      <c r="D345" s="19">
        <v>42572183</v>
      </c>
      <c r="E345" s="58" t="str">
        <f t="shared" si="127"/>
        <v>KG-ARI-1812-00048-01101/42572183</v>
      </c>
      <c r="F345" s="19" t="s">
        <v>700</v>
      </c>
      <c r="G345" s="19" t="s">
        <v>704</v>
      </c>
      <c r="H345" s="45">
        <v>43474</v>
      </c>
      <c r="I345" s="46">
        <v>6</v>
      </c>
      <c r="J345" s="46">
        <v>72</v>
      </c>
      <c r="K345" s="67">
        <f t="shared" si="128"/>
        <v>12</v>
      </c>
      <c r="L345" s="47">
        <v>1.2</v>
      </c>
      <c r="M345" s="68">
        <f t="shared" si="129"/>
        <v>7.2</v>
      </c>
      <c r="N345" s="46">
        <v>41</v>
      </c>
      <c r="O345" s="46">
        <v>12.5</v>
      </c>
      <c r="P345" s="46">
        <v>19</v>
      </c>
      <c r="Q345" s="73">
        <f t="shared" si="130"/>
        <v>0.01</v>
      </c>
      <c r="R345" s="67">
        <f t="shared" si="131"/>
        <v>0.06</v>
      </c>
      <c r="S345" s="74">
        <f t="shared" si="132"/>
        <v>0.0875</v>
      </c>
      <c r="T345" s="51">
        <v>6.3</v>
      </c>
      <c r="U345" s="79" t="s">
        <v>3411</v>
      </c>
      <c r="V345" s="26">
        <f>IF(E345="","",SUMIF(OUTBOUND!$G:$G,WMS!E345,OUTBOUND!$L:$L))</f>
        <v>3</v>
      </c>
      <c r="W345" s="26">
        <f>IF(E345="","",SUMIF(OUTBOUND!$G:$G,WMS!E345,OUTBOUND!$M:$M))</f>
        <v>36</v>
      </c>
      <c r="X345" s="73">
        <f>IF(E345="","",SUMIF(OUTBOUND!$G:$G,WMS!E345,OUTBOUND!$O:$O))</f>
        <v>3.6</v>
      </c>
      <c r="Y345" s="73">
        <f>IF(E345="","",SUMIF(OUTBOUND!$G:$G,WMS!E345,OUTBOUND!$AC:$AC))</f>
        <v>3.15</v>
      </c>
      <c r="Z345" s="73">
        <f>IF(E345="","",SUMIF(OUTBOUND!$G:$G,WMS!E345,OUTBOUND!$P:$P))</f>
        <v>0.03</v>
      </c>
      <c r="AA345" s="26">
        <f t="shared" si="133"/>
        <v>3</v>
      </c>
      <c r="AB345" s="26">
        <f t="shared" si="134"/>
        <v>36</v>
      </c>
      <c r="AC345" s="73">
        <f t="shared" si="135"/>
        <v>3.6</v>
      </c>
      <c r="AD345" s="73">
        <f t="shared" si="136"/>
        <v>3.15</v>
      </c>
      <c r="AE345" s="73">
        <f t="shared" si="137"/>
        <v>0.03</v>
      </c>
      <c r="AF345" s="82" t="b">
        <f t="shared" si="138"/>
        <v>1</v>
      </c>
    </row>
    <row r="346" spans="1:32">
      <c r="A346" s="43" t="s">
        <v>3685</v>
      </c>
      <c r="B346" s="19" t="s">
        <v>705</v>
      </c>
      <c r="C346" s="19" t="s">
        <v>3688</v>
      </c>
      <c r="D346" s="19">
        <v>42342687</v>
      </c>
      <c r="E346" s="58" t="str">
        <f t="shared" si="127"/>
        <v>KG-ARI-1812-00048-01357/42342687</v>
      </c>
      <c r="F346" s="19" t="s">
        <v>707</v>
      </c>
      <c r="G346" s="19" t="s">
        <v>708</v>
      </c>
      <c r="H346" s="45">
        <v>43475</v>
      </c>
      <c r="I346" s="46">
        <v>4</v>
      </c>
      <c r="J346" s="46">
        <v>32</v>
      </c>
      <c r="K346" s="67">
        <f t="shared" si="128"/>
        <v>8</v>
      </c>
      <c r="L346" s="47">
        <v>6</v>
      </c>
      <c r="M346" s="68">
        <f t="shared" si="129"/>
        <v>24</v>
      </c>
      <c r="N346" s="46">
        <v>72</v>
      </c>
      <c r="O346" s="46">
        <v>45</v>
      </c>
      <c r="P346" s="46">
        <v>6</v>
      </c>
      <c r="Q346" s="73">
        <f t="shared" si="130"/>
        <v>0.019</v>
      </c>
      <c r="R346" s="67">
        <f t="shared" si="131"/>
        <v>0.08</v>
      </c>
      <c r="S346" s="74">
        <f t="shared" si="132"/>
        <v>0.695</v>
      </c>
      <c r="T346" s="51">
        <v>22.24</v>
      </c>
      <c r="U346" s="76" t="s">
        <v>3689</v>
      </c>
      <c r="V346" s="26">
        <f>IF(E346="","",SUMIF(OUTBOUND!$G:$G,WMS!E346,OUTBOUND!$L:$L))</f>
        <v>0</v>
      </c>
      <c r="W346" s="26">
        <f>IF(E346="","",SUMIF(OUTBOUND!$G:$G,WMS!E346,OUTBOUND!$M:$M))</f>
        <v>0</v>
      </c>
      <c r="X346" s="73">
        <f>IF(E346="","",SUMIF(OUTBOUND!$G:$G,WMS!E346,OUTBOUND!$O:$O))</f>
        <v>0</v>
      </c>
      <c r="Y346" s="73">
        <f>IF(E346="","",SUMIF(OUTBOUND!$G:$G,WMS!E346,OUTBOUND!$AC:$AC))</f>
        <v>0</v>
      </c>
      <c r="Z346" s="73">
        <f>IF(E346="","",SUMIF(OUTBOUND!$G:$G,WMS!E346,OUTBOUND!$P:$P))</f>
        <v>0</v>
      </c>
      <c r="AA346" s="26">
        <f t="shared" si="133"/>
        <v>4</v>
      </c>
      <c r="AB346" s="26">
        <f t="shared" si="134"/>
        <v>32</v>
      </c>
      <c r="AC346" s="73">
        <f t="shared" si="135"/>
        <v>24</v>
      </c>
      <c r="AD346" s="73">
        <f t="shared" si="136"/>
        <v>22.24</v>
      </c>
      <c r="AE346" s="73">
        <f t="shared" si="137"/>
        <v>0.08</v>
      </c>
      <c r="AF346" s="82" t="b">
        <f t="shared" si="138"/>
        <v>1</v>
      </c>
    </row>
    <row r="347" spans="1:32">
      <c r="A347" s="83" t="s">
        <v>3685</v>
      </c>
      <c r="B347" s="35" t="s">
        <v>705</v>
      </c>
      <c r="C347" s="35" t="s">
        <v>3688</v>
      </c>
      <c r="D347" s="35" t="s">
        <v>3379</v>
      </c>
      <c r="E347" s="58" t="str">
        <f t="shared" si="127"/>
        <v>KG-ARI-1812-00048-01357/42496984A</v>
      </c>
      <c r="F347" s="19" t="s">
        <v>707</v>
      </c>
      <c r="G347" s="19" t="s">
        <v>710</v>
      </c>
      <c r="H347" s="45">
        <v>43475</v>
      </c>
      <c r="I347" s="46">
        <v>18</v>
      </c>
      <c r="J347" s="46">
        <v>72</v>
      </c>
      <c r="K347" s="67">
        <f t="shared" si="128"/>
        <v>4</v>
      </c>
      <c r="L347" s="47">
        <v>8</v>
      </c>
      <c r="M347" s="68">
        <f t="shared" si="129"/>
        <v>144</v>
      </c>
      <c r="N347" s="46">
        <v>40</v>
      </c>
      <c r="O347" s="46">
        <v>34</v>
      </c>
      <c r="P347" s="46">
        <v>51</v>
      </c>
      <c r="Q347" s="73">
        <f t="shared" si="130"/>
        <v>0.069</v>
      </c>
      <c r="R347" s="67">
        <f t="shared" si="131"/>
        <v>1.25</v>
      </c>
      <c r="S347" s="74">
        <f t="shared" si="132"/>
        <v>1.245</v>
      </c>
      <c r="T347" s="51">
        <v>89.64</v>
      </c>
      <c r="U347" s="76" t="s">
        <v>3574</v>
      </c>
      <c r="V347" s="26">
        <f>IF(E347="","",SUMIF(OUTBOUND!$G:$G,WMS!E347,OUTBOUND!$L:$L))</f>
        <v>9</v>
      </c>
      <c r="W347" s="26">
        <f>IF(E347="","",SUMIF(OUTBOUND!$G:$G,WMS!E347,OUTBOUND!$M:$M))</f>
        <v>36</v>
      </c>
      <c r="X347" s="73">
        <f>IF(E347="","",SUMIF(OUTBOUND!$G:$G,WMS!E347,OUTBOUND!$O:$O))</f>
        <v>72</v>
      </c>
      <c r="Y347" s="73">
        <f>IF(E347="","",SUMIF(OUTBOUND!$G:$G,WMS!E347,OUTBOUND!$AC:$AC))</f>
        <v>44.82</v>
      </c>
      <c r="Z347" s="73">
        <f>IF(E347="","",SUMIF(OUTBOUND!$G:$G,WMS!E347,OUTBOUND!$P:$P))</f>
        <v>0.621</v>
      </c>
      <c r="AA347" s="26">
        <f t="shared" si="133"/>
        <v>9</v>
      </c>
      <c r="AB347" s="26">
        <f t="shared" si="134"/>
        <v>36</v>
      </c>
      <c r="AC347" s="73">
        <f t="shared" si="135"/>
        <v>72</v>
      </c>
      <c r="AD347" s="73">
        <f t="shared" si="136"/>
        <v>44.82</v>
      </c>
      <c r="AE347" s="73">
        <f t="shared" si="137"/>
        <v>0.629</v>
      </c>
      <c r="AF347" s="82" t="b">
        <f t="shared" si="138"/>
        <v>1</v>
      </c>
    </row>
    <row r="348" spans="1:32">
      <c r="A348" s="43" t="s">
        <v>3685</v>
      </c>
      <c r="B348" s="19" t="s">
        <v>705</v>
      </c>
      <c r="C348" s="19" t="s">
        <v>3688</v>
      </c>
      <c r="D348" s="19">
        <v>42348078</v>
      </c>
      <c r="E348" s="58" t="str">
        <f t="shared" si="127"/>
        <v>KG-ARI-1812-00048-01357/42348078</v>
      </c>
      <c r="F348" s="19" t="s">
        <v>707</v>
      </c>
      <c r="G348" s="19" t="s">
        <v>710</v>
      </c>
      <c r="H348" s="45">
        <v>43475</v>
      </c>
      <c r="I348" s="46">
        <v>27</v>
      </c>
      <c r="J348" s="46">
        <v>162</v>
      </c>
      <c r="K348" s="67">
        <f t="shared" si="128"/>
        <v>6</v>
      </c>
      <c r="L348" s="47">
        <v>5.5</v>
      </c>
      <c r="M348" s="68">
        <f t="shared" si="129"/>
        <v>148.5</v>
      </c>
      <c r="N348" s="46">
        <v>49.5</v>
      </c>
      <c r="O348" s="46">
        <v>35</v>
      </c>
      <c r="P348" s="46">
        <v>16.5</v>
      </c>
      <c r="Q348" s="73">
        <f t="shared" si="130"/>
        <v>0.029</v>
      </c>
      <c r="R348" s="67">
        <f t="shared" si="131"/>
        <v>0.77</v>
      </c>
      <c r="S348" s="74">
        <f t="shared" si="132"/>
        <v>0.73</v>
      </c>
      <c r="T348" s="51">
        <v>118.26</v>
      </c>
      <c r="U348" s="76" t="s">
        <v>3690</v>
      </c>
      <c r="V348" s="26">
        <f>IF(E348="","",SUMIF(OUTBOUND!$G:$G,WMS!E348,OUTBOUND!$L:$L))</f>
        <v>1</v>
      </c>
      <c r="W348" s="26">
        <f>IF(E348="","",SUMIF(OUTBOUND!$G:$G,WMS!E348,OUTBOUND!$M:$M))</f>
        <v>6</v>
      </c>
      <c r="X348" s="73">
        <f>IF(E348="","",SUMIF(OUTBOUND!$G:$G,WMS!E348,OUTBOUND!$O:$O))</f>
        <v>5.5</v>
      </c>
      <c r="Y348" s="73">
        <f>IF(E348="","",SUMIF(OUTBOUND!$G:$G,WMS!E348,OUTBOUND!$AC:$AC))</f>
        <v>4.38</v>
      </c>
      <c r="Z348" s="73">
        <f>IF(E348="","",SUMIF(OUTBOUND!$G:$G,WMS!E348,OUTBOUND!$P:$P))</f>
        <v>0.029</v>
      </c>
      <c r="AA348" s="26">
        <f t="shared" si="133"/>
        <v>26</v>
      </c>
      <c r="AB348" s="26">
        <f t="shared" si="134"/>
        <v>156</v>
      </c>
      <c r="AC348" s="73">
        <f t="shared" si="135"/>
        <v>143</v>
      </c>
      <c r="AD348" s="73">
        <f t="shared" si="136"/>
        <v>113.88</v>
      </c>
      <c r="AE348" s="73">
        <f t="shared" si="137"/>
        <v>0.741</v>
      </c>
      <c r="AF348" s="82" t="b">
        <f t="shared" si="138"/>
        <v>1</v>
      </c>
    </row>
    <row r="349" spans="1:33">
      <c r="A349" s="61" t="s">
        <v>3685</v>
      </c>
      <c r="B349" s="62" t="s">
        <v>705</v>
      </c>
      <c r="C349" s="62" t="s">
        <v>3688</v>
      </c>
      <c r="D349" s="62">
        <v>42115977</v>
      </c>
      <c r="E349" s="58" t="str">
        <f t="shared" si="127"/>
        <v>KG-ARI-1812-00048-01357/42115977</v>
      </c>
      <c r="F349" s="19" t="s">
        <v>707</v>
      </c>
      <c r="G349" s="19" t="s">
        <v>710</v>
      </c>
      <c r="H349" s="45">
        <v>43475</v>
      </c>
      <c r="I349" s="46">
        <v>8</v>
      </c>
      <c r="J349" s="46">
        <v>48</v>
      </c>
      <c r="K349" s="67">
        <f t="shared" si="128"/>
        <v>6</v>
      </c>
      <c r="L349" s="47">
        <v>6.5</v>
      </c>
      <c r="M349" s="68">
        <f t="shared" si="129"/>
        <v>52</v>
      </c>
      <c r="N349" s="46">
        <v>54</v>
      </c>
      <c r="O349" s="46">
        <v>28.5</v>
      </c>
      <c r="P349" s="46">
        <v>32.5</v>
      </c>
      <c r="Q349" s="73">
        <f t="shared" si="130"/>
        <v>0.05</v>
      </c>
      <c r="R349" s="67">
        <f t="shared" si="131"/>
        <v>0.4</v>
      </c>
      <c r="S349" s="74">
        <f t="shared" si="132"/>
        <v>1.005</v>
      </c>
      <c r="T349" s="51">
        <v>48.24</v>
      </c>
      <c r="U349" s="76" t="s">
        <v>3405</v>
      </c>
      <c r="V349" s="26">
        <f>IF(E349="","",SUMIF(OUTBOUND!$G:$G,WMS!E349,OUTBOUND!$L:$L))</f>
        <v>8</v>
      </c>
      <c r="W349" s="26">
        <f>IF(E349="","",SUMIF(OUTBOUND!$G:$G,WMS!E349,OUTBOUND!$M:$M))</f>
        <v>48</v>
      </c>
      <c r="X349" s="73">
        <f>IF(E349="","",SUMIF(OUTBOUND!$G:$G,WMS!E349,OUTBOUND!$O:$O))</f>
        <v>52</v>
      </c>
      <c r="Y349" s="73">
        <f>IF(E349="","",SUMIF(OUTBOUND!$G:$G,WMS!E349,OUTBOUND!$AC:$AC))</f>
        <v>48.24</v>
      </c>
      <c r="Z349" s="73">
        <f>IF(E349="","",SUMIF(OUTBOUND!$G:$G,WMS!E349,OUTBOUND!$P:$P))</f>
        <v>0.4</v>
      </c>
      <c r="AA349" s="26">
        <f t="shared" si="133"/>
        <v>0</v>
      </c>
      <c r="AB349" s="26">
        <f t="shared" si="134"/>
        <v>0</v>
      </c>
      <c r="AC349" s="73">
        <f t="shared" si="135"/>
        <v>0</v>
      </c>
      <c r="AD349" s="73">
        <f t="shared" si="136"/>
        <v>0</v>
      </c>
      <c r="AE349" s="73">
        <f t="shared" si="137"/>
        <v>0</v>
      </c>
      <c r="AF349" s="82" t="e">
        <f t="shared" si="138"/>
        <v>#DIV/0!</v>
      </c>
      <c r="AG349" s="60" t="s">
        <v>3310</v>
      </c>
    </row>
    <row r="350" spans="1:32">
      <c r="A350" s="83" t="s">
        <v>3685</v>
      </c>
      <c r="B350" s="35" t="s">
        <v>705</v>
      </c>
      <c r="C350" s="35" t="s">
        <v>3688</v>
      </c>
      <c r="D350" s="35" t="s">
        <v>3380</v>
      </c>
      <c r="E350" s="58" t="str">
        <f t="shared" si="127"/>
        <v>KG-ARI-1812-00048-01357/42496984B</v>
      </c>
      <c r="F350" s="19" t="s">
        <v>707</v>
      </c>
      <c r="G350" s="19" t="s">
        <v>711</v>
      </c>
      <c r="H350" s="45">
        <v>43475</v>
      </c>
      <c r="J350" s="46">
        <v>72</v>
      </c>
      <c r="K350" s="67" t="e">
        <f t="shared" si="128"/>
        <v>#DIV/0!</v>
      </c>
      <c r="L350" s="47">
        <v>8</v>
      </c>
      <c r="M350" s="68">
        <f t="shared" si="129"/>
        <v>0</v>
      </c>
      <c r="N350" s="46">
        <v>40</v>
      </c>
      <c r="O350" s="46">
        <v>34</v>
      </c>
      <c r="P350" s="46">
        <v>51</v>
      </c>
      <c r="Q350" s="73">
        <f t="shared" si="130"/>
        <v>0.069</v>
      </c>
      <c r="R350" s="67">
        <f t="shared" si="131"/>
        <v>0</v>
      </c>
      <c r="S350" s="74">
        <f t="shared" si="132"/>
        <v>0.315</v>
      </c>
      <c r="T350" s="51">
        <v>22.68</v>
      </c>
      <c r="U350" s="76" t="s">
        <v>3574</v>
      </c>
      <c r="V350" s="26">
        <f>IF(E350="","",SUMIF(OUTBOUND!$G:$G,WMS!E350,OUTBOUND!$L:$L))</f>
        <v>0</v>
      </c>
      <c r="W350" s="26">
        <f>IF(E350="","",SUMIF(OUTBOUND!$G:$G,WMS!E350,OUTBOUND!$M:$M))</f>
        <v>36</v>
      </c>
      <c r="X350" s="73">
        <f>IF(E350="","",SUMIF(OUTBOUND!$G:$G,WMS!E350,OUTBOUND!$O:$O))</f>
        <v>0</v>
      </c>
      <c r="Y350" s="73">
        <f>IF(E350="","",SUMIF(OUTBOUND!$G:$G,WMS!E350,OUTBOUND!$AC:$AC))</f>
        <v>11.34</v>
      </c>
      <c r="Z350" s="73">
        <f>IF(E350="","",SUMIF(OUTBOUND!$G:$G,WMS!E350,OUTBOUND!$P:$P))</f>
        <v>0</v>
      </c>
      <c r="AA350" s="26" t="str">
        <f t="shared" si="133"/>
        <v/>
      </c>
      <c r="AB350" s="26">
        <f t="shared" si="134"/>
        <v>36</v>
      </c>
      <c r="AC350" s="73">
        <f t="shared" si="135"/>
        <v>0</v>
      </c>
      <c r="AD350" s="73">
        <f t="shared" si="136"/>
        <v>11.34</v>
      </c>
      <c r="AE350" s="73">
        <f t="shared" si="137"/>
        <v>0</v>
      </c>
      <c r="AF350" s="82" t="e">
        <f t="shared" si="138"/>
        <v>#DIV/0!</v>
      </c>
    </row>
    <row r="351" spans="1:32">
      <c r="A351" s="43" t="s">
        <v>3685</v>
      </c>
      <c r="B351" s="19" t="s">
        <v>705</v>
      </c>
      <c r="C351" s="19" t="s">
        <v>3688</v>
      </c>
      <c r="D351" s="19">
        <v>42621447</v>
      </c>
      <c r="E351" s="58" t="str">
        <f t="shared" si="127"/>
        <v>KG-ARI-1812-00048-01357/42621447</v>
      </c>
      <c r="F351" s="19" t="s">
        <v>707</v>
      </c>
      <c r="G351" s="19" t="s">
        <v>712</v>
      </c>
      <c r="H351" s="45">
        <v>43475</v>
      </c>
      <c r="I351" s="46">
        <v>23</v>
      </c>
      <c r="J351" s="46">
        <v>92</v>
      </c>
      <c r="K351" s="67">
        <f t="shared" si="128"/>
        <v>4</v>
      </c>
      <c r="L351" s="47">
        <v>2.6</v>
      </c>
      <c r="M351" s="68">
        <f t="shared" si="129"/>
        <v>59.8</v>
      </c>
      <c r="N351" s="46">
        <v>26</v>
      </c>
      <c r="O351" s="46">
        <v>21</v>
      </c>
      <c r="P351" s="46">
        <v>41</v>
      </c>
      <c r="Q351" s="73">
        <f t="shared" si="130"/>
        <v>0.022</v>
      </c>
      <c r="R351" s="67">
        <f t="shared" si="131"/>
        <v>0.51</v>
      </c>
      <c r="S351" s="74">
        <f t="shared" si="132"/>
        <v>0.5625</v>
      </c>
      <c r="T351" s="51">
        <v>51.75</v>
      </c>
      <c r="U351" s="76" t="s">
        <v>3690</v>
      </c>
      <c r="V351" s="26">
        <f>IF(E351="","",SUMIF(OUTBOUND!$G:$G,WMS!E351,OUTBOUND!$L:$L))</f>
        <v>0</v>
      </c>
      <c r="W351" s="26">
        <f>IF(E351="","",SUMIF(OUTBOUND!$G:$G,WMS!E351,OUTBOUND!$M:$M))</f>
        <v>0</v>
      </c>
      <c r="X351" s="73">
        <f>IF(E351="","",SUMIF(OUTBOUND!$G:$G,WMS!E351,OUTBOUND!$O:$O))</f>
        <v>0</v>
      </c>
      <c r="Y351" s="73">
        <f>IF(E351="","",SUMIF(OUTBOUND!$G:$G,WMS!E351,OUTBOUND!$AC:$AC))</f>
        <v>0</v>
      </c>
      <c r="Z351" s="73">
        <f>IF(E351="","",SUMIF(OUTBOUND!$G:$G,WMS!E351,OUTBOUND!$P:$P))</f>
        <v>0</v>
      </c>
      <c r="AA351" s="26">
        <f t="shared" si="133"/>
        <v>23</v>
      </c>
      <c r="AB351" s="26">
        <f t="shared" si="134"/>
        <v>92</v>
      </c>
      <c r="AC351" s="73">
        <f t="shared" si="135"/>
        <v>59.8</v>
      </c>
      <c r="AD351" s="73">
        <f t="shared" si="136"/>
        <v>51.75</v>
      </c>
      <c r="AE351" s="73">
        <f t="shared" si="137"/>
        <v>0.51</v>
      </c>
      <c r="AF351" s="82" t="b">
        <f t="shared" si="138"/>
        <v>1</v>
      </c>
    </row>
    <row r="352" spans="1:32">
      <c r="A352" s="43" t="s">
        <v>3685</v>
      </c>
      <c r="B352" s="19" t="s">
        <v>705</v>
      </c>
      <c r="C352" s="19" t="s">
        <v>3688</v>
      </c>
      <c r="D352" s="19">
        <v>42443247</v>
      </c>
      <c r="E352" s="58" t="str">
        <f t="shared" si="127"/>
        <v>KG-ARI-1812-00048-01357/42443247</v>
      </c>
      <c r="F352" s="19" t="s">
        <v>707</v>
      </c>
      <c r="G352" s="19" t="s">
        <v>714</v>
      </c>
      <c r="H352" s="45">
        <v>43475</v>
      </c>
      <c r="I352" s="46">
        <v>17</v>
      </c>
      <c r="J352" s="46">
        <v>102</v>
      </c>
      <c r="K352" s="67">
        <f t="shared" si="128"/>
        <v>6</v>
      </c>
      <c r="L352" s="47">
        <v>6.5</v>
      </c>
      <c r="M352" s="68">
        <f t="shared" si="129"/>
        <v>110.5</v>
      </c>
      <c r="N352" s="46">
        <v>57.5</v>
      </c>
      <c r="O352" s="46">
        <v>31</v>
      </c>
      <c r="P352" s="46">
        <v>50</v>
      </c>
      <c r="Q352" s="73">
        <f t="shared" si="130"/>
        <v>0.089</v>
      </c>
      <c r="R352" s="67">
        <f t="shared" si="131"/>
        <v>1.52</v>
      </c>
      <c r="S352" s="74">
        <f t="shared" si="132"/>
        <v>0.958333333333333</v>
      </c>
      <c r="T352" s="51">
        <v>97.75</v>
      </c>
      <c r="U352" s="76" t="s">
        <v>3574</v>
      </c>
      <c r="V352" s="26">
        <f>IF(E352="","",SUMIF(OUTBOUND!$G:$G,WMS!E352,OUTBOUND!$L:$L))</f>
        <v>0</v>
      </c>
      <c r="W352" s="26">
        <f>IF(E352="","",SUMIF(OUTBOUND!$G:$G,WMS!E352,OUTBOUND!$M:$M))</f>
        <v>0</v>
      </c>
      <c r="X352" s="73">
        <f>IF(E352="","",SUMIF(OUTBOUND!$G:$G,WMS!E352,OUTBOUND!$O:$O))</f>
        <v>0</v>
      </c>
      <c r="Y352" s="73">
        <f>IF(E352="","",SUMIF(OUTBOUND!$G:$G,WMS!E352,OUTBOUND!$AC:$AC))</f>
        <v>0</v>
      </c>
      <c r="Z352" s="73">
        <f>IF(E352="","",SUMIF(OUTBOUND!$G:$G,WMS!E352,OUTBOUND!$P:$P))</f>
        <v>0</v>
      </c>
      <c r="AA352" s="26">
        <f t="shared" si="133"/>
        <v>17</v>
      </c>
      <c r="AB352" s="26">
        <f t="shared" si="134"/>
        <v>102</v>
      </c>
      <c r="AC352" s="73">
        <f t="shared" si="135"/>
        <v>110.5</v>
      </c>
      <c r="AD352" s="73">
        <f t="shared" si="136"/>
        <v>97.75</v>
      </c>
      <c r="AE352" s="73">
        <f t="shared" si="137"/>
        <v>1.52</v>
      </c>
      <c r="AF352" s="82" t="b">
        <f t="shared" si="138"/>
        <v>1</v>
      </c>
    </row>
    <row r="353" spans="1:33">
      <c r="A353" s="61" t="s">
        <v>3691</v>
      </c>
      <c r="B353" s="62" t="s">
        <v>715</v>
      </c>
      <c r="C353" s="62" t="s">
        <v>3692</v>
      </c>
      <c r="D353" s="62">
        <v>41168356</v>
      </c>
      <c r="E353" s="58" t="str">
        <f t="shared" si="127"/>
        <v>KG-ARI-1812-00048-00978/41168356</v>
      </c>
      <c r="F353" s="19" t="s">
        <v>717</v>
      </c>
      <c r="G353" s="19" t="s">
        <v>718</v>
      </c>
      <c r="H353" s="45">
        <v>43475</v>
      </c>
      <c r="I353" s="46">
        <v>25</v>
      </c>
      <c r="J353" s="46">
        <v>600</v>
      </c>
      <c r="K353" s="67">
        <f t="shared" si="128"/>
        <v>24</v>
      </c>
      <c r="L353" s="47">
        <v>2.4</v>
      </c>
      <c r="M353" s="68">
        <f t="shared" si="129"/>
        <v>60</v>
      </c>
      <c r="N353" s="46">
        <v>26.5</v>
      </c>
      <c r="O353" s="46">
        <v>23</v>
      </c>
      <c r="P353" s="46">
        <v>27.5</v>
      </c>
      <c r="Q353" s="73">
        <f t="shared" si="130"/>
        <v>0.017</v>
      </c>
      <c r="R353" s="67">
        <f t="shared" si="131"/>
        <v>0.42</v>
      </c>
      <c r="S353" s="74">
        <f t="shared" si="132"/>
        <v>0.0833333333333333</v>
      </c>
      <c r="T353" s="51">
        <v>50</v>
      </c>
      <c r="U353" s="76" t="s">
        <v>3693</v>
      </c>
      <c r="V353" s="26">
        <f>IF(E353="","",SUMIF(OUTBOUND!$G:$G,WMS!E353,OUTBOUND!$L:$L))</f>
        <v>25</v>
      </c>
      <c r="W353" s="26">
        <f>IF(E353="","",SUMIF(OUTBOUND!$G:$G,WMS!E353,OUTBOUND!$M:$M))</f>
        <v>600</v>
      </c>
      <c r="X353" s="73">
        <f>IF(E353="","",SUMIF(OUTBOUND!$G:$G,WMS!E353,OUTBOUND!$O:$O))</f>
        <v>60</v>
      </c>
      <c r="Y353" s="73">
        <f>IF(E353="","",SUMIF(OUTBOUND!$G:$G,WMS!E353,OUTBOUND!$AC:$AC))</f>
        <v>50</v>
      </c>
      <c r="Z353" s="73">
        <f>IF(E353="","",SUMIF(OUTBOUND!$G:$G,WMS!E353,OUTBOUND!$P:$P))</f>
        <v>0.425</v>
      </c>
      <c r="AA353" s="26">
        <f t="shared" si="133"/>
        <v>0</v>
      </c>
      <c r="AB353" s="26">
        <f t="shared" si="134"/>
        <v>0</v>
      </c>
      <c r="AC353" s="73">
        <f t="shared" si="135"/>
        <v>0</v>
      </c>
      <c r="AD353" s="73">
        <f t="shared" si="136"/>
        <v>0</v>
      </c>
      <c r="AE353" s="73">
        <f t="shared" si="137"/>
        <v>-0.005</v>
      </c>
      <c r="AF353" s="82" t="e">
        <f t="shared" si="138"/>
        <v>#DIV/0!</v>
      </c>
      <c r="AG353" s="60" t="s">
        <v>3310</v>
      </c>
    </row>
    <row r="354" spans="1:32">
      <c r="A354" s="43" t="s">
        <v>3691</v>
      </c>
      <c r="B354" s="19" t="s">
        <v>715</v>
      </c>
      <c r="C354" s="19" t="s">
        <v>3692</v>
      </c>
      <c r="D354" s="19">
        <v>41872352</v>
      </c>
      <c r="E354" s="58" t="str">
        <f t="shared" si="127"/>
        <v>KG-ARI-1812-00048-00978/41872352</v>
      </c>
      <c r="F354" s="19" t="s">
        <v>717</v>
      </c>
      <c r="G354" s="19" t="s">
        <v>720</v>
      </c>
      <c r="H354" s="45">
        <v>43475</v>
      </c>
      <c r="I354" s="46">
        <v>8</v>
      </c>
      <c r="J354" s="46">
        <v>64</v>
      </c>
      <c r="K354" s="67">
        <f t="shared" si="128"/>
        <v>8</v>
      </c>
      <c r="L354" s="47">
        <v>2.1</v>
      </c>
      <c r="M354" s="68">
        <f t="shared" si="129"/>
        <v>16.8</v>
      </c>
      <c r="N354" s="46">
        <v>31</v>
      </c>
      <c r="O354" s="46">
        <v>18</v>
      </c>
      <c r="P354" s="46">
        <v>16</v>
      </c>
      <c r="Q354" s="73">
        <f t="shared" si="130"/>
        <v>0.009</v>
      </c>
      <c r="R354" s="67">
        <f t="shared" si="131"/>
        <v>0.07</v>
      </c>
      <c r="S354" s="74">
        <f t="shared" si="132"/>
        <v>0.175</v>
      </c>
      <c r="T354" s="51">
        <v>11.2</v>
      </c>
      <c r="U354" s="76" t="s">
        <v>3694</v>
      </c>
      <c r="V354" s="26">
        <f>IF(E354="","",SUMIF(OUTBOUND!$G:$G,WMS!E354,OUTBOUND!$L:$L))</f>
        <v>6</v>
      </c>
      <c r="W354" s="26">
        <f>IF(E354="","",SUMIF(OUTBOUND!$G:$G,WMS!E354,OUTBOUND!$M:$M))</f>
        <v>48</v>
      </c>
      <c r="X354" s="73">
        <f>IF(E354="","",SUMIF(OUTBOUND!$G:$G,WMS!E354,OUTBOUND!$O:$O))</f>
        <v>12.6</v>
      </c>
      <c r="Y354" s="73">
        <f>IF(E354="","",SUMIF(OUTBOUND!$G:$G,WMS!E354,OUTBOUND!$AC:$AC))</f>
        <v>8.4</v>
      </c>
      <c r="Z354" s="73">
        <f>IF(E354="","",SUMIF(OUTBOUND!$G:$G,WMS!E354,OUTBOUND!$P:$P))</f>
        <v>0.054</v>
      </c>
      <c r="AA354" s="26">
        <f t="shared" si="133"/>
        <v>2</v>
      </c>
      <c r="AB354" s="26">
        <f t="shared" si="134"/>
        <v>16</v>
      </c>
      <c r="AC354" s="73">
        <f t="shared" si="135"/>
        <v>4.2</v>
      </c>
      <c r="AD354" s="73">
        <f t="shared" si="136"/>
        <v>2.8</v>
      </c>
      <c r="AE354" s="73">
        <f t="shared" si="137"/>
        <v>0.016</v>
      </c>
      <c r="AF354" s="82" t="b">
        <f t="shared" si="138"/>
        <v>1</v>
      </c>
    </row>
    <row r="355" spans="1:32">
      <c r="A355" s="43" t="s">
        <v>3685</v>
      </c>
      <c r="B355" s="19" t="s">
        <v>722</v>
      </c>
      <c r="C355" s="19" t="s">
        <v>3695</v>
      </c>
      <c r="D355" s="19" t="s">
        <v>3696</v>
      </c>
      <c r="E355" s="58" t="str">
        <f t="shared" si="127"/>
        <v>KG-ARI-1812-00048-01039/42224044</v>
      </c>
      <c r="F355" s="19" t="s">
        <v>724</v>
      </c>
      <c r="G355" s="19" t="s">
        <v>725</v>
      </c>
      <c r="H355" s="45">
        <v>43476</v>
      </c>
      <c r="I355" s="46">
        <v>12</v>
      </c>
      <c r="J355" s="46">
        <v>48</v>
      </c>
      <c r="K355" s="67">
        <f t="shared" si="128"/>
        <v>4</v>
      </c>
      <c r="L355" s="47">
        <v>3.8</v>
      </c>
      <c r="M355" s="68">
        <f t="shared" si="129"/>
        <v>45.6</v>
      </c>
      <c r="N355" s="46">
        <v>52</v>
      </c>
      <c r="O355" s="46">
        <v>19</v>
      </c>
      <c r="P355" s="46">
        <v>41</v>
      </c>
      <c r="Q355" s="73">
        <f t="shared" si="130"/>
        <v>0.041</v>
      </c>
      <c r="R355" s="67">
        <f t="shared" si="131"/>
        <v>0.49</v>
      </c>
      <c r="S355" s="74">
        <f t="shared" si="132"/>
        <v>0.7</v>
      </c>
      <c r="T355" s="51">
        <v>33.6</v>
      </c>
      <c r="U355" s="76" t="s">
        <v>3697</v>
      </c>
      <c r="V355" s="26">
        <f>IF(E355="","",SUMIF(OUTBOUND!$G:$G,WMS!E355,OUTBOUND!$L:$L))</f>
        <v>2</v>
      </c>
      <c r="W355" s="26">
        <f>IF(E355="","",SUMIF(OUTBOUND!$G:$G,WMS!E355,OUTBOUND!$M:$M))</f>
        <v>8</v>
      </c>
      <c r="X355" s="73">
        <f>IF(E355="","",SUMIF(OUTBOUND!$G:$G,WMS!E355,OUTBOUND!$O:$O))</f>
        <v>7.6</v>
      </c>
      <c r="Y355" s="73">
        <f>IF(E355="","",SUMIF(OUTBOUND!$G:$G,WMS!E355,OUTBOUND!$AC:$AC))</f>
        <v>5.6</v>
      </c>
      <c r="Z355" s="73">
        <f>IF(E355="","",SUMIF(OUTBOUND!$G:$G,WMS!E355,OUTBOUND!$P:$P))</f>
        <v>0.082</v>
      </c>
      <c r="AA355" s="26">
        <f t="shared" si="133"/>
        <v>10</v>
      </c>
      <c r="AB355" s="26">
        <f t="shared" si="134"/>
        <v>40</v>
      </c>
      <c r="AC355" s="73">
        <f t="shared" si="135"/>
        <v>38</v>
      </c>
      <c r="AD355" s="73">
        <f t="shared" si="136"/>
        <v>28</v>
      </c>
      <c r="AE355" s="73">
        <f t="shared" si="137"/>
        <v>0.408</v>
      </c>
      <c r="AF355" s="82" t="b">
        <f t="shared" si="138"/>
        <v>1</v>
      </c>
    </row>
    <row r="356" spans="1:32">
      <c r="A356" s="43" t="s">
        <v>3685</v>
      </c>
      <c r="B356" s="19" t="s">
        <v>722</v>
      </c>
      <c r="C356" s="19" t="s">
        <v>3695</v>
      </c>
      <c r="D356" s="19" t="s">
        <v>3698</v>
      </c>
      <c r="E356" s="58" t="str">
        <f t="shared" si="127"/>
        <v>KG-ARI-1812-00048-01039/42224297</v>
      </c>
      <c r="F356" s="19" t="s">
        <v>724</v>
      </c>
      <c r="G356" s="19" t="s">
        <v>727</v>
      </c>
      <c r="H356" s="45">
        <v>43476</v>
      </c>
      <c r="I356" s="46">
        <v>8</v>
      </c>
      <c r="J356" s="46">
        <v>32</v>
      </c>
      <c r="K356" s="67">
        <f t="shared" si="128"/>
        <v>4</v>
      </c>
      <c r="L356" s="47">
        <v>4.15</v>
      </c>
      <c r="M356" s="68">
        <f t="shared" si="129"/>
        <v>33.2</v>
      </c>
      <c r="N356" s="46">
        <v>52</v>
      </c>
      <c r="O356" s="46">
        <v>18.5</v>
      </c>
      <c r="P356" s="46">
        <v>41</v>
      </c>
      <c r="Q356" s="73">
        <f t="shared" si="130"/>
        <v>0.039</v>
      </c>
      <c r="R356" s="67">
        <f t="shared" si="131"/>
        <v>0.32</v>
      </c>
      <c r="S356" s="74">
        <f t="shared" si="132"/>
        <v>0.875</v>
      </c>
      <c r="T356" s="51">
        <v>28</v>
      </c>
      <c r="U356" s="76" t="s">
        <v>3699</v>
      </c>
      <c r="V356" s="26">
        <f>IF(E356="","",SUMIF(OUTBOUND!$G:$G,WMS!E356,OUTBOUND!$L:$L))</f>
        <v>5</v>
      </c>
      <c r="W356" s="26">
        <f>IF(E356="","",SUMIF(OUTBOUND!$G:$G,WMS!E356,OUTBOUND!$M:$M))</f>
        <v>20</v>
      </c>
      <c r="X356" s="73">
        <f>IF(E356="","",SUMIF(OUTBOUND!$G:$G,WMS!E356,OUTBOUND!$O:$O))</f>
        <v>20.75</v>
      </c>
      <c r="Y356" s="73">
        <f>IF(E356="","",SUMIF(OUTBOUND!$G:$G,WMS!E356,OUTBOUND!$AC:$AC))</f>
        <v>17.5</v>
      </c>
      <c r="Z356" s="73">
        <f>IF(E356="","",SUMIF(OUTBOUND!$G:$G,WMS!E356,OUTBOUND!$P:$P))</f>
        <v>0.195</v>
      </c>
      <c r="AA356" s="26">
        <f t="shared" si="133"/>
        <v>3</v>
      </c>
      <c r="AB356" s="26">
        <f t="shared" si="134"/>
        <v>12</v>
      </c>
      <c r="AC356" s="73">
        <f t="shared" si="135"/>
        <v>12.45</v>
      </c>
      <c r="AD356" s="73">
        <f t="shared" si="136"/>
        <v>10.5</v>
      </c>
      <c r="AE356" s="73">
        <f t="shared" si="137"/>
        <v>0.125</v>
      </c>
      <c r="AF356" s="82" t="b">
        <f t="shared" si="138"/>
        <v>1</v>
      </c>
    </row>
    <row r="357" spans="1:32">
      <c r="A357" s="43" t="s">
        <v>3685</v>
      </c>
      <c r="B357" s="19" t="s">
        <v>722</v>
      </c>
      <c r="C357" s="19" t="s">
        <v>3695</v>
      </c>
      <c r="D357" s="19" t="s">
        <v>3700</v>
      </c>
      <c r="E357" s="58" t="str">
        <f t="shared" si="127"/>
        <v>KG-ARI-1812-00048-01039/42415831</v>
      </c>
      <c r="F357" s="19" t="s">
        <v>724</v>
      </c>
      <c r="G357" s="19" t="s">
        <v>729</v>
      </c>
      <c r="H357" s="45">
        <v>43476</v>
      </c>
      <c r="I357" s="46">
        <v>4</v>
      </c>
      <c r="J357" s="46">
        <v>24</v>
      </c>
      <c r="K357" s="67">
        <f t="shared" si="128"/>
        <v>6</v>
      </c>
      <c r="L357" s="47">
        <v>4.85</v>
      </c>
      <c r="M357" s="68">
        <f t="shared" si="129"/>
        <v>19.4</v>
      </c>
      <c r="N357" s="46">
        <v>40</v>
      </c>
      <c r="O357" s="46">
        <v>34.5</v>
      </c>
      <c r="P357" s="46">
        <v>60</v>
      </c>
      <c r="Q357" s="73">
        <f t="shared" si="130"/>
        <v>0.083</v>
      </c>
      <c r="R357" s="67">
        <f t="shared" si="131"/>
        <v>0.33</v>
      </c>
      <c r="S357" s="74">
        <f t="shared" si="132"/>
        <v>0.75</v>
      </c>
      <c r="T357" s="51">
        <v>18</v>
      </c>
      <c r="U357" s="76" t="s">
        <v>3263</v>
      </c>
      <c r="V357" s="26">
        <f>IF(E357="","",SUMIF(OUTBOUND!$G:$G,WMS!E357,OUTBOUND!$L:$L))</f>
        <v>0</v>
      </c>
      <c r="W357" s="26">
        <f>IF(E357="","",SUMIF(OUTBOUND!$G:$G,WMS!E357,OUTBOUND!$M:$M))</f>
        <v>0</v>
      </c>
      <c r="X357" s="73">
        <f>IF(E357="","",SUMIF(OUTBOUND!$G:$G,WMS!E357,OUTBOUND!$O:$O))</f>
        <v>0</v>
      </c>
      <c r="Y357" s="73">
        <f>IF(E357="","",SUMIF(OUTBOUND!$G:$G,WMS!E357,OUTBOUND!$AC:$AC))</f>
        <v>0</v>
      </c>
      <c r="Z357" s="73">
        <f>IF(E357="","",SUMIF(OUTBOUND!$G:$G,WMS!E357,OUTBOUND!$P:$P))</f>
        <v>0</v>
      </c>
      <c r="AA357" s="26">
        <f t="shared" si="133"/>
        <v>4</v>
      </c>
      <c r="AB357" s="26">
        <f t="shared" si="134"/>
        <v>24</v>
      </c>
      <c r="AC357" s="73">
        <f t="shared" si="135"/>
        <v>19.4</v>
      </c>
      <c r="AD357" s="73">
        <f t="shared" si="136"/>
        <v>18</v>
      </c>
      <c r="AE357" s="73">
        <f t="shared" si="137"/>
        <v>0.33</v>
      </c>
      <c r="AF357" s="82" t="b">
        <f t="shared" si="138"/>
        <v>1</v>
      </c>
    </row>
    <row r="358" spans="1:32">
      <c r="A358" s="83" t="s">
        <v>3701</v>
      </c>
      <c r="B358" s="35" t="s">
        <v>3702</v>
      </c>
      <c r="C358" s="35" t="s">
        <v>3703</v>
      </c>
      <c r="D358" s="35" t="s">
        <v>3704</v>
      </c>
      <c r="E358" s="58" t="str">
        <f t="shared" si="127"/>
        <v>KG-ARI-1901-00066-01606/42019572A</v>
      </c>
      <c r="F358" s="20" t="s">
        <v>733</v>
      </c>
      <c r="G358" s="20" t="s">
        <v>737</v>
      </c>
      <c r="H358" s="45">
        <v>43481</v>
      </c>
      <c r="I358" s="85">
        <v>9</v>
      </c>
      <c r="J358" s="85">
        <v>18</v>
      </c>
      <c r="K358" s="67">
        <f t="shared" si="128"/>
        <v>2</v>
      </c>
      <c r="L358" s="47">
        <v>9.3</v>
      </c>
      <c r="M358" s="68">
        <f t="shared" si="129"/>
        <v>83.7</v>
      </c>
      <c r="N358" s="46">
        <v>41</v>
      </c>
      <c r="O358" s="46">
        <v>23</v>
      </c>
      <c r="P358" s="46">
        <v>39</v>
      </c>
      <c r="Q358" s="73">
        <f t="shared" si="130"/>
        <v>0.037</v>
      </c>
      <c r="R358" s="67">
        <f t="shared" si="131"/>
        <v>0.33</v>
      </c>
      <c r="S358" s="74">
        <f t="shared" si="132"/>
        <v>2.8</v>
      </c>
      <c r="T358" s="51">
        <v>50.4</v>
      </c>
      <c r="U358" s="79" t="s">
        <v>3411</v>
      </c>
      <c r="V358" s="26">
        <f>IF(E358="","",SUMIF(OUTBOUND!$G:$G,WMS!E358,OUTBOUND!$L:$L))</f>
        <v>4</v>
      </c>
      <c r="W358" s="26">
        <f>IF(E358="","",SUMIF(OUTBOUND!$G:$G,WMS!E358,OUTBOUND!$M:$M))</f>
        <v>8</v>
      </c>
      <c r="X358" s="73">
        <f>IF(E358="","",SUMIF(OUTBOUND!$G:$G,WMS!E358,OUTBOUND!$O:$O))</f>
        <v>37.2</v>
      </c>
      <c r="Y358" s="73">
        <f>IF(E358="","",SUMIF(OUTBOUND!$G:$G,WMS!E358,OUTBOUND!$AC:$AC))</f>
        <v>22.4</v>
      </c>
      <c r="Z358" s="73">
        <f>IF(E358="","",SUMIF(OUTBOUND!$G:$G,WMS!E358,OUTBOUND!$P:$P))</f>
        <v>0.148</v>
      </c>
      <c r="AA358" s="26">
        <f t="shared" si="133"/>
        <v>5</v>
      </c>
      <c r="AB358" s="26">
        <f t="shared" si="134"/>
        <v>10</v>
      </c>
      <c r="AC358" s="73">
        <f t="shared" si="135"/>
        <v>46.5</v>
      </c>
      <c r="AD358" s="73">
        <f t="shared" si="136"/>
        <v>28</v>
      </c>
      <c r="AE358" s="73">
        <f t="shared" si="137"/>
        <v>0.182</v>
      </c>
      <c r="AF358" s="82" t="b">
        <f t="shared" si="138"/>
        <v>1</v>
      </c>
    </row>
    <row r="359" spans="1:32">
      <c r="A359" s="83" t="s">
        <v>3701</v>
      </c>
      <c r="B359" s="35" t="s">
        <v>3702</v>
      </c>
      <c r="C359" s="35" t="s">
        <v>3703</v>
      </c>
      <c r="D359" s="35" t="s">
        <v>3705</v>
      </c>
      <c r="E359" s="58" t="str">
        <f t="shared" si="127"/>
        <v>KG-ARI-1901-00066-01606/42019572B</v>
      </c>
      <c r="F359" s="20" t="s">
        <v>733</v>
      </c>
      <c r="G359" s="20" t="s">
        <v>739</v>
      </c>
      <c r="H359" s="45">
        <v>43481</v>
      </c>
      <c r="I359" s="85"/>
      <c r="J359" s="85">
        <v>18</v>
      </c>
      <c r="K359" s="67" t="e">
        <f t="shared" si="128"/>
        <v>#DIV/0!</v>
      </c>
      <c r="L359" s="47">
        <v>9.3</v>
      </c>
      <c r="M359" s="68">
        <f t="shared" si="129"/>
        <v>0</v>
      </c>
      <c r="N359" s="46">
        <v>41</v>
      </c>
      <c r="O359" s="46">
        <v>23</v>
      </c>
      <c r="P359" s="46">
        <v>39</v>
      </c>
      <c r="Q359" s="73">
        <f t="shared" si="130"/>
        <v>0.037</v>
      </c>
      <c r="R359" s="67">
        <f t="shared" si="131"/>
        <v>0</v>
      </c>
      <c r="S359" s="74">
        <f t="shared" si="132"/>
        <v>1.45</v>
      </c>
      <c r="T359" s="51">
        <v>26.1</v>
      </c>
      <c r="U359" s="79" t="s">
        <v>3411</v>
      </c>
      <c r="V359" s="26">
        <f>IF(E359="","",SUMIF(OUTBOUND!$G:$G,WMS!E359,OUTBOUND!$L:$L))</f>
        <v>0</v>
      </c>
      <c r="W359" s="26">
        <f>IF(E359="","",SUMIF(OUTBOUND!$G:$G,WMS!E359,OUTBOUND!$M:$M))</f>
        <v>8</v>
      </c>
      <c r="X359" s="73">
        <f>IF(E359="","",SUMIF(OUTBOUND!$G:$G,WMS!E359,OUTBOUND!$O:$O))</f>
        <v>0</v>
      </c>
      <c r="Y359" s="73">
        <f>IF(E359="","",SUMIF(OUTBOUND!$G:$G,WMS!E359,OUTBOUND!$AC:$AC))</f>
        <v>11.6</v>
      </c>
      <c r="Z359" s="73">
        <f>IF(E359="","",SUMIF(OUTBOUND!$G:$G,WMS!E359,OUTBOUND!$P:$P))</f>
        <v>0</v>
      </c>
      <c r="AA359" s="26" t="str">
        <f t="shared" si="133"/>
        <v/>
      </c>
      <c r="AB359" s="26">
        <f t="shared" si="134"/>
        <v>10</v>
      </c>
      <c r="AC359" s="73">
        <f t="shared" si="135"/>
        <v>0</v>
      </c>
      <c r="AD359" s="73">
        <f t="shared" si="136"/>
        <v>14.5</v>
      </c>
      <c r="AE359" s="73">
        <f t="shared" si="137"/>
        <v>0</v>
      </c>
      <c r="AF359" s="82" t="e">
        <f t="shared" si="138"/>
        <v>#DIV/0!</v>
      </c>
    </row>
    <row r="360" spans="1:32">
      <c r="A360" s="43" t="s">
        <v>3701</v>
      </c>
      <c r="B360" s="19" t="s">
        <v>3702</v>
      </c>
      <c r="C360" s="19" t="s">
        <v>3703</v>
      </c>
      <c r="D360" s="19" t="s">
        <v>3706</v>
      </c>
      <c r="E360" s="58" t="str">
        <f t="shared" si="127"/>
        <v>KG-ARI-1901-00066-01606/42685012</v>
      </c>
      <c r="F360" s="20" t="s">
        <v>733</v>
      </c>
      <c r="G360" s="20" t="s">
        <v>734</v>
      </c>
      <c r="H360" s="45">
        <v>43481</v>
      </c>
      <c r="I360" s="46">
        <v>8</v>
      </c>
      <c r="J360" s="46">
        <v>192</v>
      </c>
      <c r="K360" s="67">
        <f t="shared" si="128"/>
        <v>24</v>
      </c>
      <c r="L360" s="47">
        <v>1.6</v>
      </c>
      <c r="M360" s="68">
        <f t="shared" si="129"/>
        <v>12.8</v>
      </c>
      <c r="N360" s="46">
        <v>45</v>
      </c>
      <c r="O360" s="46">
        <v>12</v>
      </c>
      <c r="P360" s="46">
        <v>13</v>
      </c>
      <c r="Q360" s="73">
        <f t="shared" si="130"/>
        <v>0.007</v>
      </c>
      <c r="R360" s="67">
        <f t="shared" si="131"/>
        <v>0.06</v>
      </c>
      <c r="S360" s="74">
        <f t="shared" si="132"/>
        <v>0.0833333333333333</v>
      </c>
      <c r="T360" s="51">
        <v>16</v>
      </c>
      <c r="U360" s="76" t="s">
        <v>3707</v>
      </c>
      <c r="V360" s="26">
        <f>IF(E360="","",SUMIF(OUTBOUND!$G:$G,WMS!E360,OUTBOUND!$L:$L))</f>
        <v>6</v>
      </c>
      <c r="W360" s="26">
        <f>IF(E360="","",SUMIF(OUTBOUND!$G:$G,WMS!E360,OUTBOUND!$M:$M))</f>
        <v>144</v>
      </c>
      <c r="X360" s="73">
        <f>IF(E360="","",SUMIF(OUTBOUND!$G:$G,WMS!E360,OUTBOUND!$O:$O))</f>
        <v>9.6</v>
      </c>
      <c r="Y360" s="73">
        <f>IF(E360="","",SUMIF(OUTBOUND!$G:$G,WMS!E360,OUTBOUND!$AC:$AC))</f>
        <v>12</v>
      </c>
      <c r="Z360" s="73">
        <f>IF(E360="","",SUMIF(OUTBOUND!$G:$G,WMS!E360,OUTBOUND!$P:$P))</f>
        <v>0.042</v>
      </c>
      <c r="AA360" s="26">
        <f t="shared" si="133"/>
        <v>2</v>
      </c>
      <c r="AB360" s="26">
        <f t="shared" si="134"/>
        <v>48</v>
      </c>
      <c r="AC360" s="73">
        <f t="shared" si="135"/>
        <v>3.2</v>
      </c>
      <c r="AD360" s="73">
        <f t="shared" si="136"/>
        <v>4.00000000000001</v>
      </c>
      <c r="AE360" s="73">
        <f t="shared" si="137"/>
        <v>0.018</v>
      </c>
      <c r="AF360" s="82" t="b">
        <f t="shared" si="138"/>
        <v>1</v>
      </c>
    </row>
    <row r="361" spans="1:32">
      <c r="A361" s="43" t="s">
        <v>3701</v>
      </c>
      <c r="B361" s="19" t="s">
        <v>3702</v>
      </c>
      <c r="C361" s="19" t="s">
        <v>3703</v>
      </c>
      <c r="D361" s="19" t="s">
        <v>3708</v>
      </c>
      <c r="E361" s="58" t="str">
        <f t="shared" si="127"/>
        <v>KG-ARI-1901-00066-01606/42685005</v>
      </c>
      <c r="F361" s="20" t="s">
        <v>733</v>
      </c>
      <c r="G361" s="20" t="s">
        <v>735</v>
      </c>
      <c r="H361" s="45">
        <v>43481</v>
      </c>
      <c r="I361" s="46">
        <v>6</v>
      </c>
      <c r="J361" s="46">
        <v>144</v>
      </c>
      <c r="K361" s="67">
        <f t="shared" si="128"/>
        <v>24</v>
      </c>
      <c r="L361" s="47">
        <v>1.7</v>
      </c>
      <c r="M361" s="68">
        <f t="shared" si="129"/>
        <v>10.2</v>
      </c>
      <c r="N361" s="46">
        <v>34.5</v>
      </c>
      <c r="O361" s="46">
        <v>12</v>
      </c>
      <c r="P361" s="46">
        <v>16</v>
      </c>
      <c r="Q361" s="73">
        <f t="shared" si="130"/>
        <v>0.007</v>
      </c>
      <c r="R361" s="67">
        <f t="shared" si="131"/>
        <v>0.04</v>
      </c>
      <c r="S361" s="74">
        <f t="shared" si="132"/>
        <v>0.0833333333333333</v>
      </c>
      <c r="T361" s="51">
        <v>12</v>
      </c>
      <c r="U361" s="76" t="s">
        <v>3707</v>
      </c>
      <c r="V361" s="26">
        <f>IF(E361="","",SUMIF(OUTBOUND!$G:$G,WMS!E361,OUTBOUND!$L:$L))</f>
        <v>4</v>
      </c>
      <c r="W361" s="26">
        <f>IF(E361="","",SUMIF(OUTBOUND!$G:$G,WMS!E361,OUTBOUND!$M:$M))</f>
        <v>96</v>
      </c>
      <c r="X361" s="73">
        <f>IF(E361="","",SUMIF(OUTBOUND!$G:$G,WMS!E361,OUTBOUND!$O:$O))</f>
        <v>6.8</v>
      </c>
      <c r="Y361" s="73">
        <f>IF(E361="","",SUMIF(OUTBOUND!$G:$G,WMS!E361,OUTBOUND!$AC:$AC))</f>
        <v>8</v>
      </c>
      <c r="Z361" s="73">
        <f>IF(E361="","",SUMIF(OUTBOUND!$G:$G,WMS!E361,OUTBOUND!$P:$P))</f>
        <v>0.028</v>
      </c>
      <c r="AA361" s="26">
        <f t="shared" si="133"/>
        <v>2</v>
      </c>
      <c r="AB361" s="26">
        <f t="shared" si="134"/>
        <v>48</v>
      </c>
      <c r="AC361" s="73">
        <f t="shared" si="135"/>
        <v>3.4</v>
      </c>
      <c r="AD361" s="73">
        <f t="shared" si="136"/>
        <v>4</v>
      </c>
      <c r="AE361" s="73">
        <f t="shared" si="137"/>
        <v>0.012</v>
      </c>
      <c r="AF361" s="82" t="b">
        <f t="shared" si="138"/>
        <v>1</v>
      </c>
    </row>
    <row r="362" spans="1:32">
      <c r="A362" s="43" t="s">
        <v>3664</v>
      </c>
      <c r="B362" s="19" t="s">
        <v>741</v>
      </c>
      <c r="C362" s="19" t="s">
        <v>3709</v>
      </c>
      <c r="D362" s="19" t="s">
        <v>3710</v>
      </c>
      <c r="E362" s="58" t="str">
        <f t="shared" si="127"/>
        <v>KG-ARI-1901-00098-01917/42568513</v>
      </c>
      <c r="F362" s="19" t="s">
        <v>743</v>
      </c>
      <c r="G362" s="19" t="s">
        <v>744</v>
      </c>
      <c r="H362" s="45">
        <v>43482</v>
      </c>
      <c r="I362" s="46">
        <v>10</v>
      </c>
      <c r="J362" s="46">
        <v>120</v>
      </c>
      <c r="K362" s="67">
        <f t="shared" si="128"/>
        <v>12</v>
      </c>
      <c r="L362" s="47">
        <v>2</v>
      </c>
      <c r="M362" s="68">
        <f t="shared" si="129"/>
        <v>20</v>
      </c>
      <c r="N362" s="46">
        <v>34</v>
      </c>
      <c r="O362" s="46">
        <v>21</v>
      </c>
      <c r="P362" s="46">
        <v>29.5</v>
      </c>
      <c r="Q362" s="73">
        <f t="shared" si="130"/>
        <v>0.021</v>
      </c>
      <c r="R362" s="67">
        <f t="shared" si="131"/>
        <v>0.21</v>
      </c>
      <c r="S362" s="74">
        <f t="shared" si="132"/>
        <v>0.133333333333333</v>
      </c>
      <c r="T362" s="51">
        <v>16</v>
      </c>
      <c r="U362" s="76" t="s">
        <v>3711</v>
      </c>
      <c r="V362" s="26">
        <f>IF(E362="","",SUMIF(OUTBOUND!$G:$G,WMS!E362,OUTBOUND!$L:$L))</f>
        <v>3</v>
      </c>
      <c r="W362" s="26">
        <f>IF(E362="","",SUMIF(OUTBOUND!$G:$G,WMS!E362,OUTBOUND!$M:$M))</f>
        <v>36</v>
      </c>
      <c r="X362" s="73">
        <f>IF(E362="","",SUMIF(OUTBOUND!$G:$G,WMS!E362,OUTBOUND!$O:$O))</f>
        <v>6</v>
      </c>
      <c r="Y362" s="73">
        <f>IF(E362="","",SUMIF(OUTBOUND!$G:$G,WMS!E362,OUTBOUND!$AC:$AC))</f>
        <v>4.79999999999999</v>
      </c>
      <c r="Z362" s="73">
        <f>IF(E362="","",SUMIF(OUTBOUND!$G:$G,WMS!E362,OUTBOUND!$P:$P))</f>
        <v>0.063</v>
      </c>
      <c r="AA362" s="26">
        <f t="shared" si="133"/>
        <v>7</v>
      </c>
      <c r="AB362" s="26">
        <f t="shared" si="134"/>
        <v>84</v>
      </c>
      <c r="AC362" s="73">
        <f t="shared" si="135"/>
        <v>14</v>
      </c>
      <c r="AD362" s="73">
        <f t="shared" si="136"/>
        <v>11.2</v>
      </c>
      <c r="AE362" s="73">
        <f t="shared" si="137"/>
        <v>0.147</v>
      </c>
      <c r="AF362" s="82" t="b">
        <f t="shared" si="138"/>
        <v>1</v>
      </c>
    </row>
    <row r="363" spans="1:32">
      <c r="A363" s="43" t="s">
        <v>3664</v>
      </c>
      <c r="B363" s="19" t="s">
        <v>741</v>
      </c>
      <c r="C363" s="19" t="s">
        <v>3709</v>
      </c>
      <c r="D363" s="19" t="s">
        <v>3712</v>
      </c>
      <c r="E363" s="58" t="str">
        <f t="shared" si="127"/>
        <v>KG-ARI-1901-00098-01917/42707264</v>
      </c>
      <c r="F363" s="19" t="s">
        <v>743</v>
      </c>
      <c r="G363" s="19" t="s">
        <v>745</v>
      </c>
      <c r="H363" s="45">
        <v>43482</v>
      </c>
      <c r="I363" s="46">
        <v>8</v>
      </c>
      <c r="J363" s="46">
        <v>96</v>
      </c>
      <c r="K363" s="67">
        <f t="shared" si="128"/>
        <v>12</v>
      </c>
      <c r="L363" s="47">
        <v>1.35</v>
      </c>
      <c r="M363" s="68">
        <f t="shared" si="129"/>
        <v>10.8</v>
      </c>
      <c r="N363" s="46">
        <v>27</v>
      </c>
      <c r="O363" s="46">
        <v>27</v>
      </c>
      <c r="P363" s="46">
        <v>17.5</v>
      </c>
      <c r="Q363" s="73">
        <f t="shared" si="130"/>
        <v>0.013</v>
      </c>
      <c r="R363" s="67">
        <f t="shared" si="131"/>
        <v>0.1</v>
      </c>
      <c r="S363" s="74">
        <f t="shared" si="132"/>
        <v>0.0916666666666667</v>
      </c>
      <c r="T363" s="51">
        <v>8.8</v>
      </c>
      <c r="U363" s="76" t="s">
        <v>3711</v>
      </c>
      <c r="V363" s="26">
        <f>IF(E363="","",SUMIF(OUTBOUND!$G:$G,WMS!E363,OUTBOUND!$L:$L))</f>
        <v>3</v>
      </c>
      <c r="W363" s="26">
        <f>IF(E363="","",SUMIF(OUTBOUND!$G:$G,WMS!E363,OUTBOUND!$M:$M))</f>
        <v>36</v>
      </c>
      <c r="X363" s="73">
        <f>IF(E363="","",SUMIF(OUTBOUND!$G:$G,WMS!E363,OUTBOUND!$O:$O))</f>
        <v>4.05</v>
      </c>
      <c r="Y363" s="73">
        <f>IF(E363="","",SUMIF(OUTBOUND!$G:$G,WMS!E363,OUTBOUND!$AC:$AC))</f>
        <v>3.3</v>
      </c>
      <c r="Z363" s="73">
        <f>IF(E363="","",SUMIF(OUTBOUND!$G:$G,WMS!E363,OUTBOUND!$P:$P))</f>
        <v>0.039</v>
      </c>
      <c r="AA363" s="26">
        <f t="shared" si="133"/>
        <v>5</v>
      </c>
      <c r="AB363" s="26">
        <f t="shared" si="134"/>
        <v>60</v>
      </c>
      <c r="AC363" s="73">
        <f t="shared" si="135"/>
        <v>6.75</v>
      </c>
      <c r="AD363" s="73">
        <f t="shared" si="136"/>
        <v>5.5</v>
      </c>
      <c r="AE363" s="73">
        <f t="shared" si="137"/>
        <v>0.061</v>
      </c>
      <c r="AF363" s="82" t="b">
        <f t="shared" si="138"/>
        <v>1</v>
      </c>
    </row>
    <row r="364" spans="1:32">
      <c r="A364" s="43" t="s">
        <v>3664</v>
      </c>
      <c r="B364" s="19" t="s">
        <v>741</v>
      </c>
      <c r="C364" s="19" t="s">
        <v>3709</v>
      </c>
      <c r="D364" s="19" t="s">
        <v>3713</v>
      </c>
      <c r="E364" s="58" t="str">
        <f t="shared" si="127"/>
        <v>KG-ARI-1901-00098-01917/42719458</v>
      </c>
      <c r="F364" s="19" t="s">
        <v>743</v>
      </c>
      <c r="G364" s="19" t="s">
        <v>746</v>
      </c>
      <c r="H364" s="45">
        <v>43482</v>
      </c>
      <c r="I364" s="46">
        <v>10</v>
      </c>
      <c r="J364" s="46">
        <v>80</v>
      </c>
      <c r="K364" s="67">
        <f t="shared" si="128"/>
        <v>8</v>
      </c>
      <c r="L364" s="47">
        <v>2.35</v>
      </c>
      <c r="M364" s="68">
        <f t="shared" si="129"/>
        <v>23.5</v>
      </c>
      <c r="N364" s="46">
        <v>43</v>
      </c>
      <c r="O364" s="46">
        <v>23</v>
      </c>
      <c r="P364" s="46">
        <v>17.5</v>
      </c>
      <c r="Q364" s="73">
        <f t="shared" si="130"/>
        <v>0.017</v>
      </c>
      <c r="R364" s="67">
        <f t="shared" si="131"/>
        <v>0.17</v>
      </c>
      <c r="S364" s="74">
        <f t="shared" si="132"/>
        <v>0.2425</v>
      </c>
      <c r="T364" s="51">
        <v>19.4</v>
      </c>
      <c r="U364" s="76" t="s">
        <v>3711</v>
      </c>
      <c r="V364" s="26">
        <f>IF(E364="","",SUMIF(OUTBOUND!$G:$G,WMS!E364,OUTBOUND!$L:$L))</f>
        <v>3</v>
      </c>
      <c r="W364" s="26">
        <f>IF(E364="","",SUMIF(OUTBOUND!$G:$G,WMS!E364,OUTBOUND!$M:$M))</f>
        <v>24</v>
      </c>
      <c r="X364" s="73">
        <f>IF(E364="","",SUMIF(OUTBOUND!$G:$G,WMS!E364,OUTBOUND!$O:$O))</f>
        <v>7.05</v>
      </c>
      <c r="Y364" s="73">
        <f>IF(E364="","",SUMIF(OUTBOUND!$G:$G,WMS!E364,OUTBOUND!$AC:$AC))</f>
        <v>5.82</v>
      </c>
      <c r="Z364" s="73">
        <f>IF(E364="","",SUMIF(OUTBOUND!$G:$G,WMS!E364,OUTBOUND!$P:$P))</f>
        <v>0.051</v>
      </c>
      <c r="AA364" s="26">
        <f t="shared" si="133"/>
        <v>7</v>
      </c>
      <c r="AB364" s="26">
        <f t="shared" si="134"/>
        <v>56</v>
      </c>
      <c r="AC364" s="73">
        <f t="shared" si="135"/>
        <v>16.45</v>
      </c>
      <c r="AD364" s="73">
        <f t="shared" si="136"/>
        <v>13.58</v>
      </c>
      <c r="AE364" s="73">
        <f t="shared" si="137"/>
        <v>0.119</v>
      </c>
      <c r="AF364" s="82" t="b">
        <f t="shared" si="138"/>
        <v>1</v>
      </c>
    </row>
    <row r="365" spans="1:32">
      <c r="A365" s="43" t="s">
        <v>3685</v>
      </c>
      <c r="B365" s="19" t="s">
        <v>747</v>
      </c>
      <c r="C365" s="19" t="s">
        <v>3714</v>
      </c>
      <c r="D365" s="19">
        <v>42655084</v>
      </c>
      <c r="E365" s="58" t="str">
        <f t="shared" si="127"/>
        <v>KG-ARI-1901-00066-01599/42655084</v>
      </c>
      <c r="F365" s="19" t="s">
        <v>749</v>
      </c>
      <c r="G365" s="19" t="s">
        <v>754</v>
      </c>
      <c r="H365" s="45">
        <v>43482</v>
      </c>
      <c r="I365" s="46">
        <v>13</v>
      </c>
      <c r="J365" s="46">
        <v>52</v>
      </c>
      <c r="K365" s="67">
        <f t="shared" si="128"/>
        <v>4</v>
      </c>
      <c r="L365" s="47">
        <v>6.65</v>
      </c>
      <c r="M365" s="68">
        <f t="shared" si="129"/>
        <v>86.45</v>
      </c>
      <c r="N365" s="46">
        <v>105</v>
      </c>
      <c r="O365" s="46">
        <v>31.5</v>
      </c>
      <c r="P365" s="46">
        <v>18</v>
      </c>
      <c r="Q365" s="73">
        <f t="shared" si="130"/>
        <v>0.06</v>
      </c>
      <c r="R365" s="67">
        <f t="shared" si="131"/>
        <v>0.77</v>
      </c>
      <c r="S365" s="74">
        <f t="shared" si="132"/>
        <v>1.4</v>
      </c>
      <c r="T365" s="51">
        <v>72.8</v>
      </c>
      <c r="U365" s="79" t="s">
        <v>3411</v>
      </c>
      <c r="V365" s="26">
        <f>IF(E365="","",SUMIF(OUTBOUND!$G:$G,WMS!E365,OUTBOUND!$L:$L))</f>
        <v>8</v>
      </c>
      <c r="W365" s="26">
        <f>IF(E365="","",SUMIF(OUTBOUND!$G:$G,WMS!E365,OUTBOUND!$M:$M))</f>
        <v>32</v>
      </c>
      <c r="X365" s="73">
        <f>IF(E365="","",SUMIF(OUTBOUND!$G:$G,WMS!E365,OUTBOUND!$O:$O))</f>
        <v>53.2</v>
      </c>
      <c r="Y365" s="73">
        <f>IF(E365="","",SUMIF(OUTBOUND!$G:$G,WMS!E365,OUTBOUND!$AC:$AC))</f>
        <v>44.8</v>
      </c>
      <c r="Z365" s="73">
        <f>IF(E365="","",SUMIF(OUTBOUND!$G:$G,WMS!E365,OUTBOUND!$P:$P))</f>
        <v>0.48</v>
      </c>
      <c r="AA365" s="26">
        <f t="shared" si="133"/>
        <v>5</v>
      </c>
      <c r="AB365" s="26">
        <f t="shared" si="134"/>
        <v>20</v>
      </c>
      <c r="AC365" s="73">
        <f t="shared" si="135"/>
        <v>33.25</v>
      </c>
      <c r="AD365" s="73">
        <f t="shared" si="136"/>
        <v>28</v>
      </c>
      <c r="AE365" s="73">
        <f t="shared" si="137"/>
        <v>0.29</v>
      </c>
      <c r="AF365" s="82" t="b">
        <f t="shared" si="138"/>
        <v>1</v>
      </c>
    </row>
    <row r="366" spans="1:32">
      <c r="A366" s="43" t="s">
        <v>3685</v>
      </c>
      <c r="B366" s="19" t="s">
        <v>747</v>
      </c>
      <c r="C366" s="19" t="s">
        <v>3715</v>
      </c>
      <c r="D366" s="19">
        <v>42592518</v>
      </c>
      <c r="E366" s="58" t="str">
        <f t="shared" si="127"/>
        <v>KG-ARI-1812-00048-01883/42592518</v>
      </c>
      <c r="F366" s="19" t="s">
        <v>749</v>
      </c>
      <c r="G366" s="19" t="s">
        <v>754</v>
      </c>
      <c r="H366" s="45">
        <v>43482</v>
      </c>
      <c r="I366" s="46">
        <v>17</v>
      </c>
      <c r="J366" s="46">
        <v>136</v>
      </c>
      <c r="K366" s="67">
        <f t="shared" si="128"/>
        <v>8</v>
      </c>
      <c r="L366" s="47">
        <v>1.8</v>
      </c>
      <c r="M366" s="68">
        <f t="shared" si="129"/>
        <v>30.6</v>
      </c>
      <c r="N366" s="46">
        <v>54</v>
      </c>
      <c r="O366" s="46">
        <v>27</v>
      </c>
      <c r="P366" s="46">
        <v>28</v>
      </c>
      <c r="Q366" s="73">
        <f t="shared" si="130"/>
        <v>0.041</v>
      </c>
      <c r="R366" s="67">
        <f t="shared" si="131"/>
        <v>0.69</v>
      </c>
      <c r="S366" s="74">
        <f t="shared" si="132"/>
        <v>0.1125</v>
      </c>
      <c r="T366" s="51">
        <v>15.3</v>
      </c>
      <c r="U366" s="76" t="s">
        <v>3716</v>
      </c>
      <c r="V366" s="26">
        <f>IF(E366="","",SUMIF(OUTBOUND!$G:$G,WMS!E366,OUTBOUND!$L:$L))</f>
        <v>2</v>
      </c>
      <c r="W366" s="26">
        <f>IF(E366="","",SUMIF(OUTBOUND!$G:$G,WMS!E366,OUTBOUND!$M:$M))</f>
        <v>16</v>
      </c>
      <c r="X366" s="73">
        <f>IF(E366="","",SUMIF(OUTBOUND!$G:$G,WMS!E366,OUTBOUND!$O:$O))</f>
        <v>3.6</v>
      </c>
      <c r="Y366" s="73">
        <f>IF(E366="","",SUMIF(OUTBOUND!$G:$G,WMS!E366,OUTBOUND!$AC:$AC))</f>
        <v>1.8</v>
      </c>
      <c r="Z366" s="73">
        <f>IF(E366="","",SUMIF(OUTBOUND!$G:$G,WMS!E366,OUTBOUND!$P:$P))</f>
        <v>0.082</v>
      </c>
      <c r="AA366" s="26">
        <f t="shared" si="133"/>
        <v>15</v>
      </c>
      <c r="AB366" s="26">
        <f t="shared" si="134"/>
        <v>120</v>
      </c>
      <c r="AC366" s="73">
        <f t="shared" si="135"/>
        <v>27</v>
      </c>
      <c r="AD366" s="73">
        <f t="shared" si="136"/>
        <v>13.5</v>
      </c>
      <c r="AE366" s="73">
        <f t="shared" si="137"/>
        <v>0.608</v>
      </c>
      <c r="AF366" s="82" t="b">
        <f t="shared" si="138"/>
        <v>1</v>
      </c>
    </row>
    <row r="367" spans="1:32">
      <c r="A367" s="43" t="s">
        <v>3685</v>
      </c>
      <c r="B367" s="19" t="s">
        <v>747</v>
      </c>
      <c r="C367" s="19" t="s">
        <v>3715</v>
      </c>
      <c r="D367" s="19">
        <v>42496144</v>
      </c>
      <c r="E367" s="58" t="str">
        <f t="shared" ref="E367:E376" si="139">IF(D367="","",C367&amp;"/"&amp;D367)</f>
        <v>KG-ARI-1812-00048-01883/42496144</v>
      </c>
      <c r="F367" s="19" t="s">
        <v>749</v>
      </c>
      <c r="G367" s="19" t="s">
        <v>756</v>
      </c>
      <c r="H367" s="45">
        <v>43482</v>
      </c>
      <c r="I367" s="46">
        <v>21</v>
      </c>
      <c r="J367" s="46">
        <v>126</v>
      </c>
      <c r="K367" s="67">
        <f t="shared" ref="K367:K376" si="140">IF(J367="","",J367/I367)</f>
        <v>6</v>
      </c>
      <c r="L367" s="47">
        <v>3.7</v>
      </c>
      <c r="M367" s="68">
        <f t="shared" ref="M367:M376" si="141">IF(L367="","",ROUND(I367*L367,3))</f>
        <v>77.7</v>
      </c>
      <c r="N367" s="46">
        <v>33.5</v>
      </c>
      <c r="O367" s="46">
        <v>22.5</v>
      </c>
      <c r="P367" s="46">
        <v>16</v>
      </c>
      <c r="Q367" s="73">
        <f t="shared" ref="Q367:Q376" si="142">IF(P367="","",ROUND(N367*O367*P367/1000000,3))</f>
        <v>0.012</v>
      </c>
      <c r="R367" s="67">
        <f t="shared" ref="R367:R376" si="143">IF(Q367="","",ROUND(N367*O367*P367/1000000*I367,2))</f>
        <v>0.25</v>
      </c>
      <c r="S367" s="74">
        <f t="shared" ref="S367:S376" si="144">IF(T367="","",T367/J367)</f>
        <v>0.566666666666667</v>
      </c>
      <c r="T367" s="51">
        <v>71.4</v>
      </c>
      <c r="U367" s="76" t="s">
        <v>3717</v>
      </c>
      <c r="V367" s="26">
        <f>IF(E367="","",SUMIF(OUTBOUND!$G:$G,WMS!E367,OUTBOUND!$L:$L))</f>
        <v>6</v>
      </c>
      <c r="W367" s="26">
        <f>IF(E367="","",SUMIF(OUTBOUND!$G:$G,WMS!E367,OUTBOUND!$M:$M))</f>
        <v>36</v>
      </c>
      <c r="X367" s="73">
        <f>IF(E367="","",SUMIF(OUTBOUND!$G:$G,WMS!E367,OUTBOUND!$O:$O))</f>
        <v>22.2</v>
      </c>
      <c r="Y367" s="73">
        <f>IF(E367="","",SUMIF(OUTBOUND!$G:$G,WMS!E367,OUTBOUND!$AC:$AC))</f>
        <v>20.4</v>
      </c>
      <c r="Z367" s="73">
        <f>IF(E367="","",SUMIF(OUTBOUND!$G:$G,WMS!E367,OUTBOUND!$P:$P))</f>
        <v>0.072</v>
      </c>
      <c r="AA367" s="26">
        <f t="shared" ref="AA367:AA376" si="145">IF(I367="","",I367-V367)</f>
        <v>15</v>
      </c>
      <c r="AB367" s="26">
        <f t="shared" ref="AB367:AB376" si="146">IF(J367="","",J367-W367)</f>
        <v>90</v>
      </c>
      <c r="AC367" s="73">
        <f t="shared" ref="AC367:AC376" si="147">IF(M367="","",M367-X367)</f>
        <v>55.5</v>
      </c>
      <c r="AD367" s="73">
        <f t="shared" ref="AD367:AD376" si="148">IF(T367="","",T367-Y367)</f>
        <v>51</v>
      </c>
      <c r="AE367" s="73">
        <f t="shared" ref="AE367:AE376" si="149">IF(R367="","",R367-Z367)</f>
        <v>0.178</v>
      </c>
      <c r="AF367" s="82" t="b">
        <f t="shared" ref="AF367:AF376" si="150">IF(AB367="","",EXACT(K367,AB367/AA367))</f>
        <v>1</v>
      </c>
    </row>
    <row r="368" spans="1:33">
      <c r="A368" s="61" t="s">
        <v>3685</v>
      </c>
      <c r="B368" s="62" t="s">
        <v>747</v>
      </c>
      <c r="C368" s="62" t="s">
        <v>3715</v>
      </c>
      <c r="D368" s="62" t="s">
        <v>3718</v>
      </c>
      <c r="E368" s="58" t="str">
        <f t="shared" si="139"/>
        <v>KG-ARI-1812-00048-01883/42576600A</v>
      </c>
      <c r="F368" s="19" t="s">
        <v>749</v>
      </c>
      <c r="G368" s="19" t="s">
        <v>753</v>
      </c>
      <c r="H368" s="45">
        <v>43482</v>
      </c>
      <c r="I368" s="85">
        <v>9</v>
      </c>
      <c r="J368" s="85">
        <v>72</v>
      </c>
      <c r="K368" s="67">
        <f t="shared" si="140"/>
        <v>8</v>
      </c>
      <c r="L368" s="47">
        <v>7.6</v>
      </c>
      <c r="M368" s="68">
        <f t="shared" si="141"/>
        <v>68.4</v>
      </c>
      <c r="N368" s="46">
        <v>45</v>
      </c>
      <c r="O368" s="46">
        <v>23</v>
      </c>
      <c r="P368" s="46">
        <v>23</v>
      </c>
      <c r="Q368" s="73">
        <f t="shared" si="142"/>
        <v>0.024</v>
      </c>
      <c r="R368" s="67">
        <f t="shared" si="143"/>
        <v>0.21</v>
      </c>
      <c r="S368" s="74">
        <f t="shared" si="144"/>
        <v>0.825</v>
      </c>
      <c r="T368" s="51">
        <v>59.4</v>
      </c>
      <c r="U368" s="76" t="s">
        <v>3719</v>
      </c>
      <c r="V368" s="26">
        <f>IF(E368="","",SUMIF(OUTBOUND!$G:$G,WMS!E368,OUTBOUND!$L:$L))</f>
        <v>9</v>
      </c>
      <c r="W368" s="26">
        <f>IF(E368="","",SUMIF(OUTBOUND!$G:$G,WMS!E368,OUTBOUND!$M:$M))</f>
        <v>72</v>
      </c>
      <c r="X368" s="73">
        <f>IF(E368="","",SUMIF(OUTBOUND!$G:$G,WMS!E368,OUTBOUND!$O:$O))</f>
        <v>68.4</v>
      </c>
      <c r="Y368" s="73">
        <f>IF(E368="","",SUMIF(OUTBOUND!$G:$G,WMS!E368,OUTBOUND!$AC:$AC))</f>
        <v>59.4</v>
      </c>
      <c r="Z368" s="73">
        <f>IF(E368="","",SUMIF(OUTBOUND!$G:$G,WMS!E368,OUTBOUND!$P:$P))</f>
        <v>0.216</v>
      </c>
      <c r="AA368" s="26">
        <f t="shared" si="145"/>
        <v>0</v>
      </c>
      <c r="AB368" s="26">
        <f t="shared" si="146"/>
        <v>0</v>
      </c>
      <c r="AC368" s="73">
        <f t="shared" si="147"/>
        <v>0</v>
      </c>
      <c r="AD368" s="73">
        <f t="shared" si="148"/>
        <v>0</v>
      </c>
      <c r="AE368" s="73">
        <f t="shared" si="149"/>
        <v>-0.00600000000000001</v>
      </c>
      <c r="AF368" s="82" t="e">
        <f t="shared" si="150"/>
        <v>#DIV/0!</v>
      </c>
      <c r="AG368" s="60" t="s">
        <v>3310</v>
      </c>
    </row>
    <row r="369" spans="1:33">
      <c r="A369" s="61" t="s">
        <v>3685</v>
      </c>
      <c r="B369" s="62" t="s">
        <v>747</v>
      </c>
      <c r="C369" s="62" t="s">
        <v>3715</v>
      </c>
      <c r="D369" s="62" t="s">
        <v>3720</v>
      </c>
      <c r="E369" s="58" t="str">
        <f t="shared" si="139"/>
        <v>KG-ARI-1812-00048-01883/42576600B</v>
      </c>
      <c r="F369" s="19" t="s">
        <v>749</v>
      </c>
      <c r="G369" s="19" t="s">
        <v>750</v>
      </c>
      <c r="H369" s="45">
        <v>43482</v>
      </c>
      <c r="I369" s="85">
        <v>0</v>
      </c>
      <c r="J369" s="85">
        <v>72</v>
      </c>
      <c r="K369" s="67" t="e">
        <f t="shared" si="140"/>
        <v>#DIV/0!</v>
      </c>
      <c r="L369" s="47">
        <v>7.6</v>
      </c>
      <c r="M369" s="68">
        <f t="shared" si="141"/>
        <v>0</v>
      </c>
      <c r="N369" s="46">
        <v>45</v>
      </c>
      <c r="O369" s="46">
        <v>23</v>
      </c>
      <c r="P369" s="46">
        <v>23</v>
      </c>
      <c r="Q369" s="73">
        <f t="shared" si="142"/>
        <v>0.024</v>
      </c>
      <c r="R369" s="67">
        <f t="shared" si="143"/>
        <v>0</v>
      </c>
      <c r="S369" s="74">
        <f t="shared" si="144"/>
        <v>0.1125</v>
      </c>
      <c r="T369" s="51">
        <v>8.1</v>
      </c>
      <c r="U369" s="76" t="s">
        <v>3719</v>
      </c>
      <c r="V369" s="26">
        <f>IF(E369="","",SUMIF(OUTBOUND!$G:$G,WMS!E369,OUTBOUND!$L:$L))</f>
        <v>0</v>
      </c>
      <c r="W369" s="26">
        <f>IF(E369="","",SUMIF(OUTBOUND!$G:$G,WMS!E369,OUTBOUND!$M:$M))</f>
        <v>72</v>
      </c>
      <c r="X369" s="73">
        <f>IF(E369="","",SUMIF(OUTBOUND!$G:$G,WMS!E369,OUTBOUND!$O:$O))</f>
        <v>0</v>
      </c>
      <c r="Y369" s="73">
        <f>IF(E369="","",SUMIF(OUTBOUND!$G:$G,WMS!E369,OUTBOUND!$AC:$AC))</f>
        <v>8.1</v>
      </c>
      <c r="Z369" s="73">
        <f>IF(E369="","",SUMIF(OUTBOUND!$G:$G,WMS!E369,OUTBOUND!$P:$P))</f>
        <v>0</v>
      </c>
      <c r="AA369" s="26">
        <f t="shared" si="145"/>
        <v>0</v>
      </c>
      <c r="AB369" s="26">
        <f t="shared" si="146"/>
        <v>0</v>
      </c>
      <c r="AC369" s="73">
        <f t="shared" si="147"/>
        <v>0</v>
      </c>
      <c r="AD369" s="73">
        <f t="shared" si="148"/>
        <v>0</v>
      </c>
      <c r="AE369" s="73">
        <f t="shared" si="149"/>
        <v>0</v>
      </c>
      <c r="AF369" s="82" t="e">
        <f t="shared" si="150"/>
        <v>#DIV/0!</v>
      </c>
      <c r="AG369" s="60" t="s">
        <v>3310</v>
      </c>
    </row>
    <row r="370" spans="1:32">
      <c r="A370" s="43" t="s">
        <v>3685</v>
      </c>
      <c r="B370" s="19" t="s">
        <v>747</v>
      </c>
      <c r="C370" s="19" t="s">
        <v>3715</v>
      </c>
      <c r="D370" s="19">
        <v>42534921</v>
      </c>
      <c r="E370" s="58" t="str">
        <f t="shared" si="139"/>
        <v>KG-ARI-1812-00048-01883/42534921</v>
      </c>
      <c r="F370" s="19" t="s">
        <v>749</v>
      </c>
      <c r="G370" s="19" t="s">
        <v>753</v>
      </c>
      <c r="H370" s="45">
        <v>43482</v>
      </c>
      <c r="I370" s="46">
        <v>12</v>
      </c>
      <c r="J370" s="46">
        <v>72</v>
      </c>
      <c r="K370" s="67">
        <f t="shared" si="140"/>
        <v>6</v>
      </c>
      <c r="L370" s="47">
        <v>7.6</v>
      </c>
      <c r="M370" s="68">
        <f t="shared" si="141"/>
        <v>91.2</v>
      </c>
      <c r="N370" s="46">
        <v>28.5</v>
      </c>
      <c r="O370" s="46">
        <v>22</v>
      </c>
      <c r="P370" s="46">
        <v>31</v>
      </c>
      <c r="Q370" s="73">
        <f t="shared" si="142"/>
        <v>0.019</v>
      </c>
      <c r="R370" s="67">
        <f t="shared" si="143"/>
        <v>0.23</v>
      </c>
      <c r="S370" s="74">
        <f t="shared" si="144"/>
        <v>1.11666666666667</v>
      </c>
      <c r="T370" s="51">
        <v>80.4</v>
      </c>
      <c r="U370" s="76" t="s">
        <v>3721</v>
      </c>
      <c r="V370" s="26">
        <f>IF(E370="","",SUMIF(OUTBOUND!$G:$G,WMS!E370,OUTBOUND!$L:$L))</f>
        <v>2</v>
      </c>
      <c r="W370" s="26">
        <f>IF(E370="","",SUMIF(OUTBOUND!$G:$G,WMS!E370,OUTBOUND!$M:$M))</f>
        <v>12</v>
      </c>
      <c r="X370" s="73">
        <f>IF(E370="","",SUMIF(OUTBOUND!$G:$G,WMS!E370,OUTBOUND!$O:$O))</f>
        <v>15.2</v>
      </c>
      <c r="Y370" s="73">
        <f>IF(E370="","",SUMIF(OUTBOUND!$G:$G,WMS!E370,OUTBOUND!$AC:$AC))</f>
        <v>13.4</v>
      </c>
      <c r="Z370" s="73">
        <f>IF(E370="","",SUMIF(OUTBOUND!$G:$G,WMS!E370,OUTBOUND!$P:$P))</f>
        <v>0.038</v>
      </c>
      <c r="AA370" s="26">
        <f t="shared" si="145"/>
        <v>10</v>
      </c>
      <c r="AB370" s="26">
        <f t="shared" si="146"/>
        <v>60</v>
      </c>
      <c r="AC370" s="73">
        <f t="shared" si="147"/>
        <v>76</v>
      </c>
      <c r="AD370" s="73">
        <f t="shared" si="148"/>
        <v>67</v>
      </c>
      <c r="AE370" s="73">
        <f t="shared" si="149"/>
        <v>0.192</v>
      </c>
      <c r="AF370" s="82" t="b">
        <f t="shared" si="150"/>
        <v>1</v>
      </c>
    </row>
    <row r="371" spans="1:32">
      <c r="A371" s="43" t="s">
        <v>3685</v>
      </c>
      <c r="B371" s="19" t="s">
        <v>747</v>
      </c>
      <c r="C371" s="19" t="s">
        <v>3715</v>
      </c>
      <c r="D371" s="19">
        <v>42447375</v>
      </c>
      <c r="E371" s="58" t="str">
        <f t="shared" si="139"/>
        <v>KG-ARI-1812-00048-01883/42447375</v>
      </c>
      <c r="F371" s="19" t="s">
        <v>749</v>
      </c>
      <c r="G371" s="19" t="s">
        <v>753</v>
      </c>
      <c r="H371" s="45">
        <v>43482</v>
      </c>
      <c r="I371" s="46">
        <v>5</v>
      </c>
      <c r="J371" s="46">
        <v>30</v>
      </c>
      <c r="K371" s="67">
        <f t="shared" si="140"/>
        <v>6</v>
      </c>
      <c r="L371" s="47">
        <v>4.8</v>
      </c>
      <c r="M371" s="68">
        <f t="shared" si="141"/>
        <v>24</v>
      </c>
      <c r="N371" s="46">
        <v>43</v>
      </c>
      <c r="O371" s="46">
        <v>29</v>
      </c>
      <c r="P371" s="46">
        <v>14</v>
      </c>
      <c r="Q371" s="73">
        <f t="shared" si="142"/>
        <v>0.017</v>
      </c>
      <c r="R371" s="67">
        <f t="shared" si="143"/>
        <v>0.09</v>
      </c>
      <c r="S371" s="74">
        <f t="shared" si="144"/>
        <v>0.52</v>
      </c>
      <c r="T371" s="51">
        <v>15.6</v>
      </c>
      <c r="U371" s="79" t="s">
        <v>3411</v>
      </c>
      <c r="V371" s="26">
        <f>IF(E371="","",SUMIF(OUTBOUND!$G:$G,WMS!E371,OUTBOUND!$L:$L))</f>
        <v>2</v>
      </c>
      <c r="W371" s="26">
        <f>IF(E371="","",SUMIF(OUTBOUND!$G:$G,WMS!E371,OUTBOUND!$M:$M))</f>
        <v>12</v>
      </c>
      <c r="X371" s="73">
        <f>IF(E371="","",SUMIF(OUTBOUND!$G:$G,WMS!E371,OUTBOUND!$O:$O))</f>
        <v>9.6</v>
      </c>
      <c r="Y371" s="73">
        <f>IF(E371="","",SUMIF(OUTBOUND!$G:$G,WMS!E371,OUTBOUND!$AC:$AC))</f>
        <v>6.24</v>
      </c>
      <c r="Z371" s="73">
        <f>IF(E371="","",SUMIF(OUTBOUND!$G:$G,WMS!E371,OUTBOUND!$P:$P))</f>
        <v>0.034</v>
      </c>
      <c r="AA371" s="26">
        <f t="shared" si="145"/>
        <v>3</v>
      </c>
      <c r="AB371" s="26">
        <f t="shared" si="146"/>
        <v>18</v>
      </c>
      <c r="AC371" s="73">
        <f t="shared" si="147"/>
        <v>14.4</v>
      </c>
      <c r="AD371" s="73">
        <f t="shared" si="148"/>
        <v>9.36</v>
      </c>
      <c r="AE371" s="73">
        <f t="shared" si="149"/>
        <v>0.056</v>
      </c>
      <c r="AF371" s="82" t="b">
        <f t="shared" si="150"/>
        <v>1</v>
      </c>
    </row>
    <row r="372" spans="1:32">
      <c r="A372" s="43" t="s">
        <v>3685</v>
      </c>
      <c r="B372" s="19" t="s">
        <v>747</v>
      </c>
      <c r="C372" s="19" t="s">
        <v>3715</v>
      </c>
      <c r="D372" s="19">
        <v>42628125</v>
      </c>
      <c r="E372" s="58" t="str">
        <f t="shared" si="139"/>
        <v>KG-ARI-1812-00048-01883/42628125</v>
      </c>
      <c r="F372" s="19" t="s">
        <v>749</v>
      </c>
      <c r="G372" s="19" t="s">
        <v>751</v>
      </c>
      <c r="H372" s="45">
        <v>43482</v>
      </c>
      <c r="I372" s="46">
        <v>15</v>
      </c>
      <c r="J372" s="46">
        <v>90</v>
      </c>
      <c r="K372" s="67">
        <f t="shared" si="140"/>
        <v>6</v>
      </c>
      <c r="L372" s="47">
        <v>3</v>
      </c>
      <c r="M372" s="68">
        <f t="shared" si="141"/>
        <v>45</v>
      </c>
      <c r="N372" s="46">
        <v>60</v>
      </c>
      <c r="O372" s="46">
        <v>41</v>
      </c>
      <c r="P372" s="46">
        <v>46</v>
      </c>
      <c r="Q372" s="73">
        <f t="shared" si="142"/>
        <v>0.113</v>
      </c>
      <c r="R372" s="67">
        <f t="shared" si="143"/>
        <v>1.7</v>
      </c>
      <c r="S372" s="74">
        <f t="shared" si="144"/>
        <v>0.366666666666667</v>
      </c>
      <c r="T372" s="51">
        <v>33</v>
      </c>
      <c r="U372" s="76" t="s">
        <v>3722</v>
      </c>
      <c r="V372" s="26">
        <f>IF(E372="","",SUMIF(OUTBOUND!$G:$G,WMS!E372,OUTBOUND!$L:$L))</f>
        <v>13</v>
      </c>
      <c r="W372" s="26">
        <f>IF(E372="","",SUMIF(OUTBOUND!$G:$G,WMS!E372,OUTBOUND!$M:$M))</f>
        <v>78</v>
      </c>
      <c r="X372" s="73">
        <f>IF(E372="","",SUMIF(OUTBOUND!$G:$G,WMS!E372,OUTBOUND!$O:$O))</f>
        <v>39</v>
      </c>
      <c r="Y372" s="73">
        <f>IF(E372="","",SUMIF(OUTBOUND!$G:$G,WMS!E372,OUTBOUND!$AC:$AC))</f>
        <v>28.6</v>
      </c>
      <c r="Z372" s="73">
        <f>IF(E372="","",SUMIF(OUTBOUND!$G:$G,WMS!E372,OUTBOUND!$P:$P))</f>
        <v>1.469</v>
      </c>
      <c r="AA372" s="26">
        <f t="shared" si="145"/>
        <v>2</v>
      </c>
      <c r="AB372" s="26">
        <f t="shared" si="146"/>
        <v>12</v>
      </c>
      <c r="AC372" s="73">
        <f t="shared" si="147"/>
        <v>6</v>
      </c>
      <c r="AD372" s="73">
        <f t="shared" si="148"/>
        <v>4.39999999999998</v>
      </c>
      <c r="AE372" s="73">
        <f t="shared" si="149"/>
        <v>0.231</v>
      </c>
      <c r="AF372" s="82" t="b">
        <f t="shared" si="150"/>
        <v>1</v>
      </c>
    </row>
    <row r="373" spans="1:32">
      <c r="A373" s="43" t="s">
        <v>3685</v>
      </c>
      <c r="B373" s="19" t="s">
        <v>747</v>
      </c>
      <c r="C373" s="19" t="s">
        <v>3715</v>
      </c>
      <c r="D373" s="19">
        <v>42628118</v>
      </c>
      <c r="E373" s="58" t="str">
        <f t="shared" si="139"/>
        <v>KG-ARI-1812-00048-01883/42628118</v>
      </c>
      <c r="F373" s="19" t="s">
        <v>749</v>
      </c>
      <c r="G373" s="19" t="s">
        <v>751</v>
      </c>
      <c r="H373" s="45">
        <v>43482</v>
      </c>
      <c r="I373" s="46">
        <v>19</v>
      </c>
      <c r="J373" s="46">
        <v>114</v>
      </c>
      <c r="K373" s="67">
        <f t="shared" si="140"/>
        <v>6</v>
      </c>
      <c r="L373" s="47">
        <v>3.45</v>
      </c>
      <c r="M373" s="68">
        <f t="shared" si="141"/>
        <v>65.55</v>
      </c>
      <c r="N373" s="46">
        <v>40</v>
      </c>
      <c r="O373" s="46">
        <v>31</v>
      </c>
      <c r="P373" s="46">
        <v>41</v>
      </c>
      <c r="Q373" s="73">
        <f t="shared" si="142"/>
        <v>0.051</v>
      </c>
      <c r="R373" s="67">
        <f t="shared" si="143"/>
        <v>0.97</v>
      </c>
      <c r="S373" s="74">
        <f t="shared" si="144"/>
        <v>0.483333333333333</v>
      </c>
      <c r="T373" s="51">
        <v>55.1</v>
      </c>
      <c r="U373" s="79" t="s">
        <v>3411</v>
      </c>
      <c r="V373" s="26">
        <f>IF(E373="","",SUMIF(OUTBOUND!$G:$G,WMS!E373,OUTBOUND!$L:$L))</f>
        <v>10</v>
      </c>
      <c r="W373" s="26">
        <f>IF(E373="","",SUMIF(OUTBOUND!$G:$G,WMS!E373,OUTBOUND!$M:$M))</f>
        <v>60</v>
      </c>
      <c r="X373" s="73">
        <f>IF(E373="","",SUMIF(OUTBOUND!$G:$G,WMS!E373,OUTBOUND!$O:$O))</f>
        <v>34.5</v>
      </c>
      <c r="Y373" s="73">
        <f>IF(E373="","",SUMIF(OUTBOUND!$G:$G,WMS!E373,OUTBOUND!$AC:$AC))</f>
        <v>29</v>
      </c>
      <c r="Z373" s="73">
        <f>IF(E373="","",SUMIF(OUTBOUND!$G:$G,WMS!E373,OUTBOUND!$P:$P))</f>
        <v>0.51</v>
      </c>
      <c r="AA373" s="26">
        <f t="shared" si="145"/>
        <v>9</v>
      </c>
      <c r="AB373" s="26">
        <f t="shared" si="146"/>
        <v>54</v>
      </c>
      <c r="AC373" s="73">
        <f t="shared" si="147"/>
        <v>31.05</v>
      </c>
      <c r="AD373" s="73">
        <f t="shared" si="148"/>
        <v>26.1</v>
      </c>
      <c r="AE373" s="73">
        <f t="shared" si="149"/>
        <v>0.46</v>
      </c>
      <c r="AF373" s="82" t="b">
        <f t="shared" si="150"/>
        <v>1</v>
      </c>
    </row>
    <row r="374" spans="1:32">
      <c r="A374" s="43" t="s">
        <v>3685</v>
      </c>
      <c r="B374" s="19" t="s">
        <v>747</v>
      </c>
      <c r="C374" s="19" t="s">
        <v>3715</v>
      </c>
      <c r="D374" s="19">
        <v>42326366</v>
      </c>
      <c r="E374" s="58" t="str">
        <f t="shared" si="139"/>
        <v>KG-ARI-1812-00048-01883/42326366</v>
      </c>
      <c r="F374" s="19" t="s">
        <v>749</v>
      </c>
      <c r="G374" s="19" t="s">
        <v>751</v>
      </c>
      <c r="H374" s="45">
        <v>43482</v>
      </c>
      <c r="I374" s="46">
        <v>16</v>
      </c>
      <c r="J374" s="46">
        <v>96</v>
      </c>
      <c r="K374" s="67">
        <f t="shared" si="140"/>
        <v>6</v>
      </c>
      <c r="L374" s="47">
        <v>2.1</v>
      </c>
      <c r="M374" s="68">
        <f t="shared" si="141"/>
        <v>33.6</v>
      </c>
      <c r="N374" s="46">
        <v>38</v>
      </c>
      <c r="O374" s="46">
        <v>38</v>
      </c>
      <c r="P374" s="46">
        <v>34.5</v>
      </c>
      <c r="Q374" s="73">
        <f t="shared" si="142"/>
        <v>0.05</v>
      </c>
      <c r="R374" s="67">
        <f t="shared" si="143"/>
        <v>0.8</v>
      </c>
      <c r="S374" s="74">
        <f t="shared" si="144"/>
        <v>0.216666666666667</v>
      </c>
      <c r="T374" s="51">
        <v>20.8</v>
      </c>
      <c r="U374" s="79" t="s">
        <v>3723</v>
      </c>
      <c r="V374" s="26">
        <f>IF(E374="","",SUMIF(OUTBOUND!$G:$G,WMS!E374,OUTBOUND!$L:$L))</f>
        <v>10</v>
      </c>
      <c r="W374" s="26">
        <f>IF(E374="","",SUMIF(OUTBOUND!$G:$G,WMS!E374,OUTBOUND!$M:$M))</f>
        <v>60</v>
      </c>
      <c r="X374" s="73">
        <f>IF(E374="","",SUMIF(OUTBOUND!$G:$G,WMS!E374,OUTBOUND!$O:$O))</f>
        <v>21</v>
      </c>
      <c r="Y374" s="73">
        <f>IF(E374="","",SUMIF(OUTBOUND!$G:$G,WMS!E374,OUTBOUND!$AC:$AC))</f>
        <v>13</v>
      </c>
      <c r="Z374" s="73">
        <f>IF(E374="","",SUMIF(OUTBOUND!$G:$G,WMS!E374,OUTBOUND!$P:$P))</f>
        <v>0.5</v>
      </c>
      <c r="AA374" s="26">
        <f t="shared" si="145"/>
        <v>6</v>
      </c>
      <c r="AB374" s="26">
        <f t="shared" si="146"/>
        <v>36</v>
      </c>
      <c r="AC374" s="73">
        <f t="shared" si="147"/>
        <v>12.6</v>
      </c>
      <c r="AD374" s="73">
        <f t="shared" si="148"/>
        <v>7.79999999999998</v>
      </c>
      <c r="AE374" s="73">
        <f t="shared" si="149"/>
        <v>0.3</v>
      </c>
      <c r="AF374" s="82" t="b">
        <f t="shared" si="150"/>
        <v>1</v>
      </c>
    </row>
    <row r="375" spans="1:32">
      <c r="A375" s="43" t="s">
        <v>3685</v>
      </c>
      <c r="B375" s="19" t="s">
        <v>762</v>
      </c>
      <c r="C375" s="19" t="s">
        <v>3724</v>
      </c>
      <c r="D375" s="19">
        <v>42599517</v>
      </c>
      <c r="E375" s="58" t="str">
        <f t="shared" si="139"/>
        <v>KG-ARI-1812-00048-00931/42599517</v>
      </c>
      <c r="F375" s="19" t="s">
        <v>759</v>
      </c>
      <c r="G375" s="19" t="s">
        <v>761</v>
      </c>
      <c r="H375" s="45">
        <v>43483</v>
      </c>
      <c r="I375" s="46">
        <v>90</v>
      </c>
      <c r="J375" s="46">
        <v>180</v>
      </c>
      <c r="K375" s="67">
        <f t="shared" si="140"/>
        <v>2</v>
      </c>
      <c r="L375" s="47">
        <v>1.35</v>
      </c>
      <c r="M375" s="68">
        <f t="shared" si="141"/>
        <v>121.5</v>
      </c>
      <c r="N375" s="46">
        <v>112</v>
      </c>
      <c r="O375" s="46">
        <v>23.5</v>
      </c>
      <c r="P375" s="46">
        <v>16.5</v>
      </c>
      <c r="Q375" s="73">
        <f t="shared" si="142"/>
        <v>0.043</v>
      </c>
      <c r="R375" s="67">
        <f t="shared" si="143"/>
        <v>3.91</v>
      </c>
      <c r="S375" s="74">
        <f t="shared" si="144"/>
        <v>1.05</v>
      </c>
      <c r="T375" s="51">
        <v>189</v>
      </c>
      <c r="U375" s="76" t="s">
        <v>3725</v>
      </c>
      <c r="V375" s="26">
        <f>IF(E375="","",SUMIF(OUTBOUND!$G:$G,WMS!E375,OUTBOUND!$L:$L))</f>
        <v>66</v>
      </c>
      <c r="W375" s="26">
        <f>IF(E375="","",SUMIF(OUTBOUND!$G:$G,WMS!E375,OUTBOUND!$M:$M))</f>
        <v>132</v>
      </c>
      <c r="X375" s="73">
        <f>IF(E375="","",SUMIF(OUTBOUND!$G:$G,WMS!E375,OUTBOUND!$O:$O))</f>
        <v>89.1</v>
      </c>
      <c r="Y375" s="73">
        <f>IF(E375="","",SUMIF(OUTBOUND!$G:$G,WMS!E375,OUTBOUND!$AC:$AC))</f>
        <v>138.6</v>
      </c>
      <c r="Z375" s="73">
        <f>IF(E375="","",SUMIF(OUTBOUND!$G:$G,WMS!E375,OUTBOUND!$P:$P))</f>
        <v>2.838</v>
      </c>
      <c r="AA375" s="26">
        <f t="shared" si="145"/>
        <v>24</v>
      </c>
      <c r="AB375" s="26">
        <f t="shared" si="146"/>
        <v>48</v>
      </c>
      <c r="AC375" s="73">
        <f t="shared" si="147"/>
        <v>32.4</v>
      </c>
      <c r="AD375" s="73">
        <f t="shared" si="148"/>
        <v>50.4</v>
      </c>
      <c r="AE375" s="73">
        <f t="shared" si="149"/>
        <v>1.072</v>
      </c>
      <c r="AF375" s="82" t="b">
        <f t="shared" si="150"/>
        <v>1</v>
      </c>
    </row>
    <row r="376" spans="1:32">
      <c r="A376" s="43" t="s">
        <v>3685</v>
      </c>
      <c r="B376" s="19" t="s">
        <v>762</v>
      </c>
      <c r="C376" s="19" t="s">
        <v>3724</v>
      </c>
      <c r="D376" s="19">
        <v>42558415</v>
      </c>
      <c r="E376" s="58" t="str">
        <f t="shared" si="139"/>
        <v>KG-ARI-1812-00048-00931/42558415</v>
      </c>
      <c r="F376" s="19" t="s">
        <v>759</v>
      </c>
      <c r="G376" s="19" t="s">
        <v>765</v>
      </c>
      <c r="H376" s="45">
        <v>43483</v>
      </c>
      <c r="I376" s="46">
        <v>9</v>
      </c>
      <c r="J376" s="46">
        <v>180</v>
      </c>
      <c r="K376" s="67">
        <f t="shared" si="140"/>
        <v>20</v>
      </c>
      <c r="L376" s="47">
        <v>1.6</v>
      </c>
      <c r="M376" s="68">
        <f t="shared" si="141"/>
        <v>14.4</v>
      </c>
      <c r="N376" s="46">
        <v>106</v>
      </c>
      <c r="O376" s="46">
        <v>38</v>
      </c>
      <c r="P376" s="46">
        <v>11</v>
      </c>
      <c r="Q376" s="73">
        <f t="shared" si="142"/>
        <v>0.044</v>
      </c>
      <c r="R376" s="67">
        <f t="shared" si="143"/>
        <v>0.4</v>
      </c>
      <c r="S376" s="74">
        <f t="shared" si="144"/>
        <v>0.05</v>
      </c>
      <c r="T376" s="51">
        <v>9</v>
      </c>
      <c r="U376" s="76" t="s">
        <v>3679</v>
      </c>
      <c r="V376" s="26">
        <f>IF(E376="","",SUMIF(OUTBOUND!$G:$G,WMS!E376,OUTBOUND!$L:$L))</f>
        <v>0</v>
      </c>
      <c r="W376" s="26">
        <f>IF(E376="","",SUMIF(OUTBOUND!$G:$G,WMS!E376,OUTBOUND!$M:$M))</f>
        <v>0</v>
      </c>
      <c r="X376" s="73">
        <f>IF(E376="","",SUMIF(OUTBOUND!$G:$G,WMS!E376,OUTBOUND!$O:$O))</f>
        <v>0</v>
      </c>
      <c r="Y376" s="73">
        <f>IF(E376="","",SUMIF(OUTBOUND!$G:$G,WMS!E376,OUTBOUND!$AC:$AC))</f>
        <v>0</v>
      </c>
      <c r="Z376" s="73">
        <f>IF(E376="","",SUMIF(OUTBOUND!$G:$G,WMS!E376,OUTBOUND!$P:$P))</f>
        <v>0</v>
      </c>
      <c r="AA376" s="26">
        <f t="shared" si="145"/>
        <v>9</v>
      </c>
      <c r="AB376" s="26">
        <f t="shared" si="146"/>
        <v>180</v>
      </c>
      <c r="AC376" s="73">
        <f t="shared" si="147"/>
        <v>14.4</v>
      </c>
      <c r="AD376" s="73">
        <f t="shared" si="148"/>
        <v>9</v>
      </c>
      <c r="AE376" s="73">
        <f t="shared" si="149"/>
        <v>0.4</v>
      </c>
      <c r="AF376" s="82" t="b">
        <f t="shared" si="150"/>
        <v>1</v>
      </c>
    </row>
    <row r="377" spans="1:32">
      <c r="A377" s="43" t="s">
        <v>3685</v>
      </c>
      <c r="B377" s="19" t="s">
        <v>762</v>
      </c>
      <c r="C377" s="19" t="s">
        <v>3724</v>
      </c>
      <c r="D377" s="19">
        <v>42498353</v>
      </c>
      <c r="E377" s="58" t="str">
        <f t="shared" ref="E377:E392" si="151">IF(D377="","",C377&amp;"/"&amp;D377)</f>
        <v>KG-ARI-1812-00048-00931/42498353</v>
      </c>
      <c r="F377" s="19" t="s">
        <v>759</v>
      </c>
      <c r="G377" s="19" t="s">
        <v>763</v>
      </c>
      <c r="H377" s="45">
        <v>43483</v>
      </c>
      <c r="I377" s="46">
        <v>26</v>
      </c>
      <c r="J377" s="46">
        <v>208</v>
      </c>
      <c r="K377" s="67">
        <f t="shared" ref="K377:K392" si="152">IF(J377="","",J377/I377)</f>
        <v>8</v>
      </c>
      <c r="L377" s="47">
        <v>1.5</v>
      </c>
      <c r="M377" s="68">
        <f t="shared" ref="M377:M392" si="153">IF(L377="","",ROUND(I377*L377,3))</f>
        <v>39</v>
      </c>
      <c r="N377" s="46">
        <v>49</v>
      </c>
      <c r="O377" s="46">
        <v>25</v>
      </c>
      <c r="P377" s="46">
        <v>33</v>
      </c>
      <c r="Q377" s="73">
        <f t="shared" ref="Q377:Q410" si="154">IF(P377="","",ROUND(N377*O377*P377/1000000,3))</f>
        <v>0.04</v>
      </c>
      <c r="R377" s="67">
        <f t="shared" ref="R377:R410" si="155">IF(Q377="","",ROUND(N377*O377*P377/1000000*I377,2))</f>
        <v>1.05</v>
      </c>
      <c r="S377" s="74">
        <f t="shared" ref="S377:S410" si="156">IF(T377="","",T377/J377)</f>
        <v>0.110576923076923</v>
      </c>
      <c r="T377" s="51">
        <v>23</v>
      </c>
      <c r="U377" s="76" t="s">
        <v>3726</v>
      </c>
      <c r="V377" s="26">
        <f>IF(E377="","",SUMIF(OUTBOUND!$G:$G,WMS!E377,OUTBOUND!$L:$L))</f>
        <v>0</v>
      </c>
      <c r="W377" s="26">
        <f>IF(E377="","",SUMIF(OUTBOUND!$G:$G,WMS!E377,OUTBOUND!$M:$M))</f>
        <v>0</v>
      </c>
      <c r="X377" s="73">
        <f>IF(E377="","",SUMIF(OUTBOUND!$G:$G,WMS!E377,OUTBOUND!$O:$O))</f>
        <v>0</v>
      </c>
      <c r="Y377" s="73">
        <f>IF(E377="","",SUMIF(OUTBOUND!$G:$G,WMS!E377,OUTBOUND!$AC:$AC))</f>
        <v>0</v>
      </c>
      <c r="Z377" s="73">
        <f>IF(E377="","",SUMIF(OUTBOUND!$G:$G,WMS!E377,OUTBOUND!$P:$P))</f>
        <v>0</v>
      </c>
      <c r="AA377" s="26">
        <f t="shared" ref="AA377:AA410" si="157">IF(I377="","",I377-V377)</f>
        <v>26</v>
      </c>
      <c r="AB377" s="26">
        <f t="shared" ref="AB377:AB410" si="158">IF(J377="","",J377-W377)</f>
        <v>208</v>
      </c>
      <c r="AC377" s="73">
        <f t="shared" ref="AC377:AC410" si="159">IF(M377="","",M377-X377)</f>
        <v>39</v>
      </c>
      <c r="AD377" s="73">
        <f t="shared" ref="AD377:AD410" si="160">IF(T377="","",T377-Y377)</f>
        <v>23</v>
      </c>
      <c r="AE377" s="73">
        <f t="shared" ref="AE377:AE410" si="161">IF(R377="","",R377-Z377)</f>
        <v>1.05</v>
      </c>
      <c r="AF377" s="82" t="b">
        <f t="shared" ref="AF377:AF410" si="162">IF(AB377="","",EXACT(K377,AB377/AA377))</f>
        <v>1</v>
      </c>
    </row>
    <row r="378" spans="1:32">
      <c r="A378" s="43" t="s">
        <v>3685</v>
      </c>
      <c r="B378" s="19" t="s">
        <v>762</v>
      </c>
      <c r="C378" s="19" t="s">
        <v>3724</v>
      </c>
      <c r="D378" s="19">
        <v>42589389</v>
      </c>
      <c r="E378" s="58" t="str">
        <f t="shared" si="151"/>
        <v>KG-ARI-1812-00048-00931/42589389</v>
      </c>
      <c r="F378" s="19" t="s">
        <v>759</v>
      </c>
      <c r="G378" s="19" t="s">
        <v>763</v>
      </c>
      <c r="H378" s="45">
        <v>43483</v>
      </c>
      <c r="I378" s="46">
        <v>62</v>
      </c>
      <c r="J378" s="46">
        <v>496</v>
      </c>
      <c r="K378" s="67">
        <f t="shared" si="152"/>
        <v>8</v>
      </c>
      <c r="L378" s="47">
        <v>1.5</v>
      </c>
      <c r="M378" s="68">
        <f t="shared" si="153"/>
        <v>93</v>
      </c>
      <c r="N378" s="46">
        <v>5.8</v>
      </c>
      <c r="O378" s="46">
        <v>29.5</v>
      </c>
      <c r="P378" s="46">
        <v>33.5</v>
      </c>
      <c r="Q378" s="73">
        <f t="shared" si="154"/>
        <v>0.006</v>
      </c>
      <c r="R378" s="67">
        <f t="shared" si="155"/>
        <v>0.36</v>
      </c>
      <c r="S378" s="74">
        <f t="shared" si="156"/>
        <v>0.0806451612903226</v>
      </c>
      <c r="T378" s="51">
        <v>40</v>
      </c>
      <c r="U378" s="76" t="s">
        <v>3727</v>
      </c>
      <c r="V378" s="26">
        <f>IF(E378="","",SUMIF(OUTBOUND!$G:$G,WMS!E378,OUTBOUND!$L:$L))</f>
        <v>4</v>
      </c>
      <c r="W378" s="26">
        <f>IF(E378="","",SUMIF(OUTBOUND!$G:$G,WMS!E378,OUTBOUND!$M:$M))</f>
        <v>32</v>
      </c>
      <c r="X378" s="73">
        <f>IF(E378="","",SUMIF(OUTBOUND!$G:$G,WMS!E378,OUTBOUND!$O:$O))</f>
        <v>6</v>
      </c>
      <c r="Y378" s="73">
        <f>IF(E378="","",SUMIF(OUTBOUND!$G:$G,WMS!E378,OUTBOUND!$AC:$AC))</f>
        <v>2.58064516129032</v>
      </c>
      <c r="Z378" s="73">
        <f>IF(E378="","",SUMIF(OUTBOUND!$G:$G,WMS!E378,OUTBOUND!$P:$P))</f>
        <v>0.024</v>
      </c>
      <c r="AA378" s="26">
        <f t="shared" si="157"/>
        <v>58</v>
      </c>
      <c r="AB378" s="26">
        <f t="shared" si="158"/>
        <v>464</v>
      </c>
      <c r="AC378" s="73">
        <f t="shared" si="159"/>
        <v>87</v>
      </c>
      <c r="AD378" s="73">
        <f t="shared" si="160"/>
        <v>37.4193548387097</v>
      </c>
      <c r="AE378" s="73">
        <f t="shared" si="161"/>
        <v>0.336</v>
      </c>
      <c r="AF378" s="82" t="b">
        <f t="shared" si="162"/>
        <v>1</v>
      </c>
    </row>
    <row r="379" spans="1:32">
      <c r="A379" s="43" t="s">
        <v>3685</v>
      </c>
      <c r="B379" s="19" t="s">
        <v>762</v>
      </c>
      <c r="C379" s="19" t="s">
        <v>3724</v>
      </c>
      <c r="D379" s="19">
        <v>42498346</v>
      </c>
      <c r="E379" s="58" t="str">
        <f t="shared" si="151"/>
        <v>KG-ARI-1812-00048-00931/42498346</v>
      </c>
      <c r="F379" s="19" t="s">
        <v>759</v>
      </c>
      <c r="G379" s="19" t="s">
        <v>763</v>
      </c>
      <c r="H379" s="45">
        <v>43483</v>
      </c>
      <c r="I379" s="46">
        <v>40</v>
      </c>
      <c r="J379" s="46">
        <v>320</v>
      </c>
      <c r="K379" s="67">
        <f t="shared" si="152"/>
        <v>8</v>
      </c>
      <c r="L379" s="47">
        <v>1.55</v>
      </c>
      <c r="M379" s="68">
        <f t="shared" si="153"/>
        <v>62</v>
      </c>
      <c r="N379" s="46">
        <v>48</v>
      </c>
      <c r="O379" s="46">
        <v>24</v>
      </c>
      <c r="P379" s="46">
        <v>32.5</v>
      </c>
      <c r="Q379" s="73">
        <f t="shared" si="154"/>
        <v>0.037</v>
      </c>
      <c r="R379" s="67">
        <f t="shared" si="155"/>
        <v>1.5</v>
      </c>
      <c r="S379" s="74">
        <f t="shared" si="156"/>
        <v>0.0875</v>
      </c>
      <c r="T379" s="51">
        <v>28</v>
      </c>
      <c r="U379" s="76" t="s">
        <v>3728</v>
      </c>
      <c r="V379" s="26">
        <f>IF(E379="","",SUMIF(OUTBOUND!$G:$G,WMS!E379,OUTBOUND!$L:$L))</f>
        <v>0</v>
      </c>
      <c r="W379" s="26">
        <f>IF(E379="","",SUMIF(OUTBOUND!$G:$G,WMS!E379,OUTBOUND!$M:$M))</f>
        <v>0</v>
      </c>
      <c r="X379" s="73">
        <f>IF(E379="","",SUMIF(OUTBOUND!$G:$G,WMS!E379,OUTBOUND!$O:$O))</f>
        <v>0</v>
      </c>
      <c r="Y379" s="73">
        <f>IF(E379="","",SUMIF(OUTBOUND!$G:$G,WMS!E379,OUTBOUND!$AC:$AC))</f>
        <v>0</v>
      </c>
      <c r="Z379" s="73">
        <f>IF(E379="","",SUMIF(OUTBOUND!$G:$G,WMS!E379,OUTBOUND!$P:$P))</f>
        <v>0</v>
      </c>
      <c r="AA379" s="26">
        <f t="shared" si="157"/>
        <v>40</v>
      </c>
      <c r="AB379" s="26">
        <f t="shared" si="158"/>
        <v>320</v>
      </c>
      <c r="AC379" s="73">
        <f t="shared" si="159"/>
        <v>62</v>
      </c>
      <c r="AD379" s="73">
        <f t="shared" si="160"/>
        <v>28</v>
      </c>
      <c r="AE379" s="73">
        <f t="shared" si="161"/>
        <v>1.5</v>
      </c>
      <c r="AF379" s="82" t="b">
        <f t="shared" si="162"/>
        <v>1</v>
      </c>
    </row>
    <row r="380" spans="1:32">
      <c r="A380" s="43" t="s">
        <v>3685</v>
      </c>
      <c r="B380" s="19" t="s">
        <v>762</v>
      </c>
      <c r="C380" s="19" t="s">
        <v>3724</v>
      </c>
      <c r="D380" s="19">
        <v>42111313</v>
      </c>
      <c r="E380" s="58" t="str">
        <f t="shared" si="151"/>
        <v>KG-ARI-1812-00048-00931/42111313</v>
      </c>
      <c r="F380" s="19" t="s">
        <v>759</v>
      </c>
      <c r="G380" s="19" t="s">
        <v>767</v>
      </c>
      <c r="H380" s="45">
        <v>43483</v>
      </c>
      <c r="I380" s="46">
        <v>13</v>
      </c>
      <c r="J380" s="46">
        <v>260</v>
      </c>
      <c r="K380" s="67">
        <f t="shared" si="152"/>
        <v>20</v>
      </c>
      <c r="L380" s="47">
        <v>2.2</v>
      </c>
      <c r="M380" s="68">
        <f t="shared" si="153"/>
        <v>28.6</v>
      </c>
      <c r="N380" s="46">
        <v>85</v>
      </c>
      <c r="O380" s="46">
        <v>38.5</v>
      </c>
      <c r="P380" s="46">
        <v>13.5</v>
      </c>
      <c r="Q380" s="73">
        <f t="shared" si="154"/>
        <v>0.044</v>
      </c>
      <c r="R380" s="67">
        <f t="shared" si="155"/>
        <v>0.57</v>
      </c>
      <c r="S380" s="74">
        <f t="shared" si="156"/>
        <v>0.0615384615384615</v>
      </c>
      <c r="T380" s="51">
        <v>16</v>
      </c>
      <c r="U380" s="76" t="s">
        <v>3729</v>
      </c>
      <c r="V380" s="26">
        <f>IF(E380="","",SUMIF(OUTBOUND!$G:$G,WMS!E380,OUTBOUND!$L:$L))</f>
        <v>3</v>
      </c>
      <c r="W380" s="26">
        <f>IF(E380="","",SUMIF(OUTBOUND!$G:$G,WMS!E380,OUTBOUND!$M:$M))</f>
        <v>60</v>
      </c>
      <c r="X380" s="73">
        <f>IF(E380="","",SUMIF(OUTBOUND!$G:$G,WMS!E380,OUTBOUND!$O:$O))</f>
        <v>6.6</v>
      </c>
      <c r="Y380" s="73">
        <f>IF(E380="","",SUMIF(OUTBOUND!$G:$G,WMS!E380,OUTBOUND!$AC:$AC))</f>
        <v>3.69230769230769</v>
      </c>
      <c r="Z380" s="73">
        <f>IF(E380="","",SUMIF(OUTBOUND!$G:$G,WMS!E380,OUTBOUND!$P:$P))</f>
        <v>0.132</v>
      </c>
      <c r="AA380" s="26">
        <f t="shared" si="157"/>
        <v>10</v>
      </c>
      <c r="AB380" s="26">
        <f t="shared" si="158"/>
        <v>200</v>
      </c>
      <c r="AC380" s="73">
        <f t="shared" si="159"/>
        <v>22</v>
      </c>
      <c r="AD380" s="73">
        <f t="shared" si="160"/>
        <v>12.3076923076923</v>
      </c>
      <c r="AE380" s="73">
        <f t="shared" si="161"/>
        <v>0.438</v>
      </c>
      <c r="AF380" s="82" t="b">
        <f t="shared" si="162"/>
        <v>1</v>
      </c>
    </row>
    <row r="381" spans="1:32">
      <c r="A381" s="43" t="s">
        <v>3685</v>
      </c>
      <c r="B381" s="19" t="s">
        <v>762</v>
      </c>
      <c r="C381" s="19" t="s">
        <v>3724</v>
      </c>
      <c r="D381" s="19">
        <v>42262398</v>
      </c>
      <c r="E381" s="58" t="str">
        <f t="shared" si="151"/>
        <v>KG-ARI-1812-00048-00931/42262398</v>
      </c>
      <c r="F381" s="19" t="s">
        <v>759</v>
      </c>
      <c r="G381" s="19" t="s">
        <v>760</v>
      </c>
      <c r="H381" s="45">
        <v>43483</v>
      </c>
      <c r="I381" s="46">
        <v>17</v>
      </c>
      <c r="J381" s="46">
        <v>153</v>
      </c>
      <c r="K381" s="67">
        <f t="shared" si="152"/>
        <v>9</v>
      </c>
      <c r="L381" s="47">
        <v>8.8</v>
      </c>
      <c r="M381" s="68">
        <f t="shared" si="153"/>
        <v>149.6</v>
      </c>
      <c r="N381" s="46">
        <v>46</v>
      </c>
      <c r="O381" s="46">
        <v>46</v>
      </c>
      <c r="P381" s="46">
        <v>22</v>
      </c>
      <c r="Q381" s="73">
        <f t="shared" si="154"/>
        <v>0.047</v>
      </c>
      <c r="R381" s="67">
        <f t="shared" si="155"/>
        <v>0.79</v>
      </c>
      <c r="S381" s="74">
        <f t="shared" si="156"/>
        <v>0.797385620915033</v>
      </c>
      <c r="T381" s="51">
        <v>122</v>
      </c>
      <c r="U381" s="76" t="s">
        <v>3730</v>
      </c>
      <c r="V381" s="26">
        <f>IF(E381="","",SUMIF(OUTBOUND!$G:$G,WMS!E381,OUTBOUND!$L:$L))</f>
        <v>0</v>
      </c>
      <c r="W381" s="26">
        <f>IF(E381="","",SUMIF(OUTBOUND!$G:$G,WMS!E381,OUTBOUND!$M:$M))</f>
        <v>0</v>
      </c>
      <c r="X381" s="73">
        <f>IF(E381="","",SUMIF(OUTBOUND!$G:$G,WMS!E381,OUTBOUND!$O:$O))</f>
        <v>0</v>
      </c>
      <c r="Y381" s="73">
        <f>IF(E381="","",SUMIF(OUTBOUND!$G:$G,WMS!E381,OUTBOUND!$AC:$AC))</f>
        <v>0</v>
      </c>
      <c r="Z381" s="73">
        <f>IF(E381="","",SUMIF(OUTBOUND!$G:$G,WMS!E381,OUTBOUND!$P:$P))</f>
        <v>0</v>
      </c>
      <c r="AA381" s="26">
        <f t="shared" si="157"/>
        <v>17</v>
      </c>
      <c r="AB381" s="26">
        <f t="shared" si="158"/>
        <v>153</v>
      </c>
      <c r="AC381" s="73">
        <f t="shared" si="159"/>
        <v>149.6</v>
      </c>
      <c r="AD381" s="73">
        <f t="shared" si="160"/>
        <v>122</v>
      </c>
      <c r="AE381" s="73">
        <f t="shared" si="161"/>
        <v>0.79</v>
      </c>
      <c r="AF381" s="82" t="b">
        <f t="shared" si="162"/>
        <v>1</v>
      </c>
    </row>
    <row r="382" spans="1:32">
      <c r="A382" s="43" t="s">
        <v>3685</v>
      </c>
      <c r="B382" s="19" t="s">
        <v>762</v>
      </c>
      <c r="C382" s="19" t="s">
        <v>3724</v>
      </c>
      <c r="D382" s="19">
        <v>42110897</v>
      </c>
      <c r="E382" s="58" t="str">
        <f t="shared" si="151"/>
        <v>KG-ARI-1812-00048-00931/42110897</v>
      </c>
      <c r="F382" s="19" t="s">
        <v>759</v>
      </c>
      <c r="G382" s="19" t="s">
        <v>765</v>
      </c>
      <c r="H382" s="45">
        <v>43483</v>
      </c>
      <c r="I382" s="46">
        <v>14</v>
      </c>
      <c r="J382" s="46">
        <v>168</v>
      </c>
      <c r="K382" s="67">
        <f t="shared" si="152"/>
        <v>12</v>
      </c>
      <c r="L382" s="47">
        <v>1.9</v>
      </c>
      <c r="M382" s="68">
        <f t="shared" si="153"/>
        <v>26.6</v>
      </c>
      <c r="N382" s="46">
        <v>72</v>
      </c>
      <c r="O382" s="46">
        <v>36.5</v>
      </c>
      <c r="P382" s="46">
        <v>16.5</v>
      </c>
      <c r="Q382" s="73">
        <f t="shared" si="154"/>
        <v>0.043</v>
      </c>
      <c r="R382" s="67">
        <f t="shared" si="155"/>
        <v>0.61</v>
      </c>
      <c r="S382" s="74">
        <f t="shared" si="156"/>
        <v>0.0476190476190476</v>
      </c>
      <c r="T382" s="51">
        <v>8</v>
      </c>
      <c r="U382" s="76" t="s">
        <v>3731</v>
      </c>
      <c r="V382" s="26">
        <f>IF(E382="","",SUMIF(OUTBOUND!$G:$G,WMS!E382,OUTBOUND!$L:$L))</f>
        <v>0</v>
      </c>
      <c r="W382" s="26">
        <f>IF(E382="","",SUMIF(OUTBOUND!$G:$G,WMS!E382,OUTBOUND!$M:$M))</f>
        <v>0</v>
      </c>
      <c r="X382" s="73">
        <f>IF(E382="","",SUMIF(OUTBOUND!$G:$G,WMS!E382,OUTBOUND!$O:$O))</f>
        <v>0</v>
      </c>
      <c r="Y382" s="73">
        <f>IF(E382="","",SUMIF(OUTBOUND!$G:$G,WMS!E382,OUTBOUND!$AC:$AC))</f>
        <v>0</v>
      </c>
      <c r="Z382" s="73">
        <f>IF(E382="","",SUMIF(OUTBOUND!$G:$G,WMS!E382,OUTBOUND!$P:$P))</f>
        <v>0</v>
      </c>
      <c r="AA382" s="26">
        <f t="shared" si="157"/>
        <v>14</v>
      </c>
      <c r="AB382" s="26">
        <f t="shared" si="158"/>
        <v>168</v>
      </c>
      <c r="AC382" s="73">
        <f t="shared" si="159"/>
        <v>26.6</v>
      </c>
      <c r="AD382" s="73">
        <f t="shared" si="160"/>
        <v>8</v>
      </c>
      <c r="AE382" s="73">
        <f t="shared" si="161"/>
        <v>0.61</v>
      </c>
      <c r="AF382" s="82" t="b">
        <f t="shared" si="162"/>
        <v>1</v>
      </c>
    </row>
    <row r="383" spans="1:32">
      <c r="A383" s="43" t="s">
        <v>3685</v>
      </c>
      <c r="B383" s="19" t="s">
        <v>769</v>
      </c>
      <c r="C383" s="19" t="s">
        <v>3732</v>
      </c>
      <c r="D383" s="19">
        <v>42558361</v>
      </c>
      <c r="E383" s="58" t="str">
        <f t="shared" si="151"/>
        <v>KG-ARI-1812-00048-01331/42558361</v>
      </c>
      <c r="F383" s="19" t="s">
        <v>771</v>
      </c>
      <c r="G383" s="19" t="s">
        <v>774</v>
      </c>
      <c r="H383" s="45">
        <v>43483</v>
      </c>
      <c r="I383" s="46">
        <v>84</v>
      </c>
      <c r="J383" s="46">
        <v>504</v>
      </c>
      <c r="K383" s="67">
        <f t="shared" si="152"/>
        <v>6</v>
      </c>
      <c r="L383" s="47">
        <v>0.73</v>
      </c>
      <c r="M383" s="68">
        <f t="shared" si="153"/>
        <v>61.32</v>
      </c>
      <c r="N383" s="46">
        <v>28</v>
      </c>
      <c r="O383" s="46">
        <v>19</v>
      </c>
      <c r="P383" s="46">
        <v>13</v>
      </c>
      <c r="Q383" s="73">
        <f t="shared" si="154"/>
        <v>0.007</v>
      </c>
      <c r="R383" s="67">
        <f t="shared" si="155"/>
        <v>0.58</v>
      </c>
      <c r="S383" s="74">
        <f t="shared" si="156"/>
        <v>0.0833333333333333</v>
      </c>
      <c r="T383" s="51">
        <v>42</v>
      </c>
      <c r="U383" s="76" t="s">
        <v>3733</v>
      </c>
      <c r="V383" s="26">
        <f>IF(E383="","",SUMIF(OUTBOUND!$G:$G,WMS!E383,OUTBOUND!$L:$L))</f>
        <v>11</v>
      </c>
      <c r="W383" s="26">
        <f>IF(E383="","",SUMIF(OUTBOUND!$G:$G,WMS!E383,OUTBOUND!$M:$M))</f>
        <v>66</v>
      </c>
      <c r="X383" s="73">
        <f>IF(E383="","",SUMIF(OUTBOUND!$G:$G,WMS!E383,OUTBOUND!$O:$O))</f>
        <v>8.03</v>
      </c>
      <c r="Y383" s="73">
        <f>IF(E383="","",SUMIF(OUTBOUND!$G:$G,WMS!E383,OUTBOUND!$AC:$AC))</f>
        <v>5.5</v>
      </c>
      <c r="Z383" s="73">
        <f>IF(E383="","",SUMIF(OUTBOUND!$G:$G,WMS!E383,OUTBOUND!$P:$P))</f>
        <v>0.077</v>
      </c>
      <c r="AA383" s="26">
        <f t="shared" si="157"/>
        <v>73</v>
      </c>
      <c r="AB383" s="26">
        <f t="shared" si="158"/>
        <v>438</v>
      </c>
      <c r="AC383" s="73">
        <f t="shared" si="159"/>
        <v>53.29</v>
      </c>
      <c r="AD383" s="73">
        <f t="shared" si="160"/>
        <v>36.5</v>
      </c>
      <c r="AE383" s="73">
        <f t="shared" si="161"/>
        <v>0.503</v>
      </c>
      <c r="AF383" s="82" t="b">
        <f t="shared" si="162"/>
        <v>1</v>
      </c>
    </row>
    <row r="384" spans="1:32">
      <c r="A384" s="43" t="s">
        <v>3685</v>
      </c>
      <c r="B384" s="19" t="s">
        <v>769</v>
      </c>
      <c r="C384" s="19" t="s">
        <v>3732</v>
      </c>
      <c r="D384" s="19">
        <v>42441472</v>
      </c>
      <c r="E384" s="58" t="str">
        <f t="shared" si="151"/>
        <v>KG-ARI-1812-00048-01331/42441472</v>
      </c>
      <c r="F384" s="19" t="s">
        <v>771</v>
      </c>
      <c r="G384" s="19" t="s">
        <v>772</v>
      </c>
      <c r="H384" s="45">
        <v>43483</v>
      </c>
      <c r="I384" s="46">
        <v>84</v>
      </c>
      <c r="J384" s="46">
        <v>504</v>
      </c>
      <c r="K384" s="67">
        <f t="shared" si="152"/>
        <v>6</v>
      </c>
      <c r="L384" s="47">
        <v>0.65</v>
      </c>
      <c r="M384" s="68">
        <f t="shared" si="153"/>
        <v>54.6</v>
      </c>
      <c r="N384" s="46">
        <v>24</v>
      </c>
      <c r="O384" s="46">
        <v>24</v>
      </c>
      <c r="P384" s="46">
        <v>15</v>
      </c>
      <c r="Q384" s="73">
        <f t="shared" si="154"/>
        <v>0.009</v>
      </c>
      <c r="R384" s="67">
        <f t="shared" si="155"/>
        <v>0.73</v>
      </c>
      <c r="S384" s="74">
        <f t="shared" si="156"/>
        <v>0.0714285714285714</v>
      </c>
      <c r="T384" s="51">
        <v>36</v>
      </c>
      <c r="U384" s="76" t="s">
        <v>3733</v>
      </c>
      <c r="V384" s="26">
        <f>IF(E384="","",SUMIF(OUTBOUND!$G:$G,WMS!E384,OUTBOUND!$L:$L))</f>
        <v>10</v>
      </c>
      <c r="W384" s="26">
        <f>IF(E384="","",SUMIF(OUTBOUND!$G:$G,WMS!E384,OUTBOUND!$M:$M))</f>
        <v>60</v>
      </c>
      <c r="X384" s="73">
        <f>IF(E384="","",SUMIF(OUTBOUND!$G:$G,WMS!E384,OUTBOUND!$O:$O))</f>
        <v>6.5</v>
      </c>
      <c r="Y384" s="73">
        <f>IF(E384="","",SUMIF(OUTBOUND!$G:$G,WMS!E384,OUTBOUND!$AC:$AC))</f>
        <v>4.28571428571428</v>
      </c>
      <c r="Z384" s="73">
        <f>IF(E384="","",SUMIF(OUTBOUND!$G:$G,WMS!E384,OUTBOUND!$P:$P))</f>
        <v>0.09</v>
      </c>
      <c r="AA384" s="26">
        <f t="shared" si="157"/>
        <v>74</v>
      </c>
      <c r="AB384" s="26">
        <f t="shared" si="158"/>
        <v>444</v>
      </c>
      <c r="AC384" s="73">
        <f t="shared" si="159"/>
        <v>48.1</v>
      </c>
      <c r="AD384" s="73">
        <f t="shared" si="160"/>
        <v>31.7142857142857</v>
      </c>
      <c r="AE384" s="73">
        <f t="shared" si="161"/>
        <v>0.64</v>
      </c>
      <c r="AF384" s="82" t="b">
        <f t="shared" si="162"/>
        <v>1</v>
      </c>
    </row>
    <row r="385" spans="1:32">
      <c r="A385" s="43" t="s">
        <v>3685</v>
      </c>
      <c r="B385" s="19" t="s">
        <v>769</v>
      </c>
      <c r="C385" s="19" t="s">
        <v>3732</v>
      </c>
      <c r="D385" s="19">
        <v>42441533</v>
      </c>
      <c r="E385" s="58" t="str">
        <f t="shared" si="151"/>
        <v>KG-ARI-1812-00048-01331/42441533</v>
      </c>
      <c r="F385" s="19" t="s">
        <v>771</v>
      </c>
      <c r="G385" s="19" t="s">
        <v>772</v>
      </c>
      <c r="H385" s="45">
        <v>43483</v>
      </c>
      <c r="I385" s="46">
        <v>84</v>
      </c>
      <c r="J385" s="46">
        <v>504</v>
      </c>
      <c r="K385" s="67">
        <f t="shared" si="152"/>
        <v>6</v>
      </c>
      <c r="L385" s="47">
        <v>0.65</v>
      </c>
      <c r="M385" s="68">
        <f t="shared" si="153"/>
        <v>54.6</v>
      </c>
      <c r="N385" s="46">
        <v>24</v>
      </c>
      <c r="O385" s="46">
        <v>24</v>
      </c>
      <c r="P385" s="46">
        <v>15</v>
      </c>
      <c r="Q385" s="73">
        <f t="shared" si="154"/>
        <v>0.009</v>
      </c>
      <c r="R385" s="67">
        <f t="shared" si="155"/>
        <v>0.73</v>
      </c>
      <c r="S385" s="74">
        <f t="shared" si="156"/>
        <v>0.0734126984126984</v>
      </c>
      <c r="T385" s="51">
        <v>37</v>
      </c>
      <c r="U385" s="76" t="s">
        <v>3734</v>
      </c>
      <c r="V385" s="26">
        <f>IF(E385="","",SUMIF(OUTBOUND!$G:$G,WMS!E385,OUTBOUND!$L:$L))</f>
        <v>13</v>
      </c>
      <c r="W385" s="26">
        <f>IF(E385="","",SUMIF(OUTBOUND!$G:$G,WMS!E385,OUTBOUND!$M:$M))</f>
        <v>78</v>
      </c>
      <c r="X385" s="73">
        <f>IF(E385="","",SUMIF(OUTBOUND!$G:$G,WMS!E385,OUTBOUND!$O:$O))</f>
        <v>8.45</v>
      </c>
      <c r="Y385" s="73">
        <f>IF(E385="","",SUMIF(OUTBOUND!$G:$G,WMS!E385,OUTBOUND!$AC:$AC))</f>
        <v>5.72619047619048</v>
      </c>
      <c r="Z385" s="73">
        <f>IF(E385="","",SUMIF(OUTBOUND!$G:$G,WMS!E385,OUTBOUND!$P:$P))</f>
        <v>0.117</v>
      </c>
      <c r="AA385" s="26">
        <f t="shared" si="157"/>
        <v>71</v>
      </c>
      <c r="AB385" s="26">
        <f t="shared" si="158"/>
        <v>426</v>
      </c>
      <c r="AC385" s="73">
        <f t="shared" si="159"/>
        <v>46.15</v>
      </c>
      <c r="AD385" s="73">
        <f t="shared" si="160"/>
        <v>31.2738095238095</v>
      </c>
      <c r="AE385" s="73">
        <f t="shared" si="161"/>
        <v>0.613</v>
      </c>
      <c r="AF385" s="82" t="b">
        <f t="shared" si="162"/>
        <v>1</v>
      </c>
    </row>
    <row r="386" spans="1:32">
      <c r="A386" s="43" t="s">
        <v>3685</v>
      </c>
      <c r="B386" s="19" t="s">
        <v>776</v>
      </c>
      <c r="C386" s="19" t="s">
        <v>3735</v>
      </c>
      <c r="D386" s="19">
        <v>42632535</v>
      </c>
      <c r="E386" s="58" t="str">
        <f t="shared" si="151"/>
        <v>KG-ARI-1812-00048-00996/42632535</v>
      </c>
      <c r="F386" s="19" t="s">
        <v>778</v>
      </c>
      <c r="G386" s="19" t="s">
        <v>781</v>
      </c>
      <c r="H386" s="45">
        <v>43483</v>
      </c>
      <c r="I386" s="46">
        <v>4</v>
      </c>
      <c r="J386" s="46">
        <v>32</v>
      </c>
      <c r="K386" s="67">
        <f t="shared" si="152"/>
        <v>8</v>
      </c>
      <c r="L386" s="47">
        <v>7.4</v>
      </c>
      <c r="M386" s="68">
        <f t="shared" si="153"/>
        <v>29.6</v>
      </c>
      <c r="N386" s="46">
        <v>33</v>
      </c>
      <c r="O386" s="46">
        <v>29</v>
      </c>
      <c r="P386" s="46">
        <v>26</v>
      </c>
      <c r="Q386" s="73">
        <f t="shared" si="154"/>
        <v>0.025</v>
      </c>
      <c r="R386" s="67">
        <f t="shared" si="155"/>
        <v>0.1</v>
      </c>
      <c r="S386" s="74">
        <f t="shared" si="156"/>
        <v>0.84375</v>
      </c>
      <c r="T386" s="51">
        <v>27</v>
      </c>
      <c r="U386" s="76" t="s">
        <v>3736</v>
      </c>
      <c r="V386" s="26">
        <f>IF(E386="","",SUMIF(OUTBOUND!$G:$G,WMS!E386,OUTBOUND!$L:$L))</f>
        <v>0</v>
      </c>
      <c r="W386" s="26">
        <f>IF(E386="","",SUMIF(OUTBOUND!$G:$G,WMS!E386,OUTBOUND!$M:$M))</f>
        <v>0</v>
      </c>
      <c r="X386" s="73">
        <f>IF(E386="","",SUMIF(OUTBOUND!$G:$G,WMS!E386,OUTBOUND!$O:$O))</f>
        <v>0</v>
      </c>
      <c r="Y386" s="73">
        <f>IF(E386="","",SUMIF(OUTBOUND!$G:$G,WMS!E386,OUTBOUND!$AC:$AC))</f>
        <v>0</v>
      </c>
      <c r="Z386" s="73">
        <f>IF(E386="","",SUMIF(OUTBOUND!$G:$G,WMS!E386,OUTBOUND!$P:$P))</f>
        <v>0</v>
      </c>
      <c r="AA386" s="26">
        <f t="shared" si="157"/>
        <v>4</v>
      </c>
      <c r="AB386" s="26">
        <f t="shared" si="158"/>
        <v>32</v>
      </c>
      <c r="AC386" s="73">
        <f t="shared" si="159"/>
        <v>29.6</v>
      </c>
      <c r="AD386" s="73">
        <f t="shared" si="160"/>
        <v>27</v>
      </c>
      <c r="AE386" s="73">
        <f t="shared" si="161"/>
        <v>0.1</v>
      </c>
      <c r="AF386" s="82" t="b">
        <f t="shared" si="162"/>
        <v>1</v>
      </c>
    </row>
    <row r="387" spans="1:33">
      <c r="A387" s="61" t="s">
        <v>3685</v>
      </c>
      <c r="B387" s="62" t="s">
        <v>776</v>
      </c>
      <c r="C387" s="62" t="s">
        <v>3735</v>
      </c>
      <c r="D387" s="62">
        <v>41904558</v>
      </c>
      <c r="E387" s="58" t="str">
        <f t="shared" si="151"/>
        <v>KG-ARI-1812-00048-00996/41904558</v>
      </c>
      <c r="F387" s="19" t="s">
        <v>778</v>
      </c>
      <c r="G387" s="19" t="s">
        <v>779</v>
      </c>
      <c r="H387" s="45">
        <v>43483</v>
      </c>
      <c r="I387" s="46">
        <v>25</v>
      </c>
      <c r="J387" s="46">
        <v>150</v>
      </c>
      <c r="K387" s="67">
        <f t="shared" si="152"/>
        <v>6</v>
      </c>
      <c r="L387" s="47">
        <v>7.1</v>
      </c>
      <c r="M387" s="68">
        <f t="shared" si="153"/>
        <v>177.5</v>
      </c>
      <c r="N387" s="46">
        <v>38</v>
      </c>
      <c r="O387" s="46">
        <v>27.5</v>
      </c>
      <c r="P387" s="46">
        <v>26</v>
      </c>
      <c r="Q387" s="73">
        <f t="shared" si="154"/>
        <v>0.027</v>
      </c>
      <c r="R387" s="67">
        <f t="shared" si="155"/>
        <v>0.68</v>
      </c>
      <c r="S387" s="74">
        <f t="shared" si="156"/>
        <v>1.09166666666667</v>
      </c>
      <c r="T387" s="51">
        <v>163.75</v>
      </c>
      <c r="U387" s="76" t="s">
        <v>3707</v>
      </c>
      <c r="V387" s="26">
        <f>IF(E387="","",SUMIF(OUTBOUND!$G:$G,WMS!E387,OUTBOUND!$L:$L))</f>
        <v>25</v>
      </c>
      <c r="W387" s="26">
        <f>IF(E387="","",SUMIF(OUTBOUND!$G:$G,WMS!E387,OUTBOUND!$M:$M))</f>
        <v>150</v>
      </c>
      <c r="X387" s="73">
        <f>IF(E387="","",SUMIF(OUTBOUND!$G:$G,WMS!E387,OUTBOUND!$O:$O))</f>
        <v>177.5</v>
      </c>
      <c r="Y387" s="73">
        <f>IF(E387="","",SUMIF(OUTBOUND!$G:$G,WMS!E387,OUTBOUND!$AC:$AC))</f>
        <v>163.75</v>
      </c>
      <c r="Z387" s="73">
        <f>IF(E387="","",SUMIF(OUTBOUND!$G:$G,WMS!E387,OUTBOUND!$P:$P))</f>
        <v>0.675</v>
      </c>
      <c r="AA387" s="26">
        <f t="shared" si="157"/>
        <v>0</v>
      </c>
      <c r="AB387" s="26">
        <f t="shared" si="158"/>
        <v>0</v>
      </c>
      <c r="AC387" s="73">
        <f t="shared" si="159"/>
        <v>0</v>
      </c>
      <c r="AD387" s="73">
        <f t="shared" si="160"/>
        <v>-4.83169060316868e-13</v>
      </c>
      <c r="AE387" s="73">
        <f t="shared" si="161"/>
        <v>0.005</v>
      </c>
      <c r="AF387" s="82" t="e">
        <f t="shared" si="162"/>
        <v>#DIV/0!</v>
      </c>
      <c r="AG387" s="60" t="s">
        <v>3310</v>
      </c>
    </row>
    <row r="388" spans="1:32">
      <c r="A388" s="43" t="s">
        <v>3737</v>
      </c>
      <c r="B388" s="19" t="s">
        <v>782</v>
      </c>
      <c r="C388" s="19" t="s">
        <v>3738</v>
      </c>
      <c r="D388" s="19" t="s">
        <v>3739</v>
      </c>
      <c r="E388" s="58" t="str">
        <f t="shared" si="151"/>
        <v>KG-ARI-1812-00048-01111/42515227</v>
      </c>
      <c r="F388" s="19" t="s">
        <v>784</v>
      </c>
      <c r="G388" s="19" t="s">
        <v>785</v>
      </c>
      <c r="H388" s="45">
        <v>43488</v>
      </c>
      <c r="I388" s="46">
        <v>30</v>
      </c>
      <c r="J388" s="46">
        <v>120</v>
      </c>
      <c r="K388" s="67">
        <f t="shared" si="152"/>
        <v>4</v>
      </c>
      <c r="L388" s="47">
        <v>3.3</v>
      </c>
      <c r="M388" s="68">
        <f t="shared" si="153"/>
        <v>99</v>
      </c>
      <c r="N388" s="46">
        <v>58.5</v>
      </c>
      <c r="O388" s="46">
        <v>25</v>
      </c>
      <c r="P388" s="46">
        <v>29.5</v>
      </c>
      <c r="Q388" s="73">
        <f t="shared" si="154"/>
        <v>0.043</v>
      </c>
      <c r="R388" s="67">
        <f t="shared" si="155"/>
        <v>1.29</v>
      </c>
      <c r="S388" s="74">
        <f t="shared" si="156"/>
        <v>0.489166666666667</v>
      </c>
      <c r="T388" s="51">
        <v>58.7</v>
      </c>
      <c r="U388" s="76" t="s">
        <v>3740</v>
      </c>
      <c r="V388" s="26">
        <f>IF(E388="","",SUMIF(OUTBOUND!$G:$G,WMS!E388,OUTBOUND!$L:$L))</f>
        <v>4</v>
      </c>
      <c r="W388" s="26">
        <f>IF(E388="","",SUMIF(OUTBOUND!$G:$G,WMS!E388,OUTBOUND!$M:$M))</f>
        <v>16</v>
      </c>
      <c r="X388" s="73">
        <f>IF(E388="","",SUMIF(OUTBOUND!$G:$G,WMS!E388,OUTBOUND!$O:$O))</f>
        <v>13.2</v>
      </c>
      <c r="Y388" s="73">
        <f>IF(E388="","",SUMIF(OUTBOUND!$G:$G,WMS!E388,OUTBOUND!$AC:$AC))</f>
        <v>7.82666666666667</v>
      </c>
      <c r="Z388" s="73">
        <f>IF(E388="","",SUMIF(OUTBOUND!$G:$G,WMS!E388,OUTBOUND!$P:$P))</f>
        <v>0.172</v>
      </c>
      <c r="AA388" s="26">
        <f t="shared" si="157"/>
        <v>26</v>
      </c>
      <c r="AB388" s="26">
        <f t="shared" si="158"/>
        <v>104</v>
      </c>
      <c r="AC388" s="73">
        <f t="shared" si="159"/>
        <v>85.8</v>
      </c>
      <c r="AD388" s="73">
        <f t="shared" si="160"/>
        <v>50.8733333333333</v>
      </c>
      <c r="AE388" s="73">
        <f t="shared" si="161"/>
        <v>1.118</v>
      </c>
      <c r="AF388" s="82" t="b">
        <f t="shared" si="162"/>
        <v>1</v>
      </c>
    </row>
    <row r="389" spans="1:32">
      <c r="A389" s="43" t="s">
        <v>3737</v>
      </c>
      <c r="B389" s="19" t="s">
        <v>782</v>
      </c>
      <c r="C389" s="19" t="s">
        <v>3738</v>
      </c>
      <c r="D389" s="19" t="s">
        <v>3741</v>
      </c>
      <c r="E389" s="58" t="str">
        <f t="shared" si="151"/>
        <v>KG-ARI-1812-00048-01111/42628903</v>
      </c>
      <c r="F389" s="19" t="s">
        <v>784</v>
      </c>
      <c r="G389" s="19" t="s">
        <v>787</v>
      </c>
      <c r="H389" s="45">
        <v>43488</v>
      </c>
      <c r="I389" s="46">
        <v>30</v>
      </c>
      <c r="J389" s="46">
        <v>120</v>
      </c>
      <c r="K389" s="67">
        <f t="shared" si="152"/>
        <v>4</v>
      </c>
      <c r="L389" s="47">
        <v>3.4</v>
      </c>
      <c r="M389" s="68">
        <f t="shared" si="153"/>
        <v>102</v>
      </c>
      <c r="N389" s="46">
        <v>44</v>
      </c>
      <c r="O389" s="46">
        <v>44</v>
      </c>
      <c r="P389" s="46">
        <v>21</v>
      </c>
      <c r="Q389" s="73">
        <f t="shared" si="154"/>
        <v>0.041</v>
      </c>
      <c r="R389" s="67">
        <f t="shared" si="155"/>
        <v>1.22</v>
      </c>
      <c r="S389" s="74">
        <f t="shared" si="156"/>
        <v>0.462833333333333</v>
      </c>
      <c r="T389" s="51">
        <v>55.54</v>
      </c>
      <c r="U389" s="76" t="s">
        <v>3742</v>
      </c>
      <c r="V389" s="26">
        <f>IF(E389="","",SUMIF(OUTBOUND!$G:$G,WMS!E389,OUTBOUND!$L:$L))</f>
        <v>3</v>
      </c>
      <c r="W389" s="26">
        <f>IF(E389="","",SUMIF(OUTBOUND!$G:$G,WMS!E389,OUTBOUND!$M:$M))</f>
        <v>12</v>
      </c>
      <c r="X389" s="73">
        <f>IF(E389="","",SUMIF(OUTBOUND!$G:$G,WMS!E389,OUTBOUND!$O:$O))</f>
        <v>10.2</v>
      </c>
      <c r="Y389" s="73">
        <f>IF(E389="","",SUMIF(OUTBOUND!$G:$G,WMS!E389,OUTBOUND!$AC:$AC))</f>
        <v>5.554</v>
      </c>
      <c r="Z389" s="73">
        <f>IF(E389="","",SUMIF(OUTBOUND!$G:$G,WMS!E389,OUTBOUND!$P:$P))</f>
        <v>0.123</v>
      </c>
      <c r="AA389" s="26">
        <f t="shared" si="157"/>
        <v>27</v>
      </c>
      <c r="AB389" s="26">
        <f t="shared" si="158"/>
        <v>108</v>
      </c>
      <c r="AC389" s="73">
        <f t="shared" si="159"/>
        <v>91.8</v>
      </c>
      <c r="AD389" s="73">
        <f t="shared" si="160"/>
        <v>49.986</v>
      </c>
      <c r="AE389" s="73">
        <f t="shared" si="161"/>
        <v>1.097</v>
      </c>
      <c r="AF389" s="82" t="b">
        <f t="shared" si="162"/>
        <v>1</v>
      </c>
    </row>
    <row r="390" spans="1:32">
      <c r="A390" s="43" t="s">
        <v>3737</v>
      </c>
      <c r="B390" s="19" t="s">
        <v>782</v>
      </c>
      <c r="C390" s="19" t="s">
        <v>3738</v>
      </c>
      <c r="D390" s="19" t="s">
        <v>3743</v>
      </c>
      <c r="E390" s="58" t="str">
        <f t="shared" si="151"/>
        <v>KG-ARI-1812-00048-01111/42628934</v>
      </c>
      <c r="F390" s="19" t="s">
        <v>784</v>
      </c>
      <c r="G390" s="19" t="s">
        <v>788</v>
      </c>
      <c r="H390" s="45">
        <v>43488</v>
      </c>
      <c r="I390" s="46">
        <v>30</v>
      </c>
      <c r="J390" s="46">
        <v>120</v>
      </c>
      <c r="K390" s="67">
        <f t="shared" si="152"/>
        <v>4</v>
      </c>
      <c r="L390" s="47">
        <v>3.9</v>
      </c>
      <c r="M390" s="68">
        <f t="shared" si="153"/>
        <v>117</v>
      </c>
      <c r="N390" s="46">
        <v>30.5</v>
      </c>
      <c r="O390" s="46">
        <v>30</v>
      </c>
      <c r="P390" s="46">
        <v>52.5</v>
      </c>
      <c r="Q390" s="73">
        <f t="shared" si="154"/>
        <v>0.048</v>
      </c>
      <c r="R390" s="67">
        <f t="shared" si="155"/>
        <v>1.44</v>
      </c>
      <c r="S390" s="74">
        <f t="shared" si="156"/>
        <v>0.521333333333333</v>
      </c>
      <c r="T390" s="51">
        <v>62.56</v>
      </c>
      <c r="U390" s="79" t="s">
        <v>3723</v>
      </c>
      <c r="V390" s="26">
        <f>IF(E390="","",SUMIF(OUTBOUND!$G:$G,WMS!E390,OUTBOUND!$L:$L))</f>
        <v>3</v>
      </c>
      <c r="W390" s="26">
        <f>IF(E390="","",SUMIF(OUTBOUND!$G:$G,WMS!E390,OUTBOUND!$M:$M))</f>
        <v>12</v>
      </c>
      <c r="X390" s="73">
        <f>IF(E390="","",SUMIF(OUTBOUND!$G:$G,WMS!E390,OUTBOUND!$O:$O))</f>
        <v>11.7</v>
      </c>
      <c r="Y390" s="73">
        <f>IF(E390="","",SUMIF(OUTBOUND!$G:$G,WMS!E390,OUTBOUND!$AC:$AC))</f>
        <v>6.256</v>
      </c>
      <c r="Z390" s="73">
        <f>IF(E390="","",SUMIF(OUTBOUND!$G:$G,WMS!E390,OUTBOUND!$P:$P))</f>
        <v>0.144</v>
      </c>
      <c r="AA390" s="26">
        <f t="shared" si="157"/>
        <v>27</v>
      </c>
      <c r="AB390" s="26">
        <f t="shared" si="158"/>
        <v>108</v>
      </c>
      <c r="AC390" s="73">
        <f t="shared" si="159"/>
        <v>105.3</v>
      </c>
      <c r="AD390" s="73">
        <f t="shared" si="160"/>
        <v>56.304</v>
      </c>
      <c r="AE390" s="73">
        <f t="shared" si="161"/>
        <v>1.296</v>
      </c>
      <c r="AF390" s="82" t="b">
        <f t="shared" si="162"/>
        <v>1</v>
      </c>
    </row>
    <row r="391" spans="1:32">
      <c r="A391" s="43" t="s">
        <v>3737</v>
      </c>
      <c r="B391" s="19" t="s">
        <v>782</v>
      </c>
      <c r="C391" s="19" t="s">
        <v>3738</v>
      </c>
      <c r="D391" s="19" t="s">
        <v>3744</v>
      </c>
      <c r="E391" s="58" t="str">
        <f t="shared" si="151"/>
        <v>KG-ARI-1812-00048-01111/42628880</v>
      </c>
      <c r="F391" s="19" t="s">
        <v>784</v>
      </c>
      <c r="G391" s="19" t="s">
        <v>789</v>
      </c>
      <c r="H391" s="45">
        <v>43488</v>
      </c>
      <c r="I391" s="46">
        <v>30</v>
      </c>
      <c r="J391" s="46">
        <v>120</v>
      </c>
      <c r="K391" s="67">
        <f t="shared" si="152"/>
        <v>4</v>
      </c>
      <c r="L391" s="47">
        <v>2</v>
      </c>
      <c r="M391" s="68">
        <f t="shared" si="153"/>
        <v>60</v>
      </c>
      <c r="N391" s="46">
        <v>38</v>
      </c>
      <c r="O391" s="46">
        <v>26.5</v>
      </c>
      <c r="P391" s="46">
        <v>20</v>
      </c>
      <c r="Q391" s="73">
        <f t="shared" si="154"/>
        <v>0.02</v>
      </c>
      <c r="R391" s="67">
        <f t="shared" si="155"/>
        <v>0.6</v>
      </c>
      <c r="S391" s="74">
        <f t="shared" si="156"/>
        <v>0.292833333333333</v>
      </c>
      <c r="T391" s="51">
        <v>35.14</v>
      </c>
      <c r="U391" s="79" t="s">
        <v>3723</v>
      </c>
      <c r="V391" s="26">
        <f>IF(E391="","",SUMIF(OUTBOUND!$G:$G,WMS!E391,OUTBOUND!$L:$L))</f>
        <v>8</v>
      </c>
      <c r="W391" s="26">
        <f>IF(E391="","",SUMIF(OUTBOUND!$G:$G,WMS!E391,OUTBOUND!$M:$M))</f>
        <v>32</v>
      </c>
      <c r="X391" s="73">
        <f>IF(E391="","",SUMIF(OUTBOUND!$G:$G,WMS!E391,OUTBOUND!$O:$O))</f>
        <v>16</v>
      </c>
      <c r="Y391" s="73">
        <f>IF(E391="","",SUMIF(OUTBOUND!$G:$G,WMS!E391,OUTBOUND!$AC:$AC))</f>
        <v>9.37066666666666</v>
      </c>
      <c r="Z391" s="73">
        <f>IF(E391="","",SUMIF(OUTBOUND!$G:$G,WMS!E391,OUTBOUND!$P:$P))</f>
        <v>0.16</v>
      </c>
      <c r="AA391" s="26">
        <f t="shared" si="157"/>
        <v>22</v>
      </c>
      <c r="AB391" s="26">
        <f t="shared" si="158"/>
        <v>88</v>
      </c>
      <c r="AC391" s="73">
        <f t="shared" si="159"/>
        <v>44</v>
      </c>
      <c r="AD391" s="73">
        <f t="shared" si="160"/>
        <v>25.7693333333333</v>
      </c>
      <c r="AE391" s="73">
        <f t="shared" si="161"/>
        <v>0.44</v>
      </c>
      <c r="AF391" s="82" t="b">
        <f t="shared" si="162"/>
        <v>1</v>
      </c>
    </row>
    <row r="392" spans="1:32">
      <c r="A392" s="43" t="s">
        <v>3737</v>
      </c>
      <c r="B392" s="19" t="s">
        <v>782</v>
      </c>
      <c r="C392" s="19" t="s">
        <v>3738</v>
      </c>
      <c r="D392" s="19" t="s">
        <v>3745</v>
      </c>
      <c r="E392" s="58" t="str">
        <f t="shared" si="151"/>
        <v>KG-ARI-1812-00048-01111/42711933</v>
      </c>
      <c r="F392" s="19" t="s">
        <v>784</v>
      </c>
      <c r="G392" s="19" t="s">
        <v>790</v>
      </c>
      <c r="H392" s="45">
        <v>43488</v>
      </c>
      <c r="I392" s="46">
        <v>60</v>
      </c>
      <c r="J392" s="46">
        <v>120</v>
      </c>
      <c r="K392" s="67">
        <f t="shared" si="152"/>
        <v>2</v>
      </c>
      <c r="L392" s="47">
        <v>2.7</v>
      </c>
      <c r="M392" s="68">
        <f t="shared" si="153"/>
        <v>162</v>
      </c>
      <c r="N392" s="46">
        <v>47</v>
      </c>
      <c r="O392" s="46">
        <v>24</v>
      </c>
      <c r="P392" s="46">
        <v>27</v>
      </c>
      <c r="Q392" s="73">
        <f t="shared" si="154"/>
        <v>0.03</v>
      </c>
      <c r="R392" s="67">
        <f t="shared" si="155"/>
        <v>1.83</v>
      </c>
      <c r="S392" s="74">
        <f t="shared" si="156"/>
        <v>0.870833333333333</v>
      </c>
      <c r="T392" s="51">
        <v>104.5</v>
      </c>
      <c r="U392" s="76" t="s">
        <v>3679</v>
      </c>
      <c r="V392" s="26">
        <f>IF(E392="","",SUMIF(OUTBOUND!$G:$G,WMS!E392,OUTBOUND!$L:$L))</f>
        <v>4</v>
      </c>
      <c r="W392" s="26">
        <f>IF(E392="","",SUMIF(OUTBOUND!$G:$G,WMS!E392,OUTBOUND!$M:$M))</f>
        <v>8</v>
      </c>
      <c r="X392" s="73">
        <f>IF(E392="","",SUMIF(OUTBOUND!$G:$G,WMS!E392,OUTBOUND!$O:$O))</f>
        <v>10.8</v>
      </c>
      <c r="Y392" s="73">
        <f>IF(E392="","",SUMIF(OUTBOUND!$G:$G,WMS!E392,OUTBOUND!$AC:$AC))</f>
        <v>6.96666666666666</v>
      </c>
      <c r="Z392" s="73">
        <f>IF(E392="","",SUMIF(OUTBOUND!$G:$G,WMS!E392,OUTBOUND!$P:$P))</f>
        <v>0.12</v>
      </c>
      <c r="AA392" s="26">
        <f t="shared" si="157"/>
        <v>56</v>
      </c>
      <c r="AB392" s="26">
        <f t="shared" si="158"/>
        <v>112</v>
      </c>
      <c r="AC392" s="73">
        <f t="shared" si="159"/>
        <v>151.2</v>
      </c>
      <c r="AD392" s="73">
        <f t="shared" si="160"/>
        <v>97.5333333333333</v>
      </c>
      <c r="AE392" s="73">
        <f t="shared" si="161"/>
        <v>1.71</v>
      </c>
      <c r="AF392" s="82" t="b">
        <f t="shared" si="162"/>
        <v>1</v>
      </c>
    </row>
    <row r="393" spans="1:32">
      <c r="A393" s="43" t="s">
        <v>3737</v>
      </c>
      <c r="B393" s="19" t="s">
        <v>782</v>
      </c>
      <c r="C393" s="19" t="s">
        <v>3738</v>
      </c>
      <c r="D393" s="19" t="s">
        <v>3746</v>
      </c>
      <c r="E393" s="58" t="str">
        <f t="shared" ref="E393:E410" si="163">IF(D393="","",C393&amp;"/"&amp;D393)</f>
        <v>KG-ARI-1812-00048-01111/41847909</v>
      </c>
      <c r="F393" s="19" t="s">
        <v>784</v>
      </c>
      <c r="G393" s="19" t="s">
        <v>791</v>
      </c>
      <c r="H393" s="45">
        <v>43488</v>
      </c>
      <c r="I393" s="46">
        <v>60</v>
      </c>
      <c r="J393" s="46">
        <v>120</v>
      </c>
      <c r="K393" s="67">
        <f t="shared" ref="K393:K410" si="164">IF(J393="","",J393/I393)</f>
        <v>2</v>
      </c>
      <c r="L393" s="47">
        <v>3.95</v>
      </c>
      <c r="M393" s="68">
        <f t="shared" ref="M393:M410" si="165">IF(L393="","",ROUND(I393*L393,3))</f>
        <v>237</v>
      </c>
      <c r="N393" s="46">
        <v>40.5</v>
      </c>
      <c r="O393" s="46">
        <v>22.5</v>
      </c>
      <c r="P393" s="46">
        <v>58</v>
      </c>
      <c r="Q393" s="73">
        <f t="shared" si="154"/>
        <v>0.053</v>
      </c>
      <c r="R393" s="67">
        <f t="shared" si="155"/>
        <v>3.17</v>
      </c>
      <c r="S393" s="74">
        <f t="shared" si="156"/>
        <v>1.13483333333333</v>
      </c>
      <c r="T393" s="51">
        <v>136.18</v>
      </c>
      <c r="U393" s="76" t="s">
        <v>3644</v>
      </c>
      <c r="V393" s="26">
        <f>IF(E393="","",SUMIF(OUTBOUND!$G:$G,WMS!E393,OUTBOUND!$L:$L))</f>
        <v>26</v>
      </c>
      <c r="W393" s="26">
        <f>IF(E393="","",SUMIF(OUTBOUND!$G:$G,WMS!E393,OUTBOUND!$M:$M))</f>
        <v>52</v>
      </c>
      <c r="X393" s="73">
        <f>IF(E393="","",SUMIF(OUTBOUND!$G:$G,WMS!E393,OUTBOUND!$O:$O))</f>
        <v>102.7</v>
      </c>
      <c r="Y393" s="73">
        <f>IF(E393="","",SUMIF(OUTBOUND!$G:$G,WMS!E393,OUTBOUND!$AC:$AC))</f>
        <v>59.0113333333332</v>
      </c>
      <c r="Z393" s="73">
        <f>IF(E393="","",SUMIF(OUTBOUND!$G:$G,WMS!E393,OUTBOUND!$P:$P))</f>
        <v>1.378</v>
      </c>
      <c r="AA393" s="26">
        <f t="shared" si="157"/>
        <v>34</v>
      </c>
      <c r="AB393" s="26">
        <f t="shared" si="158"/>
        <v>68</v>
      </c>
      <c r="AC393" s="73">
        <f t="shared" si="159"/>
        <v>134.3</v>
      </c>
      <c r="AD393" s="73">
        <f t="shared" si="160"/>
        <v>77.1686666666668</v>
      </c>
      <c r="AE393" s="73">
        <f t="shared" si="161"/>
        <v>1.792</v>
      </c>
      <c r="AF393" s="82" t="b">
        <f t="shared" si="162"/>
        <v>1</v>
      </c>
    </row>
    <row r="394" spans="1:32">
      <c r="A394" s="43" t="s">
        <v>3685</v>
      </c>
      <c r="B394" s="19" t="s">
        <v>792</v>
      </c>
      <c r="C394" s="19" t="s">
        <v>3747</v>
      </c>
      <c r="D394" s="19">
        <v>42433071</v>
      </c>
      <c r="E394" s="58" t="str">
        <f t="shared" si="163"/>
        <v>KG-ARI-1812-00048-00927/42433071</v>
      </c>
      <c r="F394" s="19" t="s">
        <v>794</v>
      </c>
      <c r="G394" s="19" t="s">
        <v>795</v>
      </c>
      <c r="H394" s="45">
        <v>43489</v>
      </c>
      <c r="I394" s="46">
        <v>33</v>
      </c>
      <c r="J394" s="46">
        <v>66</v>
      </c>
      <c r="K394" s="67">
        <f t="shared" si="164"/>
        <v>2</v>
      </c>
      <c r="L394" s="47">
        <v>6.15</v>
      </c>
      <c r="M394" s="68">
        <f t="shared" si="165"/>
        <v>202.95</v>
      </c>
      <c r="N394" s="46">
        <v>61.5</v>
      </c>
      <c r="O394" s="46">
        <v>32</v>
      </c>
      <c r="P394" s="46">
        <v>45.5</v>
      </c>
      <c r="Q394" s="73">
        <f t="shared" si="154"/>
        <v>0.09</v>
      </c>
      <c r="R394" s="67">
        <f t="shared" si="155"/>
        <v>2.95</v>
      </c>
      <c r="S394" s="74">
        <f t="shared" si="156"/>
        <v>2</v>
      </c>
      <c r="T394" s="51">
        <v>132</v>
      </c>
      <c r="U394" s="76" t="s">
        <v>3662</v>
      </c>
      <c r="V394" s="26">
        <f>IF(E394="","",SUMIF(OUTBOUND!$G:$G,WMS!E394,OUTBOUND!$L:$L))</f>
        <v>0</v>
      </c>
      <c r="W394" s="26">
        <f>IF(E394="","",SUMIF(OUTBOUND!$G:$G,WMS!E394,OUTBOUND!$M:$M))</f>
        <v>0</v>
      </c>
      <c r="X394" s="73">
        <f>IF(E394="","",SUMIF(OUTBOUND!$G:$G,WMS!E394,OUTBOUND!$O:$O))</f>
        <v>0</v>
      </c>
      <c r="Y394" s="73">
        <f>IF(E394="","",SUMIF(OUTBOUND!$G:$G,WMS!E394,OUTBOUND!$AC:$AC))</f>
        <v>0</v>
      </c>
      <c r="Z394" s="73">
        <f>IF(E394="","",SUMIF(OUTBOUND!$G:$G,WMS!E394,OUTBOUND!$P:$P))</f>
        <v>0</v>
      </c>
      <c r="AA394" s="26">
        <f t="shared" si="157"/>
        <v>33</v>
      </c>
      <c r="AB394" s="26">
        <f t="shared" si="158"/>
        <v>66</v>
      </c>
      <c r="AC394" s="73">
        <f t="shared" si="159"/>
        <v>202.95</v>
      </c>
      <c r="AD394" s="73">
        <f t="shared" si="160"/>
        <v>132</v>
      </c>
      <c r="AE394" s="73">
        <f t="shared" si="161"/>
        <v>2.95</v>
      </c>
      <c r="AF394" s="82" t="b">
        <f t="shared" si="162"/>
        <v>1</v>
      </c>
    </row>
    <row r="395" spans="1:32">
      <c r="A395" s="43" t="s">
        <v>3685</v>
      </c>
      <c r="B395" s="19" t="s">
        <v>792</v>
      </c>
      <c r="C395" s="19" t="s">
        <v>3747</v>
      </c>
      <c r="D395" s="19">
        <v>42433095</v>
      </c>
      <c r="E395" s="58" t="str">
        <f t="shared" si="163"/>
        <v>KG-ARI-1812-00048-00927/42433095</v>
      </c>
      <c r="F395" s="19" t="s">
        <v>794</v>
      </c>
      <c r="G395" s="19" t="s">
        <v>796</v>
      </c>
      <c r="H395" s="45">
        <v>43489</v>
      </c>
      <c r="I395" s="46">
        <v>19</v>
      </c>
      <c r="J395" s="46">
        <v>38</v>
      </c>
      <c r="K395" s="67">
        <f t="shared" si="164"/>
        <v>2</v>
      </c>
      <c r="L395" s="47">
        <v>8.45</v>
      </c>
      <c r="M395" s="68">
        <f t="shared" si="165"/>
        <v>160.55</v>
      </c>
      <c r="N395" s="46">
        <v>61.5</v>
      </c>
      <c r="O395" s="46">
        <v>32</v>
      </c>
      <c r="P395" s="46">
        <v>63.5</v>
      </c>
      <c r="Q395" s="73">
        <f t="shared" si="154"/>
        <v>0.125</v>
      </c>
      <c r="R395" s="67">
        <f t="shared" si="155"/>
        <v>2.37</v>
      </c>
      <c r="S395" s="74">
        <f t="shared" si="156"/>
        <v>2.925</v>
      </c>
      <c r="T395" s="51">
        <v>111.15</v>
      </c>
      <c r="U395" s="76" t="s">
        <v>3748</v>
      </c>
      <c r="V395" s="26">
        <f>IF(E395="","",SUMIF(OUTBOUND!$G:$G,WMS!E395,OUTBOUND!$L:$L))</f>
        <v>6</v>
      </c>
      <c r="W395" s="26">
        <f>IF(E395="","",SUMIF(OUTBOUND!$G:$G,WMS!E395,OUTBOUND!$M:$M))</f>
        <v>12</v>
      </c>
      <c r="X395" s="73">
        <f>IF(E395="","",SUMIF(OUTBOUND!$G:$G,WMS!E395,OUTBOUND!$O:$O))</f>
        <v>50.7</v>
      </c>
      <c r="Y395" s="73">
        <f>IF(E395="","",SUMIF(OUTBOUND!$G:$G,WMS!E395,OUTBOUND!$AC:$AC))</f>
        <v>35.1</v>
      </c>
      <c r="Z395" s="73">
        <f>IF(E395="","",SUMIF(OUTBOUND!$G:$G,WMS!E395,OUTBOUND!$P:$P))</f>
        <v>0.75</v>
      </c>
      <c r="AA395" s="26">
        <f t="shared" si="157"/>
        <v>13</v>
      </c>
      <c r="AB395" s="26">
        <f t="shared" si="158"/>
        <v>26</v>
      </c>
      <c r="AC395" s="73">
        <f t="shared" si="159"/>
        <v>109.85</v>
      </c>
      <c r="AD395" s="73">
        <f t="shared" si="160"/>
        <v>76.05</v>
      </c>
      <c r="AE395" s="73">
        <f t="shared" si="161"/>
        <v>1.62</v>
      </c>
      <c r="AF395" s="82" t="b">
        <f t="shared" si="162"/>
        <v>1</v>
      </c>
    </row>
    <row r="396" spans="1:32">
      <c r="A396" s="43" t="s">
        <v>3685</v>
      </c>
      <c r="B396" s="19" t="s">
        <v>792</v>
      </c>
      <c r="C396" s="19" t="s">
        <v>3747</v>
      </c>
      <c r="D396" s="19">
        <v>42433057</v>
      </c>
      <c r="E396" s="58" t="str">
        <f t="shared" si="163"/>
        <v>KG-ARI-1812-00048-00927/42433057</v>
      </c>
      <c r="F396" s="19" t="s">
        <v>794</v>
      </c>
      <c r="G396" s="19" t="s">
        <v>797</v>
      </c>
      <c r="H396" s="45">
        <v>43489</v>
      </c>
      <c r="I396" s="46">
        <v>14</v>
      </c>
      <c r="J396" s="46">
        <v>84</v>
      </c>
      <c r="K396" s="67">
        <f t="shared" si="164"/>
        <v>6</v>
      </c>
      <c r="L396" s="47">
        <v>6.5</v>
      </c>
      <c r="M396" s="68">
        <f t="shared" si="165"/>
        <v>91</v>
      </c>
      <c r="N396" s="46">
        <v>65.5</v>
      </c>
      <c r="O396" s="46">
        <v>46</v>
      </c>
      <c r="P396" s="46">
        <v>29.5</v>
      </c>
      <c r="Q396" s="73">
        <f t="shared" si="154"/>
        <v>0.089</v>
      </c>
      <c r="R396" s="67">
        <f t="shared" si="155"/>
        <v>1.24</v>
      </c>
      <c r="S396" s="74">
        <f t="shared" si="156"/>
        <v>0.8</v>
      </c>
      <c r="T396" s="51">
        <v>67.2</v>
      </c>
      <c r="U396" s="76" t="s">
        <v>3749</v>
      </c>
      <c r="V396" s="26">
        <f>IF(E396="","",SUMIF(OUTBOUND!$G:$G,WMS!E396,OUTBOUND!$L:$L))</f>
        <v>13</v>
      </c>
      <c r="W396" s="26">
        <f>IF(E396="","",SUMIF(OUTBOUND!$G:$G,WMS!E396,OUTBOUND!$M:$M))</f>
        <v>78</v>
      </c>
      <c r="X396" s="73">
        <f>IF(E396="","",SUMIF(OUTBOUND!$G:$G,WMS!E396,OUTBOUND!$O:$O))</f>
        <v>84.5</v>
      </c>
      <c r="Y396" s="73">
        <f>IF(E396="","",SUMIF(OUTBOUND!$G:$G,WMS!E396,OUTBOUND!$AC:$AC))</f>
        <v>62.4</v>
      </c>
      <c r="Z396" s="73">
        <f>IF(E396="","",SUMIF(OUTBOUND!$G:$G,WMS!E396,OUTBOUND!$P:$P))</f>
        <v>1.157</v>
      </c>
      <c r="AA396" s="26">
        <f t="shared" si="157"/>
        <v>1</v>
      </c>
      <c r="AB396" s="26">
        <f t="shared" si="158"/>
        <v>6</v>
      </c>
      <c r="AC396" s="73">
        <f t="shared" si="159"/>
        <v>6.5</v>
      </c>
      <c r="AD396" s="73">
        <f t="shared" si="160"/>
        <v>4.8</v>
      </c>
      <c r="AE396" s="73">
        <f t="shared" si="161"/>
        <v>0.083</v>
      </c>
      <c r="AF396" s="82" t="b">
        <f t="shared" si="162"/>
        <v>1</v>
      </c>
    </row>
    <row r="397" spans="1:32">
      <c r="A397" s="43" t="s">
        <v>3685</v>
      </c>
      <c r="B397" s="19" t="s">
        <v>792</v>
      </c>
      <c r="C397" s="19" t="s">
        <v>3747</v>
      </c>
      <c r="D397" s="19">
        <v>42495451</v>
      </c>
      <c r="E397" s="58" t="str">
        <f t="shared" si="163"/>
        <v>KG-ARI-1812-00048-00927/42495451</v>
      </c>
      <c r="F397" s="19" t="s">
        <v>794</v>
      </c>
      <c r="G397" s="19" t="s">
        <v>798</v>
      </c>
      <c r="H397" s="45">
        <v>43489</v>
      </c>
      <c r="I397" s="46">
        <v>21</v>
      </c>
      <c r="J397" s="46">
        <v>126</v>
      </c>
      <c r="K397" s="67">
        <f t="shared" si="164"/>
        <v>6</v>
      </c>
      <c r="L397" s="47">
        <v>4.3</v>
      </c>
      <c r="M397" s="68">
        <f t="shared" si="165"/>
        <v>90.3</v>
      </c>
      <c r="N397" s="46">
        <v>57</v>
      </c>
      <c r="O397" s="46">
        <v>37</v>
      </c>
      <c r="P397" s="46">
        <v>28</v>
      </c>
      <c r="Q397" s="73">
        <f t="shared" si="154"/>
        <v>0.059</v>
      </c>
      <c r="R397" s="67">
        <f t="shared" si="155"/>
        <v>1.24</v>
      </c>
      <c r="S397" s="74">
        <f t="shared" si="156"/>
        <v>0.616666666666667</v>
      </c>
      <c r="T397" s="51">
        <v>77.7</v>
      </c>
      <c r="U397" s="76" t="s">
        <v>3750</v>
      </c>
      <c r="V397" s="26">
        <f>IF(E397="","",SUMIF(OUTBOUND!$G:$G,WMS!E397,OUTBOUND!$L:$L))</f>
        <v>8</v>
      </c>
      <c r="W397" s="26">
        <f>IF(E397="","",SUMIF(OUTBOUND!$G:$G,WMS!E397,OUTBOUND!$M:$M))</f>
        <v>48</v>
      </c>
      <c r="X397" s="73">
        <f>IF(E397="","",SUMIF(OUTBOUND!$G:$G,WMS!E397,OUTBOUND!$O:$O))</f>
        <v>34.4</v>
      </c>
      <c r="Y397" s="73">
        <f>IF(E397="","",SUMIF(OUTBOUND!$G:$G,WMS!E397,OUTBOUND!$AC:$AC))</f>
        <v>29.6</v>
      </c>
      <c r="Z397" s="73">
        <f>IF(E397="","",SUMIF(OUTBOUND!$G:$G,WMS!E397,OUTBOUND!$P:$P))</f>
        <v>0.472</v>
      </c>
      <c r="AA397" s="26">
        <f t="shared" si="157"/>
        <v>13</v>
      </c>
      <c r="AB397" s="26">
        <f t="shared" si="158"/>
        <v>78</v>
      </c>
      <c r="AC397" s="73">
        <f t="shared" si="159"/>
        <v>55.9</v>
      </c>
      <c r="AD397" s="73">
        <f t="shared" si="160"/>
        <v>48.1</v>
      </c>
      <c r="AE397" s="73">
        <f t="shared" si="161"/>
        <v>0.768</v>
      </c>
      <c r="AF397" s="82" t="b">
        <f t="shared" si="162"/>
        <v>1</v>
      </c>
    </row>
    <row r="398" spans="1:32">
      <c r="A398" s="43" t="s">
        <v>3685</v>
      </c>
      <c r="B398" s="19" t="s">
        <v>792</v>
      </c>
      <c r="C398" s="19" t="s">
        <v>3747</v>
      </c>
      <c r="D398" s="19">
        <v>40961200</v>
      </c>
      <c r="E398" s="58" t="str">
        <f t="shared" si="163"/>
        <v>KG-ARI-1812-00048-00927/40961200</v>
      </c>
      <c r="F398" s="19" t="s">
        <v>794</v>
      </c>
      <c r="G398" s="19" t="s">
        <v>799</v>
      </c>
      <c r="H398" s="45">
        <v>43489</v>
      </c>
      <c r="I398" s="46">
        <v>32</v>
      </c>
      <c r="J398" s="46">
        <v>128</v>
      </c>
      <c r="K398" s="67">
        <f t="shared" si="164"/>
        <v>4</v>
      </c>
      <c r="L398" s="47">
        <v>2.9</v>
      </c>
      <c r="M398" s="68">
        <f t="shared" si="165"/>
        <v>92.8</v>
      </c>
      <c r="N398" s="46">
        <v>42</v>
      </c>
      <c r="O398" s="46">
        <v>27.5</v>
      </c>
      <c r="P398" s="46">
        <v>26</v>
      </c>
      <c r="Q398" s="73">
        <f t="shared" si="154"/>
        <v>0.03</v>
      </c>
      <c r="R398" s="67">
        <f t="shared" si="155"/>
        <v>0.96</v>
      </c>
      <c r="S398" s="74">
        <f t="shared" si="156"/>
        <v>0.525</v>
      </c>
      <c r="T398" s="51">
        <v>67.2</v>
      </c>
      <c r="U398" s="76" t="s">
        <v>3751</v>
      </c>
      <c r="V398" s="26">
        <f>IF(E398="","",SUMIF(OUTBOUND!$G:$G,WMS!E398,OUTBOUND!$L:$L))</f>
        <v>27</v>
      </c>
      <c r="W398" s="26">
        <f>IF(E398="","",SUMIF(OUTBOUND!$G:$G,WMS!E398,OUTBOUND!$M:$M))</f>
        <v>108</v>
      </c>
      <c r="X398" s="73">
        <f>IF(E398="","",SUMIF(OUTBOUND!$G:$G,WMS!E398,OUTBOUND!$O:$O))</f>
        <v>78.3</v>
      </c>
      <c r="Y398" s="73">
        <f>IF(E398="","",SUMIF(OUTBOUND!$G:$G,WMS!E398,OUTBOUND!$AC:$AC))</f>
        <v>56.7</v>
      </c>
      <c r="Z398" s="73">
        <f>IF(E398="","",SUMIF(OUTBOUND!$G:$G,WMS!E398,OUTBOUND!$P:$P))</f>
        <v>0.81</v>
      </c>
      <c r="AA398" s="26">
        <f t="shared" si="157"/>
        <v>5</v>
      </c>
      <c r="AB398" s="26">
        <f t="shared" si="158"/>
        <v>20</v>
      </c>
      <c r="AC398" s="73">
        <f t="shared" si="159"/>
        <v>14.5</v>
      </c>
      <c r="AD398" s="73">
        <f t="shared" si="160"/>
        <v>10.5</v>
      </c>
      <c r="AE398" s="73">
        <f t="shared" si="161"/>
        <v>0.15</v>
      </c>
      <c r="AF398" s="82" t="b">
        <f t="shared" si="162"/>
        <v>1</v>
      </c>
    </row>
    <row r="399" spans="1:32">
      <c r="A399" s="43" t="s">
        <v>3685</v>
      </c>
      <c r="B399" s="19" t="s">
        <v>792</v>
      </c>
      <c r="C399" s="19" t="s">
        <v>3747</v>
      </c>
      <c r="D399" s="19">
        <v>41638279</v>
      </c>
      <c r="E399" s="58" t="str">
        <f t="shared" si="163"/>
        <v>KG-ARI-1812-00048-00927/41638279</v>
      </c>
      <c r="F399" s="19" t="s">
        <v>794</v>
      </c>
      <c r="G399" s="19" t="s">
        <v>800</v>
      </c>
      <c r="H399" s="45">
        <v>43489</v>
      </c>
      <c r="I399" s="46">
        <v>20</v>
      </c>
      <c r="J399" s="46">
        <v>120</v>
      </c>
      <c r="K399" s="67">
        <f t="shared" si="164"/>
        <v>6</v>
      </c>
      <c r="L399" s="47">
        <v>4.65</v>
      </c>
      <c r="M399" s="68">
        <f t="shared" si="165"/>
        <v>93</v>
      </c>
      <c r="N399" s="46">
        <v>68</v>
      </c>
      <c r="O399" s="46">
        <v>30.5</v>
      </c>
      <c r="P399" s="46">
        <v>38</v>
      </c>
      <c r="Q399" s="73">
        <f t="shared" si="154"/>
        <v>0.079</v>
      </c>
      <c r="R399" s="67">
        <f t="shared" si="155"/>
        <v>1.58</v>
      </c>
      <c r="S399" s="74">
        <f t="shared" si="156"/>
        <v>0.633333333333333</v>
      </c>
      <c r="T399" s="51">
        <v>76</v>
      </c>
      <c r="U399" s="76" t="s">
        <v>3752</v>
      </c>
      <c r="V399" s="26">
        <f>IF(E399="","",SUMIF(OUTBOUND!$G:$G,WMS!E399,OUTBOUND!$L:$L))</f>
        <v>6</v>
      </c>
      <c r="W399" s="26">
        <f>IF(E399="","",SUMIF(OUTBOUND!$G:$G,WMS!E399,OUTBOUND!$M:$M))</f>
        <v>36</v>
      </c>
      <c r="X399" s="73">
        <f>IF(E399="","",SUMIF(OUTBOUND!$G:$G,WMS!E399,OUTBOUND!$O:$O))</f>
        <v>27.9</v>
      </c>
      <c r="Y399" s="73">
        <f>IF(E399="","",SUMIF(OUTBOUND!$G:$G,WMS!E399,OUTBOUND!$AC:$AC))</f>
        <v>22.8</v>
      </c>
      <c r="Z399" s="73">
        <f>IF(E399="","",SUMIF(OUTBOUND!$G:$G,WMS!E399,OUTBOUND!$P:$P))</f>
        <v>0.474</v>
      </c>
      <c r="AA399" s="26">
        <f t="shared" si="157"/>
        <v>14</v>
      </c>
      <c r="AB399" s="26">
        <f t="shared" si="158"/>
        <v>84</v>
      </c>
      <c r="AC399" s="73">
        <f t="shared" si="159"/>
        <v>65.1</v>
      </c>
      <c r="AD399" s="73">
        <f t="shared" si="160"/>
        <v>53.2</v>
      </c>
      <c r="AE399" s="73">
        <f t="shared" si="161"/>
        <v>1.106</v>
      </c>
      <c r="AF399" s="82" t="b">
        <f t="shared" si="162"/>
        <v>1</v>
      </c>
    </row>
    <row r="400" spans="1:32">
      <c r="A400" s="43" t="s">
        <v>3685</v>
      </c>
      <c r="B400" s="19" t="s">
        <v>792</v>
      </c>
      <c r="C400" s="19" t="s">
        <v>3747</v>
      </c>
      <c r="D400" s="19">
        <v>42615910</v>
      </c>
      <c r="E400" s="58" t="str">
        <f t="shared" si="163"/>
        <v>KG-ARI-1812-00048-00927/42615910</v>
      </c>
      <c r="F400" s="19" t="s">
        <v>794</v>
      </c>
      <c r="G400" s="19" t="s">
        <v>801</v>
      </c>
      <c r="H400" s="45">
        <v>43489</v>
      </c>
      <c r="I400" s="46">
        <v>7</v>
      </c>
      <c r="J400" s="46">
        <v>42</v>
      </c>
      <c r="K400" s="67">
        <f t="shared" si="164"/>
        <v>6</v>
      </c>
      <c r="L400" s="47">
        <v>2.85</v>
      </c>
      <c r="M400" s="68">
        <f t="shared" si="165"/>
        <v>19.95</v>
      </c>
      <c r="N400" s="46">
        <v>31.5</v>
      </c>
      <c r="O400" s="46">
        <v>31.5</v>
      </c>
      <c r="P400" s="46">
        <v>15</v>
      </c>
      <c r="Q400" s="73">
        <f t="shared" si="154"/>
        <v>0.015</v>
      </c>
      <c r="R400" s="67">
        <f t="shared" si="155"/>
        <v>0.1</v>
      </c>
      <c r="S400" s="74">
        <f t="shared" si="156"/>
        <v>0.38</v>
      </c>
      <c r="T400" s="51">
        <v>15.96</v>
      </c>
      <c r="U400" s="76" t="s">
        <v>3752</v>
      </c>
      <c r="V400" s="26">
        <f>IF(E400="","",SUMIF(OUTBOUND!$G:$G,WMS!E400,OUTBOUND!$L:$L))</f>
        <v>0</v>
      </c>
      <c r="W400" s="26">
        <f>IF(E400="","",SUMIF(OUTBOUND!$G:$G,WMS!E400,OUTBOUND!$M:$M))</f>
        <v>0</v>
      </c>
      <c r="X400" s="73">
        <f>IF(E400="","",SUMIF(OUTBOUND!$G:$G,WMS!E400,OUTBOUND!$O:$O))</f>
        <v>0</v>
      </c>
      <c r="Y400" s="73">
        <f>IF(E400="","",SUMIF(OUTBOUND!$G:$G,WMS!E400,OUTBOUND!$AC:$AC))</f>
        <v>0</v>
      </c>
      <c r="Z400" s="73">
        <f>IF(E400="","",SUMIF(OUTBOUND!$G:$G,WMS!E400,OUTBOUND!$P:$P))</f>
        <v>0</v>
      </c>
      <c r="AA400" s="26">
        <f t="shared" si="157"/>
        <v>7</v>
      </c>
      <c r="AB400" s="26">
        <f t="shared" si="158"/>
        <v>42</v>
      </c>
      <c r="AC400" s="73">
        <f t="shared" si="159"/>
        <v>19.95</v>
      </c>
      <c r="AD400" s="73">
        <f t="shared" si="160"/>
        <v>15.96</v>
      </c>
      <c r="AE400" s="73">
        <f t="shared" si="161"/>
        <v>0.1</v>
      </c>
      <c r="AF400" s="82" t="b">
        <f t="shared" si="162"/>
        <v>1</v>
      </c>
    </row>
    <row r="401" spans="1:32">
      <c r="A401" s="43" t="s">
        <v>3685</v>
      </c>
      <c r="B401" s="19" t="s">
        <v>792</v>
      </c>
      <c r="C401" s="19" t="s">
        <v>3747</v>
      </c>
      <c r="D401" s="19">
        <v>42494683</v>
      </c>
      <c r="E401" s="58" t="str">
        <f t="shared" si="163"/>
        <v>KG-ARI-1812-00048-00927/42494683</v>
      </c>
      <c r="F401" s="19" t="s">
        <v>804</v>
      </c>
      <c r="G401" s="19" t="s">
        <v>805</v>
      </c>
      <c r="H401" s="45">
        <v>43489</v>
      </c>
      <c r="I401" s="46">
        <v>7</v>
      </c>
      <c r="J401" s="46">
        <v>168</v>
      </c>
      <c r="K401" s="67">
        <f t="shared" si="164"/>
        <v>24</v>
      </c>
      <c r="L401" s="47">
        <v>8.6</v>
      </c>
      <c r="M401" s="68">
        <f t="shared" si="165"/>
        <v>60.2</v>
      </c>
      <c r="N401" s="46">
        <v>41.5</v>
      </c>
      <c r="O401" s="46">
        <v>32.5</v>
      </c>
      <c r="P401" s="46">
        <v>56.5</v>
      </c>
      <c r="Q401" s="73">
        <f t="shared" si="154"/>
        <v>0.076</v>
      </c>
      <c r="R401" s="67">
        <f t="shared" si="155"/>
        <v>0.53</v>
      </c>
      <c r="S401" s="74">
        <f t="shared" si="156"/>
        <v>0.316666666666667</v>
      </c>
      <c r="T401" s="51">
        <v>53.2</v>
      </c>
      <c r="U401" s="76" t="s">
        <v>3753</v>
      </c>
      <c r="V401" s="26">
        <f>IF(E401="","",SUMIF(OUTBOUND!$G:$G,WMS!E401,OUTBOUND!$L:$L))</f>
        <v>4</v>
      </c>
      <c r="W401" s="26">
        <f>IF(E401="","",SUMIF(OUTBOUND!$G:$G,WMS!E401,OUTBOUND!$M:$M))</f>
        <v>96</v>
      </c>
      <c r="X401" s="73">
        <f>IF(E401="","",SUMIF(OUTBOUND!$G:$G,WMS!E401,OUTBOUND!$O:$O))</f>
        <v>34.4</v>
      </c>
      <c r="Y401" s="73">
        <f>IF(E401="","",SUMIF(OUTBOUND!$G:$G,WMS!E401,OUTBOUND!$AC:$AC))</f>
        <v>30.4</v>
      </c>
      <c r="Z401" s="73">
        <f>IF(E401="","",SUMIF(OUTBOUND!$G:$G,WMS!E401,OUTBOUND!$P:$P))</f>
        <v>0.304</v>
      </c>
      <c r="AA401" s="26">
        <f t="shared" si="157"/>
        <v>3</v>
      </c>
      <c r="AB401" s="26">
        <f t="shared" si="158"/>
        <v>72</v>
      </c>
      <c r="AC401" s="73">
        <f t="shared" si="159"/>
        <v>25.8</v>
      </c>
      <c r="AD401" s="73">
        <f t="shared" si="160"/>
        <v>22.8</v>
      </c>
      <c r="AE401" s="73">
        <f t="shared" si="161"/>
        <v>0.226</v>
      </c>
      <c r="AF401" s="82" t="b">
        <f t="shared" si="162"/>
        <v>1</v>
      </c>
    </row>
    <row r="402" spans="1:32">
      <c r="A402" s="43" t="s">
        <v>3685</v>
      </c>
      <c r="B402" s="19" t="s">
        <v>792</v>
      </c>
      <c r="C402" s="19" t="s">
        <v>3747</v>
      </c>
      <c r="D402" s="19">
        <v>42494652</v>
      </c>
      <c r="E402" s="58" t="str">
        <f t="shared" si="163"/>
        <v>KG-ARI-1812-00048-00927/42494652</v>
      </c>
      <c r="F402" s="19" t="s">
        <v>804</v>
      </c>
      <c r="G402" s="19" t="s">
        <v>806</v>
      </c>
      <c r="H402" s="45">
        <v>43489</v>
      </c>
      <c r="I402" s="46">
        <v>7</v>
      </c>
      <c r="J402" s="46">
        <v>56</v>
      </c>
      <c r="K402" s="67">
        <f t="shared" si="164"/>
        <v>8</v>
      </c>
      <c r="L402" s="47">
        <v>3.5</v>
      </c>
      <c r="M402" s="68">
        <f t="shared" si="165"/>
        <v>24.5</v>
      </c>
      <c r="N402" s="46">
        <v>61</v>
      </c>
      <c r="O402" s="46">
        <v>31.5</v>
      </c>
      <c r="P402" s="46">
        <v>36</v>
      </c>
      <c r="Q402" s="73">
        <f t="shared" si="154"/>
        <v>0.069</v>
      </c>
      <c r="R402" s="67">
        <f t="shared" si="155"/>
        <v>0.48</v>
      </c>
      <c r="S402" s="74">
        <f t="shared" si="156"/>
        <v>0.35</v>
      </c>
      <c r="T402" s="51">
        <v>19.6</v>
      </c>
      <c r="U402" s="76" t="s">
        <v>3753</v>
      </c>
      <c r="V402" s="26">
        <f>IF(E402="","",SUMIF(OUTBOUND!$G:$G,WMS!E402,OUTBOUND!$L:$L))</f>
        <v>2</v>
      </c>
      <c r="W402" s="26">
        <f>IF(E402="","",SUMIF(OUTBOUND!$G:$G,WMS!E402,OUTBOUND!$M:$M))</f>
        <v>16</v>
      </c>
      <c r="X402" s="73">
        <f>IF(E402="","",SUMIF(OUTBOUND!$G:$G,WMS!E402,OUTBOUND!$O:$O))</f>
        <v>7</v>
      </c>
      <c r="Y402" s="73">
        <f>IF(E402="","",SUMIF(OUTBOUND!$G:$G,WMS!E402,OUTBOUND!$AC:$AC))</f>
        <v>5.6</v>
      </c>
      <c r="Z402" s="73">
        <f>IF(E402="","",SUMIF(OUTBOUND!$G:$G,WMS!E402,OUTBOUND!$P:$P))</f>
        <v>0.138</v>
      </c>
      <c r="AA402" s="26">
        <f t="shared" si="157"/>
        <v>5</v>
      </c>
      <c r="AB402" s="26">
        <f t="shared" si="158"/>
        <v>40</v>
      </c>
      <c r="AC402" s="73">
        <f t="shared" si="159"/>
        <v>17.5</v>
      </c>
      <c r="AD402" s="73">
        <f t="shared" si="160"/>
        <v>14</v>
      </c>
      <c r="AE402" s="73">
        <f t="shared" si="161"/>
        <v>0.342</v>
      </c>
      <c r="AF402" s="82" t="b">
        <f t="shared" si="162"/>
        <v>1</v>
      </c>
    </row>
    <row r="403" spans="1:32">
      <c r="A403" s="43" t="s">
        <v>3685</v>
      </c>
      <c r="B403" s="19" t="s">
        <v>792</v>
      </c>
      <c r="C403" s="19" t="s">
        <v>3747</v>
      </c>
      <c r="D403" s="19">
        <v>41872215</v>
      </c>
      <c r="E403" s="58" t="str">
        <f t="shared" si="163"/>
        <v>KG-ARI-1812-00048-00927/41872215</v>
      </c>
      <c r="F403" s="19" t="s">
        <v>804</v>
      </c>
      <c r="G403" s="19" t="s">
        <v>807</v>
      </c>
      <c r="H403" s="45">
        <v>43489</v>
      </c>
      <c r="I403" s="46">
        <v>9</v>
      </c>
      <c r="J403" s="46">
        <v>54</v>
      </c>
      <c r="K403" s="67">
        <f t="shared" si="164"/>
        <v>6</v>
      </c>
      <c r="L403" s="47">
        <v>3</v>
      </c>
      <c r="M403" s="68">
        <f t="shared" si="165"/>
        <v>27</v>
      </c>
      <c r="N403" s="46">
        <v>44</v>
      </c>
      <c r="O403" s="46">
        <v>23</v>
      </c>
      <c r="P403" s="46">
        <v>25</v>
      </c>
      <c r="Q403" s="73">
        <f t="shared" si="154"/>
        <v>0.025</v>
      </c>
      <c r="R403" s="67">
        <f t="shared" si="155"/>
        <v>0.23</v>
      </c>
      <c r="S403" s="74">
        <f t="shared" si="156"/>
        <v>0.32</v>
      </c>
      <c r="T403" s="51">
        <v>17.28</v>
      </c>
      <c r="U403" s="76" t="s">
        <v>3751</v>
      </c>
      <c r="V403" s="26">
        <f>IF(E403="","",SUMIF(OUTBOUND!$G:$G,WMS!E403,OUTBOUND!$L:$L))</f>
        <v>2</v>
      </c>
      <c r="W403" s="26">
        <f>IF(E403="","",SUMIF(OUTBOUND!$G:$G,WMS!E403,OUTBOUND!$M:$M))</f>
        <v>12</v>
      </c>
      <c r="X403" s="73">
        <f>IF(E403="","",SUMIF(OUTBOUND!$G:$G,WMS!E403,OUTBOUND!$O:$O))</f>
        <v>6</v>
      </c>
      <c r="Y403" s="73">
        <f>IF(E403="","",SUMIF(OUTBOUND!$G:$G,WMS!E403,OUTBOUND!$AC:$AC))</f>
        <v>3.84</v>
      </c>
      <c r="Z403" s="73">
        <f>IF(E403="","",SUMIF(OUTBOUND!$G:$G,WMS!E403,OUTBOUND!$P:$P))</f>
        <v>0.05</v>
      </c>
      <c r="AA403" s="26">
        <f t="shared" si="157"/>
        <v>7</v>
      </c>
      <c r="AB403" s="26">
        <f t="shared" si="158"/>
        <v>42</v>
      </c>
      <c r="AC403" s="73">
        <f t="shared" si="159"/>
        <v>21</v>
      </c>
      <c r="AD403" s="73">
        <f t="shared" si="160"/>
        <v>13.44</v>
      </c>
      <c r="AE403" s="73">
        <f t="shared" si="161"/>
        <v>0.18</v>
      </c>
      <c r="AF403" s="82" t="b">
        <f t="shared" si="162"/>
        <v>1</v>
      </c>
    </row>
    <row r="404" spans="1:32">
      <c r="A404" s="43" t="s">
        <v>3685</v>
      </c>
      <c r="B404" s="19" t="s">
        <v>808</v>
      </c>
      <c r="C404" s="19" t="s">
        <v>3754</v>
      </c>
      <c r="D404" s="19">
        <v>42719403</v>
      </c>
      <c r="E404" s="58" t="str">
        <f t="shared" si="163"/>
        <v>KG-ARI-1902-00108-02588/42719403</v>
      </c>
      <c r="F404" s="19" t="s">
        <v>810</v>
      </c>
      <c r="G404" s="19" t="s">
        <v>811</v>
      </c>
      <c r="H404" s="45">
        <v>43489</v>
      </c>
      <c r="I404" s="46">
        <v>8</v>
      </c>
      <c r="J404" s="46">
        <v>64</v>
      </c>
      <c r="K404" s="67">
        <f t="shared" si="164"/>
        <v>8</v>
      </c>
      <c r="L404" s="47">
        <v>9.7</v>
      </c>
      <c r="M404" s="68">
        <f t="shared" si="165"/>
        <v>77.6</v>
      </c>
      <c r="N404" s="46">
        <v>41</v>
      </c>
      <c r="O404" s="46">
        <v>23.5</v>
      </c>
      <c r="P404" s="46">
        <v>24</v>
      </c>
      <c r="Q404" s="73">
        <f t="shared" si="154"/>
        <v>0.023</v>
      </c>
      <c r="R404" s="67">
        <f t="shared" si="155"/>
        <v>0.18</v>
      </c>
      <c r="S404" s="74">
        <f t="shared" si="156"/>
        <v>1.1625</v>
      </c>
      <c r="T404" s="51">
        <v>74.4</v>
      </c>
      <c r="U404" s="76" t="s">
        <v>3755</v>
      </c>
      <c r="V404" s="26">
        <f>IF(E404="","",SUMIF(OUTBOUND!$G:$G,WMS!E404,OUTBOUND!$L:$L))</f>
        <v>4</v>
      </c>
      <c r="W404" s="26">
        <f>IF(E404="","",SUMIF(OUTBOUND!$G:$G,WMS!E404,OUTBOUND!$M:$M))</f>
        <v>32</v>
      </c>
      <c r="X404" s="73">
        <f>IF(E404="","",SUMIF(OUTBOUND!$G:$G,WMS!E404,OUTBOUND!$O:$O))</f>
        <v>38.8</v>
      </c>
      <c r="Y404" s="73">
        <f>IF(E404="","",SUMIF(OUTBOUND!$G:$G,WMS!E404,OUTBOUND!$AC:$AC))</f>
        <v>37.2</v>
      </c>
      <c r="Z404" s="73">
        <f>IF(E404="","",SUMIF(OUTBOUND!$G:$G,WMS!E404,OUTBOUND!$P:$P))</f>
        <v>0.092</v>
      </c>
      <c r="AA404" s="26">
        <f t="shared" si="157"/>
        <v>4</v>
      </c>
      <c r="AB404" s="26">
        <f t="shared" si="158"/>
        <v>32</v>
      </c>
      <c r="AC404" s="73">
        <f t="shared" si="159"/>
        <v>38.8</v>
      </c>
      <c r="AD404" s="73">
        <f t="shared" si="160"/>
        <v>37.2</v>
      </c>
      <c r="AE404" s="73">
        <f t="shared" si="161"/>
        <v>0.088</v>
      </c>
      <c r="AF404" s="82" t="b">
        <f t="shared" si="162"/>
        <v>1</v>
      </c>
    </row>
    <row r="405" spans="1:32">
      <c r="A405" s="43" t="s">
        <v>3685</v>
      </c>
      <c r="B405" s="19" t="s">
        <v>813</v>
      </c>
      <c r="C405" s="19" t="s">
        <v>3756</v>
      </c>
      <c r="D405" s="19">
        <v>42716419</v>
      </c>
      <c r="E405" s="58" t="str">
        <f t="shared" si="163"/>
        <v>KG-ARI-1902-00108-02584/42716419</v>
      </c>
      <c r="F405" s="19" t="s">
        <v>815</v>
      </c>
      <c r="G405" s="19" t="s">
        <v>816</v>
      </c>
      <c r="H405" s="45">
        <v>43490</v>
      </c>
      <c r="I405" s="46">
        <v>4</v>
      </c>
      <c r="J405" s="46">
        <v>144</v>
      </c>
      <c r="K405" s="67">
        <f t="shared" si="164"/>
        <v>36</v>
      </c>
      <c r="L405" s="47">
        <v>0.9</v>
      </c>
      <c r="M405" s="68">
        <f t="shared" si="165"/>
        <v>3.6</v>
      </c>
      <c r="N405" s="46">
        <v>30.5</v>
      </c>
      <c r="O405" s="46">
        <v>15</v>
      </c>
      <c r="P405" s="46">
        <v>20.5</v>
      </c>
      <c r="Q405" s="73">
        <f t="shared" si="154"/>
        <v>0.009</v>
      </c>
      <c r="R405" s="67">
        <f t="shared" si="155"/>
        <v>0.04</v>
      </c>
      <c r="S405" s="74">
        <f t="shared" si="156"/>
        <v>0.0138888888888889</v>
      </c>
      <c r="T405" s="51">
        <v>2</v>
      </c>
      <c r="U405" s="76" t="s">
        <v>3757</v>
      </c>
      <c r="V405" s="26">
        <f>IF(E405="","",SUMIF(OUTBOUND!$G:$G,WMS!E405,OUTBOUND!$L:$L))</f>
        <v>3</v>
      </c>
      <c r="W405" s="26">
        <f>IF(E405="","",SUMIF(OUTBOUND!$G:$G,WMS!E405,OUTBOUND!$M:$M))</f>
        <v>108</v>
      </c>
      <c r="X405" s="73">
        <f>IF(E405="","",SUMIF(OUTBOUND!$G:$G,WMS!E405,OUTBOUND!$O:$O))</f>
        <v>2.7</v>
      </c>
      <c r="Y405" s="73">
        <f>IF(E405="","",SUMIF(OUTBOUND!$G:$G,WMS!E405,OUTBOUND!$AC:$AC))</f>
        <v>1.5</v>
      </c>
      <c r="Z405" s="73">
        <f>IF(E405="","",SUMIF(OUTBOUND!$G:$G,WMS!E405,OUTBOUND!$P:$P))</f>
        <v>0.027</v>
      </c>
      <c r="AA405" s="26">
        <f t="shared" si="157"/>
        <v>1</v>
      </c>
      <c r="AB405" s="26">
        <f t="shared" si="158"/>
        <v>36</v>
      </c>
      <c r="AC405" s="73">
        <f t="shared" si="159"/>
        <v>0.9</v>
      </c>
      <c r="AD405" s="73">
        <f t="shared" si="160"/>
        <v>0.499999999999999</v>
      </c>
      <c r="AE405" s="73">
        <f t="shared" si="161"/>
        <v>0.013</v>
      </c>
      <c r="AF405" s="82" t="b">
        <f t="shared" si="162"/>
        <v>1</v>
      </c>
    </row>
    <row r="406" spans="1:32">
      <c r="A406" s="43" t="s">
        <v>3685</v>
      </c>
      <c r="B406" s="19" t="s">
        <v>813</v>
      </c>
      <c r="C406" s="19" t="s">
        <v>3756</v>
      </c>
      <c r="D406" s="19">
        <v>42716655</v>
      </c>
      <c r="E406" s="58" t="str">
        <f t="shared" si="163"/>
        <v>KG-ARI-1902-00108-02584/42716655</v>
      </c>
      <c r="F406" s="19" t="s">
        <v>815</v>
      </c>
      <c r="G406" s="19" t="s">
        <v>816</v>
      </c>
      <c r="H406" s="45">
        <v>43490</v>
      </c>
      <c r="I406" s="46">
        <v>7</v>
      </c>
      <c r="J406" s="46">
        <v>84</v>
      </c>
      <c r="K406" s="67">
        <f t="shared" si="164"/>
        <v>12</v>
      </c>
      <c r="L406" s="47">
        <v>1.1</v>
      </c>
      <c r="M406" s="68">
        <f t="shared" si="165"/>
        <v>7.7</v>
      </c>
      <c r="N406" s="46">
        <v>31.5</v>
      </c>
      <c r="O406" s="46">
        <v>16</v>
      </c>
      <c r="P406" s="46">
        <v>39.5</v>
      </c>
      <c r="Q406" s="73">
        <f t="shared" si="154"/>
        <v>0.02</v>
      </c>
      <c r="R406" s="67">
        <f t="shared" si="155"/>
        <v>0.14</v>
      </c>
      <c r="S406" s="74">
        <f t="shared" si="156"/>
        <v>0.0476190476190476</v>
      </c>
      <c r="T406" s="51">
        <v>4</v>
      </c>
      <c r="U406" s="76" t="s">
        <v>3757</v>
      </c>
      <c r="V406" s="26">
        <f>IF(E406="","",SUMIF(OUTBOUND!$G:$G,WMS!E406,OUTBOUND!$L:$L))</f>
        <v>4</v>
      </c>
      <c r="W406" s="26">
        <f>IF(E406="","",SUMIF(OUTBOUND!$G:$G,WMS!E406,OUTBOUND!$M:$M))</f>
        <v>48</v>
      </c>
      <c r="X406" s="73">
        <f>IF(E406="","",SUMIF(OUTBOUND!$G:$G,WMS!E406,OUTBOUND!$O:$O))</f>
        <v>4.4</v>
      </c>
      <c r="Y406" s="73">
        <f>IF(E406="","",SUMIF(OUTBOUND!$G:$G,WMS!E406,OUTBOUND!$AC:$AC))</f>
        <v>2.28571428571428</v>
      </c>
      <c r="Z406" s="73">
        <f>IF(E406="","",SUMIF(OUTBOUND!$G:$G,WMS!E406,OUTBOUND!$P:$P))</f>
        <v>0.08</v>
      </c>
      <c r="AA406" s="26">
        <f t="shared" si="157"/>
        <v>3</v>
      </c>
      <c r="AB406" s="26">
        <f t="shared" si="158"/>
        <v>36</v>
      </c>
      <c r="AC406" s="73">
        <f t="shared" si="159"/>
        <v>3.3</v>
      </c>
      <c r="AD406" s="73">
        <f t="shared" si="160"/>
        <v>1.71428571428572</v>
      </c>
      <c r="AE406" s="73">
        <f t="shared" si="161"/>
        <v>0.06</v>
      </c>
      <c r="AF406" s="82" t="b">
        <f t="shared" si="162"/>
        <v>1</v>
      </c>
    </row>
    <row r="407" spans="1:32">
      <c r="A407" s="43" t="s">
        <v>3685</v>
      </c>
      <c r="B407" s="19" t="s">
        <v>813</v>
      </c>
      <c r="C407" s="19" t="s">
        <v>3756</v>
      </c>
      <c r="D407" s="19">
        <v>42716693</v>
      </c>
      <c r="E407" s="58" t="str">
        <f t="shared" si="163"/>
        <v>KG-ARI-1902-00108-02584/42716693</v>
      </c>
      <c r="F407" s="19" t="s">
        <v>815</v>
      </c>
      <c r="G407" s="19" t="s">
        <v>816</v>
      </c>
      <c r="H407" s="45">
        <v>43490</v>
      </c>
      <c r="I407" s="46">
        <v>10</v>
      </c>
      <c r="J407" s="46">
        <v>120</v>
      </c>
      <c r="K407" s="67">
        <f t="shared" si="164"/>
        <v>12</v>
      </c>
      <c r="L407" s="47">
        <v>1.3</v>
      </c>
      <c r="M407" s="68">
        <f t="shared" si="165"/>
        <v>13</v>
      </c>
      <c r="N407" s="46">
        <v>36.5</v>
      </c>
      <c r="O407" s="46">
        <v>27</v>
      </c>
      <c r="P407" s="46">
        <v>50</v>
      </c>
      <c r="Q407" s="73">
        <f t="shared" si="154"/>
        <v>0.049</v>
      </c>
      <c r="R407" s="67">
        <f t="shared" si="155"/>
        <v>0.49</v>
      </c>
      <c r="S407" s="74">
        <f t="shared" si="156"/>
        <v>0.05</v>
      </c>
      <c r="T407" s="51">
        <v>6</v>
      </c>
      <c r="U407" s="76" t="s">
        <v>3757</v>
      </c>
      <c r="V407" s="26">
        <f>IF(E407="","",SUMIF(OUTBOUND!$G:$G,WMS!E407,OUTBOUND!$L:$L))</f>
        <v>3</v>
      </c>
      <c r="W407" s="26">
        <f>IF(E407="","",SUMIF(OUTBOUND!$G:$G,WMS!E407,OUTBOUND!$M:$M))</f>
        <v>36</v>
      </c>
      <c r="X407" s="73">
        <f>IF(E407="","",SUMIF(OUTBOUND!$G:$G,WMS!E407,OUTBOUND!$O:$O))</f>
        <v>3.9</v>
      </c>
      <c r="Y407" s="73">
        <f>IF(E407="","",SUMIF(OUTBOUND!$G:$G,WMS!E407,OUTBOUND!$AC:$AC))</f>
        <v>1.8</v>
      </c>
      <c r="Z407" s="73">
        <f>IF(E407="","",SUMIF(OUTBOUND!$G:$G,WMS!E407,OUTBOUND!$P:$P))</f>
        <v>0.147</v>
      </c>
      <c r="AA407" s="26">
        <f t="shared" si="157"/>
        <v>7</v>
      </c>
      <c r="AB407" s="26">
        <f t="shared" si="158"/>
        <v>84</v>
      </c>
      <c r="AC407" s="73">
        <f t="shared" si="159"/>
        <v>9.1</v>
      </c>
      <c r="AD407" s="73">
        <f t="shared" si="160"/>
        <v>4.2</v>
      </c>
      <c r="AE407" s="73">
        <f t="shared" si="161"/>
        <v>0.343</v>
      </c>
      <c r="AF407" s="82" t="b">
        <f t="shared" si="162"/>
        <v>1</v>
      </c>
    </row>
    <row r="408" spans="1:32">
      <c r="A408" s="43" t="s">
        <v>3685</v>
      </c>
      <c r="B408" s="19" t="s">
        <v>813</v>
      </c>
      <c r="C408" s="19" t="s">
        <v>3756</v>
      </c>
      <c r="D408" s="19">
        <v>42716686</v>
      </c>
      <c r="E408" s="58" t="str">
        <f t="shared" si="163"/>
        <v>KG-ARI-1902-00108-02584/42716686</v>
      </c>
      <c r="F408" s="19" t="s">
        <v>815</v>
      </c>
      <c r="G408" s="19" t="s">
        <v>816</v>
      </c>
      <c r="H408" s="45">
        <v>43490</v>
      </c>
      <c r="I408" s="46">
        <v>10</v>
      </c>
      <c r="J408" s="46">
        <v>60</v>
      </c>
      <c r="K408" s="67">
        <f t="shared" si="164"/>
        <v>6</v>
      </c>
      <c r="L408" s="47">
        <v>2.2</v>
      </c>
      <c r="M408" s="68">
        <f t="shared" si="165"/>
        <v>22</v>
      </c>
      <c r="N408" s="46">
        <v>73</v>
      </c>
      <c r="O408" s="46">
        <v>37</v>
      </c>
      <c r="P408" s="46">
        <v>20</v>
      </c>
      <c r="Q408" s="73">
        <f t="shared" si="154"/>
        <v>0.054</v>
      </c>
      <c r="R408" s="67">
        <f t="shared" si="155"/>
        <v>0.54</v>
      </c>
      <c r="S408" s="74">
        <f t="shared" si="156"/>
        <v>0.233333333333333</v>
      </c>
      <c r="T408" s="51">
        <v>14</v>
      </c>
      <c r="U408" s="76" t="s">
        <v>3757</v>
      </c>
      <c r="V408" s="26">
        <f>IF(E408="","",SUMIF(OUTBOUND!$G:$G,WMS!E408,OUTBOUND!$L:$L))</f>
        <v>3</v>
      </c>
      <c r="W408" s="26">
        <f>IF(E408="","",SUMIF(OUTBOUND!$G:$G,WMS!E408,OUTBOUND!$M:$M))</f>
        <v>18</v>
      </c>
      <c r="X408" s="73">
        <f>IF(E408="","",SUMIF(OUTBOUND!$G:$G,WMS!E408,OUTBOUND!$O:$O))</f>
        <v>6.6</v>
      </c>
      <c r="Y408" s="73">
        <f>IF(E408="","",SUMIF(OUTBOUND!$G:$G,WMS!E408,OUTBOUND!$AC:$AC))</f>
        <v>4.19999999999999</v>
      </c>
      <c r="Z408" s="73">
        <f>IF(E408="","",SUMIF(OUTBOUND!$G:$G,WMS!E408,OUTBOUND!$P:$P))</f>
        <v>0.162</v>
      </c>
      <c r="AA408" s="26">
        <f t="shared" si="157"/>
        <v>7</v>
      </c>
      <c r="AB408" s="26">
        <f t="shared" si="158"/>
        <v>42</v>
      </c>
      <c r="AC408" s="73">
        <f t="shared" si="159"/>
        <v>15.4</v>
      </c>
      <c r="AD408" s="73">
        <f t="shared" si="160"/>
        <v>9.80000000000001</v>
      </c>
      <c r="AE408" s="73">
        <f t="shared" si="161"/>
        <v>0.378</v>
      </c>
      <c r="AF408" s="82" t="b">
        <f t="shared" si="162"/>
        <v>1</v>
      </c>
    </row>
    <row r="409" spans="1:32">
      <c r="A409" s="43" t="s">
        <v>3685</v>
      </c>
      <c r="B409" s="19" t="s">
        <v>813</v>
      </c>
      <c r="C409" s="19" t="s">
        <v>3756</v>
      </c>
      <c r="D409" s="19">
        <v>42716471</v>
      </c>
      <c r="E409" s="58" t="str">
        <f t="shared" si="163"/>
        <v>KG-ARI-1902-00108-02584/42716471</v>
      </c>
      <c r="F409" s="19" t="s">
        <v>815</v>
      </c>
      <c r="G409" s="19" t="s">
        <v>816</v>
      </c>
      <c r="H409" s="45">
        <v>43490</v>
      </c>
      <c r="I409" s="46">
        <v>7</v>
      </c>
      <c r="J409" s="46">
        <v>168</v>
      </c>
      <c r="K409" s="67">
        <f t="shared" si="164"/>
        <v>24</v>
      </c>
      <c r="L409" s="47">
        <v>2</v>
      </c>
      <c r="M409" s="68">
        <f t="shared" si="165"/>
        <v>14</v>
      </c>
      <c r="N409" s="46">
        <v>30.5</v>
      </c>
      <c r="O409" s="46">
        <v>28</v>
      </c>
      <c r="P409" s="46">
        <v>58.5</v>
      </c>
      <c r="Q409" s="73">
        <f t="shared" si="154"/>
        <v>0.05</v>
      </c>
      <c r="R409" s="67">
        <f t="shared" si="155"/>
        <v>0.35</v>
      </c>
      <c r="S409" s="74">
        <f t="shared" si="156"/>
        <v>0.0595238095238095</v>
      </c>
      <c r="T409" s="51">
        <v>10</v>
      </c>
      <c r="U409" s="76" t="s">
        <v>3757</v>
      </c>
      <c r="V409" s="26">
        <f>IF(E409="","",SUMIF(OUTBOUND!$G:$G,WMS!E409,OUTBOUND!$L:$L))</f>
        <v>3</v>
      </c>
      <c r="W409" s="26">
        <f>IF(E409="","",SUMIF(OUTBOUND!$G:$G,WMS!E409,OUTBOUND!$M:$M))</f>
        <v>72</v>
      </c>
      <c r="X409" s="73">
        <f>IF(E409="","",SUMIF(OUTBOUND!$G:$G,WMS!E409,OUTBOUND!$O:$O))</f>
        <v>6</v>
      </c>
      <c r="Y409" s="73">
        <f>IF(E409="","",SUMIF(OUTBOUND!$G:$G,WMS!E409,OUTBOUND!$AC:$AC))</f>
        <v>4.28571428571428</v>
      </c>
      <c r="Z409" s="73">
        <f>IF(E409="","",SUMIF(OUTBOUND!$G:$G,WMS!E409,OUTBOUND!$P:$P))</f>
        <v>0.15</v>
      </c>
      <c r="AA409" s="26">
        <f t="shared" si="157"/>
        <v>4</v>
      </c>
      <c r="AB409" s="26">
        <f t="shared" si="158"/>
        <v>96</v>
      </c>
      <c r="AC409" s="73">
        <f t="shared" si="159"/>
        <v>8</v>
      </c>
      <c r="AD409" s="73">
        <f t="shared" si="160"/>
        <v>5.71428571428572</v>
      </c>
      <c r="AE409" s="73">
        <f t="shared" si="161"/>
        <v>0.2</v>
      </c>
      <c r="AF409" s="82" t="b">
        <f t="shared" si="162"/>
        <v>1</v>
      </c>
    </row>
    <row r="410" spans="1:32">
      <c r="A410" s="43" t="s">
        <v>3685</v>
      </c>
      <c r="B410" s="19" t="s">
        <v>813</v>
      </c>
      <c r="C410" s="19" t="s">
        <v>3756</v>
      </c>
      <c r="D410" s="19">
        <v>42719663</v>
      </c>
      <c r="E410" s="58" t="str">
        <f t="shared" si="163"/>
        <v>KG-ARI-1902-00108-02584/42719663</v>
      </c>
      <c r="F410" s="19" t="s">
        <v>815</v>
      </c>
      <c r="G410" s="19" t="s">
        <v>816</v>
      </c>
      <c r="H410" s="45">
        <v>43490</v>
      </c>
      <c r="I410" s="46">
        <v>6</v>
      </c>
      <c r="J410" s="46">
        <v>120</v>
      </c>
      <c r="K410" s="67">
        <f t="shared" si="164"/>
        <v>20</v>
      </c>
      <c r="L410" s="47">
        <v>1.6</v>
      </c>
      <c r="M410" s="68">
        <f t="shared" si="165"/>
        <v>9.6</v>
      </c>
      <c r="N410" s="46">
        <v>106</v>
      </c>
      <c r="O410" s="46">
        <v>9</v>
      </c>
      <c r="P410" s="46">
        <v>38.5</v>
      </c>
      <c r="Q410" s="73">
        <f t="shared" si="154"/>
        <v>0.037</v>
      </c>
      <c r="R410" s="67">
        <f t="shared" si="155"/>
        <v>0.22</v>
      </c>
      <c r="S410" s="74">
        <f t="shared" si="156"/>
        <v>0.05</v>
      </c>
      <c r="T410" s="51">
        <v>6</v>
      </c>
      <c r="U410" s="76" t="s">
        <v>3757</v>
      </c>
      <c r="V410" s="26">
        <f>IF(E410="","",SUMIF(OUTBOUND!$G:$G,WMS!E410,OUTBOUND!$L:$L))</f>
        <v>3</v>
      </c>
      <c r="W410" s="26">
        <f>IF(E410="","",SUMIF(OUTBOUND!$G:$G,WMS!E410,OUTBOUND!$M:$M))</f>
        <v>60</v>
      </c>
      <c r="X410" s="73">
        <f>IF(E410="","",SUMIF(OUTBOUND!$G:$G,WMS!E410,OUTBOUND!$O:$O))</f>
        <v>4.8</v>
      </c>
      <c r="Y410" s="73">
        <f>IF(E410="","",SUMIF(OUTBOUND!$G:$G,WMS!E410,OUTBOUND!$AC:$AC))</f>
        <v>3</v>
      </c>
      <c r="Z410" s="73">
        <f>IF(E410="","",SUMIF(OUTBOUND!$G:$G,WMS!E410,OUTBOUND!$P:$P))</f>
        <v>0.111</v>
      </c>
      <c r="AA410" s="26">
        <f t="shared" si="157"/>
        <v>3</v>
      </c>
      <c r="AB410" s="26">
        <f t="shared" si="158"/>
        <v>60</v>
      </c>
      <c r="AC410" s="73">
        <f t="shared" si="159"/>
        <v>4.8</v>
      </c>
      <c r="AD410" s="73">
        <f t="shared" si="160"/>
        <v>3</v>
      </c>
      <c r="AE410" s="73">
        <f t="shared" si="161"/>
        <v>0.109</v>
      </c>
      <c r="AF410" s="82" t="b">
        <f t="shared" si="162"/>
        <v>1</v>
      </c>
    </row>
    <row r="411" spans="1:32">
      <c r="A411" s="43" t="s">
        <v>3685</v>
      </c>
      <c r="B411" s="19" t="s">
        <v>813</v>
      </c>
      <c r="C411" s="19" t="s">
        <v>3756</v>
      </c>
      <c r="D411" s="19">
        <v>42716716</v>
      </c>
      <c r="E411" s="58" t="str">
        <f t="shared" ref="E411:E431" si="166">IF(D411="","",C411&amp;"/"&amp;D411)</f>
        <v>KG-ARI-1902-00108-02584/42716716</v>
      </c>
      <c r="F411" s="19" t="s">
        <v>815</v>
      </c>
      <c r="G411" s="19" t="s">
        <v>816</v>
      </c>
      <c r="H411" s="45">
        <v>43490</v>
      </c>
      <c r="I411" s="46">
        <v>10</v>
      </c>
      <c r="J411" s="46">
        <v>40</v>
      </c>
      <c r="K411" s="67">
        <f t="shared" ref="K411:K431" si="167">IF(J411="","",J411/I411)</f>
        <v>4</v>
      </c>
      <c r="L411" s="47">
        <v>0.8</v>
      </c>
      <c r="M411" s="68">
        <f t="shared" ref="M411:M431" si="168">IF(L411="","",ROUND(I411*L411,3))</f>
        <v>8</v>
      </c>
      <c r="N411" s="46">
        <v>24.5</v>
      </c>
      <c r="O411" s="46">
        <v>17</v>
      </c>
      <c r="P411" s="46">
        <v>33.5</v>
      </c>
      <c r="Q411" s="73">
        <f t="shared" ref="Q411:Q431" si="169">IF(P411="","",ROUND(N411*O411*P411/1000000,3))</f>
        <v>0.014</v>
      </c>
      <c r="R411" s="67">
        <f t="shared" ref="R411:R431" si="170">IF(Q411="","",ROUND(N411*O411*P411/1000000*I411,2))</f>
        <v>0.14</v>
      </c>
      <c r="S411" s="74">
        <f t="shared" ref="S411:S431" si="171">IF(T411="","",T411/J411)</f>
        <v>0.1</v>
      </c>
      <c r="T411" s="51">
        <v>4</v>
      </c>
      <c r="U411" s="76" t="s">
        <v>3758</v>
      </c>
      <c r="V411" s="26">
        <f>IF(E411="","",SUMIF(OUTBOUND!$G:$G,WMS!E411,OUTBOUND!$L:$L))</f>
        <v>3</v>
      </c>
      <c r="W411" s="26">
        <f>IF(E411="","",SUMIF(OUTBOUND!$G:$G,WMS!E411,OUTBOUND!$M:$M))</f>
        <v>12</v>
      </c>
      <c r="X411" s="73">
        <f>IF(E411="","",SUMIF(OUTBOUND!$G:$G,WMS!E411,OUTBOUND!$O:$O))</f>
        <v>2.4</v>
      </c>
      <c r="Y411" s="73">
        <f>IF(E411="","",SUMIF(OUTBOUND!$G:$G,WMS!E411,OUTBOUND!$AC:$AC))</f>
        <v>1.2</v>
      </c>
      <c r="Z411" s="73">
        <f>IF(E411="","",SUMIF(OUTBOUND!$G:$G,WMS!E411,OUTBOUND!$P:$P))</f>
        <v>0.042</v>
      </c>
      <c r="AA411" s="26">
        <f t="shared" ref="AA411:AA431" si="172">IF(I411="","",I411-V411)</f>
        <v>7</v>
      </c>
      <c r="AB411" s="26">
        <f t="shared" ref="AB411:AB431" si="173">IF(J411="","",J411-W411)</f>
        <v>28</v>
      </c>
      <c r="AC411" s="73">
        <f t="shared" ref="AC411:AC431" si="174">IF(M411="","",M411-X411)</f>
        <v>5.6</v>
      </c>
      <c r="AD411" s="73">
        <f t="shared" ref="AD411:AD431" si="175">IF(T411="","",T411-Y411)</f>
        <v>2.8</v>
      </c>
      <c r="AE411" s="73">
        <f t="shared" ref="AE411:AE431" si="176">IF(R411="","",R411-Z411)</f>
        <v>0.098</v>
      </c>
      <c r="AF411" s="82" t="b">
        <f t="shared" ref="AF411:AF431" si="177">IF(AB411="","",EXACT(K411,AB411/AA411))</f>
        <v>1</v>
      </c>
    </row>
    <row r="412" spans="1:32">
      <c r="A412" s="43" t="s">
        <v>3685</v>
      </c>
      <c r="B412" s="19" t="s">
        <v>813</v>
      </c>
      <c r="C412" s="19" t="s">
        <v>3756</v>
      </c>
      <c r="D412" s="19">
        <v>42716600</v>
      </c>
      <c r="E412" s="58" t="str">
        <f t="shared" si="166"/>
        <v>KG-ARI-1902-00108-02584/42716600</v>
      </c>
      <c r="F412" s="19" t="s">
        <v>815</v>
      </c>
      <c r="G412" s="19" t="s">
        <v>816</v>
      </c>
      <c r="H412" s="45">
        <v>43490</v>
      </c>
      <c r="I412" s="46">
        <v>10</v>
      </c>
      <c r="J412" s="46">
        <v>120</v>
      </c>
      <c r="K412" s="67">
        <f t="shared" si="167"/>
        <v>12</v>
      </c>
      <c r="L412" s="47">
        <v>1.1</v>
      </c>
      <c r="M412" s="68">
        <f t="shared" si="168"/>
        <v>11</v>
      </c>
      <c r="N412" s="46">
        <v>43.5</v>
      </c>
      <c r="O412" s="46">
        <v>39</v>
      </c>
      <c r="P412" s="46">
        <v>24</v>
      </c>
      <c r="Q412" s="73">
        <f t="shared" si="169"/>
        <v>0.041</v>
      </c>
      <c r="R412" s="67">
        <f t="shared" si="170"/>
        <v>0.41</v>
      </c>
      <c r="S412" s="74">
        <f t="shared" si="171"/>
        <v>0.0333333333333333</v>
      </c>
      <c r="T412" s="51">
        <v>4</v>
      </c>
      <c r="U412" s="76" t="s">
        <v>3758</v>
      </c>
      <c r="V412" s="26">
        <f>IF(E412="","",SUMIF(OUTBOUND!$G:$G,WMS!E412,OUTBOUND!$L:$L))</f>
        <v>3</v>
      </c>
      <c r="W412" s="26">
        <f>IF(E412="","",SUMIF(OUTBOUND!$G:$G,WMS!E412,OUTBOUND!$M:$M))</f>
        <v>36</v>
      </c>
      <c r="X412" s="73">
        <f>IF(E412="","",SUMIF(OUTBOUND!$G:$G,WMS!E412,OUTBOUND!$O:$O))</f>
        <v>3.3</v>
      </c>
      <c r="Y412" s="73">
        <f>IF(E412="","",SUMIF(OUTBOUND!$G:$G,WMS!E412,OUTBOUND!$AC:$AC))</f>
        <v>1.2</v>
      </c>
      <c r="Z412" s="73">
        <f>IF(E412="","",SUMIF(OUTBOUND!$G:$G,WMS!E412,OUTBOUND!$P:$P))</f>
        <v>0.123</v>
      </c>
      <c r="AA412" s="26">
        <f t="shared" si="172"/>
        <v>7</v>
      </c>
      <c r="AB412" s="26">
        <f t="shared" si="173"/>
        <v>84</v>
      </c>
      <c r="AC412" s="73">
        <f t="shared" si="174"/>
        <v>7.7</v>
      </c>
      <c r="AD412" s="73">
        <f t="shared" si="175"/>
        <v>2.8</v>
      </c>
      <c r="AE412" s="73">
        <f t="shared" si="176"/>
        <v>0.287</v>
      </c>
      <c r="AF412" s="82" t="b">
        <f t="shared" si="177"/>
        <v>1</v>
      </c>
    </row>
    <row r="413" spans="1:32">
      <c r="A413" s="43" t="s">
        <v>3685</v>
      </c>
      <c r="B413" s="19" t="s">
        <v>813</v>
      </c>
      <c r="C413" s="19" t="s">
        <v>3756</v>
      </c>
      <c r="D413" s="19">
        <v>42716433</v>
      </c>
      <c r="E413" s="58" t="str">
        <f t="shared" si="166"/>
        <v>KG-ARI-1902-00108-02584/42716433</v>
      </c>
      <c r="F413" s="19" t="s">
        <v>815</v>
      </c>
      <c r="G413" s="19" t="s">
        <v>816</v>
      </c>
      <c r="H413" s="45">
        <v>43490</v>
      </c>
      <c r="I413" s="46">
        <v>7</v>
      </c>
      <c r="J413" s="46">
        <v>84</v>
      </c>
      <c r="K413" s="67">
        <f t="shared" si="167"/>
        <v>12</v>
      </c>
      <c r="L413" s="47">
        <v>1.6</v>
      </c>
      <c r="M413" s="68">
        <f t="shared" si="168"/>
        <v>11.2</v>
      </c>
      <c r="N413" s="46">
        <v>30</v>
      </c>
      <c r="O413" s="46">
        <v>25</v>
      </c>
      <c r="P413" s="46">
        <v>34</v>
      </c>
      <c r="Q413" s="73">
        <f t="shared" si="169"/>
        <v>0.026</v>
      </c>
      <c r="R413" s="67">
        <f t="shared" si="170"/>
        <v>0.18</v>
      </c>
      <c r="S413" s="74">
        <f t="shared" si="171"/>
        <v>0.0476190476190476</v>
      </c>
      <c r="T413" s="51">
        <v>4</v>
      </c>
      <c r="U413" s="76" t="s">
        <v>3758</v>
      </c>
      <c r="V413" s="26">
        <f>IF(E413="","",SUMIF(OUTBOUND!$G:$G,WMS!E413,OUTBOUND!$L:$L))</f>
        <v>3</v>
      </c>
      <c r="W413" s="26">
        <f>IF(E413="","",SUMIF(OUTBOUND!$G:$G,WMS!E413,OUTBOUND!$M:$M))</f>
        <v>36</v>
      </c>
      <c r="X413" s="73">
        <f>IF(E413="","",SUMIF(OUTBOUND!$G:$G,WMS!E413,OUTBOUND!$O:$O))</f>
        <v>4.8</v>
      </c>
      <c r="Y413" s="73">
        <f>IF(E413="","",SUMIF(OUTBOUND!$G:$G,WMS!E413,OUTBOUND!$AC:$AC))</f>
        <v>1.71428571428571</v>
      </c>
      <c r="Z413" s="73">
        <f>IF(E413="","",SUMIF(OUTBOUND!$G:$G,WMS!E413,OUTBOUND!$P:$P))</f>
        <v>0.078</v>
      </c>
      <c r="AA413" s="26">
        <f t="shared" si="172"/>
        <v>4</v>
      </c>
      <c r="AB413" s="26">
        <f t="shared" si="173"/>
        <v>48</v>
      </c>
      <c r="AC413" s="73">
        <f t="shared" si="174"/>
        <v>6.4</v>
      </c>
      <c r="AD413" s="73">
        <f t="shared" si="175"/>
        <v>2.28571428571429</v>
      </c>
      <c r="AE413" s="73">
        <f t="shared" si="176"/>
        <v>0.102</v>
      </c>
      <c r="AF413" s="82" t="b">
        <f t="shared" si="177"/>
        <v>1</v>
      </c>
    </row>
    <row r="414" spans="1:32">
      <c r="A414" s="43" t="s">
        <v>3685</v>
      </c>
      <c r="B414" s="19" t="s">
        <v>813</v>
      </c>
      <c r="C414" s="19" t="s">
        <v>3756</v>
      </c>
      <c r="D414" s="19">
        <v>42716679</v>
      </c>
      <c r="E414" s="58" t="str">
        <f t="shared" si="166"/>
        <v>KG-ARI-1902-00108-02584/42716679</v>
      </c>
      <c r="F414" s="19" t="s">
        <v>815</v>
      </c>
      <c r="G414" s="19" t="s">
        <v>816</v>
      </c>
      <c r="H414" s="45">
        <v>43490</v>
      </c>
      <c r="I414" s="46">
        <v>10</v>
      </c>
      <c r="J414" s="46">
        <v>60</v>
      </c>
      <c r="K414" s="67">
        <f t="shared" si="167"/>
        <v>6</v>
      </c>
      <c r="L414" s="47">
        <v>1.8</v>
      </c>
      <c r="M414" s="68">
        <f t="shared" si="168"/>
        <v>18</v>
      </c>
      <c r="N414" s="46">
        <v>33.5</v>
      </c>
      <c r="O414" s="46">
        <v>23</v>
      </c>
      <c r="P414" s="46">
        <v>43.5</v>
      </c>
      <c r="Q414" s="73">
        <f t="shared" si="169"/>
        <v>0.034</v>
      </c>
      <c r="R414" s="67">
        <f t="shared" si="170"/>
        <v>0.34</v>
      </c>
      <c r="S414" s="74">
        <f t="shared" si="171"/>
        <v>0.233333333333333</v>
      </c>
      <c r="T414" s="51">
        <v>14</v>
      </c>
      <c r="U414" s="76" t="s">
        <v>3758</v>
      </c>
      <c r="V414" s="26">
        <f>IF(E414="","",SUMIF(OUTBOUND!$G:$G,WMS!E414,OUTBOUND!$L:$L))</f>
        <v>3</v>
      </c>
      <c r="W414" s="26">
        <f>IF(E414="","",SUMIF(OUTBOUND!$G:$G,WMS!E414,OUTBOUND!$M:$M))</f>
        <v>18</v>
      </c>
      <c r="X414" s="73">
        <f>IF(E414="","",SUMIF(OUTBOUND!$G:$G,WMS!E414,OUTBOUND!$O:$O))</f>
        <v>5.4</v>
      </c>
      <c r="Y414" s="73">
        <f>IF(E414="","",SUMIF(OUTBOUND!$G:$G,WMS!E414,OUTBOUND!$AC:$AC))</f>
        <v>4.19999999999999</v>
      </c>
      <c r="Z414" s="73">
        <f>IF(E414="","",SUMIF(OUTBOUND!$G:$G,WMS!E414,OUTBOUND!$P:$P))</f>
        <v>0.102</v>
      </c>
      <c r="AA414" s="26">
        <f t="shared" si="172"/>
        <v>7</v>
      </c>
      <c r="AB414" s="26">
        <f t="shared" si="173"/>
        <v>42</v>
      </c>
      <c r="AC414" s="73">
        <f t="shared" si="174"/>
        <v>12.6</v>
      </c>
      <c r="AD414" s="73">
        <f t="shared" si="175"/>
        <v>9.80000000000001</v>
      </c>
      <c r="AE414" s="73">
        <f t="shared" si="176"/>
        <v>0.238</v>
      </c>
      <c r="AF414" s="82" t="b">
        <f t="shared" si="177"/>
        <v>1</v>
      </c>
    </row>
    <row r="415" spans="1:32">
      <c r="A415" s="43" t="s">
        <v>3685</v>
      </c>
      <c r="B415" s="19" t="s">
        <v>813</v>
      </c>
      <c r="C415" s="19" t="s">
        <v>3756</v>
      </c>
      <c r="D415" s="19">
        <v>42716457</v>
      </c>
      <c r="E415" s="58" t="str">
        <f t="shared" si="166"/>
        <v>KG-ARI-1902-00108-02584/42716457</v>
      </c>
      <c r="F415" s="19" t="s">
        <v>815</v>
      </c>
      <c r="G415" s="19" t="s">
        <v>816</v>
      </c>
      <c r="H415" s="45">
        <v>43490</v>
      </c>
      <c r="I415" s="46">
        <v>7</v>
      </c>
      <c r="J415" s="46">
        <v>168</v>
      </c>
      <c r="K415" s="67">
        <f t="shared" si="167"/>
        <v>24</v>
      </c>
      <c r="L415" s="47">
        <v>1.3</v>
      </c>
      <c r="M415" s="68">
        <f t="shared" si="168"/>
        <v>9.1</v>
      </c>
      <c r="N415" s="46">
        <v>36.5</v>
      </c>
      <c r="O415" s="46">
        <v>26</v>
      </c>
      <c r="P415" s="46">
        <v>22</v>
      </c>
      <c r="Q415" s="73">
        <f t="shared" si="169"/>
        <v>0.021</v>
      </c>
      <c r="R415" s="67">
        <f t="shared" si="170"/>
        <v>0.15</v>
      </c>
      <c r="S415" s="74">
        <f t="shared" si="171"/>
        <v>0.0357142857142857</v>
      </c>
      <c r="T415" s="51">
        <v>6</v>
      </c>
      <c r="U415" s="76" t="s">
        <v>3758</v>
      </c>
      <c r="V415" s="26">
        <f>IF(E415="","",SUMIF(OUTBOUND!$G:$G,WMS!E415,OUTBOUND!$L:$L))</f>
        <v>3</v>
      </c>
      <c r="W415" s="26">
        <f>IF(E415="","",SUMIF(OUTBOUND!$G:$G,WMS!E415,OUTBOUND!$M:$M))</f>
        <v>72</v>
      </c>
      <c r="X415" s="73">
        <f>IF(E415="","",SUMIF(OUTBOUND!$G:$G,WMS!E415,OUTBOUND!$O:$O))</f>
        <v>3.9</v>
      </c>
      <c r="Y415" s="73">
        <f>IF(E415="","",SUMIF(OUTBOUND!$G:$G,WMS!E415,OUTBOUND!$AC:$AC))</f>
        <v>2.57142857142857</v>
      </c>
      <c r="Z415" s="73">
        <f>IF(E415="","",SUMIF(OUTBOUND!$G:$G,WMS!E415,OUTBOUND!$P:$P))</f>
        <v>0.063</v>
      </c>
      <c r="AA415" s="26">
        <f t="shared" si="172"/>
        <v>4</v>
      </c>
      <c r="AB415" s="26">
        <f t="shared" si="173"/>
        <v>96</v>
      </c>
      <c r="AC415" s="73">
        <f t="shared" si="174"/>
        <v>5.2</v>
      </c>
      <c r="AD415" s="73">
        <f t="shared" si="175"/>
        <v>3.42857142857143</v>
      </c>
      <c r="AE415" s="73">
        <f t="shared" si="176"/>
        <v>0.087</v>
      </c>
      <c r="AF415" s="82" t="b">
        <f t="shared" si="177"/>
        <v>1</v>
      </c>
    </row>
    <row r="416" spans="1:32">
      <c r="A416" s="43" t="s">
        <v>3759</v>
      </c>
      <c r="B416" s="19" t="s">
        <v>818</v>
      </c>
      <c r="C416" s="19" t="s">
        <v>3760</v>
      </c>
      <c r="D416" s="19">
        <v>42525318</v>
      </c>
      <c r="E416" s="58" t="str">
        <f t="shared" si="166"/>
        <v>KG-ARI-1812-00048-01201/42525318</v>
      </c>
      <c r="F416" s="19" t="s">
        <v>820</v>
      </c>
      <c r="G416" s="19" t="s">
        <v>823</v>
      </c>
      <c r="H416" s="45">
        <v>43491</v>
      </c>
      <c r="I416" s="46">
        <v>6</v>
      </c>
      <c r="J416" s="46">
        <v>36</v>
      </c>
      <c r="K416" s="67">
        <f t="shared" si="167"/>
        <v>6</v>
      </c>
      <c r="L416" s="47">
        <v>0.55</v>
      </c>
      <c r="M416" s="68">
        <f t="shared" si="168"/>
        <v>3.3</v>
      </c>
      <c r="N416" s="46">
        <v>21</v>
      </c>
      <c r="O416" s="46">
        <v>11</v>
      </c>
      <c r="P416" s="46">
        <v>10</v>
      </c>
      <c r="Q416" s="73">
        <f t="shared" si="169"/>
        <v>0.002</v>
      </c>
      <c r="R416" s="67">
        <f t="shared" si="170"/>
        <v>0.01</v>
      </c>
      <c r="S416" s="74">
        <f t="shared" si="171"/>
        <v>0.07</v>
      </c>
      <c r="T416" s="51">
        <v>2.52</v>
      </c>
      <c r="U416" s="76" t="s">
        <v>3761</v>
      </c>
      <c r="V416" s="26">
        <f>IF(E416="","",SUMIF(OUTBOUND!$G:$G,WMS!E416,OUTBOUND!$L:$L))</f>
        <v>0</v>
      </c>
      <c r="W416" s="26">
        <f>IF(E416="","",SUMIF(OUTBOUND!$G:$G,WMS!E416,OUTBOUND!$M:$M))</f>
        <v>0</v>
      </c>
      <c r="X416" s="73">
        <f>IF(E416="","",SUMIF(OUTBOUND!$G:$G,WMS!E416,OUTBOUND!$O:$O))</f>
        <v>0</v>
      </c>
      <c r="Y416" s="73">
        <f>IF(E416="","",SUMIF(OUTBOUND!$G:$G,WMS!E416,OUTBOUND!$AC:$AC))</f>
        <v>0</v>
      </c>
      <c r="Z416" s="73">
        <f>IF(E416="","",SUMIF(OUTBOUND!$G:$G,WMS!E416,OUTBOUND!$P:$P))</f>
        <v>0</v>
      </c>
      <c r="AA416" s="26">
        <f t="shared" si="172"/>
        <v>6</v>
      </c>
      <c r="AB416" s="26">
        <f t="shared" si="173"/>
        <v>36</v>
      </c>
      <c r="AC416" s="73">
        <f t="shared" si="174"/>
        <v>3.3</v>
      </c>
      <c r="AD416" s="73">
        <f t="shared" si="175"/>
        <v>2.52</v>
      </c>
      <c r="AE416" s="73">
        <f t="shared" si="176"/>
        <v>0.01</v>
      </c>
      <c r="AF416" s="82" t="b">
        <f t="shared" si="177"/>
        <v>1</v>
      </c>
    </row>
    <row r="417" spans="1:32">
      <c r="A417" s="43" t="s">
        <v>3759</v>
      </c>
      <c r="B417" s="19" t="s">
        <v>818</v>
      </c>
      <c r="C417" s="19" t="s">
        <v>3760</v>
      </c>
      <c r="D417" s="19">
        <v>42300434</v>
      </c>
      <c r="E417" s="58" t="str">
        <f t="shared" si="166"/>
        <v>KG-ARI-1812-00048-01201/42300434</v>
      </c>
      <c r="F417" s="19" t="s">
        <v>820</v>
      </c>
      <c r="G417" s="19" t="s">
        <v>821</v>
      </c>
      <c r="H417" s="45">
        <v>43491</v>
      </c>
      <c r="I417" s="46">
        <v>23</v>
      </c>
      <c r="J417" s="46">
        <v>276</v>
      </c>
      <c r="K417" s="67">
        <f t="shared" si="167"/>
        <v>12</v>
      </c>
      <c r="L417" s="47">
        <v>0.5</v>
      </c>
      <c r="M417" s="68">
        <f t="shared" si="168"/>
        <v>11.5</v>
      </c>
      <c r="N417" s="46">
        <v>20</v>
      </c>
      <c r="O417" s="46">
        <v>14.5</v>
      </c>
      <c r="P417" s="46">
        <v>16</v>
      </c>
      <c r="Q417" s="73">
        <f t="shared" si="169"/>
        <v>0.005</v>
      </c>
      <c r="R417" s="67">
        <f t="shared" si="170"/>
        <v>0.11</v>
      </c>
      <c r="S417" s="74">
        <f t="shared" si="171"/>
        <v>0.0291666666666667</v>
      </c>
      <c r="T417" s="51">
        <v>8.05</v>
      </c>
      <c r="U417" s="76" t="s">
        <v>3761</v>
      </c>
      <c r="V417" s="26">
        <f>IF(E417="","",SUMIF(OUTBOUND!$G:$G,WMS!E417,OUTBOUND!$L:$L))</f>
        <v>0</v>
      </c>
      <c r="W417" s="26">
        <f>IF(E417="","",SUMIF(OUTBOUND!$G:$G,WMS!E417,OUTBOUND!$M:$M))</f>
        <v>0</v>
      </c>
      <c r="X417" s="73">
        <f>IF(E417="","",SUMIF(OUTBOUND!$G:$G,WMS!E417,OUTBOUND!$O:$O))</f>
        <v>0</v>
      </c>
      <c r="Y417" s="73">
        <f>IF(E417="","",SUMIF(OUTBOUND!$G:$G,WMS!E417,OUTBOUND!$AC:$AC))</f>
        <v>0</v>
      </c>
      <c r="Z417" s="73">
        <f>IF(E417="","",SUMIF(OUTBOUND!$G:$G,WMS!E417,OUTBOUND!$P:$P))</f>
        <v>0</v>
      </c>
      <c r="AA417" s="26">
        <f t="shared" si="172"/>
        <v>23</v>
      </c>
      <c r="AB417" s="26">
        <f t="shared" si="173"/>
        <v>276</v>
      </c>
      <c r="AC417" s="73">
        <f t="shared" si="174"/>
        <v>11.5</v>
      </c>
      <c r="AD417" s="73">
        <f t="shared" si="175"/>
        <v>8.05</v>
      </c>
      <c r="AE417" s="73">
        <f t="shared" si="176"/>
        <v>0.11</v>
      </c>
      <c r="AF417" s="82" t="b">
        <f t="shared" si="177"/>
        <v>1</v>
      </c>
    </row>
    <row r="418" spans="1:32">
      <c r="A418" s="43" t="s">
        <v>3759</v>
      </c>
      <c r="B418" s="19" t="s">
        <v>818</v>
      </c>
      <c r="C418" s="19" t="s">
        <v>3760</v>
      </c>
      <c r="D418" s="19">
        <v>42171416</v>
      </c>
      <c r="E418" s="58" t="str">
        <f t="shared" si="166"/>
        <v>KG-ARI-1812-00048-01201/42171416</v>
      </c>
      <c r="F418" s="19" t="s">
        <v>820</v>
      </c>
      <c r="G418" s="19" t="s">
        <v>822</v>
      </c>
      <c r="H418" s="45">
        <v>43491</v>
      </c>
      <c r="I418" s="46">
        <v>17</v>
      </c>
      <c r="J418" s="46">
        <v>102</v>
      </c>
      <c r="K418" s="67">
        <f t="shared" si="167"/>
        <v>6</v>
      </c>
      <c r="L418" s="47">
        <v>1.4</v>
      </c>
      <c r="M418" s="68">
        <f t="shared" si="168"/>
        <v>23.8</v>
      </c>
      <c r="N418" s="46">
        <v>43</v>
      </c>
      <c r="O418" s="46">
        <v>20</v>
      </c>
      <c r="P418" s="46">
        <v>28</v>
      </c>
      <c r="Q418" s="73">
        <f t="shared" si="169"/>
        <v>0.024</v>
      </c>
      <c r="R418" s="67">
        <f t="shared" si="170"/>
        <v>0.41</v>
      </c>
      <c r="S418" s="74">
        <f t="shared" si="171"/>
        <v>0.21</v>
      </c>
      <c r="T418" s="51">
        <v>21.42</v>
      </c>
      <c r="U418" s="76" t="s">
        <v>3762</v>
      </c>
      <c r="V418" s="26">
        <f>IF(E418="","",SUMIF(OUTBOUND!$G:$G,WMS!E418,OUTBOUND!$L:$L))</f>
        <v>4</v>
      </c>
      <c r="W418" s="26">
        <f>IF(E418="","",SUMIF(OUTBOUND!$G:$G,WMS!E418,OUTBOUND!$M:$M))</f>
        <v>24</v>
      </c>
      <c r="X418" s="73">
        <f>IF(E418="","",SUMIF(OUTBOUND!$G:$G,WMS!E418,OUTBOUND!$O:$O))</f>
        <v>5.6</v>
      </c>
      <c r="Y418" s="73">
        <f>IF(E418="","",SUMIF(OUTBOUND!$G:$G,WMS!E418,OUTBOUND!$AC:$AC))</f>
        <v>5.04</v>
      </c>
      <c r="Z418" s="73">
        <f>IF(E418="","",SUMIF(OUTBOUND!$G:$G,WMS!E418,OUTBOUND!$P:$P))</f>
        <v>0.096</v>
      </c>
      <c r="AA418" s="26">
        <f t="shared" si="172"/>
        <v>13</v>
      </c>
      <c r="AB418" s="26">
        <f t="shared" si="173"/>
        <v>78</v>
      </c>
      <c r="AC418" s="73">
        <f t="shared" si="174"/>
        <v>18.2</v>
      </c>
      <c r="AD418" s="73">
        <f t="shared" si="175"/>
        <v>16.38</v>
      </c>
      <c r="AE418" s="73">
        <f t="shared" si="176"/>
        <v>0.314</v>
      </c>
      <c r="AF418" s="82" t="b">
        <f t="shared" si="177"/>
        <v>1</v>
      </c>
    </row>
    <row r="419" spans="1:32">
      <c r="A419" s="43" t="s">
        <v>3759</v>
      </c>
      <c r="B419" s="19" t="s">
        <v>818</v>
      </c>
      <c r="C419" s="19" t="s">
        <v>3760</v>
      </c>
      <c r="D419" s="19">
        <v>42568568</v>
      </c>
      <c r="E419" s="58" t="str">
        <f t="shared" si="166"/>
        <v>KG-ARI-1812-00048-01201/42568568</v>
      </c>
      <c r="F419" s="19" t="s">
        <v>820</v>
      </c>
      <c r="G419" s="19" t="s">
        <v>823</v>
      </c>
      <c r="H419" s="45">
        <v>43491</v>
      </c>
      <c r="I419" s="46">
        <v>8</v>
      </c>
      <c r="J419" s="46">
        <v>48</v>
      </c>
      <c r="K419" s="67">
        <f t="shared" si="167"/>
        <v>6</v>
      </c>
      <c r="L419" s="47">
        <v>2</v>
      </c>
      <c r="M419" s="68">
        <f t="shared" si="168"/>
        <v>16</v>
      </c>
      <c r="N419" s="46">
        <v>50</v>
      </c>
      <c r="O419" s="46">
        <v>21.5</v>
      </c>
      <c r="P419" s="46">
        <v>27</v>
      </c>
      <c r="Q419" s="73">
        <f t="shared" si="169"/>
        <v>0.029</v>
      </c>
      <c r="R419" s="67">
        <f t="shared" si="170"/>
        <v>0.23</v>
      </c>
      <c r="S419" s="74">
        <f t="shared" si="171"/>
        <v>0.228333333333333</v>
      </c>
      <c r="T419" s="51">
        <v>10.96</v>
      </c>
      <c r="U419" s="76" t="s">
        <v>3761</v>
      </c>
      <c r="V419" s="26">
        <f>IF(E419="","",SUMIF(OUTBOUND!$G:$G,WMS!E419,OUTBOUND!$L:$L))</f>
        <v>2</v>
      </c>
      <c r="W419" s="26">
        <f>IF(E419="","",SUMIF(OUTBOUND!$G:$G,WMS!E419,OUTBOUND!$M:$M))</f>
        <v>12</v>
      </c>
      <c r="X419" s="73">
        <f>IF(E419="","",SUMIF(OUTBOUND!$G:$G,WMS!E419,OUTBOUND!$O:$O))</f>
        <v>4</v>
      </c>
      <c r="Y419" s="73">
        <f>IF(E419="","",SUMIF(OUTBOUND!$G:$G,WMS!E419,OUTBOUND!$AC:$AC))</f>
        <v>2.74</v>
      </c>
      <c r="Z419" s="73">
        <f>IF(E419="","",SUMIF(OUTBOUND!$G:$G,WMS!E419,OUTBOUND!$P:$P))</f>
        <v>0.058</v>
      </c>
      <c r="AA419" s="26">
        <f t="shared" si="172"/>
        <v>6</v>
      </c>
      <c r="AB419" s="26">
        <f t="shared" si="173"/>
        <v>36</v>
      </c>
      <c r="AC419" s="73">
        <f t="shared" si="174"/>
        <v>12</v>
      </c>
      <c r="AD419" s="73">
        <f t="shared" si="175"/>
        <v>8.22000000000001</v>
      </c>
      <c r="AE419" s="73">
        <f t="shared" si="176"/>
        <v>0.172</v>
      </c>
      <c r="AF419" s="82" t="b">
        <f t="shared" si="177"/>
        <v>1</v>
      </c>
    </row>
    <row r="420" spans="1:32">
      <c r="A420" s="43" t="s">
        <v>3759</v>
      </c>
      <c r="B420" s="19" t="s">
        <v>818</v>
      </c>
      <c r="C420" s="19" t="s">
        <v>3760</v>
      </c>
      <c r="D420" s="19">
        <v>42389545</v>
      </c>
      <c r="E420" s="58" t="str">
        <f t="shared" si="166"/>
        <v>KG-ARI-1812-00048-01201/42389545</v>
      </c>
      <c r="F420" s="19" t="s">
        <v>820</v>
      </c>
      <c r="G420" s="19" t="s">
        <v>823</v>
      </c>
      <c r="H420" s="45">
        <v>43491</v>
      </c>
      <c r="I420" s="46">
        <v>12</v>
      </c>
      <c r="J420" s="46">
        <v>72</v>
      </c>
      <c r="K420" s="67">
        <f t="shared" si="167"/>
        <v>6</v>
      </c>
      <c r="L420" s="47">
        <v>2.2</v>
      </c>
      <c r="M420" s="68">
        <f t="shared" si="168"/>
        <v>26.4</v>
      </c>
      <c r="N420" s="46">
        <v>50</v>
      </c>
      <c r="O420" s="46">
        <v>21.5</v>
      </c>
      <c r="P420" s="46">
        <v>27</v>
      </c>
      <c r="Q420" s="73">
        <f t="shared" si="169"/>
        <v>0.029</v>
      </c>
      <c r="R420" s="67">
        <f t="shared" si="170"/>
        <v>0.35</v>
      </c>
      <c r="S420" s="74">
        <f t="shared" si="171"/>
        <v>0.015</v>
      </c>
      <c r="T420" s="51">
        <v>1.08</v>
      </c>
      <c r="U420" s="76" t="s">
        <v>3762</v>
      </c>
      <c r="V420" s="26">
        <f>IF(E420="","",SUMIF(OUTBOUND!$G:$G,WMS!E420,OUTBOUND!$L:$L))</f>
        <v>10</v>
      </c>
      <c r="W420" s="26">
        <f>IF(E420="","",SUMIF(OUTBOUND!$G:$G,WMS!E420,OUTBOUND!$M:$M))</f>
        <v>60</v>
      </c>
      <c r="X420" s="73">
        <f>IF(E420="","",SUMIF(OUTBOUND!$G:$G,WMS!E420,OUTBOUND!$O:$O))</f>
        <v>22</v>
      </c>
      <c r="Y420" s="73">
        <f>IF(E420="","",SUMIF(OUTBOUND!$G:$G,WMS!E420,OUTBOUND!$AC:$AC))</f>
        <v>0.9</v>
      </c>
      <c r="Z420" s="73">
        <f>IF(E420="","",SUMIF(OUTBOUND!$G:$G,WMS!E420,OUTBOUND!$P:$P))</f>
        <v>0.29</v>
      </c>
      <c r="AA420" s="26">
        <f t="shared" si="172"/>
        <v>2</v>
      </c>
      <c r="AB420" s="26">
        <f t="shared" si="173"/>
        <v>12</v>
      </c>
      <c r="AC420" s="73">
        <f t="shared" si="174"/>
        <v>4.4</v>
      </c>
      <c r="AD420" s="73">
        <f t="shared" si="175"/>
        <v>0.18</v>
      </c>
      <c r="AE420" s="73">
        <f t="shared" si="176"/>
        <v>0.0599999999999999</v>
      </c>
      <c r="AF420" s="82" t="b">
        <f t="shared" si="177"/>
        <v>1</v>
      </c>
    </row>
    <row r="421" spans="1:33">
      <c r="A421" s="61" t="s">
        <v>3759</v>
      </c>
      <c r="B421" s="62" t="s">
        <v>818</v>
      </c>
      <c r="C421" s="62" t="s">
        <v>3760</v>
      </c>
      <c r="D421" s="62">
        <v>42614845</v>
      </c>
      <c r="E421" s="58" t="str">
        <f t="shared" si="166"/>
        <v>KG-ARI-1812-00048-01201/42614845</v>
      </c>
      <c r="F421" s="19" t="s">
        <v>820</v>
      </c>
      <c r="G421" s="19" t="s">
        <v>821</v>
      </c>
      <c r="H421" s="45">
        <v>43491</v>
      </c>
      <c r="I421" s="46">
        <v>7</v>
      </c>
      <c r="J421" s="46">
        <v>84</v>
      </c>
      <c r="K421" s="67">
        <f t="shared" si="167"/>
        <v>12</v>
      </c>
      <c r="L421" s="47">
        <v>0.8</v>
      </c>
      <c r="M421" s="68">
        <f t="shared" si="168"/>
        <v>5.6</v>
      </c>
      <c r="N421" s="46">
        <v>21</v>
      </c>
      <c r="O421" s="46">
        <v>20</v>
      </c>
      <c r="P421" s="46">
        <v>20</v>
      </c>
      <c r="Q421" s="73">
        <f t="shared" si="169"/>
        <v>0.008</v>
      </c>
      <c r="R421" s="67">
        <f t="shared" si="170"/>
        <v>0.06</v>
      </c>
      <c r="S421" s="74">
        <f t="shared" si="171"/>
        <v>0.0409523809523809</v>
      </c>
      <c r="T421" s="51">
        <v>3.44</v>
      </c>
      <c r="U421" s="76" t="s">
        <v>3761</v>
      </c>
      <c r="V421" s="26">
        <f>IF(E421="","",SUMIF(OUTBOUND!$G:$G,WMS!E421,OUTBOUND!$L:$L))</f>
        <v>7</v>
      </c>
      <c r="W421" s="26">
        <f>IF(E421="","",SUMIF(OUTBOUND!$G:$G,WMS!E421,OUTBOUND!$M:$M))</f>
        <v>84</v>
      </c>
      <c r="X421" s="73">
        <f>IF(E421="","",SUMIF(OUTBOUND!$G:$G,WMS!E421,OUTBOUND!$O:$O))</f>
        <v>5.6</v>
      </c>
      <c r="Y421" s="73">
        <f>IF(E421="","",SUMIF(OUTBOUND!$G:$G,WMS!E421,OUTBOUND!$AC:$AC))</f>
        <v>3.44</v>
      </c>
      <c r="Z421" s="73">
        <f>IF(E421="","",SUMIF(OUTBOUND!$G:$G,WMS!E421,OUTBOUND!$P:$P))</f>
        <v>0.056</v>
      </c>
      <c r="AA421" s="26">
        <f t="shared" si="172"/>
        <v>0</v>
      </c>
      <c r="AB421" s="26">
        <f t="shared" si="173"/>
        <v>0</v>
      </c>
      <c r="AC421" s="73">
        <f t="shared" si="174"/>
        <v>0</v>
      </c>
      <c r="AD421" s="73">
        <f t="shared" si="175"/>
        <v>4.44089209850063e-15</v>
      </c>
      <c r="AE421" s="73">
        <f t="shared" si="176"/>
        <v>0.004</v>
      </c>
      <c r="AF421" s="82" t="e">
        <f t="shared" si="177"/>
        <v>#DIV/0!</v>
      </c>
      <c r="AG421" s="60" t="s">
        <v>3310</v>
      </c>
    </row>
    <row r="422" spans="1:32">
      <c r="A422" s="43" t="s">
        <v>3759</v>
      </c>
      <c r="B422" s="19" t="s">
        <v>818</v>
      </c>
      <c r="C422" s="19" t="s">
        <v>3760</v>
      </c>
      <c r="D422" s="19">
        <v>42605522</v>
      </c>
      <c r="E422" s="58" t="str">
        <f t="shared" si="166"/>
        <v>KG-ARI-1812-00048-01201/42605522</v>
      </c>
      <c r="F422" s="19" t="s">
        <v>820</v>
      </c>
      <c r="G422" s="19" t="s">
        <v>822</v>
      </c>
      <c r="H422" s="45">
        <v>43491</v>
      </c>
      <c r="I422" s="46">
        <v>11</v>
      </c>
      <c r="J422" s="46">
        <v>66</v>
      </c>
      <c r="K422" s="67">
        <f t="shared" si="167"/>
        <v>6</v>
      </c>
      <c r="L422" s="47">
        <v>1.7</v>
      </c>
      <c r="M422" s="68">
        <f t="shared" si="168"/>
        <v>18.7</v>
      </c>
      <c r="N422" s="46">
        <v>48</v>
      </c>
      <c r="O422" s="46">
        <v>21.5</v>
      </c>
      <c r="P422" s="46">
        <v>27</v>
      </c>
      <c r="Q422" s="73">
        <f t="shared" si="169"/>
        <v>0.028</v>
      </c>
      <c r="R422" s="67">
        <f t="shared" si="170"/>
        <v>0.31</v>
      </c>
      <c r="S422" s="74">
        <f t="shared" si="171"/>
        <v>0.21</v>
      </c>
      <c r="T422" s="51">
        <v>13.86</v>
      </c>
      <c r="U422" s="76" t="s">
        <v>3762</v>
      </c>
      <c r="V422" s="26">
        <f>IF(E422="","",SUMIF(OUTBOUND!$G:$G,WMS!E422,OUTBOUND!$L:$L))</f>
        <v>6</v>
      </c>
      <c r="W422" s="26">
        <f>IF(E422="","",SUMIF(OUTBOUND!$G:$G,WMS!E422,OUTBOUND!$M:$M))</f>
        <v>36</v>
      </c>
      <c r="X422" s="73">
        <f>IF(E422="","",SUMIF(OUTBOUND!$G:$G,WMS!E422,OUTBOUND!$O:$O))</f>
        <v>10.2</v>
      </c>
      <c r="Y422" s="73">
        <f>IF(E422="","",SUMIF(OUTBOUND!$G:$G,WMS!E422,OUTBOUND!$AC:$AC))</f>
        <v>7.56</v>
      </c>
      <c r="Z422" s="73">
        <f>IF(E422="","",SUMIF(OUTBOUND!$G:$G,WMS!E422,OUTBOUND!$P:$P))</f>
        <v>0.168</v>
      </c>
      <c r="AA422" s="26">
        <f t="shared" si="172"/>
        <v>5</v>
      </c>
      <c r="AB422" s="26">
        <f t="shared" si="173"/>
        <v>30</v>
      </c>
      <c r="AC422" s="73">
        <f t="shared" si="174"/>
        <v>8.5</v>
      </c>
      <c r="AD422" s="73">
        <f t="shared" si="175"/>
        <v>6.3</v>
      </c>
      <c r="AE422" s="73">
        <f t="shared" si="176"/>
        <v>0.142</v>
      </c>
      <c r="AF422" s="82" t="b">
        <f t="shared" si="177"/>
        <v>1</v>
      </c>
    </row>
    <row r="423" spans="1:32">
      <c r="A423" s="43" t="s">
        <v>3685</v>
      </c>
      <c r="B423" s="19" t="s">
        <v>825</v>
      </c>
      <c r="C423" s="19" t="s">
        <v>3763</v>
      </c>
      <c r="D423" s="19" t="s">
        <v>3764</v>
      </c>
      <c r="E423" s="58" t="str">
        <f t="shared" si="166"/>
        <v>KG-ARI-1812-00048-01231/42269700</v>
      </c>
      <c r="F423" s="19" t="s">
        <v>827</v>
      </c>
      <c r="G423" s="19" t="s">
        <v>828</v>
      </c>
      <c r="H423" s="45">
        <v>43493</v>
      </c>
      <c r="I423" s="46">
        <v>15</v>
      </c>
      <c r="J423" s="46">
        <v>360</v>
      </c>
      <c r="K423" s="67">
        <f t="shared" si="167"/>
        <v>24</v>
      </c>
      <c r="L423" s="47">
        <v>1.05</v>
      </c>
      <c r="M423" s="68">
        <f t="shared" si="168"/>
        <v>15.75</v>
      </c>
      <c r="N423" s="46">
        <v>29</v>
      </c>
      <c r="O423" s="46">
        <v>19</v>
      </c>
      <c r="P423" s="46">
        <v>19</v>
      </c>
      <c r="Q423" s="73">
        <f t="shared" si="169"/>
        <v>0.01</v>
      </c>
      <c r="R423" s="67">
        <f t="shared" si="170"/>
        <v>0.16</v>
      </c>
      <c r="S423" s="74">
        <f t="shared" si="171"/>
        <v>0.03</v>
      </c>
      <c r="T423" s="51">
        <v>10.8</v>
      </c>
      <c r="U423" s="76" t="s">
        <v>3423</v>
      </c>
      <c r="V423" s="26">
        <f>IF(E423="","",SUMIF(OUTBOUND!$G:$G,WMS!E423,OUTBOUND!$L:$L))</f>
        <v>14</v>
      </c>
      <c r="W423" s="26">
        <f>IF(E423="","",SUMIF(OUTBOUND!$G:$G,WMS!E423,OUTBOUND!$M:$M))</f>
        <v>336</v>
      </c>
      <c r="X423" s="73">
        <f>IF(E423="","",SUMIF(OUTBOUND!$G:$G,WMS!E423,OUTBOUND!$O:$O))</f>
        <v>14.7</v>
      </c>
      <c r="Y423" s="73">
        <f>IF(E423="","",SUMIF(OUTBOUND!$G:$G,WMS!E423,OUTBOUND!$AC:$AC))</f>
        <v>10.08</v>
      </c>
      <c r="Z423" s="73">
        <f>IF(E423="","",SUMIF(OUTBOUND!$G:$G,WMS!E423,OUTBOUND!$P:$P))</f>
        <v>0.14</v>
      </c>
      <c r="AA423" s="26">
        <f t="shared" si="172"/>
        <v>1</v>
      </c>
      <c r="AB423" s="26">
        <f t="shared" si="173"/>
        <v>24</v>
      </c>
      <c r="AC423" s="73">
        <f t="shared" si="174"/>
        <v>1.05</v>
      </c>
      <c r="AD423" s="73">
        <f t="shared" si="175"/>
        <v>0.720000000000001</v>
      </c>
      <c r="AE423" s="73">
        <f t="shared" si="176"/>
        <v>0.02</v>
      </c>
      <c r="AF423" s="82" t="b">
        <f t="shared" si="177"/>
        <v>1</v>
      </c>
    </row>
    <row r="424" spans="1:32">
      <c r="A424" s="43" t="s">
        <v>3765</v>
      </c>
      <c r="B424" s="19" t="s">
        <v>830</v>
      </c>
      <c r="C424" s="19" t="s">
        <v>3766</v>
      </c>
      <c r="D424" s="19" t="s">
        <v>3767</v>
      </c>
      <c r="E424" s="58" t="str">
        <f t="shared" si="166"/>
        <v>KG-ARI-1903-00107-02437/42272090</v>
      </c>
      <c r="F424" s="19" t="s">
        <v>832</v>
      </c>
      <c r="G424" s="19" t="s">
        <v>833</v>
      </c>
      <c r="H424" s="45">
        <v>43522</v>
      </c>
      <c r="I424" s="46">
        <v>5</v>
      </c>
      <c r="J424" s="46">
        <v>20</v>
      </c>
      <c r="K424" s="67">
        <f t="shared" si="167"/>
        <v>4</v>
      </c>
      <c r="L424" s="47">
        <v>1.9</v>
      </c>
      <c r="M424" s="68">
        <f t="shared" si="168"/>
        <v>9.5</v>
      </c>
      <c r="N424" s="46">
        <v>40.5</v>
      </c>
      <c r="O424" s="46">
        <v>28</v>
      </c>
      <c r="P424" s="46">
        <v>22.5</v>
      </c>
      <c r="Q424" s="73">
        <f t="shared" si="169"/>
        <v>0.026</v>
      </c>
      <c r="R424" s="67">
        <f t="shared" si="170"/>
        <v>0.13</v>
      </c>
      <c r="S424" s="74">
        <f t="shared" si="171"/>
        <v>0.15</v>
      </c>
      <c r="T424" s="51">
        <v>3</v>
      </c>
      <c r="U424" s="76" t="s">
        <v>3402</v>
      </c>
      <c r="V424" s="26">
        <f>IF(E424="","",SUMIF(OUTBOUND!$G:$G,WMS!E424,OUTBOUND!$L:$L))</f>
        <v>4</v>
      </c>
      <c r="W424" s="26">
        <f>IF(E424="","",SUMIF(OUTBOUND!$G:$G,WMS!E424,OUTBOUND!$M:$M))</f>
        <v>16</v>
      </c>
      <c r="X424" s="73">
        <f>IF(E424="","",SUMIF(OUTBOUND!$G:$G,WMS!E424,OUTBOUND!$O:$O))</f>
        <v>7.6</v>
      </c>
      <c r="Y424" s="73">
        <f>IF(E424="","",SUMIF(OUTBOUND!$G:$G,WMS!E424,OUTBOUND!$AC:$AC))</f>
        <v>2.4</v>
      </c>
      <c r="Z424" s="73">
        <f>IF(E424="","",SUMIF(OUTBOUND!$G:$G,WMS!E424,OUTBOUND!$P:$P))</f>
        <v>0.104</v>
      </c>
      <c r="AA424" s="26">
        <f t="shared" si="172"/>
        <v>1</v>
      </c>
      <c r="AB424" s="26">
        <f t="shared" si="173"/>
        <v>4</v>
      </c>
      <c r="AC424" s="73">
        <f t="shared" si="174"/>
        <v>1.9</v>
      </c>
      <c r="AD424" s="73">
        <f t="shared" si="175"/>
        <v>0.6</v>
      </c>
      <c r="AE424" s="73">
        <f t="shared" si="176"/>
        <v>0.026</v>
      </c>
      <c r="AF424" s="82" t="b">
        <f t="shared" si="177"/>
        <v>1</v>
      </c>
    </row>
    <row r="425" spans="1:32">
      <c r="A425" s="43" t="s">
        <v>3685</v>
      </c>
      <c r="B425" s="19" t="s">
        <v>835</v>
      </c>
      <c r="C425" s="19" t="s">
        <v>3768</v>
      </c>
      <c r="D425" s="19">
        <v>42486039</v>
      </c>
      <c r="E425" s="58" t="str">
        <f t="shared" si="166"/>
        <v>KG-ARI-1903-00107-02502/42486039</v>
      </c>
      <c r="F425" s="19" t="s">
        <v>837</v>
      </c>
      <c r="G425" s="19" t="s">
        <v>838</v>
      </c>
      <c r="H425" s="45">
        <v>43531</v>
      </c>
      <c r="I425" s="46">
        <v>6</v>
      </c>
      <c r="J425" s="46">
        <v>96</v>
      </c>
      <c r="K425" s="67">
        <f t="shared" si="167"/>
        <v>16</v>
      </c>
      <c r="L425" s="47">
        <v>1.7</v>
      </c>
      <c r="M425" s="68">
        <f t="shared" si="168"/>
        <v>10.2</v>
      </c>
      <c r="N425" s="46">
        <v>17</v>
      </c>
      <c r="O425" s="46">
        <v>15</v>
      </c>
      <c r="P425" s="46">
        <v>12.5</v>
      </c>
      <c r="Q425" s="73">
        <f t="shared" si="169"/>
        <v>0.003</v>
      </c>
      <c r="R425" s="67">
        <f t="shared" si="170"/>
        <v>0.02</v>
      </c>
      <c r="S425" s="74">
        <f t="shared" si="171"/>
        <v>0.09375</v>
      </c>
      <c r="T425" s="51">
        <v>9</v>
      </c>
      <c r="U425" s="76" t="s">
        <v>3769</v>
      </c>
      <c r="V425" s="26">
        <f>IF(E425="","",SUMIF(OUTBOUND!$G:$G,WMS!E425,OUTBOUND!$L:$L))</f>
        <v>4</v>
      </c>
      <c r="W425" s="26">
        <f>IF(E425="","",SUMIF(OUTBOUND!$G:$G,WMS!E425,OUTBOUND!$M:$M))</f>
        <v>64</v>
      </c>
      <c r="X425" s="73">
        <f>IF(E425="","",SUMIF(OUTBOUND!$G:$G,WMS!E425,OUTBOUND!$O:$O))</f>
        <v>6.8</v>
      </c>
      <c r="Y425" s="73">
        <f>IF(E425="","",SUMIF(OUTBOUND!$G:$G,WMS!E425,OUTBOUND!$AC:$AC))</f>
        <v>6</v>
      </c>
      <c r="Z425" s="73">
        <f>IF(E425="","",SUMIF(OUTBOUND!$G:$G,WMS!E425,OUTBOUND!$P:$P))</f>
        <v>0.012</v>
      </c>
      <c r="AA425" s="26">
        <f t="shared" si="172"/>
        <v>2</v>
      </c>
      <c r="AB425" s="26">
        <f t="shared" si="173"/>
        <v>32</v>
      </c>
      <c r="AC425" s="73">
        <f t="shared" si="174"/>
        <v>3.4</v>
      </c>
      <c r="AD425" s="73">
        <f t="shared" si="175"/>
        <v>3</v>
      </c>
      <c r="AE425" s="73">
        <f t="shared" si="176"/>
        <v>0.008</v>
      </c>
      <c r="AF425" s="82" t="b">
        <f t="shared" si="177"/>
        <v>1</v>
      </c>
    </row>
    <row r="426" spans="1:32">
      <c r="A426" s="43" t="s">
        <v>3685</v>
      </c>
      <c r="B426" s="19" t="s">
        <v>840</v>
      </c>
      <c r="C426" s="19" t="s">
        <v>3770</v>
      </c>
      <c r="D426" s="19">
        <v>42694571</v>
      </c>
      <c r="E426" s="58" t="str">
        <f t="shared" si="166"/>
        <v>KG-ARI-1903-00107-02490/42694571</v>
      </c>
      <c r="F426" s="20" t="s">
        <v>842</v>
      </c>
      <c r="G426" s="20" t="s">
        <v>843</v>
      </c>
      <c r="H426" s="45">
        <v>43532</v>
      </c>
      <c r="I426" s="46">
        <v>2</v>
      </c>
      <c r="J426" s="46">
        <v>10</v>
      </c>
      <c r="K426" s="67">
        <f t="shared" si="167"/>
        <v>5</v>
      </c>
      <c r="L426" s="47">
        <v>3.6</v>
      </c>
      <c r="M426" s="68">
        <f t="shared" si="168"/>
        <v>7.2</v>
      </c>
      <c r="N426" s="46">
        <v>41</v>
      </c>
      <c r="O426" s="46">
        <v>22</v>
      </c>
      <c r="P426" s="46">
        <v>30</v>
      </c>
      <c r="Q426" s="73">
        <f t="shared" si="169"/>
        <v>0.027</v>
      </c>
      <c r="R426" s="67">
        <f t="shared" si="170"/>
        <v>0.05</v>
      </c>
      <c r="S426" s="74">
        <f t="shared" si="171"/>
        <v>0.48</v>
      </c>
      <c r="T426" s="51">
        <v>4.8</v>
      </c>
      <c r="U426" s="76" t="s">
        <v>3771</v>
      </c>
      <c r="V426" s="26">
        <f>IF(E426="","",SUMIF(OUTBOUND!$G:$G,WMS!E426,OUTBOUND!$L:$L))</f>
        <v>0</v>
      </c>
      <c r="W426" s="26">
        <f>IF(E426="","",SUMIF(OUTBOUND!$G:$G,WMS!E426,OUTBOUND!$M:$M))</f>
        <v>0</v>
      </c>
      <c r="X426" s="73">
        <f>IF(E426="","",SUMIF(OUTBOUND!$G:$G,WMS!E426,OUTBOUND!$O:$O))</f>
        <v>0</v>
      </c>
      <c r="Y426" s="73">
        <f>IF(E426="","",SUMIF(OUTBOUND!$G:$G,WMS!E426,OUTBOUND!$AC:$AC))</f>
        <v>0</v>
      </c>
      <c r="Z426" s="73">
        <f>IF(E426="","",SUMIF(OUTBOUND!$G:$G,WMS!E426,OUTBOUND!$P:$P))</f>
        <v>0</v>
      </c>
      <c r="AA426" s="26">
        <f t="shared" si="172"/>
        <v>2</v>
      </c>
      <c r="AB426" s="26">
        <f t="shared" si="173"/>
        <v>10</v>
      </c>
      <c r="AC426" s="73">
        <f t="shared" si="174"/>
        <v>7.2</v>
      </c>
      <c r="AD426" s="73">
        <f t="shared" si="175"/>
        <v>4.8</v>
      </c>
      <c r="AE426" s="73">
        <f t="shared" si="176"/>
        <v>0.05</v>
      </c>
      <c r="AF426" s="82" t="b">
        <f t="shared" si="177"/>
        <v>1</v>
      </c>
    </row>
    <row r="427" spans="1:32">
      <c r="A427" s="43" t="s">
        <v>3685</v>
      </c>
      <c r="B427" s="19" t="s">
        <v>845</v>
      </c>
      <c r="C427" s="19" t="s">
        <v>3772</v>
      </c>
      <c r="D427" s="19" t="s">
        <v>3773</v>
      </c>
      <c r="E427" s="58" t="str">
        <f t="shared" si="166"/>
        <v>KG-ARI-1903-00107-02492/42605713</v>
      </c>
      <c r="F427" s="20" t="s">
        <v>847</v>
      </c>
      <c r="G427" s="19" t="s">
        <v>848</v>
      </c>
      <c r="H427" s="45">
        <v>43532</v>
      </c>
      <c r="I427" s="46">
        <v>7</v>
      </c>
      <c r="J427" s="46">
        <v>28</v>
      </c>
      <c r="K427" s="67">
        <f t="shared" si="167"/>
        <v>4</v>
      </c>
      <c r="L427" s="47">
        <v>3.9</v>
      </c>
      <c r="M427" s="68">
        <f t="shared" si="168"/>
        <v>27.3</v>
      </c>
      <c r="N427" s="46">
        <v>52</v>
      </c>
      <c r="O427" s="46">
        <v>18.5</v>
      </c>
      <c r="P427" s="46">
        <v>42</v>
      </c>
      <c r="Q427" s="73">
        <f t="shared" si="169"/>
        <v>0.04</v>
      </c>
      <c r="R427" s="67">
        <f t="shared" si="170"/>
        <v>0.28</v>
      </c>
      <c r="S427" s="74">
        <f t="shared" si="171"/>
        <v>0.75</v>
      </c>
      <c r="T427" s="51">
        <v>21</v>
      </c>
      <c r="U427" s="79" t="s">
        <v>3723</v>
      </c>
      <c r="V427" s="26">
        <f>IF(E427="","",SUMIF(OUTBOUND!$G:$G,WMS!E427,OUTBOUND!$L:$L))</f>
        <v>0</v>
      </c>
      <c r="W427" s="26">
        <f>IF(E427="","",SUMIF(OUTBOUND!$G:$G,WMS!E427,OUTBOUND!$M:$M))</f>
        <v>0</v>
      </c>
      <c r="X427" s="73">
        <f>IF(E427="","",SUMIF(OUTBOUND!$G:$G,WMS!E427,OUTBOUND!$O:$O))</f>
        <v>0</v>
      </c>
      <c r="Y427" s="73">
        <f>IF(E427="","",SUMIF(OUTBOUND!$G:$G,WMS!E427,OUTBOUND!$AC:$AC))</f>
        <v>0</v>
      </c>
      <c r="Z427" s="73">
        <f>IF(E427="","",SUMIF(OUTBOUND!$G:$G,WMS!E427,OUTBOUND!$P:$P))</f>
        <v>0</v>
      </c>
      <c r="AA427" s="26">
        <f t="shared" si="172"/>
        <v>7</v>
      </c>
      <c r="AB427" s="26">
        <f t="shared" si="173"/>
        <v>28</v>
      </c>
      <c r="AC427" s="73">
        <f t="shared" si="174"/>
        <v>27.3</v>
      </c>
      <c r="AD427" s="73">
        <f t="shared" si="175"/>
        <v>21</v>
      </c>
      <c r="AE427" s="73">
        <f t="shared" si="176"/>
        <v>0.28</v>
      </c>
      <c r="AF427" s="82" t="b">
        <f t="shared" si="177"/>
        <v>1</v>
      </c>
    </row>
    <row r="428" spans="1:32">
      <c r="A428" s="43" t="s">
        <v>3685</v>
      </c>
      <c r="B428" s="19" t="s">
        <v>845</v>
      </c>
      <c r="C428" s="19" t="s">
        <v>3772</v>
      </c>
      <c r="D428" s="19" t="s">
        <v>3774</v>
      </c>
      <c r="E428" s="58" t="str">
        <f t="shared" si="166"/>
        <v>KG-ARI-1903-00107-02492/42475651</v>
      </c>
      <c r="F428" s="20" t="s">
        <v>847</v>
      </c>
      <c r="G428" s="19" t="s">
        <v>852</v>
      </c>
      <c r="H428" s="45">
        <v>43532</v>
      </c>
      <c r="I428" s="46">
        <v>11</v>
      </c>
      <c r="J428" s="46">
        <v>66</v>
      </c>
      <c r="K428" s="67">
        <f t="shared" si="167"/>
        <v>6</v>
      </c>
      <c r="L428" s="47">
        <v>3.6</v>
      </c>
      <c r="M428" s="68">
        <f t="shared" si="168"/>
        <v>39.6</v>
      </c>
      <c r="N428" s="46">
        <v>42</v>
      </c>
      <c r="O428" s="46">
        <v>31</v>
      </c>
      <c r="P428" s="46">
        <v>31</v>
      </c>
      <c r="Q428" s="73">
        <f t="shared" si="169"/>
        <v>0.04</v>
      </c>
      <c r="R428" s="67">
        <f t="shared" si="170"/>
        <v>0.44</v>
      </c>
      <c r="S428" s="74">
        <f t="shared" si="171"/>
        <v>0.6</v>
      </c>
      <c r="T428" s="51">
        <v>39.6</v>
      </c>
      <c r="U428" s="79" t="s">
        <v>3723</v>
      </c>
      <c r="V428" s="26">
        <f>IF(E428="","",SUMIF(OUTBOUND!$G:$G,WMS!E428,OUTBOUND!$L:$L))</f>
        <v>0</v>
      </c>
      <c r="W428" s="26">
        <f>IF(E428="","",SUMIF(OUTBOUND!$G:$G,WMS!E428,OUTBOUND!$M:$M))</f>
        <v>0</v>
      </c>
      <c r="X428" s="73">
        <f>IF(E428="","",SUMIF(OUTBOUND!$G:$G,WMS!E428,OUTBOUND!$O:$O))</f>
        <v>0</v>
      </c>
      <c r="Y428" s="73">
        <f>IF(E428="","",SUMIF(OUTBOUND!$G:$G,WMS!E428,OUTBOUND!$AC:$AC))</f>
        <v>0</v>
      </c>
      <c r="Z428" s="73">
        <f>IF(E428="","",SUMIF(OUTBOUND!$G:$G,WMS!E428,OUTBOUND!$P:$P))</f>
        <v>0</v>
      </c>
      <c r="AA428" s="26">
        <f t="shared" si="172"/>
        <v>11</v>
      </c>
      <c r="AB428" s="26">
        <f t="shared" si="173"/>
        <v>66</v>
      </c>
      <c r="AC428" s="73">
        <f t="shared" si="174"/>
        <v>39.6</v>
      </c>
      <c r="AD428" s="73">
        <f t="shared" si="175"/>
        <v>39.6</v>
      </c>
      <c r="AE428" s="73">
        <f t="shared" si="176"/>
        <v>0.44</v>
      </c>
      <c r="AF428" s="82" t="b">
        <f t="shared" si="177"/>
        <v>1</v>
      </c>
    </row>
    <row r="429" spans="1:32">
      <c r="A429" s="43" t="s">
        <v>3685</v>
      </c>
      <c r="B429" s="19" t="s">
        <v>845</v>
      </c>
      <c r="C429" s="19" t="s">
        <v>3772</v>
      </c>
      <c r="D429" s="19" t="s">
        <v>3775</v>
      </c>
      <c r="E429" s="58" t="str">
        <f t="shared" si="166"/>
        <v>KG-ARI-1903-00107-02492/42475675</v>
      </c>
      <c r="F429" s="20" t="s">
        <v>847</v>
      </c>
      <c r="G429" s="19" t="s">
        <v>852</v>
      </c>
      <c r="H429" s="45">
        <v>43532</v>
      </c>
      <c r="I429" s="46">
        <v>9</v>
      </c>
      <c r="J429" s="46">
        <v>54</v>
      </c>
      <c r="K429" s="67">
        <f t="shared" si="167"/>
        <v>6</v>
      </c>
      <c r="L429" s="47">
        <v>3.35</v>
      </c>
      <c r="M429" s="68">
        <f t="shared" si="168"/>
        <v>30.15</v>
      </c>
      <c r="N429" s="46">
        <v>42</v>
      </c>
      <c r="O429" s="46">
        <v>31</v>
      </c>
      <c r="P429" s="46">
        <v>30</v>
      </c>
      <c r="Q429" s="73">
        <f t="shared" si="169"/>
        <v>0.039</v>
      </c>
      <c r="R429" s="67">
        <f t="shared" si="170"/>
        <v>0.35</v>
      </c>
      <c r="S429" s="74">
        <f t="shared" si="171"/>
        <v>0.5</v>
      </c>
      <c r="T429" s="51">
        <v>27</v>
      </c>
      <c r="U429" s="79" t="s">
        <v>3723</v>
      </c>
      <c r="V429" s="26">
        <f>IF(E429="","",SUMIF(OUTBOUND!$G:$G,WMS!E429,OUTBOUND!$L:$L))</f>
        <v>0</v>
      </c>
      <c r="W429" s="26">
        <f>IF(E429="","",SUMIF(OUTBOUND!$G:$G,WMS!E429,OUTBOUND!$M:$M))</f>
        <v>0</v>
      </c>
      <c r="X429" s="73">
        <f>IF(E429="","",SUMIF(OUTBOUND!$G:$G,WMS!E429,OUTBOUND!$O:$O))</f>
        <v>0</v>
      </c>
      <c r="Y429" s="73">
        <f>IF(E429="","",SUMIF(OUTBOUND!$G:$G,WMS!E429,OUTBOUND!$AC:$AC))</f>
        <v>0</v>
      </c>
      <c r="Z429" s="73">
        <f>IF(E429="","",SUMIF(OUTBOUND!$G:$G,WMS!E429,OUTBOUND!$P:$P))</f>
        <v>0</v>
      </c>
      <c r="AA429" s="26">
        <f t="shared" si="172"/>
        <v>9</v>
      </c>
      <c r="AB429" s="26">
        <f t="shared" si="173"/>
        <v>54</v>
      </c>
      <c r="AC429" s="73">
        <f t="shared" si="174"/>
        <v>30.15</v>
      </c>
      <c r="AD429" s="73">
        <f t="shared" si="175"/>
        <v>27</v>
      </c>
      <c r="AE429" s="73">
        <f t="shared" si="176"/>
        <v>0.35</v>
      </c>
      <c r="AF429" s="82" t="b">
        <f t="shared" si="177"/>
        <v>1</v>
      </c>
    </row>
    <row r="430" spans="1:32">
      <c r="A430" s="43" t="s">
        <v>3685</v>
      </c>
      <c r="B430" s="19" t="s">
        <v>845</v>
      </c>
      <c r="C430" s="19" t="s">
        <v>3772</v>
      </c>
      <c r="D430" s="19" t="s">
        <v>3776</v>
      </c>
      <c r="E430" s="58" t="str">
        <f t="shared" si="166"/>
        <v>KG-ARI-1903-00107-02492/42628804</v>
      </c>
      <c r="F430" s="20" t="s">
        <v>847</v>
      </c>
      <c r="G430" s="19" t="s">
        <v>850</v>
      </c>
      <c r="H430" s="45">
        <v>43532</v>
      </c>
      <c r="I430" s="46">
        <v>4</v>
      </c>
      <c r="J430" s="46">
        <v>16</v>
      </c>
      <c r="K430" s="67">
        <f t="shared" si="167"/>
        <v>4</v>
      </c>
      <c r="L430" s="47">
        <v>4.05</v>
      </c>
      <c r="M430" s="68">
        <f t="shared" si="168"/>
        <v>16.2</v>
      </c>
      <c r="N430" s="46">
        <v>33.5</v>
      </c>
      <c r="O430" s="46">
        <v>28.5</v>
      </c>
      <c r="P430" s="46">
        <v>54</v>
      </c>
      <c r="Q430" s="73">
        <f t="shared" si="169"/>
        <v>0.052</v>
      </c>
      <c r="R430" s="67">
        <f t="shared" si="170"/>
        <v>0.21</v>
      </c>
      <c r="S430" s="74">
        <f t="shared" si="171"/>
        <v>0.875</v>
      </c>
      <c r="T430" s="51">
        <v>14</v>
      </c>
      <c r="U430" s="79" t="s">
        <v>3723</v>
      </c>
      <c r="V430" s="26">
        <f>IF(E430="","",SUMIF(OUTBOUND!$G:$G,WMS!E430,OUTBOUND!$L:$L))</f>
        <v>0</v>
      </c>
      <c r="W430" s="26">
        <f>IF(E430="","",SUMIF(OUTBOUND!$G:$G,WMS!E430,OUTBOUND!$M:$M))</f>
        <v>0</v>
      </c>
      <c r="X430" s="73">
        <f>IF(E430="","",SUMIF(OUTBOUND!$G:$G,WMS!E430,OUTBOUND!$O:$O))</f>
        <v>0</v>
      </c>
      <c r="Y430" s="73">
        <f>IF(E430="","",SUMIF(OUTBOUND!$G:$G,WMS!E430,OUTBOUND!$AC:$AC))</f>
        <v>0</v>
      </c>
      <c r="Z430" s="73">
        <f>IF(E430="","",SUMIF(OUTBOUND!$G:$G,WMS!E430,OUTBOUND!$P:$P))</f>
        <v>0</v>
      </c>
      <c r="AA430" s="26">
        <f t="shared" si="172"/>
        <v>4</v>
      </c>
      <c r="AB430" s="26">
        <f t="shared" si="173"/>
        <v>16</v>
      </c>
      <c r="AC430" s="73">
        <f t="shared" si="174"/>
        <v>16.2</v>
      </c>
      <c r="AD430" s="73">
        <f t="shared" si="175"/>
        <v>14</v>
      </c>
      <c r="AE430" s="73">
        <f t="shared" si="176"/>
        <v>0.21</v>
      </c>
      <c r="AF430" s="82" t="b">
        <f t="shared" si="177"/>
        <v>1</v>
      </c>
    </row>
    <row r="431" spans="1:32">
      <c r="A431" s="43" t="s">
        <v>3685</v>
      </c>
      <c r="B431" s="19" t="s">
        <v>845</v>
      </c>
      <c r="C431" s="19" t="s">
        <v>3772</v>
      </c>
      <c r="D431" s="19" t="s">
        <v>3777</v>
      </c>
      <c r="E431" s="58" t="str">
        <f t="shared" si="166"/>
        <v>KG-ARI-1903-00107-02492/42605690</v>
      </c>
      <c r="F431" s="20" t="s">
        <v>847</v>
      </c>
      <c r="G431" s="19" t="s">
        <v>848</v>
      </c>
      <c r="H431" s="45">
        <v>43532</v>
      </c>
      <c r="I431" s="46">
        <v>4</v>
      </c>
      <c r="J431" s="46">
        <v>48</v>
      </c>
      <c r="K431" s="67">
        <f t="shared" si="167"/>
        <v>12</v>
      </c>
      <c r="L431" s="47">
        <v>4.4</v>
      </c>
      <c r="M431" s="68">
        <f t="shared" si="168"/>
        <v>17.6</v>
      </c>
      <c r="N431" s="46">
        <v>42</v>
      </c>
      <c r="O431" s="46">
        <v>31</v>
      </c>
      <c r="P431" s="46">
        <v>27</v>
      </c>
      <c r="Q431" s="73">
        <f t="shared" si="169"/>
        <v>0.035</v>
      </c>
      <c r="R431" s="67">
        <f t="shared" si="170"/>
        <v>0.14</v>
      </c>
      <c r="S431" s="74">
        <f t="shared" si="171"/>
        <v>0.333333333333333</v>
      </c>
      <c r="T431" s="51">
        <v>16</v>
      </c>
      <c r="U431" s="79" t="s">
        <v>3723</v>
      </c>
      <c r="V431" s="26">
        <f>IF(E431="","",SUMIF(OUTBOUND!$G:$G,WMS!E431,OUTBOUND!$L:$L))</f>
        <v>0</v>
      </c>
      <c r="W431" s="26">
        <f>IF(E431="","",SUMIF(OUTBOUND!$G:$G,WMS!E431,OUTBOUND!$M:$M))</f>
        <v>0</v>
      </c>
      <c r="X431" s="73">
        <f>IF(E431="","",SUMIF(OUTBOUND!$G:$G,WMS!E431,OUTBOUND!$O:$O))</f>
        <v>0</v>
      </c>
      <c r="Y431" s="73">
        <f>IF(E431="","",SUMIF(OUTBOUND!$G:$G,WMS!E431,OUTBOUND!$AC:$AC))</f>
        <v>0</v>
      </c>
      <c r="Z431" s="73">
        <f>IF(E431="","",SUMIF(OUTBOUND!$G:$G,WMS!E431,OUTBOUND!$P:$P))</f>
        <v>0</v>
      </c>
      <c r="AA431" s="26">
        <f t="shared" si="172"/>
        <v>4</v>
      </c>
      <c r="AB431" s="26">
        <f t="shared" si="173"/>
        <v>48</v>
      </c>
      <c r="AC431" s="73">
        <f t="shared" si="174"/>
        <v>17.6</v>
      </c>
      <c r="AD431" s="73">
        <f t="shared" si="175"/>
        <v>16</v>
      </c>
      <c r="AE431" s="73">
        <f t="shared" si="176"/>
        <v>0.14</v>
      </c>
      <c r="AF431" s="82" t="b">
        <f t="shared" si="177"/>
        <v>1</v>
      </c>
    </row>
    <row r="432" spans="1:32">
      <c r="A432" s="43" t="s">
        <v>3685</v>
      </c>
      <c r="B432" s="19" t="s">
        <v>845</v>
      </c>
      <c r="C432" s="19" t="s">
        <v>3772</v>
      </c>
      <c r="D432" s="19" t="s">
        <v>3778</v>
      </c>
      <c r="E432" s="58" t="str">
        <f t="shared" ref="E432:E488" si="178">IF(D432="","",C432&amp;"/"&amp;D432)</f>
        <v>KG-ARI-1903-00107-02492/42630524</v>
      </c>
      <c r="F432" s="20" t="s">
        <v>847</v>
      </c>
      <c r="G432" s="19" t="s">
        <v>854</v>
      </c>
      <c r="H432" s="45">
        <v>43532</v>
      </c>
      <c r="I432" s="46">
        <v>8</v>
      </c>
      <c r="J432" s="46">
        <v>48</v>
      </c>
      <c r="K432" s="67">
        <f t="shared" ref="K432:K488" si="179">IF(J432="","",J432/I432)</f>
        <v>6</v>
      </c>
      <c r="L432" s="47">
        <v>1.5</v>
      </c>
      <c r="M432" s="68">
        <f t="shared" ref="M432:M488" si="180">IF(L432="","",ROUND(I432*L432,3))</f>
        <v>12</v>
      </c>
      <c r="N432" s="46">
        <v>34</v>
      </c>
      <c r="O432" s="46">
        <v>21</v>
      </c>
      <c r="P432" s="46">
        <v>26</v>
      </c>
      <c r="Q432" s="73">
        <f t="shared" ref="Q432:Q488" si="181">IF(P432="","",ROUND(N432*O432*P432/1000000,3))</f>
        <v>0.019</v>
      </c>
      <c r="R432" s="67">
        <f t="shared" ref="R432:R488" si="182">IF(Q432="","",ROUND(N432*O432*P432/1000000*I432,2))</f>
        <v>0.15</v>
      </c>
      <c r="S432" s="74">
        <f t="shared" ref="S432:S488" si="183">IF(T432="","",T432/J432)</f>
        <v>0.183333333333333</v>
      </c>
      <c r="T432" s="51">
        <v>8.8</v>
      </c>
      <c r="U432" s="76" t="s">
        <v>3779</v>
      </c>
      <c r="V432" s="26">
        <f>IF(E432="","",SUMIF(OUTBOUND!$G:$G,WMS!E432,OUTBOUND!$L:$L))</f>
        <v>0</v>
      </c>
      <c r="W432" s="26">
        <f>IF(E432="","",SUMIF(OUTBOUND!$G:$G,WMS!E432,OUTBOUND!$M:$M))</f>
        <v>0</v>
      </c>
      <c r="X432" s="73">
        <f>IF(E432="","",SUMIF(OUTBOUND!$G:$G,WMS!E432,OUTBOUND!$O:$O))</f>
        <v>0</v>
      </c>
      <c r="Y432" s="73">
        <f>IF(E432="","",SUMIF(OUTBOUND!$G:$G,WMS!E432,OUTBOUND!$AC:$AC))</f>
        <v>0</v>
      </c>
      <c r="Z432" s="73">
        <f>IF(E432="","",SUMIF(OUTBOUND!$G:$G,WMS!E432,OUTBOUND!$P:$P))</f>
        <v>0</v>
      </c>
      <c r="AA432" s="26">
        <f t="shared" ref="AA432:AA488" si="184">IF(I432="","",I432-V432)</f>
        <v>8</v>
      </c>
      <c r="AB432" s="26">
        <f t="shared" ref="AB432:AB488" si="185">IF(J432="","",J432-W432)</f>
        <v>48</v>
      </c>
      <c r="AC432" s="73">
        <f t="shared" ref="AC432:AC488" si="186">IF(M432="","",M432-X432)</f>
        <v>12</v>
      </c>
      <c r="AD432" s="73">
        <f t="shared" ref="AD432:AD488" si="187">IF(T432="","",T432-Y432)</f>
        <v>8.8</v>
      </c>
      <c r="AE432" s="73">
        <f t="shared" ref="AE432:AE488" si="188">IF(R432="","",R432-Z432)</f>
        <v>0.15</v>
      </c>
      <c r="AF432" s="82" t="b">
        <f t="shared" ref="AF432:AF488" si="189">IF(AB432="","",EXACT(K432,AB432/AA432))</f>
        <v>1</v>
      </c>
    </row>
    <row r="433" spans="1:32">
      <c r="A433" s="43" t="s">
        <v>3685</v>
      </c>
      <c r="B433" s="19" t="s">
        <v>845</v>
      </c>
      <c r="C433" s="19" t="s">
        <v>3772</v>
      </c>
      <c r="D433" s="19" t="s">
        <v>3780</v>
      </c>
      <c r="E433" s="58" t="str">
        <f t="shared" si="178"/>
        <v>KG-ARI-1903-00107-02492/42632931</v>
      </c>
      <c r="F433" s="20" t="s">
        <v>847</v>
      </c>
      <c r="G433" s="19" t="s">
        <v>856</v>
      </c>
      <c r="H433" s="45">
        <v>43532</v>
      </c>
      <c r="I433" s="46">
        <v>10</v>
      </c>
      <c r="J433" s="46">
        <v>20</v>
      </c>
      <c r="K433" s="67">
        <f t="shared" si="179"/>
        <v>2</v>
      </c>
      <c r="L433" s="47">
        <v>5.85</v>
      </c>
      <c r="M433" s="68">
        <f t="shared" si="180"/>
        <v>58.5</v>
      </c>
      <c r="N433" s="46">
        <v>52</v>
      </c>
      <c r="O433" s="46">
        <v>22.5</v>
      </c>
      <c r="P433" s="46">
        <v>71.5</v>
      </c>
      <c r="Q433" s="73">
        <f t="shared" si="181"/>
        <v>0.084</v>
      </c>
      <c r="R433" s="67">
        <f t="shared" si="182"/>
        <v>0.84</v>
      </c>
      <c r="S433" s="74">
        <f t="shared" si="183"/>
        <v>2.5</v>
      </c>
      <c r="T433" s="51">
        <v>50</v>
      </c>
      <c r="U433" s="76" t="s">
        <v>3779</v>
      </c>
      <c r="V433" s="26">
        <f>IF(E433="","",SUMIF(OUTBOUND!$G:$G,WMS!E433,OUTBOUND!$L:$L))</f>
        <v>0</v>
      </c>
      <c r="W433" s="26">
        <f>IF(E433="","",SUMIF(OUTBOUND!$G:$G,WMS!E433,OUTBOUND!$M:$M))</f>
        <v>0</v>
      </c>
      <c r="X433" s="73">
        <f>IF(E433="","",SUMIF(OUTBOUND!$G:$G,WMS!E433,OUTBOUND!$O:$O))</f>
        <v>0</v>
      </c>
      <c r="Y433" s="73">
        <f>IF(E433="","",SUMIF(OUTBOUND!$G:$G,WMS!E433,OUTBOUND!$AC:$AC))</f>
        <v>0</v>
      </c>
      <c r="Z433" s="73">
        <f>IF(E433="","",SUMIF(OUTBOUND!$G:$G,WMS!E433,OUTBOUND!$P:$P))</f>
        <v>0</v>
      </c>
      <c r="AA433" s="26">
        <f t="shared" si="184"/>
        <v>10</v>
      </c>
      <c r="AB433" s="26">
        <f t="shared" si="185"/>
        <v>20</v>
      </c>
      <c r="AC433" s="73">
        <f t="shared" si="186"/>
        <v>58.5</v>
      </c>
      <c r="AD433" s="73">
        <f t="shared" si="187"/>
        <v>50</v>
      </c>
      <c r="AE433" s="73">
        <f t="shared" si="188"/>
        <v>0.84</v>
      </c>
      <c r="AF433" s="82" t="b">
        <f t="shared" si="189"/>
        <v>1</v>
      </c>
    </row>
    <row r="434" spans="1:32">
      <c r="A434" s="43" t="s">
        <v>3685</v>
      </c>
      <c r="B434" s="19" t="s">
        <v>845</v>
      </c>
      <c r="C434" s="19" t="s">
        <v>3772</v>
      </c>
      <c r="D434" s="19" t="s">
        <v>3781</v>
      </c>
      <c r="E434" s="58" t="str">
        <f t="shared" si="178"/>
        <v>KG-ARI-1903-00107-02492/42628774</v>
      </c>
      <c r="F434" s="20" t="s">
        <v>847</v>
      </c>
      <c r="G434" s="19" t="s">
        <v>858</v>
      </c>
      <c r="H434" s="45">
        <v>43532</v>
      </c>
      <c r="I434" s="46">
        <v>4</v>
      </c>
      <c r="J434" s="46">
        <v>24</v>
      </c>
      <c r="K434" s="67">
        <f t="shared" si="179"/>
        <v>6</v>
      </c>
      <c r="L434" s="47">
        <v>4</v>
      </c>
      <c r="M434" s="68">
        <f t="shared" si="180"/>
        <v>16</v>
      </c>
      <c r="N434" s="46">
        <v>43</v>
      </c>
      <c r="O434" s="46">
        <v>24</v>
      </c>
      <c r="P434" s="46">
        <v>35</v>
      </c>
      <c r="Q434" s="73">
        <f t="shared" si="181"/>
        <v>0.036</v>
      </c>
      <c r="R434" s="67">
        <f t="shared" si="182"/>
        <v>0.14</v>
      </c>
      <c r="S434" s="74">
        <f t="shared" si="183"/>
        <v>0.583333333333333</v>
      </c>
      <c r="T434" s="51">
        <v>14</v>
      </c>
      <c r="U434" s="79" t="s">
        <v>3723</v>
      </c>
      <c r="V434" s="26">
        <f>IF(E434="","",SUMIF(OUTBOUND!$G:$G,WMS!E434,OUTBOUND!$L:$L))</f>
        <v>0</v>
      </c>
      <c r="W434" s="26">
        <f>IF(E434="","",SUMIF(OUTBOUND!$G:$G,WMS!E434,OUTBOUND!$M:$M))</f>
        <v>0</v>
      </c>
      <c r="X434" s="73">
        <f>IF(E434="","",SUMIF(OUTBOUND!$G:$G,WMS!E434,OUTBOUND!$O:$O))</f>
        <v>0</v>
      </c>
      <c r="Y434" s="73">
        <f>IF(E434="","",SUMIF(OUTBOUND!$G:$G,WMS!E434,OUTBOUND!$AC:$AC))</f>
        <v>0</v>
      </c>
      <c r="Z434" s="73">
        <f>IF(E434="","",SUMIF(OUTBOUND!$G:$G,WMS!E434,OUTBOUND!$P:$P))</f>
        <v>0</v>
      </c>
      <c r="AA434" s="26">
        <f t="shared" si="184"/>
        <v>4</v>
      </c>
      <c r="AB434" s="26">
        <f t="shared" si="185"/>
        <v>24</v>
      </c>
      <c r="AC434" s="73">
        <f t="shared" si="186"/>
        <v>16</v>
      </c>
      <c r="AD434" s="73">
        <f t="shared" si="187"/>
        <v>14</v>
      </c>
      <c r="AE434" s="73">
        <f t="shared" si="188"/>
        <v>0.14</v>
      </c>
      <c r="AF434" s="82" t="b">
        <f t="shared" si="189"/>
        <v>1</v>
      </c>
    </row>
    <row r="435" spans="1:32">
      <c r="A435" s="43" t="s">
        <v>3685</v>
      </c>
      <c r="B435" s="19" t="s">
        <v>845</v>
      </c>
      <c r="C435" s="19" t="s">
        <v>3772</v>
      </c>
      <c r="D435" s="19" t="s">
        <v>3782</v>
      </c>
      <c r="E435" s="58" t="str">
        <f t="shared" si="178"/>
        <v>KG-ARI-1903-00107-02492/42628767</v>
      </c>
      <c r="F435" s="20" t="s">
        <v>847</v>
      </c>
      <c r="G435" s="19" t="s">
        <v>858</v>
      </c>
      <c r="H435" s="45">
        <v>43532</v>
      </c>
      <c r="I435" s="46">
        <v>4</v>
      </c>
      <c r="J435" s="46">
        <v>24</v>
      </c>
      <c r="K435" s="67">
        <f t="shared" si="179"/>
        <v>6</v>
      </c>
      <c r="L435" s="47">
        <v>2.9</v>
      </c>
      <c r="M435" s="68">
        <f t="shared" si="180"/>
        <v>11.6</v>
      </c>
      <c r="N435" s="46">
        <v>43</v>
      </c>
      <c r="O435" s="46">
        <v>24</v>
      </c>
      <c r="P435" s="46">
        <v>25</v>
      </c>
      <c r="Q435" s="73">
        <f t="shared" si="181"/>
        <v>0.026</v>
      </c>
      <c r="R435" s="67">
        <f t="shared" si="182"/>
        <v>0.1</v>
      </c>
      <c r="S435" s="74">
        <f t="shared" si="183"/>
        <v>0.416666666666667</v>
      </c>
      <c r="T435" s="51">
        <v>10</v>
      </c>
      <c r="U435" s="79" t="s">
        <v>3723</v>
      </c>
      <c r="V435" s="26">
        <f>IF(E435="","",SUMIF(OUTBOUND!$G:$G,WMS!E435,OUTBOUND!$L:$L))</f>
        <v>0</v>
      </c>
      <c r="W435" s="26">
        <f>IF(E435="","",SUMIF(OUTBOUND!$G:$G,WMS!E435,OUTBOUND!$M:$M))</f>
        <v>0</v>
      </c>
      <c r="X435" s="73">
        <f>IF(E435="","",SUMIF(OUTBOUND!$G:$G,WMS!E435,OUTBOUND!$O:$O))</f>
        <v>0</v>
      </c>
      <c r="Y435" s="73">
        <f>IF(E435="","",SUMIF(OUTBOUND!$G:$G,WMS!E435,OUTBOUND!$AC:$AC))</f>
        <v>0</v>
      </c>
      <c r="Z435" s="73">
        <f>IF(E435="","",SUMIF(OUTBOUND!$G:$G,WMS!E435,OUTBOUND!$P:$P))</f>
        <v>0</v>
      </c>
      <c r="AA435" s="26">
        <f t="shared" si="184"/>
        <v>4</v>
      </c>
      <c r="AB435" s="26">
        <f t="shared" si="185"/>
        <v>24</v>
      </c>
      <c r="AC435" s="73">
        <f t="shared" si="186"/>
        <v>11.6</v>
      </c>
      <c r="AD435" s="73">
        <f t="shared" si="187"/>
        <v>10</v>
      </c>
      <c r="AE435" s="73">
        <f t="shared" si="188"/>
        <v>0.1</v>
      </c>
      <c r="AF435" s="82" t="b">
        <f t="shared" si="189"/>
        <v>1</v>
      </c>
    </row>
    <row r="436" spans="1:32">
      <c r="A436" s="43" t="s">
        <v>3685</v>
      </c>
      <c r="B436" s="19" t="s">
        <v>845</v>
      </c>
      <c r="C436" s="19" t="s">
        <v>3772</v>
      </c>
      <c r="D436" s="19" t="s">
        <v>3783</v>
      </c>
      <c r="E436" s="58" t="str">
        <f t="shared" si="178"/>
        <v>KG-ARI-1903-00107-02492/42605706</v>
      </c>
      <c r="F436" s="20" t="s">
        <v>847</v>
      </c>
      <c r="G436" s="19" t="s">
        <v>848</v>
      </c>
      <c r="H436" s="45">
        <v>43532</v>
      </c>
      <c r="I436" s="46">
        <v>4</v>
      </c>
      <c r="J436" s="46">
        <v>48</v>
      </c>
      <c r="K436" s="67">
        <f t="shared" si="179"/>
        <v>12</v>
      </c>
      <c r="L436" s="47">
        <v>5.2</v>
      </c>
      <c r="M436" s="68">
        <f t="shared" si="180"/>
        <v>20.8</v>
      </c>
      <c r="N436" s="46">
        <v>42</v>
      </c>
      <c r="O436" s="46">
        <v>31</v>
      </c>
      <c r="P436" s="46">
        <v>31</v>
      </c>
      <c r="Q436" s="73">
        <f t="shared" si="181"/>
        <v>0.04</v>
      </c>
      <c r="R436" s="67">
        <f t="shared" si="182"/>
        <v>0.16</v>
      </c>
      <c r="S436" s="74">
        <f t="shared" si="183"/>
        <v>0.383333333333333</v>
      </c>
      <c r="T436" s="51">
        <v>18.4</v>
      </c>
      <c r="U436" s="79" t="s">
        <v>3723</v>
      </c>
      <c r="V436" s="26">
        <f>IF(E436="","",SUMIF(OUTBOUND!$G:$G,WMS!E436,OUTBOUND!$L:$L))</f>
        <v>0</v>
      </c>
      <c r="W436" s="26">
        <f>IF(E436="","",SUMIF(OUTBOUND!$G:$G,WMS!E436,OUTBOUND!$M:$M))</f>
        <v>0</v>
      </c>
      <c r="X436" s="73">
        <f>IF(E436="","",SUMIF(OUTBOUND!$G:$G,WMS!E436,OUTBOUND!$O:$O))</f>
        <v>0</v>
      </c>
      <c r="Y436" s="73">
        <f>IF(E436="","",SUMIF(OUTBOUND!$G:$G,WMS!E436,OUTBOUND!$AC:$AC))</f>
        <v>0</v>
      </c>
      <c r="Z436" s="73">
        <f>IF(E436="","",SUMIF(OUTBOUND!$G:$G,WMS!E436,OUTBOUND!$P:$P))</f>
        <v>0</v>
      </c>
      <c r="AA436" s="26">
        <f t="shared" si="184"/>
        <v>4</v>
      </c>
      <c r="AB436" s="26">
        <f t="shared" si="185"/>
        <v>48</v>
      </c>
      <c r="AC436" s="73">
        <f t="shared" si="186"/>
        <v>20.8</v>
      </c>
      <c r="AD436" s="73">
        <f t="shared" si="187"/>
        <v>18.4</v>
      </c>
      <c r="AE436" s="73">
        <f t="shared" si="188"/>
        <v>0.16</v>
      </c>
      <c r="AF436" s="82" t="b">
        <f t="shared" si="189"/>
        <v>1</v>
      </c>
    </row>
    <row r="437" spans="1:32">
      <c r="A437" s="43" t="s">
        <v>3685</v>
      </c>
      <c r="B437" s="19" t="s">
        <v>845</v>
      </c>
      <c r="C437" s="19" t="s">
        <v>3772</v>
      </c>
      <c r="D437" s="19" t="s">
        <v>3784</v>
      </c>
      <c r="E437" s="58" t="str">
        <f t="shared" si="178"/>
        <v>KG-ARI-1903-00107-02492/42250296</v>
      </c>
      <c r="F437" s="20" t="s">
        <v>847</v>
      </c>
      <c r="G437" s="20" t="s">
        <v>860</v>
      </c>
      <c r="H437" s="45">
        <v>43532</v>
      </c>
      <c r="I437" s="46">
        <v>7</v>
      </c>
      <c r="J437" s="46">
        <v>28</v>
      </c>
      <c r="K437" s="67">
        <f t="shared" si="179"/>
        <v>4</v>
      </c>
      <c r="L437" s="47">
        <v>2.25</v>
      </c>
      <c r="M437" s="68">
        <f t="shared" si="180"/>
        <v>15.75</v>
      </c>
      <c r="N437" s="46">
        <v>31.5</v>
      </c>
      <c r="O437" s="46">
        <v>29</v>
      </c>
      <c r="P437" s="46">
        <v>30</v>
      </c>
      <c r="Q437" s="73">
        <f t="shared" si="181"/>
        <v>0.027</v>
      </c>
      <c r="R437" s="67">
        <f t="shared" si="182"/>
        <v>0.19</v>
      </c>
      <c r="S437" s="74">
        <f t="shared" si="183"/>
        <v>0.4625</v>
      </c>
      <c r="T437" s="51">
        <v>12.95</v>
      </c>
      <c r="U437" s="76" t="s">
        <v>3785</v>
      </c>
      <c r="V437" s="26">
        <f>IF(E437="","",SUMIF(OUTBOUND!$G:$G,WMS!E437,OUTBOUND!$L:$L))</f>
        <v>0</v>
      </c>
      <c r="W437" s="26">
        <f>IF(E437="","",SUMIF(OUTBOUND!$G:$G,WMS!E437,OUTBOUND!$M:$M))</f>
        <v>0</v>
      </c>
      <c r="X437" s="73">
        <f>IF(E437="","",SUMIF(OUTBOUND!$G:$G,WMS!E437,OUTBOUND!$O:$O))</f>
        <v>0</v>
      </c>
      <c r="Y437" s="73">
        <f>IF(E437="","",SUMIF(OUTBOUND!$G:$G,WMS!E437,OUTBOUND!$AC:$AC))</f>
        <v>0</v>
      </c>
      <c r="Z437" s="73">
        <f>IF(E437="","",SUMIF(OUTBOUND!$G:$G,WMS!E437,OUTBOUND!$P:$P))</f>
        <v>0</v>
      </c>
      <c r="AA437" s="26">
        <f t="shared" si="184"/>
        <v>7</v>
      </c>
      <c r="AB437" s="26">
        <f t="shared" si="185"/>
        <v>28</v>
      </c>
      <c r="AC437" s="73">
        <f t="shared" si="186"/>
        <v>15.75</v>
      </c>
      <c r="AD437" s="73">
        <f t="shared" si="187"/>
        <v>12.95</v>
      </c>
      <c r="AE437" s="73">
        <f t="shared" si="188"/>
        <v>0.19</v>
      </c>
      <c r="AF437" s="82" t="b">
        <f t="shared" si="189"/>
        <v>1</v>
      </c>
    </row>
    <row r="438" spans="1:32">
      <c r="A438" s="43" t="s">
        <v>3685</v>
      </c>
      <c r="B438" s="19" t="s">
        <v>845</v>
      </c>
      <c r="C438" s="19" t="s">
        <v>3772</v>
      </c>
      <c r="D438" s="19" t="s">
        <v>3786</v>
      </c>
      <c r="E438" s="58" t="str">
        <f t="shared" si="178"/>
        <v>KG-ARI-1903-00107-02492/42609223</v>
      </c>
      <c r="F438" s="20" t="s">
        <v>847</v>
      </c>
      <c r="G438" s="20" t="s">
        <v>862</v>
      </c>
      <c r="H438" s="45">
        <v>43532</v>
      </c>
      <c r="I438" s="46">
        <v>6</v>
      </c>
      <c r="J438" s="46">
        <v>24</v>
      </c>
      <c r="K438" s="67">
        <f t="shared" si="179"/>
        <v>4</v>
      </c>
      <c r="L438" s="47">
        <v>6.35</v>
      </c>
      <c r="M438" s="68">
        <f t="shared" si="180"/>
        <v>38.1</v>
      </c>
      <c r="N438" s="46">
        <v>44</v>
      </c>
      <c r="O438" s="46">
        <v>35.5</v>
      </c>
      <c r="P438" s="46">
        <v>56</v>
      </c>
      <c r="Q438" s="73">
        <f t="shared" si="181"/>
        <v>0.087</v>
      </c>
      <c r="R438" s="67">
        <f t="shared" si="182"/>
        <v>0.52</v>
      </c>
      <c r="S438" s="74">
        <f t="shared" si="183"/>
        <v>1.425</v>
      </c>
      <c r="T438" s="51">
        <v>34.2</v>
      </c>
      <c r="U438" s="79" t="s">
        <v>3723</v>
      </c>
      <c r="V438" s="26">
        <f>IF(E438="","",SUMIF(OUTBOUND!$G:$G,WMS!E438,OUTBOUND!$L:$L))</f>
        <v>0</v>
      </c>
      <c r="W438" s="26">
        <f>IF(E438="","",SUMIF(OUTBOUND!$G:$G,WMS!E438,OUTBOUND!$M:$M))</f>
        <v>0</v>
      </c>
      <c r="X438" s="73">
        <f>IF(E438="","",SUMIF(OUTBOUND!$G:$G,WMS!E438,OUTBOUND!$O:$O))</f>
        <v>0</v>
      </c>
      <c r="Y438" s="73">
        <f>IF(E438="","",SUMIF(OUTBOUND!$G:$G,WMS!E438,OUTBOUND!$AC:$AC))</f>
        <v>0</v>
      </c>
      <c r="Z438" s="73">
        <f>IF(E438="","",SUMIF(OUTBOUND!$G:$G,WMS!E438,OUTBOUND!$P:$P))</f>
        <v>0</v>
      </c>
      <c r="AA438" s="26">
        <f t="shared" si="184"/>
        <v>6</v>
      </c>
      <c r="AB438" s="26">
        <f t="shared" si="185"/>
        <v>24</v>
      </c>
      <c r="AC438" s="73">
        <f t="shared" si="186"/>
        <v>38.1</v>
      </c>
      <c r="AD438" s="73">
        <f t="shared" si="187"/>
        <v>34.2</v>
      </c>
      <c r="AE438" s="73">
        <f t="shared" si="188"/>
        <v>0.52</v>
      </c>
      <c r="AF438" s="82" t="b">
        <f t="shared" si="189"/>
        <v>1</v>
      </c>
    </row>
    <row r="439" spans="1:33">
      <c r="A439" s="61" t="s">
        <v>3691</v>
      </c>
      <c r="B439" s="62" t="s">
        <v>864</v>
      </c>
      <c r="C439" s="62" t="s">
        <v>3787</v>
      </c>
      <c r="D439" s="62" t="s">
        <v>3788</v>
      </c>
      <c r="E439" s="58" t="str">
        <f t="shared" si="178"/>
        <v>KG-ARI-1903-00107-02476/19207735</v>
      </c>
      <c r="F439" s="19" t="s">
        <v>866</v>
      </c>
      <c r="G439" s="19" t="s">
        <v>867</v>
      </c>
      <c r="H439" s="45">
        <v>43535</v>
      </c>
      <c r="I439" s="46">
        <v>21</v>
      </c>
      <c r="J439" s="46">
        <v>126</v>
      </c>
      <c r="K439" s="67">
        <f t="shared" si="179"/>
        <v>6</v>
      </c>
      <c r="L439" s="47">
        <v>12.8</v>
      </c>
      <c r="M439" s="68">
        <f t="shared" si="180"/>
        <v>268.8</v>
      </c>
      <c r="N439" s="46">
        <v>102</v>
      </c>
      <c r="O439" s="46">
        <v>13.5</v>
      </c>
      <c r="P439" s="46">
        <v>76</v>
      </c>
      <c r="Q439" s="73">
        <f t="shared" si="181"/>
        <v>0.105</v>
      </c>
      <c r="R439" s="67">
        <f t="shared" si="182"/>
        <v>2.2</v>
      </c>
      <c r="S439" s="74">
        <f t="shared" si="183"/>
        <v>1.85</v>
      </c>
      <c r="T439" s="51">
        <v>233.1</v>
      </c>
      <c r="U439" s="76" t="s">
        <v>3789</v>
      </c>
      <c r="V439" s="26">
        <f>IF(E439="","",SUMIF(OUTBOUND!$G:$G,WMS!E439,OUTBOUND!$L:$L))</f>
        <v>21</v>
      </c>
      <c r="W439" s="26">
        <f>IF(E439="","",SUMIF(OUTBOUND!$G:$G,WMS!E439,OUTBOUND!$M:$M))</f>
        <v>126</v>
      </c>
      <c r="X439" s="73">
        <f>IF(E439="","",SUMIF(OUTBOUND!$G:$G,WMS!E439,OUTBOUND!$O:$O))</f>
        <v>268.8</v>
      </c>
      <c r="Y439" s="73">
        <f>IF(E439="","",SUMIF(OUTBOUND!$G:$G,WMS!E439,OUTBOUND!$AC:$AC))</f>
        <v>233.1</v>
      </c>
      <c r="Z439" s="73">
        <f>IF(E439="","",SUMIF(OUTBOUND!$G:$G,WMS!E439,OUTBOUND!$P:$P))</f>
        <v>2.205</v>
      </c>
      <c r="AA439" s="26">
        <f t="shared" si="184"/>
        <v>0</v>
      </c>
      <c r="AB439" s="26">
        <f t="shared" si="185"/>
        <v>0</v>
      </c>
      <c r="AC439" s="73">
        <f t="shared" si="186"/>
        <v>0</v>
      </c>
      <c r="AD439" s="73">
        <f t="shared" si="187"/>
        <v>0</v>
      </c>
      <c r="AE439" s="73">
        <f t="shared" si="188"/>
        <v>-0.00499999999999989</v>
      </c>
      <c r="AF439" s="82" t="e">
        <f t="shared" si="189"/>
        <v>#DIV/0!</v>
      </c>
      <c r="AG439" s="60" t="s">
        <v>3310</v>
      </c>
    </row>
    <row r="440" spans="1:32">
      <c r="A440" s="43" t="s">
        <v>3691</v>
      </c>
      <c r="B440" s="19" t="s">
        <v>864</v>
      </c>
      <c r="C440" s="19" t="s">
        <v>3787</v>
      </c>
      <c r="D440" s="19" t="s">
        <v>3790</v>
      </c>
      <c r="E440" s="58" t="str">
        <f t="shared" si="178"/>
        <v>KG-ARI-1903-00107-02476/17553933</v>
      </c>
      <c r="F440" s="19" t="s">
        <v>866</v>
      </c>
      <c r="G440" s="19" t="s">
        <v>868</v>
      </c>
      <c r="H440" s="45">
        <v>43535</v>
      </c>
      <c r="I440" s="46">
        <v>13</v>
      </c>
      <c r="J440" s="46">
        <v>52</v>
      </c>
      <c r="K440" s="67">
        <f t="shared" si="179"/>
        <v>4</v>
      </c>
      <c r="L440" s="47">
        <v>13.5</v>
      </c>
      <c r="M440" s="68">
        <f t="shared" si="180"/>
        <v>175.5</v>
      </c>
      <c r="N440" s="46">
        <v>111</v>
      </c>
      <c r="O440" s="46">
        <v>13</v>
      </c>
      <c r="P440" s="46">
        <v>76.5</v>
      </c>
      <c r="Q440" s="73">
        <f t="shared" si="181"/>
        <v>0.11</v>
      </c>
      <c r="R440" s="67">
        <f t="shared" si="182"/>
        <v>1.44</v>
      </c>
      <c r="S440" s="74">
        <f t="shared" si="183"/>
        <v>3.025</v>
      </c>
      <c r="T440" s="51">
        <v>157.3</v>
      </c>
      <c r="U440" s="76" t="s">
        <v>3789</v>
      </c>
      <c r="V440" s="26">
        <f>IF(E440="","",SUMIF(OUTBOUND!$G:$G,WMS!E440,OUTBOUND!$L:$L))</f>
        <v>9</v>
      </c>
      <c r="W440" s="26">
        <f>IF(E440="","",SUMIF(OUTBOUND!$G:$G,WMS!E440,OUTBOUND!$M:$M))</f>
        <v>36</v>
      </c>
      <c r="X440" s="73">
        <f>IF(E440="","",SUMIF(OUTBOUND!$G:$G,WMS!E440,OUTBOUND!$O:$O))</f>
        <v>121.5</v>
      </c>
      <c r="Y440" s="73">
        <f>IF(E440="","",SUMIF(OUTBOUND!$G:$G,WMS!E440,OUTBOUND!$AC:$AC))</f>
        <v>108.9</v>
      </c>
      <c r="Z440" s="73">
        <f>IF(E440="","",SUMIF(OUTBOUND!$G:$G,WMS!E440,OUTBOUND!$P:$P))</f>
        <v>0.99</v>
      </c>
      <c r="AA440" s="26">
        <f t="shared" si="184"/>
        <v>4</v>
      </c>
      <c r="AB440" s="26">
        <f t="shared" si="185"/>
        <v>16</v>
      </c>
      <c r="AC440" s="73">
        <f t="shared" si="186"/>
        <v>54</v>
      </c>
      <c r="AD440" s="73">
        <f t="shared" si="187"/>
        <v>48.4</v>
      </c>
      <c r="AE440" s="73">
        <f t="shared" si="188"/>
        <v>0.45</v>
      </c>
      <c r="AF440" s="82" t="b">
        <f t="shared" si="189"/>
        <v>1</v>
      </c>
    </row>
    <row r="441" spans="1:33">
      <c r="A441" s="87" t="s">
        <v>3691</v>
      </c>
      <c r="B441" s="38" t="s">
        <v>864</v>
      </c>
      <c r="C441" s="38" t="s">
        <v>3787</v>
      </c>
      <c r="D441" s="38">
        <v>42444701</v>
      </c>
      <c r="E441" s="58" t="str">
        <f t="shared" si="178"/>
        <v>KG-ARI-1903-00107-02476/42444701</v>
      </c>
      <c r="F441" s="19" t="s">
        <v>870</v>
      </c>
      <c r="G441" s="19" t="s">
        <v>871</v>
      </c>
      <c r="H441" s="45">
        <v>43535</v>
      </c>
      <c r="I441" s="46">
        <v>10</v>
      </c>
      <c r="J441" s="46">
        <v>20</v>
      </c>
      <c r="K441" s="67">
        <f t="shared" si="179"/>
        <v>2</v>
      </c>
      <c r="L441" s="47">
        <v>12.5</v>
      </c>
      <c r="M441" s="68">
        <f t="shared" si="180"/>
        <v>125</v>
      </c>
      <c r="N441" s="46">
        <v>162.5</v>
      </c>
      <c r="O441" s="46">
        <v>11.5</v>
      </c>
      <c r="P441" s="46">
        <v>45</v>
      </c>
      <c r="Q441" s="73">
        <f t="shared" si="181"/>
        <v>0.084</v>
      </c>
      <c r="R441" s="67">
        <f t="shared" si="182"/>
        <v>0.84</v>
      </c>
      <c r="S441" s="74">
        <f t="shared" si="183"/>
        <v>5.8</v>
      </c>
      <c r="T441" s="51">
        <v>116</v>
      </c>
      <c r="U441" s="76" t="s">
        <v>3791</v>
      </c>
      <c r="V441" s="26">
        <f>IF(E441="","",SUMIF(OUTBOUND!$G:$G,WMS!E441,OUTBOUND!$L:$L))</f>
        <v>0</v>
      </c>
      <c r="W441" s="26">
        <f>IF(E441="","",SUMIF(OUTBOUND!$G:$G,WMS!E441,OUTBOUND!$M:$M))</f>
        <v>0</v>
      </c>
      <c r="X441" s="73">
        <f>IF(E441="","",SUMIF(OUTBOUND!$G:$G,WMS!E441,OUTBOUND!$O:$O))</f>
        <v>0</v>
      </c>
      <c r="Y441" s="73">
        <f>IF(E441="","",SUMIF(OUTBOUND!$G:$G,WMS!E441,OUTBOUND!$AC:$AC))</f>
        <v>0</v>
      </c>
      <c r="Z441" s="73">
        <f>IF(E441="","",SUMIF(OUTBOUND!$G:$G,WMS!E441,OUTBOUND!$P:$P))</f>
        <v>0</v>
      </c>
      <c r="AA441" s="26">
        <f t="shared" si="184"/>
        <v>10</v>
      </c>
      <c r="AB441" s="26">
        <f t="shared" si="185"/>
        <v>20</v>
      </c>
      <c r="AC441" s="73">
        <f t="shared" si="186"/>
        <v>125</v>
      </c>
      <c r="AD441" s="73">
        <f t="shared" si="187"/>
        <v>116</v>
      </c>
      <c r="AE441" s="73">
        <f t="shared" si="188"/>
        <v>0.84</v>
      </c>
      <c r="AF441" s="82" t="b">
        <f t="shared" si="189"/>
        <v>1</v>
      </c>
      <c r="AG441" s="60" t="s">
        <v>3792</v>
      </c>
    </row>
    <row r="442" spans="1:33">
      <c r="A442" s="87" t="s">
        <v>3691</v>
      </c>
      <c r="B442" s="38" t="s">
        <v>864</v>
      </c>
      <c r="C442" s="38" t="s">
        <v>3787</v>
      </c>
      <c r="D442" s="38" t="s">
        <v>3793</v>
      </c>
      <c r="E442" s="58" t="str">
        <f t="shared" si="178"/>
        <v>KG-ARI-1903-00107-02476/38973253</v>
      </c>
      <c r="F442" s="19" t="s">
        <v>873</v>
      </c>
      <c r="G442" s="19" t="s">
        <v>874</v>
      </c>
      <c r="H442" s="45">
        <v>43535</v>
      </c>
      <c r="I442" s="46">
        <v>13</v>
      </c>
      <c r="J442" s="46">
        <v>52</v>
      </c>
      <c r="K442" s="67">
        <f t="shared" si="179"/>
        <v>4</v>
      </c>
      <c r="L442" s="47">
        <v>18</v>
      </c>
      <c r="M442" s="68">
        <f t="shared" si="180"/>
        <v>234</v>
      </c>
      <c r="N442" s="46">
        <v>73</v>
      </c>
      <c r="O442" s="46">
        <v>26</v>
      </c>
      <c r="P442" s="46">
        <v>73.5</v>
      </c>
      <c r="Q442" s="73">
        <f t="shared" si="181"/>
        <v>0.14</v>
      </c>
      <c r="R442" s="67">
        <f t="shared" si="182"/>
        <v>1.81</v>
      </c>
      <c r="S442" s="74">
        <f t="shared" si="183"/>
        <v>4.3</v>
      </c>
      <c r="T442" s="51">
        <v>223.6</v>
      </c>
      <c r="U442" s="76" t="s">
        <v>3794</v>
      </c>
      <c r="V442" s="26">
        <f>IF(E442="","",SUMIF(OUTBOUND!$G:$G,WMS!E442,OUTBOUND!$L:$L))</f>
        <v>11</v>
      </c>
      <c r="W442" s="26">
        <f>IF(E442="","",SUMIF(OUTBOUND!$G:$G,WMS!E442,OUTBOUND!$M:$M))</f>
        <v>44</v>
      </c>
      <c r="X442" s="73">
        <f>IF(E442="","",SUMIF(OUTBOUND!$G:$G,WMS!E442,OUTBOUND!$O:$O))</f>
        <v>198</v>
      </c>
      <c r="Y442" s="73">
        <f>IF(E442="","",SUMIF(OUTBOUND!$G:$G,WMS!E442,OUTBOUND!$AC:$AC))</f>
        <v>189.2</v>
      </c>
      <c r="Z442" s="73">
        <f>IF(E442="","",SUMIF(OUTBOUND!$G:$G,WMS!E442,OUTBOUND!$P:$P))</f>
        <v>1.54</v>
      </c>
      <c r="AA442" s="26">
        <f t="shared" si="184"/>
        <v>2</v>
      </c>
      <c r="AB442" s="26">
        <f t="shared" si="185"/>
        <v>8</v>
      </c>
      <c r="AC442" s="73">
        <f t="shared" si="186"/>
        <v>36</v>
      </c>
      <c r="AD442" s="73">
        <f t="shared" si="187"/>
        <v>34.4</v>
      </c>
      <c r="AE442" s="73">
        <f t="shared" si="188"/>
        <v>0.27</v>
      </c>
      <c r="AF442" s="82" t="b">
        <f t="shared" si="189"/>
        <v>1</v>
      </c>
      <c r="AG442" s="60" t="s">
        <v>3792</v>
      </c>
    </row>
    <row r="443" spans="1:33">
      <c r="A443" s="87" t="s">
        <v>3691</v>
      </c>
      <c r="B443" s="38" t="s">
        <v>864</v>
      </c>
      <c r="C443" s="38" t="s">
        <v>3787</v>
      </c>
      <c r="D443" s="38">
        <v>42115397</v>
      </c>
      <c r="E443" s="58" t="str">
        <f t="shared" si="178"/>
        <v>KG-ARI-1903-00107-02476/42115397</v>
      </c>
      <c r="F443" s="19" t="s">
        <v>873</v>
      </c>
      <c r="G443" s="19" t="s">
        <v>875</v>
      </c>
      <c r="H443" s="45">
        <v>43535</v>
      </c>
      <c r="I443" s="46">
        <v>40</v>
      </c>
      <c r="J443" s="46">
        <v>80</v>
      </c>
      <c r="K443" s="67">
        <f t="shared" si="179"/>
        <v>2</v>
      </c>
      <c r="L443" s="47">
        <v>9.8</v>
      </c>
      <c r="M443" s="68">
        <f t="shared" si="180"/>
        <v>392</v>
      </c>
      <c r="N443" s="46">
        <v>107.5</v>
      </c>
      <c r="O443" s="46">
        <v>19</v>
      </c>
      <c r="P443" s="46">
        <v>73.5</v>
      </c>
      <c r="Q443" s="73">
        <f t="shared" si="181"/>
        <v>0.15</v>
      </c>
      <c r="R443" s="67">
        <f t="shared" si="182"/>
        <v>6</v>
      </c>
      <c r="S443" s="74">
        <f t="shared" si="183"/>
        <v>4.49</v>
      </c>
      <c r="T443" s="51">
        <v>359.2</v>
      </c>
      <c r="U443" s="79" t="s">
        <v>3564</v>
      </c>
      <c r="V443" s="26">
        <f>IF(E443="","",SUMIF(OUTBOUND!$G:$G,WMS!E443,OUTBOUND!$L:$L))</f>
        <v>21</v>
      </c>
      <c r="W443" s="26">
        <f>IF(E443="","",SUMIF(OUTBOUND!$G:$G,WMS!E443,OUTBOUND!$M:$M))</f>
        <v>42</v>
      </c>
      <c r="X443" s="73">
        <f>IF(E443="","",SUMIF(OUTBOUND!$G:$G,WMS!E443,OUTBOUND!$O:$O))</f>
        <v>205.8</v>
      </c>
      <c r="Y443" s="73">
        <f>IF(E443="","",SUMIF(OUTBOUND!$G:$G,WMS!E443,OUTBOUND!$AC:$AC))</f>
        <v>188.58</v>
      </c>
      <c r="Z443" s="73">
        <f>IF(E443="","",SUMIF(OUTBOUND!$G:$G,WMS!E443,OUTBOUND!$P:$P))</f>
        <v>3.15</v>
      </c>
      <c r="AA443" s="26">
        <f t="shared" si="184"/>
        <v>19</v>
      </c>
      <c r="AB443" s="26">
        <f t="shared" si="185"/>
        <v>38</v>
      </c>
      <c r="AC443" s="73">
        <f t="shared" si="186"/>
        <v>186.2</v>
      </c>
      <c r="AD443" s="73">
        <f t="shared" si="187"/>
        <v>170.62</v>
      </c>
      <c r="AE443" s="73">
        <f t="shared" si="188"/>
        <v>2.85</v>
      </c>
      <c r="AF443" s="82" t="b">
        <f t="shared" si="189"/>
        <v>1</v>
      </c>
      <c r="AG443" s="60" t="s">
        <v>3792</v>
      </c>
    </row>
    <row r="444" spans="1:32">
      <c r="A444" s="43" t="s">
        <v>3691</v>
      </c>
      <c r="B444" s="19" t="s">
        <v>876</v>
      </c>
      <c r="C444" s="19" t="s">
        <v>3795</v>
      </c>
      <c r="D444" s="19" t="s">
        <v>3796</v>
      </c>
      <c r="E444" s="58" t="str">
        <f t="shared" si="178"/>
        <v>KG-ARI-1903-00107-02390/42435211</v>
      </c>
      <c r="F444" s="19" t="s">
        <v>878</v>
      </c>
      <c r="G444" s="19" t="s">
        <v>879</v>
      </c>
      <c r="H444" s="45">
        <v>43535</v>
      </c>
      <c r="I444" s="46">
        <v>16</v>
      </c>
      <c r="J444" s="46">
        <v>224</v>
      </c>
      <c r="K444" s="67">
        <f t="shared" si="179"/>
        <v>14</v>
      </c>
      <c r="L444" s="47">
        <v>1.2</v>
      </c>
      <c r="M444" s="68">
        <f t="shared" si="180"/>
        <v>19.2</v>
      </c>
      <c r="N444" s="46">
        <v>21</v>
      </c>
      <c r="O444" s="46">
        <v>12.5</v>
      </c>
      <c r="P444" s="46">
        <v>13</v>
      </c>
      <c r="Q444" s="73">
        <f t="shared" si="181"/>
        <v>0.003</v>
      </c>
      <c r="R444" s="67">
        <f t="shared" si="182"/>
        <v>0.05</v>
      </c>
      <c r="S444" s="74">
        <f t="shared" si="183"/>
        <v>0.04</v>
      </c>
      <c r="T444" s="51">
        <v>8.96</v>
      </c>
      <c r="U444" s="76" t="s">
        <v>3797</v>
      </c>
      <c r="V444" s="26">
        <f>IF(E444="","",SUMIF(OUTBOUND!$G:$G,WMS!E444,OUTBOUND!$L:$L))</f>
        <v>0</v>
      </c>
      <c r="W444" s="26">
        <f>IF(E444="","",SUMIF(OUTBOUND!$G:$G,WMS!E444,OUTBOUND!$M:$M))</f>
        <v>0</v>
      </c>
      <c r="X444" s="73">
        <f>IF(E444="","",SUMIF(OUTBOUND!$G:$G,WMS!E444,OUTBOUND!$O:$O))</f>
        <v>0</v>
      </c>
      <c r="Y444" s="73">
        <f>IF(E444="","",SUMIF(OUTBOUND!$G:$G,WMS!E444,OUTBOUND!$AC:$AC))</f>
        <v>0</v>
      </c>
      <c r="Z444" s="73">
        <f>IF(E444="","",SUMIF(OUTBOUND!$G:$G,WMS!E444,OUTBOUND!$P:$P))</f>
        <v>0</v>
      </c>
      <c r="AA444" s="26">
        <f t="shared" si="184"/>
        <v>16</v>
      </c>
      <c r="AB444" s="26">
        <f t="shared" si="185"/>
        <v>224</v>
      </c>
      <c r="AC444" s="73">
        <f t="shared" si="186"/>
        <v>19.2</v>
      </c>
      <c r="AD444" s="73">
        <f t="shared" si="187"/>
        <v>8.96</v>
      </c>
      <c r="AE444" s="73">
        <f t="shared" si="188"/>
        <v>0.05</v>
      </c>
      <c r="AF444" s="82" t="b">
        <f t="shared" si="189"/>
        <v>1</v>
      </c>
    </row>
    <row r="445" spans="1:32">
      <c r="A445" s="43" t="s">
        <v>3691</v>
      </c>
      <c r="B445" s="19" t="s">
        <v>876</v>
      </c>
      <c r="C445" s="19" t="s">
        <v>3795</v>
      </c>
      <c r="D445" s="19" t="s">
        <v>3798</v>
      </c>
      <c r="E445" s="58" t="str">
        <f t="shared" si="178"/>
        <v>KG-ARI-1903-00107-02390/42076018</v>
      </c>
      <c r="F445" s="19" t="s">
        <v>878</v>
      </c>
      <c r="G445" s="19" t="s">
        <v>879</v>
      </c>
      <c r="H445" s="45">
        <v>43535</v>
      </c>
      <c r="I445" s="46">
        <v>29</v>
      </c>
      <c r="J445" s="46">
        <v>116</v>
      </c>
      <c r="K445" s="67">
        <f t="shared" si="179"/>
        <v>4</v>
      </c>
      <c r="L445" s="47">
        <v>2.5</v>
      </c>
      <c r="M445" s="68">
        <f t="shared" si="180"/>
        <v>72.5</v>
      </c>
      <c r="N445" s="46">
        <v>25</v>
      </c>
      <c r="O445" s="46">
        <v>19.5</v>
      </c>
      <c r="P445" s="46">
        <v>14</v>
      </c>
      <c r="Q445" s="73">
        <f t="shared" si="181"/>
        <v>0.007</v>
      </c>
      <c r="R445" s="67">
        <f t="shared" si="182"/>
        <v>0.2</v>
      </c>
      <c r="S445" s="74">
        <f t="shared" si="183"/>
        <v>0.36</v>
      </c>
      <c r="T445" s="51">
        <v>41.76</v>
      </c>
      <c r="U445" s="76" t="s">
        <v>3797</v>
      </c>
      <c r="V445" s="26">
        <f>IF(E445="","",SUMIF(OUTBOUND!$G:$G,WMS!E445,OUTBOUND!$L:$L))</f>
        <v>0</v>
      </c>
      <c r="W445" s="26">
        <f>IF(E445="","",SUMIF(OUTBOUND!$G:$G,WMS!E445,OUTBOUND!$M:$M))</f>
        <v>0</v>
      </c>
      <c r="X445" s="73">
        <f>IF(E445="","",SUMIF(OUTBOUND!$G:$G,WMS!E445,OUTBOUND!$O:$O))</f>
        <v>0</v>
      </c>
      <c r="Y445" s="73">
        <f>IF(E445="","",SUMIF(OUTBOUND!$G:$G,WMS!E445,OUTBOUND!$AC:$AC))</f>
        <v>0</v>
      </c>
      <c r="Z445" s="73">
        <f>IF(E445="","",SUMIF(OUTBOUND!$G:$G,WMS!E445,OUTBOUND!$P:$P))</f>
        <v>0</v>
      </c>
      <c r="AA445" s="26">
        <f t="shared" si="184"/>
        <v>29</v>
      </c>
      <c r="AB445" s="26">
        <f t="shared" si="185"/>
        <v>116</v>
      </c>
      <c r="AC445" s="73">
        <f t="shared" si="186"/>
        <v>72.5</v>
      </c>
      <c r="AD445" s="73">
        <f t="shared" si="187"/>
        <v>41.76</v>
      </c>
      <c r="AE445" s="73">
        <f t="shared" si="188"/>
        <v>0.2</v>
      </c>
      <c r="AF445" s="82" t="b">
        <f t="shared" si="189"/>
        <v>1</v>
      </c>
    </row>
    <row r="446" spans="1:32">
      <c r="A446" s="43" t="s">
        <v>3691</v>
      </c>
      <c r="B446" s="19" t="s">
        <v>881</v>
      </c>
      <c r="C446" s="19" t="s">
        <v>3799</v>
      </c>
      <c r="D446" s="19" t="s">
        <v>3632</v>
      </c>
      <c r="E446" s="58" t="str">
        <f t="shared" si="178"/>
        <v>KG-ROB-1903-00089-02949/42382447</v>
      </c>
      <c r="F446" s="19" t="s">
        <v>883</v>
      </c>
      <c r="G446" s="19" t="s">
        <v>884</v>
      </c>
      <c r="H446" s="45">
        <v>43536</v>
      </c>
      <c r="I446" s="46">
        <v>67</v>
      </c>
      <c r="J446" s="46">
        <v>804</v>
      </c>
      <c r="K446" s="67">
        <f t="shared" si="179"/>
        <v>12</v>
      </c>
      <c r="L446" s="47">
        <v>0.5</v>
      </c>
      <c r="M446" s="68">
        <f t="shared" si="180"/>
        <v>33.5</v>
      </c>
      <c r="N446" s="46">
        <v>32.5</v>
      </c>
      <c r="O446" s="46">
        <v>11</v>
      </c>
      <c r="P446" s="46">
        <v>12</v>
      </c>
      <c r="Q446" s="73">
        <f t="shared" si="181"/>
        <v>0.004</v>
      </c>
      <c r="R446" s="67">
        <f t="shared" si="182"/>
        <v>0.29</v>
      </c>
      <c r="S446" s="74">
        <f t="shared" si="183"/>
        <v>0.035</v>
      </c>
      <c r="T446" s="51">
        <v>28.14</v>
      </c>
      <c r="U446" s="79" t="s">
        <v>3334</v>
      </c>
      <c r="V446" s="26">
        <f>IF(E446="","",SUMIF(OUTBOUND!$G:$G,WMS!E446,OUTBOUND!$L:$L))</f>
        <v>0</v>
      </c>
      <c r="W446" s="26">
        <f>IF(E446="","",SUMIF(OUTBOUND!$G:$G,WMS!E446,OUTBOUND!$M:$M))</f>
        <v>0</v>
      </c>
      <c r="X446" s="73">
        <f>IF(E446="","",SUMIF(OUTBOUND!$G:$G,WMS!E446,OUTBOUND!$O:$O))</f>
        <v>0</v>
      </c>
      <c r="Y446" s="73">
        <f>IF(E446="","",SUMIF(OUTBOUND!$G:$G,WMS!E446,OUTBOUND!$AC:$AC))</f>
        <v>0</v>
      </c>
      <c r="Z446" s="73">
        <f>IF(E446="","",SUMIF(OUTBOUND!$G:$G,WMS!E446,OUTBOUND!$P:$P))</f>
        <v>0</v>
      </c>
      <c r="AA446" s="26">
        <f t="shared" si="184"/>
        <v>67</v>
      </c>
      <c r="AB446" s="26">
        <f t="shared" si="185"/>
        <v>804</v>
      </c>
      <c r="AC446" s="73">
        <f t="shared" si="186"/>
        <v>33.5</v>
      </c>
      <c r="AD446" s="73">
        <f t="shared" si="187"/>
        <v>28.14</v>
      </c>
      <c r="AE446" s="73">
        <f t="shared" si="188"/>
        <v>0.29</v>
      </c>
      <c r="AF446" s="82" t="b">
        <f t="shared" si="189"/>
        <v>1</v>
      </c>
    </row>
    <row r="447" spans="1:32">
      <c r="A447" s="43" t="s">
        <v>3691</v>
      </c>
      <c r="B447" s="19" t="s">
        <v>881</v>
      </c>
      <c r="C447" s="19" t="s">
        <v>3799</v>
      </c>
      <c r="D447" s="19" t="s">
        <v>3633</v>
      </c>
      <c r="E447" s="58" t="str">
        <f t="shared" si="178"/>
        <v>KG-ROB-1903-00089-02949/42382478</v>
      </c>
      <c r="F447" s="19" t="s">
        <v>883</v>
      </c>
      <c r="G447" s="19" t="s">
        <v>884</v>
      </c>
      <c r="H447" s="45">
        <v>43536</v>
      </c>
      <c r="I447" s="46">
        <v>67</v>
      </c>
      <c r="J447" s="46">
        <v>804</v>
      </c>
      <c r="K447" s="67">
        <f t="shared" si="179"/>
        <v>12</v>
      </c>
      <c r="L447" s="47">
        <v>0.95</v>
      </c>
      <c r="M447" s="68">
        <f t="shared" si="180"/>
        <v>63.65</v>
      </c>
      <c r="N447" s="46">
        <v>27</v>
      </c>
      <c r="O447" s="46">
        <v>11.5</v>
      </c>
      <c r="P447" s="46">
        <v>15.5</v>
      </c>
      <c r="Q447" s="73">
        <f t="shared" si="181"/>
        <v>0.005</v>
      </c>
      <c r="R447" s="67">
        <f t="shared" si="182"/>
        <v>0.32</v>
      </c>
      <c r="S447" s="74">
        <f t="shared" si="183"/>
        <v>0.0679601990049751</v>
      </c>
      <c r="T447" s="51">
        <v>54.64</v>
      </c>
      <c r="U447" s="79" t="s">
        <v>3334</v>
      </c>
      <c r="V447" s="26">
        <f>IF(E447="","",SUMIF(OUTBOUND!$G:$G,WMS!E447,OUTBOUND!$L:$L))</f>
        <v>0</v>
      </c>
      <c r="W447" s="26">
        <f>IF(E447="","",SUMIF(OUTBOUND!$G:$G,WMS!E447,OUTBOUND!$M:$M))</f>
        <v>0</v>
      </c>
      <c r="X447" s="73">
        <f>IF(E447="","",SUMIF(OUTBOUND!$G:$G,WMS!E447,OUTBOUND!$O:$O))</f>
        <v>0</v>
      </c>
      <c r="Y447" s="73">
        <f>IF(E447="","",SUMIF(OUTBOUND!$G:$G,WMS!E447,OUTBOUND!$AC:$AC))</f>
        <v>0</v>
      </c>
      <c r="Z447" s="73">
        <f>IF(E447="","",SUMIF(OUTBOUND!$G:$G,WMS!E447,OUTBOUND!$P:$P))</f>
        <v>0</v>
      </c>
      <c r="AA447" s="26">
        <f t="shared" si="184"/>
        <v>67</v>
      </c>
      <c r="AB447" s="26">
        <f t="shared" si="185"/>
        <v>804</v>
      </c>
      <c r="AC447" s="73">
        <f t="shared" si="186"/>
        <v>63.65</v>
      </c>
      <c r="AD447" s="73">
        <f t="shared" si="187"/>
        <v>54.64</v>
      </c>
      <c r="AE447" s="73">
        <f t="shared" si="188"/>
        <v>0.32</v>
      </c>
      <c r="AF447" s="82" t="b">
        <f t="shared" si="189"/>
        <v>1</v>
      </c>
    </row>
    <row r="448" spans="1:32">
      <c r="A448" s="43" t="s">
        <v>3691</v>
      </c>
      <c r="B448" s="19" t="s">
        <v>881</v>
      </c>
      <c r="C448" s="19" t="s">
        <v>3799</v>
      </c>
      <c r="D448" s="19" t="s">
        <v>3800</v>
      </c>
      <c r="E448" s="58" t="str">
        <f t="shared" si="178"/>
        <v>KG-ROB-1903-00089-02949/42412564</v>
      </c>
      <c r="F448" s="19" t="s">
        <v>883</v>
      </c>
      <c r="G448" s="19" t="s">
        <v>884</v>
      </c>
      <c r="H448" s="45">
        <v>43536</v>
      </c>
      <c r="I448" s="46">
        <v>67</v>
      </c>
      <c r="J448" s="46">
        <v>804</v>
      </c>
      <c r="K448" s="67">
        <f t="shared" si="179"/>
        <v>12</v>
      </c>
      <c r="L448" s="47">
        <v>0.65</v>
      </c>
      <c r="M448" s="68">
        <f t="shared" si="180"/>
        <v>43.55</v>
      </c>
      <c r="N448" s="46">
        <v>20.5</v>
      </c>
      <c r="O448" s="46">
        <v>13.5</v>
      </c>
      <c r="P448" s="46">
        <v>14.5</v>
      </c>
      <c r="Q448" s="73">
        <f t="shared" si="181"/>
        <v>0.004</v>
      </c>
      <c r="R448" s="67">
        <f t="shared" si="182"/>
        <v>0.27</v>
      </c>
      <c r="S448" s="74">
        <f t="shared" si="183"/>
        <v>0.0458333333333333</v>
      </c>
      <c r="T448" s="51">
        <v>36.85</v>
      </c>
      <c r="U448" s="79" t="s">
        <v>3334</v>
      </c>
      <c r="V448" s="26">
        <f>IF(E448="","",SUMIF(OUTBOUND!$G:$G,WMS!E448,OUTBOUND!$L:$L))</f>
        <v>8</v>
      </c>
      <c r="W448" s="26">
        <f>IF(E448="","",SUMIF(OUTBOUND!$G:$G,WMS!E448,OUTBOUND!$M:$M))</f>
        <v>96</v>
      </c>
      <c r="X448" s="73">
        <f>IF(E448="","",SUMIF(OUTBOUND!$G:$G,WMS!E448,OUTBOUND!$O:$O))</f>
        <v>5.2</v>
      </c>
      <c r="Y448" s="73">
        <f>IF(E448="","",SUMIF(OUTBOUND!$G:$G,WMS!E448,OUTBOUND!$AC:$AC))</f>
        <v>4.4</v>
      </c>
      <c r="Z448" s="73">
        <f>IF(E448="","",SUMIF(OUTBOUND!$G:$G,WMS!E448,OUTBOUND!$P:$P))</f>
        <v>0.032</v>
      </c>
      <c r="AA448" s="26">
        <f t="shared" si="184"/>
        <v>59</v>
      </c>
      <c r="AB448" s="26">
        <f t="shared" si="185"/>
        <v>708</v>
      </c>
      <c r="AC448" s="73">
        <f t="shared" si="186"/>
        <v>38.35</v>
      </c>
      <c r="AD448" s="73">
        <f t="shared" si="187"/>
        <v>32.45</v>
      </c>
      <c r="AE448" s="73">
        <f t="shared" si="188"/>
        <v>0.238</v>
      </c>
      <c r="AF448" s="82" t="b">
        <f t="shared" si="189"/>
        <v>1</v>
      </c>
    </row>
    <row r="449" spans="1:32">
      <c r="A449" s="43" t="s">
        <v>3691</v>
      </c>
      <c r="B449" s="19" t="s">
        <v>881</v>
      </c>
      <c r="C449" s="19" t="s">
        <v>3799</v>
      </c>
      <c r="D449" s="19" t="s">
        <v>3631</v>
      </c>
      <c r="E449" s="58" t="str">
        <f t="shared" si="178"/>
        <v>KG-ROB-1903-00089-02949/42412571</v>
      </c>
      <c r="F449" s="19" t="s">
        <v>883</v>
      </c>
      <c r="G449" s="19" t="s">
        <v>884</v>
      </c>
      <c r="H449" s="45">
        <v>43536</v>
      </c>
      <c r="I449" s="46">
        <v>67</v>
      </c>
      <c r="J449" s="46">
        <v>804</v>
      </c>
      <c r="K449" s="67">
        <f t="shared" si="179"/>
        <v>12</v>
      </c>
      <c r="L449" s="47">
        <v>0.6</v>
      </c>
      <c r="M449" s="68">
        <f t="shared" si="180"/>
        <v>40.2</v>
      </c>
      <c r="N449" s="46">
        <v>9.5</v>
      </c>
      <c r="O449" s="46">
        <v>9.5</v>
      </c>
      <c r="P449" s="46">
        <v>19.5</v>
      </c>
      <c r="Q449" s="73">
        <f t="shared" si="181"/>
        <v>0.002</v>
      </c>
      <c r="R449" s="67">
        <f t="shared" si="182"/>
        <v>0.12</v>
      </c>
      <c r="S449" s="74">
        <f t="shared" si="183"/>
        <v>0.0416666666666667</v>
      </c>
      <c r="T449" s="51">
        <v>33.5</v>
      </c>
      <c r="U449" s="79" t="s">
        <v>3334</v>
      </c>
      <c r="V449" s="26">
        <f>IF(E449="","",SUMIF(OUTBOUND!$G:$G,WMS!E449,OUTBOUND!$L:$L))</f>
        <v>0</v>
      </c>
      <c r="W449" s="26">
        <f>IF(E449="","",SUMIF(OUTBOUND!$G:$G,WMS!E449,OUTBOUND!$M:$M))</f>
        <v>0</v>
      </c>
      <c r="X449" s="73">
        <f>IF(E449="","",SUMIF(OUTBOUND!$G:$G,WMS!E449,OUTBOUND!$O:$O))</f>
        <v>0</v>
      </c>
      <c r="Y449" s="73">
        <f>IF(E449="","",SUMIF(OUTBOUND!$G:$G,WMS!E449,OUTBOUND!$AC:$AC))</f>
        <v>0</v>
      </c>
      <c r="Z449" s="73">
        <f>IF(E449="","",SUMIF(OUTBOUND!$G:$G,WMS!E449,OUTBOUND!$P:$P))</f>
        <v>0</v>
      </c>
      <c r="AA449" s="26">
        <f t="shared" si="184"/>
        <v>67</v>
      </c>
      <c r="AB449" s="26">
        <f t="shared" si="185"/>
        <v>804</v>
      </c>
      <c r="AC449" s="73">
        <f t="shared" si="186"/>
        <v>40.2</v>
      </c>
      <c r="AD449" s="73">
        <f t="shared" si="187"/>
        <v>33.5</v>
      </c>
      <c r="AE449" s="73">
        <f t="shared" si="188"/>
        <v>0.12</v>
      </c>
      <c r="AF449" s="82" t="b">
        <f t="shared" si="189"/>
        <v>1</v>
      </c>
    </row>
    <row r="450" spans="1:32">
      <c r="A450" s="43" t="s">
        <v>3691</v>
      </c>
      <c r="B450" s="19" t="s">
        <v>881</v>
      </c>
      <c r="C450" s="19" t="s">
        <v>3799</v>
      </c>
      <c r="D450" s="19" t="s">
        <v>3801</v>
      </c>
      <c r="E450" s="58" t="str">
        <f t="shared" si="178"/>
        <v>KG-ROB-1903-00089-02949/42550532</v>
      </c>
      <c r="F450" s="19" t="s">
        <v>883</v>
      </c>
      <c r="G450" s="19" t="s">
        <v>884</v>
      </c>
      <c r="H450" s="45">
        <v>43536</v>
      </c>
      <c r="I450" s="46">
        <v>67</v>
      </c>
      <c r="J450" s="46">
        <v>804</v>
      </c>
      <c r="K450" s="67">
        <f t="shared" si="179"/>
        <v>12</v>
      </c>
      <c r="L450" s="47">
        <v>0.6</v>
      </c>
      <c r="M450" s="68">
        <f t="shared" si="180"/>
        <v>40.2</v>
      </c>
      <c r="N450" s="46">
        <v>9.5</v>
      </c>
      <c r="O450" s="46">
        <v>9.5</v>
      </c>
      <c r="P450" s="46">
        <v>19.5</v>
      </c>
      <c r="Q450" s="73">
        <f t="shared" si="181"/>
        <v>0.002</v>
      </c>
      <c r="R450" s="67">
        <f t="shared" si="182"/>
        <v>0.12</v>
      </c>
      <c r="S450" s="74">
        <f t="shared" si="183"/>
        <v>0.0508333333333333</v>
      </c>
      <c r="T450" s="51">
        <v>40.87</v>
      </c>
      <c r="U450" s="79" t="s">
        <v>3334</v>
      </c>
      <c r="V450" s="26">
        <f>IF(E450="","",SUMIF(OUTBOUND!$G:$G,WMS!E450,OUTBOUND!$L:$L))</f>
        <v>0</v>
      </c>
      <c r="W450" s="26">
        <f>IF(E450="","",SUMIF(OUTBOUND!$G:$G,WMS!E450,OUTBOUND!$M:$M))</f>
        <v>0</v>
      </c>
      <c r="X450" s="73">
        <f>IF(E450="","",SUMIF(OUTBOUND!$G:$G,WMS!E450,OUTBOUND!$O:$O))</f>
        <v>0</v>
      </c>
      <c r="Y450" s="73">
        <f>IF(E450="","",SUMIF(OUTBOUND!$G:$G,WMS!E450,OUTBOUND!$AC:$AC))</f>
        <v>0</v>
      </c>
      <c r="Z450" s="73">
        <f>IF(E450="","",SUMIF(OUTBOUND!$G:$G,WMS!E450,OUTBOUND!$P:$P))</f>
        <v>0</v>
      </c>
      <c r="AA450" s="26">
        <f t="shared" si="184"/>
        <v>67</v>
      </c>
      <c r="AB450" s="26">
        <f t="shared" si="185"/>
        <v>804</v>
      </c>
      <c r="AC450" s="73">
        <f t="shared" si="186"/>
        <v>40.2</v>
      </c>
      <c r="AD450" s="73">
        <f t="shared" si="187"/>
        <v>40.87</v>
      </c>
      <c r="AE450" s="73">
        <f t="shared" si="188"/>
        <v>0.12</v>
      </c>
      <c r="AF450" s="82" t="b">
        <f t="shared" si="189"/>
        <v>1</v>
      </c>
    </row>
    <row r="451" spans="1:33">
      <c r="A451" s="61" t="s">
        <v>3691</v>
      </c>
      <c r="B451" s="62" t="s">
        <v>885</v>
      </c>
      <c r="C451" s="62" t="s">
        <v>3802</v>
      </c>
      <c r="D451" s="62">
        <v>42194613</v>
      </c>
      <c r="E451" s="58" t="str">
        <f t="shared" si="178"/>
        <v>KG-ARI-1903-00107-02455/42194613</v>
      </c>
      <c r="F451" s="20" t="s">
        <v>887</v>
      </c>
      <c r="G451" s="20" t="s">
        <v>888</v>
      </c>
      <c r="H451" s="45">
        <v>43537</v>
      </c>
      <c r="I451" s="46">
        <v>31</v>
      </c>
      <c r="J451" s="46">
        <v>372</v>
      </c>
      <c r="K451" s="67">
        <f t="shared" si="179"/>
        <v>12</v>
      </c>
      <c r="L451" s="47">
        <v>3.55</v>
      </c>
      <c r="M451" s="68">
        <f t="shared" si="180"/>
        <v>110.05</v>
      </c>
      <c r="N451" s="46">
        <v>34.5</v>
      </c>
      <c r="O451" s="46">
        <v>34.5</v>
      </c>
      <c r="P451" s="46">
        <v>12</v>
      </c>
      <c r="Q451" s="73">
        <f t="shared" si="181"/>
        <v>0.014</v>
      </c>
      <c r="R451" s="67">
        <f t="shared" si="182"/>
        <v>0.44</v>
      </c>
      <c r="S451" s="74">
        <f t="shared" si="183"/>
        <v>0.266666666666667</v>
      </c>
      <c r="T451" s="51">
        <v>99.2</v>
      </c>
      <c r="U451" s="76" t="s">
        <v>3803</v>
      </c>
      <c r="V451" s="26">
        <f>IF(E451="","",SUMIF(OUTBOUND!$G:$G,WMS!E451,OUTBOUND!$L:$L))</f>
        <v>31</v>
      </c>
      <c r="W451" s="26">
        <f>IF(E451="","",SUMIF(OUTBOUND!$G:$G,WMS!E451,OUTBOUND!$M:$M))</f>
        <v>372</v>
      </c>
      <c r="X451" s="73">
        <f>IF(E451="","",SUMIF(OUTBOUND!$G:$G,WMS!E451,OUTBOUND!$O:$O))</f>
        <v>110.05</v>
      </c>
      <c r="Y451" s="73">
        <f>IF(E451="","",SUMIF(OUTBOUND!$G:$G,WMS!E451,OUTBOUND!$AC:$AC))</f>
        <v>99.2000000000001</v>
      </c>
      <c r="Z451" s="73">
        <f>IF(E451="","",SUMIF(OUTBOUND!$G:$G,WMS!E451,OUTBOUND!$P:$P))</f>
        <v>0.434</v>
      </c>
      <c r="AA451" s="26">
        <f t="shared" si="184"/>
        <v>0</v>
      </c>
      <c r="AB451" s="26">
        <f t="shared" si="185"/>
        <v>0</v>
      </c>
      <c r="AC451" s="73">
        <f t="shared" si="186"/>
        <v>0</v>
      </c>
      <c r="AD451" s="73">
        <f t="shared" si="187"/>
        <v>-1.13686837721616e-13</v>
      </c>
      <c r="AE451" s="73">
        <f t="shared" si="188"/>
        <v>0.00600000000000001</v>
      </c>
      <c r="AF451" s="82" t="e">
        <f t="shared" si="189"/>
        <v>#DIV/0!</v>
      </c>
      <c r="AG451" s="60" t="s">
        <v>3310</v>
      </c>
    </row>
    <row r="452" spans="1:32">
      <c r="A452" s="43" t="s">
        <v>3691</v>
      </c>
      <c r="B452" s="19" t="s">
        <v>890</v>
      </c>
      <c r="C452" s="19" t="s">
        <v>3804</v>
      </c>
      <c r="D452" s="19">
        <v>42617495</v>
      </c>
      <c r="E452" s="58" t="str">
        <f t="shared" si="178"/>
        <v>KG-ARI-1903-00107-02495/42617495</v>
      </c>
      <c r="F452" s="19" t="s">
        <v>892</v>
      </c>
      <c r="G452" s="19" t="s">
        <v>893</v>
      </c>
      <c r="H452" s="45">
        <v>43537</v>
      </c>
      <c r="I452" s="46">
        <v>27</v>
      </c>
      <c r="J452" s="46">
        <v>54</v>
      </c>
      <c r="K452" s="67">
        <f t="shared" si="179"/>
        <v>2</v>
      </c>
      <c r="L452" s="47">
        <v>11</v>
      </c>
      <c r="M452" s="68">
        <f t="shared" si="180"/>
        <v>297</v>
      </c>
      <c r="N452" s="46">
        <v>66.5</v>
      </c>
      <c r="O452" s="46">
        <v>37</v>
      </c>
      <c r="P452" s="46">
        <v>65</v>
      </c>
      <c r="Q452" s="73">
        <f t="shared" si="181"/>
        <v>0.16</v>
      </c>
      <c r="R452" s="67">
        <f t="shared" si="182"/>
        <v>4.32</v>
      </c>
      <c r="S452" s="74">
        <f t="shared" si="183"/>
        <v>4.185</v>
      </c>
      <c r="T452" s="51">
        <v>225.99</v>
      </c>
      <c r="U452" s="79" t="s">
        <v>3723</v>
      </c>
      <c r="V452" s="26">
        <f>IF(E452="","",SUMIF(OUTBOUND!$G:$G,WMS!E452,OUTBOUND!$L:$L))</f>
        <v>15</v>
      </c>
      <c r="W452" s="26">
        <f>IF(E452="","",SUMIF(OUTBOUND!$G:$G,WMS!E452,OUTBOUND!$M:$M))</f>
        <v>30</v>
      </c>
      <c r="X452" s="73">
        <f>IF(E452="","",SUMIF(OUTBOUND!$G:$G,WMS!E452,OUTBOUND!$O:$O))</f>
        <v>165</v>
      </c>
      <c r="Y452" s="73">
        <f>IF(E452="","",SUMIF(OUTBOUND!$G:$G,WMS!E452,OUTBOUND!$AC:$AC))</f>
        <v>125.55</v>
      </c>
      <c r="Z452" s="73">
        <f>IF(E452="","",SUMIF(OUTBOUND!$G:$G,WMS!E452,OUTBOUND!$P:$P))</f>
        <v>2.4</v>
      </c>
      <c r="AA452" s="26">
        <f t="shared" si="184"/>
        <v>12</v>
      </c>
      <c r="AB452" s="26">
        <f t="shared" si="185"/>
        <v>24</v>
      </c>
      <c r="AC452" s="73">
        <f t="shared" si="186"/>
        <v>132</v>
      </c>
      <c r="AD452" s="73">
        <f t="shared" si="187"/>
        <v>100.44</v>
      </c>
      <c r="AE452" s="73">
        <f t="shared" si="188"/>
        <v>1.92</v>
      </c>
      <c r="AF452" s="82" t="b">
        <f t="shared" si="189"/>
        <v>1</v>
      </c>
    </row>
    <row r="453" spans="1:32">
      <c r="A453" s="43" t="s">
        <v>3691</v>
      </c>
      <c r="B453" s="19" t="s">
        <v>895</v>
      </c>
      <c r="C453" s="19" t="s">
        <v>3805</v>
      </c>
      <c r="D453" s="19">
        <v>41531587</v>
      </c>
      <c r="E453" s="58" t="str">
        <f t="shared" si="178"/>
        <v>KG-ARI-1903-00107-02513/41531587</v>
      </c>
      <c r="F453" s="19" t="s">
        <v>897</v>
      </c>
      <c r="G453" s="19" t="s">
        <v>898</v>
      </c>
      <c r="H453" s="45">
        <v>43538</v>
      </c>
      <c r="I453" s="46">
        <v>7</v>
      </c>
      <c r="J453" s="46">
        <v>21</v>
      </c>
      <c r="K453" s="67">
        <f t="shared" si="179"/>
        <v>3</v>
      </c>
      <c r="L453" s="47">
        <v>1.8</v>
      </c>
      <c r="M453" s="68">
        <f t="shared" si="180"/>
        <v>12.6</v>
      </c>
      <c r="N453" s="46">
        <v>32.5</v>
      </c>
      <c r="O453" s="46">
        <v>23</v>
      </c>
      <c r="P453" s="46">
        <v>25</v>
      </c>
      <c r="Q453" s="73">
        <f t="shared" si="181"/>
        <v>0.019</v>
      </c>
      <c r="R453" s="67">
        <f t="shared" si="182"/>
        <v>0.13</v>
      </c>
      <c r="S453" s="74">
        <f t="shared" si="183"/>
        <v>0.333333333333333</v>
      </c>
      <c r="T453" s="51">
        <v>7</v>
      </c>
      <c r="U453" s="76" t="s">
        <v>3806</v>
      </c>
      <c r="V453" s="26">
        <f>IF(E453="","",SUMIF(OUTBOUND!$G:$G,WMS!E453,OUTBOUND!$L:$L))</f>
        <v>0</v>
      </c>
      <c r="W453" s="26">
        <f>IF(E453="","",SUMIF(OUTBOUND!$G:$G,WMS!E453,OUTBOUND!$M:$M))</f>
        <v>0</v>
      </c>
      <c r="X453" s="73">
        <f>IF(E453="","",SUMIF(OUTBOUND!$G:$G,WMS!E453,OUTBOUND!$O:$O))</f>
        <v>0</v>
      </c>
      <c r="Y453" s="73">
        <f>IF(E453="","",SUMIF(OUTBOUND!$G:$G,WMS!E453,OUTBOUND!$AC:$AC))</f>
        <v>0</v>
      </c>
      <c r="Z453" s="73">
        <f>IF(E453="","",SUMIF(OUTBOUND!$G:$G,WMS!E453,OUTBOUND!$P:$P))</f>
        <v>0</v>
      </c>
      <c r="AA453" s="26">
        <f t="shared" si="184"/>
        <v>7</v>
      </c>
      <c r="AB453" s="26">
        <f t="shared" si="185"/>
        <v>21</v>
      </c>
      <c r="AC453" s="73">
        <f t="shared" si="186"/>
        <v>12.6</v>
      </c>
      <c r="AD453" s="73">
        <f t="shared" si="187"/>
        <v>7</v>
      </c>
      <c r="AE453" s="73">
        <f t="shared" si="188"/>
        <v>0.13</v>
      </c>
      <c r="AF453" s="82" t="b">
        <f t="shared" si="189"/>
        <v>1</v>
      </c>
    </row>
    <row r="454" spans="1:32">
      <c r="A454" s="43" t="s">
        <v>3685</v>
      </c>
      <c r="B454" s="19" t="s">
        <v>900</v>
      </c>
      <c r="C454" s="19" t="s">
        <v>3807</v>
      </c>
      <c r="D454" s="19">
        <v>42232308</v>
      </c>
      <c r="E454" s="58" t="str">
        <f t="shared" si="178"/>
        <v>KG-ARI-1903-00107-02494/42232308</v>
      </c>
      <c r="F454" s="20" t="s">
        <v>902</v>
      </c>
      <c r="G454" s="19" t="s">
        <v>903</v>
      </c>
      <c r="H454" s="45">
        <v>43539</v>
      </c>
      <c r="I454" s="46">
        <v>4</v>
      </c>
      <c r="J454" s="46">
        <v>24</v>
      </c>
      <c r="K454" s="67">
        <f t="shared" si="179"/>
        <v>6</v>
      </c>
      <c r="L454" s="47">
        <v>4.6</v>
      </c>
      <c r="M454" s="68">
        <f t="shared" si="180"/>
        <v>18.4</v>
      </c>
      <c r="N454" s="46">
        <v>46</v>
      </c>
      <c r="O454" s="46">
        <v>32</v>
      </c>
      <c r="P454" s="46">
        <v>23</v>
      </c>
      <c r="Q454" s="73">
        <f t="shared" si="181"/>
        <v>0.034</v>
      </c>
      <c r="R454" s="67">
        <f t="shared" si="182"/>
        <v>0.14</v>
      </c>
      <c r="S454" s="74">
        <f t="shared" si="183"/>
        <v>0.683333333333333</v>
      </c>
      <c r="T454" s="51">
        <v>16.4</v>
      </c>
      <c r="U454" s="76" t="s">
        <v>3797</v>
      </c>
      <c r="V454" s="26">
        <f>IF(E454="","",SUMIF(OUTBOUND!$G:$G,WMS!E454,OUTBOUND!$L:$L))</f>
        <v>0</v>
      </c>
      <c r="W454" s="26">
        <f>IF(E454="","",SUMIF(OUTBOUND!$G:$G,WMS!E454,OUTBOUND!$M:$M))</f>
        <v>0</v>
      </c>
      <c r="X454" s="73">
        <f>IF(E454="","",SUMIF(OUTBOUND!$G:$G,WMS!E454,OUTBOUND!$O:$O))</f>
        <v>0</v>
      </c>
      <c r="Y454" s="73">
        <f>IF(E454="","",SUMIF(OUTBOUND!$G:$G,WMS!E454,OUTBOUND!$AC:$AC))</f>
        <v>0</v>
      </c>
      <c r="Z454" s="73">
        <f>IF(E454="","",SUMIF(OUTBOUND!$G:$G,WMS!E454,OUTBOUND!$P:$P))</f>
        <v>0</v>
      </c>
      <c r="AA454" s="26">
        <f t="shared" si="184"/>
        <v>4</v>
      </c>
      <c r="AB454" s="26">
        <f t="shared" si="185"/>
        <v>24</v>
      </c>
      <c r="AC454" s="73">
        <f t="shared" si="186"/>
        <v>18.4</v>
      </c>
      <c r="AD454" s="73">
        <f t="shared" si="187"/>
        <v>16.4</v>
      </c>
      <c r="AE454" s="73">
        <f t="shared" si="188"/>
        <v>0.14</v>
      </c>
      <c r="AF454" s="82" t="b">
        <f t="shared" si="189"/>
        <v>1</v>
      </c>
    </row>
    <row r="455" spans="1:32">
      <c r="A455" s="43" t="s">
        <v>3685</v>
      </c>
      <c r="B455" s="19" t="s">
        <v>900</v>
      </c>
      <c r="C455" s="19" t="s">
        <v>3807</v>
      </c>
      <c r="D455" s="19">
        <v>42555667</v>
      </c>
      <c r="E455" s="58" t="str">
        <f t="shared" si="178"/>
        <v>KG-ARI-1903-00107-02494/42555667</v>
      </c>
      <c r="F455" s="20" t="s">
        <v>902</v>
      </c>
      <c r="G455" s="19" t="s">
        <v>905</v>
      </c>
      <c r="H455" s="45">
        <v>43539</v>
      </c>
      <c r="I455" s="46">
        <v>4</v>
      </c>
      <c r="J455" s="46">
        <v>16</v>
      </c>
      <c r="K455" s="67">
        <f t="shared" si="179"/>
        <v>4</v>
      </c>
      <c r="L455" s="47">
        <v>1.1</v>
      </c>
      <c r="M455" s="68">
        <f t="shared" si="180"/>
        <v>4.4</v>
      </c>
      <c r="N455" s="46">
        <v>41</v>
      </c>
      <c r="O455" s="46">
        <v>25</v>
      </c>
      <c r="P455" s="46">
        <v>18</v>
      </c>
      <c r="Q455" s="73">
        <f t="shared" si="181"/>
        <v>0.018</v>
      </c>
      <c r="R455" s="67">
        <f t="shared" si="182"/>
        <v>0.07</v>
      </c>
      <c r="S455" s="74">
        <f t="shared" si="183"/>
        <v>0.2</v>
      </c>
      <c r="T455" s="51">
        <v>3.2</v>
      </c>
      <c r="U455" s="76" t="s">
        <v>3425</v>
      </c>
      <c r="V455" s="26">
        <f>IF(E455="","",SUMIF(OUTBOUND!$G:$G,WMS!E455,OUTBOUND!$L:$L))</f>
        <v>0</v>
      </c>
      <c r="W455" s="26">
        <f>IF(E455="","",SUMIF(OUTBOUND!$G:$G,WMS!E455,OUTBOUND!$M:$M))</f>
        <v>0</v>
      </c>
      <c r="X455" s="73">
        <f>IF(E455="","",SUMIF(OUTBOUND!$G:$G,WMS!E455,OUTBOUND!$O:$O))</f>
        <v>0</v>
      </c>
      <c r="Y455" s="73">
        <f>IF(E455="","",SUMIF(OUTBOUND!$G:$G,WMS!E455,OUTBOUND!$AC:$AC))</f>
        <v>0</v>
      </c>
      <c r="Z455" s="73">
        <f>IF(E455="","",SUMIF(OUTBOUND!$G:$G,WMS!E455,OUTBOUND!$P:$P))</f>
        <v>0</v>
      </c>
      <c r="AA455" s="26">
        <f t="shared" si="184"/>
        <v>4</v>
      </c>
      <c r="AB455" s="26">
        <f t="shared" si="185"/>
        <v>16</v>
      </c>
      <c r="AC455" s="73">
        <f t="shared" si="186"/>
        <v>4.4</v>
      </c>
      <c r="AD455" s="73">
        <f t="shared" si="187"/>
        <v>3.2</v>
      </c>
      <c r="AE455" s="73">
        <f t="shared" si="188"/>
        <v>0.07</v>
      </c>
      <c r="AF455" s="82" t="b">
        <f t="shared" si="189"/>
        <v>1</v>
      </c>
    </row>
    <row r="456" spans="1:32">
      <c r="A456" s="43" t="s">
        <v>3343</v>
      </c>
      <c r="B456" s="19" t="s">
        <v>907</v>
      </c>
      <c r="C456" s="19" t="s">
        <v>3808</v>
      </c>
      <c r="D456" s="19">
        <v>41401521</v>
      </c>
      <c r="E456" s="58" t="str">
        <f t="shared" si="178"/>
        <v>KG-ARI-1903-00107-02384/41401521</v>
      </c>
      <c r="F456" s="20" t="s">
        <v>909</v>
      </c>
      <c r="G456" s="19" t="s">
        <v>910</v>
      </c>
      <c r="H456" s="45">
        <v>43542</v>
      </c>
      <c r="I456" s="46">
        <v>13</v>
      </c>
      <c r="J456" s="46">
        <v>156</v>
      </c>
      <c r="K456" s="67">
        <f t="shared" si="179"/>
        <v>12</v>
      </c>
      <c r="L456" s="47">
        <v>1.85</v>
      </c>
      <c r="M456" s="68">
        <f t="shared" si="180"/>
        <v>24.05</v>
      </c>
      <c r="N456" s="46">
        <v>42.5</v>
      </c>
      <c r="O456" s="46">
        <v>23.5</v>
      </c>
      <c r="P456" s="46">
        <v>30.5</v>
      </c>
      <c r="Q456" s="73">
        <f t="shared" si="181"/>
        <v>0.03</v>
      </c>
      <c r="R456" s="67">
        <f t="shared" si="182"/>
        <v>0.4</v>
      </c>
      <c r="S456" s="74">
        <f t="shared" si="183"/>
        <v>0.121794871794872</v>
      </c>
      <c r="T456" s="51">
        <v>19</v>
      </c>
      <c r="U456" s="76" t="s">
        <v>3803</v>
      </c>
      <c r="V456" s="26">
        <f>IF(E456="","",SUMIF(OUTBOUND!$G:$G,WMS!E456,OUTBOUND!$L:$L))</f>
        <v>7</v>
      </c>
      <c r="W456" s="26">
        <f>IF(E456="","",SUMIF(OUTBOUND!$G:$G,WMS!E456,OUTBOUND!$M:$M))</f>
        <v>84</v>
      </c>
      <c r="X456" s="73">
        <f>IF(E456="","",SUMIF(OUTBOUND!$G:$G,WMS!E456,OUTBOUND!$O:$O))</f>
        <v>12.95</v>
      </c>
      <c r="Y456" s="73">
        <f>IF(E456="","",SUMIF(OUTBOUND!$G:$G,WMS!E456,OUTBOUND!$AC:$AC))</f>
        <v>10.2307692307692</v>
      </c>
      <c r="Z456" s="73">
        <f>IF(E456="","",SUMIF(OUTBOUND!$G:$G,WMS!E456,OUTBOUND!$P:$P))</f>
        <v>0.21</v>
      </c>
      <c r="AA456" s="26">
        <f t="shared" si="184"/>
        <v>6</v>
      </c>
      <c r="AB456" s="26">
        <f t="shared" si="185"/>
        <v>72</v>
      </c>
      <c r="AC456" s="73">
        <f t="shared" si="186"/>
        <v>11.1</v>
      </c>
      <c r="AD456" s="73">
        <f t="shared" si="187"/>
        <v>8.76923076923075</v>
      </c>
      <c r="AE456" s="73">
        <f t="shared" si="188"/>
        <v>0.19</v>
      </c>
      <c r="AF456" s="82" t="b">
        <f t="shared" si="189"/>
        <v>1</v>
      </c>
    </row>
    <row r="457" spans="1:32">
      <c r="A457" s="43" t="s">
        <v>3343</v>
      </c>
      <c r="B457" s="19" t="s">
        <v>907</v>
      </c>
      <c r="C457" s="19" t="s">
        <v>3808</v>
      </c>
      <c r="D457" s="19">
        <v>41401439</v>
      </c>
      <c r="E457" s="58" t="str">
        <f t="shared" si="178"/>
        <v>KG-ARI-1903-00107-02384/41401439</v>
      </c>
      <c r="F457" s="20" t="s">
        <v>909</v>
      </c>
      <c r="G457" s="19" t="s">
        <v>910</v>
      </c>
      <c r="H457" s="45">
        <v>43542</v>
      </c>
      <c r="I457" s="46">
        <v>16</v>
      </c>
      <c r="J457" s="46">
        <v>192</v>
      </c>
      <c r="K457" s="67">
        <f t="shared" si="179"/>
        <v>12</v>
      </c>
      <c r="L457" s="47">
        <v>3.15</v>
      </c>
      <c r="M457" s="68">
        <f t="shared" si="180"/>
        <v>50.4</v>
      </c>
      <c r="N457" s="46">
        <v>44.5</v>
      </c>
      <c r="O457" s="46">
        <v>30.5</v>
      </c>
      <c r="P457" s="46">
        <v>25</v>
      </c>
      <c r="Q457" s="73">
        <f t="shared" si="181"/>
        <v>0.034</v>
      </c>
      <c r="R457" s="67">
        <f t="shared" si="182"/>
        <v>0.54</v>
      </c>
      <c r="S457" s="74">
        <f t="shared" si="183"/>
        <v>0.234375</v>
      </c>
      <c r="T457" s="51">
        <v>45</v>
      </c>
      <c r="U457" s="76" t="s">
        <v>3803</v>
      </c>
      <c r="V457" s="26">
        <f>IF(E457="","",SUMIF(OUTBOUND!$G:$G,WMS!E457,OUTBOUND!$L:$L))</f>
        <v>8</v>
      </c>
      <c r="W457" s="26">
        <f>IF(E457="","",SUMIF(OUTBOUND!$G:$G,WMS!E457,OUTBOUND!$M:$M))</f>
        <v>96</v>
      </c>
      <c r="X457" s="73">
        <f>IF(E457="","",SUMIF(OUTBOUND!$G:$G,WMS!E457,OUTBOUND!$O:$O))</f>
        <v>25.2</v>
      </c>
      <c r="Y457" s="73">
        <f>IF(E457="","",SUMIF(OUTBOUND!$G:$G,WMS!E457,OUTBOUND!$AC:$AC))</f>
        <v>22.5</v>
      </c>
      <c r="Z457" s="73">
        <f>IF(E457="","",SUMIF(OUTBOUND!$G:$G,WMS!E457,OUTBOUND!$P:$P))</f>
        <v>0.272</v>
      </c>
      <c r="AA457" s="26">
        <f t="shared" si="184"/>
        <v>8</v>
      </c>
      <c r="AB457" s="26">
        <f t="shared" si="185"/>
        <v>96</v>
      </c>
      <c r="AC457" s="73">
        <f t="shared" si="186"/>
        <v>25.2</v>
      </c>
      <c r="AD457" s="73">
        <f t="shared" si="187"/>
        <v>22.5</v>
      </c>
      <c r="AE457" s="73">
        <f t="shared" si="188"/>
        <v>0.268</v>
      </c>
      <c r="AF457" s="82" t="b">
        <f t="shared" si="189"/>
        <v>1</v>
      </c>
    </row>
    <row r="458" spans="1:32">
      <c r="A458" s="43" t="s">
        <v>3343</v>
      </c>
      <c r="B458" s="19" t="s">
        <v>907</v>
      </c>
      <c r="C458" s="19" t="s">
        <v>3808</v>
      </c>
      <c r="D458" s="19">
        <v>42620167</v>
      </c>
      <c r="E458" s="58" t="str">
        <f t="shared" si="178"/>
        <v>KG-ARI-1903-00107-02384/42620167</v>
      </c>
      <c r="F458" s="20" t="s">
        <v>909</v>
      </c>
      <c r="G458" s="19" t="s">
        <v>911</v>
      </c>
      <c r="H458" s="45">
        <v>43542</v>
      </c>
      <c r="I458" s="46">
        <v>23</v>
      </c>
      <c r="J458" s="46">
        <v>138</v>
      </c>
      <c r="K458" s="67">
        <f t="shared" si="179"/>
        <v>6</v>
      </c>
      <c r="L458" s="47">
        <v>7.4</v>
      </c>
      <c r="M458" s="68">
        <f t="shared" si="180"/>
        <v>170.2</v>
      </c>
      <c r="N458" s="46">
        <v>32</v>
      </c>
      <c r="O458" s="46">
        <v>31.5</v>
      </c>
      <c r="P458" s="46">
        <v>90</v>
      </c>
      <c r="Q458" s="73">
        <f t="shared" si="181"/>
        <v>0.091</v>
      </c>
      <c r="R458" s="67">
        <f t="shared" si="182"/>
        <v>2.09</v>
      </c>
      <c r="S458" s="74">
        <f t="shared" si="183"/>
        <v>1.16666666666667</v>
      </c>
      <c r="T458" s="51">
        <v>161</v>
      </c>
      <c r="U458" s="76" t="s">
        <v>3809</v>
      </c>
      <c r="V458" s="26">
        <f>IF(E458="","",SUMIF(OUTBOUND!$G:$G,WMS!E458,OUTBOUND!$L:$L))</f>
        <v>9</v>
      </c>
      <c r="W458" s="26">
        <f>IF(E458="","",SUMIF(OUTBOUND!$G:$G,WMS!E458,OUTBOUND!$M:$M))</f>
        <v>54</v>
      </c>
      <c r="X458" s="73">
        <f>IF(E458="","",SUMIF(OUTBOUND!$G:$G,WMS!E458,OUTBOUND!$O:$O))</f>
        <v>66.6</v>
      </c>
      <c r="Y458" s="73">
        <f>IF(E458="","",SUMIF(OUTBOUND!$G:$G,WMS!E458,OUTBOUND!$AC:$AC))</f>
        <v>63.0000000000002</v>
      </c>
      <c r="Z458" s="73">
        <f>IF(E458="","",SUMIF(OUTBOUND!$G:$G,WMS!E458,OUTBOUND!$P:$P))</f>
        <v>0.819</v>
      </c>
      <c r="AA458" s="26">
        <f t="shared" si="184"/>
        <v>14</v>
      </c>
      <c r="AB458" s="26">
        <f t="shared" si="185"/>
        <v>84</v>
      </c>
      <c r="AC458" s="73">
        <f t="shared" si="186"/>
        <v>103.6</v>
      </c>
      <c r="AD458" s="73">
        <f t="shared" si="187"/>
        <v>97.9999999999998</v>
      </c>
      <c r="AE458" s="73">
        <f t="shared" si="188"/>
        <v>1.271</v>
      </c>
      <c r="AF458" s="82" t="b">
        <f t="shared" si="189"/>
        <v>1</v>
      </c>
    </row>
    <row r="459" spans="1:32">
      <c r="A459" s="43" t="s">
        <v>3343</v>
      </c>
      <c r="B459" s="19" t="s">
        <v>907</v>
      </c>
      <c r="C459" s="19" t="s">
        <v>3808</v>
      </c>
      <c r="D459" s="19">
        <v>42626787</v>
      </c>
      <c r="E459" s="58" t="str">
        <f t="shared" si="178"/>
        <v>KG-ARI-1903-00107-02384/42626787</v>
      </c>
      <c r="F459" s="20" t="s">
        <v>909</v>
      </c>
      <c r="G459" s="19" t="s">
        <v>913</v>
      </c>
      <c r="H459" s="45">
        <v>43542</v>
      </c>
      <c r="I459" s="46">
        <v>25</v>
      </c>
      <c r="J459" s="46">
        <v>300</v>
      </c>
      <c r="K459" s="67">
        <f t="shared" si="179"/>
        <v>12</v>
      </c>
      <c r="L459" s="47">
        <v>8.6</v>
      </c>
      <c r="M459" s="68">
        <f t="shared" si="180"/>
        <v>215</v>
      </c>
      <c r="N459" s="46">
        <v>44.5</v>
      </c>
      <c r="O459" s="46">
        <v>31.5</v>
      </c>
      <c r="P459" s="46">
        <v>64.5</v>
      </c>
      <c r="Q459" s="73">
        <f t="shared" si="181"/>
        <v>0.09</v>
      </c>
      <c r="R459" s="67">
        <f t="shared" si="182"/>
        <v>2.26</v>
      </c>
      <c r="S459" s="74">
        <f t="shared" si="183"/>
        <v>0.683333333333333</v>
      </c>
      <c r="T459" s="51">
        <v>205</v>
      </c>
      <c r="U459" s="76" t="s">
        <v>3810</v>
      </c>
      <c r="V459" s="26">
        <f>IF(E459="","",SUMIF(OUTBOUND!$G:$G,WMS!E459,OUTBOUND!$L:$L))</f>
        <v>15</v>
      </c>
      <c r="W459" s="26">
        <f>IF(E459="","",SUMIF(OUTBOUND!$G:$G,WMS!E459,OUTBOUND!$M:$M))</f>
        <v>180</v>
      </c>
      <c r="X459" s="73">
        <f>IF(E459="","",SUMIF(OUTBOUND!$G:$G,WMS!E459,OUTBOUND!$O:$O))</f>
        <v>129</v>
      </c>
      <c r="Y459" s="73">
        <f>IF(E459="","",SUMIF(OUTBOUND!$G:$G,WMS!E459,OUTBOUND!$AC:$AC))</f>
        <v>123</v>
      </c>
      <c r="Z459" s="73">
        <f>IF(E459="","",SUMIF(OUTBOUND!$G:$G,WMS!E459,OUTBOUND!$P:$P))</f>
        <v>1.35</v>
      </c>
      <c r="AA459" s="26">
        <f t="shared" si="184"/>
        <v>10</v>
      </c>
      <c r="AB459" s="26">
        <f t="shared" si="185"/>
        <v>120</v>
      </c>
      <c r="AC459" s="73">
        <f t="shared" si="186"/>
        <v>86</v>
      </c>
      <c r="AD459" s="73">
        <f t="shared" si="187"/>
        <v>82.0000000000001</v>
      </c>
      <c r="AE459" s="73">
        <f t="shared" si="188"/>
        <v>0.91</v>
      </c>
      <c r="AF459" s="82" t="b">
        <f t="shared" si="189"/>
        <v>1</v>
      </c>
    </row>
    <row r="460" spans="1:33">
      <c r="A460" s="61" t="s">
        <v>3343</v>
      </c>
      <c r="B460" s="62" t="s">
        <v>907</v>
      </c>
      <c r="C460" s="62" t="s">
        <v>3808</v>
      </c>
      <c r="D460" s="62">
        <v>42627029</v>
      </c>
      <c r="E460" s="58" t="str">
        <f t="shared" si="178"/>
        <v>KG-ARI-1903-00107-02384/42627029</v>
      </c>
      <c r="F460" s="20" t="s">
        <v>909</v>
      </c>
      <c r="G460" s="19" t="s">
        <v>913</v>
      </c>
      <c r="H460" s="45">
        <v>43542</v>
      </c>
      <c r="I460" s="46">
        <v>31</v>
      </c>
      <c r="J460" s="46">
        <v>186</v>
      </c>
      <c r="K460" s="67">
        <f t="shared" si="179"/>
        <v>6</v>
      </c>
      <c r="L460" s="47">
        <v>14.1</v>
      </c>
      <c r="M460" s="68">
        <f t="shared" si="180"/>
        <v>437.1</v>
      </c>
      <c r="N460" s="46">
        <v>71.5</v>
      </c>
      <c r="O460" s="46">
        <v>47</v>
      </c>
      <c r="P460" s="46">
        <v>62</v>
      </c>
      <c r="Q460" s="73">
        <f t="shared" si="181"/>
        <v>0.208</v>
      </c>
      <c r="R460" s="67">
        <f t="shared" si="182"/>
        <v>6.46</v>
      </c>
      <c r="S460" s="74">
        <f t="shared" si="183"/>
        <v>2.38172043010753</v>
      </c>
      <c r="T460" s="51">
        <v>443</v>
      </c>
      <c r="U460" s="79" t="s">
        <v>3345</v>
      </c>
      <c r="V460" s="26">
        <f>IF(E460="","",SUMIF(OUTBOUND!$G:$G,WMS!E460,OUTBOUND!$L:$L))</f>
        <v>31</v>
      </c>
      <c r="W460" s="26">
        <f>IF(E460="","",SUMIF(OUTBOUND!$G:$G,WMS!E460,OUTBOUND!$M:$M))</f>
        <v>186</v>
      </c>
      <c r="X460" s="73">
        <f>IF(E460="","",SUMIF(OUTBOUND!$G:$G,WMS!E460,OUTBOUND!$O:$O))</f>
        <v>437.1</v>
      </c>
      <c r="Y460" s="73">
        <f>IF(E460="","",SUMIF(OUTBOUND!$G:$G,WMS!E460,OUTBOUND!$AC:$AC))</f>
        <v>443.000000000001</v>
      </c>
      <c r="Z460" s="73">
        <f>IF(E460="","",SUMIF(OUTBOUND!$G:$G,WMS!E460,OUTBOUND!$P:$P))</f>
        <v>6.448</v>
      </c>
      <c r="AA460" s="26">
        <f t="shared" si="184"/>
        <v>0</v>
      </c>
      <c r="AB460" s="26">
        <f t="shared" si="185"/>
        <v>0</v>
      </c>
      <c r="AC460" s="73">
        <f t="shared" si="186"/>
        <v>0</v>
      </c>
      <c r="AD460" s="73">
        <f t="shared" si="187"/>
        <v>-6.25277607468888e-13</v>
      </c>
      <c r="AE460" s="73">
        <f t="shared" si="188"/>
        <v>0.0120000000000005</v>
      </c>
      <c r="AF460" s="82" t="e">
        <f t="shared" si="189"/>
        <v>#DIV/0!</v>
      </c>
      <c r="AG460" s="60" t="s">
        <v>3310</v>
      </c>
    </row>
    <row r="461" spans="1:32">
      <c r="A461" s="43" t="s">
        <v>3685</v>
      </c>
      <c r="B461" s="19" t="s">
        <v>915</v>
      </c>
      <c r="C461" s="19" t="s">
        <v>3811</v>
      </c>
      <c r="D461" s="19">
        <v>42611721</v>
      </c>
      <c r="E461" s="58" t="str">
        <f t="shared" si="178"/>
        <v>KG-ARI-1903-00107-02577/42611721</v>
      </c>
      <c r="F461" s="19" t="s">
        <v>917</v>
      </c>
      <c r="G461" s="19" t="s">
        <v>918</v>
      </c>
      <c r="H461" s="45">
        <v>43542</v>
      </c>
      <c r="I461" s="46">
        <v>7</v>
      </c>
      <c r="J461" s="46">
        <v>84</v>
      </c>
      <c r="K461" s="67">
        <f t="shared" si="179"/>
        <v>12</v>
      </c>
      <c r="L461" s="47">
        <v>0.6</v>
      </c>
      <c r="M461" s="68">
        <f t="shared" si="180"/>
        <v>4.2</v>
      </c>
      <c r="N461" s="46">
        <v>21.5</v>
      </c>
      <c r="O461" s="46">
        <v>16.5</v>
      </c>
      <c r="P461" s="46">
        <v>14</v>
      </c>
      <c r="Q461" s="73">
        <f t="shared" si="181"/>
        <v>0.005</v>
      </c>
      <c r="R461" s="67">
        <f t="shared" si="182"/>
        <v>0.03</v>
      </c>
      <c r="S461" s="74">
        <f t="shared" si="183"/>
        <v>0.0291666666666667</v>
      </c>
      <c r="T461" s="51">
        <v>2.45</v>
      </c>
      <c r="U461" s="76" t="s">
        <v>3748</v>
      </c>
      <c r="V461" s="26">
        <f>IF(E461="","",SUMIF(OUTBOUND!$G:$G,WMS!E461,OUTBOUND!$L:$L))</f>
        <v>6</v>
      </c>
      <c r="W461" s="26">
        <f>IF(E461="","",SUMIF(OUTBOUND!$G:$G,WMS!E461,OUTBOUND!$M:$M))</f>
        <v>72</v>
      </c>
      <c r="X461" s="73">
        <f>IF(E461="","",SUMIF(OUTBOUND!$G:$G,WMS!E461,OUTBOUND!$O:$O))</f>
        <v>3.6</v>
      </c>
      <c r="Y461" s="73">
        <f>IF(E461="","",SUMIF(OUTBOUND!$G:$G,WMS!E461,OUTBOUND!$AC:$AC))</f>
        <v>2.1</v>
      </c>
      <c r="Z461" s="73">
        <f>IF(E461="","",SUMIF(OUTBOUND!$G:$G,WMS!E461,OUTBOUND!$P:$P))</f>
        <v>0.03</v>
      </c>
      <c r="AA461" s="26">
        <f t="shared" si="184"/>
        <v>1</v>
      </c>
      <c r="AB461" s="26">
        <f t="shared" si="185"/>
        <v>12</v>
      </c>
      <c r="AC461" s="73">
        <f t="shared" si="186"/>
        <v>0.6</v>
      </c>
      <c r="AD461" s="73">
        <f t="shared" si="187"/>
        <v>0.349999999999998</v>
      </c>
      <c r="AE461" s="73">
        <f t="shared" si="188"/>
        <v>0</v>
      </c>
      <c r="AF461" s="82" t="b">
        <f t="shared" si="189"/>
        <v>1</v>
      </c>
    </row>
    <row r="462" spans="1:32">
      <c r="A462" s="43" t="s">
        <v>3812</v>
      </c>
      <c r="B462" s="19" t="s">
        <v>921</v>
      </c>
      <c r="C462" s="19" t="s">
        <v>3813</v>
      </c>
      <c r="D462" s="19" t="s">
        <v>3814</v>
      </c>
      <c r="E462" s="58" t="str">
        <f t="shared" si="178"/>
        <v>KG-ARI-1903-00107-02402/42262169</v>
      </c>
      <c r="F462" s="19" t="s">
        <v>923</v>
      </c>
      <c r="G462" s="19" t="s">
        <v>924</v>
      </c>
      <c r="H462" s="45">
        <v>43545</v>
      </c>
      <c r="I462" s="46">
        <v>4</v>
      </c>
      <c r="J462" s="46">
        <v>16</v>
      </c>
      <c r="K462" s="67">
        <f t="shared" si="179"/>
        <v>4</v>
      </c>
      <c r="L462" s="47">
        <v>3.5</v>
      </c>
      <c r="M462" s="68">
        <f t="shared" si="180"/>
        <v>14</v>
      </c>
      <c r="N462" s="46">
        <v>41</v>
      </c>
      <c r="O462" s="46">
        <v>29</v>
      </c>
      <c r="P462" s="46">
        <v>29</v>
      </c>
      <c r="Q462" s="73">
        <f t="shared" si="181"/>
        <v>0.034</v>
      </c>
      <c r="R462" s="67">
        <f t="shared" si="182"/>
        <v>0.14</v>
      </c>
      <c r="S462" s="74">
        <f t="shared" si="183"/>
        <v>0.5625</v>
      </c>
      <c r="T462" s="51">
        <v>9</v>
      </c>
      <c r="U462" s="76" t="s">
        <v>3423</v>
      </c>
      <c r="V462" s="26">
        <f>IF(E462="","",SUMIF(OUTBOUND!$G:$G,WMS!E462,OUTBOUND!$L:$L))</f>
        <v>0</v>
      </c>
      <c r="W462" s="26">
        <f>IF(E462="","",SUMIF(OUTBOUND!$G:$G,WMS!E462,OUTBOUND!$M:$M))</f>
        <v>0</v>
      </c>
      <c r="X462" s="73">
        <f>IF(E462="","",SUMIF(OUTBOUND!$G:$G,WMS!E462,OUTBOUND!$O:$O))</f>
        <v>0</v>
      </c>
      <c r="Y462" s="73">
        <f>IF(E462="","",SUMIF(OUTBOUND!$G:$G,WMS!E462,OUTBOUND!$AC:$AC))</f>
        <v>0</v>
      </c>
      <c r="Z462" s="73">
        <f>IF(E462="","",SUMIF(OUTBOUND!$G:$G,WMS!E462,OUTBOUND!$P:$P))</f>
        <v>0</v>
      </c>
      <c r="AA462" s="26">
        <f t="shared" si="184"/>
        <v>4</v>
      </c>
      <c r="AB462" s="26">
        <f t="shared" si="185"/>
        <v>16</v>
      </c>
      <c r="AC462" s="73">
        <f t="shared" si="186"/>
        <v>14</v>
      </c>
      <c r="AD462" s="73">
        <f t="shared" si="187"/>
        <v>9</v>
      </c>
      <c r="AE462" s="73">
        <f t="shared" si="188"/>
        <v>0.14</v>
      </c>
      <c r="AF462" s="82" t="b">
        <f t="shared" si="189"/>
        <v>1</v>
      </c>
    </row>
    <row r="463" spans="1:32">
      <c r="A463" s="43" t="s">
        <v>3685</v>
      </c>
      <c r="B463" s="19" t="s">
        <v>926</v>
      </c>
      <c r="C463" s="19" t="s">
        <v>3815</v>
      </c>
      <c r="D463" s="19" t="s">
        <v>3816</v>
      </c>
      <c r="E463" s="58" t="str">
        <f t="shared" si="178"/>
        <v>KG-ARI-1903-00107-02505/42504696</v>
      </c>
      <c r="F463" s="19" t="s">
        <v>928</v>
      </c>
      <c r="G463" s="19" t="s">
        <v>931</v>
      </c>
      <c r="H463" s="45">
        <v>43545</v>
      </c>
      <c r="I463" s="46">
        <v>26</v>
      </c>
      <c r="J463" s="46">
        <v>156</v>
      </c>
      <c r="K463" s="67">
        <f t="shared" si="179"/>
        <v>6</v>
      </c>
      <c r="L463" s="47">
        <v>2.2</v>
      </c>
      <c r="M463" s="68">
        <f t="shared" si="180"/>
        <v>57.2</v>
      </c>
      <c r="N463" s="46">
        <v>42</v>
      </c>
      <c r="O463" s="46">
        <v>32</v>
      </c>
      <c r="P463" s="46">
        <v>16</v>
      </c>
      <c r="Q463" s="73">
        <f t="shared" si="181"/>
        <v>0.022</v>
      </c>
      <c r="R463" s="67">
        <f t="shared" si="182"/>
        <v>0.56</v>
      </c>
      <c r="S463" s="74">
        <f t="shared" si="183"/>
        <v>0.283333333333333</v>
      </c>
      <c r="T463" s="51">
        <v>44.2</v>
      </c>
      <c r="U463" s="76" t="s">
        <v>3423</v>
      </c>
      <c r="V463" s="26">
        <f>IF(E463="","",SUMIF(OUTBOUND!$G:$G,WMS!E463,OUTBOUND!$L:$L))</f>
        <v>24</v>
      </c>
      <c r="W463" s="26">
        <f>IF(E463="","",SUMIF(OUTBOUND!$G:$G,WMS!E463,OUTBOUND!$M:$M))</f>
        <v>144</v>
      </c>
      <c r="X463" s="73">
        <f>IF(E463="","",SUMIF(OUTBOUND!$G:$G,WMS!E463,OUTBOUND!$O:$O))</f>
        <v>52.8</v>
      </c>
      <c r="Y463" s="73">
        <f>IF(E463="","",SUMIF(OUTBOUND!$G:$G,WMS!E463,OUTBOUND!$AC:$AC))</f>
        <v>40.7999999999999</v>
      </c>
      <c r="Z463" s="73">
        <f>IF(E463="","",SUMIF(OUTBOUND!$G:$G,WMS!E463,OUTBOUND!$P:$P))</f>
        <v>0.528</v>
      </c>
      <c r="AA463" s="26">
        <f t="shared" si="184"/>
        <v>2</v>
      </c>
      <c r="AB463" s="26">
        <f t="shared" si="185"/>
        <v>12</v>
      </c>
      <c r="AC463" s="73">
        <f t="shared" si="186"/>
        <v>4.39999999999999</v>
      </c>
      <c r="AD463" s="73">
        <f t="shared" si="187"/>
        <v>3.40000000000006</v>
      </c>
      <c r="AE463" s="73">
        <f t="shared" si="188"/>
        <v>0.032</v>
      </c>
      <c r="AF463" s="82" t="b">
        <f t="shared" si="189"/>
        <v>1</v>
      </c>
    </row>
    <row r="464" spans="1:32">
      <c r="A464" s="43" t="s">
        <v>3685</v>
      </c>
      <c r="B464" s="19" t="s">
        <v>926</v>
      </c>
      <c r="C464" s="19" t="s">
        <v>3815</v>
      </c>
      <c r="D464" s="19" t="s">
        <v>3817</v>
      </c>
      <c r="E464" s="58" t="str">
        <f t="shared" si="178"/>
        <v>KG-ARI-1903-00107-02505/42439851</v>
      </c>
      <c r="F464" s="19" t="s">
        <v>928</v>
      </c>
      <c r="G464" s="19" t="s">
        <v>929</v>
      </c>
      <c r="H464" s="45">
        <v>43545</v>
      </c>
      <c r="I464" s="46">
        <v>8</v>
      </c>
      <c r="J464" s="46">
        <v>96</v>
      </c>
      <c r="K464" s="67">
        <f t="shared" si="179"/>
        <v>12</v>
      </c>
      <c r="L464" s="47">
        <v>1.6</v>
      </c>
      <c r="M464" s="68">
        <f t="shared" si="180"/>
        <v>12.8</v>
      </c>
      <c r="N464" s="46">
        <v>23.5</v>
      </c>
      <c r="O464" s="46">
        <v>23.5</v>
      </c>
      <c r="P464" s="46">
        <v>24</v>
      </c>
      <c r="Q464" s="73">
        <f t="shared" si="181"/>
        <v>0.013</v>
      </c>
      <c r="R464" s="67">
        <f t="shared" si="182"/>
        <v>0.11</v>
      </c>
      <c r="S464" s="74">
        <f t="shared" si="183"/>
        <v>0.108333333333333</v>
      </c>
      <c r="T464" s="51">
        <v>10.4</v>
      </c>
      <c r="U464" s="76" t="s">
        <v>3423</v>
      </c>
      <c r="V464" s="26">
        <f>IF(E464="","",SUMIF(OUTBOUND!$G:$G,WMS!E464,OUTBOUND!$L:$L))</f>
        <v>7</v>
      </c>
      <c r="W464" s="26">
        <f>IF(E464="","",SUMIF(OUTBOUND!$G:$G,WMS!E464,OUTBOUND!$M:$M))</f>
        <v>84</v>
      </c>
      <c r="X464" s="73">
        <f>IF(E464="","",SUMIF(OUTBOUND!$G:$G,WMS!E464,OUTBOUND!$O:$O))</f>
        <v>11.2</v>
      </c>
      <c r="Y464" s="73">
        <f>IF(E464="","",SUMIF(OUTBOUND!$G:$G,WMS!E464,OUTBOUND!$AC:$AC))</f>
        <v>9.09999999999997</v>
      </c>
      <c r="Z464" s="73">
        <f>IF(E464="","",SUMIF(OUTBOUND!$G:$G,WMS!E464,OUTBOUND!$P:$P))</f>
        <v>0.091</v>
      </c>
      <c r="AA464" s="26">
        <f t="shared" si="184"/>
        <v>1</v>
      </c>
      <c r="AB464" s="26">
        <f t="shared" si="185"/>
        <v>12</v>
      </c>
      <c r="AC464" s="73">
        <f t="shared" si="186"/>
        <v>1.6</v>
      </c>
      <c r="AD464" s="73">
        <f t="shared" si="187"/>
        <v>1.30000000000003</v>
      </c>
      <c r="AE464" s="73">
        <f t="shared" si="188"/>
        <v>0.019</v>
      </c>
      <c r="AF464" s="82" t="b">
        <f t="shared" si="189"/>
        <v>1</v>
      </c>
    </row>
    <row r="465" spans="1:32">
      <c r="A465" s="43" t="s">
        <v>3685</v>
      </c>
      <c r="B465" s="19" t="s">
        <v>933</v>
      </c>
      <c r="C465" s="19" t="s">
        <v>3818</v>
      </c>
      <c r="D465" s="19">
        <v>30035157</v>
      </c>
      <c r="E465" s="58" t="str">
        <f t="shared" si="178"/>
        <v>KG-ARI-1903-00107-02529/30035157</v>
      </c>
      <c r="F465" s="19" t="s">
        <v>935</v>
      </c>
      <c r="G465" s="19" t="s">
        <v>936</v>
      </c>
      <c r="H465" s="45">
        <v>43545</v>
      </c>
      <c r="I465" s="46">
        <v>15</v>
      </c>
      <c r="J465" s="46">
        <v>90</v>
      </c>
      <c r="K465" s="67">
        <f t="shared" si="179"/>
        <v>6</v>
      </c>
      <c r="L465" s="47">
        <v>5.5</v>
      </c>
      <c r="M465" s="68">
        <f t="shared" si="180"/>
        <v>82.5</v>
      </c>
      <c r="N465" s="46">
        <v>49</v>
      </c>
      <c r="O465" s="46">
        <v>33</v>
      </c>
      <c r="P465" s="46">
        <v>17</v>
      </c>
      <c r="Q465" s="73">
        <f t="shared" si="181"/>
        <v>0.027</v>
      </c>
      <c r="R465" s="67">
        <f t="shared" si="182"/>
        <v>0.41</v>
      </c>
      <c r="S465" s="74">
        <f t="shared" si="183"/>
        <v>0.738333333333333</v>
      </c>
      <c r="T465" s="51">
        <v>66.45</v>
      </c>
      <c r="U465" s="76" t="s">
        <v>3819</v>
      </c>
      <c r="V465" s="26">
        <f>IF(E465="","",SUMIF(OUTBOUND!$G:$G,WMS!E465,OUTBOUND!$L:$L))</f>
        <v>10</v>
      </c>
      <c r="W465" s="26">
        <f>IF(E465="","",SUMIF(OUTBOUND!$G:$G,WMS!E465,OUTBOUND!$M:$M))</f>
        <v>60</v>
      </c>
      <c r="X465" s="73">
        <f>IF(E465="","",SUMIF(OUTBOUND!$G:$G,WMS!E465,OUTBOUND!$O:$O))</f>
        <v>55</v>
      </c>
      <c r="Y465" s="73">
        <f>IF(E465="","",SUMIF(OUTBOUND!$G:$G,WMS!E465,OUTBOUND!$AC:$AC))</f>
        <v>44.3</v>
      </c>
      <c r="Z465" s="73">
        <f>IF(E465="","",SUMIF(OUTBOUND!$G:$G,WMS!E465,OUTBOUND!$P:$P))</f>
        <v>0.27</v>
      </c>
      <c r="AA465" s="26">
        <f t="shared" si="184"/>
        <v>5</v>
      </c>
      <c r="AB465" s="26">
        <f t="shared" si="185"/>
        <v>30</v>
      </c>
      <c r="AC465" s="73">
        <f t="shared" si="186"/>
        <v>27.5</v>
      </c>
      <c r="AD465" s="73">
        <f t="shared" si="187"/>
        <v>22.15</v>
      </c>
      <c r="AE465" s="73">
        <f t="shared" si="188"/>
        <v>0.14</v>
      </c>
      <c r="AF465" s="82" t="b">
        <f t="shared" si="189"/>
        <v>1</v>
      </c>
    </row>
    <row r="466" spans="1:32">
      <c r="A466" s="43" t="s">
        <v>3685</v>
      </c>
      <c r="B466" s="19" t="s">
        <v>933</v>
      </c>
      <c r="C466" s="19" t="s">
        <v>3818</v>
      </c>
      <c r="D466" s="19">
        <v>42488088</v>
      </c>
      <c r="E466" s="58" t="str">
        <f t="shared" si="178"/>
        <v>KG-ARI-1903-00107-02529/42488088</v>
      </c>
      <c r="F466" s="19" t="s">
        <v>939</v>
      </c>
      <c r="G466" s="19" t="s">
        <v>940</v>
      </c>
      <c r="H466" s="45">
        <v>43545</v>
      </c>
      <c r="I466" s="46">
        <v>82</v>
      </c>
      <c r="J466" s="46">
        <v>82</v>
      </c>
      <c r="K466" s="67">
        <f t="shared" si="179"/>
        <v>1</v>
      </c>
      <c r="L466" s="47">
        <v>4.3</v>
      </c>
      <c r="M466" s="68">
        <f t="shared" si="180"/>
        <v>352.6</v>
      </c>
      <c r="N466" s="46">
        <v>31.5</v>
      </c>
      <c r="O466" s="46">
        <v>31.5</v>
      </c>
      <c r="P466" s="46">
        <v>64</v>
      </c>
      <c r="Q466" s="73">
        <f t="shared" si="181"/>
        <v>0.064</v>
      </c>
      <c r="R466" s="67">
        <f t="shared" si="182"/>
        <v>5.21</v>
      </c>
      <c r="S466" s="74">
        <f t="shared" si="183"/>
        <v>3.05</v>
      </c>
      <c r="T466" s="51">
        <v>250.1</v>
      </c>
      <c r="U466" s="76" t="s">
        <v>3820</v>
      </c>
      <c r="V466" s="26">
        <f>IF(E466="","",SUMIF(OUTBOUND!$G:$G,WMS!E466,OUTBOUND!$L:$L))</f>
        <v>68</v>
      </c>
      <c r="W466" s="26">
        <f>IF(E466="","",SUMIF(OUTBOUND!$G:$G,WMS!E466,OUTBOUND!$M:$M))</f>
        <v>68</v>
      </c>
      <c r="X466" s="73">
        <f>IF(E466="","",SUMIF(OUTBOUND!$G:$G,WMS!E466,OUTBOUND!$O:$O))</f>
        <v>292.4</v>
      </c>
      <c r="Y466" s="73">
        <f>IF(E466="","",SUMIF(OUTBOUND!$G:$G,WMS!E466,OUTBOUND!$AC:$AC))</f>
        <v>207.4</v>
      </c>
      <c r="Z466" s="73">
        <f>IF(E466="","",SUMIF(OUTBOUND!$G:$G,WMS!E466,OUTBOUND!$P:$P))</f>
        <v>4.352</v>
      </c>
      <c r="AA466" s="26">
        <f t="shared" si="184"/>
        <v>14</v>
      </c>
      <c r="AB466" s="26">
        <f t="shared" si="185"/>
        <v>14</v>
      </c>
      <c r="AC466" s="73">
        <f t="shared" si="186"/>
        <v>60.2</v>
      </c>
      <c r="AD466" s="73">
        <f t="shared" si="187"/>
        <v>42.7</v>
      </c>
      <c r="AE466" s="73">
        <f t="shared" si="188"/>
        <v>0.858000000000001</v>
      </c>
      <c r="AF466" s="82" t="b">
        <f t="shared" si="189"/>
        <v>1</v>
      </c>
    </row>
    <row r="467" spans="1:32">
      <c r="A467" s="43" t="s">
        <v>3821</v>
      </c>
      <c r="B467" s="19" t="s">
        <v>941</v>
      </c>
      <c r="C467" s="19" t="s">
        <v>3822</v>
      </c>
      <c r="D467" s="19" t="s">
        <v>3823</v>
      </c>
      <c r="E467" s="58" t="str">
        <f t="shared" si="178"/>
        <v>KG-ROB-1903-00089-02937/42627593</v>
      </c>
      <c r="F467" s="19" t="s">
        <v>943</v>
      </c>
      <c r="G467" s="19" t="s">
        <v>944</v>
      </c>
      <c r="H467" s="45">
        <v>43546</v>
      </c>
      <c r="I467" s="46">
        <v>79</v>
      </c>
      <c r="J467" s="46">
        <v>1264</v>
      </c>
      <c r="K467" s="67">
        <f t="shared" si="179"/>
        <v>16</v>
      </c>
      <c r="L467" s="47">
        <v>0.7</v>
      </c>
      <c r="M467" s="68">
        <f t="shared" si="180"/>
        <v>55.3</v>
      </c>
      <c r="N467" s="46">
        <v>28</v>
      </c>
      <c r="O467" s="46">
        <v>23</v>
      </c>
      <c r="P467" s="46">
        <v>14.5</v>
      </c>
      <c r="Q467" s="73">
        <f t="shared" si="181"/>
        <v>0.009</v>
      </c>
      <c r="R467" s="67">
        <f t="shared" si="182"/>
        <v>0.74</v>
      </c>
      <c r="S467" s="74">
        <f t="shared" si="183"/>
        <v>0.026875</v>
      </c>
      <c r="T467" s="51">
        <v>33.97</v>
      </c>
      <c r="U467" s="79" t="s">
        <v>3334</v>
      </c>
      <c r="V467" s="26">
        <f>IF(E467="","",SUMIF(OUTBOUND!$G:$G,WMS!E467,OUTBOUND!$L:$L))</f>
        <v>0</v>
      </c>
      <c r="W467" s="26">
        <f>IF(E467="","",SUMIF(OUTBOUND!$G:$G,WMS!E467,OUTBOUND!$M:$M))</f>
        <v>0</v>
      </c>
      <c r="X467" s="73">
        <f>IF(E467="","",SUMIF(OUTBOUND!$G:$G,WMS!E467,OUTBOUND!$O:$O))</f>
        <v>0</v>
      </c>
      <c r="Y467" s="73">
        <f>IF(E467="","",SUMIF(OUTBOUND!$G:$G,WMS!E467,OUTBOUND!$AC:$AC))</f>
        <v>0</v>
      </c>
      <c r="Z467" s="73">
        <f>IF(E467="","",SUMIF(OUTBOUND!$G:$G,WMS!E467,OUTBOUND!$P:$P))</f>
        <v>0</v>
      </c>
      <c r="AA467" s="26">
        <f t="shared" si="184"/>
        <v>79</v>
      </c>
      <c r="AB467" s="26">
        <f t="shared" si="185"/>
        <v>1264</v>
      </c>
      <c r="AC467" s="73">
        <f t="shared" si="186"/>
        <v>55.3</v>
      </c>
      <c r="AD467" s="73">
        <f t="shared" si="187"/>
        <v>33.97</v>
      </c>
      <c r="AE467" s="73">
        <f t="shared" si="188"/>
        <v>0.74</v>
      </c>
      <c r="AF467" s="82" t="b">
        <f t="shared" si="189"/>
        <v>1</v>
      </c>
    </row>
    <row r="468" spans="1:32">
      <c r="A468" s="43" t="s">
        <v>3821</v>
      </c>
      <c r="B468" s="19" t="s">
        <v>941</v>
      </c>
      <c r="C468" s="19" t="s">
        <v>3822</v>
      </c>
      <c r="D468" s="19" t="s">
        <v>3824</v>
      </c>
      <c r="E468" s="58" t="str">
        <f t="shared" si="178"/>
        <v>KG-ROB-1903-00089-02937/42627531</v>
      </c>
      <c r="F468" s="19" t="s">
        <v>943</v>
      </c>
      <c r="G468" s="19" t="s">
        <v>944</v>
      </c>
      <c r="H468" s="45">
        <v>43546</v>
      </c>
      <c r="I468" s="46">
        <v>63</v>
      </c>
      <c r="J468" s="46">
        <v>1008</v>
      </c>
      <c r="K468" s="67">
        <f t="shared" si="179"/>
        <v>16</v>
      </c>
      <c r="L468" s="47">
        <v>0.65</v>
      </c>
      <c r="M468" s="68">
        <f t="shared" si="180"/>
        <v>40.95</v>
      </c>
      <c r="N468" s="46">
        <v>28</v>
      </c>
      <c r="O468" s="46">
        <v>23</v>
      </c>
      <c r="P468" s="46">
        <v>14.5</v>
      </c>
      <c r="Q468" s="73">
        <f t="shared" si="181"/>
        <v>0.009</v>
      </c>
      <c r="R468" s="67">
        <f t="shared" si="182"/>
        <v>0.59</v>
      </c>
      <c r="S468" s="74">
        <f t="shared" si="183"/>
        <v>0.026875</v>
      </c>
      <c r="T468" s="51">
        <v>27.09</v>
      </c>
      <c r="U468" s="79" t="s">
        <v>3334</v>
      </c>
      <c r="V468" s="26">
        <f>IF(E468="","",SUMIF(OUTBOUND!$G:$G,WMS!E468,OUTBOUND!$L:$L))</f>
        <v>0</v>
      </c>
      <c r="W468" s="26">
        <f>IF(E468="","",SUMIF(OUTBOUND!$G:$G,WMS!E468,OUTBOUND!$M:$M))</f>
        <v>0</v>
      </c>
      <c r="X468" s="73">
        <f>IF(E468="","",SUMIF(OUTBOUND!$G:$G,WMS!E468,OUTBOUND!$O:$O))</f>
        <v>0</v>
      </c>
      <c r="Y468" s="73">
        <f>IF(E468="","",SUMIF(OUTBOUND!$G:$G,WMS!E468,OUTBOUND!$AC:$AC))</f>
        <v>0</v>
      </c>
      <c r="Z468" s="73">
        <f>IF(E468="","",SUMIF(OUTBOUND!$G:$G,WMS!E468,OUTBOUND!$P:$P))</f>
        <v>0</v>
      </c>
      <c r="AA468" s="26">
        <f t="shared" si="184"/>
        <v>63</v>
      </c>
      <c r="AB468" s="26">
        <f t="shared" si="185"/>
        <v>1008</v>
      </c>
      <c r="AC468" s="73">
        <f t="shared" si="186"/>
        <v>40.95</v>
      </c>
      <c r="AD468" s="73">
        <f t="shared" si="187"/>
        <v>27.09</v>
      </c>
      <c r="AE468" s="73">
        <f t="shared" si="188"/>
        <v>0.59</v>
      </c>
      <c r="AF468" s="82" t="b">
        <f t="shared" si="189"/>
        <v>1</v>
      </c>
    </row>
    <row r="469" spans="1:32">
      <c r="A469" s="43" t="s">
        <v>3821</v>
      </c>
      <c r="B469" s="19" t="s">
        <v>941</v>
      </c>
      <c r="C469" s="19" t="s">
        <v>3822</v>
      </c>
      <c r="D469" s="19" t="s">
        <v>3825</v>
      </c>
      <c r="E469" s="58" t="str">
        <f t="shared" si="178"/>
        <v>KG-ROB-1903-00089-02937/42627326</v>
      </c>
      <c r="F469" s="19" t="s">
        <v>943</v>
      </c>
      <c r="G469" s="19" t="s">
        <v>947</v>
      </c>
      <c r="H469" s="45">
        <v>43546</v>
      </c>
      <c r="I469" s="46">
        <v>42</v>
      </c>
      <c r="J469" s="46">
        <v>672</v>
      </c>
      <c r="K469" s="67">
        <f t="shared" si="179"/>
        <v>16</v>
      </c>
      <c r="L469" s="47">
        <v>1.05</v>
      </c>
      <c r="M469" s="68">
        <f t="shared" si="180"/>
        <v>44.1</v>
      </c>
      <c r="N469" s="46">
        <v>26</v>
      </c>
      <c r="O469" s="46">
        <v>26</v>
      </c>
      <c r="P469" s="46">
        <v>23</v>
      </c>
      <c r="Q469" s="73">
        <f t="shared" si="181"/>
        <v>0.016</v>
      </c>
      <c r="R469" s="67">
        <f t="shared" si="182"/>
        <v>0.65</v>
      </c>
      <c r="S469" s="74">
        <f t="shared" si="183"/>
        <v>0.045</v>
      </c>
      <c r="T469" s="51">
        <v>30.24</v>
      </c>
      <c r="U469" s="79" t="s">
        <v>3334</v>
      </c>
      <c r="V469" s="26">
        <f>IF(E469="","",SUMIF(OUTBOUND!$G:$G,WMS!E469,OUTBOUND!$L:$L))</f>
        <v>0</v>
      </c>
      <c r="W469" s="26">
        <f>IF(E469="","",SUMIF(OUTBOUND!$G:$G,WMS!E469,OUTBOUND!$M:$M))</f>
        <v>0</v>
      </c>
      <c r="X469" s="73">
        <f>IF(E469="","",SUMIF(OUTBOUND!$G:$G,WMS!E469,OUTBOUND!$O:$O))</f>
        <v>0</v>
      </c>
      <c r="Y469" s="73">
        <f>IF(E469="","",SUMIF(OUTBOUND!$G:$G,WMS!E469,OUTBOUND!$AC:$AC))</f>
        <v>0</v>
      </c>
      <c r="Z469" s="73">
        <f>IF(E469="","",SUMIF(OUTBOUND!$G:$G,WMS!E469,OUTBOUND!$P:$P))</f>
        <v>0</v>
      </c>
      <c r="AA469" s="26">
        <f t="shared" si="184"/>
        <v>42</v>
      </c>
      <c r="AB469" s="26">
        <f t="shared" si="185"/>
        <v>672</v>
      </c>
      <c r="AC469" s="73">
        <f t="shared" si="186"/>
        <v>44.1</v>
      </c>
      <c r="AD469" s="73">
        <f t="shared" si="187"/>
        <v>30.24</v>
      </c>
      <c r="AE469" s="73">
        <f t="shared" si="188"/>
        <v>0.65</v>
      </c>
      <c r="AF469" s="82" t="b">
        <f t="shared" si="189"/>
        <v>1</v>
      </c>
    </row>
    <row r="470" spans="1:32">
      <c r="A470" s="43" t="s">
        <v>3821</v>
      </c>
      <c r="B470" s="19" t="s">
        <v>941</v>
      </c>
      <c r="C470" s="19" t="s">
        <v>3822</v>
      </c>
      <c r="D470" s="19" t="s">
        <v>3826</v>
      </c>
      <c r="E470" s="58" t="str">
        <f t="shared" si="178"/>
        <v>KG-ROB-1903-00089-02937/42627371</v>
      </c>
      <c r="F470" s="19" t="s">
        <v>943</v>
      </c>
      <c r="G470" s="19" t="s">
        <v>947</v>
      </c>
      <c r="H470" s="45">
        <v>43546</v>
      </c>
      <c r="I470" s="46">
        <v>78</v>
      </c>
      <c r="J470" s="46">
        <v>1248</v>
      </c>
      <c r="K470" s="67">
        <f t="shared" si="179"/>
        <v>16</v>
      </c>
      <c r="L470" s="47">
        <v>1.05</v>
      </c>
      <c r="M470" s="68">
        <f t="shared" si="180"/>
        <v>81.9</v>
      </c>
      <c r="N470" s="46">
        <v>26</v>
      </c>
      <c r="O470" s="46">
        <v>26</v>
      </c>
      <c r="P470" s="46">
        <v>23</v>
      </c>
      <c r="Q470" s="73">
        <f t="shared" si="181"/>
        <v>0.016</v>
      </c>
      <c r="R470" s="67">
        <f t="shared" si="182"/>
        <v>1.21</v>
      </c>
      <c r="S470" s="74">
        <f t="shared" si="183"/>
        <v>0.045</v>
      </c>
      <c r="T470" s="51">
        <v>56.16</v>
      </c>
      <c r="U470" s="79" t="s">
        <v>3334</v>
      </c>
      <c r="V470" s="26">
        <f>IF(E470="","",SUMIF(OUTBOUND!$G:$G,WMS!E470,OUTBOUND!$L:$L))</f>
        <v>0</v>
      </c>
      <c r="W470" s="26">
        <f>IF(E470="","",SUMIF(OUTBOUND!$G:$G,WMS!E470,OUTBOUND!$M:$M))</f>
        <v>0</v>
      </c>
      <c r="X470" s="73">
        <f>IF(E470="","",SUMIF(OUTBOUND!$G:$G,WMS!E470,OUTBOUND!$O:$O))</f>
        <v>0</v>
      </c>
      <c r="Y470" s="73">
        <f>IF(E470="","",SUMIF(OUTBOUND!$G:$G,WMS!E470,OUTBOUND!$AC:$AC))</f>
        <v>0</v>
      </c>
      <c r="Z470" s="73">
        <f>IF(E470="","",SUMIF(OUTBOUND!$G:$G,WMS!E470,OUTBOUND!$P:$P))</f>
        <v>0</v>
      </c>
      <c r="AA470" s="26">
        <f t="shared" si="184"/>
        <v>78</v>
      </c>
      <c r="AB470" s="26">
        <f t="shared" si="185"/>
        <v>1248</v>
      </c>
      <c r="AC470" s="73">
        <f t="shared" si="186"/>
        <v>81.9</v>
      </c>
      <c r="AD470" s="73">
        <f t="shared" si="187"/>
        <v>56.16</v>
      </c>
      <c r="AE470" s="73">
        <f t="shared" si="188"/>
        <v>1.21</v>
      </c>
      <c r="AF470" s="82" t="b">
        <f t="shared" si="189"/>
        <v>1</v>
      </c>
    </row>
    <row r="471" spans="1:32">
      <c r="A471" s="43" t="s">
        <v>3821</v>
      </c>
      <c r="B471" s="19" t="s">
        <v>941</v>
      </c>
      <c r="C471" s="19" t="s">
        <v>3822</v>
      </c>
      <c r="D471" s="19" t="s">
        <v>3827</v>
      </c>
      <c r="E471" s="58" t="str">
        <f t="shared" si="178"/>
        <v>KG-ROB-1903-00089-02937/42627586</v>
      </c>
      <c r="F471" s="19" t="s">
        <v>943</v>
      </c>
      <c r="G471" s="19" t="s">
        <v>944</v>
      </c>
      <c r="H471" s="45">
        <v>43546</v>
      </c>
      <c r="I471" s="46">
        <v>48</v>
      </c>
      <c r="J471" s="46">
        <v>768</v>
      </c>
      <c r="K471" s="67">
        <f t="shared" si="179"/>
        <v>16</v>
      </c>
      <c r="L471" s="47">
        <v>0.7</v>
      </c>
      <c r="M471" s="68">
        <f t="shared" si="180"/>
        <v>33.6</v>
      </c>
      <c r="N471" s="46">
        <v>28</v>
      </c>
      <c r="O471" s="46">
        <v>23</v>
      </c>
      <c r="P471" s="46">
        <v>14.5</v>
      </c>
      <c r="Q471" s="73">
        <f t="shared" si="181"/>
        <v>0.009</v>
      </c>
      <c r="R471" s="67">
        <f t="shared" si="182"/>
        <v>0.45</v>
      </c>
      <c r="S471" s="74">
        <f t="shared" si="183"/>
        <v>0.026875</v>
      </c>
      <c r="T471" s="51">
        <v>20.64</v>
      </c>
      <c r="U471" s="79" t="s">
        <v>3334</v>
      </c>
      <c r="V471" s="26">
        <f>IF(E471="","",SUMIF(OUTBOUND!$G:$G,WMS!E471,OUTBOUND!$L:$L))</f>
        <v>0</v>
      </c>
      <c r="W471" s="26">
        <f>IF(E471="","",SUMIF(OUTBOUND!$G:$G,WMS!E471,OUTBOUND!$M:$M))</f>
        <v>0</v>
      </c>
      <c r="X471" s="73">
        <f>IF(E471="","",SUMIF(OUTBOUND!$G:$G,WMS!E471,OUTBOUND!$O:$O))</f>
        <v>0</v>
      </c>
      <c r="Y471" s="73">
        <f>IF(E471="","",SUMIF(OUTBOUND!$G:$G,WMS!E471,OUTBOUND!$AC:$AC))</f>
        <v>0</v>
      </c>
      <c r="Z471" s="73">
        <f>IF(E471="","",SUMIF(OUTBOUND!$G:$G,WMS!E471,OUTBOUND!$P:$P))</f>
        <v>0</v>
      </c>
      <c r="AA471" s="26">
        <f t="shared" si="184"/>
        <v>48</v>
      </c>
      <c r="AB471" s="26">
        <f t="shared" si="185"/>
        <v>768</v>
      </c>
      <c r="AC471" s="73">
        <f t="shared" si="186"/>
        <v>33.6</v>
      </c>
      <c r="AD471" s="73">
        <f t="shared" si="187"/>
        <v>20.64</v>
      </c>
      <c r="AE471" s="73">
        <f t="shared" si="188"/>
        <v>0.45</v>
      </c>
      <c r="AF471" s="82" t="b">
        <f t="shared" si="189"/>
        <v>1</v>
      </c>
    </row>
    <row r="472" spans="1:32">
      <c r="A472" s="43" t="s">
        <v>3821</v>
      </c>
      <c r="B472" s="19" t="s">
        <v>941</v>
      </c>
      <c r="C472" s="19" t="s">
        <v>3822</v>
      </c>
      <c r="D472" s="19" t="s">
        <v>3828</v>
      </c>
      <c r="E472" s="58" t="str">
        <f t="shared" si="178"/>
        <v>KG-ROB-1903-00089-02937/42627340</v>
      </c>
      <c r="F472" s="19" t="s">
        <v>943</v>
      </c>
      <c r="G472" s="19" t="s">
        <v>947</v>
      </c>
      <c r="H472" s="45">
        <v>43546</v>
      </c>
      <c r="I472" s="46">
        <v>79</v>
      </c>
      <c r="J472" s="46">
        <v>1264</v>
      </c>
      <c r="K472" s="67">
        <f t="shared" si="179"/>
        <v>16</v>
      </c>
      <c r="L472" s="47">
        <v>1.05</v>
      </c>
      <c r="M472" s="68">
        <f t="shared" si="180"/>
        <v>82.95</v>
      </c>
      <c r="N472" s="46">
        <v>26</v>
      </c>
      <c r="O472" s="46">
        <v>26</v>
      </c>
      <c r="P472" s="46">
        <v>23</v>
      </c>
      <c r="Q472" s="73">
        <f t="shared" si="181"/>
        <v>0.016</v>
      </c>
      <c r="R472" s="67">
        <f t="shared" si="182"/>
        <v>1.23</v>
      </c>
      <c r="S472" s="74">
        <f t="shared" si="183"/>
        <v>0.045</v>
      </c>
      <c r="T472" s="51">
        <v>56.88</v>
      </c>
      <c r="U472" s="79" t="s">
        <v>3334</v>
      </c>
      <c r="V472" s="26">
        <f>IF(E472="","",SUMIF(OUTBOUND!$G:$G,WMS!E472,OUTBOUND!$L:$L))</f>
        <v>0</v>
      </c>
      <c r="W472" s="26">
        <f>IF(E472="","",SUMIF(OUTBOUND!$G:$G,WMS!E472,OUTBOUND!$M:$M))</f>
        <v>0</v>
      </c>
      <c r="X472" s="73">
        <f>IF(E472="","",SUMIF(OUTBOUND!$G:$G,WMS!E472,OUTBOUND!$O:$O))</f>
        <v>0</v>
      </c>
      <c r="Y472" s="73">
        <f>IF(E472="","",SUMIF(OUTBOUND!$G:$G,WMS!E472,OUTBOUND!$AC:$AC))</f>
        <v>0</v>
      </c>
      <c r="Z472" s="73">
        <f>IF(E472="","",SUMIF(OUTBOUND!$G:$G,WMS!E472,OUTBOUND!$P:$P))</f>
        <v>0</v>
      </c>
      <c r="AA472" s="26">
        <f t="shared" si="184"/>
        <v>79</v>
      </c>
      <c r="AB472" s="26">
        <f t="shared" si="185"/>
        <v>1264</v>
      </c>
      <c r="AC472" s="73">
        <f t="shared" si="186"/>
        <v>82.95</v>
      </c>
      <c r="AD472" s="73">
        <f t="shared" si="187"/>
        <v>56.88</v>
      </c>
      <c r="AE472" s="73">
        <f t="shared" si="188"/>
        <v>1.23</v>
      </c>
      <c r="AF472" s="82" t="b">
        <f t="shared" si="189"/>
        <v>1</v>
      </c>
    </row>
    <row r="473" spans="1:32">
      <c r="A473" s="43" t="s">
        <v>3821</v>
      </c>
      <c r="B473" s="19" t="s">
        <v>941</v>
      </c>
      <c r="C473" s="19" t="s">
        <v>3822</v>
      </c>
      <c r="D473" s="19" t="s">
        <v>3829</v>
      </c>
      <c r="E473" s="58" t="str">
        <f t="shared" si="178"/>
        <v>KG-ROB-1903-00089-02937/42627388</v>
      </c>
      <c r="F473" s="19" t="s">
        <v>943</v>
      </c>
      <c r="G473" s="19" t="s">
        <v>947</v>
      </c>
      <c r="H473" s="45">
        <v>43546</v>
      </c>
      <c r="I473" s="46">
        <v>79</v>
      </c>
      <c r="J473" s="46">
        <v>1264</v>
      </c>
      <c r="K473" s="67">
        <f t="shared" si="179"/>
        <v>16</v>
      </c>
      <c r="L473" s="47">
        <v>1.05</v>
      </c>
      <c r="M473" s="68">
        <f t="shared" si="180"/>
        <v>82.95</v>
      </c>
      <c r="N473" s="46">
        <v>26</v>
      </c>
      <c r="O473" s="46">
        <v>26</v>
      </c>
      <c r="P473" s="46">
        <v>23</v>
      </c>
      <c r="Q473" s="73">
        <f t="shared" si="181"/>
        <v>0.016</v>
      </c>
      <c r="R473" s="67">
        <f t="shared" si="182"/>
        <v>1.23</v>
      </c>
      <c r="S473" s="74">
        <f t="shared" si="183"/>
        <v>0.045</v>
      </c>
      <c r="T473" s="51">
        <v>56.88</v>
      </c>
      <c r="U473" s="79" t="s">
        <v>3334</v>
      </c>
      <c r="V473" s="26">
        <f>IF(E473="","",SUMIF(OUTBOUND!$G:$G,WMS!E473,OUTBOUND!$L:$L))</f>
        <v>0</v>
      </c>
      <c r="W473" s="26">
        <f>IF(E473="","",SUMIF(OUTBOUND!$G:$G,WMS!E473,OUTBOUND!$M:$M))</f>
        <v>0</v>
      </c>
      <c r="X473" s="73">
        <f>IF(E473="","",SUMIF(OUTBOUND!$G:$G,WMS!E473,OUTBOUND!$O:$O))</f>
        <v>0</v>
      </c>
      <c r="Y473" s="73">
        <f>IF(E473="","",SUMIF(OUTBOUND!$G:$G,WMS!E473,OUTBOUND!$AC:$AC))</f>
        <v>0</v>
      </c>
      <c r="Z473" s="73">
        <f>IF(E473="","",SUMIF(OUTBOUND!$G:$G,WMS!E473,OUTBOUND!$P:$P))</f>
        <v>0</v>
      </c>
      <c r="AA473" s="26">
        <f t="shared" si="184"/>
        <v>79</v>
      </c>
      <c r="AB473" s="26">
        <f t="shared" si="185"/>
        <v>1264</v>
      </c>
      <c r="AC473" s="73">
        <f t="shared" si="186"/>
        <v>82.95</v>
      </c>
      <c r="AD473" s="73">
        <f t="shared" si="187"/>
        <v>56.88</v>
      </c>
      <c r="AE473" s="73">
        <f t="shared" si="188"/>
        <v>1.23</v>
      </c>
      <c r="AF473" s="82" t="b">
        <f t="shared" si="189"/>
        <v>1</v>
      </c>
    </row>
    <row r="474" spans="1:32">
      <c r="A474" s="43" t="s">
        <v>3821</v>
      </c>
      <c r="B474" s="19" t="s">
        <v>941</v>
      </c>
      <c r="C474" s="19" t="s">
        <v>3822</v>
      </c>
      <c r="D474" s="19" t="s">
        <v>3830</v>
      </c>
      <c r="E474" s="58" t="str">
        <f t="shared" si="178"/>
        <v>KG-ROB-1903-00089-02937/42627579</v>
      </c>
      <c r="F474" s="19" t="s">
        <v>943</v>
      </c>
      <c r="G474" s="19" t="s">
        <v>944</v>
      </c>
      <c r="H474" s="45">
        <v>43546</v>
      </c>
      <c r="I474" s="46">
        <v>63</v>
      </c>
      <c r="J474" s="46">
        <v>1008</v>
      </c>
      <c r="K474" s="67">
        <f t="shared" si="179"/>
        <v>16</v>
      </c>
      <c r="L474" s="47">
        <v>0.7</v>
      </c>
      <c r="M474" s="68">
        <f t="shared" si="180"/>
        <v>44.1</v>
      </c>
      <c r="N474" s="46">
        <v>28</v>
      </c>
      <c r="O474" s="46">
        <v>23</v>
      </c>
      <c r="P474" s="46">
        <v>15</v>
      </c>
      <c r="Q474" s="73">
        <f t="shared" si="181"/>
        <v>0.01</v>
      </c>
      <c r="R474" s="67">
        <f t="shared" si="182"/>
        <v>0.61</v>
      </c>
      <c r="S474" s="74">
        <f t="shared" si="183"/>
        <v>0.026875</v>
      </c>
      <c r="T474" s="51">
        <v>27.09</v>
      </c>
      <c r="U474" s="79" t="s">
        <v>3334</v>
      </c>
      <c r="V474" s="26">
        <f>IF(E474="","",SUMIF(OUTBOUND!$G:$G,WMS!E474,OUTBOUND!$L:$L))</f>
        <v>0</v>
      </c>
      <c r="W474" s="26">
        <f>IF(E474="","",SUMIF(OUTBOUND!$G:$G,WMS!E474,OUTBOUND!$M:$M))</f>
        <v>0</v>
      </c>
      <c r="X474" s="73">
        <f>IF(E474="","",SUMIF(OUTBOUND!$G:$G,WMS!E474,OUTBOUND!$O:$O))</f>
        <v>0</v>
      </c>
      <c r="Y474" s="73">
        <f>IF(E474="","",SUMIF(OUTBOUND!$G:$G,WMS!E474,OUTBOUND!$AC:$AC))</f>
        <v>0</v>
      </c>
      <c r="Z474" s="73">
        <f>IF(E474="","",SUMIF(OUTBOUND!$G:$G,WMS!E474,OUTBOUND!$P:$P))</f>
        <v>0</v>
      </c>
      <c r="AA474" s="26">
        <f t="shared" si="184"/>
        <v>63</v>
      </c>
      <c r="AB474" s="26">
        <f t="shared" si="185"/>
        <v>1008</v>
      </c>
      <c r="AC474" s="73">
        <f t="shared" si="186"/>
        <v>44.1</v>
      </c>
      <c r="AD474" s="73">
        <f t="shared" si="187"/>
        <v>27.09</v>
      </c>
      <c r="AE474" s="73">
        <f t="shared" si="188"/>
        <v>0.61</v>
      </c>
      <c r="AF474" s="82" t="b">
        <f t="shared" si="189"/>
        <v>1</v>
      </c>
    </row>
    <row r="475" spans="1:32">
      <c r="A475" s="43" t="s">
        <v>3821</v>
      </c>
      <c r="B475" s="19" t="s">
        <v>941</v>
      </c>
      <c r="C475" s="19" t="s">
        <v>3822</v>
      </c>
      <c r="D475" s="19" t="s">
        <v>3831</v>
      </c>
      <c r="E475" s="58" t="str">
        <f t="shared" si="178"/>
        <v>KG-ROB-1903-00089-02937/42478164</v>
      </c>
      <c r="F475" s="19" t="s">
        <v>943</v>
      </c>
      <c r="G475" s="19" t="s">
        <v>947</v>
      </c>
      <c r="H475" s="45">
        <v>43546</v>
      </c>
      <c r="I475" s="46">
        <v>63</v>
      </c>
      <c r="J475" s="46">
        <v>1260</v>
      </c>
      <c r="K475" s="67">
        <f t="shared" si="179"/>
        <v>20</v>
      </c>
      <c r="L475" s="47">
        <v>1</v>
      </c>
      <c r="M475" s="68">
        <f t="shared" si="180"/>
        <v>63</v>
      </c>
      <c r="N475" s="46">
        <v>25</v>
      </c>
      <c r="O475" s="46">
        <v>25</v>
      </c>
      <c r="P475" s="46">
        <v>21</v>
      </c>
      <c r="Q475" s="73">
        <f t="shared" si="181"/>
        <v>0.013</v>
      </c>
      <c r="R475" s="67">
        <f t="shared" si="182"/>
        <v>0.83</v>
      </c>
      <c r="S475" s="74">
        <f t="shared" si="183"/>
        <v>0.035</v>
      </c>
      <c r="T475" s="51">
        <v>44.1</v>
      </c>
      <c r="U475" s="79" t="s">
        <v>3334</v>
      </c>
      <c r="V475" s="26">
        <f>IF(E475="","",SUMIF(OUTBOUND!$G:$G,WMS!E475,OUTBOUND!$L:$L))</f>
        <v>0</v>
      </c>
      <c r="W475" s="26">
        <f>IF(E475="","",SUMIF(OUTBOUND!$G:$G,WMS!E475,OUTBOUND!$M:$M))</f>
        <v>0</v>
      </c>
      <c r="X475" s="73">
        <f>IF(E475="","",SUMIF(OUTBOUND!$G:$G,WMS!E475,OUTBOUND!$O:$O))</f>
        <v>0</v>
      </c>
      <c r="Y475" s="73">
        <f>IF(E475="","",SUMIF(OUTBOUND!$G:$G,WMS!E475,OUTBOUND!$AC:$AC))</f>
        <v>0</v>
      </c>
      <c r="Z475" s="73">
        <f>IF(E475="","",SUMIF(OUTBOUND!$G:$G,WMS!E475,OUTBOUND!$P:$P))</f>
        <v>0</v>
      </c>
      <c r="AA475" s="26">
        <f t="shared" si="184"/>
        <v>63</v>
      </c>
      <c r="AB475" s="26">
        <f t="shared" si="185"/>
        <v>1260</v>
      </c>
      <c r="AC475" s="73">
        <f t="shared" si="186"/>
        <v>63</v>
      </c>
      <c r="AD475" s="73">
        <f t="shared" si="187"/>
        <v>44.1</v>
      </c>
      <c r="AE475" s="73">
        <f t="shared" si="188"/>
        <v>0.83</v>
      </c>
      <c r="AF475" s="82" t="b">
        <f t="shared" si="189"/>
        <v>1</v>
      </c>
    </row>
    <row r="476" spans="1:32">
      <c r="A476" s="43" t="s">
        <v>3685</v>
      </c>
      <c r="B476" s="19" t="s">
        <v>949</v>
      </c>
      <c r="C476" s="19" t="s">
        <v>3832</v>
      </c>
      <c r="D476" s="19" t="s">
        <v>3833</v>
      </c>
      <c r="E476" s="58" t="str">
        <f t="shared" si="178"/>
        <v>KG-ROB-1904-00078-01820/42583752A</v>
      </c>
      <c r="F476" s="20" t="s">
        <v>951</v>
      </c>
      <c r="G476" s="20" t="s">
        <v>952</v>
      </c>
      <c r="H476" s="45">
        <v>43551</v>
      </c>
      <c r="I476" s="46">
        <v>87</v>
      </c>
      <c r="J476" s="46">
        <v>261</v>
      </c>
      <c r="K476" s="67">
        <f t="shared" si="179"/>
        <v>3</v>
      </c>
      <c r="L476" s="47">
        <v>6.85</v>
      </c>
      <c r="M476" s="68">
        <f t="shared" si="180"/>
        <v>595.95</v>
      </c>
      <c r="N476" s="46">
        <v>73</v>
      </c>
      <c r="O476" s="46">
        <v>28.5</v>
      </c>
      <c r="P476" s="46">
        <v>38.5</v>
      </c>
      <c r="Q476" s="73">
        <f t="shared" si="181"/>
        <v>0.08</v>
      </c>
      <c r="R476" s="67">
        <f t="shared" si="182"/>
        <v>6.97</v>
      </c>
      <c r="S476" s="74">
        <f t="shared" si="183"/>
        <v>2.05</v>
      </c>
      <c r="T476" s="51">
        <v>535.05</v>
      </c>
      <c r="U476" s="79" t="s">
        <v>3472</v>
      </c>
      <c r="V476" s="26">
        <f>IF(E476="","",SUMIF(OUTBOUND!$G:$G,WMS!E476,OUTBOUND!$L:$L))</f>
        <v>0</v>
      </c>
      <c r="W476" s="26">
        <f>IF(E476="","",SUMIF(OUTBOUND!$G:$G,WMS!E476,OUTBOUND!$M:$M))</f>
        <v>0</v>
      </c>
      <c r="X476" s="73">
        <f>IF(E476="","",SUMIF(OUTBOUND!$G:$G,WMS!E476,OUTBOUND!$O:$O))</f>
        <v>0</v>
      </c>
      <c r="Y476" s="73">
        <f>IF(E476="","",SUMIF(OUTBOUND!$G:$G,WMS!E476,OUTBOUND!$AC:$AC))</f>
        <v>0</v>
      </c>
      <c r="Z476" s="73">
        <f>IF(E476="","",SUMIF(OUTBOUND!$G:$G,WMS!E476,OUTBOUND!$P:$P))</f>
        <v>0</v>
      </c>
      <c r="AA476" s="26">
        <f t="shared" si="184"/>
        <v>87</v>
      </c>
      <c r="AB476" s="26">
        <f t="shared" si="185"/>
        <v>261</v>
      </c>
      <c r="AC476" s="73">
        <f t="shared" si="186"/>
        <v>595.95</v>
      </c>
      <c r="AD476" s="73">
        <f t="shared" si="187"/>
        <v>535.05</v>
      </c>
      <c r="AE476" s="73">
        <f t="shared" si="188"/>
        <v>6.97</v>
      </c>
      <c r="AF476" s="82" t="b">
        <f t="shared" si="189"/>
        <v>1</v>
      </c>
    </row>
    <row r="477" spans="1:32">
      <c r="A477" s="43" t="s">
        <v>3685</v>
      </c>
      <c r="B477" s="19" t="s">
        <v>949</v>
      </c>
      <c r="C477" s="19" t="s">
        <v>3834</v>
      </c>
      <c r="D477" s="19">
        <v>42341796</v>
      </c>
      <c r="E477" s="58" t="str">
        <f t="shared" si="178"/>
        <v>KG-ROB-1903-00065-01819/42341796</v>
      </c>
      <c r="F477" s="19" t="s">
        <v>955</v>
      </c>
      <c r="G477" s="19" t="s">
        <v>956</v>
      </c>
      <c r="H477" s="45">
        <v>43551</v>
      </c>
      <c r="I477" s="46">
        <v>406</v>
      </c>
      <c r="J477" s="46">
        <v>1218</v>
      </c>
      <c r="K477" s="67">
        <f t="shared" si="179"/>
        <v>3</v>
      </c>
      <c r="L477" s="47">
        <v>7.05</v>
      </c>
      <c r="M477" s="68">
        <f t="shared" si="180"/>
        <v>2862.3</v>
      </c>
      <c r="N477" s="46">
        <v>45</v>
      </c>
      <c r="O477" s="46">
        <v>36</v>
      </c>
      <c r="P477" s="46">
        <v>59.5</v>
      </c>
      <c r="Q477" s="73">
        <f t="shared" si="181"/>
        <v>0.096</v>
      </c>
      <c r="R477" s="67">
        <f t="shared" si="182"/>
        <v>39.13</v>
      </c>
      <c r="S477" s="74">
        <f t="shared" si="183"/>
        <v>1.7</v>
      </c>
      <c r="T477" s="51">
        <v>2070.6</v>
      </c>
      <c r="U477" s="79" t="s">
        <v>3835</v>
      </c>
      <c r="V477" s="26">
        <f>IF(E477="","",SUMIF(OUTBOUND!$G:$G,WMS!E477,OUTBOUND!$L:$L))</f>
        <v>384</v>
      </c>
      <c r="W477" s="26">
        <f>IF(E477="","",SUMIF(OUTBOUND!$G:$G,WMS!E477,OUTBOUND!$M:$M))</f>
        <v>1152</v>
      </c>
      <c r="X477" s="73">
        <f>IF(E477="","",SUMIF(OUTBOUND!$G:$G,WMS!E477,OUTBOUND!$O:$O))</f>
        <v>2707.2</v>
      </c>
      <c r="Y477" s="73">
        <f>IF(E477="","",SUMIF(OUTBOUND!$G:$G,WMS!E477,OUTBOUND!$AC:$AC))</f>
        <v>1958.4</v>
      </c>
      <c r="Z477" s="73">
        <f>IF(E477="","",SUMIF(OUTBOUND!$G:$G,WMS!E477,OUTBOUND!$P:$P))</f>
        <v>36.864</v>
      </c>
      <c r="AA477" s="26">
        <f t="shared" si="184"/>
        <v>22</v>
      </c>
      <c r="AB477" s="26">
        <f t="shared" si="185"/>
        <v>66</v>
      </c>
      <c r="AC477" s="73">
        <f t="shared" si="186"/>
        <v>155.1</v>
      </c>
      <c r="AD477" s="73">
        <f t="shared" si="187"/>
        <v>112.2</v>
      </c>
      <c r="AE477" s="73">
        <f t="shared" si="188"/>
        <v>2.26600000000001</v>
      </c>
      <c r="AF477" s="82" t="b">
        <f t="shared" si="189"/>
        <v>1</v>
      </c>
    </row>
    <row r="478" spans="1:32">
      <c r="A478" s="43" t="s">
        <v>3685</v>
      </c>
      <c r="B478" s="19" t="s">
        <v>949</v>
      </c>
      <c r="C478" s="19" t="s">
        <v>3832</v>
      </c>
      <c r="D478" s="19" t="s">
        <v>3836</v>
      </c>
      <c r="E478" s="58" t="str">
        <f t="shared" si="178"/>
        <v>KG-ROB-1904-00078-01820/42583752B</v>
      </c>
      <c r="F478" s="19" t="s">
        <v>955</v>
      </c>
      <c r="G478" s="19" t="s">
        <v>957</v>
      </c>
      <c r="H478" s="45">
        <v>43551</v>
      </c>
      <c r="I478" s="46">
        <v>180</v>
      </c>
      <c r="J478" s="46">
        <v>540</v>
      </c>
      <c r="K478" s="67">
        <f t="shared" si="179"/>
        <v>3</v>
      </c>
      <c r="L478" s="47">
        <v>6.85</v>
      </c>
      <c r="M478" s="68">
        <f t="shared" si="180"/>
        <v>1233</v>
      </c>
      <c r="N478" s="46">
        <v>73</v>
      </c>
      <c r="O478" s="46">
        <v>28.5</v>
      </c>
      <c r="P478" s="46">
        <v>38.5</v>
      </c>
      <c r="Q478" s="73">
        <f t="shared" si="181"/>
        <v>0.08</v>
      </c>
      <c r="R478" s="67">
        <f t="shared" si="182"/>
        <v>14.42</v>
      </c>
      <c r="S478" s="74">
        <f t="shared" si="183"/>
        <v>2.05</v>
      </c>
      <c r="T478" s="51">
        <v>1107</v>
      </c>
      <c r="U478" s="79" t="s">
        <v>3472</v>
      </c>
      <c r="V478" s="26">
        <f>IF(E478="","",SUMIF(OUTBOUND!$G:$G,WMS!E478,OUTBOUND!$L:$L))</f>
        <v>143</v>
      </c>
      <c r="W478" s="26">
        <f>IF(E478="","",SUMIF(OUTBOUND!$G:$G,WMS!E478,OUTBOUND!$M:$M))</f>
        <v>429</v>
      </c>
      <c r="X478" s="73">
        <f>IF(E478="","",SUMIF(OUTBOUND!$G:$G,WMS!E478,OUTBOUND!$O:$O))</f>
        <v>979.55</v>
      </c>
      <c r="Y478" s="73">
        <f>IF(E478="","",SUMIF(OUTBOUND!$G:$G,WMS!E478,OUTBOUND!$AC:$AC))</f>
        <v>879.45</v>
      </c>
      <c r="Z478" s="73">
        <f>IF(E478="","",SUMIF(OUTBOUND!$G:$G,WMS!E478,OUTBOUND!$P:$P))</f>
        <v>11.44</v>
      </c>
      <c r="AA478" s="26">
        <f t="shared" si="184"/>
        <v>37</v>
      </c>
      <c r="AB478" s="26">
        <f t="shared" si="185"/>
        <v>111</v>
      </c>
      <c r="AC478" s="73">
        <f t="shared" si="186"/>
        <v>253.45</v>
      </c>
      <c r="AD478" s="73">
        <f t="shared" si="187"/>
        <v>227.55</v>
      </c>
      <c r="AE478" s="73">
        <f t="shared" si="188"/>
        <v>2.98</v>
      </c>
      <c r="AF478" s="82" t="b">
        <f t="shared" si="189"/>
        <v>1</v>
      </c>
    </row>
    <row r="479" spans="1:32">
      <c r="A479" s="43" t="s">
        <v>3685</v>
      </c>
      <c r="B479" s="19" t="s">
        <v>958</v>
      </c>
      <c r="C479" s="19" t="s">
        <v>3837</v>
      </c>
      <c r="D479" s="19" t="s">
        <v>3838</v>
      </c>
      <c r="E479" s="58" t="str">
        <f t="shared" si="178"/>
        <v>KG-ARI-1903-00107-02440/41601808</v>
      </c>
      <c r="F479" s="19" t="s">
        <v>960</v>
      </c>
      <c r="G479" s="19" t="s">
        <v>961</v>
      </c>
      <c r="H479" s="45">
        <v>43552</v>
      </c>
      <c r="I479" s="46">
        <v>16</v>
      </c>
      <c r="J479" s="46">
        <v>192</v>
      </c>
      <c r="K479" s="67">
        <f t="shared" si="179"/>
        <v>12</v>
      </c>
      <c r="L479" s="47">
        <v>2.53</v>
      </c>
      <c r="M479" s="68">
        <f t="shared" si="180"/>
        <v>40.48</v>
      </c>
      <c r="N479" s="46">
        <v>32</v>
      </c>
      <c r="O479" s="46">
        <v>27</v>
      </c>
      <c r="P479" s="46">
        <v>6.5</v>
      </c>
      <c r="Q479" s="73">
        <f t="shared" si="181"/>
        <v>0.006</v>
      </c>
      <c r="R479" s="67">
        <f t="shared" si="182"/>
        <v>0.09</v>
      </c>
      <c r="S479" s="74">
        <f t="shared" si="183"/>
        <v>0.175</v>
      </c>
      <c r="T479" s="51">
        <v>33.6</v>
      </c>
      <c r="U479" s="76" t="s">
        <v>3839</v>
      </c>
      <c r="V479" s="26">
        <f>IF(E479="","",SUMIF(OUTBOUND!$G:$G,WMS!E479,OUTBOUND!$L:$L))</f>
        <v>10</v>
      </c>
      <c r="W479" s="26">
        <f>IF(E479="","",SUMIF(OUTBOUND!$G:$G,WMS!E479,OUTBOUND!$M:$M))</f>
        <v>120</v>
      </c>
      <c r="X479" s="73">
        <f>IF(E479="","",SUMIF(OUTBOUND!$G:$G,WMS!E479,OUTBOUND!$O:$O))</f>
        <v>25.3</v>
      </c>
      <c r="Y479" s="73">
        <f>IF(E479="","",SUMIF(OUTBOUND!$G:$G,WMS!E479,OUTBOUND!$AC:$AC))</f>
        <v>21</v>
      </c>
      <c r="Z479" s="73">
        <f>IF(E479="","",SUMIF(OUTBOUND!$G:$G,WMS!E479,OUTBOUND!$P:$P))</f>
        <v>0.06</v>
      </c>
      <c r="AA479" s="26">
        <f t="shared" si="184"/>
        <v>6</v>
      </c>
      <c r="AB479" s="26">
        <f t="shared" si="185"/>
        <v>72</v>
      </c>
      <c r="AC479" s="73">
        <f t="shared" si="186"/>
        <v>15.18</v>
      </c>
      <c r="AD479" s="73">
        <f t="shared" si="187"/>
        <v>12.6</v>
      </c>
      <c r="AE479" s="73">
        <f t="shared" si="188"/>
        <v>0.03</v>
      </c>
      <c r="AF479" s="82" t="b">
        <f t="shared" si="189"/>
        <v>1</v>
      </c>
    </row>
    <row r="480" spans="1:32">
      <c r="A480" s="43" t="s">
        <v>3759</v>
      </c>
      <c r="B480" s="19" t="s">
        <v>963</v>
      </c>
      <c r="C480" s="19" t="s">
        <v>3840</v>
      </c>
      <c r="D480" s="19">
        <v>42635987</v>
      </c>
      <c r="E480" s="58" t="str">
        <f t="shared" si="178"/>
        <v>KG-ARI-1903-00107-02506/42635987</v>
      </c>
      <c r="F480" s="20" t="s">
        <v>965</v>
      </c>
      <c r="G480" s="20" t="s">
        <v>966</v>
      </c>
      <c r="H480" s="45">
        <v>43552</v>
      </c>
      <c r="I480" s="46">
        <v>5</v>
      </c>
      <c r="J480" s="46">
        <v>30</v>
      </c>
      <c r="K480" s="67">
        <f t="shared" si="179"/>
        <v>6</v>
      </c>
      <c r="L480" s="47">
        <v>2.07</v>
      </c>
      <c r="M480" s="68">
        <f t="shared" si="180"/>
        <v>10.35</v>
      </c>
      <c r="N480" s="46">
        <v>60</v>
      </c>
      <c r="O480" s="46">
        <v>25</v>
      </c>
      <c r="P480" s="46">
        <v>30</v>
      </c>
      <c r="Q480" s="73">
        <f t="shared" si="181"/>
        <v>0.045</v>
      </c>
      <c r="R480" s="67">
        <f t="shared" si="182"/>
        <v>0.23</v>
      </c>
      <c r="S480" s="74">
        <f t="shared" si="183"/>
        <v>0.253</v>
      </c>
      <c r="T480" s="51">
        <v>7.59</v>
      </c>
      <c r="U480" s="76" t="s">
        <v>3841</v>
      </c>
      <c r="V480" s="26">
        <f>IF(E480="","",SUMIF(OUTBOUND!$G:$G,WMS!E480,OUTBOUND!$L:$L))</f>
        <v>0</v>
      </c>
      <c r="W480" s="26">
        <f>IF(E480="","",SUMIF(OUTBOUND!$G:$G,WMS!E480,OUTBOUND!$M:$M))</f>
        <v>0</v>
      </c>
      <c r="X480" s="73">
        <f>IF(E480="","",SUMIF(OUTBOUND!$G:$G,WMS!E480,OUTBOUND!$O:$O))</f>
        <v>0</v>
      </c>
      <c r="Y480" s="73">
        <f>IF(E480="","",SUMIF(OUTBOUND!$G:$G,WMS!E480,OUTBOUND!$AC:$AC))</f>
        <v>0</v>
      </c>
      <c r="Z480" s="73">
        <f>IF(E480="","",SUMIF(OUTBOUND!$G:$G,WMS!E480,OUTBOUND!$P:$P))</f>
        <v>0</v>
      </c>
      <c r="AA480" s="26">
        <f t="shared" si="184"/>
        <v>5</v>
      </c>
      <c r="AB480" s="26">
        <f t="shared" si="185"/>
        <v>30</v>
      </c>
      <c r="AC480" s="73">
        <f t="shared" si="186"/>
        <v>10.35</v>
      </c>
      <c r="AD480" s="73">
        <f t="shared" si="187"/>
        <v>7.59</v>
      </c>
      <c r="AE480" s="73">
        <f t="shared" si="188"/>
        <v>0.23</v>
      </c>
      <c r="AF480" s="82" t="b">
        <f t="shared" si="189"/>
        <v>1</v>
      </c>
    </row>
    <row r="481" spans="1:32">
      <c r="A481" s="43" t="s">
        <v>3759</v>
      </c>
      <c r="B481" s="19" t="s">
        <v>963</v>
      </c>
      <c r="C481" s="19" t="s">
        <v>3840</v>
      </c>
      <c r="D481" s="19">
        <v>42494072</v>
      </c>
      <c r="E481" s="58" t="str">
        <f t="shared" si="178"/>
        <v>KG-ARI-1903-00107-02506/42494072</v>
      </c>
      <c r="F481" s="20" t="s">
        <v>965</v>
      </c>
      <c r="G481" s="20" t="s">
        <v>966</v>
      </c>
      <c r="H481" s="45">
        <v>43552</v>
      </c>
      <c r="I481" s="46">
        <v>8</v>
      </c>
      <c r="J481" s="46">
        <v>48</v>
      </c>
      <c r="K481" s="67">
        <f t="shared" si="179"/>
        <v>6</v>
      </c>
      <c r="L481" s="47">
        <v>1.38</v>
      </c>
      <c r="M481" s="68">
        <f t="shared" si="180"/>
        <v>11.04</v>
      </c>
      <c r="N481" s="46">
        <v>43</v>
      </c>
      <c r="O481" s="46">
        <v>20</v>
      </c>
      <c r="P481" s="46">
        <v>27.4</v>
      </c>
      <c r="Q481" s="73">
        <f t="shared" si="181"/>
        <v>0.024</v>
      </c>
      <c r="R481" s="67">
        <f t="shared" si="182"/>
        <v>0.19</v>
      </c>
      <c r="S481" s="74">
        <f t="shared" si="183"/>
        <v>0.193333333333333</v>
      </c>
      <c r="T481" s="51">
        <v>9.28</v>
      </c>
      <c r="U481" s="76" t="s">
        <v>3842</v>
      </c>
      <c r="V481" s="26">
        <f>IF(E481="","",SUMIF(OUTBOUND!$G:$G,WMS!E481,OUTBOUND!$L:$L))</f>
        <v>2</v>
      </c>
      <c r="W481" s="26">
        <f>IF(E481="","",SUMIF(OUTBOUND!$G:$G,WMS!E481,OUTBOUND!$M:$M))</f>
        <v>12</v>
      </c>
      <c r="X481" s="73">
        <f>IF(E481="","",SUMIF(OUTBOUND!$G:$G,WMS!E481,OUTBOUND!$O:$O))</f>
        <v>2.76</v>
      </c>
      <c r="Y481" s="73">
        <f>IF(E481="","",SUMIF(OUTBOUND!$G:$G,WMS!E481,OUTBOUND!$AC:$AC))</f>
        <v>2.32</v>
      </c>
      <c r="Z481" s="73">
        <f>IF(E481="","",SUMIF(OUTBOUND!$G:$G,WMS!E481,OUTBOUND!$P:$P))</f>
        <v>0.048</v>
      </c>
      <c r="AA481" s="26">
        <f t="shared" si="184"/>
        <v>6</v>
      </c>
      <c r="AB481" s="26">
        <f t="shared" si="185"/>
        <v>36</v>
      </c>
      <c r="AC481" s="73">
        <f t="shared" si="186"/>
        <v>8.28</v>
      </c>
      <c r="AD481" s="73">
        <f t="shared" si="187"/>
        <v>6.96</v>
      </c>
      <c r="AE481" s="73">
        <f t="shared" si="188"/>
        <v>0.142</v>
      </c>
      <c r="AF481" s="82" t="b">
        <f t="shared" si="189"/>
        <v>1</v>
      </c>
    </row>
    <row r="482" spans="1:32">
      <c r="A482" s="43" t="s">
        <v>3759</v>
      </c>
      <c r="B482" s="19" t="s">
        <v>963</v>
      </c>
      <c r="C482" s="19" t="s">
        <v>3840</v>
      </c>
      <c r="D482" s="19">
        <v>42635994</v>
      </c>
      <c r="E482" s="58" t="str">
        <f t="shared" si="178"/>
        <v>KG-ARI-1903-00107-02506/42635994</v>
      </c>
      <c r="F482" s="20" t="s">
        <v>965</v>
      </c>
      <c r="G482" s="20" t="s">
        <v>966</v>
      </c>
      <c r="H482" s="45">
        <v>43552</v>
      </c>
      <c r="I482" s="46">
        <v>4</v>
      </c>
      <c r="J482" s="46">
        <v>24</v>
      </c>
      <c r="K482" s="67">
        <f t="shared" si="179"/>
        <v>6</v>
      </c>
      <c r="L482" s="47">
        <v>2.05</v>
      </c>
      <c r="M482" s="68">
        <f t="shared" si="180"/>
        <v>8.2</v>
      </c>
      <c r="N482" s="46">
        <v>60</v>
      </c>
      <c r="O482" s="46">
        <v>25</v>
      </c>
      <c r="P482" s="46">
        <v>30</v>
      </c>
      <c r="Q482" s="73">
        <f t="shared" si="181"/>
        <v>0.045</v>
      </c>
      <c r="R482" s="67">
        <f t="shared" si="182"/>
        <v>0.18</v>
      </c>
      <c r="S482" s="74">
        <f t="shared" si="183"/>
        <v>0.25</v>
      </c>
      <c r="T482" s="51">
        <v>6</v>
      </c>
      <c r="U482" s="76" t="s">
        <v>3434</v>
      </c>
      <c r="V482" s="26">
        <f>IF(E482="","",SUMIF(OUTBOUND!$G:$G,WMS!E482,OUTBOUND!$L:$L))</f>
        <v>2</v>
      </c>
      <c r="W482" s="26">
        <f>IF(E482="","",SUMIF(OUTBOUND!$G:$G,WMS!E482,OUTBOUND!$M:$M))</f>
        <v>12</v>
      </c>
      <c r="X482" s="73">
        <f>IF(E482="","",SUMIF(OUTBOUND!$G:$G,WMS!E482,OUTBOUND!$O:$O))</f>
        <v>4.1</v>
      </c>
      <c r="Y482" s="73">
        <f>IF(E482="","",SUMIF(OUTBOUND!$G:$G,WMS!E482,OUTBOUND!$AC:$AC))</f>
        <v>3</v>
      </c>
      <c r="Z482" s="73">
        <f>IF(E482="","",SUMIF(OUTBOUND!$G:$G,WMS!E482,OUTBOUND!$P:$P))</f>
        <v>0.09</v>
      </c>
      <c r="AA482" s="26">
        <f t="shared" si="184"/>
        <v>2</v>
      </c>
      <c r="AB482" s="26">
        <f t="shared" si="185"/>
        <v>12</v>
      </c>
      <c r="AC482" s="73">
        <f t="shared" si="186"/>
        <v>4.1</v>
      </c>
      <c r="AD482" s="73">
        <f t="shared" si="187"/>
        <v>3</v>
      </c>
      <c r="AE482" s="73">
        <f t="shared" si="188"/>
        <v>0.09</v>
      </c>
      <c r="AF482" s="82" t="b">
        <f t="shared" si="189"/>
        <v>1</v>
      </c>
    </row>
    <row r="483" spans="1:32">
      <c r="A483" s="43" t="s">
        <v>3685</v>
      </c>
      <c r="B483" s="19" t="s">
        <v>967</v>
      </c>
      <c r="C483" s="19" t="s">
        <v>3843</v>
      </c>
      <c r="D483" s="19" t="s">
        <v>3844</v>
      </c>
      <c r="E483" s="58" t="str">
        <f t="shared" si="178"/>
        <v>KG-ARI-1903-00107-02563/42474760</v>
      </c>
      <c r="F483" s="19" t="s">
        <v>969</v>
      </c>
      <c r="G483" s="19" t="s">
        <v>970</v>
      </c>
      <c r="H483" s="45">
        <v>43552</v>
      </c>
      <c r="I483" s="46">
        <v>5</v>
      </c>
      <c r="J483" s="46">
        <v>20</v>
      </c>
      <c r="K483" s="67">
        <f t="shared" si="179"/>
        <v>4</v>
      </c>
      <c r="L483" s="47">
        <v>2.27</v>
      </c>
      <c r="M483" s="68">
        <f t="shared" si="180"/>
        <v>11.35</v>
      </c>
      <c r="N483" s="46">
        <v>44.77</v>
      </c>
      <c r="O483" s="46">
        <v>27.31</v>
      </c>
      <c r="P483" s="46">
        <v>21.59</v>
      </c>
      <c r="Q483" s="73">
        <f t="shared" si="181"/>
        <v>0.026</v>
      </c>
      <c r="R483" s="67">
        <f t="shared" si="182"/>
        <v>0.13</v>
      </c>
      <c r="S483" s="74">
        <f t="shared" si="183"/>
        <v>0.34</v>
      </c>
      <c r="T483" s="51">
        <v>6.8</v>
      </c>
      <c r="U483" s="76" t="s">
        <v>3839</v>
      </c>
      <c r="V483" s="26">
        <f>IF(E483="","",SUMIF(OUTBOUND!$G:$G,WMS!E483,OUTBOUND!$L:$L))</f>
        <v>0</v>
      </c>
      <c r="W483" s="26">
        <f>IF(E483="","",SUMIF(OUTBOUND!$G:$G,WMS!E483,OUTBOUND!$M:$M))</f>
        <v>0</v>
      </c>
      <c r="X483" s="73">
        <f>IF(E483="","",SUMIF(OUTBOUND!$G:$G,WMS!E483,OUTBOUND!$O:$O))</f>
        <v>0</v>
      </c>
      <c r="Y483" s="73">
        <f>IF(E483="","",SUMIF(OUTBOUND!$G:$G,WMS!E483,OUTBOUND!$AC:$AC))</f>
        <v>0</v>
      </c>
      <c r="Z483" s="73">
        <f>IF(E483="","",SUMIF(OUTBOUND!$G:$G,WMS!E483,OUTBOUND!$P:$P))</f>
        <v>0</v>
      </c>
      <c r="AA483" s="26">
        <f t="shared" si="184"/>
        <v>5</v>
      </c>
      <c r="AB483" s="26">
        <f t="shared" si="185"/>
        <v>20</v>
      </c>
      <c r="AC483" s="73">
        <f t="shared" si="186"/>
        <v>11.35</v>
      </c>
      <c r="AD483" s="73">
        <f t="shared" si="187"/>
        <v>6.8</v>
      </c>
      <c r="AE483" s="73">
        <f t="shared" si="188"/>
        <v>0.13</v>
      </c>
      <c r="AF483" s="82" t="b">
        <f t="shared" si="189"/>
        <v>1</v>
      </c>
    </row>
    <row r="484" spans="1:32">
      <c r="A484" s="43" t="s">
        <v>3685</v>
      </c>
      <c r="B484" s="19" t="s">
        <v>972</v>
      </c>
      <c r="C484" s="19" t="s">
        <v>3845</v>
      </c>
      <c r="D484" s="19" t="s">
        <v>3846</v>
      </c>
      <c r="E484" s="58" t="str">
        <f t="shared" si="178"/>
        <v>KG-ARI-1903-00107-02483/42609544</v>
      </c>
      <c r="F484" s="19" t="s">
        <v>974</v>
      </c>
      <c r="G484" s="19" t="s">
        <v>975</v>
      </c>
      <c r="H484" s="45">
        <v>43552</v>
      </c>
      <c r="I484" s="46">
        <v>6</v>
      </c>
      <c r="J484" s="46">
        <v>24</v>
      </c>
      <c r="K484" s="67">
        <f t="shared" si="179"/>
        <v>4</v>
      </c>
      <c r="L484" s="47">
        <v>3.6</v>
      </c>
      <c r="M484" s="68">
        <f t="shared" si="180"/>
        <v>21.6</v>
      </c>
      <c r="N484" s="46">
        <v>45</v>
      </c>
      <c r="O484" s="46">
        <v>31</v>
      </c>
      <c r="P484" s="46">
        <v>26</v>
      </c>
      <c r="Q484" s="73">
        <f t="shared" si="181"/>
        <v>0.036</v>
      </c>
      <c r="R484" s="67">
        <f t="shared" si="182"/>
        <v>0.22</v>
      </c>
      <c r="S484" s="74">
        <f t="shared" si="183"/>
        <v>0.5</v>
      </c>
      <c r="T484" s="51">
        <v>12</v>
      </c>
      <c r="U484" s="76" t="s">
        <v>3847</v>
      </c>
      <c r="V484" s="26">
        <f>IF(E484="","",SUMIF(OUTBOUND!$G:$G,WMS!E484,OUTBOUND!$L:$L))</f>
        <v>0</v>
      </c>
      <c r="W484" s="26">
        <f>IF(E484="","",SUMIF(OUTBOUND!$G:$G,WMS!E484,OUTBOUND!$M:$M))</f>
        <v>0</v>
      </c>
      <c r="X484" s="73">
        <f>IF(E484="","",SUMIF(OUTBOUND!$G:$G,WMS!E484,OUTBOUND!$O:$O))</f>
        <v>0</v>
      </c>
      <c r="Y484" s="73">
        <f>IF(E484="","",SUMIF(OUTBOUND!$G:$G,WMS!E484,OUTBOUND!$AC:$AC))</f>
        <v>0</v>
      </c>
      <c r="Z484" s="73">
        <f>IF(E484="","",SUMIF(OUTBOUND!$G:$G,WMS!E484,OUTBOUND!$P:$P))</f>
        <v>0</v>
      </c>
      <c r="AA484" s="26">
        <f t="shared" si="184"/>
        <v>6</v>
      </c>
      <c r="AB484" s="26">
        <f t="shared" si="185"/>
        <v>24</v>
      </c>
      <c r="AC484" s="73">
        <f t="shared" si="186"/>
        <v>21.6</v>
      </c>
      <c r="AD484" s="73">
        <f t="shared" si="187"/>
        <v>12</v>
      </c>
      <c r="AE484" s="73">
        <f t="shared" si="188"/>
        <v>0.22</v>
      </c>
      <c r="AF484" s="82" t="b">
        <f t="shared" si="189"/>
        <v>1</v>
      </c>
    </row>
    <row r="485" spans="1:32">
      <c r="A485" s="43" t="s">
        <v>3685</v>
      </c>
      <c r="B485" s="19" t="s">
        <v>972</v>
      </c>
      <c r="C485" s="19" t="s">
        <v>3845</v>
      </c>
      <c r="D485" s="19" t="s">
        <v>3848</v>
      </c>
      <c r="E485" s="58" t="str">
        <f t="shared" si="178"/>
        <v>KG-ARI-1903-00107-02483/41838686</v>
      </c>
      <c r="F485" s="19" t="s">
        <v>974</v>
      </c>
      <c r="G485" s="19" t="s">
        <v>977</v>
      </c>
      <c r="H485" s="45">
        <v>43552</v>
      </c>
      <c r="I485" s="46">
        <v>19</v>
      </c>
      <c r="J485" s="46">
        <v>38</v>
      </c>
      <c r="K485" s="67">
        <f t="shared" si="179"/>
        <v>2</v>
      </c>
      <c r="L485" s="47">
        <v>12.8</v>
      </c>
      <c r="M485" s="68">
        <f t="shared" si="180"/>
        <v>243.2</v>
      </c>
      <c r="N485" s="46">
        <v>51</v>
      </c>
      <c r="O485" s="46">
        <v>41</v>
      </c>
      <c r="P485" s="46">
        <v>30</v>
      </c>
      <c r="Q485" s="73">
        <f t="shared" si="181"/>
        <v>0.063</v>
      </c>
      <c r="R485" s="67">
        <f t="shared" si="182"/>
        <v>1.19</v>
      </c>
      <c r="S485" s="74">
        <f t="shared" si="183"/>
        <v>5.5</v>
      </c>
      <c r="T485" s="51">
        <v>209</v>
      </c>
      <c r="U485" s="76" t="s">
        <v>3847</v>
      </c>
      <c r="V485" s="26">
        <f>IF(E485="","",SUMIF(OUTBOUND!$G:$G,WMS!E485,OUTBOUND!$L:$L))</f>
        <v>0</v>
      </c>
      <c r="W485" s="26">
        <f>IF(E485="","",SUMIF(OUTBOUND!$G:$G,WMS!E485,OUTBOUND!$M:$M))</f>
        <v>0</v>
      </c>
      <c r="X485" s="73">
        <f>IF(E485="","",SUMIF(OUTBOUND!$G:$G,WMS!E485,OUTBOUND!$O:$O))</f>
        <v>0</v>
      </c>
      <c r="Y485" s="73">
        <f>IF(E485="","",SUMIF(OUTBOUND!$G:$G,WMS!E485,OUTBOUND!$AC:$AC))</f>
        <v>0</v>
      </c>
      <c r="Z485" s="73">
        <f>IF(E485="","",SUMIF(OUTBOUND!$G:$G,WMS!E485,OUTBOUND!$P:$P))</f>
        <v>0</v>
      </c>
      <c r="AA485" s="26">
        <f t="shared" si="184"/>
        <v>19</v>
      </c>
      <c r="AB485" s="26">
        <f t="shared" si="185"/>
        <v>38</v>
      </c>
      <c r="AC485" s="73">
        <f t="shared" si="186"/>
        <v>243.2</v>
      </c>
      <c r="AD485" s="73">
        <f t="shared" si="187"/>
        <v>209</v>
      </c>
      <c r="AE485" s="73">
        <f t="shared" si="188"/>
        <v>1.19</v>
      </c>
      <c r="AF485" s="82" t="b">
        <f t="shared" si="189"/>
        <v>1</v>
      </c>
    </row>
    <row r="486" spans="1:32">
      <c r="A486" s="43" t="s">
        <v>3685</v>
      </c>
      <c r="B486" s="19" t="s">
        <v>972</v>
      </c>
      <c r="C486" s="19" t="s">
        <v>3845</v>
      </c>
      <c r="D486" s="19" t="s">
        <v>3849</v>
      </c>
      <c r="E486" s="58" t="str">
        <f t="shared" si="178"/>
        <v>KG-ARI-1903-00107-02483/41863565</v>
      </c>
      <c r="F486" s="19" t="s">
        <v>974</v>
      </c>
      <c r="G486" s="19" t="s">
        <v>979</v>
      </c>
      <c r="H486" s="45">
        <v>43552</v>
      </c>
      <c r="I486" s="46">
        <v>5</v>
      </c>
      <c r="J486" s="46">
        <v>40</v>
      </c>
      <c r="K486" s="67">
        <f t="shared" si="179"/>
        <v>8</v>
      </c>
      <c r="L486" s="47">
        <v>2.7</v>
      </c>
      <c r="M486" s="68">
        <f t="shared" si="180"/>
        <v>13.5</v>
      </c>
      <c r="N486" s="46">
        <v>26</v>
      </c>
      <c r="O486" s="46">
        <v>25.5</v>
      </c>
      <c r="P486" s="46">
        <v>19</v>
      </c>
      <c r="Q486" s="73">
        <f t="shared" si="181"/>
        <v>0.013</v>
      </c>
      <c r="R486" s="67">
        <f t="shared" si="182"/>
        <v>0.06</v>
      </c>
      <c r="S486" s="74">
        <f t="shared" si="183"/>
        <v>0.25</v>
      </c>
      <c r="T486" s="51">
        <v>10</v>
      </c>
      <c r="U486" s="76" t="s">
        <v>3847</v>
      </c>
      <c r="V486" s="26">
        <f>IF(E486="","",SUMIF(OUTBOUND!$G:$G,WMS!E486,OUTBOUND!$L:$L))</f>
        <v>0</v>
      </c>
      <c r="W486" s="26">
        <f>IF(E486="","",SUMIF(OUTBOUND!$G:$G,WMS!E486,OUTBOUND!$M:$M))</f>
        <v>0</v>
      </c>
      <c r="X486" s="73">
        <f>IF(E486="","",SUMIF(OUTBOUND!$G:$G,WMS!E486,OUTBOUND!$O:$O))</f>
        <v>0</v>
      </c>
      <c r="Y486" s="73">
        <f>IF(E486="","",SUMIF(OUTBOUND!$G:$G,WMS!E486,OUTBOUND!$AC:$AC))</f>
        <v>0</v>
      </c>
      <c r="Z486" s="73">
        <f>IF(E486="","",SUMIF(OUTBOUND!$G:$G,WMS!E486,OUTBOUND!$P:$P))</f>
        <v>0</v>
      </c>
      <c r="AA486" s="26">
        <f t="shared" si="184"/>
        <v>5</v>
      </c>
      <c r="AB486" s="26">
        <f t="shared" si="185"/>
        <v>40</v>
      </c>
      <c r="AC486" s="73">
        <f t="shared" si="186"/>
        <v>13.5</v>
      </c>
      <c r="AD486" s="73">
        <f t="shared" si="187"/>
        <v>10</v>
      </c>
      <c r="AE486" s="73">
        <f t="shared" si="188"/>
        <v>0.06</v>
      </c>
      <c r="AF486" s="82" t="b">
        <f t="shared" si="189"/>
        <v>1</v>
      </c>
    </row>
    <row r="487" spans="1:32">
      <c r="A487" s="43" t="s">
        <v>3685</v>
      </c>
      <c r="B487" s="19" t="s">
        <v>981</v>
      </c>
      <c r="C487" s="19" t="s">
        <v>3850</v>
      </c>
      <c r="D487" s="19">
        <v>42672036</v>
      </c>
      <c r="E487" s="58" t="str">
        <f t="shared" si="178"/>
        <v>KG-ARI-1903-00107-02386/42672036</v>
      </c>
      <c r="F487" s="19" t="s">
        <v>983</v>
      </c>
      <c r="G487" s="19" t="s">
        <v>984</v>
      </c>
      <c r="H487" s="45">
        <v>43558</v>
      </c>
      <c r="I487" s="46">
        <v>23</v>
      </c>
      <c r="J487" s="46">
        <v>276</v>
      </c>
      <c r="K487" s="67">
        <f t="shared" si="179"/>
        <v>12</v>
      </c>
      <c r="L487" s="47">
        <v>0.87</v>
      </c>
      <c r="M487" s="68">
        <f t="shared" si="180"/>
        <v>20.01</v>
      </c>
      <c r="N487" s="46">
        <v>21.5</v>
      </c>
      <c r="O487" s="46">
        <v>13</v>
      </c>
      <c r="P487" s="46">
        <v>20</v>
      </c>
      <c r="Q487" s="73">
        <f t="shared" si="181"/>
        <v>0.006</v>
      </c>
      <c r="R487" s="67">
        <f t="shared" si="182"/>
        <v>0.13</v>
      </c>
      <c r="S487" s="74">
        <f t="shared" si="183"/>
        <v>0.036231884057971</v>
      </c>
      <c r="T487" s="51">
        <v>10</v>
      </c>
      <c r="U487" s="76" t="s">
        <v>3399</v>
      </c>
      <c r="V487" s="26">
        <f>IF(E487="","",SUMIF(OUTBOUND!$G:$G,WMS!E487,OUTBOUND!$L:$L))</f>
        <v>16</v>
      </c>
      <c r="W487" s="26">
        <f>IF(E487="","",SUMIF(OUTBOUND!$G:$G,WMS!E487,OUTBOUND!$M:$M))</f>
        <v>192</v>
      </c>
      <c r="X487" s="73">
        <f>IF(E487="","",SUMIF(OUTBOUND!$G:$G,WMS!E487,OUTBOUND!$O:$O))</f>
        <v>13.92</v>
      </c>
      <c r="Y487" s="73">
        <f>IF(E487="","",SUMIF(OUTBOUND!$G:$G,WMS!E487,OUTBOUND!$AC:$AC))</f>
        <v>6.95652173913043</v>
      </c>
      <c r="Z487" s="73">
        <f>IF(E487="","",SUMIF(OUTBOUND!$G:$G,WMS!E487,OUTBOUND!$P:$P))</f>
        <v>0.096</v>
      </c>
      <c r="AA487" s="26">
        <f t="shared" si="184"/>
        <v>7</v>
      </c>
      <c r="AB487" s="26">
        <f t="shared" si="185"/>
        <v>84</v>
      </c>
      <c r="AC487" s="73">
        <f t="shared" si="186"/>
        <v>6.09</v>
      </c>
      <c r="AD487" s="73">
        <f t="shared" si="187"/>
        <v>3.04347826086957</v>
      </c>
      <c r="AE487" s="73">
        <f t="shared" si="188"/>
        <v>0.034</v>
      </c>
      <c r="AF487" s="82" t="b">
        <f t="shared" si="189"/>
        <v>1</v>
      </c>
    </row>
    <row r="488" spans="1:32">
      <c r="A488" s="43" t="s">
        <v>3737</v>
      </c>
      <c r="B488" s="19" t="s">
        <v>986</v>
      </c>
      <c r="C488" s="19" t="s">
        <v>3851</v>
      </c>
      <c r="D488" s="19" t="s">
        <v>3852</v>
      </c>
      <c r="E488" s="58" t="str">
        <f t="shared" si="178"/>
        <v>KG-ARI-1903-00107-02507/42549338</v>
      </c>
      <c r="F488" s="20" t="s">
        <v>988</v>
      </c>
      <c r="G488" s="20" t="s">
        <v>989</v>
      </c>
      <c r="H488" s="45">
        <v>43571</v>
      </c>
      <c r="I488" s="46">
        <v>20</v>
      </c>
      <c r="J488" s="46">
        <v>120</v>
      </c>
      <c r="K488" s="67">
        <f t="shared" si="179"/>
        <v>6</v>
      </c>
      <c r="L488" s="47">
        <v>2</v>
      </c>
      <c r="M488" s="68">
        <f t="shared" si="180"/>
        <v>40</v>
      </c>
      <c r="N488" s="46">
        <v>40.32</v>
      </c>
      <c r="O488" s="46">
        <v>19.05</v>
      </c>
      <c r="P488" s="46">
        <v>23.18</v>
      </c>
      <c r="Q488" s="73">
        <f t="shared" si="181"/>
        <v>0.018</v>
      </c>
      <c r="R488" s="67">
        <f t="shared" si="182"/>
        <v>0.36</v>
      </c>
      <c r="S488" s="74">
        <f t="shared" si="183"/>
        <v>0.217</v>
      </c>
      <c r="T488" s="51">
        <v>26.04</v>
      </c>
      <c r="U488" s="76" t="s">
        <v>3729</v>
      </c>
      <c r="V488" s="26">
        <f>IF(E488="","",SUMIF(OUTBOUND!$G:$G,WMS!E488,OUTBOUND!$L:$L))</f>
        <v>0</v>
      </c>
      <c r="W488" s="26">
        <f>IF(E488="","",SUMIF(OUTBOUND!$G:$G,WMS!E488,OUTBOUND!$M:$M))</f>
        <v>0</v>
      </c>
      <c r="X488" s="73">
        <f>IF(E488="","",SUMIF(OUTBOUND!$G:$G,WMS!E488,OUTBOUND!$O:$O))</f>
        <v>0</v>
      </c>
      <c r="Y488" s="73">
        <f>IF(E488="","",SUMIF(OUTBOUND!$G:$G,WMS!E488,OUTBOUND!$AC:$AC))</f>
        <v>0</v>
      </c>
      <c r="Z488" s="73">
        <f>IF(E488="","",SUMIF(OUTBOUND!$G:$G,WMS!E488,OUTBOUND!$P:$P))</f>
        <v>0</v>
      </c>
      <c r="AA488" s="26">
        <f t="shared" si="184"/>
        <v>20</v>
      </c>
      <c r="AB488" s="26">
        <f t="shared" si="185"/>
        <v>120</v>
      </c>
      <c r="AC488" s="73">
        <f t="shared" si="186"/>
        <v>40</v>
      </c>
      <c r="AD488" s="73">
        <f t="shared" si="187"/>
        <v>26.04</v>
      </c>
      <c r="AE488" s="73">
        <f t="shared" si="188"/>
        <v>0.36</v>
      </c>
      <c r="AF488" s="82" t="b">
        <f t="shared" si="189"/>
        <v>1</v>
      </c>
    </row>
    <row r="489" spans="1:32">
      <c r="A489" s="43" t="s">
        <v>3685</v>
      </c>
      <c r="B489" s="19" t="s">
        <v>991</v>
      </c>
      <c r="C489" s="19" t="s">
        <v>3853</v>
      </c>
      <c r="D489" s="19" t="s">
        <v>3854</v>
      </c>
      <c r="E489" s="58" t="str">
        <f t="shared" ref="E489:E509" si="190">IF(D489="","",C489&amp;"/"&amp;D489)</f>
        <v>KG-ARI-1904-00125-03125/42614791</v>
      </c>
      <c r="F489" s="20" t="s">
        <v>993</v>
      </c>
      <c r="G489" s="20" t="s">
        <v>994</v>
      </c>
      <c r="H489" s="45">
        <v>43571</v>
      </c>
      <c r="I489" s="46">
        <v>3</v>
      </c>
      <c r="J489" s="46">
        <v>36</v>
      </c>
      <c r="K489" s="67">
        <f t="shared" ref="K489:K509" si="191">IF(J489="","",J489/I489)</f>
        <v>12</v>
      </c>
      <c r="L489" s="47">
        <v>1.38</v>
      </c>
      <c r="M489" s="68">
        <f t="shared" ref="M489:M509" si="192">IF(L489="","",ROUND(I489*L489,3))</f>
        <v>4.14</v>
      </c>
      <c r="N489" s="46">
        <v>22.5</v>
      </c>
      <c r="O489" s="46">
        <v>15</v>
      </c>
      <c r="P489" s="46">
        <v>11</v>
      </c>
      <c r="Q489" s="73">
        <f t="shared" ref="Q489:Q509" si="193">IF(P489="","",ROUND(N489*O489*P489/1000000,3))</f>
        <v>0.004</v>
      </c>
      <c r="R489" s="67">
        <f t="shared" ref="R489:R509" si="194">IF(Q489="","",ROUND(N489*O489*P489/1000000*I489,2))</f>
        <v>0.01</v>
      </c>
      <c r="S489" s="74">
        <f t="shared" ref="S489:S509" si="195">IF(T489="","",T489/J489)</f>
        <v>0.105555555555556</v>
      </c>
      <c r="T489" s="51">
        <v>3.8</v>
      </c>
      <c r="U489" s="76" t="s">
        <v>3855</v>
      </c>
      <c r="V489" s="26">
        <f>IF(E489="","",SUMIF(OUTBOUND!$G:$G,WMS!E489,OUTBOUND!$L:$L))</f>
        <v>0</v>
      </c>
      <c r="W489" s="26">
        <f>IF(E489="","",SUMIF(OUTBOUND!$G:$G,WMS!E489,OUTBOUND!$M:$M))</f>
        <v>0</v>
      </c>
      <c r="X489" s="73">
        <f>IF(E489="","",SUMIF(OUTBOUND!$G:$G,WMS!E489,OUTBOUND!$O:$O))</f>
        <v>0</v>
      </c>
      <c r="Y489" s="73">
        <f>IF(E489="","",SUMIF(OUTBOUND!$G:$G,WMS!E489,OUTBOUND!$AC:$AC))</f>
        <v>0</v>
      </c>
      <c r="Z489" s="73">
        <f>IF(E489="","",SUMIF(OUTBOUND!$G:$G,WMS!E489,OUTBOUND!$P:$P))</f>
        <v>0</v>
      </c>
      <c r="AA489" s="26">
        <f t="shared" ref="AA489:AA509" si="196">IF(I489="","",I489-V489)</f>
        <v>3</v>
      </c>
      <c r="AB489" s="26">
        <f t="shared" ref="AB489:AB509" si="197">IF(J489="","",J489-W489)</f>
        <v>36</v>
      </c>
      <c r="AC489" s="73">
        <f t="shared" ref="AC489:AC509" si="198">IF(M489="","",M489-X489)</f>
        <v>4.14</v>
      </c>
      <c r="AD489" s="73">
        <f t="shared" ref="AD489:AD509" si="199">IF(T489="","",T489-Y489)</f>
        <v>3.8</v>
      </c>
      <c r="AE489" s="73">
        <f t="shared" ref="AE489:AE509" si="200">IF(R489="","",R489-Z489)</f>
        <v>0.01</v>
      </c>
      <c r="AF489" s="82" t="b">
        <f t="shared" ref="AF489:AF509" si="201">IF(AB489="","",EXACT(K489,AB489/AA489))</f>
        <v>1</v>
      </c>
    </row>
    <row r="490" spans="1:32">
      <c r="A490" s="43" t="s">
        <v>3856</v>
      </c>
      <c r="B490" s="19" t="s">
        <v>995</v>
      </c>
      <c r="C490" s="19" t="s">
        <v>3857</v>
      </c>
      <c r="D490" s="19" t="s">
        <v>3858</v>
      </c>
      <c r="E490" s="58" t="str">
        <f t="shared" si="190"/>
        <v>KG-ARI-1903-00107-02463/42661269</v>
      </c>
      <c r="F490" s="19" t="s">
        <v>997</v>
      </c>
      <c r="G490" s="19" t="s">
        <v>998</v>
      </c>
      <c r="H490" s="45">
        <v>43571</v>
      </c>
      <c r="I490" s="46">
        <v>2</v>
      </c>
      <c r="J490" s="46">
        <v>24</v>
      </c>
      <c r="K490" s="67">
        <f t="shared" si="191"/>
        <v>12</v>
      </c>
      <c r="L490" s="47">
        <v>3</v>
      </c>
      <c r="M490" s="68">
        <f t="shared" si="192"/>
        <v>6</v>
      </c>
      <c r="N490" s="46">
        <v>32.07</v>
      </c>
      <c r="O490" s="46">
        <v>22.23</v>
      </c>
      <c r="P490" s="46">
        <v>29.53</v>
      </c>
      <c r="Q490" s="73">
        <f t="shared" si="193"/>
        <v>0.021</v>
      </c>
      <c r="R490" s="67">
        <f t="shared" si="194"/>
        <v>0.04</v>
      </c>
      <c r="S490" s="74">
        <f t="shared" si="195"/>
        <v>0.25</v>
      </c>
      <c r="T490" s="51">
        <v>6</v>
      </c>
      <c r="U490" s="76" t="s">
        <v>3728</v>
      </c>
      <c r="V490" s="26">
        <f>IF(E490="","",SUMIF(OUTBOUND!$G:$G,WMS!E490,OUTBOUND!$L:$L))</f>
        <v>0</v>
      </c>
      <c r="W490" s="26">
        <f>IF(E490="","",SUMIF(OUTBOUND!$G:$G,WMS!E490,OUTBOUND!$M:$M))</f>
        <v>0</v>
      </c>
      <c r="X490" s="73">
        <f>IF(E490="","",SUMIF(OUTBOUND!$G:$G,WMS!E490,OUTBOUND!$O:$O))</f>
        <v>0</v>
      </c>
      <c r="Y490" s="73">
        <f>IF(E490="","",SUMIF(OUTBOUND!$G:$G,WMS!E490,OUTBOUND!$AC:$AC))</f>
        <v>0</v>
      </c>
      <c r="Z490" s="73">
        <f>IF(E490="","",SUMIF(OUTBOUND!$G:$G,WMS!E490,OUTBOUND!$P:$P))</f>
        <v>0</v>
      </c>
      <c r="AA490" s="26">
        <f t="shared" si="196"/>
        <v>2</v>
      </c>
      <c r="AB490" s="26">
        <f t="shared" si="197"/>
        <v>24</v>
      </c>
      <c r="AC490" s="73">
        <f t="shared" si="198"/>
        <v>6</v>
      </c>
      <c r="AD490" s="73">
        <f t="shared" si="199"/>
        <v>6</v>
      </c>
      <c r="AE490" s="73">
        <f t="shared" si="200"/>
        <v>0.04</v>
      </c>
      <c r="AF490" s="82" t="b">
        <f t="shared" si="201"/>
        <v>1</v>
      </c>
    </row>
    <row r="491" spans="1:33">
      <c r="A491" s="61" t="s">
        <v>3685</v>
      </c>
      <c r="B491" s="62" t="s">
        <v>1000</v>
      </c>
      <c r="C491" s="62" t="s">
        <v>3859</v>
      </c>
      <c r="D491" s="62" t="s">
        <v>3860</v>
      </c>
      <c r="E491" s="58" t="str">
        <f t="shared" si="190"/>
        <v>KG-ARI-1904-00124-03054/41904534</v>
      </c>
      <c r="F491" s="20" t="s">
        <v>1002</v>
      </c>
      <c r="G491" s="20" t="s">
        <v>1003</v>
      </c>
      <c r="H491" s="45">
        <v>43571</v>
      </c>
      <c r="I491" s="46">
        <v>7</v>
      </c>
      <c r="J491" s="46">
        <v>1344</v>
      </c>
      <c r="K491" s="67">
        <f t="shared" si="191"/>
        <v>192</v>
      </c>
      <c r="L491" s="47">
        <v>5.5</v>
      </c>
      <c r="M491" s="68">
        <f t="shared" si="192"/>
        <v>38.5</v>
      </c>
      <c r="N491" s="46">
        <v>25</v>
      </c>
      <c r="O491" s="46">
        <v>20.5</v>
      </c>
      <c r="P491" s="46">
        <v>23.5</v>
      </c>
      <c r="Q491" s="73">
        <f t="shared" si="193"/>
        <v>0.012</v>
      </c>
      <c r="R491" s="67">
        <f t="shared" si="194"/>
        <v>0.08</v>
      </c>
      <c r="S491" s="74">
        <f t="shared" si="195"/>
        <v>0.0260416666666667</v>
      </c>
      <c r="T491" s="51">
        <v>35</v>
      </c>
      <c r="U491" s="76" t="s">
        <v>3861</v>
      </c>
      <c r="V491" s="26">
        <f>IF(E491="","",SUMIF(OUTBOUND!$G:$G,WMS!E491,OUTBOUND!$L:$L))</f>
        <v>7</v>
      </c>
      <c r="W491" s="26">
        <f>IF(E491="","",SUMIF(OUTBOUND!$G:$G,WMS!E491,OUTBOUND!$M:$M))</f>
        <v>1344</v>
      </c>
      <c r="X491" s="73">
        <f>IF(E491="","",SUMIF(OUTBOUND!$G:$G,WMS!E491,OUTBOUND!$O:$O))</f>
        <v>38.5</v>
      </c>
      <c r="Y491" s="73">
        <f>IF(E491="","",SUMIF(OUTBOUND!$G:$G,WMS!E491,OUTBOUND!$AC:$AC))</f>
        <v>35</v>
      </c>
      <c r="Z491" s="73">
        <f>IF(E491="","",SUMIF(OUTBOUND!$G:$G,WMS!E491,OUTBOUND!$P:$P))</f>
        <v>0.084</v>
      </c>
      <c r="AA491" s="26">
        <f t="shared" si="196"/>
        <v>0</v>
      </c>
      <c r="AB491" s="26">
        <f t="shared" si="197"/>
        <v>0</v>
      </c>
      <c r="AC491" s="73">
        <f t="shared" si="198"/>
        <v>0</v>
      </c>
      <c r="AD491" s="73">
        <f t="shared" si="199"/>
        <v>-4.2632564145606e-14</v>
      </c>
      <c r="AE491" s="73">
        <f t="shared" si="200"/>
        <v>-0.004</v>
      </c>
      <c r="AF491" s="82" t="e">
        <f t="shared" si="201"/>
        <v>#DIV/0!</v>
      </c>
      <c r="AG491" s="60" t="s">
        <v>3310</v>
      </c>
    </row>
    <row r="492" spans="1:32">
      <c r="A492" s="43" t="s">
        <v>3685</v>
      </c>
      <c r="B492" s="19" t="s">
        <v>1000</v>
      </c>
      <c r="C492" s="19" t="s">
        <v>3859</v>
      </c>
      <c r="D492" s="19" t="s">
        <v>3862</v>
      </c>
      <c r="E492" s="58" t="str">
        <f t="shared" si="190"/>
        <v>KG-ARI-1904-00124-03054/42621409</v>
      </c>
      <c r="F492" s="20" t="s">
        <v>1002</v>
      </c>
      <c r="G492" s="20" t="s">
        <v>1004</v>
      </c>
      <c r="H492" s="45">
        <v>43571</v>
      </c>
      <c r="I492" s="46">
        <v>34</v>
      </c>
      <c r="J492" s="46">
        <v>272</v>
      </c>
      <c r="K492" s="67">
        <f t="shared" si="191"/>
        <v>8</v>
      </c>
      <c r="L492" s="47">
        <v>2</v>
      </c>
      <c r="M492" s="68">
        <f t="shared" si="192"/>
        <v>68</v>
      </c>
      <c r="N492" s="46">
        <v>56</v>
      </c>
      <c r="O492" s="46">
        <v>30</v>
      </c>
      <c r="P492" s="46">
        <v>16</v>
      </c>
      <c r="Q492" s="73">
        <f t="shared" si="193"/>
        <v>0.027</v>
      </c>
      <c r="R492" s="67">
        <f t="shared" si="194"/>
        <v>0.91</v>
      </c>
      <c r="S492" s="74">
        <f t="shared" si="195"/>
        <v>0.1875</v>
      </c>
      <c r="T492" s="51">
        <v>51</v>
      </c>
      <c r="U492" s="76" t="s">
        <v>3863</v>
      </c>
      <c r="V492" s="26">
        <f>IF(E492="","",SUMIF(OUTBOUND!$G:$G,WMS!E492,OUTBOUND!$L:$L))</f>
        <v>29</v>
      </c>
      <c r="W492" s="26">
        <f>IF(E492="","",SUMIF(OUTBOUND!$G:$G,WMS!E492,OUTBOUND!$M:$M))</f>
        <v>232</v>
      </c>
      <c r="X492" s="73">
        <f>IF(E492="","",SUMIF(OUTBOUND!$G:$G,WMS!E492,OUTBOUND!$O:$O))</f>
        <v>58</v>
      </c>
      <c r="Y492" s="73">
        <f>IF(E492="","",SUMIF(OUTBOUND!$G:$G,WMS!E492,OUTBOUND!$AC:$AC))</f>
        <v>43.5</v>
      </c>
      <c r="Z492" s="73">
        <f>IF(E492="","",SUMIF(OUTBOUND!$G:$G,WMS!E492,OUTBOUND!$P:$P))</f>
        <v>0.783</v>
      </c>
      <c r="AA492" s="26">
        <f t="shared" si="196"/>
        <v>5</v>
      </c>
      <c r="AB492" s="26">
        <f t="shared" si="197"/>
        <v>40</v>
      </c>
      <c r="AC492" s="73">
        <f t="shared" si="198"/>
        <v>10</v>
      </c>
      <c r="AD492" s="73">
        <f t="shared" si="199"/>
        <v>7.5</v>
      </c>
      <c r="AE492" s="73">
        <f t="shared" si="200"/>
        <v>0.127</v>
      </c>
      <c r="AF492" s="82" t="b">
        <f t="shared" si="201"/>
        <v>1</v>
      </c>
    </row>
    <row r="493" spans="1:32">
      <c r="A493" s="43" t="s">
        <v>3701</v>
      </c>
      <c r="B493" s="19" t="s">
        <v>1006</v>
      </c>
      <c r="C493" s="19" t="s">
        <v>3864</v>
      </c>
      <c r="D493" s="19" t="s">
        <v>3865</v>
      </c>
      <c r="E493" s="58" t="str">
        <f t="shared" si="190"/>
        <v>KG-ARI-1904-00124-03042/41966433</v>
      </c>
      <c r="F493" s="20" t="s">
        <v>1008</v>
      </c>
      <c r="G493" s="19" t="s">
        <v>1009</v>
      </c>
      <c r="H493" s="45">
        <v>43571</v>
      </c>
      <c r="I493" s="46">
        <v>18</v>
      </c>
      <c r="J493" s="46">
        <v>432</v>
      </c>
      <c r="K493" s="67">
        <f t="shared" si="191"/>
        <v>24</v>
      </c>
      <c r="L493" s="47">
        <v>2</v>
      </c>
      <c r="M493" s="68">
        <f t="shared" si="192"/>
        <v>36</v>
      </c>
      <c r="N493" s="46">
        <v>31.5</v>
      </c>
      <c r="O493" s="46">
        <v>25.5</v>
      </c>
      <c r="P493" s="46">
        <v>32</v>
      </c>
      <c r="Q493" s="73">
        <f t="shared" si="193"/>
        <v>0.026</v>
      </c>
      <c r="R493" s="67">
        <f t="shared" si="194"/>
        <v>0.46</v>
      </c>
      <c r="S493" s="74">
        <f t="shared" si="195"/>
        <v>0.0625</v>
      </c>
      <c r="T493" s="51">
        <v>27</v>
      </c>
      <c r="U493" s="76" t="s">
        <v>3684</v>
      </c>
      <c r="V493" s="26">
        <f>IF(E493="","",SUMIF(OUTBOUND!$G:$G,WMS!E493,OUTBOUND!$L:$L))</f>
        <v>5</v>
      </c>
      <c r="W493" s="26">
        <f>IF(E493="","",SUMIF(OUTBOUND!$G:$G,WMS!E493,OUTBOUND!$M:$M))</f>
        <v>120</v>
      </c>
      <c r="X493" s="73">
        <f>IF(E493="","",SUMIF(OUTBOUND!$G:$G,WMS!E493,OUTBOUND!$O:$O))</f>
        <v>10</v>
      </c>
      <c r="Y493" s="73">
        <f>IF(E493="","",SUMIF(OUTBOUND!$G:$G,WMS!E493,OUTBOUND!$AC:$AC))</f>
        <v>7.5</v>
      </c>
      <c r="Z493" s="73">
        <f>IF(E493="","",SUMIF(OUTBOUND!$G:$G,WMS!E493,OUTBOUND!$P:$P))</f>
        <v>0.13</v>
      </c>
      <c r="AA493" s="26">
        <f t="shared" si="196"/>
        <v>13</v>
      </c>
      <c r="AB493" s="26">
        <f t="shared" si="197"/>
        <v>312</v>
      </c>
      <c r="AC493" s="73">
        <f t="shared" si="198"/>
        <v>26</v>
      </c>
      <c r="AD493" s="73">
        <f t="shared" si="199"/>
        <v>19.5</v>
      </c>
      <c r="AE493" s="73">
        <f t="shared" si="200"/>
        <v>0.33</v>
      </c>
      <c r="AF493" s="82" t="b">
        <f t="shared" si="201"/>
        <v>1</v>
      </c>
    </row>
    <row r="494" spans="1:32">
      <c r="A494" s="43" t="s">
        <v>3701</v>
      </c>
      <c r="B494" s="19" t="s">
        <v>1006</v>
      </c>
      <c r="C494" s="19" t="s">
        <v>3864</v>
      </c>
      <c r="D494" s="19" t="s">
        <v>3866</v>
      </c>
      <c r="E494" s="58" t="str">
        <f t="shared" si="190"/>
        <v>KG-ARI-1904-00124-03042/41966396</v>
      </c>
      <c r="F494" s="20" t="s">
        <v>1008</v>
      </c>
      <c r="G494" s="19" t="s">
        <v>1009</v>
      </c>
      <c r="H494" s="45">
        <v>43571</v>
      </c>
      <c r="I494" s="46">
        <v>17</v>
      </c>
      <c r="J494" s="46">
        <v>408</v>
      </c>
      <c r="K494" s="67">
        <f t="shared" si="191"/>
        <v>24</v>
      </c>
      <c r="L494" s="47">
        <v>1.45</v>
      </c>
      <c r="M494" s="68">
        <f t="shared" si="192"/>
        <v>24.65</v>
      </c>
      <c r="N494" s="46">
        <v>23</v>
      </c>
      <c r="O494" s="46">
        <v>20.5</v>
      </c>
      <c r="P494" s="46">
        <v>22.8</v>
      </c>
      <c r="Q494" s="73">
        <f t="shared" si="193"/>
        <v>0.011</v>
      </c>
      <c r="R494" s="67">
        <f t="shared" si="194"/>
        <v>0.18</v>
      </c>
      <c r="S494" s="74">
        <f t="shared" si="195"/>
        <v>0.0541666666666667</v>
      </c>
      <c r="T494" s="51">
        <v>22.1</v>
      </c>
      <c r="U494" s="76" t="s">
        <v>3863</v>
      </c>
      <c r="V494" s="26">
        <f>IF(E494="","",SUMIF(OUTBOUND!$G:$G,WMS!E494,OUTBOUND!$L:$L))</f>
        <v>15</v>
      </c>
      <c r="W494" s="26">
        <f>IF(E494="","",SUMIF(OUTBOUND!$G:$G,WMS!E494,OUTBOUND!$M:$M))</f>
        <v>360</v>
      </c>
      <c r="X494" s="73">
        <f>IF(E494="","",SUMIF(OUTBOUND!$G:$G,WMS!E494,OUTBOUND!$O:$O))</f>
        <v>21.75</v>
      </c>
      <c r="Y494" s="73">
        <f>IF(E494="","",SUMIF(OUTBOUND!$G:$G,WMS!E494,OUTBOUND!$AC:$AC))</f>
        <v>19.5</v>
      </c>
      <c r="Z494" s="73">
        <f>IF(E494="","",SUMIF(OUTBOUND!$G:$G,WMS!E494,OUTBOUND!$P:$P))</f>
        <v>0.165</v>
      </c>
      <c r="AA494" s="26">
        <f t="shared" si="196"/>
        <v>2</v>
      </c>
      <c r="AB494" s="26">
        <f t="shared" si="197"/>
        <v>48</v>
      </c>
      <c r="AC494" s="73">
        <f t="shared" si="198"/>
        <v>2.9</v>
      </c>
      <c r="AD494" s="73">
        <f t="shared" si="199"/>
        <v>2.59999999999999</v>
      </c>
      <c r="AE494" s="73">
        <f t="shared" si="200"/>
        <v>0.015</v>
      </c>
      <c r="AF494" s="82" t="b">
        <f t="shared" si="201"/>
        <v>1</v>
      </c>
    </row>
    <row r="495" spans="1:32">
      <c r="A495" s="43" t="s">
        <v>3701</v>
      </c>
      <c r="B495" s="19" t="s">
        <v>1006</v>
      </c>
      <c r="C495" s="19" t="s">
        <v>3864</v>
      </c>
      <c r="D495" s="19" t="s">
        <v>3867</v>
      </c>
      <c r="E495" s="58" t="str">
        <f t="shared" si="190"/>
        <v>KG-ARI-1904-00124-03042/41966402</v>
      </c>
      <c r="F495" s="20" t="s">
        <v>1008</v>
      </c>
      <c r="G495" s="19" t="s">
        <v>1009</v>
      </c>
      <c r="H495" s="45">
        <v>43571</v>
      </c>
      <c r="I495" s="46">
        <v>31</v>
      </c>
      <c r="J495" s="46">
        <v>744</v>
      </c>
      <c r="K495" s="67">
        <f t="shared" si="191"/>
        <v>24</v>
      </c>
      <c r="L495" s="47">
        <v>1.7</v>
      </c>
      <c r="M495" s="68">
        <f t="shared" si="192"/>
        <v>52.7</v>
      </c>
      <c r="N495" s="46">
        <v>23</v>
      </c>
      <c r="O495" s="46">
        <v>20.5</v>
      </c>
      <c r="P495" s="46">
        <v>25</v>
      </c>
      <c r="Q495" s="73">
        <f t="shared" si="193"/>
        <v>0.012</v>
      </c>
      <c r="R495" s="67">
        <f t="shared" si="194"/>
        <v>0.37</v>
      </c>
      <c r="S495" s="74">
        <f t="shared" si="195"/>
        <v>0.0604166666666667</v>
      </c>
      <c r="T495" s="51">
        <v>44.95</v>
      </c>
      <c r="U495" s="76" t="s">
        <v>3863</v>
      </c>
      <c r="V495" s="26">
        <f>IF(E495="","",SUMIF(OUTBOUND!$G:$G,WMS!E495,OUTBOUND!$L:$L))</f>
        <v>12</v>
      </c>
      <c r="W495" s="26">
        <f>IF(E495="","",SUMIF(OUTBOUND!$G:$G,WMS!E495,OUTBOUND!$M:$M))</f>
        <v>288</v>
      </c>
      <c r="X495" s="73">
        <f>IF(E495="","",SUMIF(OUTBOUND!$G:$G,WMS!E495,OUTBOUND!$O:$O))</f>
        <v>20.4</v>
      </c>
      <c r="Y495" s="73">
        <f>IF(E495="","",SUMIF(OUTBOUND!$G:$G,WMS!E495,OUTBOUND!$AC:$AC))</f>
        <v>17.4</v>
      </c>
      <c r="Z495" s="73">
        <f>IF(E495="","",SUMIF(OUTBOUND!$G:$G,WMS!E495,OUTBOUND!$P:$P))</f>
        <v>0.144</v>
      </c>
      <c r="AA495" s="26">
        <f t="shared" si="196"/>
        <v>19</v>
      </c>
      <c r="AB495" s="26">
        <f t="shared" si="197"/>
        <v>456</v>
      </c>
      <c r="AC495" s="73">
        <f t="shared" si="198"/>
        <v>32.3</v>
      </c>
      <c r="AD495" s="73">
        <f t="shared" si="199"/>
        <v>27.55</v>
      </c>
      <c r="AE495" s="73">
        <f t="shared" si="200"/>
        <v>0.226</v>
      </c>
      <c r="AF495" s="82" t="b">
        <f t="shared" si="201"/>
        <v>1</v>
      </c>
    </row>
    <row r="496" spans="1:32">
      <c r="A496" s="43" t="s">
        <v>3868</v>
      </c>
      <c r="B496" s="19" t="s">
        <v>1010</v>
      </c>
      <c r="C496" s="19" t="s">
        <v>3869</v>
      </c>
      <c r="D496" s="19">
        <v>42431763</v>
      </c>
      <c r="E496" s="58" t="str">
        <f t="shared" si="190"/>
        <v>KG-ARI-1903-00107-02382/42431763</v>
      </c>
      <c r="F496" s="19" t="s">
        <v>1012</v>
      </c>
      <c r="G496" s="19" t="s">
        <v>1013</v>
      </c>
      <c r="H496" s="45">
        <v>43571</v>
      </c>
      <c r="I496" s="46">
        <v>10</v>
      </c>
      <c r="J496" s="46">
        <v>60</v>
      </c>
      <c r="K496" s="67">
        <f t="shared" si="191"/>
        <v>6</v>
      </c>
      <c r="L496" s="47">
        <v>4.6</v>
      </c>
      <c r="M496" s="68">
        <f t="shared" si="192"/>
        <v>46</v>
      </c>
      <c r="N496" s="46">
        <v>29.8</v>
      </c>
      <c r="O496" s="46">
        <v>23.5</v>
      </c>
      <c r="P496" s="46">
        <v>24.5</v>
      </c>
      <c r="Q496" s="73">
        <f t="shared" si="193"/>
        <v>0.017</v>
      </c>
      <c r="R496" s="67">
        <f t="shared" si="194"/>
        <v>0.17</v>
      </c>
      <c r="S496" s="74">
        <f t="shared" si="195"/>
        <v>0.516666666666667</v>
      </c>
      <c r="T496" s="51">
        <v>31</v>
      </c>
      <c r="U496" s="76" t="s">
        <v>3870</v>
      </c>
      <c r="V496" s="26">
        <f>IF(E496="","",SUMIF(OUTBOUND!$G:$G,WMS!E496,OUTBOUND!$L:$L))</f>
        <v>0</v>
      </c>
      <c r="W496" s="26">
        <f>IF(E496="","",SUMIF(OUTBOUND!$G:$G,WMS!E496,OUTBOUND!$M:$M))</f>
        <v>0</v>
      </c>
      <c r="X496" s="73">
        <f>IF(E496="","",SUMIF(OUTBOUND!$G:$G,WMS!E496,OUTBOUND!$O:$O))</f>
        <v>0</v>
      </c>
      <c r="Y496" s="73">
        <f>IF(E496="","",SUMIF(OUTBOUND!$G:$G,WMS!E496,OUTBOUND!$AC:$AC))</f>
        <v>0</v>
      </c>
      <c r="Z496" s="73">
        <f>IF(E496="","",SUMIF(OUTBOUND!$G:$G,WMS!E496,OUTBOUND!$P:$P))</f>
        <v>0</v>
      </c>
      <c r="AA496" s="26">
        <f t="shared" si="196"/>
        <v>10</v>
      </c>
      <c r="AB496" s="26">
        <f t="shared" si="197"/>
        <v>60</v>
      </c>
      <c r="AC496" s="73">
        <f t="shared" si="198"/>
        <v>46</v>
      </c>
      <c r="AD496" s="73">
        <f t="shared" si="199"/>
        <v>31</v>
      </c>
      <c r="AE496" s="73">
        <f t="shared" si="200"/>
        <v>0.17</v>
      </c>
      <c r="AF496" s="82" t="b">
        <f t="shared" si="201"/>
        <v>1</v>
      </c>
    </row>
    <row r="497" spans="1:32">
      <c r="A497" s="83" t="s">
        <v>3685</v>
      </c>
      <c r="B497" s="35" t="s">
        <v>1015</v>
      </c>
      <c r="C497" s="35" t="s">
        <v>3871</v>
      </c>
      <c r="D497" s="35" t="s">
        <v>3872</v>
      </c>
      <c r="E497" s="58" t="str">
        <f t="shared" si="190"/>
        <v>KG-ARI-1903-00107-02381/42512233A</v>
      </c>
      <c r="F497" s="19" t="s">
        <v>1017</v>
      </c>
      <c r="G497" s="19" t="s">
        <v>1018</v>
      </c>
      <c r="H497" s="45">
        <v>43571</v>
      </c>
      <c r="I497" s="46">
        <v>10</v>
      </c>
      <c r="J497" s="46">
        <v>40</v>
      </c>
      <c r="K497" s="67">
        <f t="shared" si="191"/>
        <v>4</v>
      </c>
      <c r="L497" s="47">
        <v>5.03</v>
      </c>
      <c r="M497" s="68">
        <f t="shared" si="192"/>
        <v>50.3</v>
      </c>
      <c r="N497" s="46">
        <v>66.6</v>
      </c>
      <c r="O497" s="46">
        <v>50.8</v>
      </c>
      <c r="P497" s="46">
        <v>29.8</v>
      </c>
      <c r="Q497" s="73">
        <f t="shared" si="193"/>
        <v>0.101</v>
      </c>
      <c r="R497" s="67">
        <f t="shared" si="194"/>
        <v>1.01</v>
      </c>
      <c r="S497" s="74">
        <f t="shared" si="195"/>
        <v>0.54</v>
      </c>
      <c r="T497" s="51">
        <v>21.6</v>
      </c>
      <c r="U497" s="76" t="s">
        <v>3434</v>
      </c>
      <c r="V497" s="26">
        <f>IF(E497="","",SUMIF(OUTBOUND!$G:$G,WMS!E497,OUTBOUND!$L:$L))</f>
        <v>8</v>
      </c>
      <c r="W497" s="26">
        <f>IF(E497="","",SUMIF(OUTBOUND!$G:$G,WMS!E497,OUTBOUND!$M:$M))</f>
        <v>32</v>
      </c>
      <c r="X497" s="73">
        <f>IF(E497="","",SUMIF(OUTBOUND!$G:$G,WMS!E497,OUTBOUND!$O:$O))</f>
        <v>40.24</v>
      </c>
      <c r="Y497" s="73">
        <f>IF(E497="","",SUMIF(OUTBOUND!$G:$G,WMS!E497,OUTBOUND!$AC:$AC))</f>
        <v>17.28</v>
      </c>
      <c r="Z497" s="73">
        <f>IF(E497="","",SUMIF(OUTBOUND!$G:$G,WMS!E497,OUTBOUND!$P:$P))</f>
        <v>0.808</v>
      </c>
      <c r="AA497" s="26">
        <f t="shared" si="196"/>
        <v>2</v>
      </c>
      <c r="AB497" s="26">
        <f t="shared" si="197"/>
        <v>8</v>
      </c>
      <c r="AC497" s="73">
        <f t="shared" si="198"/>
        <v>10.06</v>
      </c>
      <c r="AD497" s="73">
        <f t="shared" si="199"/>
        <v>4.32</v>
      </c>
      <c r="AE497" s="73">
        <f t="shared" si="200"/>
        <v>0.202</v>
      </c>
      <c r="AF497" s="82" t="b">
        <f t="shared" si="201"/>
        <v>1</v>
      </c>
    </row>
    <row r="498" spans="1:32">
      <c r="A498" s="83" t="s">
        <v>3685</v>
      </c>
      <c r="B498" s="35" t="s">
        <v>1015</v>
      </c>
      <c r="C498" s="35" t="s">
        <v>3871</v>
      </c>
      <c r="D498" s="35" t="s">
        <v>3873</v>
      </c>
      <c r="E498" s="58" t="str">
        <f t="shared" si="190"/>
        <v>KG-ARI-1903-00107-02381/42512233B</v>
      </c>
      <c r="F498" s="19" t="s">
        <v>1017</v>
      </c>
      <c r="G498" s="19" t="s">
        <v>1020</v>
      </c>
      <c r="H498" s="45">
        <v>43571</v>
      </c>
      <c r="J498" s="46">
        <v>40</v>
      </c>
      <c r="K498" s="67" t="e">
        <f t="shared" si="191"/>
        <v>#DIV/0!</v>
      </c>
      <c r="M498" s="68" t="str">
        <f t="shared" si="192"/>
        <v/>
      </c>
      <c r="Q498" s="73" t="str">
        <f t="shared" si="193"/>
        <v/>
      </c>
      <c r="R498" s="67" t="str">
        <f t="shared" si="194"/>
        <v/>
      </c>
      <c r="S498" s="74">
        <f t="shared" si="195"/>
        <v>0.425</v>
      </c>
      <c r="T498" s="51">
        <v>17</v>
      </c>
      <c r="U498" s="76" t="s">
        <v>3434</v>
      </c>
      <c r="V498" s="26">
        <f>IF(E498="","",SUMIF(OUTBOUND!$G:$G,WMS!E498,OUTBOUND!$L:$L))</f>
        <v>0</v>
      </c>
      <c r="W498" s="26">
        <f>IF(E498="","",SUMIF(OUTBOUND!$G:$G,WMS!E498,OUTBOUND!$M:$M))</f>
        <v>32</v>
      </c>
      <c r="X498" s="73">
        <f>IF(E498="","",SUMIF(OUTBOUND!$G:$G,WMS!E498,OUTBOUND!$O:$O))</f>
        <v>0</v>
      </c>
      <c r="Y498" s="73">
        <f>IF(E498="","",SUMIF(OUTBOUND!$G:$G,WMS!E498,OUTBOUND!$AC:$AC))</f>
        <v>13.6</v>
      </c>
      <c r="Z498" s="73">
        <f>IF(E498="","",SUMIF(OUTBOUND!$G:$G,WMS!E498,OUTBOUND!$P:$P))</f>
        <v>0</v>
      </c>
      <c r="AA498" s="26" t="str">
        <f t="shared" si="196"/>
        <v/>
      </c>
      <c r="AB498" s="26">
        <f t="shared" si="197"/>
        <v>8</v>
      </c>
      <c r="AC498" s="73" t="str">
        <f t="shared" si="198"/>
        <v/>
      </c>
      <c r="AD498" s="73">
        <f t="shared" si="199"/>
        <v>3.4</v>
      </c>
      <c r="AE498" s="73" t="str">
        <f t="shared" si="200"/>
        <v/>
      </c>
      <c r="AF498" s="82" t="e">
        <f t="shared" si="201"/>
        <v>#DIV/0!</v>
      </c>
    </row>
    <row r="499" spans="1:32">
      <c r="A499" s="43" t="s">
        <v>3685</v>
      </c>
      <c r="B499" s="19" t="s">
        <v>1022</v>
      </c>
      <c r="C499" s="19" t="s">
        <v>3874</v>
      </c>
      <c r="D499" s="19" t="s">
        <v>3696</v>
      </c>
      <c r="E499" s="58" t="str">
        <f t="shared" si="190"/>
        <v>KG-ARI-1904-00124-03202/42224044</v>
      </c>
      <c r="F499" s="20" t="s">
        <v>1024</v>
      </c>
      <c r="G499" s="20" t="s">
        <v>1025</v>
      </c>
      <c r="H499" s="45">
        <v>43572</v>
      </c>
      <c r="I499" s="46">
        <v>37</v>
      </c>
      <c r="J499" s="46">
        <v>148</v>
      </c>
      <c r="K499" s="67">
        <f t="shared" si="191"/>
        <v>4</v>
      </c>
      <c r="L499" s="47">
        <v>3.85</v>
      </c>
      <c r="M499" s="68">
        <f t="shared" si="192"/>
        <v>142.45</v>
      </c>
      <c r="N499" s="46">
        <v>25</v>
      </c>
      <c r="O499" s="46">
        <v>18.5</v>
      </c>
      <c r="P499" s="46">
        <v>42</v>
      </c>
      <c r="Q499" s="73">
        <f t="shared" si="193"/>
        <v>0.019</v>
      </c>
      <c r="R499" s="67">
        <f t="shared" si="194"/>
        <v>0.72</v>
      </c>
      <c r="S499" s="74">
        <f t="shared" si="195"/>
        <v>0.7</v>
      </c>
      <c r="T499" s="51">
        <v>103.6</v>
      </c>
      <c r="U499" s="76" t="s">
        <v>3875</v>
      </c>
      <c r="V499" s="26">
        <f>IF(E499="","",SUMIF(OUTBOUND!$G:$G,WMS!E499,OUTBOUND!$L:$L))</f>
        <v>0</v>
      </c>
      <c r="W499" s="26">
        <f>IF(E499="","",SUMIF(OUTBOUND!$G:$G,WMS!E499,OUTBOUND!$M:$M))</f>
        <v>0</v>
      </c>
      <c r="X499" s="73">
        <f>IF(E499="","",SUMIF(OUTBOUND!$G:$G,WMS!E499,OUTBOUND!$O:$O))</f>
        <v>0</v>
      </c>
      <c r="Y499" s="73">
        <f>IF(E499="","",SUMIF(OUTBOUND!$G:$G,WMS!E499,OUTBOUND!$AC:$AC))</f>
        <v>0</v>
      </c>
      <c r="Z499" s="73">
        <f>IF(E499="","",SUMIF(OUTBOUND!$G:$G,WMS!E499,OUTBOUND!$P:$P))</f>
        <v>0</v>
      </c>
      <c r="AA499" s="26">
        <f t="shared" si="196"/>
        <v>37</v>
      </c>
      <c r="AB499" s="26">
        <f t="shared" si="197"/>
        <v>148</v>
      </c>
      <c r="AC499" s="73">
        <f t="shared" si="198"/>
        <v>142.45</v>
      </c>
      <c r="AD499" s="73">
        <f t="shared" si="199"/>
        <v>103.6</v>
      </c>
      <c r="AE499" s="73">
        <f t="shared" si="200"/>
        <v>0.72</v>
      </c>
      <c r="AF499" s="82" t="b">
        <f t="shared" si="201"/>
        <v>1</v>
      </c>
    </row>
    <row r="500" spans="1:32">
      <c r="A500" s="43" t="s">
        <v>3685</v>
      </c>
      <c r="B500" s="19" t="s">
        <v>1022</v>
      </c>
      <c r="C500" s="19" t="s">
        <v>3874</v>
      </c>
      <c r="D500" s="19" t="s">
        <v>3876</v>
      </c>
      <c r="E500" s="58" t="str">
        <f t="shared" si="190"/>
        <v>KG-ARI-1904-00124-03202/42475637</v>
      </c>
      <c r="F500" s="20" t="s">
        <v>1024</v>
      </c>
      <c r="G500" s="20" t="s">
        <v>1026</v>
      </c>
      <c r="H500" s="45">
        <v>43572</v>
      </c>
      <c r="I500" s="46">
        <v>48</v>
      </c>
      <c r="J500" s="46">
        <v>288</v>
      </c>
      <c r="K500" s="67">
        <f t="shared" si="191"/>
        <v>6</v>
      </c>
      <c r="L500" s="47">
        <v>4.4</v>
      </c>
      <c r="M500" s="68">
        <f t="shared" si="192"/>
        <v>211.2</v>
      </c>
      <c r="N500" s="46">
        <v>58</v>
      </c>
      <c r="O500" s="46">
        <v>36.5</v>
      </c>
      <c r="P500" s="46">
        <v>29</v>
      </c>
      <c r="Q500" s="73">
        <f t="shared" si="193"/>
        <v>0.061</v>
      </c>
      <c r="R500" s="67">
        <f t="shared" si="194"/>
        <v>2.95</v>
      </c>
      <c r="S500" s="74">
        <f t="shared" si="195"/>
        <v>0.6</v>
      </c>
      <c r="T500" s="51">
        <v>172.8</v>
      </c>
      <c r="U500" s="76" t="s">
        <v>3499</v>
      </c>
      <c r="V500" s="26">
        <f>IF(E500="","",SUMIF(OUTBOUND!$G:$G,WMS!E500,OUTBOUND!$L:$L))</f>
        <v>34</v>
      </c>
      <c r="W500" s="26">
        <f>IF(E500="","",SUMIF(OUTBOUND!$G:$G,WMS!E500,OUTBOUND!$M:$M))</f>
        <v>204</v>
      </c>
      <c r="X500" s="73">
        <f>IF(E500="","",SUMIF(OUTBOUND!$G:$G,WMS!E500,OUTBOUND!$O:$O))</f>
        <v>149.6</v>
      </c>
      <c r="Y500" s="73">
        <f>IF(E500="","",SUMIF(OUTBOUND!$G:$G,WMS!E500,OUTBOUND!$AC:$AC))</f>
        <v>122.4</v>
      </c>
      <c r="Z500" s="73">
        <f>IF(E500="","",SUMIF(OUTBOUND!$G:$G,WMS!E500,OUTBOUND!$P:$P))</f>
        <v>2.074</v>
      </c>
      <c r="AA500" s="26">
        <f t="shared" si="196"/>
        <v>14</v>
      </c>
      <c r="AB500" s="26">
        <f t="shared" si="197"/>
        <v>84</v>
      </c>
      <c r="AC500" s="73">
        <f t="shared" si="198"/>
        <v>61.6</v>
      </c>
      <c r="AD500" s="73">
        <f t="shared" si="199"/>
        <v>50.4</v>
      </c>
      <c r="AE500" s="73">
        <f t="shared" si="200"/>
        <v>0.876</v>
      </c>
      <c r="AF500" s="82" t="b">
        <f t="shared" si="201"/>
        <v>1</v>
      </c>
    </row>
    <row r="501" spans="1:32">
      <c r="A501" s="43" t="s">
        <v>3685</v>
      </c>
      <c r="B501" s="19" t="s">
        <v>1022</v>
      </c>
      <c r="C501" s="19" t="s">
        <v>3877</v>
      </c>
      <c r="D501" s="19" t="s">
        <v>3878</v>
      </c>
      <c r="E501" s="58" t="str">
        <f t="shared" si="190"/>
        <v>KG-ARI-1904-00125-03203/42551423</v>
      </c>
      <c r="F501" s="20" t="s">
        <v>1024</v>
      </c>
      <c r="G501" s="20" t="s">
        <v>1027</v>
      </c>
      <c r="H501" s="45">
        <v>43572</v>
      </c>
      <c r="I501" s="46">
        <v>8</v>
      </c>
      <c r="J501" s="46">
        <v>16</v>
      </c>
      <c r="K501" s="67">
        <f t="shared" si="191"/>
        <v>2</v>
      </c>
      <c r="L501" s="47">
        <v>2.05</v>
      </c>
      <c r="M501" s="68">
        <f t="shared" si="192"/>
        <v>16.4</v>
      </c>
      <c r="N501" s="46">
        <v>27.5</v>
      </c>
      <c r="O501" s="46">
        <v>27</v>
      </c>
      <c r="P501" s="46">
        <v>42</v>
      </c>
      <c r="Q501" s="73">
        <f t="shared" si="193"/>
        <v>0.031</v>
      </c>
      <c r="R501" s="67">
        <f t="shared" si="194"/>
        <v>0.25</v>
      </c>
      <c r="S501" s="74">
        <f t="shared" si="195"/>
        <v>0.85</v>
      </c>
      <c r="T501" s="51">
        <v>13.6</v>
      </c>
      <c r="U501" s="76" t="s">
        <v>3879</v>
      </c>
      <c r="V501" s="26">
        <f>IF(E501="","",SUMIF(OUTBOUND!$G:$G,WMS!E501,OUTBOUND!$L:$L))</f>
        <v>0</v>
      </c>
      <c r="W501" s="26">
        <f>IF(E501="","",SUMIF(OUTBOUND!$G:$G,WMS!E501,OUTBOUND!$M:$M))</f>
        <v>0</v>
      </c>
      <c r="X501" s="73">
        <f>IF(E501="","",SUMIF(OUTBOUND!$G:$G,WMS!E501,OUTBOUND!$O:$O))</f>
        <v>0</v>
      </c>
      <c r="Y501" s="73">
        <f>IF(E501="","",SUMIF(OUTBOUND!$G:$G,WMS!E501,OUTBOUND!$AC:$AC))</f>
        <v>0</v>
      </c>
      <c r="Z501" s="73">
        <f>IF(E501="","",SUMIF(OUTBOUND!$G:$G,WMS!E501,OUTBOUND!$P:$P))</f>
        <v>0</v>
      </c>
      <c r="AA501" s="26">
        <f t="shared" si="196"/>
        <v>8</v>
      </c>
      <c r="AB501" s="26">
        <f t="shared" si="197"/>
        <v>16</v>
      </c>
      <c r="AC501" s="73">
        <f t="shared" si="198"/>
        <v>16.4</v>
      </c>
      <c r="AD501" s="73">
        <f t="shared" si="199"/>
        <v>13.6</v>
      </c>
      <c r="AE501" s="73">
        <f t="shared" si="200"/>
        <v>0.25</v>
      </c>
      <c r="AF501" s="82" t="b">
        <f t="shared" si="201"/>
        <v>1</v>
      </c>
    </row>
    <row r="502" spans="1:32">
      <c r="A502" s="43" t="s">
        <v>3685</v>
      </c>
      <c r="B502" s="19" t="s">
        <v>1022</v>
      </c>
      <c r="C502" s="19" t="s">
        <v>3877</v>
      </c>
      <c r="D502" s="19" t="s">
        <v>3880</v>
      </c>
      <c r="E502" s="58" t="str">
        <f t="shared" si="190"/>
        <v>KG-ARI-1904-00125-03203/42690160</v>
      </c>
      <c r="F502" s="20" t="s">
        <v>1024</v>
      </c>
      <c r="G502" s="20" t="s">
        <v>1026</v>
      </c>
      <c r="H502" s="45">
        <v>43572</v>
      </c>
      <c r="I502" s="46">
        <v>3</v>
      </c>
      <c r="J502" s="46">
        <v>18</v>
      </c>
      <c r="K502" s="67">
        <f t="shared" si="191"/>
        <v>6</v>
      </c>
      <c r="L502" s="47">
        <v>2.1</v>
      </c>
      <c r="M502" s="68">
        <f t="shared" si="192"/>
        <v>6.3</v>
      </c>
      <c r="N502" s="46">
        <v>27.5</v>
      </c>
      <c r="O502" s="46">
        <v>25.5</v>
      </c>
      <c r="P502" s="46">
        <v>31</v>
      </c>
      <c r="Q502" s="73">
        <f t="shared" si="193"/>
        <v>0.022</v>
      </c>
      <c r="R502" s="67">
        <f t="shared" si="194"/>
        <v>0.07</v>
      </c>
      <c r="S502" s="74">
        <f t="shared" si="195"/>
        <v>0.28</v>
      </c>
      <c r="T502" s="51">
        <v>5.04</v>
      </c>
      <c r="U502" s="76" t="s">
        <v>3803</v>
      </c>
      <c r="V502" s="26">
        <f>IF(E502="","",SUMIF(OUTBOUND!$G:$G,WMS!E502,OUTBOUND!$L:$L))</f>
        <v>0</v>
      </c>
      <c r="W502" s="26">
        <f>IF(E502="","",SUMIF(OUTBOUND!$G:$G,WMS!E502,OUTBOUND!$M:$M))</f>
        <v>0</v>
      </c>
      <c r="X502" s="73">
        <f>IF(E502="","",SUMIF(OUTBOUND!$G:$G,WMS!E502,OUTBOUND!$O:$O))</f>
        <v>0</v>
      </c>
      <c r="Y502" s="73">
        <f>IF(E502="","",SUMIF(OUTBOUND!$G:$G,WMS!E502,OUTBOUND!$AC:$AC))</f>
        <v>0</v>
      </c>
      <c r="Z502" s="73">
        <f>IF(E502="","",SUMIF(OUTBOUND!$G:$G,WMS!E502,OUTBOUND!$P:$P))</f>
        <v>0</v>
      </c>
      <c r="AA502" s="26">
        <f t="shared" si="196"/>
        <v>3</v>
      </c>
      <c r="AB502" s="26">
        <f t="shared" si="197"/>
        <v>18</v>
      </c>
      <c r="AC502" s="73">
        <f t="shared" si="198"/>
        <v>6.3</v>
      </c>
      <c r="AD502" s="73">
        <f t="shared" si="199"/>
        <v>5.04</v>
      </c>
      <c r="AE502" s="73">
        <f t="shared" si="200"/>
        <v>0.07</v>
      </c>
      <c r="AF502" s="82" t="b">
        <f t="shared" si="201"/>
        <v>1</v>
      </c>
    </row>
    <row r="503" spans="1:32">
      <c r="A503" s="43" t="s">
        <v>3685</v>
      </c>
      <c r="B503" s="19" t="s">
        <v>1022</v>
      </c>
      <c r="C503" s="19" t="s">
        <v>3877</v>
      </c>
      <c r="D503" s="19" t="s">
        <v>3881</v>
      </c>
      <c r="E503" s="58" t="str">
        <f t="shared" si="190"/>
        <v>KG-ARI-1904-00125-03203/42705048</v>
      </c>
      <c r="F503" s="20" t="s">
        <v>1024</v>
      </c>
      <c r="G503" s="20" t="s">
        <v>1030</v>
      </c>
      <c r="H503" s="45">
        <v>43572</v>
      </c>
      <c r="I503" s="46">
        <v>3</v>
      </c>
      <c r="J503" s="46">
        <v>12</v>
      </c>
      <c r="K503" s="67">
        <f t="shared" si="191"/>
        <v>4</v>
      </c>
      <c r="L503" s="47">
        <v>4.5</v>
      </c>
      <c r="M503" s="68">
        <f t="shared" si="192"/>
        <v>13.5</v>
      </c>
      <c r="N503" s="46">
        <v>45</v>
      </c>
      <c r="O503" s="46">
        <v>33</v>
      </c>
      <c r="P503" s="46">
        <v>35</v>
      </c>
      <c r="Q503" s="73">
        <f t="shared" si="193"/>
        <v>0.052</v>
      </c>
      <c r="R503" s="67">
        <f t="shared" si="194"/>
        <v>0.16</v>
      </c>
      <c r="S503" s="74">
        <f t="shared" si="195"/>
        <v>1</v>
      </c>
      <c r="T503" s="51">
        <v>12</v>
      </c>
      <c r="U503" s="76" t="s">
        <v>3803</v>
      </c>
      <c r="V503" s="26">
        <f>IF(E503="","",SUMIF(OUTBOUND!$G:$G,WMS!E503,OUTBOUND!$L:$L))</f>
        <v>0</v>
      </c>
      <c r="W503" s="26">
        <f>IF(E503="","",SUMIF(OUTBOUND!$G:$G,WMS!E503,OUTBOUND!$M:$M))</f>
        <v>0</v>
      </c>
      <c r="X503" s="73">
        <f>IF(E503="","",SUMIF(OUTBOUND!$G:$G,WMS!E503,OUTBOUND!$O:$O))</f>
        <v>0</v>
      </c>
      <c r="Y503" s="73">
        <f>IF(E503="","",SUMIF(OUTBOUND!$G:$G,WMS!E503,OUTBOUND!$AC:$AC))</f>
        <v>0</v>
      </c>
      <c r="Z503" s="73">
        <f>IF(E503="","",SUMIF(OUTBOUND!$G:$G,WMS!E503,OUTBOUND!$P:$P))</f>
        <v>0</v>
      </c>
      <c r="AA503" s="26">
        <f t="shared" si="196"/>
        <v>3</v>
      </c>
      <c r="AB503" s="26">
        <f t="shared" si="197"/>
        <v>12</v>
      </c>
      <c r="AC503" s="73">
        <f t="shared" si="198"/>
        <v>13.5</v>
      </c>
      <c r="AD503" s="73">
        <f t="shared" si="199"/>
        <v>12</v>
      </c>
      <c r="AE503" s="73">
        <f t="shared" si="200"/>
        <v>0.16</v>
      </c>
      <c r="AF503" s="82" t="b">
        <f t="shared" si="201"/>
        <v>1</v>
      </c>
    </row>
    <row r="504" spans="1:32">
      <c r="A504" s="43" t="s">
        <v>3685</v>
      </c>
      <c r="B504" s="19" t="s">
        <v>1022</v>
      </c>
      <c r="C504" s="19" t="s">
        <v>3877</v>
      </c>
      <c r="D504" s="19" t="s">
        <v>3882</v>
      </c>
      <c r="E504" s="58" t="str">
        <f t="shared" si="190"/>
        <v>KG-ARI-1904-00125-03203/42709039</v>
      </c>
      <c r="F504" s="20" t="s">
        <v>1024</v>
      </c>
      <c r="G504" s="20" t="s">
        <v>1029</v>
      </c>
      <c r="H504" s="45">
        <v>43572</v>
      </c>
      <c r="I504" s="46">
        <v>3</v>
      </c>
      <c r="J504" s="46">
        <v>18</v>
      </c>
      <c r="K504" s="67">
        <f t="shared" si="191"/>
        <v>6</v>
      </c>
      <c r="L504" s="47">
        <v>4.9</v>
      </c>
      <c r="M504" s="68">
        <f t="shared" si="192"/>
        <v>14.7</v>
      </c>
      <c r="N504" s="46">
        <v>45</v>
      </c>
      <c r="O504" s="46">
        <v>31</v>
      </c>
      <c r="P504" s="46">
        <v>22</v>
      </c>
      <c r="Q504" s="73">
        <f t="shared" si="193"/>
        <v>0.031</v>
      </c>
      <c r="R504" s="67">
        <f t="shared" si="194"/>
        <v>0.09</v>
      </c>
      <c r="S504" s="74">
        <f t="shared" si="195"/>
        <v>0.783333333333333</v>
      </c>
      <c r="T504" s="51">
        <v>14.1</v>
      </c>
      <c r="U504" s="76" t="s">
        <v>3879</v>
      </c>
      <c r="V504" s="26">
        <f>IF(E504="","",SUMIF(OUTBOUND!$G:$G,WMS!E504,OUTBOUND!$L:$L))</f>
        <v>0</v>
      </c>
      <c r="W504" s="26">
        <f>IF(E504="","",SUMIF(OUTBOUND!$G:$G,WMS!E504,OUTBOUND!$M:$M))</f>
        <v>0</v>
      </c>
      <c r="X504" s="73">
        <f>IF(E504="","",SUMIF(OUTBOUND!$G:$G,WMS!E504,OUTBOUND!$O:$O))</f>
        <v>0</v>
      </c>
      <c r="Y504" s="73">
        <f>IF(E504="","",SUMIF(OUTBOUND!$G:$G,WMS!E504,OUTBOUND!$AC:$AC))</f>
        <v>0</v>
      </c>
      <c r="Z504" s="73">
        <f>IF(E504="","",SUMIF(OUTBOUND!$G:$G,WMS!E504,OUTBOUND!$P:$P))</f>
        <v>0</v>
      </c>
      <c r="AA504" s="26">
        <f t="shared" si="196"/>
        <v>3</v>
      </c>
      <c r="AB504" s="26">
        <f t="shared" si="197"/>
        <v>18</v>
      </c>
      <c r="AC504" s="73">
        <f t="shared" si="198"/>
        <v>14.7</v>
      </c>
      <c r="AD504" s="73">
        <f t="shared" si="199"/>
        <v>14.1</v>
      </c>
      <c r="AE504" s="73">
        <f t="shared" si="200"/>
        <v>0.09</v>
      </c>
      <c r="AF504" s="82" t="b">
        <f t="shared" si="201"/>
        <v>1</v>
      </c>
    </row>
    <row r="505" spans="1:32">
      <c r="A505" s="43" t="s">
        <v>3685</v>
      </c>
      <c r="B505" s="19" t="s">
        <v>1022</v>
      </c>
      <c r="C505" s="19" t="s">
        <v>3877</v>
      </c>
      <c r="D505" s="19" t="s">
        <v>3883</v>
      </c>
      <c r="E505" s="58" t="str">
        <f t="shared" si="190"/>
        <v>KG-ARI-1904-00125-03203/42735991</v>
      </c>
      <c r="F505" s="20" t="s">
        <v>1024</v>
      </c>
      <c r="G505" s="20" t="s">
        <v>1032</v>
      </c>
      <c r="H505" s="45">
        <v>43572</v>
      </c>
      <c r="I505" s="46">
        <v>3</v>
      </c>
      <c r="J505" s="46">
        <v>6</v>
      </c>
      <c r="K505" s="67">
        <f t="shared" si="191"/>
        <v>2</v>
      </c>
      <c r="L505" s="47">
        <v>2.95</v>
      </c>
      <c r="M505" s="68">
        <f t="shared" si="192"/>
        <v>8.85</v>
      </c>
      <c r="N505" s="46">
        <v>43.5</v>
      </c>
      <c r="O505" s="46">
        <v>25</v>
      </c>
      <c r="P505" s="46">
        <v>48</v>
      </c>
      <c r="Q505" s="73">
        <f t="shared" si="193"/>
        <v>0.052</v>
      </c>
      <c r="R505" s="67">
        <f t="shared" si="194"/>
        <v>0.16</v>
      </c>
      <c r="S505" s="74">
        <f t="shared" si="195"/>
        <v>1.2</v>
      </c>
      <c r="T505" s="51">
        <v>7.2</v>
      </c>
      <c r="U505" s="76" t="s">
        <v>3875</v>
      </c>
      <c r="V505" s="26">
        <f>IF(E505="","",SUMIF(OUTBOUND!$G:$G,WMS!E505,OUTBOUND!$L:$L))</f>
        <v>0</v>
      </c>
      <c r="W505" s="26">
        <f>IF(E505="","",SUMIF(OUTBOUND!$G:$G,WMS!E505,OUTBOUND!$M:$M))</f>
        <v>0</v>
      </c>
      <c r="X505" s="73">
        <f>IF(E505="","",SUMIF(OUTBOUND!$G:$G,WMS!E505,OUTBOUND!$O:$O))</f>
        <v>0</v>
      </c>
      <c r="Y505" s="73">
        <f>IF(E505="","",SUMIF(OUTBOUND!$G:$G,WMS!E505,OUTBOUND!$AC:$AC))</f>
        <v>0</v>
      </c>
      <c r="Z505" s="73">
        <f>IF(E505="","",SUMIF(OUTBOUND!$G:$G,WMS!E505,OUTBOUND!$P:$P))</f>
        <v>0</v>
      </c>
      <c r="AA505" s="26">
        <f t="shared" si="196"/>
        <v>3</v>
      </c>
      <c r="AB505" s="26">
        <f t="shared" si="197"/>
        <v>6</v>
      </c>
      <c r="AC505" s="73">
        <f t="shared" si="198"/>
        <v>8.85</v>
      </c>
      <c r="AD505" s="73">
        <f t="shared" si="199"/>
        <v>7.2</v>
      </c>
      <c r="AE505" s="73">
        <f t="shared" si="200"/>
        <v>0.16</v>
      </c>
      <c r="AF505" s="82" t="b">
        <f t="shared" si="201"/>
        <v>1</v>
      </c>
    </row>
    <row r="506" spans="1:32">
      <c r="A506" s="43" t="s">
        <v>3685</v>
      </c>
      <c r="B506" s="19" t="s">
        <v>1034</v>
      </c>
      <c r="C506" s="19" t="s">
        <v>3884</v>
      </c>
      <c r="D506" s="19">
        <v>42627081</v>
      </c>
      <c r="E506" s="58" t="str">
        <f t="shared" si="190"/>
        <v>KG-ROB-1903-00091-02963 /42627081</v>
      </c>
      <c r="F506" s="19" t="s">
        <v>1036</v>
      </c>
      <c r="G506" s="19" t="s">
        <v>1037</v>
      </c>
      <c r="H506" s="45">
        <v>43578</v>
      </c>
      <c r="I506" s="46">
        <v>250</v>
      </c>
      <c r="J506" s="46">
        <v>1000</v>
      </c>
      <c r="K506" s="67">
        <f t="shared" si="191"/>
        <v>4</v>
      </c>
      <c r="L506" s="47">
        <v>8.3</v>
      </c>
      <c r="M506" s="68">
        <f t="shared" si="192"/>
        <v>2075</v>
      </c>
      <c r="N506" s="46">
        <v>41.5</v>
      </c>
      <c r="O506" s="46">
        <v>41.5</v>
      </c>
      <c r="P506" s="46">
        <v>81.5</v>
      </c>
      <c r="Q506" s="73">
        <f t="shared" si="193"/>
        <v>0.14</v>
      </c>
      <c r="R506" s="67">
        <f t="shared" si="194"/>
        <v>35.09</v>
      </c>
      <c r="S506" s="74">
        <f t="shared" si="195"/>
        <v>1.8</v>
      </c>
      <c r="T506" s="51">
        <v>1800</v>
      </c>
      <c r="U506" s="79" t="s">
        <v>3885</v>
      </c>
      <c r="V506" s="26">
        <f>IF(E506="","",SUMIF(OUTBOUND!$G:$G,WMS!E506,OUTBOUND!$L:$L))</f>
        <v>169</v>
      </c>
      <c r="W506" s="26">
        <f>IF(E506="","",SUMIF(OUTBOUND!$G:$G,WMS!E506,OUTBOUND!$M:$M))</f>
        <v>676</v>
      </c>
      <c r="X506" s="73">
        <f>IF(E506="","",SUMIF(OUTBOUND!$G:$G,WMS!E506,OUTBOUND!$O:$O))</f>
        <v>1402.7</v>
      </c>
      <c r="Y506" s="73">
        <f>IF(E506="","",SUMIF(OUTBOUND!$G:$G,WMS!E506,OUTBOUND!$AC:$AC))</f>
        <v>1216.8</v>
      </c>
      <c r="Z506" s="73">
        <f>IF(E506="","",SUMIF(OUTBOUND!$G:$G,WMS!E506,OUTBOUND!$P:$P))</f>
        <v>23.66</v>
      </c>
      <c r="AA506" s="26">
        <f t="shared" si="196"/>
        <v>81</v>
      </c>
      <c r="AB506" s="26">
        <f t="shared" si="197"/>
        <v>324</v>
      </c>
      <c r="AC506" s="73">
        <f t="shared" si="198"/>
        <v>672.3</v>
      </c>
      <c r="AD506" s="73">
        <f t="shared" si="199"/>
        <v>583.2</v>
      </c>
      <c r="AE506" s="73">
        <f t="shared" si="200"/>
        <v>11.43</v>
      </c>
      <c r="AF506" s="82" t="b">
        <f t="shared" si="201"/>
        <v>1</v>
      </c>
    </row>
    <row r="507" spans="1:32">
      <c r="A507" s="43" t="s">
        <v>3685</v>
      </c>
      <c r="B507" s="19" t="s">
        <v>1039</v>
      </c>
      <c r="C507" s="19" t="s">
        <v>3886</v>
      </c>
      <c r="D507" s="19">
        <v>42623984</v>
      </c>
      <c r="E507" s="58" t="str">
        <f t="shared" si="190"/>
        <v>KG-ROB-1903-00091-03076/42623984</v>
      </c>
      <c r="F507" s="19" t="s">
        <v>1041</v>
      </c>
      <c r="G507" s="19" t="s">
        <v>1042</v>
      </c>
      <c r="H507" s="45">
        <v>43583</v>
      </c>
      <c r="I507" s="46">
        <v>250</v>
      </c>
      <c r="J507" s="46">
        <v>1000</v>
      </c>
      <c r="K507" s="67">
        <f t="shared" si="191"/>
        <v>4</v>
      </c>
      <c r="L507" s="47">
        <v>4.1</v>
      </c>
      <c r="M507" s="68">
        <f t="shared" si="192"/>
        <v>1025</v>
      </c>
      <c r="N507" s="46">
        <v>38</v>
      </c>
      <c r="O507" s="46">
        <v>25.5</v>
      </c>
      <c r="P507" s="46">
        <v>34.5</v>
      </c>
      <c r="Q507" s="73">
        <f t="shared" si="193"/>
        <v>0.033</v>
      </c>
      <c r="R507" s="67">
        <f t="shared" si="194"/>
        <v>8.36</v>
      </c>
      <c r="S507" s="74">
        <f t="shared" si="195"/>
        <v>1.175</v>
      </c>
      <c r="T507" s="51">
        <v>1175</v>
      </c>
      <c r="U507" s="79" t="s">
        <v>3334</v>
      </c>
      <c r="V507" s="26">
        <f>IF(E507="","",SUMIF(OUTBOUND!$G:$G,WMS!E507,OUTBOUND!$L:$L))</f>
        <v>125</v>
      </c>
      <c r="W507" s="26">
        <f>IF(E507="","",SUMIF(OUTBOUND!$G:$G,WMS!E507,OUTBOUND!$M:$M))</f>
        <v>500</v>
      </c>
      <c r="X507" s="73">
        <f>IF(E507="","",SUMIF(OUTBOUND!$G:$G,WMS!E507,OUTBOUND!$O:$O))</f>
        <v>512.5</v>
      </c>
      <c r="Y507" s="73">
        <f>IF(E507="","",SUMIF(OUTBOUND!$G:$G,WMS!E507,OUTBOUND!$AC:$AC))</f>
        <v>587.5</v>
      </c>
      <c r="Z507" s="73">
        <f>IF(E507="","",SUMIF(OUTBOUND!$G:$G,WMS!E507,OUTBOUND!$P:$P))</f>
        <v>4.125</v>
      </c>
      <c r="AA507" s="26">
        <f t="shared" si="196"/>
        <v>125</v>
      </c>
      <c r="AB507" s="26">
        <f t="shared" si="197"/>
        <v>500</v>
      </c>
      <c r="AC507" s="73">
        <f t="shared" si="198"/>
        <v>512.5</v>
      </c>
      <c r="AD507" s="73">
        <f t="shared" si="199"/>
        <v>587.5</v>
      </c>
      <c r="AE507" s="73">
        <f t="shared" si="200"/>
        <v>4.235</v>
      </c>
      <c r="AF507" s="82" t="b">
        <f t="shared" si="201"/>
        <v>1</v>
      </c>
    </row>
    <row r="508" spans="1:32">
      <c r="A508" s="43" t="s">
        <v>3685</v>
      </c>
      <c r="B508" s="19" t="s">
        <v>1039</v>
      </c>
      <c r="C508" s="19" t="s">
        <v>3886</v>
      </c>
      <c r="D508" s="19">
        <v>42425274</v>
      </c>
      <c r="E508" s="58" t="str">
        <f t="shared" si="190"/>
        <v>KG-ROB-1903-00091-03076/42425274</v>
      </c>
      <c r="F508" s="19" t="s">
        <v>1041</v>
      </c>
      <c r="G508" s="19" t="s">
        <v>1042</v>
      </c>
      <c r="H508" s="45">
        <v>43583</v>
      </c>
      <c r="I508" s="46">
        <v>167</v>
      </c>
      <c r="J508" s="46">
        <v>1002</v>
      </c>
      <c r="K508" s="67">
        <f t="shared" si="191"/>
        <v>6</v>
      </c>
      <c r="L508" s="47">
        <v>7.4</v>
      </c>
      <c r="M508" s="68">
        <f t="shared" si="192"/>
        <v>1235.8</v>
      </c>
      <c r="N508" s="46">
        <v>47</v>
      </c>
      <c r="O508" s="46">
        <v>32.5</v>
      </c>
      <c r="P508" s="46">
        <v>17.5</v>
      </c>
      <c r="Q508" s="73">
        <f t="shared" si="193"/>
        <v>0.027</v>
      </c>
      <c r="R508" s="67">
        <f t="shared" si="194"/>
        <v>4.46</v>
      </c>
      <c r="S508" s="74">
        <f t="shared" si="195"/>
        <v>1</v>
      </c>
      <c r="T508" s="51">
        <v>1002</v>
      </c>
      <c r="U508" s="79" t="s">
        <v>3334</v>
      </c>
      <c r="V508" s="26">
        <f>IF(E508="","",SUMIF(OUTBOUND!$G:$G,WMS!E508,OUTBOUND!$L:$L))</f>
        <v>108</v>
      </c>
      <c r="W508" s="26">
        <f>IF(E508="","",SUMIF(OUTBOUND!$G:$G,WMS!E508,OUTBOUND!$M:$M))</f>
        <v>648</v>
      </c>
      <c r="X508" s="73">
        <f>IF(E508="","",SUMIF(OUTBOUND!$G:$G,WMS!E508,OUTBOUND!$O:$O))</f>
        <v>799.2</v>
      </c>
      <c r="Y508" s="73">
        <f>IF(E508="","",SUMIF(OUTBOUND!$G:$G,WMS!E508,OUTBOUND!$AC:$AC))</f>
        <v>648</v>
      </c>
      <c r="Z508" s="73">
        <f>IF(E508="","",SUMIF(OUTBOUND!$G:$G,WMS!E508,OUTBOUND!$P:$P))</f>
        <v>2.916</v>
      </c>
      <c r="AA508" s="26">
        <f t="shared" si="196"/>
        <v>59</v>
      </c>
      <c r="AB508" s="26">
        <f t="shared" si="197"/>
        <v>354</v>
      </c>
      <c r="AC508" s="73">
        <f t="shared" si="198"/>
        <v>436.6</v>
      </c>
      <c r="AD508" s="73">
        <f t="shared" si="199"/>
        <v>354</v>
      </c>
      <c r="AE508" s="73">
        <f t="shared" si="200"/>
        <v>1.544</v>
      </c>
      <c r="AF508" s="82" t="b">
        <f t="shared" si="201"/>
        <v>1</v>
      </c>
    </row>
    <row r="509" spans="1:32">
      <c r="A509" s="43" t="s">
        <v>3685</v>
      </c>
      <c r="B509" s="19" t="s">
        <v>1039</v>
      </c>
      <c r="C509" s="19" t="s">
        <v>3886</v>
      </c>
      <c r="D509" s="19">
        <v>42621690</v>
      </c>
      <c r="E509" s="58" t="str">
        <f t="shared" si="190"/>
        <v>KG-ROB-1903-00091-03076/42621690</v>
      </c>
      <c r="F509" s="19" t="s">
        <v>1041</v>
      </c>
      <c r="G509" s="19" t="s">
        <v>1042</v>
      </c>
      <c r="H509" s="45">
        <v>43583</v>
      </c>
      <c r="I509" s="46">
        <v>167</v>
      </c>
      <c r="J509" s="46">
        <v>1002</v>
      </c>
      <c r="K509" s="67">
        <f t="shared" si="191"/>
        <v>6</v>
      </c>
      <c r="L509" s="47">
        <v>8.6</v>
      </c>
      <c r="M509" s="68">
        <f t="shared" si="192"/>
        <v>1436.2</v>
      </c>
      <c r="N509" s="46">
        <v>54</v>
      </c>
      <c r="O509" s="46">
        <v>37.5</v>
      </c>
      <c r="P509" s="46">
        <v>17.5</v>
      </c>
      <c r="Q509" s="73">
        <f t="shared" si="193"/>
        <v>0.035</v>
      </c>
      <c r="R509" s="67">
        <f t="shared" si="194"/>
        <v>5.92</v>
      </c>
      <c r="S509" s="74">
        <f t="shared" si="195"/>
        <v>1.1</v>
      </c>
      <c r="T509" s="51">
        <v>1102.2</v>
      </c>
      <c r="U509" s="79" t="s">
        <v>3334</v>
      </c>
      <c r="V509" s="26">
        <f>IF(E509="","",SUMIF(OUTBOUND!$G:$G,WMS!E509,OUTBOUND!$L:$L))</f>
        <v>84</v>
      </c>
      <c r="W509" s="26">
        <f>IF(E509="","",SUMIF(OUTBOUND!$G:$G,WMS!E509,OUTBOUND!$M:$M))</f>
        <v>504</v>
      </c>
      <c r="X509" s="73">
        <f>IF(E509="","",SUMIF(OUTBOUND!$G:$G,WMS!E509,OUTBOUND!$O:$O))</f>
        <v>722.4</v>
      </c>
      <c r="Y509" s="73">
        <f>IF(E509="","",SUMIF(OUTBOUND!$G:$G,WMS!E509,OUTBOUND!$AC:$AC))</f>
        <v>554.4</v>
      </c>
      <c r="Z509" s="73">
        <f>IF(E509="","",SUMIF(OUTBOUND!$G:$G,WMS!E509,OUTBOUND!$P:$P))</f>
        <v>2.94</v>
      </c>
      <c r="AA509" s="26">
        <f t="shared" si="196"/>
        <v>83</v>
      </c>
      <c r="AB509" s="26">
        <f t="shared" si="197"/>
        <v>498</v>
      </c>
      <c r="AC509" s="73">
        <f t="shared" si="198"/>
        <v>713.8</v>
      </c>
      <c r="AD509" s="73">
        <f t="shared" si="199"/>
        <v>547.8</v>
      </c>
      <c r="AE509" s="73">
        <f t="shared" si="200"/>
        <v>2.98</v>
      </c>
      <c r="AF509" s="82" t="b">
        <f t="shared" si="201"/>
        <v>1</v>
      </c>
    </row>
    <row r="510" spans="1:32">
      <c r="A510" s="43" t="s">
        <v>3887</v>
      </c>
      <c r="B510" s="19" t="s">
        <v>1043</v>
      </c>
      <c r="C510" s="19" t="s">
        <v>3888</v>
      </c>
      <c r="D510" s="19" t="s">
        <v>3889</v>
      </c>
      <c r="E510" s="58" t="str">
        <f t="shared" ref="E510:E516" si="202">IF(D510="","",C510&amp;"/"&amp;D510)</f>
        <v>KG-ARI-1904-00124-03139/42599043</v>
      </c>
      <c r="F510" s="19" t="s">
        <v>1045</v>
      </c>
      <c r="G510" s="19" t="s">
        <v>1046</v>
      </c>
      <c r="H510" s="45">
        <v>43584</v>
      </c>
      <c r="I510" s="46">
        <v>21</v>
      </c>
      <c r="J510" s="46">
        <v>126</v>
      </c>
      <c r="K510" s="67">
        <f t="shared" ref="K510:K516" si="203">IF(J510="","",J510/I510)</f>
        <v>6</v>
      </c>
      <c r="L510" s="47">
        <v>1.7</v>
      </c>
      <c r="M510" s="68">
        <f t="shared" ref="M510:M516" si="204">IF(L510="","",ROUND(I510*L510,3))</f>
        <v>35.7</v>
      </c>
      <c r="N510" s="46">
        <v>33</v>
      </c>
      <c r="O510" s="46">
        <v>22</v>
      </c>
      <c r="P510" s="46">
        <v>24.5</v>
      </c>
      <c r="Q510" s="73">
        <f t="shared" ref="Q510:Q516" si="205">IF(P510="","",ROUND(N510*O510*P510/1000000,3))</f>
        <v>0.018</v>
      </c>
      <c r="R510" s="67">
        <f t="shared" ref="R510:R516" si="206">IF(Q510="","",ROUND(N510*O510*P510/1000000*I510,2))</f>
        <v>0.37</v>
      </c>
      <c r="S510" s="74">
        <f t="shared" ref="S510:S516" si="207">IF(T510="","",T510/J510)</f>
        <v>0.172666666666667</v>
      </c>
      <c r="T510" s="51">
        <v>21.756</v>
      </c>
      <c r="U510" s="76" t="s">
        <v>3890</v>
      </c>
      <c r="V510" s="26">
        <f>IF(E510="","",SUMIF(OUTBOUND!$G:$G,WMS!E510,OUTBOUND!$L:$L))</f>
        <v>3</v>
      </c>
      <c r="W510" s="26">
        <f>IF(E510="","",SUMIF(OUTBOUND!$G:$G,WMS!E510,OUTBOUND!$M:$M))</f>
        <v>18</v>
      </c>
      <c r="X510" s="73">
        <f>IF(E510="","",SUMIF(OUTBOUND!$G:$G,WMS!E510,OUTBOUND!$O:$O))</f>
        <v>5.1</v>
      </c>
      <c r="Y510" s="73">
        <f>IF(E510="","",SUMIF(OUTBOUND!$G:$G,WMS!E510,OUTBOUND!$AC:$AC))</f>
        <v>3.10800000000001</v>
      </c>
      <c r="Z510" s="73">
        <f>IF(E510="","",SUMIF(OUTBOUND!$G:$G,WMS!E510,OUTBOUND!$P:$P))</f>
        <v>0.054</v>
      </c>
      <c r="AA510" s="26">
        <f t="shared" ref="AA510:AA516" si="208">IF(I510="","",I510-V510)</f>
        <v>18</v>
      </c>
      <c r="AB510" s="26">
        <f t="shared" ref="AB510:AB516" si="209">IF(J510="","",J510-W510)</f>
        <v>108</v>
      </c>
      <c r="AC510" s="73">
        <f t="shared" ref="AC510:AC516" si="210">IF(M510="","",M510-X510)</f>
        <v>30.6</v>
      </c>
      <c r="AD510" s="73">
        <f t="shared" ref="AD510:AD516" si="211">IF(T510="","",T510-Y510)</f>
        <v>18.648</v>
      </c>
      <c r="AE510" s="73">
        <f t="shared" ref="AE510:AE516" si="212">IF(R510="","",R510-Z510)</f>
        <v>0.316</v>
      </c>
      <c r="AF510" s="82" t="b">
        <f t="shared" ref="AF510:AF516" si="213">IF(AB510="","",EXACT(K510,AB510/AA510))</f>
        <v>1</v>
      </c>
    </row>
    <row r="511" spans="1:32">
      <c r="A511" s="43" t="s">
        <v>3685</v>
      </c>
      <c r="B511" s="19" t="s">
        <v>1048</v>
      </c>
      <c r="C511" s="19" t="s">
        <v>3891</v>
      </c>
      <c r="D511" s="19" t="s">
        <v>3892</v>
      </c>
      <c r="E511" s="58" t="str">
        <f t="shared" si="202"/>
        <v>KG-ARI-1904-00124-03127/42589389</v>
      </c>
      <c r="F511" s="19" t="s">
        <v>1050</v>
      </c>
      <c r="G511" s="19" t="s">
        <v>1051</v>
      </c>
      <c r="H511" s="45">
        <v>43584</v>
      </c>
      <c r="I511" s="46">
        <v>8</v>
      </c>
      <c r="J511" s="46">
        <v>128</v>
      </c>
      <c r="K511" s="67">
        <f t="shared" si="203"/>
        <v>16</v>
      </c>
      <c r="L511" s="47">
        <v>2.625</v>
      </c>
      <c r="M511" s="68">
        <f t="shared" si="204"/>
        <v>21</v>
      </c>
      <c r="N511" s="46">
        <v>51</v>
      </c>
      <c r="O511" s="46">
        <v>51</v>
      </c>
      <c r="P511" s="46">
        <v>32</v>
      </c>
      <c r="Q511" s="73">
        <f t="shared" si="205"/>
        <v>0.083</v>
      </c>
      <c r="R511" s="67">
        <f t="shared" si="206"/>
        <v>0.67</v>
      </c>
      <c r="S511" s="74">
        <f t="shared" si="207"/>
        <v>0.078125</v>
      </c>
      <c r="T511" s="51">
        <v>10</v>
      </c>
      <c r="U511" s="76" t="s">
        <v>3890</v>
      </c>
      <c r="V511" s="26">
        <f>IF(E511="","",SUMIF(OUTBOUND!$G:$G,WMS!E511,OUTBOUND!$L:$L))</f>
        <v>0</v>
      </c>
      <c r="W511" s="26">
        <f>IF(E511="","",SUMIF(OUTBOUND!$G:$G,WMS!E511,OUTBOUND!$M:$M))</f>
        <v>0</v>
      </c>
      <c r="X511" s="73">
        <f>IF(E511="","",SUMIF(OUTBOUND!$G:$G,WMS!E511,OUTBOUND!$O:$O))</f>
        <v>0</v>
      </c>
      <c r="Y511" s="73">
        <f>IF(E511="","",SUMIF(OUTBOUND!$G:$G,WMS!E511,OUTBOUND!$AC:$AC))</f>
        <v>0</v>
      </c>
      <c r="Z511" s="73">
        <f>IF(E511="","",SUMIF(OUTBOUND!$G:$G,WMS!E511,OUTBOUND!$P:$P))</f>
        <v>0</v>
      </c>
      <c r="AA511" s="26">
        <f t="shared" si="208"/>
        <v>8</v>
      </c>
      <c r="AB511" s="26">
        <f t="shared" si="209"/>
        <v>128</v>
      </c>
      <c r="AC511" s="73">
        <f t="shared" si="210"/>
        <v>21</v>
      </c>
      <c r="AD511" s="73">
        <f t="shared" si="211"/>
        <v>10</v>
      </c>
      <c r="AE511" s="73">
        <f t="shared" si="212"/>
        <v>0.67</v>
      </c>
      <c r="AF511" s="82" t="b">
        <f t="shared" si="213"/>
        <v>1</v>
      </c>
    </row>
    <row r="512" spans="1:32">
      <c r="A512" s="43" t="s">
        <v>3685</v>
      </c>
      <c r="B512" s="19" t="s">
        <v>1048</v>
      </c>
      <c r="C512" s="19" t="s">
        <v>3891</v>
      </c>
      <c r="D512" s="19" t="s">
        <v>3893</v>
      </c>
      <c r="E512" s="58" t="str">
        <f t="shared" si="202"/>
        <v>KG-ARI-1904-00124-03127/42558415</v>
      </c>
      <c r="F512" s="19" t="s">
        <v>1050</v>
      </c>
      <c r="G512" s="19" t="s">
        <v>1052</v>
      </c>
      <c r="H512" s="45">
        <v>43584</v>
      </c>
      <c r="I512" s="46">
        <v>3</v>
      </c>
      <c r="J512" s="46">
        <v>60</v>
      </c>
      <c r="K512" s="67">
        <f t="shared" si="203"/>
        <v>20</v>
      </c>
      <c r="L512" s="47">
        <v>1.66666666666667</v>
      </c>
      <c r="M512" s="68">
        <f t="shared" si="204"/>
        <v>5</v>
      </c>
      <c r="N512" s="46">
        <v>106</v>
      </c>
      <c r="O512" s="46">
        <v>38</v>
      </c>
      <c r="P512" s="46">
        <v>10</v>
      </c>
      <c r="Q512" s="73">
        <f t="shared" si="205"/>
        <v>0.04</v>
      </c>
      <c r="R512" s="67">
        <f t="shared" si="206"/>
        <v>0.12</v>
      </c>
      <c r="S512" s="74">
        <f t="shared" si="207"/>
        <v>0.05</v>
      </c>
      <c r="T512" s="51">
        <v>3</v>
      </c>
      <c r="U512" s="76" t="s">
        <v>3797</v>
      </c>
      <c r="V512" s="26">
        <f>IF(E512="","",SUMIF(OUTBOUND!$G:$G,WMS!E512,OUTBOUND!$L:$L))</f>
        <v>0</v>
      </c>
      <c r="W512" s="26">
        <f>IF(E512="","",SUMIF(OUTBOUND!$G:$G,WMS!E512,OUTBOUND!$M:$M))</f>
        <v>0</v>
      </c>
      <c r="X512" s="73">
        <f>IF(E512="","",SUMIF(OUTBOUND!$G:$G,WMS!E512,OUTBOUND!$O:$O))</f>
        <v>0</v>
      </c>
      <c r="Y512" s="73">
        <f>IF(E512="","",SUMIF(OUTBOUND!$G:$G,WMS!E512,OUTBOUND!$AC:$AC))</f>
        <v>0</v>
      </c>
      <c r="Z512" s="73">
        <f>IF(E512="","",SUMIF(OUTBOUND!$G:$G,WMS!E512,OUTBOUND!$P:$P))</f>
        <v>0</v>
      </c>
      <c r="AA512" s="26">
        <f t="shared" si="208"/>
        <v>3</v>
      </c>
      <c r="AB512" s="26">
        <f t="shared" si="209"/>
        <v>60</v>
      </c>
      <c r="AC512" s="73">
        <f t="shared" si="210"/>
        <v>5</v>
      </c>
      <c r="AD512" s="73">
        <f t="shared" si="211"/>
        <v>3</v>
      </c>
      <c r="AE512" s="73">
        <f t="shared" si="212"/>
        <v>0.12</v>
      </c>
      <c r="AF512" s="82" t="b">
        <f t="shared" si="213"/>
        <v>1</v>
      </c>
    </row>
    <row r="513" spans="1:32">
      <c r="A513" s="43" t="s">
        <v>3685</v>
      </c>
      <c r="B513" s="19" t="s">
        <v>1048</v>
      </c>
      <c r="C513" s="19" t="s">
        <v>3891</v>
      </c>
      <c r="D513" s="19" t="s">
        <v>3894</v>
      </c>
      <c r="E513" s="58" t="str">
        <f t="shared" si="202"/>
        <v>KG-ARI-1904-00124-03127/42111313</v>
      </c>
      <c r="F513" s="19" t="s">
        <v>1050</v>
      </c>
      <c r="G513" s="19" t="s">
        <v>1053</v>
      </c>
      <c r="H513" s="45">
        <v>43584</v>
      </c>
      <c r="I513" s="46">
        <v>2</v>
      </c>
      <c r="J513" s="46">
        <v>40</v>
      </c>
      <c r="K513" s="67">
        <f t="shared" si="203"/>
        <v>20</v>
      </c>
      <c r="L513" s="47">
        <v>2.5</v>
      </c>
      <c r="M513" s="68">
        <f t="shared" si="204"/>
        <v>5</v>
      </c>
      <c r="N513" s="46">
        <v>85</v>
      </c>
      <c r="O513" s="46">
        <v>38</v>
      </c>
      <c r="P513" s="46">
        <v>13</v>
      </c>
      <c r="Q513" s="73">
        <f t="shared" si="205"/>
        <v>0.042</v>
      </c>
      <c r="R513" s="67">
        <f t="shared" si="206"/>
        <v>0.08</v>
      </c>
      <c r="S513" s="74">
        <f t="shared" si="207"/>
        <v>0.075</v>
      </c>
      <c r="T513" s="51">
        <v>3</v>
      </c>
      <c r="U513" s="76" t="s">
        <v>3895</v>
      </c>
      <c r="V513" s="26">
        <f>IF(E513="","",SUMIF(OUTBOUND!$G:$G,WMS!E513,OUTBOUND!$L:$L))</f>
        <v>1</v>
      </c>
      <c r="W513" s="26">
        <f>IF(E513="","",SUMIF(OUTBOUND!$G:$G,WMS!E513,OUTBOUND!$M:$M))</f>
        <v>20</v>
      </c>
      <c r="X513" s="73">
        <f>IF(E513="","",SUMIF(OUTBOUND!$G:$G,WMS!E513,OUTBOUND!$O:$O))</f>
        <v>2.5</v>
      </c>
      <c r="Y513" s="73">
        <f>IF(E513="","",SUMIF(OUTBOUND!$G:$G,WMS!E513,OUTBOUND!$AC:$AC))</f>
        <v>1.5</v>
      </c>
      <c r="Z513" s="73">
        <f>IF(E513="","",SUMIF(OUTBOUND!$G:$G,WMS!E513,OUTBOUND!$P:$P))</f>
        <v>0.042</v>
      </c>
      <c r="AA513" s="26">
        <f t="shared" si="208"/>
        <v>1</v>
      </c>
      <c r="AB513" s="26">
        <f t="shared" si="209"/>
        <v>20</v>
      </c>
      <c r="AC513" s="73">
        <f t="shared" si="210"/>
        <v>2.5</v>
      </c>
      <c r="AD513" s="73">
        <f t="shared" si="211"/>
        <v>1.5</v>
      </c>
      <c r="AE513" s="73">
        <f t="shared" si="212"/>
        <v>0.038</v>
      </c>
      <c r="AF513" s="82" t="b">
        <f t="shared" si="213"/>
        <v>1</v>
      </c>
    </row>
    <row r="514" spans="1:32">
      <c r="A514" s="43" t="s">
        <v>3664</v>
      </c>
      <c r="B514" s="19" t="s">
        <v>1054</v>
      </c>
      <c r="C514" s="19" t="s">
        <v>3896</v>
      </c>
      <c r="D514" s="19">
        <v>42287643</v>
      </c>
      <c r="E514" s="58" t="str">
        <f t="shared" si="202"/>
        <v>KG-ARI-1904-00124-03303/42287643</v>
      </c>
      <c r="F514" s="19" t="s">
        <v>1056</v>
      </c>
      <c r="G514" s="19" t="s">
        <v>1057</v>
      </c>
      <c r="H514" s="45">
        <v>43584</v>
      </c>
      <c r="I514" s="46">
        <v>23</v>
      </c>
      <c r="J514" s="46">
        <v>138</v>
      </c>
      <c r="K514" s="67">
        <f t="shared" si="203"/>
        <v>6</v>
      </c>
      <c r="L514" s="47">
        <v>1.82</v>
      </c>
      <c r="M514" s="68">
        <f t="shared" si="204"/>
        <v>41.86</v>
      </c>
      <c r="N514" s="46">
        <v>32</v>
      </c>
      <c r="O514" s="46">
        <v>24.5</v>
      </c>
      <c r="P514" s="46">
        <v>16.5</v>
      </c>
      <c r="Q514" s="73">
        <f t="shared" si="205"/>
        <v>0.013</v>
      </c>
      <c r="R514" s="67">
        <f t="shared" si="206"/>
        <v>0.3</v>
      </c>
      <c r="S514" s="74">
        <f t="shared" si="207"/>
        <v>0.303333333333333</v>
      </c>
      <c r="T514" s="51">
        <v>41.86</v>
      </c>
      <c r="U514" s="76" t="s">
        <v>3895</v>
      </c>
      <c r="V514" s="26">
        <f>IF(E514="","",SUMIF(OUTBOUND!$G:$G,WMS!E514,OUTBOUND!$L:$L))</f>
        <v>21</v>
      </c>
      <c r="W514" s="26">
        <f>IF(E514="","",SUMIF(OUTBOUND!$G:$G,WMS!E514,OUTBOUND!$M:$M))</f>
        <v>126</v>
      </c>
      <c r="X514" s="73">
        <f>IF(E514="","",SUMIF(OUTBOUND!$G:$G,WMS!E514,OUTBOUND!$O:$O))</f>
        <v>38.22</v>
      </c>
      <c r="Y514" s="73">
        <f>IF(E514="","",SUMIF(OUTBOUND!$G:$G,WMS!E514,OUTBOUND!$AC:$AC))</f>
        <v>38.22</v>
      </c>
      <c r="Z514" s="73">
        <f>IF(E514="","",SUMIF(OUTBOUND!$G:$G,WMS!E514,OUTBOUND!$P:$P))</f>
        <v>0.273</v>
      </c>
      <c r="AA514" s="26">
        <f t="shared" si="208"/>
        <v>2</v>
      </c>
      <c r="AB514" s="26">
        <f t="shared" si="209"/>
        <v>12</v>
      </c>
      <c r="AC514" s="73">
        <f t="shared" si="210"/>
        <v>3.64</v>
      </c>
      <c r="AD514" s="73">
        <f t="shared" si="211"/>
        <v>3.64000000000004</v>
      </c>
      <c r="AE514" s="73">
        <f t="shared" si="212"/>
        <v>0.027</v>
      </c>
      <c r="AF514" s="82" t="b">
        <f t="shared" si="213"/>
        <v>1</v>
      </c>
    </row>
    <row r="515" spans="1:32">
      <c r="A515" s="43" t="s">
        <v>3664</v>
      </c>
      <c r="B515" s="19" t="s">
        <v>1054</v>
      </c>
      <c r="C515" s="19" t="s">
        <v>3896</v>
      </c>
      <c r="D515" s="19">
        <v>42609889</v>
      </c>
      <c r="E515" s="58" t="str">
        <f t="shared" si="202"/>
        <v>KG-ARI-1904-00124-03303/42609889</v>
      </c>
      <c r="F515" s="19" t="s">
        <v>1056</v>
      </c>
      <c r="G515" s="19" t="s">
        <v>1059</v>
      </c>
      <c r="H515" s="45">
        <v>43584</v>
      </c>
      <c r="I515" s="46">
        <v>9</v>
      </c>
      <c r="J515" s="46">
        <v>54</v>
      </c>
      <c r="K515" s="67">
        <f t="shared" si="203"/>
        <v>6</v>
      </c>
      <c r="L515" s="47">
        <v>0.9</v>
      </c>
      <c r="M515" s="68">
        <f t="shared" si="204"/>
        <v>8.1</v>
      </c>
      <c r="N515" s="46">
        <v>20</v>
      </c>
      <c r="O515" s="46">
        <v>18</v>
      </c>
      <c r="P515" s="46">
        <v>16.5</v>
      </c>
      <c r="Q515" s="73">
        <f t="shared" si="205"/>
        <v>0.006</v>
      </c>
      <c r="R515" s="67">
        <f t="shared" si="206"/>
        <v>0.05</v>
      </c>
      <c r="S515" s="74">
        <f t="shared" si="207"/>
        <v>0.15</v>
      </c>
      <c r="T515" s="51">
        <v>8.1</v>
      </c>
      <c r="U515" s="76" t="s">
        <v>3897</v>
      </c>
      <c r="V515" s="26">
        <f>IF(E515="","",SUMIF(OUTBOUND!$G:$G,WMS!E515,OUTBOUND!$L:$L))</f>
        <v>0</v>
      </c>
      <c r="W515" s="26">
        <f>IF(E515="","",SUMIF(OUTBOUND!$G:$G,WMS!E515,OUTBOUND!$M:$M))</f>
        <v>0</v>
      </c>
      <c r="X515" s="73">
        <f>IF(E515="","",SUMIF(OUTBOUND!$G:$G,WMS!E515,OUTBOUND!$O:$O))</f>
        <v>0</v>
      </c>
      <c r="Y515" s="73">
        <f>IF(E515="","",SUMIF(OUTBOUND!$G:$G,WMS!E515,OUTBOUND!$AC:$AC))</f>
        <v>0</v>
      </c>
      <c r="Z515" s="73">
        <f>IF(E515="","",SUMIF(OUTBOUND!$G:$G,WMS!E515,OUTBOUND!$P:$P))</f>
        <v>0</v>
      </c>
      <c r="AA515" s="26">
        <f t="shared" si="208"/>
        <v>9</v>
      </c>
      <c r="AB515" s="26">
        <f t="shared" si="209"/>
        <v>54</v>
      </c>
      <c r="AC515" s="73">
        <f t="shared" si="210"/>
        <v>8.1</v>
      </c>
      <c r="AD515" s="73">
        <f t="shared" si="211"/>
        <v>8.1</v>
      </c>
      <c r="AE515" s="73">
        <f t="shared" si="212"/>
        <v>0.05</v>
      </c>
      <c r="AF515" s="82" t="b">
        <f t="shared" si="213"/>
        <v>1</v>
      </c>
    </row>
    <row r="516" spans="1:32">
      <c r="A516" s="43" t="s">
        <v>3664</v>
      </c>
      <c r="B516" s="19" t="s">
        <v>1054</v>
      </c>
      <c r="C516" s="19" t="s">
        <v>3896</v>
      </c>
      <c r="D516" s="19">
        <v>42609902</v>
      </c>
      <c r="E516" s="58" t="str">
        <f t="shared" si="202"/>
        <v>KG-ARI-1904-00124-03303/42609902</v>
      </c>
      <c r="F516" s="19" t="s">
        <v>1056</v>
      </c>
      <c r="G516" s="19" t="s">
        <v>1061</v>
      </c>
      <c r="H516" s="45">
        <v>43584</v>
      </c>
      <c r="I516" s="46">
        <v>7</v>
      </c>
      <c r="J516" s="46">
        <v>42</v>
      </c>
      <c r="K516" s="67">
        <f t="shared" si="203"/>
        <v>6</v>
      </c>
      <c r="L516" s="47">
        <v>0.51</v>
      </c>
      <c r="M516" s="68">
        <f t="shared" si="204"/>
        <v>3.57</v>
      </c>
      <c r="N516" s="46">
        <v>20</v>
      </c>
      <c r="O516" s="46">
        <v>18</v>
      </c>
      <c r="P516" s="46">
        <v>16.5</v>
      </c>
      <c r="Q516" s="73">
        <f t="shared" si="205"/>
        <v>0.006</v>
      </c>
      <c r="R516" s="67">
        <f t="shared" si="206"/>
        <v>0.04</v>
      </c>
      <c r="S516" s="74">
        <f t="shared" si="207"/>
        <v>0.085</v>
      </c>
      <c r="T516" s="51">
        <v>3.57</v>
      </c>
      <c r="U516" s="76" t="s">
        <v>3897</v>
      </c>
      <c r="V516" s="26">
        <f>IF(E516="","",SUMIF(OUTBOUND!$G:$G,WMS!E516,OUTBOUND!$L:$L))</f>
        <v>0</v>
      </c>
      <c r="W516" s="26">
        <f>IF(E516="","",SUMIF(OUTBOUND!$G:$G,WMS!E516,OUTBOUND!$M:$M))</f>
        <v>0</v>
      </c>
      <c r="X516" s="73">
        <f>IF(E516="","",SUMIF(OUTBOUND!$G:$G,WMS!E516,OUTBOUND!$O:$O))</f>
        <v>0</v>
      </c>
      <c r="Y516" s="73">
        <f>IF(E516="","",SUMIF(OUTBOUND!$G:$G,WMS!E516,OUTBOUND!$AC:$AC))</f>
        <v>0</v>
      </c>
      <c r="Z516" s="73">
        <f>IF(E516="","",SUMIF(OUTBOUND!$G:$G,WMS!E516,OUTBOUND!$P:$P))</f>
        <v>0</v>
      </c>
      <c r="AA516" s="26">
        <f t="shared" si="208"/>
        <v>7</v>
      </c>
      <c r="AB516" s="26">
        <f t="shared" si="209"/>
        <v>42</v>
      </c>
      <c r="AC516" s="73">
        <f t="shared" si="210"/>
        <v>3.57</v>
      </c>
      <c r="AD516" s="73">
        <f t="shared" si="211"/>
        <v>3.57</v>
      </c>
      <c r="AE516" s="73">
        <f t="shared" si="212"/>
        <v>0.04</v>
      </c>
      <c r="AF516" s="82" t="b">
        <f t="shared" si="213"/>
        <v>1</v>
      </c>
    </row>
    <row r="517" spans="1:32">
      <c r="A517" s="43" t="s">
        <v>3685</v>
      </c>
      <c r="B517" s="19" t="s">
        <v>1063</v>
      </c>
      <c r="C517" s="19" t="s">
        <v>3898</v>
      </c>
      <c r="D517" s="19">
        <v>42568612</v>
      </c>
      <c r="E517" s="58" t="str">
        <f t="shared" ref="E517:E571" si="214">IF(D517="","",C517&amp;"/"&amp;D517)</f>
        <v>KG-ARI-1904-00125-03144/42568612</v>
      </c>
      <c r="F517" s="19" t="s">
        <v>1065</v>
      </c>
      <c r="G517" s="19" t="s">
        <v>1066</v>
      </c>
      <c r="H517" s="45">
        <v>43584</v>
      </c>
      <c r="I517" s="46">
        <v>5</v>
      </c>
      <c r="J517" s="46">
        <v>60</v>
      </c>
      <c r="K517" s="67">
        <f t="shared" ref="K517:K571" si="215">IF(J517="","",J517/I517)</f>
        <v>12</v>
      </c>
      <c r="L517" s="47">
        <v>0.68</v>
      </c>
      <c r="M517" s="68">
        <f t="shared" ref="M517:M571" si="216">IF(L517="","",ROUND(I517*L517,3))</f>
        <v>3.4</v>
      </c>
      <c r="N517" s="46">
        <v>21</v>
      </c>
      <c r="O517" s="46">
        <v>20</v>
      </c>
      <c r="P517" s="46">
        <v>19.3</v>
      </c>
      <c r="Q517" s="73">
        <f t="shared" ref="Q517:Q571" si="217">IF(P517="","",ROUND(N517*O517*P517/1000000,3))</f>
        <v>0.008</v>
      </c>
      <c r="R517" s="67">
        <f t="shared" ref="R517:R571" si="218">IF(Q517="","",ROUND(N517*O517*P517/1000000*I517,2))</f>
        <v>0.04</v>
      </c>
      <c r="S517" s="74">
        <f t="shared" ref="S517:S571" si="219">IF(T517="","",T517/J517)</f>
        <v>0.04</v>
      </c>
      <c r="T517" s="51">
        <v>2.4</v>
      </c>
      <c r="U517" s="76" t="s">
        <v>3897</v>
      </c>
      <c r="V517" s="26">
        <f>IF(E517="","",SUMIF(OUTBOUND!$G:$G,WMS!E517,OUTBOUND!$L:$L))</f>
        <v>4</v>
      </c>
      <c r="W517" s="26">
        <f>IF(E517="","",SUMIF(OUTBOUND!$G:$G,WMS!E517,OUTBOUND!$M:$M))</f>
        <v>48</v>
      </c>
      <c r="X517" s="73">
        <f>IF(E517="","",SUMIF(OUTBOUND!$G:$G,WMS!E517,OUTBOUND!$O:$O))</f>
        <v>2.72</v>
      </c>
      <c r="Y517" s="73">
        <f>IF(E517="","",SUMIF(OUTBOUND!$G:$G,WMS!E517,OUTBOUND!$AC:$AC))</f>
        <v>1.92</v>
      </c>
      <c r="Z517" s="73">
        <f>IF(E517="","",SUMIF(OUTBOUND!$G:$G,WMS!E517,OUTBOUND!$P:$P))</f>
        <v>0.032</v>
      </c>
      <c r="AA517" s="26">
        <f t="shared" ref="AA517:AA571" si="220">IF(I517="","",I517-V517)</f>
        <v>1</v>
      </c>
      <c r="AB517" s="26">
        <f t="shared" ref="AB517:AB571" si="221">IF(J517="","",J517-W517)</f>
        <v>12</v>
      </c>
      <c r="AC517" s="73">
        <f t="shared" ref="AC517:AC571" si="222">IF(M517="","",M517-X517)</f>
        <v>0.68</v>
      </c>
      <c r="AD517" s="73">
        <f t="shared" ref="AD517:AD571" si="223">IF(T517="","",T517-Y517)</f>
        <v>0.48</v>
      </c>
      <c r="AE517" s="73">
        <f t="shared" ref="AE517:AE571" si="224">IF(R517="","",R517-Z517)</f>
        <v>0.008</v>
      </c>
      <c r="AF517" s="82" t="b">
        <f t="shared" ref="AF517:AF571" si="225">IF(AB517="","",EXACT(K517,AB517/AA517))</f>
        <v>1</v>
      </c>
    </row>
    <row r="518" spans="1:32">
      <c r="A518" s="43" t="s">
        <v>3685</v>
      </c>
      <c r="B518" s="19" t="s">
        <v>1063</v>
      </c>
      <c r="C518" s="19" t="s">
        <v>3898</v>
      </c>
      <c r="D518" s="19">
        <v>42636021</v>
      </c>
      <c r="E518" s="58" t="str">
        <f t="shared" si="214"/>
        <v>KG-ARI-1904-00125-03144/42636021</v>
      </c>
      <c r="F518" s="19" t="s">
        <v>1065</v>
      </c>
      <c r="G518" s="19" t="s">
        <v>1067</v>
      </c>
      <c r="H518" s="45">
        <v>43584</v>
      </c>
      <c r="I518" s="46">
        <v>10</v>
      </c>
      <c r="J518" s="46">
        <v>60</v>
      </c>
      <c r="K518" s="67">
        <f t="shared" si="215"/>
        <v>6</v>
      </c>
      <c r="L518" s="47">
        <v>2.14</v>
      </c>
      <c r="M518" s="68">
        <f t="shared" si="216"/>
        <v>21.4</v>
      </c>
      <c r="N518" s="46">
        <v>60</v>
      </c>
      <c r="O518" s="46">
        <v>25</v>
      </c>
      <c r="P518" s="46">
        <v>30</v>
      </c>
      <c r="Q518" s="73">
        <f t="shared" si="217"/>
        <v>0.045</v>
      </c>
      <c r="R518" s="67">
        <f t="shared" si="218"/>
        <v>0.45</v>
      </c>
      <c r="S518" s="74">
        <f t="shared" si="219"/>
        <v>0.265</v>
      </c>
      <c r="T518" s="51">
        <v>15.9</v>
      </c>
      <c r="U518" s="76" t="s">
        <v>3797</v>
      </c>
      <c r="V518" s="26">
        <f>IF(E518="","",SUMIF(OUTBOUND!$G:$G,WMS!E518,OUTBOUND!$L:$L))</f>
        <v>7</v>
      </c>
      <c r="W518" s="26">
        <f>IF(E518="","",SUMIF(OUTBOUND!$G:$G,WMS!E518,OUTBOUND!$M:$M))</f>
        <v>42</v>
      </c>
      <c r="X518" s="73">
        <f>IF(E518="","",SUMIF(OUTBOUND!$G:$G,WMS!E518,OUTBOUND!$O:$O))</f>
        <v>14.98</v>
      </c>
      <c r="Y518" s="73">
        <f>IF(E518="","",SUMIF(OUTBOUND!$G:$G,WMS!E518,OUTBOUND!$AC:$AC))</f>
        <v>11.13</v>
      </c>
      <c r="Z518" s="73">
        <f>IF(E518="","",SUMIF(OUTBOUND!$G:$G,WMS!E518,OUTBOUND!$P:$P))</f>
        <v>0.315</v>
      </c>
      <c r="AA518" s="26">
        <f t="shared" si="220"/>
        <v>3</v>
      </c>
      <c r="AB518" s="26">
        <f t="shared" si="221"/>
        <v>18</v>
      </c>
      <c r="AC518" s="73">
        <f t="shared" si="222"/>
        <v>6.42</v>
      </c>
      <c r="AD518" s="73">
        <f t="shared" si="223"/>
        <v>4.77</v>
      </c>
      <c r="AE518" s="73">
        <f t="shared" si="224"/>
        <v>0.135</v>
      </c>
      <c r="AF518" s="82" t="b">
        <f t="shared" si="225"/>
        <v>1</v>
      </c>
    </row>
    <row r="519" spans="1:32">
      <c r="A519" s="43" t="s">
        <v>3685</v>
      </c>
      <c r="B519" s="19" t="s">
        <v>1068</v>
      </c>
      <c r="C519" s="19" t="s">
        <v>3899</v>
      </c>
      <c r="D519" s="19" t="s">
        <v>3900</v>
      </c>
      <c r="E519" s="58" t="str">
        <f t="shared" si="214"/>
        <v>KG-ARI-1904-00124-03347/42296263</v>
      </c>
      <c r="F519" s="19" t="s">
        <v>1070</v>
      </c>
      <c r="G519" s="19" t="s">
        <v>1071</v>
      </c>
      <c r="H519" s="45">
        <v>43584</v>
      </c>
      <c r="I519" s="46">
        <v>68</v>
      </c>
      <c r="J519" s="46">
        <v>408</v>
      </c>
      <c r="K519" s="67">
        <f t="shared" si="215"/>
        <v>6</v>
      </c>
      <c r="L519" s="47">
        <v>0.62</v>
      </c>
      <c r="M519" s="68">
        <f t="shared" si="216"/>
        <v>42.16</v>
      </c>
      <c r="N519" s="46">
        <v>55</v>
      </c>
      <c r="O519" s="46">
        <v>23</v>
      </c>
      <c r="P519" s="46">
        <v>13.5</v>
      </c>
      <c r="Q519" s="73">
        <f t="shared" si="217"/>
        <v>0.017</v>
      </c>
      <c r="R519" s="67">
        <f t="shared" si="218"/>
        <v>1.16</v>
      </c>
      <c r="S519" s="74">
        <f t="shared" si="219"/>
        <v>0.05</v>
      </c>
      <c r="T519" s="51">
        <v>20.4</v>
      </c>
      <c r="U519" s="76" t="s">
        <v>3687</v>
      </c>
      <c r="V519" s="26">
        <f>IF(E519="","",SUMIF(OUTBOUND!$G:$G,WMS!E519,OUTBOUND!$L:$L))</f>
        <v>58</v>
      </c>
      <c r="W519" s="26">
        <f>IF(E519="","",SUMIF(OUTBOUND!$G:$G,WMS!E519,OUTBOUND!$M:$M))</f>
        <v>348</v>
      </c>
      <c r="X519" s="73">
        <f>IF(E519="","",SUMIF(OUTBOUND!$G:$G,WMS!E519,OUTBOUND!$O:$O))</f>
        <v>35.96</v>
      </c>
      <c r="Y519" s="73">
        <f>IF(E519="","",SUMIF(OUTBOUND!$G:$G,WMS!E519,OUTBOUND!$AC:$AC))</f>
        <v>17.4</v>
      </c>
      <c r="Z519" s="73">
        <f>IF(E519="","",SUMIF(OUTBOUND!$G:$G,WMS!E519,OUTBOUND!$P:$P))</f>
        <v>0.986</v>
      </c>
      <c r="AA519" s="26">
        <f t="shared" si="220"/>
        <v>10</v>
      </c>
      <c r="AB519" s="26">
        <f t="shared" si="221"/>
        <v>60</v>
      </c>
      <c r="AC519" s="73">
        <f t="shared" si="222"/>
        <v>6.2</v>
      </c>
      <c r="AD519" s="73">
        <f t="shared" si="223"/>
        <v>3</v>
      </c>
      <c r="AE519" s="73">
        <f t="shared" si="224"/>
        <v>0.174</v>
      </c>
      <c r="AF519" s="82" t="b">
        <f t="shared" si="225"/>
        <v>1</v>
      </c>
    </row>
    <row r="520" spans="1:32">
      <c r="A520" s="43" t="s">
        <v>3685</v>
      </c>
      <c r="B520" s="19" t="s">
        <v>1073</v>
      </c>
      <c r="C520" s="19" t="s">
        <v>3901</v>
      </c>
      <c r="D520" s="19">
        <v>42609766</v>
      </c>
      <c r="E520" s="58" t="str">
        <f t="shared" si="214"/>
        <v>KG-ARI-1904-00124-03048/42609766</v>
      </c>
      <c r="F520" s="19" t="s">
        <v>1075</v>
      </c>
      <c r="G520" s="19" t="s">
        <v>1076</v>
      </c>
      <c r="H520" s="45">
        <v>43584</v>
      </c>
      <c r="I520" s="46">
        <v>2</v>
      </c>
      <c r="J520" s="46">
        <v>28</v>
      </c>
      <c r="K520" s="67">
        <f t="shared" si="215"/>
        <v>14</v>
      </c>
      <c r="L520" s="47">
        <v>2.8</v>
      </c>
      <c r="M520" s="68">
        <f t="shared" si="216"/>
        <v>5.6</v>
      </c>
      <c r="N520" s="46">
        <v>32.3</v>
      </c>
      <c r="O520" s="46">
        <v>32.8</v>
      </c>
      <c r="P520" s="46">
        <v>9.9</v>
      </c>
      <c r="Q520" s="73">
        <f t="shared" si="217"/>
        <v>0.01</v>
      </c>
      <c r="R520" s="67">
        <f t="shared" si="218"/>
        <v>0.02</v>
      </c>
      <c r="S520" s="74">
        <f t="shared" si="219"/>
        <v>0.180714285714286</v>
      </c>
      <c r="T520" s="51">
        <v>5.06</v>
      </c>
      <c r="U520" s="76" t="s">
        <v>3902</v>
      </c>
      <c r="V520" s="26">
        <f>IF(E520="","",SUMIF(OUTBOUND!$G:$G,WMS!E520,OUTBOUND!$L:$L))</f>
        <v>0</v>
      </c>
      <c r="W520" s="26">
        <f>IF(E520="","",SUMIF(OUTBOUND!$G:$G,WMS!E520,OUTBOUND!$M:$M))</f>
        <v>0</v>
      </c>
      <c r="X520" s="73">
        <f>IF(E520="","",SUMIF(OUTBOUND!$G:$G,WMS!E520,OUTBOUND!$O:$O))</f>
        <v>0</v>
      </c>
      <c r="Y520" s="73">
        <f>IF(E520="","",SUMIF(OUTBOUND!$G:$G,WMS!E520,OUTBOUND!$AC:$AC))</f>
        <v>0</v>
      </c>
      <c r="Z520" s="73">
        <f>IF(E520="","",SUMIF(OUTBOUND!$G:$G,WMS!E520,OUTBOUND!$P:$P))</f>
        <v>0</v>
      </c>
      <c r="AA520" s="26">
        <f t="shared" si="220"/>
        <v>2</v>
      </c>
      <c r="AB520" s="26">
        <f t="shared" si="221"/>
        <v>28</v>
      </c>
      <c r="AC520" s="73">
        <f t="shared" si="222"/>
        <v>5.6</v>
      </c>
      <c r="AD520" s="73">
        <f t="shared" si="223"/>
        <v>5.06</v>
      </c>
      <c r="AE520" s="73">
        <f t="shared" si="224"/>
        <v>0.02</v>
      </c>
      <c r="AF520" s="82" t="b">
        <f t="shared" si="225"/>
        <v>1</v>
      </c>
    </row>
    <row r="521" spans="1:32">
      <c r="A521" s="43" t="s">
        <v>3685</v>
      </c>
      <c r="B521" s="19" t="s">
        <v>1077</v>
      </c>
      <c r="C521" s="19" t="s">
        <v>3903</v>
      </c>
      <c r="D521" s="19" t="s">
        <v>3904</v>
      </c>
      <c r="E521" s="58" t="str">
        <f t="shared" si="214"/>
        <v>KG-ARI-1904-00124-03117/42566137</v>
      </c>
      <c r="F521" s="19" t="s">
        <v>1079</v>
      </c>
      <c r="G521" s="19" t="s">
        <v>1080</v>
      </c>
      <c r="H521" s="45">
        <v>43584</v>
      </c>
      <c r="I521" s="46">
        <v>21</v>
      </c>
      <c r="J521" s="46">
        <v>504</v>
      </c>
      <c r="K521" s="67">
        <f t="shared" si="215"/>
        <v>24</v>
      </c>
      <c r="L521" s="47">
        <v>2.21</v>
      </c>
      <c r="M521" s="68">
        <f t="shared" si="216"/>
        <v>46.41</v>
      </c>
      <c r="N521" s="46">
        <v>23.2</v>
      </c>
      <c r="O521" s="46">
        <v>38.2</v>
      </c>
      <c r="P521" s="46">
        <v>19.5</v>
      </c>
      <c r="Q521" s="73">
        <f t="shared" si="217"/>
        <v>0.017</v>
      </c>
      <c r="R521" s="67">
        <f t="shared" si="218"/>
        <v>0.36</v>
      </c>
      <c r="S521" s="74">
        <f t="shared" si="219"/>
        <v>0.075</v>
      </c>
      <c r="T521" s="51">
        <v>37.8</v>
      </c>
      <c r="U521" s="76" t="s">
        <v>3902</v>
      </c>
      <c r="V521" s="26">
        <f>IF(E521="","",SUMIF(OUTBOUND!$G:$G,WMS!E521,OUTBOUND!$L:$L))</f>
        <v>7</v>
      </c>
      <c r="W521" s="26">
        <f>IF(E521="","",SUMIF(OUTBOUND!$G:$G,WMS!E521,OUTBOUND!$M:$M))</f>
        <v>168</v>
      </c>
      <c r="X521" s="73">
        <f>IF(E521="","",SUMIF(OUTBOUND!$G:$G,WMS!E521,OUTBOUND!$O:$O))</f>
        <v>15.47</v>
      </c>
      <c r="Y521" s="73">
        <f>IF(E521="","",SUMIF(OUTBOUND!$G:$G,WMS!E521,OUTBOUND!$AC:$AC))</f>
        <v>12.6</v>
      </c>
      <c r="Z521" s="73">
        <f>IF(E521="","",SUMIF(OUTBOUND!$G:$G,WMS!E521,OUTBOUND!$P:$P))</f>
        <v>0.119</v>
      </c>
      <c r="AA521" s="26">
        <f t="shared" si="220"/>
        <v>14</v>
      </c>
      <c r="AB521" s="26">
        <f t="shared" si="221"/>
        <v>336</v>
      </c>
      <c r="AC521" s="73">
        <f t="shared" si="222"/>
        <v>30.94</v>
      </c>
      <c r="AD521" s="73">
        <f t="shared" si="223"/>
        <v>25.2</v>
      </c>
      <c r="AE521" s="73">
        <f t="shared" si="224"/>
        <v>0.241</v>
      </c>
      <c r="AF521" s="82" t="b">
        <f t="shared" si="225"/>
        <v>1</v>
      </c>
    </row>
    <row r="522" spans="1:32">
      <c r="A522" s="43" t="s">
        <v>3685</v>
      </c>
      <c r="B522" s="19" t="s">
        <v>1077</v>
      </c>
      <c r="C522" s="19" t="s">
        <v>3903</v>
      </c>
      <c r="D522" s="19" t="s">
        <v>3764</v>
      </c>
      <c r="E522" s="58" t="str">
        <f t="shared" si="214"/>
        <v>KG-ARI-1904-00124-03117/42269700</v>
      </c>
      <c r="F522" s="19" t="s">
        <v>1079</v>
      </c>
      <c r="G522" s="19" t="s">
        <v>1082</v>
      </c>
      <c r="H522" s="45">
        <v>43584</v>
      </c>
      <c r="I522" s="46">
        <v>13</v>
      </c>
      <c r="J522" s="46">
        <v>312</v>
      </c>
      <c r="K522" s="67">
        <f t="shared" si="215"/>
        <v>24</v>
      </c>
      <c r="L522" s="47">
        <v>1</v>
      </c>
      <c r="M522" s="68">
        <f t="shared" si="216"/>
        <v>13</v>
      </c>
      <c r="N522" s="46">
        <v>19</v>
      </c>
      <c r="O522" s="46">
        <v>18</v>
      </c>
      <c r="P522" s="46">
        <v>29</v>
      </c>
      <c r="Q522" s="73">
        <f t="shared" si="217"/>
        <v>0.01</v>
      </c>
      <c r="R522" s="67">
        <f t="shared" si="218"/>
        <v>0.13</v>
      </c>
      <c r="S522" s="74">
        <f t="shared" si="219"/>
        <v>0.03</v>
      </c>
      <c r="T522" s="51">
        <v>9.36</v>
      </c>
      <c r="U522" s="76" t="s">
        <v>3902</v>
      </c>
      <c r="V522" s="26">
        <f>IF(E522="","",SUMIF(OUTBOUND!$G:$G,WMS!E522,OUTBOUND!$L:$L))</f>
        <v>8</v>
      </c>
      <c r="W522" s="26">
        <f>IF(E522="","",SUMIF(OUTBOUND!$G:$G,WMS!E522,OUTBOUND!$M:$M))</f>
        <v>192</v>
      </c>
      <c r="X522" s="73">
        <f>IF(E522="","",SUMIF(OUTBOUND!$G:$G,WMS!E522,OUTBOUND!$O:$O))</f>
        <v>8</v>
      </c>
      <c r="Y522" s="73">
        <f>IF(E522="","",SUMIF(OUTBOUND!$G:$G,WMS!E522,OUTBOUND!$AC:$AC))</f>
        <v>5.76</v>
      </c>
      <c r="Z522" s="73">
        <f>IF(E522="","",SUMIF(OUTBOUND!$G:$G,WMS!E522,OUTBOUND!$P:$P))</f>
        <v>0.08</v>
      </c>
      <c r="AA522" s="26">
        <f t="shared" si="220"/>
        <v>5</v>
      </c>
      <c r="AB522" s="26">
        <f t="shared" si="221"/>
        <v>120</v>
      </c>
      <c r="AC522" s="73">
        <f t="shared" si="222"/>
        <v>5</v>
      </c>
      <c r="AD522" s="73">
        <f t="shared" si="223"/>
        <v>3.6</v>
      </c>
      <c r="AE522" s="73">
        <f t="shared" si="224"/>
        <v>0.05</v>
      </c>
      <c r="AF522" s="82" t="b">
        <f t="shared" si="225"/>
        <v>1</v>
      </c>
    </row>
    <row r="523" spans="1:32">
      <c r="A523" s="43" t="s">
        <v>3685</v>
      </c>
      <c r="B523" s="19" t="s">
        <v>1077</v>
      </c>
      <c r="C523" s="19" t="s">
        <v>3903</v>
      </c>
      <c r="D523" s="19" t="s">
        <v>3905</v>
      </c>
      <c r="E523" s="58" t="str">
        <f t="shared" si="214"/>
        <v>KG-ARI-1904-00124-03117/42635895</v>
      </c>
      <c r="F523" s="19" t="s">
        <v>1079</v>
      </c>
      <c r="G523" s="19" t="s">
        <v>1083</v>
      </c>
      <c r="H523" s="45">
        <v>43584</v>
      </c>
      <c r="I523" s="46">
        <v>7</v>
      </c>
      <c r="J523" s="46">
        <v>168</v>
      </c>
      <c r="K523" s="67">
        <f t="shared" si="215"/>
        <v>24</v>
      </c>
      <c r="L523" s="47">
        <v>1.2</v>
      </c>
      <c r="M523" s="68">
        <f t="shared" si="216"/>
        <v>8.4</v>
      </c>
      <c r="N523" s="46">
        <v>28</v>
      </c>
      <c r="O523" s="46">
        <v>22.5</v>
      </c>
      <c r="P523" s="46">
        <v>19.5</v>
      </c>
      <c r="Q523" s="73">
        <f t="shared" si="217"/>
        <v>0.012</v>
      </c>
      <c r="R523" s="67">
        <f t="shared" si="218"/>
        <v>0.09</v>
      </c>
      <c r="S523" s="74">
        <f t="shared" si="219"/>
        <v>0.035</v>
      </c>
      <c r="T523" s="51">
        <v>5.88</v>
      </c>
      <c r="U523" s="76" t="s">
        <v>3902</v>
      </c>
      <c r="V523" s="26">
        <f>IF(E523="","",SUMIF(OUTBOUND!$G:$G,WMS!E523,OUTBOUND!$L:$L))</f>
        <v>4</v>
      </c>
      <c r="W523" s="26">
        <f>IF(E523="","",SUMIF(OUTBOUND!$G:$G,WMS!E523,OUTBOUND!$M:$M))</f>
        <v>96</v>
      </c>
      <c r="X523" s="73">
        <f>IF(E523="","",SUMIF(OUTBOUND!$G:$G,WMS!E523,OUTBOUND!$O:$O))</f>
        <v>4.8</v>
      </c>
      <c r="Y523" s="73">
        <f>IF(E523="","",SUMIF(OUTBOUND!$G:$G,WMS!E523,OUTBOUND!$AC:$AC))</f>
        <v>3.36</v>
      </c>
      <c r="Z523" s="73">
        <f>IF(E523="","",SUMIF(OUTBOUND!$G:$G,WMS!E523,OUTBOUND!$P:$P))</f>
        <v>0.048</v>
      </c>
      <c r="AA523" s="26">
        <f t="shared" si="220"/>
        <v>3</v>
      </c>
      <c r="AB523" s="26">
        <f t="shared" si="221"/>
        <v>72</v>
      </c>
      <c r="AC523" s="73">
        <f t="shared" si="222"/>
        <v>3.6</v>
      </c>
      <c r="AD523" s="73">
        <f t="shared" si="223"/>
        <v>2.52</v>
      </c>
      <c r="AE523" s="73">
        <f t="shared" si="224"/>
        <v>0.042</v>
      </c>
      <c r="AF523" s="82" t="b">
        <f t="shared" si="225"/>
        <v>1</v>
      </c>
    </row>
    <row r="524" spans="1:33">
      <c r="A524" s="61" t="s">
        <v>3685</v>
      </c>
      <c r="B524" s="62" t="s">
        <v>1077</v>
      </c>
      <c r="C524" s="62" t="s">
        <v>3903</v>
      </c>
      <c r="D524" s="62" t="s">
        <v>3906</v>
      </c>
      <c r="E524" s="58" t="str">
        <f t="shared" si="214"/>
        <v>KG-ARI-1904-00124-03117/42566144</v>
      </c>
      <c r="F524" s="19" t="s">
        <v>1079</v>
      </c>
      <c r="G524" s="19" t="s">
        <v>1085</v>
      </c>
      <c r="H524" s="45">
        <v>43584</v>
      </c>
      <c r="I524" s="46">
        <v>26</v>
      </c>
      <c r="J524" s="46">
        <v>624</v>
      </c>
      <c r="K524" s="67">
        <f t="shared" si="215"/>
        <v>24</v>
      </c>
      <c r="L524" s="47">
        <v>2.27</v>
      </c>
      <c r="M524" s="68">
        <f t="shared" si="216"/>
        <v>59.02</v>
      </c>
      <c r="N524" s="46">
        <v>37.5</v>
      </c>
      <c r="O524" s="46">
        <v>18.5</v>
      </c>
      <c r="P524" s="46">
        <v>17.5</v>
      </c>
      <c r="Q524" s="73">
        <f t="shared" si="217"/>
        <v>0.012</v>
      </c>
      <c r="R524" s="67">
        <f t="shared" si="218"/>
        <v>0.32</v>
      </c>
      <c r="S524" s="74">
        <f t="shared" si="219"/>
        <v>0.075</v>
      </c>
      <c r="T524" s="51">
        <v>46.8</v>
      </c>
      <c r="U524" s="76" t="s">
        <v>3902</v>
      </c>
      <c r="V524" s="26">
        <f>IF(E524="","",SUMIF(OUTBOUND!$G:$G,WMS!E524,OUTBOUND!$L:$L))</f>
        <v>26</v>
      </c>
      <c r="W524" s="26">
        <f>IF(E524="","",SUMIF(OUTBOUND!$G:$G,WMS!E524,OUTBOUND!$M:$M))</f>
        <v>624</v>
      </c>
      <c r="X524" s="73">
        <f>IF(E524="","",SUMIF(OUTBOUND!$G:$G,WMS!E524,OUTBOUND!$O:$O))</f>
        <v>59.02</v>
      </c>
      <c r="Y524" s="73">
        <f>IF(E524="","",SUMIF(OUTBOUND!$G:$G,WMS!E524,OUTBOUND!$AC:$AC))</f>
        <v>46.8</v>
      </c>
      <c r="Z524" s="73">
        <f>IF(E524="","",SUMIF(OUTBOUND!$G:$G,WMS!E524,OUTBOUND!$P:$P))</f>
        <v>0.312</v>
      </c>
      <c r="AA524" s="26">
        <f t="shared" si="220"/>
        <v>0</v>
      </c>
      <c r="AB524" s="26">
        <f t="shared" si="221"/>
        <v>0</v>
      </c>
      <c r="AC524" s="73">
        <f t="shared" si="222"/>
        <v>0</v>
      </c>
      <c r="AD524" s="73">
        <f t="shared" si="223"/>
        <v>0</v>
      </c>
      <c r="AE524" s="73">
        <f t="shared" si="224"/>
        <v>0.00800000000000001</v>
      </c>
      <c r="AF524" s="82" t="e">
        <f t="shared" si="225"/>
        <v>#DIV/0!</v>
      </c>
      <c r="AG524" s="60" t="s">
        <v>3310</v>
      </c>
    </row>
    <row r="525" spans="1:32">
      <c r="A525" s="43" t="s">
        <v>3685</v>
      </c>
      <c r="B525" s="19" t="s">
        <v>1077</v>
      </c>
      <c r="C525" s="19" t="s">
        <v>3903</v>
      </c>
      <c r="D525" s="19" t="s">
        <v>3907</v>
      </c>
      <c r="E525" s="58" t="str">
        <f t="shared" si="214"/>
        <v>KG-ARI-1904-00124-03117/41533253</v>
      </c>
      <c r="F525" s="19" t="s">
        <v>1079</v>
      </c>
      <c r="G525" s="19" t="s">
        <v>1087</v>
      </c>
      <c r="H525" s="45">
        <v>43584</v>
      </c>
      <c r="I525" s="46">
        <v>22</v>
      </c>
      <c r="J525" s="46">
        <v>528</v>
      </c>
      <c r="K525" s="67">
        <f t="shared" si="215"/>
        <v>24</v>
      </c>
      <c r="L525" s="47">
        <v>2.85</v>
      </c>
      <c r="M525" s="68">
        <f t="shared" si="216"/>
        <v>62.7</v>
      </c>
      <c r="N525" s="46">
        <v>44.5</v>
      </c>
      <c r="O525" s="46">
        <v>24</v>
      </c>
      <c r="P525" s="46">
        <v>18</v>
      </c>
      <c r="Q525" s="73">
        <f t="shared" si="217"/>
        <v>0.019</v>
      </c>
      <c r="R525" s="67">
        <f t="shared" si="218"/>
        <v>0.42</v>
      </c>
      <c r="S525" s="74">
        <f t="shared" si="219"/>
        <v>0.105833333333333</v>
      </c>
      <c r="T525" s="51">
        <v>55.88</v>
      </c>
      <c r="U525" s="76" t="s">
        <v>3902</v>
      </c>
      <c r="V525" s="26">
        <f>IF(E525="","",SUMIF(OUTBOUND!$G:$G,WMS!E525,OUTBOUND!$L:$L))</f>
        <v>7</v>
      </c>
      <c r="W525" s="26">
        <f>IF(E525="","",SUMIF(OUTBOUND!$G:$G,WMS!E525,OUTBOUND!$M:$M))</f>
        <v>168</v>
      </c>
      <c r="X525" s="73">
        <f>IF(E525="","",SUMIF(OUTBOUND!$G:$G,WMS!E525,OUTBOUND!$O:$O))</f>
        <v>19.95</v>
      </c>
      <c r="Y525" s="73">
        <f>IF(E525="","",SUMIF(OUTBOUND!$G:$G,WMS!E525,OUTBOUND!$AC:$AC))</f>
        <v>17.7799999999999</v>
      </c>
      <c r="Z525" s="73">
        <f>IF(E525="","",SUMIF(OUTBOUND!$G:$G,WMS!E525,OUTBOUND!$P:$P))</f>
        <v>0.133</v>
      </c>
      <c r="AA525" s="26">
        <f t="shared" si="220"/>
        <v>15</v>
      </c>
      <c r="AB525" s="26">
        <f t="shared" si="221"/>
        <v>360</v>
      </c>
      <c r="AC525" s="73">
        <f t="shared" si="222"/>
        <v>42.75</v>
      </c>
      <c r="AD525" s="73">
        <f t="shared" si="223"/>
        <v>38.1000000000001</v>
      </c>
      <c r="AE525" s="73">
        <f t="shared" si="224"/>
        <v>0.287</v>
      </c>
      <c r="AF525" s="82" t="b">
        <f t="shared" si="225"/>
        <v>1</v>
      </c>
    </row>
    <row r="526" spans="1:32">
      <c r="A526" s="43" t="s">
        <v>3685</v>
      </c>
      <c r="B526" s="19" t="s">
        <v>1089</v>
      </c>
      <c r="C526" s="19" t="s">
        <v>3908</v>
      </c>
      <c r="D526" s="19">
        <v>42184935</v>
      </c>
      <c r="E526" s="58" t="str">
        <f t="shared" si="214"/>
        <v>KG-ARI-1904-00125-03193/42184935</v>
      </c>
      <c r="F526" s="19" t="s">
        <v>1091</v>
      </c>
      <c r="G526" s="20" t="s">
        <v>1092</v>
      </c>
      <c r="H526" s="45">
        <v>43584</v>
      </c>
      <c r="I526" s="46">
        <v>5</v>
      </c>
      <c r="J526" s="46">
        <v>10</v>
      </c>
      <c r="K526" s="67">
        <f t="shared" si="215"/>
        <v>2</v>
      </c>
      <c r="L526" s="47">
        <v>6</v>
      </c>
      <c r="M526" s="68">
        <f t="shared" si="216"/>
        <v>30</v>
      </c>
      <c r="N526" s="46">
        <v>48</v>
      </c>
      <c r="O526" s="46">
        <v>40</v>
      </c>
      <c r="P526" s="46">
        <v>52</v>
      </c>
      <c r="Q526" s="73">
        <f t="shared" si="217"/>
        <v>0.1</v>
      </c>
      <c r="R526" s="67">
        <f t="shared" si="218"/>
        <v>0.5</v>
      </c>
      <c r="S526" s="74">
        <f t="shared" si="219"/>
        <v>2.75</v>
      </c>
      <c r="T526" s="51">
        <v>27.5</v>
      </c>
      <c r="U526" s="76" t="s">
        <v>3742</v>
      </c>
      <c r="V526" s="26">
        <f>IF(E526="","",SUMIF(OUTBOUND!$G:$G,WMS!E526,OUTBOUND!$L:$L))</f>
        <v>0</v>
      </c>
      <c r="W526" s="26">
        <f>IF(E526="","",SUMIF(OUTBOUND!$G:$G,WMS!E526,OUTBOUND!$M:$M))</f>
        <v>0</v>
      </c>
      <c r="X526" s="73">
        <f>IF(E526="","",SUMIF(OUTBOUND!$G:$G,WMS!E526,OUTBOUND!$O:$O))</f>
        <v>0</v>
      </c>
      <c r="Y526" s="73">
        <f>IF(E526="","",SUMIF(OUTBOUND!$G:$G,WMS!E526,OUTBOUND!$AC:$AC))</f>
        <v>0</v>
      </c>
      <c r="Z526" s="73">
        <f>IF(E526="","",SUMIF(OUTBOUND!$G:$G,WMS!E526,OUTBOUND!$P:$P))</f>
        <v>0</v>
      </c>
      <c r="AA526" s="26">
        <f t="shared" si="220"/>
        <v>5</v>
      </c>
      <c r="AB526" s="26">
        <f t="shared" si="221"/>
        <v>10</v>
      </c>
      <c r="AC526" s="73">
        <f t="shared" si="222"/>
        <v>30</v>
      </c>
      <c r="AD526" s="73">
        <f t="shared" si="223"/>
        <v>27.5</v>
      </c>
      <c r="AE526" s="73">
        <f t="shared" si="224"/>
        <v>0.5</v>
      </c>
      <c r="AF526" s="82" t="b">
        <f t="shared" si="225"/>
        <v>1</v>
      </c>
    </row>
    <row r="527" spans="1:32">
      <c r="A527" s="43" t="s">
        <v>3685</v>
      </c>
      <c r="B527" s="19" t="s">
        <v>1089</v>
      </c>
      <c r="C527" s="19" t="s">
        <v>3908</v>
      </c>
      <c r="D527" s="19">
        <v>42690078</v>
      </c>
      <c r="E527" s="58" t="str">
        <f t="shared" si="214"/>
        <v>KG-ARI-1904-00125-03193/42690078</v>
      </c>
      <c r="F527" s="19" t="s">
        <v>1091</v>
      </c>
      <c r="G527" s="20" t="s">
        <v>1094</v>
      </c>
      <c r="H527" s="45">
        <v>43584</v>
      </c>
      <c r="I527" s="46">
        <v>3</v>
      </c>
      <c r="J527" s="46">
        <v>18</v>
      </c>
      <c r="K527" s="67">
        <f t="shared" si="215"/>
        <v>6</v>
      </c>
      <c r="L527" s="47">
        <v>1.9</v>
      </c>
      <c r="M527" s="68">
        <f t="shared" si="216"/>
        <v>5.7</v>
      </c>
      <c r="N527" s="46">
        <v>34</v>
      </c>
      <c r="O527" s="46">
        <v>21</v>
      </c>
      <c r="P527" s="46">
        <v>24</v>
      </c>
      <c r="Q527" s="73">
        <f t="shared" si="217"/>
        <v>0.017</v>
      </c>
      <c r="R527" s="67">
        <f t="shared" si="218"/>
        <v>0.05</v>
      </c>
      <c r="S527" s="74">
        <f t="shared" si="219"/>
        <v>0.266666666666667</v>
      </c>
      <c r="T527" s="51">
        <v>4.8</v>
      </c>
      <c r="U527" s="76" t="s">
        <v>3740</v>
      </c>
      <c r="V527" s="26">
        <f>IF(E527="","",SUMIF(OUTBOUND!$G:$G,WMS!E527,OUTBOUND!$L:$L))</f>
        <v>0</v>
      </c>
      <c r="W527" s="26">
        <f>IF(E527="","",SUMIF(OUTBOUND!$G:$G,WMS!E527,OUTBOUND!$M:$M))</f>
        <v>0</v>
      </c>
      <c r="X527" s="73">
        <f>IF(E527="","",SUMIF(OUTBOUND!$G:$G,WMS!E527,OUTBOUND!$O:$O))</f>
        <v>0</v>
      </c>
      <c r="Y527" s="73">
        <f>IF(E527="","",SUMIF(OUTBOUND!$G:$G,WMS!E527,OUTBOUND!$AC:$AC))</f>
        <v>0</v>
      </c>
      <c r="Z527" s="73">
        <f>IF(E527="","",SUMIF(OUTBOUND!$G:$G,WMS!E527,OUTBOUND!$P:$P))</f>
        <v>0</v>
      </c>
      <c r="AA527" s="26">
        <f t="shared" si="220"/>
        <v>3</v>
      </c>
      <c r="AB527" s="26">
        <f t="shared" si="221"/>
        <v>18</v>
      </c>
      <c r="AC527" s="73">
        <f t="shared" si="222"/>
        <v>5.7</v>
      </c>
      <c r="AD527" s="73">
        <f t="shared" si="223"/>
        <v>4.8</v>
      </c>
      <c r="AE527" s="73">
        <f t="shared" si="224"/>
        <v>0.05</v>
      </c>
      <c r="AF527" s="82" t="b">
        <f t="shared" si="225"/>
        <v>1</v>
      </c>
    </row>
    <row r="528" spans="1:32">
      <c r="A528" s="43" t="s">
        <v>3685</v>
      </c>
      <c r="B528" s="19" t="s">
        <v>1089</v>
      </c>
      <c r="C528" s="19" t="s">
        <v>3908</v>
      </c>
      <c r="D528" s="19">
        <v>42690092</v>
      </c>
      <c r="E528" s="58" t="str">
        <f t="shared" si="214"/>
        <v>KG-ARI-1904-00125-03193/42690092</v>
      </c>
      <c r="F528" s="19" t="s">
        <v>1091</v>
      </c>
      <c r="G528" s="20" t="s">
        <v>1094</v>
      </c>
      <c r="H528" s="45">
        <v>43584</v>
      </c>
      <c r="I528" s="46">
        <v>3</v>
      </c>
      <c r="J528" s="46">
        <v>12</v>
      </c>
      <c r="K528" s="67">
        <f t="shared" si="215"/>
        <v>4</v>
      </c>
      <c r="L528" s="47">
        <v>4</v>
      </c>
      <c r="M528" s="68">
        <f t="shared" si="216"/>
        <v>12</v>
      </c>
      <c r="N528" s="46">
        <v>36</v>
      </c>
      <c r="O528" s="46">
        <v>34</v>
      </c>
      <c r="P528" s="46">
        <v>32</v>
      </c>
      <c r="Q528" s="73">
        <f t="shared" si="217"/>
        <v>0.039</v>
      </c>
      <c r="R528" s="67">
        <f t="shared" si="218"/>
        <v>0.12</v>
      </c>
      <c r="S528" s="74">
        <f t="shared" si="219"/>
        <v>0.85</v>
      </c>
      <c r="T528" s="51">
        <v>10.2</v>
      </c>
      <c r="U528" s="76" t="s">
        <v>3740</v>
      </c>
      <c r="V528" s="26">
        <f>IF(E528="","",SUMIF(OUTBOUND!$G:$G,WMS!E528,OUTBOUND!$L:$L))</f>
        <v>0</v>
      </c>
      <c r="W528" s="26">
        <f>IF(E528="","",SUMIF(OUTBOUND!$G:$G,WMS!E528,OUTBOUND!$M:$M))</f>
        <v>0</v>
      </c>
      <c r="X528" s="73">
        <f>IF(E528="","",SUMIF(OUTBOUND!$G:$G,WMS!E528,OUTBOUND!$O:$O))</f>
        <v>0</v>
      </c>
      <c r="Y528" s="73">
        <f>IF(E528="","",SUMIF(OUTBOUND!$G:$G,WMS!E528,OUTBOUND!$AC:$AC))</f>
        <v>0</v>
      </c>
      <c r="Z528" s="73">
        <f>IF(E528="","",SUMIF(OUTBOUND!$G:$G,WMS!E528,OUTBOUND!$P:$P))</f>
        <v>0</v>
      </c>
      <c r="AA528" s="26">
        <f t="shared" si="220"/>
        <v>3</v>
      </c>
      <c r="AB528" s="26">
        <f t="shared" si="221"/>
        <v>12</v>
      </c>
      <c r="AC528" s="73">
        <f t="shared" si="222"/>
        <v>12</v>
      </c>
      <c r="AD528" s="73">
        <f t="shared" si="223"/>
        <v>10.2</v>
      </c>
      <c r="AE528" s="73">
        <f t="shared" si="224"/>
        <v>0.12</v>
      </c>
      <c r="AF528" s="82" t="b">
        <f t="shared" si="225"/>
        <v>1</v>
      </c>
    </row>
    <row r="529" spans="1:32">
      <c r="A529" s="87" t="s">
        <v>3691</v>
      </c>
      <c r="B529" s="38" t="s">
        <v>864</v>
      </c>
      <c r="C529" s="38" t="s">
        <v>3787</v>
      </c>
      <c r="D529" s="38" t="s">
        <v>3909</v>
      </c>
      <c r="E529" s="58" t="str">
        <f t="shared" si="214"/>
        <v>KG-ARI-1903-00107-02476/42444701Z</v>
      </c>
      <c r="F529" s="19" t="s">
        <v>1097</v>
      </c>
      <c r="G529" s="19" t="s">
        <v>1098</v>
      </c>
      <c r="H529" s="45">
        <v>43584</v>
      </c>
      <c r="I529" s="46">
        <v>10</v>
      </c>
      <c r="J529" s="46">
        <v>20</v>
      </c>
      <c r="K529" s="67">
        <f t="shared" si="215"/>
        <v>2</v>
      </c>
      <c r="L529" s="47">
        <v>12.5</v>
      </c>
      <c r="M529" s="68">
        <f t="shared" si="216"/>
        <v>125</v>
      </c>
      <c r="N529" s="46">
        <v>162.5</v>
      </c>
      <c r="O529" s="46">
        <v>11.5</v>
      </c>
      <c r="P529" s="46">
        <v>45</v>
      </c>
      <c r="Q529" s="73">
        <f t="shared" si="217"/>
        <v>0.084</v>
      </c>
      <c r="R529" s="67">
        <f t="shared" si="218"/>
        <v>0.84</v>
      </c>
      <c r="S529" s="74">
        <f t="shared" si="219"/>
        <v>5.8</v>
      </c>
      <c r="T529" s="51">
        <v>116</v>
      </c>
      <c r="U529" s="76" t="s">
        <v>3910</v>
      </c>
      <c r="V529" s="26">
        <f>IF(E529="","",SUMIF(OUTBOUND!$G:$G,WMS!E529,OUTBOUND!$L:$L))</f>
        <v>0</v>
      </c>
      <c r="W529" s="26">
        <f>IF(E529="","",SUMIF(OUTBOUND!$G:$G,WMS!E529,OUTBOUND!$M:$M))</f>
        <v>0</v>
      </c>
      <c r="X529" s="73">
        <f>IF(E529="","",SUMIF(OUTBOUND!$G:$G,WMS!E529,OUTBOUND!$O:$O))</f>
        <v>0</v>
      </c>
      <c r="Y529" s="73">
        <f>IF(E529="","",SUMIF(OUTBOUND!$G:$G,WMS!E529,OUTBOUND!$AC:$AC))</f>
        <v>0</v>
      </c>
      <c r="Z529" s="73">
        <f>IF(E529="","",SUMIF(OUTBOUND!$G:$G,WMS!E529,OUTBOUND!$P:$P))</f>
        <v>0</v>
      </c>
      <c r="AA529" s="26">
        <f t="shared" si="220"/>
        <v>10</v>
      </c>
      <c r="AB529" s="26">
        <f t="shared" si="221"/>
        <v>20</v>
      </c>
      <c r="AC529" s="73">
        <f t="shared" si="222"/>
        <v>125</v>
      </c>
      <c r="AD529" s="73">
        <f t="shared" si="223"/>
        <v>116</v>
      </c>
      <c r="AE529" s="73">
        <f t="shared" si="224"/>
        <v>0.84</v>
      </c>
      <c r="AF529" s="82" t="b">
        <f t="shared" si="225"/>
        <v>1</v>
      </c>
    </row>
    <row r="530" spans="1:32">
      <c r="A530" s="43" t="s">
        <v>3691</v>
      </c>
      <c r="B530" s="19" t="s">
        <v>1099</v>
      </c>
      <c r="C530" s="19" t="s">
        <v>3911</v>
      </c>
      <c r="D530" s="19">
        <v>41872352</v>
      </c>
      <c r="E530" s="58" t="str">
        <f t="shared" si="214"/>
        <v>KG-ARI-1904-00124-03249/41872352</v>
      </c>
      <c r="F530" s="19" t="s">
        <v>1101</v>
      </c>
      <c r="G530" s="19" t="s">
        <v>1102</v>
      </c>
      <c r="H530" s="45">
        <v>43584</v>
      </c>
      <c r="I530" s="46">
        <v>4</v>
      </c>
      <c r="J530" s="46">
        <v>32</v>
      </c>
      <c r="K530" s="67">
        <f t="shared" si="215"/>
        <v>8</v>
      </c>
      <c r="L530" s="47">
        <v>2</v>
      </c>
      <c r="M530" s="68">
        <f t="shared" si="216"/>
        <v>8</v>
      </c>
      <c r="N530" s="46">
        <v>34</v>
      </c>
      <c r="O530" s="46">
        <v>18</v>
      </c>
      <c r="P530" s="46">
        <v>15</v>
      </c>
      <c r="Q530" s="73">
        <f t="shared" si="217"/>
        <v>0.009</v>
      </c>
      <c r="R530" s="67">
        <f t="shared" si="218"/>
        <v>0.04</v>
      </c>
      <c r="S530" s="74">
        <f t="shared" si="219"/>
        <v>0.175</v>
      </c>
      <c r="T530" s="51">
        <v>5.6</v>
      </c>
      <c r="U530" s="76" t="s">
        <v>3912</v>
      </c>
      <c r="V530" s="26">
        <f>IF(E530="","",SUMIF(OUTBOUND!$G:$G,WMS!E530,OUTBOUND!$L:$L))</f>
        <v>0</v>
      </c>
      <c r="W530" s="26">
        <f>IF(E530="","",SUMIF(OUTBOUND!$G:$G,WMS!E530,OUTBOUND!$M:$M))</f>
        <v>0</v>
      </c>
      <c r="X530" s="73">
        <f>IF(E530="","",SUMIF(OUTBOUND!$G:$G,WMS!E530,OUTBOUND!$O:$O))</f>
        <v>0</v>
      </c>
      <c r="Y530" s="73">
        <f>IF(E530="","",SUMIF(OUTBOUND!$G:$G,WMS!E530,OUTBOUND!$AC:$AC))</f>
        <v>0</v>
      </c>
      <c r="Z530" s="73">
        <f>IF(E530="","",SUMIF(OUTBOUND!$G:$G,WMS!E530,OUTBOUND!$P:$P))</f>
        <v>0</v>
      </c>
      <c r="AA530" s="26">
        <f t="shared" si="220"/>
        <v>4</v>
      </c>
      <c r="AB530" s="26">
        <f t="shared" si="221"/>
        <v>32</v>
      </c>
      <c r="AC530" s="73">
        <f t="shared" si="222"/>
        <v>8</v>
      </c>
      <c r="AD530" s="73">
        <f t="shared" si="223"/>
        <v>5.6</v>
      </c>
      <c r="AE530" s="73">
        <f t="shared" si="224"/>
        <v>0.04</v>
      </c>
      <c r="AF530" s="82" t="b">
        <f t="shared" si="225"/>
        <v>1</v>
      </c>
    </row>
    <row r="531" spans="1:32">
      <c r="A531" s="43" t="s">
        <v>3685</v>
      </c>
      <c r="B531" s="19" t="s">
        <v>1103</v>
      </c>
      <c r="C531" s="19" t="s">
        <v>3913</v>
      </c>
      <c r="D531" s="19">
        <v>42115946</v>
      </c>
      <c r="E531" s="58" t="str">
        <f t="shared" si="214"/>
        <v>KG-ARI-1904-00124-03133/42115946</v>
      </c>
      <c r="F531" s="19" t="s">
        <v>1105</v>
      </c>
      <c r="G531" s="19" t="s">
        <v>1108</v>
      </c>
      <c r="H531" s="45">
        <v>43585</v>
      </c>
      <c r="I531" s="46">
        <v>24</v>
      </c>
      <c r="J531" s="46">
        <v>144</v>
      </c>
      <c r="K531" s="67">
        <f t="shared" si="215"/>
        <v>6</v>
      </c>
      <c r="L531" s="47">
        <v>3.25</v>
      </c>
      <c r="M531" s="68">
        <f t="shared" si="216"/>
        <v>78</v>
      </c>
      <c r="N531" s="46">
        <v>36</v>
      </c>
      <c r="O531" s="46">
        <v>18</v>
      </c>
      <c r="P531" s="46">
        <v>38</v>
      </c>
      <c r="Q531" s="73">
        <f t="shared" si="217"/>
        <v>0.025</v>
      </c>
      <c r="R531" s="67">
        <f t="shared" si="218"/>
        <v>0.59</v>
      </c>
      <c r="S531" s="74">
        <f t="shared" si="219"/>
        <v>0.46</v>
      </c>
      <c r="T531" s="51">
        <v>66.24</v>
      </c>
      <c r="U531" s="76" t="s">
        <v>3423</v>
      </c>
      <c r="V531" s="26">
        <f>IF(E531="","",SUMIF(OUTBOUND!$G:$G,WMS!E531,OUTBOUND!$L:$L))</f>
        <v>23</v>
      </c>
      <c r="W531" s="26">
        <f>IF(E531="","",SUMIF(OUTBOUND!$G:$G,WMS!E531,OUTBOUND!$M:$M))</f>
        <v>138</v>
      </c>
      <c r="X531" s="73">
        <f>IF(E531="","",SUMIF(OUTBOUND!$G:$G,WMS!E531,OUTBOUND!$O:$O))</f>
        <v>74.75</v>
      </c>
      <c r="Y531" s="73">
        <f>IF(E531="","",SUMIF(OUTBOUND!$G:$G,WMS!E531,OUTBOUND!$AC:$AC))</f>
        <v>63.48</v>
      </c>
      <c r="Z531" s="73">
        <f>IF(E531="","",SUMIF(OUTBOUND!$G:$G,WMS!E531,OUTBOUND!$P:$P))</f>
        <v>0.575</v>
      </c>
      <c r="AA531" s="26">
        <f t="shared" si="220"/>
        <v>1</v>
      </c>
      <c r="AB531" s="26">
        <f t="shared" si="221"/>
        <v>6</v>
      </c>
      <c r="AC531" s="73">
        <f t="shared" si="222"/>
        <v>3.25</v>
      </c>
      <c r="AD531" s="73">
        <f t="shared" si="223"/>
        <v>2.75999999999999</v>
      </c>
      <c r="AE531" s="73">
        <f t="shared" si="224"/>
        <v>0.015</v>
      </c>
      <c r="AF531" s="82" t="b">
        <f t="shared" si="225"/>
        <v>1</v>
      </c>
    </row>
    <row r="532" spans="1:33">
      <c r="A532" s="61" t="s">
        <v>3685</v>
      </c>
      <c r="B532" s="62" t="s">
        <v>1103</v>
      </c>
      <c r="C532" s="62" t="s">
        <v>3913</v>
      </c>
      <c r="D532" s="62">
        <v>42115953</v>
      </c>
      <c r="E532" s="58" t="str">
        <f t="shared" si="214"/>
        <v>KG-ARI-1904-00124-03133/42115953</v>
      </c>
      <c r="F532" s="19" t="s">
        <v>1105</v>
      </c>
      <c r="G532" s="19" t="s">
        <v>1108</v>
      </c>
      <c r="H532" s="45">
        <v>43585</v>
      </c>
      <c r="I532" s="46">
        <v>25</v>
      </c>
      <c r="J532" s="46">
        <v>150</v>
      </c>
      <c r="K532" s="67">
        <f t="shared" si="215"/>
        <v>6</v>
      </c>
      <c r="L532" s="47">
        <v>4.6</v>
      </c>
      <c r="M532" s="68">
        <f t="shared" si="216"/>
        <v>115</v>
      </c>
      <c r="N532" s="46">
        <v>42</v>
      </c>
      <c r="O532" s="46">
        <v>27.5</v>
      </c>
      <c r="P532" s="46">
        <v>42.5</v>
      </c>
      <c r="Q532" s="73">
        <f t="shared" si="217"/>
        <v>0.049</v>
      </c>
      <c r="R532" s="67">
        <f t="shared" si="218"/>
        <v>1.23</v>
      </c>
      <c r="S532" s="74">
        <f t="shared" si="219"/>
        <v>0.666666666666667</v>
      </c>
      <c r="T532" s="51">
        <v>100</v>
      </c>
      <c r="U532" s="76" t="s">
        <v>3423</v>
      </c>
      <c r="V532" s="26">
        <f>IF(E532="","",SUMIF(OUTBOUND!$G:$G,WMS!E532,OUTBOUND!$L:$L))</f>
        <v>25</v>
      </c>
      <c r="W532" s="26">
        <f>IF(E532="","",SUMIF(OUTBOUND!$G:$G,WMS!E532,OUTBOUND!$M:$M))</f>
        <v>150</v>
      </c>
      <c r="X532" s="73">
        <f>IF(E532="","",SUMIF(OUTBOUND!$G:$G,WMS!E532,OUTBOUND!$O:$O))</f>
        <v>115</v>
      </c>
      <c r="Y532" s="73">
        <f>IF(E532="","",SUMIF(OUTBOUND!$G:$G,WMS!E532,OUTBOUND!$AC:$AC))</f>
        <v>100</v>
      </c>
      <c r="Z532" s="73">
        <f>IF(E532="","",SUMIF(OUTBOUND!$G:$G,WMS!E532,OUTBOUND!$P:$P))</f>
        <v>1.225</v>
      </c>
      <c r="AA532" s="26">
        <f t="shared" si="220"/>
        <v>0</v>
      </c>
      <c r="AB532" s="26">
        <f t="shared" si="221"/>
        <v>0</v>
      </c>
      <c r="AC532" s="73">
        <f t="shared" si="222"/>
        <v>0</v>
      </c>
      <c r="AD532" s="73">
        <f t="shared" si="223"/>
        <v>0</v>
      </c>
      <c r="AE532" s="73">
        <f t="shared" si="224"/>
        <v>0.00499999999999989</v>
      </c>
      <c r="AF532" s="82" t="e">
        <f t="shared" si="225"/>
        <v>#DIV/0!</v>
      </c>
      <c r="AG532" s="60" t="s">
        <v>3310</v>
      </c>
    </row>
    <row r="533" spans="1:33">
      <c r="A533" s="61" t="s">
        <v>3685</v>
      </c>
      <c r="B533" s="62" t="s">
        <v>1103</v>
      </c>
      <c r="C533" s="62" t="s">
        <v>3913</v>
      </c>
      <c r="D533" s="62">
        <v>42115991</v>
      </c>
      <c r="E533" s="58" t="str">
        <f t="shared" si="214"/>
        <v>KG-ARI-1904-00124-03133/42115991</v>
      </c>
      <c r="F533" s="19" t="s">
        <v>1105</v>
      </c>
      <c r="G533" s="19" t="s">
        <v>1108</v>
      </c>
      <c r="H533" s="45">
        <v>43585</v>
      </c>
      <c r="I533" s="46">
        <v>8</v>
      </c>
      <c r="J533" s="46">
        <v>48</v>
      </c>
      <c r="K533" s="67">
        <f t="shared" si="215"/>
        <v>6</v>
      </c>
      <c r="L533" s="47">
        <v>4.85</v>
      </c>
      <c r="M533" s="68">
        <f t="shared" si="216"/>
        <v>38.8</v>
      </c>
      <c r="N533" s="46">
        <v>47</v>
      </c>
      <c r="O533" s="46">
        <v>22</v>
      </c>
      <c r="P533" s="46">
        <v>24.5</v>
      </c>
      <c r="Q533" s="73">
        <f t="shared" si="217"/>
        <v>0.025</v>
      </c>
      <c r="R533" s="67">
        <f t="shared" si="218"/>
        <v>0.2</v>
      </c>
      <c r="S533" s="74">
        <f t="shared" si="219"/>
        <v>0.73</v>
      </c>
      <c r="T533" s="51">
        <v>35.04</v>
      </c>
      <c r="U533" s="76" t="s">
        <v>3423</v>
      </c>
      <c r="V533" s="26">
        <f>IF(E533="","",SUMIF(OUTBOUND!$G:$G,WMS!E533,OUTBOUND!$L:$L))</f>
        <v>8</v>
      </c>
      <c r="W533" s="26">
        <f>IF(E533="","",SUMIF(OUTBOUND!$G:$G,WMS!E533,OUTBOUND!$M:$M))</f>
        <v>48</v>
      </c>
      <c r="X533" s="73">
        <f>IF(E533="","",SUMIF(OUTBOUND!$G:$G,WMS!E533,OUTBOUND!$O:$O))</f>
        <v>38.8</v>
      </c>
      <c r="Y533" s="73">
        <f>IF(E533="","",SUMIF(OUTBOUND!$G:$G,WMS!E533,OUTBOUND!$AC:$AC))</f>
        <v>35.04</v>
      </c>
      <c r="Z533" s="73">
        <f>IF(E533="","",SUMIF(OUTBOUND!$G:$G,WMS!E533,OUTBOUND!$P:$P))</f>
        <v>0.2</v>
      </c>
      <c r="AA533" s="26">
        <f t="shared" si="220"/>
        <v>0</v>
      </c>
      <c r="AB533" s="26">
        <f t="shared" si="221"/>
        <v>0</v>
      </c>
      <c r="AC533" s="73">
        <f t="shared" si="222"/>
        <v>0</v>
      </c>
      <c r="AD533" s="73">
        <f t="shared" si="223"/>
        <v>0</v>
      </c>
      <c r="AE533" s="73">
        <f t="shared" si="224"/>
        <v>0</v>
      </c>
      <c r="AF533" s="82" t="e">
        <f t="shared" si="225"/>
        <v>#DIV/0!</v>
      </c>
      <c r="AG533" s="60" t="s">
        <v>3310</v>
      </c>
    </row>
    <row r="534" spans="1:32">
      <c r="A534" s="43" t="s">
        <v>3685</v>
      </c>
      <c r="B534" s="19" t="s">
        <v>1103</v>
      </c>
      <c r="C534" s="19" t="s">
        <v>3913</v>
      </c>
      <c r="D534" s="19">
        <v>42498148</v>
      </c>
      <c r="E534" s="58" t="str">
        <f t="shared" si="214"/>
        <v>KG-ARI-1904-00124-03133/42498148</v>
      </c>
      <c r="F534" s="19" t="s">
        <v>1105</v>
      </c>
      <c r="G534" s="19" t="s">
        <v>1108</v>
      </c>
      <c r="H534" s="45">
        <v>43585</v>
      </c>
      <c r="I534" s="46">
        <v>8</v>
      </c>
      <c r="J534" s="46">
        <v>128</v>
      </c>
      <c r="K534" s="67">
        <f t="shared" si="215"/>
        <v>16</v>
      </c>
      <c r="L534" s="47">
        <v>2.45</v>
      </c>
      <c r="M534" s="68">
        <f t="shared" si="216"/>
        <v>19.6</v>
      </c>
      <c r="N534" s="46">
        <v>40</v>
      </c>
      <c r="O534" s="46">
        <v>28</v>
      </c>
      <c r="P534" s="46">
        <v>25.5</v>
      </c>
      <c r="Q534" s="73">
        <f t="shared" si="217"/>
        <v>0.029</v>
      </c>
      <c r="R534" s="67">
        <f t="shared" si="218"/>
        <v>0.23</v>
      </c>
      <c r="S534" s="74">
        <f t="shared" si="219"/>
        <v>0.109375</v>
      </c>
      <c r="T534" s="51">
        <v>14</v>
      </c>
      <c r="U534" s="76" t="s">
        <v>3399</v>
      </c>
      <c r="V534" s="26">
        <f>IF(E534="","",SUMIF(OUTBOUND!$G:$G,WMS!E534,OUTBOUND!$L:$L))</f>
        <v>6</v>
      </c>
      <c r="W534" s="26">
        <f>IF(E534="","",SUMIF(OUTBOUND!$G:$G,WMS!E534,OUTBOUND!$M:$M))</f>
        <v>96</v>
      </c>
      <c r="X534" s="73">
        <f>IF(E534="","",SUMIF(OUTBOUND!$G:$G,WMS!E534,OUTBOUND!$O:$O))</f>
        <v>14.7</v>
      </c>
      <c r="Y534" s="73">
        <f>IF(E534="","",SUMIF(OUTBOUND!$G:$G,WMS!E534,OUTBOUND!$AC:$AC))</f>
        <v>10.5</v>
      </c>
      <c r="Z534" s="73">
        <f>IF(E534="","",SUMIF(OUTBOUND!$G:$G,WMS!E534,OUTBOUND!$P:$P))</f>
        <v>0.174</v>
      </c>
      <c r="AA534" s="26">
        <f t="shared" si="220"/>
        <v>2</v>
      </c>
      <c r="AB534" s="26">
        <f t="shared" si="221"/>
        <v>32</v>
      </c>
      <c r="AC534" s="73">
        <f t="shared" si="222"/>
        <v>4.9</v>
      </c>
      <c r="AD534" s="73">
        <f t="shared" si="223"/>
        <v>3.5</v>
      </c>
      <c r="AE534" s="73">
        <f t="shared" si="224"/>
        <v>0.056</v>
      </c>
      <c r="AF534" s="82" t="b">
        <f t="shared" si="225"/>
        <v>1</v>
      </c>
    </row>
    <row r="535" spans="1:32">
      <c r="A535" s="88" t="s">
        <v>3685</v>
      </c>
      <c r="B535" s="37" t="s">
        <v>1103</v>
      </c>
      <c r="C535" s="37" t="s">
        <v>3913</v>
      </c>
      <c r="D535" s="37">
        <v>42570929</v>
      </c>
      <c r="E535" s="58" t="str">
        <f t="shared" si="214"/>
        <v>KG-ARI-1904-00124-03133/42570929</v>
      </c>
      <c r="F535" s="19" t="s">
        <v>1105</v>
      </c>
      <c r="G535" s="19" t="s">
        <v>1109</v>
      </c>
      <c r="H535" s="45">
        <v>43585</v>
      </c>
      <c r="I535" s="46">
        <v>21</v>
      </c>
      <c r="J535" s="46">
        <v>84</v>
      </c>
      <c r="K535" s="67">
        <f t="shared" si="215"/>
        <v>4</v>
      </c>
      <c r="L535" s="47">
        <v>8.2</v>
      </c>
      <c r="M535" s="68">
        <f t="shared" si="216"/>
        <v>172.2</v>
      </c>
      <c r="N535" s="46">
        <v>44</v>
      </c>
      <c r="O535" s="46">
        <v>32.5</v>
      </c>
      <c r="P535" s="46">
        <v>55.5</v>
      </c>
      <c r="Q535" s="73">
        <f t="shared" si="217"/>
        <v>0.079</v>
      </c>
      <c r="R535" s="67">
        <f t="shared" si="218"/>
        <v>1.67</v>
      </c>
      <c r="S535" s="74">
        <f t="shared" si="219"/>
        <v>1.865</v>
      </c>
      <c r="T535" s="51">
        <v>156.66</v>
      </c>
      <c r="U535" s="76" t="s">
        <v>3423</v>
      </c>
      <c r="V535" s="26">
        <f>IF(E535="","",SUMIF(OUTBOUND!$G:$G,WMS!E535,OUTBOUND!$L:$L))</f>
        <v>16</v>
      </c>
      <c r="W535" s="26">
        <f>IF(E535="","",SUMIF(OUTBOUND!$G:$G,WMS!E535,OUTBOUND!$M:$M))</f>
        <v>64</v>
      </c>
      <c r="X535" s="73">
        <f>IF(E535="","",SUMIF(OUTBOUND!$G:$G,WMS!E535,OUTBOUND!$O:$O))</f>
        <v>131.2</v>
      </c>
      <c r="Y535" s="73">
        <f>IF(E535="","",SUMIF(OUTBOUND!$G:$G,WMS!E535,OUTBOUND!$AC:$AC))</f>
        <v>119.36</v>
      </c>
      <c r="Z535" s="73">
        <f>IF(E535="","",SUMIF(OUTBOUND!$G:$G,WMS!E535,OUTBOUND!$P:$P))</f>
        <v>1.264</v>
      </c>
      <c r="AA535" s="26">
        <f t="shared" si="220"/>
        <v>5</v>
      </c>
      <c r="AB535" s="26">
        <f t="shared" si="221"/>
        <v>20</v>
      </c>
      <c r="AC535" s="73">
        <f t="shared" si="222"/>
        <v>41</v>
      </c>
      <c r="AD535" s="73">
        <f t="shared" si="223"/>
        <v>37.3</v>
      </c>
      <c r="AE535" s="73">
        <f t="shared" si="224"/>
        <v>0.406</v>
      </c>
      <c r="AF535" s="82" t="b">
        <f t="shared" si="225"/>
        <v>1</v>
      </c>
    </row>
    <row r="536" spans="1:32">
      <c r="A536" s="88" t="s">
        <v>3685</v>
      </c>
      <c r="B536" s="37" t="s">
        <v>1103</v>
      </c>
      <c r="C536" s="37" t="s">
        <v>3913</v>
      </c>
      <c r="D536" s="37">
        <v>42635154</v>
      </c>
      <c r="E536" s="58" t="str">
        <f t="shared" si="214"/>
        <v>KG-ARI-1904-00124-03133/42635154</v>
      </c>
      <c r="F536" s="19" t="s">
        <v>1105</v>
      </c>
      <c r="G536" s="19" t="s">
        <v>1111</v>
      </c>
      <c r="H536" s="45">
        <v>43585</v>
      </c>
      <c r="I536" s="46">
        <v>35</v>
      </c>
      <c r="J536" s="46">
        <v>210</v>
      </c>
      <c r="K536" s="67">
        <f t="shared" si="215"/>
        <v>6</v>
      </c>
      <c r="L536" s="47">
        <v>1.85</v>
      </c>
      <c r="M536" s="68">
        <f t="shared" si="216"/>
        <v>64.75</v>
      </c>
      <c r="N536" s="46">
        <v>27</v>
      </c>
      <c r="O536" s="46">
        <v>18.5</v>
      </c>
      <c r="P536" s="46">
        <v>18</v>
      </c>
      <c r="Q536" s="73">
        <f t="shared" si="217"/>
        <v>0.009</v>
      </c>
      <c r="R536" s="67">
        <f t="shared" si="218"/>
        <v>0.31</v>
      </c>
      <c r="S536" s="74">
        <f t="shared" si="219"/>
        <v>0.245</v>
      </c>
      <c r="T536" s="51">
        <v>51.45</v>
      </c>
      <c r="U536" s="76" t="s">
        <v>3399</v>
      </c>
      <c r="V536" s="26">
        <f>IF(E536="","",SUMIF(OUTBOUND!$G:$G,WMS!E536,OUTBOUND!$L:$L))</f>
        <v>24</v>
      </c>
      <c r="W536" s="26">
        <f>IF(E536="","",SUMIF(OUTBOUND!$G:$G,WMS!E536,OUTBOUND!$M:$M))</f>
        <v>144</v>
      </c>
      <c r="X536" s="73">
        <f>IF(E536="","",SUMIF(OUTBOUND!$G:$G,WMS!E536,OUTBOUND!$O:$O))</f>
        <v>44.4</v>
      </c>
      <c r="Y536" s="73">
        <f>IF(E536="","",SUMIF(OUTBOUND!$G:$G,WMS!E536,OUTBOUND!$AC:$AC))</f>
        <v>35.28</v>
      </c>
      <c r="Z536" s="73">
        <f>IF(E536="","",SUMIF(OUTBOUND!$G:$G,WMS!E536,OUTBOUND!$P:$P))</f>
        <v>0.216</v>
      </c>
      <c r="AA536" s="26">
        <f t="shared" si="220"/>
        <v>11</v>
      </c>
      <c r="AB536" s="26">
        <f t="shared" si="221"/>
        <v>66</v>
      </c>
      <c r="AC536" s="73">
        <f t="shared" si="222"/>
        <v>20.35</v>
      </c>
      <c r="AD536" s="73">
        <f t="shared" si="223"/>
        <v>16.17</v>
      </c>
      <c r="AE536" s="73">
        <f t="shared" si="224"/>
        <v>0.094</v>
      </c>
      <c r="AF536" s="82" t="b">
        <f t="shared" si="225"/>
        <v>1</v>
      </c>
    </row>
    <row r="537" spans="1:32">
      <c r="A537" s="43" t="s">
        <v>3685</v>
      </c>
      <c r="B537" s="19" t="s">
        <v>1103</v>
      </c>
      <c r="C537" s="19" t="s">
        <v>3913</v>
      </c>
      <c r="D537" s="19">
        <v>42338796</v>
      </c>
      <c r="E537" s="58" t="str">
        <f t="shared" si="214"/>
        <v>KG-ARI-1904-00124-03133/42338796</v>
      </c>
      <c r="F537" s="19" t="s">
        <v>1105</v>
      </c>
      <c r="G537" s="19" t="s">
        <v>1113</v>
      </c>
      <c r="H537" s="45">
        <v>43585</v>
      </c>
      <c r="I537" s="46">
        <v>15</v>
      </c>
      <c r="J537" s="46">
        <v>180</v>
      </c>
      <c r="K537" s="67">
        <f t="shared" si="215"/>
        <v>12</v>
      </c>
      <c r="L537" s="47">
        <v>1.75</v>
      </c>
      <c r="M537" s="68">
        <f t="shared" si="216"/>
        <v>26.25</v>
      </c>
      <c r="N537" s="46">
        <v>27.5</v>
      </c>
      <c r="O537" s="46">
        <v>15</v>
      </c>
      <c r="P537" s="46">
        <v>26</v>
      </c>
      <c r="Q537" s="73">
        <f t="shared" si="217"/>
        <v>0.011</v>
      </c>
      <c r="R537" s="67">
        <f t="shared" si="218"/>
        <v>0.16</v>
      </c>
      <c r="S537" s="74">
        <f t="shared" si="219"/>
        <v>0.153333333333333</v>
      </c>
      <c r="T537" s="51">
        <v>27.6</v>
      </c>
      <c r="U537" s="76" t="s">
        <v>3914</v>
      </c>
      <c r="V537" s="26">
        <f>IF(E537="","",SUMIF(OUTBOUND!$G:$G,WMS!E537,OUTBOUND!$L:$L))</f>
        <v>1</v>
      </c>
      <c r="W537" s="26">
        <f>IF(E537="","",SUMIF(OUTBOUND!$G:$G,WMS!E537,OUTBOUND!$M:$M))</f>
        <v>12</v>
      </c>
      <c r="X537" s="73">
        <f>IF(E537="","",SUMIF(OUTBOUND!$G:$G,WMS!E537,OUTBOUND!$O:$O))</f>
        <v>1.75</v>
      </c>
      <c r="Y537" s="73">
        <f>IF(E537="","",SUMIF(OUTBOUND!$G:$G,WMS!E537,OUTBOUND!$AC:$AC))</f>
        <v>1.84</v>
      </c>
      <c r="Z537" s="73">
        <f>IF(E537="","",SUMIF(OUTBOUND!$G:$G,WMS!E537,OUTBOUND!$P:$P))</f>
        <v>0.011</v>
      </c>
      <c r="AA537" s="26">
        <f t="shared" si="220"/>
        <v>14</v>
      </c>
      <c r="AB537" s="26">
        <f t="shared" si="221"/>
        <v>168</v>
      </c>
      <c r="AC537" s="73">
        <f t="shared" si="222"/>
        <v>24.5</v>
      </c>
      <c r="AD537" s="73">
        <f t="shared" si="223"/>
        <v>25.76</v>
      </c>
      <c r="AE537" s="73">
        <f t="shared" si="224"/>
        <v>0.149</v>
      </c>
      <c r="AF537" s="82" t="b">
        <f t="shared" si="225"/>
        <v>1</v>
      </c>
    </row>
    <row r="538" spans="1:32">
      <c r="A538" s="83" t="s">
        <v>3685</v>
      </c>
      <c r="B538" s="35" t="s">
        <v>1103</v>
      </c>
      <c r="C538" s="35" t="s">
        <v>3913</v>
      </c>
      <c r="D538" s="35" t="s">
        <v>3915</v>
      </c>
      <c r="E538" s="58" t="str">
        <f t="shared" si="214"/>
        <v>KG-ARI-1904-00124-03133/42115427A</v>
      </c>
      <c r="F538" s="19" t="s">
        <v>1105</v>
      </c>
      <c r="G538" s="19" t="s">
        <v>1106</v>
      </c>
      <c r="H538" s="45">
        <v>43585</v>
      </c>
      <c r="I538" s="46">
        <v>21</v>
      </c>
      <c r="J538" s="46">
        <v>84</v>
      </c>
      <c r="K538" s="67">
        <f t="shared" si="215"/>
        <v>4</v>
      </c>
      <c r="L538" s="47">
        <v>10.55</v>
      </c>
      <c r="M538" s="68">
        <f t="shared" si="216"/>
        <v>221.55</v>
      </c>
      <c r="N538" s="46">
        <v>66</v>
      </c>
      <c r="O538" s="46">
        <v>41.5</v>
      </c>
      <c r="P538" s="46">
        <v>51.5</v>
      </c>
      <c r="Q538" s="73">
        <f t="shared" si="217"/>
        <v>0.141</v>
      </c>
      <c r="R538" s="67">
        <f t="shared" si="218"/>
        <v>2.96</v>
      </c>
      <c r="S538" s="74">
        <f t="shared" si="219"/>
        <v>1.4275</v>
      </c>
      <c r="T538" s="51">
        <v>119.91</v>
      </c>
      <c r="U538" s="76" t="s">
        <v>3916</v>
      </c>
      <c r="V538" s="26">
        <f>IF(E538="","",SUMIF(OUTBOUND!$G:$G,WMS!E538,OUTBOUND!$L:$L))</f>
        <v>20</v>
      </c>
      <c r="W538" s="26">
        <f>IF(E538="","",SUMIF(OUTBOUND!$G:$G,WMS!E538,OUTBOUND!$M:$M))</f>
        <v>80</v>
      </c>
      <c r="X538" s="73">
        <f>IF(E538="","",SUMIF(OUTBOUND!$G:$G,WMS!E538,OUTBOUND!$O:$O))</f>
        <v>211</v>
      </c>
      <c r="Y538" s="73">
        <f>IF(E538="","",SUMIF(OUTBOUND!$G:$G,WMS!E538,OUTBOUND!$AC:$AC))</f>
        <v>114.2</v>
      </c>
      <c r="Z538" s="73">
        <f>IF(E538="","",SUMIF(OUTBOUND!$G:$G,WMS!E538,OUTBOUND!$P:$P))</f>
        <v>2.82</v>
      </c>
      <c r="AA538" s="26">
        <f t="shared" si="220"/>
        <v>1</v>
      </c>
      <c r="AB538" s="26">
        <f t="shared" si="221"/>
        <v>4</v>
      </c>
      <c r="AC538" s="73">
        <f t="shared" si="222"/>
        <v>10.55</v>
      </c>
      <c r="AD538" s="73">
        <f t="shared" si="223"/>
        <v>5.71000000000001</v>
      </c>
      <c r="AE538" s="73">
        <f t="shared" si="224"/>
        <v>0.14</v>
      </c>
      <c r="AF538" s="82" t="b">
        <f t="shared" si="225"/>
        <v>1</v>
      </c>
    </row>
    <row r="539" spans="1:32">
      <c r="A539" s="83" t="s">
        <v>3685</v>
      </c>
      <c r="B539" s="35" t="s">
        <v>1103</v>
      </c>
      <c r="C539" s="35" t="s">
        <v>3913</v>
      </c>
      <c r="D539" s="35" t="s">
        <v>3917</v>
      </c>
      <c r="E539" s="58" t="str">
        <f t="shared" si="214"/>
        <v>KG-ARI-1904-00124-03133/42115427B</v>
      </c>
      <c r="F539" s="19" t="s">
        <v>1105</v>
      </c>
      <c r="G539" s="19" t="s">
        <v>1107</v>
      </c>
      <c r="H539" s="45">
        <v>43585</v>
      </c>
      <c r="J539" s="46">
        <v>84</v>
      </c>
      <c r="K539" s="67" t="e">
        <f t="shared" si="215"/>
        <v>#DIV/0!</v>
      </c>
      <c r="L539" s="47">
        <v>10.55</v>
      </c>
      <c r="M539" s="68">
        <f t="shared" si="216"/>
        <v>0</v>
      </c>
      <c r="N539" s="46">
        <v>66</v>
      </c>
      <c r="O539" s="46">
        <v>41.5</v>
      </c>
      <c r="P539" s="46">
        <v>51.5</v>
      </c>
      <c r="Q539" s="73">
        <f t="shared" si="217"/>
        <v>0.141</v>
      </c>
      <c r="R539" s="67">
        <f t="shared" si="218"/>
        <v>0</v>
      </c>
      <c r="S539" s="74">
        <f t="shared" si="219"/>
        <v>0.835</v>
      </c>
      <c r="T539" s="51">
        <v>70.14</v>
      </c>
      <c r="U539" s="76" t="s">
        <v>3916</v>
      </c>
      <c r="V539" s="26">
        <f>IF(E539="","",SUMIF(OUTBOUND!$G:$G,WMS!E539,OUTBOUND!$L:$L))</f>
        <v>0</v>
      </c>
      <c r="W539" s="26">
        <f>IF(E539="","",SUMIF(OUTBOUND!$G:$G,WMS!E539,OUTBOUND!$M:$M))</f>
        <v>80</v>
      </c>
      <c r="X539" s="73">
        <f>IF(E539="","",SUMIF(OUTBOUND!$G:$G,WMS!E539,OUTBOUND!$O:$O))</f>
        <v>0</v>
      </c>
      <c r="Y539" s="73">
        <f>IF(E539="","",SUMIF(OUTBOUND!$G:$G,WMS!E539,OUTBOUND!$AC:$AC))</f>
        <v>66.8</v>
      </c>
      <c r="Z539" s="73">
        <f>IF(E539="","",SUMIF(OUTBOUND!$G:$G,WMS!E539,OUTBOUND!$P:$P))</f>
        <v>0</v>
      </c>
      <c r="AA539" s="26" t="str">
        <f t="shared" si="220"/>
        <v/>
      </c>
      <c r="AB539" s="26">
        <f t="shared" si="221"/>
        <v>4</v>
      </c>
      <c r="AC539" s="73">
        <f t="shared" si="222"/>
        <v>0</v>
      </c>
      <c r="AD539" s="73">
        <f t="shared" si="223"/>
        <v>3.34</v>
      </c>
      <c r="AE539" s="73">
        <f t="shared" si="224"/>
        <v>0</v>
      </c>
      <c r="AF539" s="82" t="e">
        <f t="shared" si="225"/>
        <v>#DIV/0!</v>
      </c>
    </row>
    <row r="540" spans="1:32">
      <c r="A540" s="43" t="s">
        <v>3685</v>
      </c>
      <c r="B540" s="19" t="s">
        <v>1103</v>
      </c>
      <c r="C540" s="19" t="s">
        <v>3913</v>
      </c>
      <c r="D540" s="19">
        <v>42621447</v>
      </c>
      <c r="E540" s="58" t="str">
        <f t="shared" si="214"/>
        <v>KG-ARI-1904-00124-03133/42621447</v>
      </c>
      <c r="F540" s="19" t="s">
        <v>1105</v>
      </c>
      <c r="G540" s="20" t="s">
        <v>1115</v>
      </c>
      <c r="H540" s="45">
        <v>43585</v>
      </c>
      <c r="I540" s="46">
        <v>9</v>
      </c>
      <c r="J540" s="46">
        <v>72</v>
      </c>
      <c r="K540" s="67">
        <f t="shared" si="215"/>
        <v>8</v>
      </c>
      <c r="L540" s="47">
        <v>4.85</v>
      </c>
      <c r="M540" s="68">
        <f t="shared" si="216"/>
        <v>43.65</v>
      </c>
      <c r="N540" s="46">
        <v>39</v>
      </c>
      <c r="O540" s="46">
        <v>27</v>
      </c>
      <c r="P540" s="46">
        <v>42</v>
      </c>
      <c r="Q540" s="73">
        <f t="shared" si="217"/>
        <v>0.044</v>
      </c>
      <c r="R540" s="67">
        <f t="shared" si="218"/>
        <v>0.4</v>
      </c>
      <c r="S540" s="74">
        <f t="shared" si="219"/>
        <v>0.5625</v>
      </c>
      <c r="T540" s="51">
        <v>40.5</v>
      </c>
      <c r="U540" s="76" t="s">
        <v>3399</v>
      </c>
      <c r="V540" s="26">
        <f>IF(E540="","",SUMIF(OUTBOUND!$G:$G,WMS!E540,OUTBOUND!$L:$L))</f>
        <v>0</v>
      </c>
      <c r="W540" s="26">
        <f>IF(E540="","",SUMIF(OUTBOUND!$G:$G,WMS!E540,OUTBOUND!$M:$M))</f>
        <v>0</v>
      </c>
      <c r="X540" s="73">
        <f>IF(E540="","",SUMIF(OUTBOUND!$G:$G,WMS!E540,OUTBOUND!$O:$O))</f>
        <v>0</v>
      </c>
      <c r="Y540" s="73">
        <f>IF(E540="","",SUMIF(OUTBOUND!$G:$G,WMS!E540,OUTBOUND!$AC:$AC))</f>
        <v>0</v>
      </c>
      <c r="Z540" s="73">
        <f>IF(E540="","",SUMIF(OUTBOUND!$G:$G,WMS!E540,OUTBOUND!$P:$P))</f>
        <v>0</v>
      </c>
      <c r="AA540" s="26">
        <f t="shared" si="220"/>
        <v>9</v>
      </c>
      <c r="AB540" s="26">
        <f t="shared" si="221"/>
        <v>72</v>
      </c>
      <c r="AC540" s="73">
        <f t="shared" si="222"/>
        <v>43.65</v>
      </c>
      <c r="AD540" s="73">
        <f t="shared" si="223"/>
        <v>40.5</v>
      </c>
      <c r="AE540" s="73">
        <f t="shared" si="224"/>
        <v>0.4</v>
      </c>
      <c r="AF540" s="82" t="b">
        <f t="shared" si="225"/>
        <v>1</v>
      </c>
    </row>
    <row r="541" spans="1:32">
      <c r="A541" s="43" t="s">
        <v>3737</v>
      </c>
      <c r="B541" s="19" t="s">
        <v>1116</v>
      </c>
      <c r="C541" s="19" t="s">
        <v>3918</v>
      </c>
      <c r="D541" s="19" t="s">
        <v>3919</v>
      </c>
      <c r="E541" s="58" t="str">
        <f t="shared" si="214"/>
        <v>KG-ARI-1904-00125-03253/42417330</v>
      </c>
      <c r="F541" s="19" t="s">
        <v>1118</v>
      </c>
      <c r="G541" s="19" t="s">
        <v>1119</v>
      </c>
      <c r="H541" s="45">
        <v>43593</v>
      </c>
      <c r="I541" s="46">
        <v>30</v>
      </c>
      <c r="J541" s="46">
        <v>120</v>
      </c>
      <c r="K541" s="67">
        <f t="shared" si="215"/>
        <v>4</v>
      </c>
      <c r="L541" s="47">
        <v>4.26666666666667</v>
      </c>
      <c r="M541" s="68">
        <f t="shared" si="216"/>
        <v>128</v>
      </c>
      <c r="N541" s="46">
        <v>67.31</v>
      </c>
      <c r="O541" s="46">
        <v>27.6225</v>
      </c>
      <c r="P541" s="46">
        <v>42.545</v>
      </c>
      <c r="Q541" s="73">
        <f t="shared" si="217"/>
        <v>0.079</v>
      </c>
      <c r="R541" s="67">
        <f t="shared" si="218"/>
        <v>2.37</v>
      </c>
      <c r="S541" s="74">
        <f t="shared" si="219"/>
        <v>0.440166666666667</v>
      </c>
      <c r="T541" s="51">
        <v>52.82</v>
      </c>
      <c r="U541" s="76" t="s">
        <v>3920</v>
      </c>
      <c r="V541" s="26">
        <f>IF(E541="","",SUMIF(OUTBOUND!$G:$G,WMS!E541,OUTBOUND!$L:$L))</f>
        <v>20</v>
      </c>
      <c r="W541" s="26">
        <f>IF(E541="","",SUMIF(OUTBOUND!$G:$G,WMS!E541,OUTBOUND!$M:$M))</f>
        <v>80</v>
      </c>
      <c r="X541" s="73">
        <f>IF(E541="","",SUMIF(OUTBOUND!$G:$G,WMS!E541,OUTBOUND!$O:$O))</f>
        <v>85.3333333333334</v>
      </c>
      <c r="Y541" s="73">
        <f>IF(E541="","",SUMIF(OUTBOUND!$G:$G,WMS!E541,OUTBOUND!$AC:$AC))</f>
        <v>35.2133333333334</v>
      </c>
      <c r="Z541" s="73">
        <f>IF(E541="","",SUMIF(OUTBOUND!$G:$G,WMS!E541,OUTBOUND!$P:$P))</f>
        <v>1.58</v>
      </c>
      <c r="AA541" s="26">
        <f t="shared" si="220"/>
        <v>10</v>
      </c>
      <c r="AB541" s="26">
        <f t="shared" si="221"/>
        <v>40</v>
      </c>
      <c r="AC541" s="73">
        <f t="shared" si="222"/>
        <v>42.6666666666666</v>
      </c>
      <c r="AD541" s="73">
        <f t="shared" si="223"/>
        <v>17.6066666666666</v>
      </c>
      <c r="AE541" s="73">
        <f t="shared" si="224"/>
        <v>0.79</v>
      </c>
      <c r="AF541" s="82" t="b">
        <f t="shared" si="225"/>
        <v>1</v>
      </c>
    </row>
    <row r="542" spans="1:32">
      <c r="A542" s="43" t="s">
        <v>3737</v>
      </c>
      <c r="B542" s="19" t="s">
        <v>1116</v>
      </c>
      <c r="C542" s="19" t="s">
        <v>3918</v>
      </c>
      <c r="D542" s="19" t="s">
        <v>3921</v>
      </c>
      <c r="E542" s="58" t="str">
        <f t="shared" si="214"/>
        <v>KG-ARI-1904-00125-03253/42696018</v>
      </c>
      <c r="F542" s="19" t="s">
        <v>1118</v>
      </c>
      <c r="G542" s="19" t="s">
        <v>1120</v>
      </c>
      <c r="H542" s="45">
        <v>43593</v>
      </c>
      <c r="I542" s="46">
        <v>20</v>
      </c>
      <c r="J542" s="46">
        <v>120</v>
      </c>
      <c r="K542" s="67">
        <f t="shared" si="215"/>
        <v>6</v>
      </c>
      <c r="L542" s="47">
        <v>2.25</v>
      </c>
      <c r="M542" s="68">
        <f t="shared" si="216"/>
        <v>45</v>
      </c>
      <c r="N542" s="46">
        <v>39.37</v>
      </c>
      <c r="O542" s="46">
        <v>29.845</v>
      </c>
      <c r="P542" s="46">
        <v>27.6225</v>
      </c>
      <c r="Q542" s="73">
        <f t="shared" si="217"/>
        <v>0.032</v>
      </c>
      <c r="R542" s="67">
        <f t="shared" si="218"/>
        <v>0.65</v>
      </c>
      <c r="S542" s="74">
        <f t="shared" si="219"/>
        <v>0.200916666666667</v>
      </c>
      <c r="T542" s="51">
        <v>24.11</v>
      </c>
      <c r="U542" s="76" t="s">
        <v>3922</v>
      </c>
      <c r="V542" s="26">
        <f>IF(E542="","",SUMIF(OUTBOUND!$G:$G,WMS!E542,OUTBOUND!$L:$L))</f>
        <v>0</v>
      </c>
      <c r="W542" s="26">
        <f>IF(E542="","",SUMIF(OUTBOUND!$G:$G,WMS!E542,OUTBOUND!$M:$M))</f>
        <v>0</v>
      </c>
      <c r="X542" s="73">
        <f>IF(E542="","",SUMIF(OUTBOUND!$G:$G,WMS!E542,OUTBOUND!$O:$O))</f>
        <v>0</v>
      </c>
      <c r="Y542" s="73">
        <f>IF(E542="","",SUMIF(OUTBOUND!$G:$G,WMS!E542,OUTBOUND!$AC:$AC))</f>
        <v>0</v>
      </c>
      <c r="Z542" s="73">
        <f>IF(E542="","",SUMIF(OUTBOUND!$G:$G,WMS!E542,OUTBOUND!$P:$P))</f>
        <v>0</v>
      </c>
      <c r="AA542" s="26">
        <f t="shared" si="220"/>
        <v>20</v>
      </c>
      <c r="AB542" s="26">
        <f t="shared" si="221"/>
        <v>120</v>
      </c>
      <c r="AC542" s="73">
        <f t="shared" si="222"/>
        <v>45</v>
      </c>
      <c r="AD542" s="73">
        <f t="shared" si="223"/>
        <v>24.11</v>
      </c>
      <c r="AE542" s="73">
        <f t="shared" si="224"/>
        <v>0.65</v>
      </c>
      <c r="AF542" s="82" t="b">
        <f t="shared" si="225"/>
        <v>1</v>
      </c>
    </row>
    <row r="543" spans="1:32">
      <c r="A543" s="43" t="s">
        <v>3685</v>
      </c>
      <c r="B543" s="19" t="s">
        <v>1122</v>
      </c>
      <c r="C543" s="19" t="s">
        <v>3923</v>
      </c>
      <c r="D543" s="19">
        <v>42298298</v>
      </c>
      <c r="E543" s="58" t="str">
        <f t="shared" si="214"/>
        <v>KG-ARI-1904-00124-03234/42298298</v>
      </c>
      <c r="F543" s="19" t="s">
        <v>1124</v>
      </c>
      <c r="G543" s="19" t="s">
        <v>1125</v>
      </c>
      <c r="H543" s="45">
        <v>43593</v>
      </c>
      <c r="I543" s="46">
        <v>22</v>
      </c>
      <c r="J543" s="46">
        <v>264</v>
      </c>
      <c r="K543" s="67">
        <f t="shared" si="215"/>
        <v>12</v>
      </c>
      <c r="L543" s="47">
        <v>2.53</v>
      </c>
      <c r="M543" s="68">
        <f t="shared" si="216"/>
        <v>55.66</v>
      </c>
      <c r="N543" s="46">
        <v>35.5</v>
      </c>
      <c r="O543" s="46">
        <v>16</v>
      </c>
      <c r="P543" s="46">
        <v>19.5</v>
      </c>
      <c r="Q543" s="73">
        <f t="shared" si="217"/>
        <v>0.011</v>
      </c>
      <c r="R543" s="67">
        <f t="shared" si="218"/>
        <v>0.24</v>
      </c>
      <c r="S543" s="74">
        <f t="shared" si="219"/>
        <v>0.191666666666667</v>
      </c>
      <c r="T543" s="51">
        <v>50.6</v>
      </c>
      <c r="U543" s="76" t="s">
        <v>3922</v>
      </c>
      <c r="V543" s="26">
        <f>IF(E543="","",SUMIF(OUTBOUND!$G:$G,WMS!E543,OUTBOUND!$L:$L))</f>
        <v>11</v>
      </c>
      <c r="W543" s="26">
        <f>IF(E543="","",SUMIF(OUTBOUND!$G:$G,WMS!E543,OUTBOUND!$M:$M))</f>
        <v>132</v>
      </c>
      <c r="X543" s="73">
        <f>IF(E543="","",SUMIF(OUTBOUND!$G:$G,WMS!E543,OUTBOUND!$O:$O))</f>
        <v>27.83</v>
      </c>
      <c r="Y543" s="73">
        <f>IF(E543="","",SUMIF(OUTBOUND!$G:$G,WMS!E543,OUTBOUND!$AC:$AC))</f>
        <v>25.3</v>
      </c>
      <c r="Z543" s="73">
        <f>IF(E543="","",SUMIF(OUTBOUND!$G:$G,WMS!E543,OUTBOUND!$P:$P))</f>
        <v>0.121</v>
      </c>
      <c r="AA543" s="26">
        <f t="shared" si="220"/>
        <v>11</v>
      </c>
      <c r="AB543" s="26">
        <f t="shared" si="221"/>
        <v>132</v>
      </c>
      <c r="AC543" s="73">
        <f t="shared" si="222"/>
        <v>27.83</v>
      </c>
      <c r="AD543" s="73">
        <f t="shared" si="223"/>
        <v>25.3</v>
      </c>
      <c r="AE543" s="73">
        <f t="shared" si="224"/>
        <v>0.119</v>
      </c>
      <c r="AF543" s="82" t="b">
        <f t="shared" si="225"/>
        <v>1</v>
      </c>
    </row>
    <row r="544" spans="1:33">
      <c r="A544" s="61" t="s">
        <v>3868</v>
      </c>
      <c r="B544" s="62" t="s">
        <v>1127</v>
      </c>
      <c r="C544" s="62" t="s">
        <v>3924</v>
      </c>
      <c r="D544" s="62">
        <v>42616450</v>
      </c>
      <c r="E544" s="58" t="str">
        <f t="shared" si="214"/>
        <v>KG-ARI-1904-00124-03145/42616450</v>
      </c>
      <c r="F544" s="19" t="s">
        <v>1129</v>
      </c>
      <c r="G544" s="19" t="s">
        <v>1130</v>
      </c>
      <c r="H544" s="45">
        <v>43593</v>
      </c>
      <c r="I544" s="46">
        <v>14</v>
      </c>
      <c r="J544" s="46">
        <v>84</v>
      </c>
      <c r="K544" s="67">
        <f t="shared" si="215"/>
        <v>6</v>
      </c>
      <c r="L544" s="47">
        <v>2</v>
      </c>
      <c r="M544" s="68">
        <f t="shared" si="216"/>
        <v>28</v>
      </c>
      <c r="N544" s="46">
        <v>22.2</v>
      </c>
      <c r="O544" s="46">
        <v>18.7</v>
      </c>
      <c r="P544" s="46">
        <v>15</v>
      </c>
      <c r="Q544" s="73">
        <f t="shared" si="217"/>
        <v>0.006</v>
      </c>
      <c r="R544" s="67">
        <f t="shared" si="218"/>
        <v>0.09</v>
      </c>
      <c r="S544" s="74">
        <f t="shared" si="219"/>
        <v>0.233333333333333</v>
      </c>
      <c r="T544" s="51">
        <v>19.6</v>
      </c>
      <c r="U544" s="76" t="s">
        <v>3922</v>
      </c>
      <c r="V544" s="26">
        <f>IF(E544="","",SUMIF(OUTBOUND!$G:$G,WMS!E544,OUTBOUND!$L:$L))</f>
        <v>14</v>
      </c>
      <c r="W544" s="26">
        <f>IF(E544="","",SUMIF(OUTBOUND!$G:$G,WMS!E544,OUTBOUND!$M:$M))</f>
        <v>84</v>
      </c>
      <c r="X544" s="73">
        <f>IF(E544="","",SUMIF(OUTBOUND!$G:$G,WMS!E544,OUTBOUND!$O:$O))</f>
        <v>28</v>
      </c>
      <c r="Y544" s="73">
        <f>IF(E544="","",SUMIF(OUTBOUND!$G:$G,WMS!E544,OUTBOUND!$AC:$AC))</f>
        <v>19.6</v>
      </c>
      <c r="Z544" s="73">
        <f>IF(E544="","",SUMIF(OUTBOUND!$G:$G,WMS!E544,OUTBOUND!$P:$P))</f>
        <v>0.084</v>
      </c>
      <c r="AA544" s="26">
        <f t="shared" si="220"/>
        <v>0</v>
      </c>
      <c r="AB544" s="26">
        <f t="shared" si="221"/>
        <v>0</v>
      </c>
      <c r="AC544" s="73">
        <f t="shared" si="222"/>
        <v>0</v>
      </c>
      <c r="AD544" s="73">
        <f t="shared" si="223"/>
        <v>2.8421709430404e-14</v>
      </c>
      <c r="AE544" s="73">
        <f t="shared" si="224"/>
        <v>0.00599999999999999</v>
      </c>
      <c r="AF544" s="82" t="e">
        <f t="shared" si="225"/>
        <v>#DIV/0!</v>
      </c>
      <c r="AG544" s="60" t="s">
        <v>3310</v>
      </c>
    </row>
    <row r="545" spans="1:32">
      <c r="A545" s="43" t="s">
        <v>3685</v>
      </c>
      <c r="B545" s="19" t="s">
        <v>1131</v>
      </c>
      <c r="C545" s="19" t="s">
        <v>3925</v>
      </c>
      <c r="D545" s="19" t="s">
        <v>3915</v>
      </c>
      <c r="E545" s="58" t="str">
        <f t="shared" si="214"/>
        <v>KG-ROB-1906-00133-03210/42115427A</v>
      </c>
      <c r="F545" s="20" t="s">
        <v>1133</v>
      </c>
      <c r="G545" s="20" t="s">
        <v>1134</v>
      </c>
      <c r="H545" s="45">
        <v>43599</v>
      </c>
      <c r="I545" s="46">
        <v>260</v>
      </c>
      <c r="J545" s="46">
        <v>1040</v>
      </c>
      <c r="K545" s="67">
        <f t="shared" si="215"/>
        <v>4</v>
      </c>
      <c r="L545" s="47">
        <v>10.55</v>
      </c>
      <c r="M545" s="68">
        <f t="shared" si="216"/>
        <v>2743</v>
      </c>
      <c r="N545" s="46">
        <v>66</v>
      </c>
      <c r="O545" s="46">
        <v>42</v>
      </c>
      <c r="P545" s="46">
        <v>51.5</v>
      </c>
      <c r="Q545" s="73">
        <f t="shared" si="217"/>
        <v>0.143</v>
      </c>
      <c r="R545" s="67">
        <f t="shared" si="218"/>
        <v>37.12</v>
      </c>
      <c r="S545" s="74">
        <f t="shared" si="219"/>
        <v>1.4275</v>
      </c>
      <c r="T545" s="51">
        <v>1484.6</v>
      </c>
      <c r="U545" s="79" t="s">
        <v>3926</v>
      </c>
      <c r="V545" s="26">
        <f>IF(E545="","",SUMIF(OUTBOUND!$G:$G,WMS!E545,OUTBOUND!$L:$L))</f>
        <v>0</v>
      </c>
      <c r="W545" s="26">
        <f>IF(E545="","",SUMIF(OUTBOUND!$G:$G,WMS!E545,OUTBOUND!$M:$M))</f>
        <v>0</v>
      </c>
      <c r="X545" s="73">
        <f>IF(E545="","",SUMIF(OUTBOUND!$G:$G,WMS!E545,OUTBOUND!$O:$O))</f>
        <v>0</v>
      </c>
      <c r="Y545" s="73">
        <f>IF(E545="","",SUMIF(OUTBOUND!$G:$G,WMS!E545,OUTBOUND!$AC:$AC))</f>
        <v>0</v>
      </c>
      <c r="Z545" s="73">
        <f>IF(E545="","",SUMIF(OUTBOUND!$G:$G,WMS!E545,OUTBOUND!$P:$P))</f>
        <v>0</v>
      </c>
      <c r="AA545" s="26">
        <f t="shared" si="220"/>
        <v>260</v>
      </c>
      <c r="AB545" s="26">
        <f t="shared" si="221"/>
        <v>1040</v>
      </c>
      <c r="AC545" s="73">
        <f t="shared" si="222"/>
        <v>2743</v>
      </c>
      <c r="AD545" s="73">
        <f t="shared" si="223"/>
        <v>1484.6</v>
      </c>
      <c r="AE545" s="73">
        <f t="shared" si="224"/>
        <v>37.12</v>
      </c>
      <c r="AF545" s="82" t="b">
        <f t="shared" si="225"/>
        <v>1</v>
      </c>
    </row>
    <row r="546" spans="1:32">
      <c r="A546" s="43" t="s">
        <v>3685</v>
      </c>
      <c r="B546" s="19" t="s">
        <v>1131</v>
      </c>
      <c r="C546" s="19" t="s">
        <v>3925</v>
      </c>
      <c r="D546" s="19" t="s">
        <v>3917</v>
      </c>
      <c r="E546" s="58" t="str">
        <f t="shared" si="214"/>
        <v>KG-ROB-1906-00133-03210/42115427B</v>
      </c>
      <c r="F546" s="20" t="s">
        <v>1133</v>
      </c>
      <c r="G546" s="20" t="s">
        <v>1135</v>
      </c>
      <c r="H546" s="45">
        <v>43599</v>
      </c>
      <c r="J546" s="46">
        <v>1040</v>
      </c>
      <c r="K546" s="67" t="e">
        <f t="shared" si="215"/>
        <v>#DIV/0!</v>
      </c>
      <c r="L546" s="47">
        <v>10.55</v>
      </c>
      <c r="M546" s="68">
        <f t="shared" si="216"/>
        <v>0</v>
      </c>
      <c r="N546" s="46">
        <v>66</v>
      </c>
      <c r="O546" s="46">
        <v>42</v>
      </c>
      <c r="P546" s="46">
        <v>51.5</v>
      </c>
      <c r="Q546" s="73">
        <f t="shared" si="217"/>
        <v>0.143</v>
      </c>
      <c r="R546" s="67">
        <f t="shared" si="218"/>
        <v>0</v>
      </c>
      <c r="S546" s="74">
        <f t="shared" si="219"/>
        <v>0.835</v>
      </c>
      <c r="T546" s="51">
        <v>868.4</v>
      </c>
      <c r="U546" s="79" t="s">
        <v>3926</v>
      </c>
      <c r="V546" s="26">
        <f>IF(E546="","",SUMIF(OUTBOUND!$G:$G,WMS!E546,OUTBOUND!$L:$L))</f>
        <v>0</v>
      </c>
      <c r="W546" s="26">
        <f>IF(E546="","",SUMIF(OUTBOUND!$G:$G,WMS!E546,OUTBOUND!$M:$M))</f>
        <v>0</v>
      </c>
      <c r="X546" s="73">
        <f>IF(E546="","",SUMIF(OUTBOUND!$G:$G,WMS!E546,OUTBOUND!$O:$O))</f>
        <v>0</v>
      </c>
      <c r="Y546" s="73">
        <f>IF(E546="","",SUMIF(OUTBOUND!$G:$G,WMS!E546,OUTBOUND!$AC:$AC))</f>
        <v>0</v>
      </c>
      <c r="Z546" s="73">
        <f>IF(E546="","",SUMIF(OUTBOUND!$G:$G,WMS!E546,OUTBOUND!$P:$P))</f>
        <v>0</v>
      </c>
      <c r="AA546" s="26" t="str">
        <f t="shared" si="220"/>
        <v/>
      </c>
      <c r="AB546" s="26">
        <f t="shared" si="221"/>
        <v>1040</v>
      </c>
      <c r="AC546" s="73">
        <f t="shared" si="222"/>
        <v>0</v>
      </c>
      <c r="AD546" s="73">
        <f t="shared" si="223"/>
        <v>868.4</v>
      </c>
      <c r="AE546" s="73">
        <f t="shared" si="224"/>
        <v>0</v>
      </c>
      <c r="AF546" s="82" t="e">
        <f t="shared" si="225"/>
        <v>#DIV/0!</v>
      </c>
    </row>
    <row r="547" spans="1:32">
      <c r="A547" s="43" t="s">
        <v>3685</v>
      </c>
      <c r="B547" s="19" t="s">
        <v>1131</v>
      </c>
      <c r="C547" s="19" t="s">
        <v>3927</v>
      </c>
      <c r="D547" s="19">
        <v>42342670</v>
      </c>
      <c r="E547" s="58" t="str">
        <f t="shared" si="214"/>
        <v>KG-ROB-1908-00136-03207/42342670</v>
      </c>
      <c r="F547" s="20" t="s">
        <v>1133</v>
      </c>
      <c r="G547" s="20" t="s">
        <v>1136</v>
      </c>
      <c r="H547" s="45">
        <v>43599</v>
      </c>
      <c r="I547" s="46">
        <v>63</v>
      </c>
      <c r="J547" s="46">
        <v>504</v>
      </c>
      <c r="K547" s="67">
        <f t="shared" si="215"/>
        <v>8</v>
      </c>
      <c r="L547" s="47">
        <v>3.25</v>
      </c>
      <c r="M547" s="68">
        <f t="shared" si="216"/>
        <v>204.75</v>
      </c>
      <c r="N547" s="46">
        <v>73</v>
      </c>
      <c r="O547" s="46">
        <v>28.5</v>
      </c>
      <c r="P547" s="46">
        <v>5.5</v>
      </c>
      <c r="Q547" s="73">
        <f t="shared" si="217"/>
        <v>0.011</v>
      </c>
      <c r="R547" s="67">
        <f t="shared" si="218"/>
        <v>0.72</v>
      </c>
      <c r="S547" s="74">
        <f t="shared" si="219"/>
        <v>0.375</v>
      </c>
      <c r="T547" s="51">
        <v>189</v>
      </c>
      <c r="U547" s="79" t="s">
        <v>3334</v>
      </c>
      <c r="V547" s="26">
        <f>IF(E547="","",SUMIF(OUTBOUND!$G:$G,WMS!E547,OUTBOUND!$L:$L))</f>
        <v>0</v>
      </c>
      <c r="W547" s="26">
        <f>IF(E547="","",SUMIF(OUTBOUND!$G:$G,WMS!E547,OUTBOUND!$M:$M))</f>
        <v>0</v>
      </c>
      <c r="X547" s="73">
        <f>IF(E547="","",SUMIF(OUTBOUND!$G:$G,WMS!E547,OUTBOUND!$O:$O))</f>
        <v>0</v>
      </c>
      <c r="Y547" s="73">
        <f>IF(E547="","",SUMIF(OUTBOUND!$G:$G,WMS!E547,OUTBOUND!$AC:$AC))</f>
        <v>0</v>
      </c>
      <c r="Z547" s="73">
        <f>IF(E547="","",SUMIF(OUTBOUND!$G:$G,WMS!E547,OUTBOUND!$P:$P))</f>
        <v>0</v>
      </c>
      <c r="AA547" s="26">
        <f t="shared" si="220"/>
        <v>63</v>
      </c>
      <c r="AB547" s="26">
        <f t="shared" si="221"/>
        <v>504</v>
      </c>
      <c r="AC547" s="73">
        <f t="shared" si="222"/>
        <v>204.75</v>
      </c>
      <c r="AD547" s="73">
        <f t="shared" si="223"/>
        <v>189</v>
      </c>
      <c r="AE547" s="73">
        <f t="shared" si="224"/>
        <v>0.72</v>
      </c>
      <c r="AF547" s="82" t="b">
        <f t="shared" si="225"/>
        <v>1</v>
      </c>
    </row>
    <row r="548" spans="1:32">
      <c r="A548" s="43" t="s">
        <v>3685</v>
      </c>
      <c r="B548" s="19" t="s">
        <v>1131</v>
      </c>
      <c r="C548" s="19" t="s">
        <v>3928</v>
      </c>
      <c r="D548" s="19">
        <v>42342687</v>
      </c>
      <c r="E548" s="58" t="str">
        <f t="shared" si="214"/>
        <v>KG-ROB-1908-00135-03208/42342687</v>
      </c>
      <c r="F548" s="20" t="s">
        <v>1133</v>
      </c>
      <c r="G548" s="20" t="s">
        <v>1137</v>
      </c>
      <c r="H548" s="45">
        <v>43599</v>
      </c>
      <c r="I548" s="46">
        <v>71</v>
      </c>
      <c r="J548" s="46">
        <v>568</v>
      </c>
      <c r="K548" s="67">
        <f t="shared" si="215"/>
        <v>8</v>
      </c>
      <c r="L548" s="47">
        <v>6.1</v>
      </c>
      <c r="M548" s="68">
        <f t="shared" si="216"/>
        <v>433.1</v>
      </c>
      <c r="N548" s="46">
        <v>73</v>
      </c>
      <c r="O548" s="46">
        <v>46</v>
      </c>
      <c r="P548" s="46">
        <v>5</v>
      </c>
      <c r="Q548" s="73">
        <f t="shared" si="217"/>
        <v>0.017</v>
      </c>
      <c r="R548" s="67">
        <f t="shared" si="218"/>
        <v>1.19</v>
      </c>
      <c r="S548" s="74">
        <f t="shared" si="219"/>
        <v>0.695</v>
      </c>
      <c r="T548" s="51">
        <v>394.76</v>
      </c>
      <c r="U548" s="79" t="s">
        <v>3334</v>
      </c>
      <c r="V548" s="26">
        <f>IF(E548="","",SUMIF(OUTBOUND!$G:$G,WMS!E548,OUTBOUND!$L:$L))</f>
        <v>0</v>
      </c>
      <c r="W548" s="26">
        <f>IF(E548="","",SUMIF(OUTBOUND!$G:$G,WMS!E548,OUTBOUND!$M:$M))</f>
        <v>0</v>
      </c>
      <c r="X548" s="73">
        <f>IF(E548="","",SUMIF(OUTBOUND!$G:$G,WMS!E548,OUTBOUND!$O:$O))</f>
        <v>0</v>
      </c>
      <c r="Y548" s="73">
        <f>IF(E548="","",SUMIF(OUTBOUND!$G:$G,WMS!E548,OUTBOUND!$AC:$AC))</f>
        <v>0</v>
      </c>
      <c r="Z548" s="73">
        <f>IF(E548="","",SUMIF(OUTBOUND!$G:$G,WMS!E548,OUTBOUND!$P:$P))</f>
        <v>0</v>
      </c>
      <c r="AA548" s="26">
        <f t="shared" si="220"/>
        <v>71</v>
      </c>
      <c r="AB548" s="26">
        <f t="shared" si="221"/>
        <v>568</v>
      </c>
      <c r="AC548" s="73">
        <f t="shared" si="222"/>
        <v>433.1</v>
      </c>
      <c r="AD548" s="73">
        <f t="shared" si="223"/>
        <v>394.76</v>
      </c>
      <c r="AE548" s="73">
        <f t="shared" si="224"/>
        <v>1.19</v>
      </c>
      <c r="AF548" s="82" t="b">
        <f t="shared" si="225"/>
        <v>1</v>
      </c>
    </row>
    <row r="549" spans="1:32">
      <c r="A549" s="43" t="s">
        <v>3685</v>
      </c>
      <c r="B549" s="19" t="s">
        <v>1131</v>
      </c>
      <c r="C549" s="19" t="s">
        <v>3929</v>
      </c>
      <c r="D549" s="19">
        <v>42343028</v>
      </c>
      <c r="E549" s="58" t="str">
        <f t="shared" si="214"/>
        <v>KG-ROB-1907-00134-03209/42343028</v>
      </c>
      <c r="F549" s="20" t="s">
        <v>1133</v>
      </c>
      <c r="G549" s="20" t="s">
        <v>1138</v>
      </c>
      <c r="H549" s="45">
        <v>43599</v>
      </c>
      <c r="I549" s="46">
        <v>75</v>
      </c>
      <c r="J549" s="46">
        <v>300</v>
      </c>
      <c r="K549" s="67">
        <f t="shared" si="215"/>
        <v>4</v>
      </c>
      <c r="L549" s="47">
        <v>6.6</v>
      </c>
      <c r="M549" s="68">
        <f t="shared" si="216"/>
        <v>495</v>
      </c>
      <c r="N549" s="46">
        <v>62.5</v>
      </c>
      <c r="O549" s="46">
        <v>49</v>
      </c>
      <c r="P549" s="46">
        <v>18</v>
      </c>
      <c r="Q549" s="73">
        <f t="shared" si="217"/>
        <v>0.055</v>
      </c>
      <c r="R549" s="67">
        <f t="shared" si="218"/>
        <v>4.13</v>
      </c>
      <c r="S549" s="74">
        <f t="shared" si="219"/>
        <v>1.475</v>
      </c>
      <c r="T549" s="51">
        <v>442.5</v>
      </c>
      <c r="U549" s="79" t="s">
        <v>3930</v>
      </c>
      <c r="V549" s="26">
        <f>IF(E549="","",SUMIF(OUTBOUND!$G:$G,WMS!E549,OUTBOUND!$L:$L))</f>
        <v>0</v>
      </c>
      <c r="W549" s="26">
        <f>IF(E549="","",SUMIF(OUTBOUND!$G:$G,WMS!E549,OUTBOUND!$M:$M))</f>
        <v>0</v>
      </c>
      <c r="X549" s="73">
        <f>IF(E549="","",SUMIF(OUTBOUND!$G:$G,WMS!E549,OUTBOUND!$O:$O))</f>
        <v>0</v>
      </c>
      <c r="Y549" s="73">
        <f>IF(E549="","",SUMIF(OUTBOUND!$G:$G,WMS!E549,OUTBOUND!$AC:$AC))</f>
        <v>0</v>
      </c>
      <c r="Z549" s="73">
        <f>IF(E549="","",SUMIF(OUTBOUND!$G:$G,WMS!E549,OUTBOUND!$P:$P))</f>
        <v>0</v>
      </c>
      <c r="AA549" s="26">
        <f t="shared" si="220"/>
        <v>75</v>
      </c>
      <c r="AB549" s="26">
        <f t="shared" si="221"/>
        <v>300</v>
      </c>
      <c r="AC549" s="73">
        <f t="shared" si="222"/>
        <v>495</v>
      </c>
      <c r="AD549" s="73">
        <f t="shared" si="223"/>
        <v>442.5</v>
      </c>
      <c r="AE549" s="73">
        <f t="shared" si="224"/>
        <v>4.13</v>
      </c>
      <c r="AF549" s="82" t="b">
        <f t="shared" si="225"/>
        <v>1</v>
      </c>
    </row>
    <row r="550" spans="1:32">
      <c r="A550" s="43" t="s">
        <v>3685</v>
      </c>
      <c r="B550" s="19" t="s">
        <v>1131</v>
      </c>
      <c r="C550" s="19" t="s">
        <v>3925</v>
      </c>
      <c r="D550" s="19">
        <v>42343042</v>
      </c>
      <c r="E550" s="58" t="str">
        <f t="shared" si="214"/>
        <v>KG-ROB-1906-00133-03210/42343042</v>
      </c>
      <c r="F550" s="20" t="s">
        <v>1133</v>
      </c>
      <c r="G550" s="20" t="s">
        <v>1140</v>
      </c>
      <c r="H550" s="45">
        <v>43599</v>
      </c>
      <c r="I550" s="46">
        <v>100</v>
      </c>
      <c r="J550" s="46">
        <v>400</v>
      </c>
      <c r="K550" s="67">
        <f t="shared" si="215"/>
        <v>4</v>
      </c>
      <c r="L550" s="47">
        <v>9.05</v>
      </c>
      <c r="M550" s="68">
        <f t="shared" si="216"/>
        <v>905</v>
      </c>
      <c r="N550" s="46">
        <v>92</v>
      </c>
      <c r="O550" s="46">
        <v>48</v>
      </c>
      <c r="P550" s="46">
        <v>17.5</v>
      </c>
      <c r="Q550" s="73">
        <f t="shared" si="217"/>
        <v>0.077</v>
      </c>
      <c r="R550" s="67">
        <f t="shared" si="218"/>
        <v>7.73</v>
      </c>
      <c r="S550" s="74">
        <f t="shared" si="219"/>
        <v>2</v>
      </c>
      <c r="T550" s="51">
        <v>800</v>
      </c>
      <c r="U550" s="79" t="s">
        <v>3334</v>
      </c>
      <c r="V550" s="26">
        <f>IF(E550="","",SUMIF(OUTBOUND!$G:$G,WMS!E550,OUTBOUND!$L:$L))</f>
        <v>0</v>
      </c>
      <c r="W550" s="26">
        <f>IF(E550="","",SUMIF(OUTBOUND!$G:$G,WMS!E550,OUTBOUND!$M:$M))</f>
        <v>0</v>
      </c>
      <c r="X550" s="73">
        <f>IF(E550="","",SUMIF(OUTBOUND!$G:$G,WMS!E550,OUTBOUND!$O:$O))</f>
        <v>0</v>
      </c>
      <c r="Y550" s="73">
        <f>IF(E550="","",SUMIF(OUTBOUND!$G:$G,WMS!E550,OUTBOUND!$AC:$AC))</f>
        <v>0</v>
      </c>
      <c r="Z550" s="73">
        <f>IF(E550="","",SUMIF(OUTBOUND!$G:$G,WMS!E550,OUTBOUND!$P:$P))</f>
        <v>0</v>
      </c>
      <c r="AA550" s="26">
        <f t="shared" si="220"/>
        <v>100</v>
      </c>
      <c r="AB550" s="26">
        <f t="shared" si="221"/>
        <v>400</v>
      </c>
      <c r="AC550" s="73">
        <f t="shared" si="222"/>
        <v>905</v>
      </c>
      <c r="AD550" s="73">
        <f t="shared" si="223"/>
        <v>800</v>
      </c>
      <c r="AE550" s="73">
        <f t="shared" si="224"/>
        <v>7.73</v>
      </c>
      <c r="AF550" s="82" t="b">
        <f t="shared" si="225"/>
        <v>1</v>
      </c>
    </row>
    <row r="551" spans="1:32">
      <c r="A551" s="43" t="s">
        <v>3685</v>
      </c>
      <c r="B551" s="19" t="s">
        <v>1131</v>
      </c>
      <c r="C551" s="19" t="s">
        <v>3927</v>
      </c>
      <c r="D551" s="19">
        <v>42272434</v>
      </c>
      <c r="E551" s="58" t="str">
        <f t="shared" si="214"/>
        <v>KG-ROB-1908-00136-03207/42272434</v>
      </c>
      <c r="F551" s="20" t="s">
        <v>1133</v>
      </c>
      <c r="G551" s="20" t="s">
        <v>1141</v>
      </c>
      <c r="H551" s="45">
        <v>43599</v>
      </c>
      <c r="I551" s="46">
        <v>75</v>
      </c>
      <c r="J551" s="46">
        <v>300</v>
      </c>
      <c r="K551" s="67">
        <f t="shared" si="215"/>
        <v>4</v>
      </c>
      <c r="L551" s="47">
        <v>6.8</v>
      </c>
      <c r="M551" s="68">
        <f t="shared" si="216"/>
        <v>510</v>
      </c>
      <c r="N551" s="46">
        <v>60</v>
      </c>
      <c r="O551" s="46">
        <v>28</v>
      </c>
      <c r="P551" s="46">
        <v>38</v>
      </c>
      <c r="Q551" s="73">
        <f t="shared" si="217"/>
        <v>0.064</v>
      </c>
      <c r="R551" s="67">
        <f t="shared" si="218"/>
        <v>4.79</v>
      </c>
      <c r="S551" s="74">
        <f t="shared" si="219"/>
        <v>1.25</v>
      </c>
      <c r="T551" s="51">
        <v>375</v>
      </c>
      <c r="U551" s="79" t="s">
        <v>3931</v>
      </c>
      <c r="V551" s="26">
        <f>IF(E551="","",SUMIF(OUTBOUND!$G:$G,WMS!E551,OUTBOUND!$L:$L))</f>
        <v>0</v>
      </c>
      <c r="W551" s="26">
        <f>IF(E551="","",SUMIF(OUTBOUND!$G:$G,WMS!E551,OUTBOUND!$M:$M))</f>
        <v>0</v>
      </c>
      <c r="X551" s="73">
        <f>IF(E551="","",SUMIF(OUTBOUND!$G:$G,WMS!E551,OUTBOUND!$O:$O))</f>
        <v>0</v>
      </c>
      <c r="Y551" s="73">
        <f>IF(E551="","",SUMIF(OUTBOUND!$G:$G,WMS!E551,OUTBOUND!$AC:$AC))</f>
        <v>0</v>
      </c>
      <c r="Z551" s="73">
        <f>IF(E551="","",SUMIF(OUTBOUND!$G:$G,WMS!E551,OUTBOUND!$P:$P))</f>
        <v>0</v>
      </c>
      <c r="AA551" s="26">
        <f t="shared" si="220"/>
        <v>75</v>
      </c>
      <c r="AB551" s="26">
        <f t="shared" si="221"/>
        <v>300</v>
      </c>
      <c r="AC551" s="73">
        <f t="shared" si="222"/>
        <v>510</v>
      </c>
      <c r="AD551" s="73">
        <f t="shared" si="223"/>
        <v>375</v>
      </c>
      <c r="AE551" s="73">
        <f t="shared" si="224"/>
        <v>4.79</v>
      </c>
      <c r="AF551" s="82" t="b">
        <f t="shared" si="225"/>
        <v>1</v>
      </c>
    </row>
    <row r="552" spans="1:32">
      <c r="A552" s="43" t="s">
        <v>3685</v>
      </c>
      <c r="B552" s="19" t="s">
        <v>1131</v>
      </c>
      <c r="C552" s="19" t="s">
        <v>3927</v>
      </c>
      <c r="D552" s="19">
        <v>42115991</v>
      </c>
      <c r="E552" s="58" t="str">
        <f t="shared" si="214"/>
        <v>KG-ROB-1908-00136-03207/42115991</v>
      </c>
      <c r="F552" s="19" t="s">
        <v>1143</v>
      </c>
      <c r="G552" s="19" t="s">
        <v>1144</v>
      </c>
      <c r="H552" s="45">
        <v>43599</v>
      </c>
      <c r="I552" s="46">
        <v>84</v>
      </c>
      <c r="J552" s="46">
        <v>504</v>
      </c>
      <c r="K552" s="67">
        <f t="shared" si="215"/>
        <v>6</v>
      </c>
      <c r="L552" s="47">
        <v>4.85</v>
      </c>
      <c r="M552" s="68">
        <f t="shared" si="216"/>
        <v>407.4</v>
      </c>
      <c r="N552" s="46">
        <v>47</v>
      </c>
      <c r="O552" s="46">
        <v>22.5</v>
      </c>
      <c r="P552" s="46">
        <v>25</v>
      </c>
      <c r="Q552" s="73">
        <f t="shared" si="217"/>
        <v>0.026</v>
      </c>
      <c r="R552" s="67">
        <f t="shared" si="218"/>
        <v>2.22</v>
      </c>
      <c r="S552" s="74">
        <f t="shared" si="219"/>
        <v>0.73</v>
      </c>
      <c r="T552" s="51">
        <v>367.92</v>
      </c>
      <c r="U552" s="79" t="s">
        <v>3472</v>
      </c>
      <c r="V552" s="26">
        <f>IF(E552="","",SUMIF(OUTBOUND!$G:$G,WMS!E552,OUTBOUND!$L:$L))</f>
        <v>0</v>
      </c>
      <c r="W552" s="26">
        <f>IF(E552="","",SUMIF(OUTBOUND!$G:$G,WMS!E552,OUTBOUND!$M:$M))</f>
        <v>0</v>
      </c>
      <c r="X552" s="73">
        <f>IF(E552="","",SUMIF(OUTBOUND!$G:$G,WMS!E552,OUTBOUND!$O:$O))</f>
        <v>0</v>
      </c>
      <c r="Y552" s="73">
        <f>IF(E552="","",SUMIF(OUTBOUND!$G:$G,WMS!E552,OUTBOUND!$AC:$AC))</f>
        <v>0</v>
      </c>
      <c r="Z552" s="73">
        <f>IF(E552="","",SUMIF(OUTBOUND!$G:$G,WMS!E552,OUTBOUND!$P:$P))</f>
        <v>0</v>
      </c>
      <c r="AA552" s="26">
        <f t="shared" si="220"/>
        <v>84</v>
      </c>
      <c r="AB552" s="26">
        <f t="shared" si="221"/>
        <v>504</v>
      </c>
      <c r="AC552" s="73">
        <f t="shared" si="222"/>
        <v>407.4</v>
      </c>
      <c r="AD552" s="73">
        <f t="shared" si="223"/>
        <v>367.92</v>
      </c>
      <c r="AE552" s="73">
        <f t="shared" si="224"/>
        <v>2.22</v>
      </c>
      <c r="AF552" s="82" t="b">
        <f t="shared" si="225"/>
        <v>1</v>
      </c>
    </row>
    <row r="553" spans="1:32">
      <c r="A553" s="43" t="s">
        <v>3685</v>
      </c>
      <c r="B553" s="19" t="s">
        <v>1131</v>
      </c>
      <c r="C553" s="19" t="s">
        <v>3929</v>
      </c>
      <c r="D553" s="19">
        <v>42688440</v>
      </c>
      <c r="E553" s="58" t="str">
        <f t="shared" si="214"/>
        <v>KG-ROB-1907-00134-03209/42688440</v>
      </c>
      <c r="F553" s="19" t="s">
        <v>1143</v>
      </c>
      <c r="G553" s="19" t="s">
        <v>1145</v>
      </c>
      <c r="H553" s="45">
        <v>43599</v>
      </c>
      <c r="I553" s="46">
        <v>32</v>
      </c>
      <c r="J553" s="46">
        <v>384</v>
      </c>
      <c r="K553" s="67">
        <f t="shared" si="215"/>
        <v>12</v>
      </c>
      <c r="L553" s="47">
        <v>5.9</v>
      </c>
      <c r="M553" s="68">
        <f t="shared" si="216"/>
        <v>188.8</v>
      </c>
      <c r="N553" s="46">
        <v>31.5</v>
      </c>
      <c r="O553" s="46">
        <v>31.5</v>
      </c>
      <c r="P553" s="46">
        <v>17</v>
      </c>
      <c r="Q553" s="73">
        <f t="shared" si="217"/>
        <v>0.017</v>
      </c>
      <c r="R553" s="67">
        <f t="shared" si="218"/>
        <v>0.54</v>
      </c>
      <c r="S553" s="74">
        <f t="shared" si="219"/>
        <v>0.425</v>
      </c>
      <c r="T553" s="51">
        <v>163.2</v>
      </c>
      <c r="U553" s="79" t="s">
        <v>3472</v>
      </c>
      <c r="V553" s="26">
        <f>IF(E553="","",SUMIF(OUTBOUND!$G:$G,WMS!E553,OUTBOUND!$L:$L))</f>
        <v>0</v>
      </c>
      <c r="W553" s="26">
        <f>IF(E553="","",SUMIF(OUTBOUND!$G:$G,WMS!E553,OUTBOUND!$M:$M))</f>
        <v>0</v>
      </c>
      <c r="X553" s="73">
        <f>IF(E553="","",SUMIF(OUTBOUND!$G:$G,WMS!E553,OUTBOUND!$O:$O))</f>
        <v>0</v>
      </c>
      <c r="Y553" s="73">
        <f>IF(E553="","",SUMIF(OUTBOUND!$G:$G,WMS!E553,OUTBOUND!$AC:$AC))</f>
        <v>0</v>
      </c>
      <c r="Z553" s="73">
        <f>IF(E553="","",SUMIF(OUTBOUND!$G:$G,WMS!E553,OUTBOUND!$P:$P))</f>
        <v>0</v>
      </c>
      <c r="AA553" s="26">
        <f t="shared" si="220"/>
        <v>32</v>
      </c>
      <c r="AB553" s="26">
        <f t="shared" si="221"/>
        <v>384</v>
      </c>
      <c r="AC553" s="73">
        <f t="shared" si="222"/>
        <v>188.8</v>
      </c>
      <c r="AD553" s="73">
        <f t="shared" si="223"/>
        <v>163.2</v>
      </c>
      <c r="AE553" s="73">
        <f t="shared" si="224"/>
        <v>0.54</v>
      </c>
      <c r="AF553" s="82" t="b">
        <f t="shared" si="225"/>
        <v>1</v>
      </c>
    </row>
    <row r="554" spans="1:32">
      <c r="A554" s="43" t="s">
        <v>3685</v>
      </c>
      <c r="B554" s="19" t="s">
        <v>1131</v>
      </c>
      <c r="C554" s="19" t="s">
        <v>3932</v>
      </c>
      <c r="D554" s="19" t="s">
        <v>3933</v>
      </c>
      <c r="E554" s="58" t="str">
        <f t="shared" si="214"/>
        <v>KG-ROB-1905-00132-03211/42688440</v>
      </c>
      <c r="F554" s="19" t="s">
        <v>1143</v>
      </c>
      <c r="G554" s="19" t="s">
        <v>1145</v>
      </c>
      <c r="H554" s="45">
        <v>43599</v>
      </c>
      <c r="I554" s="46">
        <v>48</v>
      </c>
      <c r="J554" s="46">
        <v>576</v>
      </c>
      <c r="K554" s="67">
        <f t="shared" si="215"/>
        <v>12</v>
      </c>
      <c r="L554" s="47">
        <v>5.9</v>
      </c>
      <c r="M554" s="68">
        <f t="shared" si="216"/>
        <v>283.2</v>
      </c>
      <c r="N554" s="46">
        <v>31.5</v>
      </c>
      <c r="O554" s="46">
        <v>31.5</v>
      </c>
      <c r="P554" s="46">
        <v>17</v>
      </c>
      <c r="Q554" s="73">
        <f t="shared" si="217"/>
        <v>0.017</v>
      </c>
      <c r="R554" s="67">
        <f t="shared" si="218"/>
        <v>0.81</v>
      </c>
      <c r="S554" s="74">
        <f t="shared" si="219"/>
        <v>0.425</v>
      </c>
      <c r="T554" s="51">
        <v>244.8</v>
      </c>
      <c r="U554" s="79" t="s">
        <v>3472</v>
      </c>
      <c r="V554" s="26">
        <f>IF(E554="","",SUMIF(OUTBOUND!$G:$G,WMS!E554,OUTBOUND!$L:$L))</f>
        <v>0</v>
      </c>
      <c r="W554" s="26">
        <f>IF(E554="","",SUMIF(OUTBOUND!$G:$G,WMS!E554,OUTBOUND!$M:$M))</f>
        <v>0</v>
      </c>
      <c r="X554" s="73">
        <f>IF(E554="","",SUMIF(OUTBOUND!$G:$G,WMS!E554,OUTBOUND!$O:$O))</f>
        <v>0</v>
      </c>
      <c r="Y554" s="73">
        <f>IF(E554="","",SUMIF(OUTBOUND!$G:$G,WMS!E554,OUTBOUND!$AC:$AC))</f>
        <v>0</v>
      </c>
      <c r="Z554" s="73">
        <f>IF(E554="","",SUMIF(OUTBOUND!$G:$G,WMS!E554,OUTBOUND!$P:$P))</f>
        <v>0</v>
      </c>
      <c r="AA554" s="26">
        <f t="shared" si="220"/>
        <v>48</v>
      </c>
      <c r="AB554" s="26">
        <f t="shared" si="221"/>
        <v>576</v>
      </c>
      <c r="AC554" s="73">
        <f t="shared" si="222"/>
        <v>283.2</v>
      </c>
      <c r="AD554" s="73">
        <f t="shared" si="223"/>
        <v>244.8</v>
      </c>
      <c r="AE554" s="73">
        <f t="shared" si="224"/>
        <v>0.81</v>
      </c>
      <c r="AF554" s="82" t="b">
        <f t="shared" si="225"/>
        <v>1</v>
      </c>
    </row>
    <row r="555" spans="1:32">
      <c r="A555" s="43" t="s">
        <v>3685</v>
      </c>
      <c r="B555" s="19" t="s">
        <v>1131</v>
      </c>
      <c r="C555" s="19" t="s">
        <v>3932</v>
      </c>
      <c r="D555" s="19">
        <v>42342472</v>
      </c>
      <c r="E555" s="58" t="str">
        <f t="shared" si="214"/>
        <v>KG-ROB-1905-00132-03211/42342472</v>
      </c>
      <c r="F555" s="19" t="s">
        <v>1143</v>
      </c>
      <c r="G555" s="19" t="s">
        <v>1146</v>
      </c>
      <c r="H555" s="45">
        <v>43599</v>
      </c>
      <c r="I555" s="46">
        <v>102</v>
      </c>
      <c r="J555" s="46">
        <v>408</v>
      </c>
      <c r="K555" s="67">
        <f t="shared" si="215"/>
        <v>4</v>
      </c>
      <c r="L555" s="47">
        <v>8.2</v>
      </c>
      <c r="M555" s="68">
        <f t="shared" si="216"/>
        <v>836.4</v>
      </c>
      <c r="N555" s="46">
        <v>44</v>
      </c>
      <c r="O555" s="46">
        <v>31</v>
      </c>
      <c r="P555" s="46">
        <v>44</v>
      </c>
      <c r="Q555" s="73">
        <f t="shared" si="217"/>
        <v>0.06</v>
      </c>
      <c r="R555" s="67">
        <f t="shared" si="218"/>
        <v>6.12</v>
      </c>
      <c r="S555" s="74">
        <f t="shared" si="219"/>
        <v>1.7</v>
      </c>
      <c r="T555" s="51">
        <v>693.6</v>
      </c>
      <c r="U555" s="79" t="s">
        <v>3934</v>
      </c>
      <c r="V555" s="26">
        <f>IF(E555="","",SUMIF(OUTBOUND!$G:$G,WMS!E555,OUTBOUND!$L:$L))</f>
        <v>51</v>
      </c>
      <c r="W555" s="26">
        <f>IF(E555="","",SUMIF(OUTBOUND!$G:$G,WMS!E555,OUTBOUND!$M:$M))</f>
        <v>204</v>
      </c>
      <c r="X555" s="73">
        <f>IF(E555="","",SUMIF(OUTBOUND!$G:$G,WMS!E555,OUTBOUND!$O:$O))</f>
        <v>418.2</v>
      </c>
      <c r="Y555" s="73">
        <f>IF(E555="","",SUMIF(OUTBOUND!$G:$G,WMS!E555,OUTBOUND!$AC:$AC))</f>
        <v>346.8</v>
      </c>
      <c r="Z555" s="73">
        <f>IF(E555="","",SUMIF(OUTBOUND!$G:$G,WMS!E555,OUTBOUND!$P:$P))</f>
        <v>3.06</v>
      </c>
      <c r="AA555" s="26">
        <f t="shared" si="220"/>
        <v>51</v>
      </c>
      <c r="AB555" s="26">
        <f t="shared" si="221"/>
        <v>204</v>
      </c>
      <c r="AC555" s="73">
        <f t="shared" si="222"/>
        <v>418.2</v>
      </c>
      <c r="AD555" s="73">
        <f t="shared" si="223"/>
        <v>346.8</v>
      </c>
      <c r="AE555" s="73">
        <f t="shared" si="224"/>
        <v>3.06</v>
      </c>
      <c r="AF555" s="82" t="b">
        <f t="shared" si="225"/>
        <v>1</v>
      </c>
    </row>
    <row r="556" spans="1:32">
      <c r="A556" s="83" t="s">
        <v>3685</v>
      </c>
      <c r="B556" s="35" t="s">
        <v>1131</v>
      </c>
      <c r="C556" s="35" t="s">
        <v>3928</v>
      </c>
      <c r="D556" s="35" t="s">
        <v>3379</v>
      </c>
      <c r="E556" s="58" t="str">
        <f t="shared" si="214"/>
        <v>KG-ROB-1908-00135-03208/42496984A</v>
      </c>
      <c r="F556" s="19" t="s">
        <v>1143</v>
      </c>
      <c r="G556" s="19" t="s">
        <v>1147</v>
      </c>
      <c r="H556" s="45">
        <v>43599</v>
      </c>
      <c r="I556" s="46">
        <v>408</v>
      </c>
      <c r="J556" s="46">
        <v>1632</v>
      </c>
      <c r="K556" s="67">
        <f t="shared" si="215"/>
        <v>4</v>
      </c>
      <c r="L556" s="47">
        <v>7.85</v>
      </c>
      <c r="M556" s="68">
        <f t="shared" si="216"/>
        <v>3202.8</v>
      </c>
      <c r="N556" s="46">
        <v>40.5</v>
      </c>
      <c r="O556" s="46">
        <v>34.5</v>
      </c>
      <c r="P556" s="46">
        <v>51</v>
      </c>
      <c r="Q556" s="73">
        <f t="shared" si="217"/>
        <v>0.071</v>
      </c>
      <c r="R556" s="67">
        <f t="shared" si="218"/>
        <v>29.07</v>
      </c>
      <c r="S556" s="74">
        <f t="shared" si="219"/>
        <v>1.245</v>
      </c>
      <c r="T556" s="51">
        <v>2031.84</v>
      </c>
      <c r="U556" s="89" t="s">
        <v>3935</v>
      </c>
      <c r="V556" s="26">
        <f>IF(E556="","",SUMIF(OUTBOUND!$G:$G,WMS!E556,OUTBOUND!$L:$L))</f>
        <v>0</v>
      </c>
      <c r="W556" s="26">
        <f>IF(E556="","",SUMIF(OUTBOUND!$G:$G,WMS!E556,OUTBOUND!$M:$M))</f>
        <v>0</v>
      </c>
      <c r="X556" s="73">
        <f>IF(E556="","",SUMIF(OUTBOUND!$G:$G,WMS!E556,OUTBOUND!$O:$O))</f>
        <v>0</v>
      </c>
      <c r="Y556" s="73">
        <f>IF(E556="","",SUMIF(OUTBOUND!$G:$G,WMS!E556,OUTBOUND!$AC:$AC))</f>
        <v>0</v>
      </c>
      <c r="Z556" s="73">
        <f>IF(E556="","",SUMIF(OUTBOUND!$G:$G,WMS!E556,OUTBOUND!$P:$P))</f>
        <v>0</v>
      </c>
      <c r="AA556" s="26">
        <f t="shared" si="220"/>
        <v>408</v>
      </c>
      <c r="AB556" s="26">
        <f t="shared" si="221"/>
        <v>1632</v>
      </c>
      <c r="AC556" s="73">
        <f t="shared" si="222"/>
        <v>3202.8</v>
      </c>
      <c r="AD556" s="73">
        <f t="shared" si="223"/>
        <v>2031.84</v>
      </c>
      <c r="AE556" s="73">
        <f t="shared" si="224"/>
        <v>29.07</v>
      </c>
      <c r="AF556" s="82" t="b">
        <f t="shared" si="225"/>
        <v>1</v>
      </c>
    </row>
    <row r="557" spans="1:32">
      <c r="A557" s="83" t="s">
        <v>3685</v>
      </c>
      <c r="B557" s="35" t="s">
        <v>1131</v>
      </c>
      <c r="C557" s="35" t="s">
        <v>3928</v>
      </c>
      <c r="D557" s="35" t="s">
        <v>3380</v>
      </c>
      <c r="E557" s="58" t="str">
        <f t="shared" si="214"/>
        <v>KG-ROB-1908-00135-03208/42496984B</v>
      </c>
      <c r="F557" s="19" t="s">
        <v>1143</v>
      </c>
      <c r="G557" s="19" t="s">
        <v>1148</v>
      </c>
      <c r="H557" s="45">
        <v>43599</v>
      </c>
      <c r="J557" s="46">
        <v>1632</v>
      </c>
      <c r="K557" s="67" t="e">
        <f t="shared" si="215"/>
        <v>#DIV/0!</v>
      </c>
      <c r="L557" s="47">
        <v>7.85</v>
      </c>
      <c r="M557" s="68">
        <f t="shared" si="216"/>
        <v>0</v>
      </c>
      <c r="N557" s="46">
        <v>40.5</v>
      </c>
      <c r="O557" s="46">
        <v>34.5</v>
      </c>
      <c r="P557" s="46">
        <v>51</v>
      </c>
      <c r="Q557" s="73">
        <f t="shared" si="217"/>
        <v>0.071</v>
      </c>
      <c r="R557" s="67">
        <f t="shared" si="218"/>
        <v>0</v>
      </c>
      <c r="S557" s="74">
        <f t="shared" si="219"/>
        <v>0.315</v>
      </c>
      <c r="T557" s="51">
        <v>514.08</v>
      </c>
      <c r="U557" s="89" t="s">
        <v>3935</v>
      </c>
      <c r="V557" s="26">
        <f>IF(E557="","",SUMIF(OUTBOUND!$G:$G,WMS!E557,OUTBOUND!$L:$L))</f>
        <v>0</v>
      </c>
      <c r="W557" s="26">
        <f>IF(E557="","",SUMIF(OUTBOUND!$G:$G,WMS!E557,OUTBOUND!$M:$M))</f>
        <v>0</v>
      </c>
      <c r="X557" s="73">
        <f>IF(E557="","",SUMIF(OUTBOUND!$G:$G,WMS!E557,OUTBOUND!$O:$O))</f>
        <v>0</v>
      </c>
      <c r="Y557" s="73">
        <f>IF(E557="","",SUMIF(OUTBOUND!$G:$G,WMS!E557,OUTBOUND!$AC:$AC))</f>
        <v>0</v>
      </c>
      <c r="Z557" s="73">
        <f>IF(E557="","",SUMIF(OUTBOUND!$G:$G,WMS!E557,OUTBOUND!$P:$P))</f>
        <v>0</v>
      </c>
      <c r="AA557" s="26" t="str">
        <f t="shared" si="220"/>
        <v/>
      </c>
      <c r="AB557" s="26">
        <f t="shared" si="221"/>
        <v>1632</v>
      </c>
      <c r="AC557" s="73">
        <f t="shared" si="222"/>
        <v>0</v>
      </c>
      <c r="AD557" s="73">
        <f t="shared" si="223"/>
        <v>514.08</v>
      </c>
      <c r="AE557" s="73">
        <f t="shared" si="224"/>
        <v>0</v>
      </c>
      <c r="AF557" s="82" t="e">
        <f t="shared" si="225"/>
        <v>#DIV/0!</v>
      </c>
    </row>
    <row r="558" spans="1:32">
      <c r="A558" s="43" t="s">
        <v>3685</v>
      </c>
      <c r="B558" s="19" t="s">
        <v>1131</v>
      </c>
      <c r="C558" s="19" t="s">
        <v>3932</v>
      </c>
      <c r="D558" s="19">
        <v>42635154</v>
      </c>
      <c r="E558" s="58" t="str">
        <f t="shared" si="214"/>
        <v>KG-ROB-1905-00132-03211/42635154</v>
      </c>
      <c r="F558" s="20" t="s">
        <v>1150</v>
      </c>
      <c r="G558" s="20" t="s">
        <v>1151</v>
      </c>
      <c r="H558" s="45">
        <v>43599</v>
      </c>
      <c r="I558" s="46">
        <v>96</v>
      </c>
      <c r="J558" s="46">
        <v>576</v>
      </c>
      <c r="K558" s="67">
        <f t="shared" si="215"/>
        <v>6</v>
      </c>
      <c r="L558" s="47">
        <v>1.8</v>
      </c>
      <c r="M558" s="68">
        <f t="shared" si="216"/>
        <v>172.8</v>
      </c>
      <c r="N558" s="46">
        <v>27.5</v>
      </c>
      <c r="O558" s="46">
        <v>19.5</v>
      </c>
      <c r="P558" s="46">
        <v>18.5</v>
      </c>
      <c r="Q558" s="73">
        <f t="shared" si="217"/>
        <v>0.01</v>
      </c>
      <c r="R558" s="67">
        <f t="shared" si="218"/>
        <v>0.95</v>
      </c>
      <c r="S558" s="74">
        <f t="shared" si="219"/>
        <v>0.245</v>
      </c>
      <c r="T558" s="51">
        <v>141.12</v>
      </c>
      <c r="U558" s="79" t="s">
        <v>3934</v>
      </c>
      <c r="V558" s="26">
        <f>IF(E558="","",SUMIF(OUTBOUND!$G:$G,WMS!E558,OUTBOUND!$L:$L))</f>
        <v>0</v>
      </c>
      <c r="W558" s="26">
        <f>IF(E558="","",SUMIF(OUTBOUND!$G:$G,WMS!E558,OUTBOUND!$M:$M))</f>
        <v>0</v>
      </c>
      <c r="X558" s="73">
        <f>IF(E558="","",SUMIF(OUTBOUND!$G:$G,WMS!E558,OUTBOUND!$O:$O))</f>
        <v>0</v>
      </c>
      <c r="Y558" s="73">
        <f>IF(E558="","",SUMIF(OUTBOUND!$G:$G,WMS!E558,OUTBOUND!$AC:$AC))</f>
        <v>0</v>
      </c>
      <c r="Z558" s="73">
        <f>IF(E558="","",SUMIF(OUTBOUND!$G:$G,WMS!E558,OUTBOUND!$P:$P))</f>
        <v>0</v>
      </c>
      <c r="AA558" s="26">
        <f t="shared" si="220"/>
        <v>96</v>
      </c>
      <c r="AB558" s="26">
        <f t="shared" si="221"/>
        <v>576</v>
      </c>
      <c r="AC558" s="73">
        <f t="shared" si="222"/>
        <v>172.8</v>
      </c>
      <c r="AD558" s="73">
        <f t="shared" si="223"/>
        <v>141.12</v>
      </c>
      <c r="AE558" s="73">
        <f t="shared" si="224"/>
        <v>0.95</v>
      </c>
      <c r="AF558" s="82" t="b">
        <f t="shared" si="225"/>
        <v>1</v>
      </c>
    </row>
    <row r="559" spans="1:32">
      <c r="A559" s="43" t="s">
        <v>3685</v>
      </c>
      <c r="B559" s="19" t="s">
        <v>1131</v>
      </c>
      <c r="C559" s="19" t="s">
        <v>3928</v>
      </c>
      <c r="D559" s="19">
        <v>42115519</v>
      </c>
      <c r="E559" s="58" t="str">
        <f t="shared" si="214"/>
        <v>KG-ROB-1908-00135-03208/42115519</v>
      </c>
      <c r="F559" s="20" t="s">
        <v>1150</v>
      </c>
      <c r="G559" s="19" t="s">
        <v>1152</v>
      </c>
      <c r="H559" s="45">
        <v>43599</v>
      </c>
      <c r="I559" s="46">
        <v>45</v>
      </c>
      <c r="J559" s="46">
        <v>1440</v>
      </c>
      <c r="K559" s="67">
        <f t="shared" si="215"/>
        <v>32</v>
      </c>
      <c r="L559" s="47">
        <v>4.45</v>
      </c>
      <c r="M559" s="68">
        <f t="shared" si="216"/>
        <v>200.25</v>
      </c>
      <c r="N559" s="46">
        <v>39</v>
      </c>
      <c r="O559" s="46">
        <v>38</v>
      </c>
      <c r="P559" s="46">
        <v>25</v>
      </c>
      <c r="Q559" s="73">
        <f t="shared" si="217"/>
        <v>0.037</v>
      </c>
      <c r="R559" s="67">
        <f t="shared" si="218"/>
        <v>1.67</v>
      </c>
      <c r="S559" s="74">
        <f t="shared" si="219"/>
        <v>0.06875</v>
      </c>
      <c r="T559" s="51">
        <v>99</v>
      </c>
      <c r="U559" s="79" t="s">
        <v>3472</v>
      </c>
      <c r="V559" s="26">
        <f>IF(E559="","",SUMIF(OUTBOUND!$G:$G,WMS!E559,OUTBOUND!$L:$L))</f>
        <v>0</v>
      </c>
      <c r="W559" s="26">
        <f>IF(E559="","",SUMIF(OUTBOUND!$G:$G,WMS!E559,OUTBOUND!$M:$M))</f>
        <v>0</v>
      </c>
      <c r="X559" s="73">
        <f>IF(E559="","",SUMIF(OUTBOUND!$G:$G,WMS!E559,OUTBOUND!$O:$O))</f>
        <v>0</v>
      </c>
      <c r="Y559" s="73">
        <f>IF(E559="","",SUMIF(OUTBOUND!$G:$G,WMS!E559,OUTBOUND!$AC:$AC))</f>
        <v>0</v>
      </c>
      <c r="Z559" s="73">
        <f>IF(E559="","",SUMIF(OUTBOUND!$G:$G,WMS!E559,OUTBOUND!$P:$P))</f>
        <v>0</v>
      </c>
      <c r="AA559" s="26">
        <f t="shared" si="220"/>
        <v>45</v>
      </c>
      <c r="AB559" s="26">
        <f t="shared" si="221"/>
        <v>1440</v>
      </c>
      <c r="AC559" s="73">
        <f t="shared" si="222"/>
        <v>200.25</v>
      </c>
      <c r="AD559" s="73">
        <f t="shared" si="223"/>
        <v>99</v>
      </c>
      <c r="AE559" s="73">
        <f t="shared" si="224"/>
        <v>1.67</v>
      </c>
      <c r="AF559" s="82" t="b">
        <f t="shared" si="225"/>
        <v>1</v>
      </c>
    </row>
    <row r="560" spans="1:32">
      <c r="A560" s="43" t="s">
        <v>3685</v>
      </c>
      <c r="B560" s="19" t="s">
        <v>1131</v>
      </c>
      <c r="C560" s="19" t="s">
        <v>3932</v>
      </c>
      <c r="D560" s="19">
        <v>42718000</v>
      </c>
      <c r="E560" s="58" t="str">
        <f t="shared" si="214"/>
        <v>KG-ROB-1905-00132-03211/42718000</v>
      </c>
      <c r="F560" s="20" t="s">
        <v>1150</v>
      </c>
      <c r="G560" s="19" t="s">
        <v>1153</v>
      </c>
      <c r="H560" s="45">
        <v>43599</v>
      </c>
      <c r="I560" s="46">
        <v>82</v>
      </c>
      <c r="J560" s="46">
        <v>492</v>
      </c>
      <c r="K560" s="67">
        <f t="shared" si="215"/>
        <v>6</v>
      </c>
      <c r="L560" s="47">
        <v>5.2</v>
      </c>
      <c r="M560" s="68">
        <f t="shared" si="216"/>
        <v>426.4</v>
      </c>
      <c r="N560" s="46">
        <v>41.5</v>
      </c>
      <c r="O560" s="46">
        <v>32.5</v>
      </c>
      <c r="P560" s="46">
        <v>47.5</v>
      </c>
      <c r="Q560" s="73">
        <f t="shared" si="217"/>
        <v>0.064</v>
      </c>
      <c r="R560" s="67">
        <f t="shared" si="218"/>
        <v>5.25</v>
      </c>
      <c r="S560" s="74">
        <f t="shared" si="219"/>
        <v>0.733333333333333</v>
      </c>
      <c r="T560" s="51">
        <v>360.8</v>
      </c>
      <c r="U560" s="79" t="s">
        <v>3472</v>
      </c>
      <c r="V560" s="26">
        <f>IF(E560="","",SUMIF(OUTBOUND!$G:$G,WMS!E560,OUTBOUND!$L:$L))</f>
        <v>48</v>
      </c>
      <c r="W560" s="26">
        <f>IF(E560="","",SUMIF(OUTBOUND!$G:$G,WMS!E560,OUTBOUND!$M:$M))</f>
        <v>288</v>
      </c>
      <c r="X560" s="73">
        <f>IF(E560="","",SUMIF(OUTBOUND!$G:$G,WMS!E560,OUTBOUND!$O:$O))</f>
        <v>249.6</v>
      </c>
      <c r="Y560" s="73">
        <f>IF(E560="","",SUMIF(OUTBOUND!$G:$G,WMS!E560,OUTBOUND!$AC:$AC))</f>
        <v>211.2</v>
      </c>
      <c r="Z560" s="73">
        <f>IF(E560="","",SUMIF(OUTBOUND!$G:$G,WMS!E560,OUTBOUND!$P:$P))</f>
        <v>3.072</v>
      </c>
      <c r="AA560" s="26">
        <f t="shared" si="220"/>
        <v>34</v>
      </c>
      <c r="AB560" s="26">
        <f t="shared" si="221"/>
        <v>204</v>
      </c>
      <c r="AC560" s="73">
        <f t="shared" si="222"/>
        <v>176.8</v>
      </c>
      <c r="AD560" s="73">
        <f t="shared" si="223"/>
        <v>149.6</v>
      </c>
      <c r="AE560" s="73">
        <f t="shared" si="224"/>
        <v>2.178</v>
      </c>
      <c r="AF560" s="82" t="b">
        <f t="shared" si="225"/>
        <v>1</v>
      </c>
    </row>
    <row r="561" spans="1:32">
      <c r="A561" s="83" t="s">
        <v>3685</v>
      </c>
      <c r="B561" s="35" t="s">
        <v>1131</v>
      </c>
      <c r="C561" s="35" t="s">
        <v>3928</v>
      </c>
      <c r="D561" s="35" t="s">
        <v>3936</v>
      </c>
      <c r="E561" s="58" t="str">
        <f t="shared" si="214"/>
        <v>KG-ROB-1908-00135-03208/42496984C</v>
      </c>
      <c r="F561" s="20" t="s">
        <v>1150</v>
      </c>
      <c r="G561" s="19" t="s">
        <v>1154</v>
      </c>
      <c r="H561" s="45">
        <v>43599</v>
      </c>
      <c r="I561" s="46">
        <v>414</v>
      </c>
      <c r="J561" s="46">
        <v>1656</v>
      </c>
      <c r="K561" s="67">
        <f t="shared" si="215"/>
        <v>4</v>
      </c>
      <c r="L561" s="47">
        <v>7.9</v>
      </c>
      <c r="M561" s="68">
        <f t="shared" si="216"/>
        <v>3270.6</v>
      </c>
      <c r="N561" s="46">
        <v>40.5</v>
      </c>
      <c r="O561" s="46">
        <v>34.5</v>
      </c>
      <c r="P561" s="46">
        <v>51</v>
      </c>
      <c r="Q561" s="73">
        <f t="shared" si="217"/>
        <v>0.071</v>
      </c>
      <c r="R561" s="67">
        <f t="shared" si="218"/>
        <v>29.5</v>
      </c>
      <c r="S561" s="74">
        <f t="shared" si="219"/>
        <v>1.245</v>
      </c>
      <c r="T561" s="51">
        <v>2061.72</v>
      </c>
      <c r="U561" s="89" t="s">
        <v>3935</v>
      </c>
      <c r="V561" s="26">
        <f>IF(E561="","",SUMIF(OUTBOUND!$G:$G,WMS!E561,OUTBOUND!$L:$L))</f>
        <v>0</v>
      </c>
      <c r="W561" s="26">
        <f>IF(E561="","",SUMIF(OUTBOUND!$G:$G,WMS!E561,OUTBOUND!$M:$M))</f>
        <v>0</v>
      </c>
      <c r="X561" s="73">
        <f>IF(E561="","",SUMIF(OUTBOUND!$G:$G,WMS!E561,OUTBOUND!$O:$O))</f>
        <v>0</v>
      </c>
      <c r="Y561" s="73">
        <f>IF(E561="","",SUMIF(OUTBOUND!$G:$G,WMS!E561,OUTBOUND!$AC:$AC))</f>
        <v>0</v>
      </c>
      <c r="Z561" s="73">
        <f>IF(E561="","",SUMIF(OUTBOUND!$G:$G,WMS!E561,OUTBOUND!$P:$P))</f>
        <v>0</v>
      </c>
      <c r="AA561" s="26">
        <f t="shared" si="220"/>
        <v>414</v>
      </c>
      <c r="AB561" s="26">
        <f t="shared" si="221"/>
        <v>1656</v>
      </c>
      <c r="AC561" s="73">
        <f t="shared" si="222"/>
        <v>3270.6</v>
      </c>
      <c r="AD561" s="73">
        <f t="shared" si="223"/>
        <v>2061.72</v>
      </c>
      <c r="AE561" s="73">
        <f t="shared" si="224"/>
        <v>29.5</v>
      </c>
      <c r="AF561" s="82" t="b">
        <f t="shared" si="225"/>
        <v>1</v>
      </c>
    </row>
    <row r="562" spans="1:32">
      <c r="A562" s="83" t="s">
        <v>3685</v>
      </c>
      <c r="B562" s="35" t="s">
        <v>1131</v>
      </c>
      <c r="C562" s="35" t="s">
        <v>3928</v>
      </c>
      <c r="D562" s="35" t="s">
        <v>3937</v>
      </c>
      <c r="E562" s="58" t="str">
        <f t="shared" si="214"/>
        <v>KG-ROB-1908-00135-03208/42496984D</v>
      </c>
      <c r="F562" s="20" t="s">
        <v>1150</v>
      </c>
      <c r="G562" s="19" t="s">
        <v>1155</v>
      </c>
      <c r="H562" s="45">
        <v>43599</v>
      </c>
      <c r="J562" s="46">
        <v>1656</v>
      </c>
      <c r="K562" s="67" t="e">
        <f t="shared" si="215"/>
        <v>#DIV/0!</v>
      </c>
      <c r="L562" s="47">
        <v>7.9</v>
      </c>
      <c r="M562" s="68">
        <f t="shared" si="216"/>
        <v>0</v>
      </c>
      <c r="N562" s="46">
        <v>40.5</v>
      </c>
      <c r="O562" s="46">
        <v>34.5</v>
      </c>
      <c r="P562" s="46">
        <v>51</v>
      </c>
      <c r="Q562" s="73">
        <f t="shared" si="217"/>
        <v>0.071</v>
      </c>
      <c r="R562" s="67">
        <f t="shared" si="218"/>
        <v>0</v>
      </c>
      <c r="S562" s="74">
        <f t="shared" si="219"/>
        <v>0.315</v>
      </c>
      <c r="T562" s="51">
        <v>521.64</v>
      </c>
      <c r="U562" s="89" t="s">
        <v>3935</v>
      </c>
      <c r="V562" s="26">
        <f>IF(E562="","",SUMIF(OUTBOUND!$G:$G,WMS!E562,OUTBOUND!$L:$L))</f>
        <v>0</v>
      </c>
      <c r="W562" s="26">
        <f>IF(E562="","",SUMIF(OUTBOUND!$G:$G,WMS!E562,OUTBOUND!$M:$M))</f>
        <v>0</v>
      </c>
      <c r="X562" s="73">
        <f>IF(E562="","",SUMIF(OUTBOUND!$G:$G,WMS!E562,OUTBOUND!$O:$O))</f>
        <v>0</v>
      </c>
      <c r="Y562" s="73">
        <f>IF(E562="","",SUMIF(OUTBOUND!$G:$G,WMS!E562,OUTBOUND!$AC:$AC))</f>
        <v>0</v>
      </c>
      <c r="Z562" s="73">
        <f>IF(E562="","",SUMIF(OUTBOUND!$G:$G,WMS!E562,OUTBOUND!$P:$P))</f>
        <v>0</v>
      </c>
      <c r="AA562" s="26" t="str">
        <f t="shared" si="220"/>
        <v/>
      </c>
      <c r="AB562" s="26">
        <f t="shared" si="221"/>
        <v>1656</v>
      </c>
      <c r="AC562" s="73">
        <f t="shared" si="222"/>
        <v>0</v>
      </c>
      <c r="AD562" s="73">
        <f t="shared" si="223"/>
        <v>521.64</v>
      </c>
      <c r="AE562" s="73">
        <f t="shared" si="224"/>
        <v>0</v>
      </c>
      <c r="AF562" s="82" t="e">
        <f t="shared" si="225"/>
        <v>#DIV/0!</v>
      </c>
    </row>
    <row r="563" spans="1:32">
      <c r="A563" s="43" t="s">
        <v>3685</v>
      </c>
      <c r="B563" s="19" t="s">
        <v>1156</v>
      </c>
      <c r="C563" s="19" t="s">
        <v>3938</v>
      </c>
      <c r="D563" s="19">
        <v>41904558</v>
      </c>
      <c r="E563" s="58" t="str">
        <f t="shared" si="214"/>
        <v>KG-ROB-1905-00132-03168/41904558</v>
      </c>
      <c r="F563" s="20" t="s">
        <v>1158</v>
      </c>
      <c r="G563" s="19" t="s">
        <v>1159</v>
      </c>
      <c r="H563" s="45">
        <v>43600</v>
      </c>
      <c r="I563" s="46">
        <v>500</v>
      </c>
      <c r="J563" s="46">
        <v>90000</v>
      </c>
      <c r="K563" s="67">
        <f t="shared" si="215"/>
        <v>180</v>
      </c>
      <c r="L563" s="47">
        <v>7.05</v>
      </c>
      <c r="M563" s="68">
        <f t="shared" si="216"/>
        <v>3525</v>
      </c>
      <c r="N563" s="46">
        <v>38.5</v>
      </c>
      <c r="O563" s="46">
        <v>28.5</v>
      </c>
      <c r="P563" s="46">
        <v>27</v>
      </c>
      <c r="Q563" s="73">
        <f t="shared" si="217"/>
        <v>0.03</v>
      </c>
      <c r="R563" s="67">
        <f t="shared" si="218"/>
        <v>14.81</v>
      </c>
      <c r="S563" s="74">
        <f t="shared" si="219"/>
        <v>0.0363888888888889</v>
      </c>
      <c r="T563" s="51">
        <v>3275</v>
      </c>
      <c r="U563" s="79" t="s">
        <v>3939</v>
      </c>
      <c r="V563" s="26">
        <f>IF(E563="","",SUMIF(OUTBOUND!$G:$G,WMS!E563,OUTBOUND!$L:$L))</f>
        <v>167</v>
      </c>
      <c r="W563" s="26">
        <f>IF(E563="","",SUMIF(OUTBOUND!$G:$G,WMS!E563,OUTBOUND!$M:$M))</f>
        <v>30060</v>
      </c>
      <c r="X563" s="73">
        <f>IF(E563="","",SUMIF(OUTBOUND!$G:$G,WMS!E563,OUTBOUND!$O:$O))</f>
        <v>1177.35</v>
      </c>
      <c r="Y563" s="73">
        <f>IF(E563="","",SUMIF(OUTBOUND!$G:$G,WMS!E563,OUTBOUND!$AC:$AC))</f>
        <v>1093.85</v>
      </c>
      <c r="Z563" s="73">
        <f>IF(E563="","",SUMIF(OUTBOUND!$G:$G,WMS!E563,OUTBOUND!$P:$P))</f>
        <v>5.01</v>
      </c>
      <c r="AA563" s="26">
        <f t="shared" si="220"/>
        <v>333</v>
      </c>
      <c r="AB563" s="26">
        <f t="shared" si="221"/>
        <v>59940</v>
      </c>
      <c r="AC563" s="73">
        <f t="shared" si="222"/>
        <v>2347.65</v>
      </c>
      <c r="AD563" s="73">
        <f t="shared" si="223"/>
        <v>2181.15</v>
      </c>
      <c r="AE563" s="73">
        <f t="shared" si="224"/>
        <v>9.8</v>
      </c>
      <c r="AF563" s="82" t="b">
        <f t="shared" si="225"/>
        <v>1</v>
      </c>
    </row>
    <row r="564" spans="1:32">
      <c r="A564" s="43" t="s">
        <v>3685</v>
      </c>
      <c r="B564" s="19" t="s">
        <v>1156</v>
      </c>
      <c r="C564" s="19" t="s">
        <v>3938</v>
      </c>
      <c r="D564" s="19">
        <v>42713319</v>
      </c>
      <c r="E564" s="58" t="str">
        <f t="shared" si="214"/>
        <v>KG-ROB-1905-00132-03168/42713319</v>
      </c>
      <c r="F564" s="20" t="s">
        <v>1158</v>
      </c>
      <c r="G564" s="20" t="s">
        <v>1160</v>
      </c>
      <c r="H564" s="45">
        <v>43600</v>
      </c>
      <c r="I564" s="46">
        <v>97</v>
      </c>
      <c r="J564" s="46">
        <v>12416</v>
      </c>
      <c r="K564" s="67">
        <f t="shared" si="215"/>
        <v>128</v>
      </c>
      <c r="L564" s="47">
        <v>7</v>
      </c>
      <c r="M564" s="68">
        <f t="shared" si="216"/>
        <v>679</v>
      </c>
      <c r="N564" s="46">
        <v>33</v>
      </c>
      <c r="O564" s="46">
        <v>31</v>
      </c>
      <c r="P564" s="46">
        <v>27</v>
      </c>
      <c r="Q564" s="73">
        <f t="shared" si="217"/>
        <v>0.028</v>
      </c>
      <c r="R564" s="67">
        <f t="shared" si="218"/>
        <v>2.68</v>
      </c>
      <c r="S564" s="74">
        <f t="shared" si="219"/>
        <v>0.051953125</v>
      </c>
      <c r="T564" s="51">
        <v>645.05</v>
      </c>
      <c r="U564" s="79" t="s">
        <v>3885</v>
      </c>
      <c r="V564" s="26">
        <f>IF(E564="","",SUMIF(OUTBOUND!$G:$G,WMS!E564,OUTBOUND!$L:$L))</f>
        <v>36</v>
      </c>
      <c r="W564" s="26">
        <f>IF(E564="","",SUMIF(OUTBOUND!$G:$G,WMS!E564,OUTBOUND!$M:$M))</f>
        <v>4608</v>
      </c>
      <c r="X564" s="73">
        <f>IF(E564="","",SUMIF(OUTBOUND!$G:$G,WMS!E564,OUTBOUND!$O:$O))</f>
        <v>252</v>
      </c>
      <c r="Y564" s="73">
        <f>IF(E564="","",SUMIF(OUTBOUND!$G:$G,WMS!E564,OUTBOUND!$AC:$AC))</f>
        <v>239.4</v>
      </c>
      <c r="Z564" s="73">
        <f>IF(E564="","",SUMIF(OUTBOUND!$G:$G,WMS!E564,OUTBOUND!$P:$P))</f>
        <v>1.008</v>
      </c>
      <c r="AA564" s="26">
        <f t="shared" si="220"/>
        <v>61</v>
      </c>
      <c r="AB564" s="26">
        <f t="shared" si="221"/>
        <v>7808</v>
      </c>
      <c r="AC564" s="73">
        <f t="shared" si="222"/>
        <v>427</v>
      </c>
      <c r="AD564" s="73">
        <f t="shared" si="223"/>
        <v>405.65</v>
      </c>
      <c r="AE564" s="73">
        <f t="shared" si="224"/>
        <v>1.672</v>
      </c>
      <c r="AF564" s="82" t="b">
        <f t="shared" si="225"/>
        <v>1</v>
      </c>
    </row>
    <row r="565" spans="1:32">
      <c r="A565" s="43" t="s">
        <v>3685</v>
      </c>
      <c r="B565" s="19" t="s">
        <v>1156</v>
      </c>
      <c r="C565" s="19" t="s">
        <v>3940</v>
      </c>
      <c r="D565" s="19">
        <v>41904565</v>
      </c>
      <c r="E565" s="58" t="str">
        <f t="shared" si="214"/>
        <v>KG-ROB-1905-00121-03116/41904565</v>
      </c>
      <c r="F565" s="20" t="s">
        <v>1158</v>
      </c>
      <c r="G565" s="19" t="s">
        <v>1159</v>
      </c>
      <c r="H565" s="45">
        <v>43600</v>
      </c>
      <c r="I565" s="46">
        <v>500</v>
      </c>
      <c r="J565" s="46">
        <v>144000</v>
      </c>
      <c r="K565" s="67">
        <f t="shared" si="215"/>
        <v>288</v>
      </c>
      <c r="L565" s="47">
        <v>7.75</v>
      </c>
      <c r="M565" s="68">
        <f t="shared" si="216"/>
        <v>3875</v>
      </c>
      <c r="N565" s="46">
        <v>34.5</v>
      </c>
      <c r="O565" s="46">
        <v>25</v>
      </c>
      <c r="P565" s="46">
        <v>28</v>
      </c>
      <c r="Q565" s="73">
        <f t="shared" si="217"/>
        <v>0.024</v>
      </c>
      <c r="R565" s="67">
        <f t="shared" si="218"/>
        <v>12.08</v>
      </c>
      <c r="S565" s="74">
        <f t="shared" si="219"/>
        <v>0.0256944444444444</v>
      </c>
      <c r="T565" s="51">
        <v>3700</v>
      </c>
      <c r="U565" s="79" t="s">
        <v>3941</v>
      </c>
      <c r="V565" s="26">
        <f>IF(E565="","",SUMIF(OUTBOUND!$G:$G,WMS!E565,OUTBOUND!$L:$L))</f>
        <v>0</v>
      </c>
      <c r="W565" s="26">
        <f>IF(E565="","",SUMIF(OUTBOUND!$G:$G,WMS!E565,OUTBOUND!$M:$M))</f>
        <v>0</v>
      </c>
      <c r="X565" s="73">
        <f>IF(E565="","",SUMIF(OUTBOUND!$G:$G,WMS!E565,OUTBOUND!$O:$O))</f>
        <v>0</v>
      </c>
      <c r="Y565" s="73">
        <f>IF(E565="","",SUMIF(OUTBOUND!$G:$G,WMS!E565,OUTBOUND!$AC:$AC))</f>
        <v>0</v>
      </c>
      <c r="Z565" s="73">
        <f>IF(E565="","",SUMIF(OUTBOUND!$G:$G,WMS!E565,OUTBOUND!$P:$P))</f>
        <v>0</v>
      </c>
      <c r="AA565" s="26">
        <f t="shared" si="220"/>
        <v>500</v>
      </c>
      <c r="AB565" s="26">
        <f t="shared" si="221"/>
        <v>144000</v>
      </c>
      <c r="AC565" s="73">
        <f t="shared" si="222"/>
        <v>3875</v>
      </c>
      <c r="AD565" s="73">
        <f t="shared" si="223"/>
        <v>3700</v>
      </c>
      <c r="AE565" s="73">
        <f t="shared" si="224"/>
        <v>12.08</v>
      </c>
      <c r="AF565" s="82" t="b">
        <f t="shared" si="225"/>
        <v>1</v>
      </c>
    </row>
    <row r="566" spans="1:32">
      <c r="A566" s="43" t="s">
        <v>3685</v>
      </c>
      <c r="B566" s="19" t="s">
        <v>1156</v>
      </c>
      <c r="C566" s="19" t="s">
        <v>3940</v>
      </c>
      <c r="D566" s="19">
        <v>41904558</v>
      </c>
      <c r="E566" s="58" t="str">
        <f t="shared" si="214"/>
        <v>KG-ROB-1905-00121-03116/41904558</v>
      </c>
      <c r="F566" s="20" t="s">
        <v>1158</v>
      </c>
      <c r="G566" s="19" t="s">
        <v>1159</v>
      </c>
      <c r="H566" s="45">
        <v>43600</v>
      </c>
      <c r="I566" s="46">
        <v>591</v>
      </c>
      <c r="J566" s="46">
        <v>106380</v>
      </c>
      <c r="K566" s="67">
        <f t="shared" si="215"/>
        <v>180</v>
      </c>
      <c r="L566" s="47">
        <v>7.05</v>
      </c>
      <c r="M566" s="68">
        <f t="shared" si="216"/>
        <v>4166.55</v>
      </c>
      <c r="N566" s="46">
        <v>38</v>
      </c>
      <c r="O566" s="46">
        <v>28.5</v>
      </c>
      <c r="P566" s="46">
        <v>26.5</v>
      </c>
      <c r="Q566" s="73">
        <f t="shared" si="217"/>
        <v>0.029</v>
      </c>
      <c r="R566" s="67">
        <f t="shared" si="218"/>
        <v>16.96</v>
      </c>
      <c r="S566" s="74">
        <f t="shared" si="219"/>
        <v>0.0363888888888889</v>
      </c>
      <c r="T566" s="51">
        <v>3871.05</v>
      </c>
      <c r="U566" s="79" t="s">
        <v>3939</v>
      </c>
      <c r="V566" s="26">
        <f>IF(E566="","",SUMIF(OUTBOUND!$G:$G,WMS!E566,OUTBOUND!$L:$L))</f>
        <v>500</v>
      </c>
      <c r="W566" s="26">
        <f>IF(E566="","",SUMIF(OUTBOUND!$G:$G,WMS!E566,OUTBOUND!$M:$M))</f>
        <v>90000</v>
      </c>
      <c r="X566" s="73">
        <f>IF(E566="","",SUMIF(OUTBOUND!$G:$G,WMS!E566,OUTBOUND!$O:$O))</f>
        <v>3525</v>
      </c>
      <c r="Y566" s="73">
        <f>IF(E566="","",SUMIF(OUTBOUND!$G:$G,WMS!E566,OUTBOUND!$AC:$AC))</f>
        <v>3275</v>
      </c>
      <c r="Z566" s="73">
        <f>IF(E566="","",SUMIF(OUTBOUND!$G:$G,WMS!E566,OUTBOUND!$P:$P))</f>
        <v>14.5</v>
      </c>
      <c r="AA566" s="26">
        <f t="shared" si="220"/>
        <v>91</v>
      </c>
      <c r="AB566" s="26">
        <f t="shared" si="221"/>
        <v>16380</v>
      </c>
      <c r="AC566" s="73">
        <f t="shared" si="222"/>
        <v>641.55</v>
      </c>
      <c r="AD566" s="73">
        <f t="shared" si="223"/>
        <v>596.049999999999</v>
      </c>
      <c r="AE566" s="73">
        <f t="shared" si="224"/>
        <v>2.46</v>
      </c>
      <c r="AF566" s="82" t="b">
        <f t="shared" si="225"/>
        <v>1</v>
      </c>
    </row>
    <row r="567" spans="1:32">
      <c r="A567" s="83" t="s">
        <v>3685</v>
      </c>
      <c r="B567" s="35" t="s">
        <v>1161</v>
      </c>
      <c r="C567" s="35" t="s">
        <v>3942</v>
      </c>
      <c r="D567" s="35" t="s">
        <v>3943</v>
      </c>
      <c r="E567" s="58" t="str">
        <f t="shared" si="214"/>
        <v>KG-ROB-1905-00132-03175/41140055A</v>
      </c>
      <c r="F567" s="19" t="s">
        <v>1163</v>
      </c>
      <c r="G567" s="19" t="s">
        <v>1164</v>
      </c>
      <c r="H567" s="45">
        <v>43600</v>
      </c>
      <c r="I567" s="46">
        <v>250</v>
      </c>
      <c r="J567" s="46">
        <v>2000</v>
      </c>
      <c r="K567" s="67">
        <f t="shared" si="215"/>
        <v>8</v>
      </c>
      <c r="L567" s="47">
        <v>8.5</v>
      </c>
      <c r="M567" s="68">
        <f t="shared" si="216"/>
        <v>2125</v>
      </c>
      <c r="N567" s="46">
        <v>36</v>
      </c>
      <c r="O567" s="46">
        <v>34.5</v>
      </c>
      <c r="P567" s="46">
        <v>35.5</v>
      </c>
      <c r="Q567" s="73">
        <f t="shared" si="217"/>
        <v>0.044</v>
      </c>
      <c r="R567" s="67">
        <f t="shared" si="218"/>
        <v>11.02</v>
      </c>
      <c r="S567" s="74">
        <f t="shared" si="219"/>
        <v>0.46875</v>
      </c>
      <c r="T567" s="51">
        <v>937.5</v>
      </c>
      <c r="U567" s="79" t="s">
        <v>3934</v>
      </c>
      <c r="V567" s="26">
        <f>IF(E567="","",SUMIF(OUTBOUND!$G:$G,WMS!E567,OUTBOUND!$L:$L))</f>
        <v>0</v>
      </c>
      <c r="W567" s="26">
        <f>IF(E567="","",SUMIF(OUTBOUND!$G:$G,WMS!E567,OUTBOUND!$M:$M))</f>
        <v>0</v>
      </c>
      <c r="X567" s="73">
        <f>IF(E567="","",SUMIF(OUTBOUND!$G:$G,WMS!E567,OUTBOUND!$O:$O))</f>
        <v>0</v>
      </c>
      <c r="Y567" s="73">
        <f>IF(E567="","",SUMIF(OUTBOUND!$G:$G,WMS!E567,OUTBOUND!$AC:$AC))</f>
        <v>0</v>
      </c>
      <c r="Z567" s="73">
        <f>IF(E567="","",SUMIF(OUTBOUND!$G:$G,WMS!E567,OUTBOUND!$P:$P))</f>
        <v>0</v>
      </c>
      <c r="AA567" s="26">
        <f t="shared" si="220"/>
        <v>250</v>
      </c>
      <c r="AB567" s="26">
        <f t="shared" si="221"/>
        <v>2000</v>
      </c>
      <c r="AC567" s="73">
        <f t="shared" si="222"/>
        <v>2125</v>
      </c>
      <c r="AD567" s="73">
        <f t="shared" si="223"/>
        <v>937.5</v>
      </c>
      <c r="AE567" s="73">
        <f t="shared" si="224"/>
        <v>11.02</v>
      </c>
      <c r="AF567" s="82" t="b">
        <f t="shared" si="225"/>
        <v>1</v>
      </c>
    </row>
    <row r="568" spans="1:32">
      <c r="A568" s="83" t="s">
        <v>3685</v>
      </c>
      <c r="B568" s="35" t="s">
        <v>1161</v>
      </c>
      <c r="C568" s="35" t="s">
        <v>3942</v>
      </c>
      <c r="D568" s="35" t="s">
        <v>3944</v>
      </c>
      <c r="E568" s="58" t="str">
        <f t="shared" si="214"/>
        <v>KG-ROB-1905-00132-03175/41140055B</v>
      </c>
      <c r="F568" s="19" t="s">
        <v>1163</v>
      </c>
      <c r="G568" s="19" t="s">
        <v>1165</v>
      </c>
      <c r="H568" s="45">
        <v>43600</v>
      </c>
      <c r="J568" s="46">
        <v>2000</v>
      </c>
      <c r="K568" s="67" t="e">
        <f t="shared" si="215"/>
        <v>#DIV/0!</v>
      </c>
      <c r="L568" s="47">
        <v>8.5</v>
      </c>
      <c r="M568" s="68">
        <f t="shared" si="216"/>
        <v>0</v>
      </c>
      <c r="N568" s="46">
        <v>36</v>
      </c>
      <c r="O568" s="46">
        <v>34.5</v>
      </c>
      <c r="P568" s="46">
        <v>35.5</v>
      </c>
      <c r="Q568" s="73">
        <f t="shared" si="217"/>
        <v>0.044</v>
      </c>
      <c r="R568" s="67">
        <f t="shared" si="218"/>
        <v>0</v>
      </c>
      <c r="S568" s="74">
        <f t="shared" si="219"/>
        <v>0.375</v>
      </c>
      <c r="T568" s="51">
        <v>750</v>
      </c>
      <c r="U568" s="79" t="s">
        <v>3934</v>
      </c>
      <c r="V568" s="26">
        <f>IF(E568="","",SUMIF(OUTBOUND!$G:$G,WMS!E568,OUTBOUND!$L:$L))</f>
        <v>0</v>
      </c>
      <c r="W568" s="26">
        <f>IF(E568="","",SUMIF(OUTBOUND!$G:$G,WMS!E568,OUTBOUND!$M:$M))</f>
        <v>0</v>
      </c>
      <c r="X568" s="73">
        <f>IF(E568="","",SUMIF(OUTBOUND!$G:$G,WMS!E568,OUTBOUND!$O:$O))</f>
        <v>0</v>
      </c>
      <c r="Y568" s="73">
        <f>IF(E568="","",SUMIF(OUTBOUND!$G:$G,WMS!E568,OUTBOUND!$AC:$AC))</f>
        <v>0</v>
      </c>
      <c r="Z568" s="73">
        <f>IF(E568="","",SUMIF(OUTBOUND!$G:$G,WMS!E568,OUTBOUND!$P:$P))</f>
        <v>0</v>
      </c>
      <c r="AA568" s="26" t="str">
        <f t="shared" si="220"/>
        <v/>
      </c>
      <c r="AB568" s="26">
        <f t="shared" si="221"/>
        <v>2000</v>
      </c>
      <c r="AC568" s="73">
        <f t="shared" si="222"/>
        <v>0</v>
      </c>
      <c r="AD568" s="73">
        <f t="shared" si="223"/>
        <v>750</v>
      </c>
      <c r="AE568" s="73">
        <f t="shared" si="224"/>
        <v>0</v>
      </c>
      <c r="AF568" s="82" t="e">
        <f t="shared" si="225"/>
        <v>#DIV/0!</v>
      </c>
    </row>
    <row r="569" spans="1:32">
      <c r="A569" s="43" t="s">
        <v>3685</v>
      </c>
      <c r="B569" s="19" t="s">
        <v>1161</v>
      </c>
      <c r="C569" s="19" t="s">
        <v>3942</v>
      </c>
      <c r="D569" s="19">
        <v>41872352</v>
      </c>
      <c r="E569" s="58" t="str">
        <f t="shared" si="214"/>
        <v>KG-ROB-1905-00132-03175/41872352</v>
      </c>
      <c r="F569" s="19" t="s">
        <v>1163</v>
      </c>
      <c r="G569" s="19" t="s">
        <v>1167</v>
      </c>
      <c r="H569" s="45">
        <v>43600</v>
      </c>
      <c r="I569" s="46">
        <v>188</v>
      </c>
      <c r="J569" s="46">
        <v>1504</v>
      </c>
      <c r="K569" s="67">
        <f t="shared" si="215"/>
        <v>8</v>
      </c>
      <c r="L569" s="47">
        <v>2.05</v>
      </c>
      <c r="M569" s="68">
        <f t="shared" si="216"/>
        <v>385.4</v>
      </c>
      <c r="N569" s="46">
        <v>34</v>
      </c>
      <c r="O569" s="46">
        <v>18</v>
      </c>
      <c r="P569" s="46">
        <v>15</v>
      </c>
      <c r="Q569" s="73">
        <f t="shared" si="217"/>
        <v>0.009</v>
      </c>
      <c r="R569" s="67">
        <f t="shared" si="218"/>
        <v>1.73</v>
      </c>
      <c r="S569" s="74">
        <f t="shared" si="219"/>
        <v>0.23</v>
      </c>
      <c r="T569" s="51">
        <v>345.92</v>
      </c>
      <c r="U569" s="79" t="s">
        <v>3472</v>
      </c>
      <c r="V569" s="26">
        <f>IF(E569="","",SUMIF(OUTBOUND!$G:$G,WMS!E569,OUTBOUND!$L:$L))</f>
        <v>0</v>
      </c>
      <c r="W569" s="26">
        <f>IF(E569="","",SUMIF(OUTBOUND!$G:$G,WMS!E569,OUTBOUND!$M:$M))</f>
        <v>0</v>
      </c>
      <c r="X569" s="73">
        <f>IF(E569="","",SUMIF(OUTBOUND!$G:$G,WMS!E569,OUTBOUND!$O:$O))</f>
        <v>0</v>
      </c>
      <c r="Y569" s="73">
        <f>IF(E569="","",SUMIF(OUTBOUND!$G:$G,WMS!E569,OUTBOUND!$AC:$AC))</f>
        <v>0</v>
      </c>
      <c r="Z569" s="73">
        <f>IF(E569="","",SUMIF(OUTBOUND!$G:$G,WMS!E569,OUTBOUND!$P:$P))</f>
        <v>0</v>
      </c>
      <c r="AA569" s="26">
        <f t="shared" si="220"/>
        <v>188</v>
      </c>
      <c r="AB569" s="26">
        <f t="shared" si="221"/>
        <v>1504</v>
      </c>
      <c r="AC569" s="73">
        <f t="shared" si="222"/>
        <v>385.4</v>
      </c>
      <c r="AD569" s="73">
        <f t="shared" si="223"/>
        <v>345.92</v>
      </c>
      <c r="AE569" s="73">
        <f t="shared" si="224"/>
        <v>1.73</v>
      </c>
      <c r="AF569" s="82" t="b">
        <f t="shared" si="225"/>
        <v>1</v>
      </c>
    </row>
    <row r="570" spans="1:32">
      <c r="A570" s="43" t="s">
        <v>3685</v>
      </c>
      <c r="B570" s="19" t="s">
        <v>1168</v>
      </c>
      <c r="C570" s="19" t="s">
        <v>3945</v>
      </c>
      <c r="D570" s="19">
        <v>42433057</v>
      </c>
      <c r="E570" s="58" t="str">
        <f t="shared" si="214"/>
        <v>KG-ARI-1904-00124-03365/42433057</v>
      </c>
      <c r="F570" s="20" t="s">
        <v>1170</v>
      </c>
      <c r="G570" s="20" t="s">
        <v>1171</v>
      </c>
      <c r="H570" s="45">
        <v>43601</v>
      </c>
      <c r="I570" s="46">
        <v>15</v>
      </c>
      <c r="J570" s="46">
        <v>90</v>
      </c>
      <c r="K570" s="67">
        <f t="shared" si="215"/>
        <v>6</v>
      </c>
      <c r="L570" s="47">
        <v>7.3</v>
      </c>
      <c r="M570" s="68">
        <f t="shared" si="216"/>
        <v>109.5</v>
      </c>
      <c r="N570" s="46">
        <v>64.5</v>
      </c>
      <c r="O570" s="46">
        <v>46</v>
      </c>
      <c r="P570" s="46">
        <v>30</v>
      </c>
      <c r="Q570" s="73">
        <f t="shared" si="217"/>
        <v>0.089</v>
      </c>
      <c r="R570" s="67">
        <f t="shared" si="218"/>
        <v>1.34</v>
      </c>
      <c r="S570" s="74">
        <f t="shared" si="219"/>
        <v>0.8</v>
      </c>
      <c r="T570" s="51">
        <v>72</v>
      </c>
      <c r="U570" s="76" t="s">
        <v>3946</v>
      </c>
      <c r="V570" s="26">
        <f>IF(E570="","",SUMIF(OUTBOUND!$G:$G,WMS!E570,OUTBOUND!$L:$L))</f>
        <v>12</v>
      </c>
      <c r="W570" s="26">
        <f>IF(E570="","",SUMIF(OUTBOUND!$G:$G,WMS!E570,OUTBOUND!$M:$M))</f>
        <v>72</v>
      </c>
      <c r="X570" s="73">
        <f>IF(E570="","",SUMIF(OUTBOUND!$G:$G,WMS!E570,OUTBOUND!$O:$O))</f>
        <v>87.6</v>
      </c>
      <c r="Y570" s="73">
        <f>IF(E570="","",SUMIF(OUTBOUND!$G:$G,WMS!E570,OUTBOUND!$AC:$AC))</f>
        <v>57.6</v>
      </c>
      <c r="Z570" s="73">
        <f>IF(E570="","",SUMIF(OUTBOUND!$G:$G,WMS!E570,OUTBOUND!$P:$P))</f>
        <v>1.068</v>
      </c>
      <c r="AA570" s="26">
        <f t="shared" si="220"/>
        <v>3</v>
      </c>
      <c r="AB570" s="26">
        <f t="shared" si="221"/>
        <v>18</v>
      </c>
      <c r="AC570" s="73">
        <f t="shared" si="222"/>
        <v>21.9</v>
      </c>
      <c r="AD570" s="73">
        <f t="shared" si="223"/>
        <v>14.4</v>
      </c>
      <c r="AE570" s="73">
        <f t="shared" si="224"/>
        <v>0.272</v>
      </c>
      <c r="AF570" s="82" t="b">
        <f t="shared" si="225"/>
        <v>1</v>
      </c>
    </row>
    <row r="571" spans="1:32">
      <c r="A571" s="43" t="s">
        <v>3685</v>
      </c>
      <c r="B571" s="19" t="s">
        <v>1168</v>
      </c>
      <c r="C571" s="19" t="s">
        <v>3945</v>
      </c>
      <c r="D571" s="19">
        <v>41872321</v>
      </c>
      <c r="E571" s="58" t="str">
        <f t="shared" si="214"/>
        <v>KG-ARI-1904-00124-03365/41872321</v>
      </c>
      <c r="F571" s="20" t="s">
        <v>1170</v>
      </c>
      <c r="G571" s="20" t="s">
        <v>1172</v>
      </c>
      <c r="H571" s="45">
        <v>43601</v>
      </c>
      <c r="I571" s="46">
        <v>20</v>
      </c>
      <c r="J571" s="46">
        <v>80</v>
      </c>
      <c r="K571" s="67">
        <f t="shared" si="215"/>
        <v>4</v>
      </c>
      <c r="L571" s="47">
        <v>3.8</v>
      </c>
      <c r="M571" s="68">
        <f t="shared" si="216"/>
        <v>76</v>
      </c>
      <c r="N571" s="46">
        <v>45.5</v>
      </c>
      <c r="O571" s="46">
        <v>24</v>
      </c>
      <c r="P571" s="46">
        <v>64</v>
      </c>
      <c r="Q571" s="73">
        <f t="shared" si="217"/>
        <v>0.07</v>
      </c>
      <c r="R571" s="67">
        <f t="shared" si="218"/>
        <v>1.4</v>
      </c>
      <c r="S571" s="74">
        <f t="shared" si="219"/>
        <v>0.6</v>
      </c>
      <c r="T571" s="51">
        <v>48</v>
      </c>
      <c r="U571" s="76" t="s">
        <v>3946</v>
      </c>
      <c r="V571" s="26">
        <f>IF(E571="","",SUMIF(OUTBOUND!$G:$G,WMS!E571,OUTBOUND!$L:$L))</f>
        <v>13</v>
      </c>
      <c r="W571" s="26">
        <f>IF(E571="","",SUMIF(OUTBOUND!$G:$G,WMS!E571,OUTBOUND!$M:$M))</f>
        <v>52</v>
      </c>
      <c r="X571" s="73">
        <f>IF(E571="","",SUMIF(OUTBOUND!$G:$G,WMS!E571,OUTBOUND!$O:$O))</f>
        <v>49.4</v>
      </c>
      <c r="Y571" s="73">
        <f>IF(E571="","",SUMIF(OUTBOUND!$G:$G,WMS!E571,OUTBOUND!$AC:$AC))</f>
        <v>31.2</v>
      </c>
      <c r="Z571" s="73">
        <f>IF(E571="","",SUMIF(OUTBOUND!$G:$G,WMS!E571,OUTBOUND!$P:$P))</f>
        <v>0.91</v>
      </c>
      <c r="AA571" s="26">
        <f t="shared" si="220"/>
        <v>7</v>
      </c>
      <c r="AB571" s="26">
        <f t="shared" si="221"/>
        <v>28</v>
      </c>
      <c r="AC571" s="73">
        <f t="shared" si="222"/>
        <v>26.6</v>
      </c>
      <c r="AD571" s="73">
        <f t="shared" si="223"/>
        <v>16.8</v>
      </c>
      <c r="AE571" s="73">
        <f t="shared" si="224"/>
        <v>0.49</v>
      </c>
      <c r="AF571" s="82" t="b">
        <f t="shared" si="225"/>
        <v>1</v>
      </c>
    </row>
    <row r="572" spans="1:32">
      <c r="A572" s="43" t="s">
        <v>3685</v>
      </c>
      <c r="B572" s="19" t="s">
        <v>1173</v>
      </c>
      <c r="C572" s="19" t="s">
        <v>3947</v>
      </c>
      <c r="D572" s="19">
        <v>41420751</v>
      </c>
      <c r="E572" s="58" t="str">
        <f t="shared" ref="E572:E623" si="226">IF(D572="","",C572&amp;"/"&amp;D572)</f>
        <v>KG-ARI-1906-00152-03404/41420751</v>
      </c>
      <c r="F572" s="19" t="s">
        <v>1175</v>
      </c>
      <c r="G572" s="19" t="s">
        <v>1176</v>
      </c>
      <c r="H572" s="45">
        <v>43601</v>
      </c>
      <c r="I572" s="46">
        <v>23</v>
      </c>
      <c r="J572" s="46">
        <v>138</v>
      </c>
      <c r="K572" s="67">
        <f t="shared" ref="K572:K623" si="227">IF(J572="","",J572/I572)</f>
        <v>6</v>
      </c>
      <c r="L572" s="47">
        <v>3.95</v>
      </c>
      <c r="M572" s="68">
        <f t="shared" ref="M572:M623" si="228">IF(L572="","",ROUND(I572*L572,3))</f>
        <v>90.85</v>
      </c>
      <c r="N572" s="46">
        <v>43.5</v>
      </c>
      <c r="O572" s="46">
        <v>21</v>
      </c>
      <c r="P572" s="46">
        <v>36.5</v>
      </c>
      <c r="Q572" s="73">
        <f t="shared" ref="Q572:Q623" si="229">IF(P572="","",ROUND(N572*O572*P572/1000000,3))</f>
        <v>0.033</v>
      </c>
      <c r="R572" s="67">
        <f t="shared" ref="R572:R623" si="230">IF(Q572="","",ROUND(N572*O572*P572/1000000*I572,2))</f>
        <v>0.77</v>
      </c>
      <c r="S572" s="74">
        <f t="shared" ref="S572:S623" si="231">IF(T572="","",T572/J572)</f>
        <v>0.58</v>
      </c>
      <c r="T572" s="51">
        <v>80.04</v>
      </c>
      <c r="U572" s="76" t="s">
        <v>3946</v>
      </c>
      <c r="V572" s="26">
        <f>IF(E572="","",SUMIF(OUTBOUND!$G:$G,WMS!E572,OUTBOUND!$L:$L))</f>
        <v>10</v>
      </c>
      <c r="W572" s="26">
        <f>IF(E572="","",SUMIF(OUTBOUND!$G:$G,WMS!E572,OUTBOUND!$M:$M))</f>
        <v>60</v>
      </c>
      <c r="X572" s="73">
        <f>IF(E572="","",SUMIF(OUTBOUND!$G:$G,WMS!E572,OUTBOUND!$O:$O))</f>
        <v>39.5</v>
      </c>
      <c r="Y572" s="73">
        <f>IF(E572="","",SUMIF(OUTBOUND!$G:$G,WMS!E572,OUTBOUND!$AC:$AC))</f>
        <v>34.8</v>
      </c>
      <c r="Z572" s="73">
        <f>IF(E572="","",SUMIF(OUTBOUND!$G:$G,WMS!E572,OUTBOUND!$P:$P))</f>
        <v>0.33</v>
      </c>
      <c r="AA572" s="26">
        <f t="shared" ref="AA572:AA623" si="232">IF(I572="","",I572-V572)</f>
        <v>13</v>
      </c>
      <c r="AB572" s="26">
        <f t="shared" ref="AB572:AB623" si="233">IF(J572="","",J572-W572)</f>
        <v>78</v>
      </c>
      <c r="AC572" s="73">
        <f t="shared" ref="AC572:AC623" si="234">IF(M572="","",M572-X572)</f>
        <v>51.35</v>
      </c>
      <c r="AD572" s="73">
        <f t="shared" ref="AD572:AD623" si="235">IF(T572="","",T572-Y572)</f>
        <v>45.24</v>
      </c>
      <c r="AE572" s="73">
        <f t="shared" ref="AE572:AE623" si="236">IF(R572="","",R572-Z572)</f>
        <v>0.44</v>
      </c>
      <c r="AF572" s="82" t="b">
        <f t="shared" ref="AF572:AF623" si="237">IF(AB572="","",EXACT(K572,AB572/AA572))</f>
        <v>1</v>
      </c>
    </row>
    <row r="573" spans="1:33">
      <c r="A573" s="61" t="s">
        <v>3685</v>
      </c>
      <c r="B573" s="62" t="s">
        <v>1173</v>
      </c>
      <c r="C573" s="62" t="s">
        <v>3945</v>
      </c>
      <c r="D573" s="62">
        <v>41420751</v>
      </c>
      <c r="E573" s="58" t="str">
        <f t="shared" si="226"/>
        <v>KG-ARI-1904-00124-03365/41420751</v>
      </c>
      <c r="F573" s="19" t="s">
        <v>1175</v>
      </c>
      <c r="G573" s="19" t="s">
        <v>1178</v>
      </c>
      <c r="H573" s="45">
        <v>43601</v>
      </c>
      <c r="I573" s="46">
        <v>46</v>
      </c>
      <c r="J573" s="46">
        <v>276</v>
      </c>
      <c r="K573" s="67">
        <f t="shared" si="227"/>
        <v>6</v>
      </c>
      <c r="L573" s="47">
        <v>3.95</v>
      </c>
      <c r="M573" s="68">
        <f t="shared" si="228"/>
        <v>181.7</v>
      </c>
      <c r="N573" s="46">
        <v>43.5</v>
      </c>
      <c r="O573" s="46">
        <v>21</v>
      </c>
      <c r="P573" s="46">
        <v>36.5</v>
      </c>
      <c r="Q573" s="73">
        <f t="shared" si="229"/>
        <v>0.033</v>
      </c>
      <c r="R573" s="67">
        <f t="shared" si="230"/>
        <v>1.53</v>
      </c>
      <c r="S573" s="74">
        <f t="shared" si="231"/>
        <v>0.58</v>
      </c>
      <c r="T573" s="51">
        <v>160.08</v>
      </c>
      <c r="U573" s="76" t="s">
        <v>3870</v>
      </c>
      <c r="V573" s="26">
        <f>IF(E573="","",SUMIF(OUTBOUND!$G:$G,WMS!E573,OUTBOUND!$L:$L))</f>
        <v>46</v>
      </c>
      <c r="W573" s="26">
        <f>IF(E573="","",SUMIF(OUTBOUND!$G:$G,WMS!E573,OUTBOUND!$M:$M))</f>
        <v>276</v>
      </c>
      <c r="X573" s="73">
        <f>IF(E573="","",SUMIF(OUTBOUND!$G:$G,WMS!E573,OUTBOUND!$O:$O))</f>
        <v>181.7</v>
      </c>
      <c r="Y573" s="73">
        <f>IF(E573="","",SUMIF(OUTBOUND!$G:$G,WMS!E573,OUTBOUND!$AC:$AC))</f>
        <v>160.08</v>
      </c>
      <c r="Z573" s="73">
        <f>IF(E573="","",SUMIF(OUTBOUND!$G:$G,WMS!E573,OUTBOUND!$P:$P))</f>
        <v>1.518</v>
      </c>
      <c r="AA573" s="26">
        <f t="shared" si="232"/>
        <v>0</v>
      </c>
      <c r="AB573" s="26">
        <f t="shared" si="233"/>
        <v>0</v>
      </c>
      <c r="AC573" s="73">
        <f t="shared" si="234"/>
        <v>0</v>
      </c>
      <c r="AD573" s="73">
        <f t="shared" si="235"/>
        <v>0</v>
      </c>
      <c r="AE573" s="73">
        <f t="shared" si="236"/>
        <v>0.012</v>
      </c>
      <c r="AF573" s="82" t="e">
        <f t="shared" si="237"/>
        <v>#DIV/0!</v>
      </c>
      <c r="AG573" s="60" t="s">
        <v>3310</v>
      </c>
    </row>
    <row r="574" spans="1:32">
      <c r="A574" s="43" t="s">
        <v>3685</v>
      </c>
      <c r="B574" s="19" t="s">
        <v>1179</v>
      </c>
      <c r="C574" s="19" t="s">
        <v>3948</v>
      </c>
      <c r="D574" s="19">
        <v>41718292</v>
      </c>
      <c r="E574" s="58" t="str">
        <f t="shared" si="226"/>
        <v>KG-ROB-1905-00132-03244/41718292</v>
      </c>
      <c r="F574" s="19" t="s">
        <v>1181</v>
      </c>
      <c r="G574" s="19" t="s">
        <v>1182</v>
      </c>
      <c r="H574" s="45">
        <v>43601</v>
      </c>
      <c r="I574" s="46">
        <v>250</v>
      </c>
      <c r="J574" s="46">
        <v>1500</v>
      </c>
      <c r="K574" s="67">
        <f t="shared" si="227"/>
        <v>6</v>
      </c>
      <c r="L574" s="47">
        <v>11.45</v>
      </c>
      <c r="M574" s="68">
        <f t="shared" si="228"/>
        <v>2862.5</v>
      </c>
      <c r="N574" s="46">
        <v>92.5</v>
      </c>
      <c r="O574" s="46">
        <v>17.5</v>
      </c>
      <c r="P574" s="46">
        <v>33.5</v>
      </c>
      <c r="Q574" s="73">
        <f t="shared" si="229"/>
        <v>0.054</v>
      </c>
      <c r="R574" s="67">
        <f t="shared" si="230"/>
        <v>13.56</v>
      </c>
      <c r="S574" s="74">
        <f t="shared" si="231"/>
        <v>1.62166666666667</v>
      </c>
      <c r="T574" s="51">
        <v>2432.5</v>
      </c>
      <c r="U574" s="89" t="s">
        <v>3949</v>
      </c>
      <c r="V574" s="26">
        <f>IF(E574="","",SUMIF(OUTBOUND!$G:$G,WMS!E574,OUTBOUND!$L:$L))</f>
        <v>0</v>
      </c>
      <c r="W574" s="26">
        <f>IF(E574="","",SUMIF(OUTBOUND!$G:$G,WMS!E574,OUTBOUND!$M:$M))</f>
        <v>0</v>
      </c>
      <c r="X574" s="73">
        <f>IF(E574="","",SUMIF(OUTBOUND!$G:$G,WMS!E574,OUTBOUND!$O:$O))</f>
        <v>0</v>
      </c>
      <c r="Y574" s="73">
        <f>IF(E574="","",SUMIF(OUTBOUND!$G:$G,WMS!E574,OUTBOUND!$AC:$AC))</f>
        <v>0</v>
      </c>
      <c r="Z574" s="73">
        <f>IF(E574="","",SUMIF(OUTBOUND!$G:$G,WMS!E574,OUTBOUND!$P:$P))</f>
        <v>0</v>
      </c>
      <c r="AA574" s="26">
        <f t="shared" si="232"/>
        <v>250</v>
      </c>
      <c r="AB574" s="26">
        <f t="shared" si="233"/>
        <v>1500</v>
      </c>
      <c r="AC574" s="73">
        <f t="shared" si="234"/>
        <v>2862.5</v>
      </c>
      <c r="AD574" s="73">
        <f t="shared" si="235"/>
        <v>2432.5</v>
      </c>
      <c r="AE574" s="73">
        <f t="shared" si="236"/>
        <v>13.56</v>
      </c>
      <c r="AF574" s="82" t="b">
        <f t="shared" si="237"/>
        <v>1</v>
      </c>
    </row>
    <row r="575" spans="1:32">
      <c r="A575" s="43" t="s">
        <v>3685</v>
      </c>
      <c r="B575" s="19" t="s">
        <v>1184</v>
      </c>
      <c r="C575" s="19" t="s">
        <v>3950</v>
      </c>
      <c r="D575" s="19">
        <v>41305171</v>
      </c>
      <c r="E575" s="58" t="str">
        <f t="shared" si="226"/>
        <v>KG-ROB-1905-00132-03390/41305171</v>
      </c>
      <c r="F575" s="20" t="s">
        <v>1186</v>
      </c>
      <c r="G575" s="20" t="s">
        <v>1189</v>
      </c>
      <c r="H575" s="45">
        <v>43602</v>
      </c>
      <c r="I575" s="46">
        <v>45</v>
      </c>
      <c r="J575" s="46">
        <v>540</v>
      </c>
      <c r="K575" s="67">
        <f t="shared" si="227"/>
        <v>12</v>
      </c>
      <c r="L575" s="47">
        <v>3.55</v>
      </c>
      <c r="M575" s="68">
        <f t="shared" si="228"/>
        <v>159.75</v>
      </c>
      <c r="N575" s="46">
        <v>34</v>
      </c>
      <c r="O575" s="46">
        <v>18.5</v>
      </c>
      <c r="P575" s="46">
        <v>63</v>
      </c>
      <c r="Q575" s="73">
        <f t="shared" si="229"/>
        <v>0.04</v>
      </c>
      <c r="R575" s="67">
        <f t="shared" si="230"/>
        <v>1.78</v>
      </c>
      <c r="S575" s="74">
        <f t="shared" si="231"/>
        <v>0.25</v>
      </c>
      <c r="T575" s="51">
        <v>135</v>
      </c>
      <c r="U575" s="79" t="s">
        <v>3472</v>
      </c>
      <c r="V575" s="26">
        <f>IF(E575="","",SUMIF(OUTBOUND!$G:$G,WMS!E575,OUTBOUND!$L:$L))</f>
        <v>42</v>
      </c>
      <c r="W575" s="26">
        <f>IF(E575="","",SUMIF(OUTBOUND!$G:$G,WMS!E575,OUTBOUND!$M:$M))</f>
        <v>504</v>
      </c>
      <c r="X575" s="73">
        <f>IF(E575="","",SUMIF(OUTBOUND!$G:$G,WMS!E575,OUTBOUND!$O:$O))</f>
        <v>149.1</v>
      </c>
      <c r="Y575" s="73">
        <f>IF(E575="","",SUMIF(OUTBOUND!$G:$G,WMS!E575,OUTBOUND!$AC:$AC))</f>
        <v>126</v>
      </c>
      <c r="Z575" s="73">
        <f>IF(E575="","",SUMIF(OUTBOUND!$G:$G,WMS!E575,OUTBOUND!$P:$P))</f>
        <v>1.68</v>
      </c>
      <c r="AA575" s="26">
        <f t="shared" si="232"/>
        <v>3</v>
      </c>
      <c r="AB575" s="26">
        <f t="shared" si="233"/>
        <v>36</v>
      </c>
      <c r="AC575" s="73">
        <f t="shared" si="234"/>
        <v>10.65</v>
      </c>
      <c r="AD575" s="73">
        <f t="shared" si="235"/>
        <v>9</v>
      </c>
      <c r="AE575" s="73">
        <f t="shared" si="236"/>
        <v>0.1</v>
      </c>
      <c r="AF575" s="82" t="b">
        <f t="shared" si="237"/>
        <v>1</v>
      </c>
    </row>
    <row r="576" spans="1:32">
      <c r="A576" s="43" t="s">
        <v>3685</v>
      </c>
      <c r="B576" s="19" t="s">
        <v>1184</v>
      </c>
      <c r="C576" s="19" t="s">
        <v>3951</v>
      </c>
      <c r="D576" s="19">
        <v>41401552</v>
      </c>
      <c r="E576" s="58" t="str">
        <f t="shared" si="226"/>
        <v>KG-ROB-1906-00133-03391/41401552</v>
      </c>
      <c r="F576" s="20" t="s">
        <v>1186</v>
      </c>
      <c r="G576" s="20" t="s">
        <v>1187</v>
      </c>
      <c r="H576" s="45">
        <v>43602</v>
      </c>
      <c r="I576" s="46">
        <v>57</v>
      </c>
      <c r="J576" s="46">
        <v>684</v>
      </c>
      <c r="K576" s="67">
        <f t="shared" si="227"/>
        <v>12</v>
      </c>
      <c r="L576" s="47">
        <v>2.35</v>
      </c>
      <c r="M576" s="68">
        <f t="shared" si="228"/>
        <v>133.95</v>
      </c>
      <c r="N576" s="46">
        <v>43</v>
      </c>
      <c r="O576" s="46">
        <v>23.5</v>
      </c>
      <c r="P576" s="46">
        <v>48.5</v>
      </c>
      <c r="Q576" s="73">
        <f t="shared" si="229"/>
        <v>0.049</v>
      </c>
      <c r="R576" s="67">
        <f t="shared" si="230"/>
        <v>2.79</v>
      </c>
      <c r="S576" s="74">
        <f t="shared" si="231"/>
        <v>0.150584795321637</v>
      </c>
      <c r="T576" s="51">
        <v>103</v>
      </c>
      <c r="U576" s="79" t="s">
        <v>3885</v>
      </c>
      <c r="V576" s="26">
        <f>IF(E576="","",SUMIF(OUTBOUND!$G:$G,WMS!E576,OUTBOUND!$L:$L))</f>
        <v>0</v>
      </c>
      <c r="W576" s="26">
        <f>IF(E576="","",SUMIF(OUTBOUND!$G:$G,WMS!E576,OUTBOUND!$M:$M))</f>
        <v>0</v>
      </c>
      <c r="X576" s="73">
        <f>IF(E576="","",SUMIF(OUTBOUND!$G:$G,WMS!E576,OUTBOUND!$O:$O))</f>
        <v>0</v>
      </c>
      <c r="Y576" s="73">
        <f>IF(E576="","",SUMIF(OUTBOUND!$G:$G,WMS!E576,OUTBOUND!$AC:$AC))</f>
        <v>0</v>
      </c>
      <c r="Z576" s="73">
        <f>IF(E576="","",SUMIF(OUTBOUND!$G:$G,WMS!E576,OUTBOUND!$P:$P))</f>
        <v>0</v>
      </c>
      <c r="AA576" s="26">
        <f t="shared" si="232"/>
        <v>57</v>
      </c>
      <c r="AB576" s="26">
        <f t="shared" si="233"/>
        <v>684</v>
      </c>
      <c r="AC576" s="73">
        <f t="shared" si="234"/>
        <v>133.95</v>
      </c>
      <c r="AD576" s="73">
        <f t="shared" si="235"/>
        <v>103</v>
      </c>
      <c r="AE576" s="73">
        <f t="shared" si="236"/>
        <v>2.79</v>
      </c>
      <c r="AF576" s="82" t="b">
        <f t="shared" si="237"/>
        <v>1</v>
      </c>
    </row>
    <row r="577" spans="1:32">
      <c r="A577" s="43" t="s">
        <v>3685</v>
      </c>
      <c r="B577" s="19" t="s">
        <v>1184</v>
      </c>
      <c r="C577" s="19" t="s">
        <v>3951</v>
      </c>
      <c r="D577" s="19">
        <v>41401460</v>
      </c>
      <c r="E577" s="58" t="str">
        <f t="shared" si="226"/>
        <v>KG-ROB-1906-00133-03391/41401460</v>
      </c>
      <c r="F577" s="20" t="s">
        <v>1186</v>
      </c>
      <c r="G577" s="20" t="s">
        <v>1187</v>
      </c>
      <c r="H577" s="45">
        <v>43602</v>
      </c>
      <c r="I577" s="46">
        <v>50</v>
      </c>
      <c r="J577" s="46">
        <v>800</v>
      </c>
      <c r="K577" s="67">
        <f t="shared" si="227"/>
        <v>16</v>
      </c>
      <c r="L577" s="47">
        <v>3.1</v>
      </c>
      <c r="M577" s="68">
        <f t="shared" si="228"/>
        <v>155</v>
      </c>
      <c r="N577" s="46">
        <v>29</v>
      </c>
      <c r="O577" s="46">
        <v>24</v>
      </c>
      <c r="P577" s="46">
        <v>45</v>
      </c>
      <c r="Q577" s="73">
        <f t="shared" si="229"/>
        <v>0.031</v>
      </c>
      <c r="R577" s="67">
        <f t="shared" si="230"/>
        <v>1.57</v>
      </c>
      <c r="S577" s="74">
        <f t="shared" si="231"/>
        <v>0.17125</v>
      </c>
      <c r="T577" s="51">
        <v>137</v>
      </c>
      <c r="U577" s="79" t="s">
        <v>3885</v>
      </c>
      <c r="V577" s="26">
        <f>IF(E577="","",SUMIF(OUTBOUND!$G:$G,WMS!E577,OUTBOUND!$L:$L))</f>
        <v>0</v>
      </c>
      <c r="W577" s="26">
        <f>IF(E577="","",SUMIF(OUTBOUND!$G:$G,WMS!E577,OUTBOUND!$M:$M))</f>
        <v>0</v>
      </c>
      <c r="X577" s="73">
        <f>IF(E577="","",SUMIF(OUTBOUND!$G:$G,WMS!E577,OUTBOUND!$O:$O))</f>
        <v>0</v>
      </c>
      <c r="Y577" s="73">
        <f>IF(E577="","",SUMIF(OUTBOUND!$G:$G,WMS!E577,OUTBOUND!$AC:$AC))</f>
        <v>0</v>
      </c>
      <c r="Z577" s="73">
        <f>IF(E577="","",SUMIF(OUTBOUND!$G:$G,WMS!E577,OUTBOUND!$P:$P))</f>
        <v>0</v>
      </c>
      <c r="AA577" s="26">
        <f t="shared" si="232"/>
        <v>50</v>
      </c>
      <c r="AB577" s="26">
        <f t="shared" si="233"/>
        <v>800</v>
      </c>
      <c r="AC577" s="73">
        <f t="shared" si="234"/>
        <v>155</v>
      </c>
      <c r="AD577" s="73">
        <f t="shared" si="235"/>
        <v>137</v>
      </c>
      <c r="AE577" s="73">
        <f t="shared" si="236"/>
        <v>1.57</v>
      </c>
      <c r="AF577" s="82" t="b">
        <f t="shared" si="237"/>
        <v>1</v>
      </c>
    </row>
    <row r="578" spans="1:32">
      <c r="A578" s="43" t="s">
        <v>3685</v>
      </c>
      <c r="B578" s="19" t="s">
        <v>1184</v>
      </c>
      <c r="C578" s="19" t="s">
        <v>3951</v>
      </c>
      <c r="D578" s="19">
        <v>41401514</v>
      </c>
      <c r="E578" s="58" t="str">
        <f t="shared" si="226"/>
        <v>KG-ROB-1906-00133-03391/41401514</v>
      </c>
      <c r="F578" s="20" t="s">
        <v>1186</v>
      </c>
      <c r="G578" s="20" t="s">
        <v>1187</v>
      </c>
      <c r="H578" s="45">
        <v>43602</v>
      </c>
      <c r="I578" s="46">
        <v>101</v>
      </c>
      <c r="J578" s="46">
        <v>1212</v>
      </c>
      <c r="K578" s="67">
        <f t="shared" si="227"/>
        <v>12</v>
      </c>
      <c r="L578" s="47">
        <v>1.6</v>
      </c>
      <c r="M578" s="68">
        <f t="shared" si="228"/>
        <v>161.6</v>
      </c>
      <c r="N578" s="46">
        <v>23</v>
      </c>
      <c r="O578" s="46">
        <v>22.5</v>
      </c>
      <c r="P578" s="46">
        <v>29</v>
      </c>
      <c r="Q578" s="73">
        <f t="shared" si="229"/>
        <v>0.015</v>
      </c>
      <c r="R578" s="67">
        <f t="shared" si="230"/>
        <v>1.52</v>
      </c>
      <c r="S578" s="74">
        <f t="shared" si="231"/>
        <v>0.0957095709570957</v>
      </c>
      <c r="T578" s="51">
        <v>116</v>
      </c>
      <c r="U578" s="79" t="s">
        <v>3472</v>
      </c>
      <c r="V578" s="26">
        <f>IF(E578="","",SUMIF(OUTBOUND!$G:$G,WMS!E578,OUTBOUND!$L:$L))</f>
        <v>0</v>
      </c>
      <c r="W578" s="26">
        <f>IF(E578="","",SUMIF(OUTBOUND!$G:$G,WMS!E578,OUTBOUND!$M:$M))</f>
        <v>0</v>
      </c>
      <c r="X578" s="73">
        <f>IF(E578="","",SUMIF(OUTBOUND!$G:$G,WMS!E578,OUTBOUND!$O:$O))</f>
        <v>0</v>
      </c>
      <c r="Y578" s="73">
        <f>IF(E578="","",SUMIF(OUTBOUND!$G:$G,WMS!E578,OUTBOUND!$AC:$AC))</f>
        <v>0</v>
      </c>
      <c r="Z578" s="73">
        <f>IF(E578="","",SUMIF(OUTBOUND!$G:$G,WMS!E578,OUTBOUND!$P:$P))</f>
        <v>0</v>
      </c>
      <c r="AA578" s="26">
        <f t="shared" si="232"/>
        <v>101</v>
      </c>
      <c r="AB578" s="26">
        <f t="shared" si="233"/>
        <v>1212</v>
      </c>
      <c r="AC578" s="73">
        <f t="shared" si="234"/>
        <v>161.6</v>
      </c>
      <c r="AD578" s="73">
        <f t="shared" si="235"/>
        <v>116</v>
      </c>
      <c r="AE578" s="73">
        <f t="shared" si="236"/>
        <v>1.52</v>
      </c>
      <c r="AF578" s="82" t="b">
        <f t="shared" si="237"/>
        <v>1</v>
      </c>
    </row>
    <row r="579" spans="1:32">
      <c r="A579" s="43" t="s">
        <v>3685</v>
      </c>
      <c r="B579" s="19" t="s">
        <v>1184</v>
      </c>
      <c r="C579" s="19" t="s">
        <v>3952</v>
      </c>
      <c r="D579" s="19">
        <v>42565406</v>
      </c>
      <c r="E579" s="58" t="str">
        <f t="shared" si="226"/>
        <v>KG-ROB-1907-00134-03392/42565406</v>
      </c>
      <c r="F579" s="20" t="s">
        <v>1186</v>
      </c>
      <c r="G579" s="20" t="s">
        <v>1188</v>
      </c>
      <c r="H579" s="45">
        <v>43602</v>
      </c>
      <c r="I579" s="46">
        <v>16</v>
      </c>
      <c r="J579" s="46">
        <v>576</v>
      </c>
      <c r="K579" s="67">
        <f t="shared" si="227"/>
        <v>36</v>
      </c>
      <c r="L579" s="47">
        <v>4.25</v>
      </c>
      <c r="M579" s="68">
        <f t="shared" si="228"/>
        <v>68</v>
      </c>
      <c r="N579" s="46">
        <v>29.5</v>
      </c>
      <c r="O579" s="46">
        <v>29</v>
      </c>
      <c r="P579" s="46">
        <v>27</v>
      </c>
      <c r="Q579" s="73">
        <f t="shared" si="229"/>
        <v>0.023</v>
      </c>
      <c r="R579" s="67">
        <f t="shared" si="230"/>
        <v>0.37</v>
      </c>
      <c r="S579" s="74">
        <f t="shared" si="231"/>
        <v>0.09375</v>
      </c>
      <c r="T579" s="51">
        <v>54</v>
      </c>
      <c r="U579" s="79" t="s">
        <v>3885</v>
      </c>
      <c r="V579" s="26">
        <f>IF(E579="","",SUMIF(OUTBOUND!$G:$G,WMS!E579,OUTBOUND!$L:$L))</f>
        <v>0</v>
      </c>
      <c r="W579" s="26">
        <f>IF(E579="","",SUMIF(OUTBOUND!$G:$G,WMS!E579,OUTBOUND!$M:$M))</f>
        <v>0</v>
      </c>
      <c r="X579" s="73">
        <f>IF(E579="","",SUMIF(OUTBOUND!$G:$G,WMS!E579,OUTBOUND!$O:$O))</f>
        <v>0</v>
      </c>
      <c r="Y579" s="73">
        <f>IF(E579="","",SUMIF(OUTBOUND!$G:$G,WMS!E579,OUTBOUND!$AC:$AC))</f>
        <v>0</v>
      </c>
      <c r="Z579" s="73">
        <f>IF(E579="","",SUMIF(OUTBOUND!$G:$G,WMS!E579,OUTBOUND!$P:$P))</f>
        <v>0</v>
      </c>
      <c r="AA579" s="26">
        <f t="shared" si="232"/>
        <v>16</v>
      </c>
      <c r="AB579" s="26">
        <f t="shared" si="233"/>
        <v>576</v>
      </c>
      <c r="AC579" s="73">
        <f t="shared" si="234"/>
        <v>68</v>
      </c>
      <c r="AD579" s="73">
        <f t="shared" si="235"/>
        <v>54</v>
      </c>
      <c r="AE579" s="73">
        <f t="shared" si="236"/>
        <v>0.37</v>
      </c>
      <c r="AF579" s="82" t="b">
        <f t="shared" si="237"/>
        <v>1</v>
      </c>
    </row>
    <row r="580" spans="1:32">
      <c r="A580" s="43" t="s">
        <v>3685</v>
      </c>
      <c r="B580" s="19" t="s">
        <v>1184</v>
      </c>
      <c r="C580" s="19" t="s">
        <v>3953</v>
      </c>
      <c r="D580" s="19">
        <v>41521328</v>
      </c>
      <c r="E580" s="58" t="str">
        <f t="shared" si="226"/>
        <v>KG-ROB-1908-00135-03393/41521328</v>
      </c>
      <c r="F580" s="20" t="s">
        <v>1186</v>
      </c>
      <c r="G580" s="20" t="s">
        <v>1187</v>
      </c>
      <c r="H580" s="45">
        <v>43602</v>
      </c>
      <c r="I580" s="46">
        <v>38</v>
      </c>
      <c r="J580" s="46">
        <v>304</v>
      </c>
      <c r="K580" s="67">
        <f t="shared" si="227"/>
        <v>8</v>
      </c>
      <c r="L580" s="47">
        <v>3.35</v>
      </c>
      <c r="M580" s="68">
        <f t="shared" si="228"/>
        <v>127.3</v>
      </c>
      <c r="N580" s="46">
        <v>46</v>
      </c>
      <c r="O580" s="46">
        <v>32.5</v>
      </c>
      <c r="P580" s="46">
        <v>47</v>
      </c>
      <c r="Q580" s="73">
        <f t="shared" si="229"/>
        <v>0.07</v>
      </c>
      <c r="R580" s="67">
        <f t="shared" si="230"/>
        <v>2.67</v>
      </c>
      <c r="S580" s="74">
        <f t="shared" si="231"/>
        <v>0.348684210526316</v>
      </c>
      <c r="T580" s="51">
        <v>106</v>
      </c>
      <c r="U580" s="79" t="s">
        <v>3340</v>
      </c>
      <c r="V580" s="26">
        <f>IF(E580="","",SUMIF(OUTBOUND!$G:$G,WMS!E580,OUTBOUND!$L:$L))</f>
        <v>0</v>
      </c>
      <c r="W580" s="26">
        <f>IF(E580="","",SUMIF(OUTBOUND!$G:$G,WMS!E580,OUTBOUND!$M:$M))</f>
        <v>0</v>
      </c>
      <c r="X580" s="73">
        <f>IF(E580="","",SUMIF(OUTBOUND!$G:$G,WMS!E580,OUTBOUND!$O:$O))</f>
        <v>0</v>
      </c>
      <c r="Y580" s="73">
        <f>IF(E580="","",SUMIF(OUTBOUND!$G:$G,WMS!E580,OUTBOUND!$AC:$AC))</f>
        <v>0</v>
      </c>
      <c r="Z580" s="73">
        <f>IF(E580="","",SUMIF(OUTBOUND!$G:$G,WMS!E580,OUTBOUND!$P:$P))</f>
        <v>0</v>
      </c>
      <c r="AA580" s="26">
        <f t="shared" si="232"/>
        <v>38</v>
      </c>
      <c r="AB580" s="26">
        <f t="shared" si="233"/>
        <v>304</v>
      </c>
      <c r="AC580" s="73">
        <f t="shared" si="234"/>
        <v>127.3</v>
      </c>
      <c r="AD580" s="73">
        <f t="shared" si="235"/>
        <v>106</v>
      </c>
      <c r="AE580" s="73">
        <f t="shared" si="236"/>
        <v>2.67</v>
      </c>
      <c r="AF580" s="82" t="b">
        <f t="shared" si="237"/>
        <v>1</v>
      </c>
    </row>
    <row r="581" spans="1:32">
      <c r="A581" s="43" t="s">
        <v>3685</v>
      </c>
      <c r="B581" s="19" t="s">
        <v>1184</v>
      </c>
      <c r="C581" s="19" t="s">
        <v>3954</v>
      </c>
      <c r="D581" s="19">
        <v>41401439</v>
      </c>
      <c r="E581" s="58" t="str">
        <f t="shared" si="226"/>
        <v>KG-ROB-1905-00132-03394/41401439</v>
      </c>
      <c r="F581" s="20" t="s">
        <v>1186</v>
      </c>
      <c r="G581" s="20" t="s">
        <v>1187</v>
      </c>
      <c r="H581" s="45">
        <v>43602</v>
      </c>
      <c r="I581" s="46">
        <v>108</v>
      </c>
      <c r="J581" s="46">
        <v>1296</v>
      </c>
      <c r="K581" s="67">
        <f t="shared" si="227"/>
        <v>12</v>
      </c>
      <c r="L581" s="47">
        <v>3.15</v>
      </c>
      <c r="M581" s="68">
        <f t="shared" si="228"/>
        <v>340.2</v>
      </c>
      <c r="N581" s="46">
        <v>45</v>
      </c>
      <c r="O581" s="46">
        <v>31</v>
      </c>
      <c r="P581" s="46">
        <v>24.5</v>
      </c>
      <c r="Q581" s="73">
        <f t="shared" si="229"/>
        <v>0.034</v>
      </c>
      <c r="R581" s="67">
        <f t="shared" si="230"/>
        <v>3.69</v>
      </c>
      <c r="S581" s="74">
        <f t="shared" si="231"/>
        <v>0.225308641975309</v>
      </c>
      <c r="T581" s="51">
        <v>292</v>
      </c>
      <c r="U581" s="79" t="s">
        <v>3931</v>
      </c>
      <c r="V581" s="26">
        <f>IF(E581="","",SUMIF(OUTBOUND!$G:$G,WMS!E581,OUTBOUND!$L:$L))</f>
        <v>0</v>
      </c>
      <c r="W581" s="26">
        <f>IF(E581="","",SUMIF(OUTBOUND!$G:$G,WMS!E581,OUTBOUND!$M:$M))</f>
        <v>0</v>
      </c>
      <c r="X581" s="73">
        <f>IF(E581="","",SUMIF(OUTBOUND!$G:$G,WMS!E581,OUTBOUND!$O:$O))</f>
        <v>0</v>
      </c>
      <c r="Y581" s="73">
        <f>IF(E581="","",SUMIF(OUTBOUND!$G:$G,WMS!E581,OUTBOUND!$AC:$AC))</f>
        <v>0</v>
      </c>
      <c r="Z581" s="73">
        <f>IF(E581="","",SUMIF(OUTBOUND!$G:$G,WMS!E581,OUTBOUND!$P:$P))</f>
        <v>0</v>
      </c>
      <c r="AA581" s="26">
        <f t="shared" si="232"/>
        <v>108</v>
      </c>
      <c r="AB581" s="26">
        <f t="shared" si="233"/>
        <v>1296</v>
      </c>
      <c r="AC581" s="73">
        <f t="shared" si="234"/>
        <v>340.2</v>
      </c>
      <c r="AD581" s="73">
        <f t="shared" si="235"/>
        <v>292</v>
      </c>
      <c r="AE581" s="73">
        <f t="shared" si="236"/>
        <v>3.69</v>
      </c>
      <c r="AF581" s="82" t="b">
        <f t="shared" si="237"/>
        <v>1</v>
      </c>
    </row>
    <row r="582" spans="1:32">
      <c r="A582" s="43" t="s">
        <v>3685</v>
      </c>
      <c r="B582" s="19" t="s">
        <v>1190</v>
      </c>
      <c r="C582" s="19" t="s">
        <v>3955</v>
      </c>
      <c r="D582" s="19" t="s">
        <v>3956</v>
      </c>
      <c r="E582" s="58" t="str">
        <f t="shared" si="226"/>
        <v>KG-ROB-1905-00132-03216/42683650</v>
      </c>
      <c r="F582" s="19" t="s">
        <v>1192</v>
      </c>
      <c r="G582" s="20" t="s">
        <v>1193</v>
      </c>
      <c r="H582" s="45">
        <v>43605</v>
      </c>
      <c r="I582" s="46">
        <v>29</v>
      </c>
      <c r="J582" s="46">
        <v>435</v>
      </c>
      <c r="K582" s="67">
        <f t="shared" si="227"/>
        <v>15</v>
      </c>
      <c r="L582" s="47">
        <v>1.45</v>
      </c>
      <c r="M582" s="68">
        <f t="shared" si="228"/>
        <v>42.05</v>
      </c>
      <c r="N582" s="46">
        <v>81.5</v>
      </c>
      <c r="O582" s="46">
        <v>39.5</v>
      </c>
      <c r="P582" s="46">
        <v>13</v>
      </c>
      <c r="Q582" s="73">
        <f t="shared" si="229"/>
        <v>0.042</v>
      </c>
      <c r="R582" s="67">
        <f t="shared" si="230"/>
        <v>1.21</v>
      </c>
      <c r="S582" s="74">
        <f t="shared" si="231"/>
        <v>0.0528735632183908</v>
      </c>
      <c r="T582" s="51">
        <v>23</v>
      </c>
      <c r="U582" s="79" t="s">
        <v>3472</v>
      </c>
      <c r="V582" s="26">
        <f>IF(E582="","",SUMIF(OUTBOUND!$G:$G,WMS!E582,OUTBOUND!$L:$L))</f>
        <v>15</v>
      </c>
      <c r="W582" s="26">
        <f>IF(E582="","",SUMIF(OUTBOUND!$G:$G,WMS!E582,OUTBOUND!$M:$M))</f>
        <v>225</v>
      </c>
      <c r="X582" s="73">
        <f>IF(E582="","",SUMIF(OUTBOUND!$G:$G,WMS!E582,OUTBOUND!$O:$O))</f>
        <v>21.75</v>
      </c>
      <c r="Y582" s="73">
        <f>IF(E582="","",SUMIF(OUTBOUND!$G:$G,WMS!E582,OUTBOUND!$AC:$AC))</f>
        <v>11.8965517241379</v>
      </c>
      <c r="Z582" s="73">
        <f>IF(E582="","",SUMIF(OUTBOUND!$G:$G,WMS!E582,OUTBOUND!$P:$P))</f>
        <v>0.63</v>
      </c>
      <c r="AA582" s="26">
        <f t="shared" si="232"/>
        <v>14</v>
      </c>
      <c r="AB582" s="26">
        <f t="shared" si="233"/>
        <v>210</v>
      </c>
      <c r="AC582" s="73">
        <f t="shared" si="234"/>
        <v>20.3</v>
      </c>
      <c r="AD582" s="73">
        <f t="shared" si="235"/>
        <v>11.1034482758621</v>
      </c>
      <c r="AE582" s="73">
        <f t="shared" si="236"/>
        <v>0.58</v>
      </c>
      <c r="AF582" s="82" t="b">
        <f t="shared" si="237"/>
        <v>1</v>
      </c>
    </row>
    <row r="583" spans="1:32">
      <c r="A583" s="43" t="s">
        <v>3685</v>
      </c>
      <c r="B583" s="19" t="s">
        <v>1190</v>
      </c>
      <c r="C583" s="19" t="s">
        <v>3955</v>
      </c>
      <c r="D583" s="19" t="s">
        <v>3957</v>
      </c>
      <c r="E583" s="58" t="str">
        <f t="shared" si="226"/>
        <v>KG-ROB-1905-00132-03216/42683155</v>
      </c>
      <c r="F583" s="19" t="s">
        <v>1192</v>
      </c>
      <c r="G583" s="20" t="s">
        <v>1193</v>
      </c>
      <c r="H583" s="45">
        <v>43605</v>
      </c>
      <c r="I583" s="46">
        <v>29</v>
      </c>
      <c r="J583" s="46">
        <v>435</v>
      </c>
      <c r="K583" s="67">
        <f t="shared" si="227"/>
        <v>15</v>
      </c>
      <c r="L583" s="47">
        <v>1.45</v>
      </c>
      <c r="M583" s="68">
        <f t="shared" si="228"/>
        <v>42.05</v>
      </c>
      <c r="N583" s="46">
        <v>81.5</v>
      </c>
      <c r="O583" s="46">
        <v>39.5</v>
      </c>
      <c r="P583" s="46">
        <v>13</v>
      </c>
      <c r="Q583" s="73">
        <f t="shared" si="229"/>
        <v>0.042</v>
      </c>
      <c r="R583" s="67">
        <f t="shared" si="230"/>
        <v>1.21</v>
      </c>
      <c r="S583" s="74">
        <f t="shared" si="231"/>
        <v>0.0528735632183908</v>
      </c>
      <c r="T583" s="51">
        <v>23</v>
      </c>
      <c r="U583" s="79" t="s">
        <v>3472</v>
      </c>
      <c r="V583" s="26">
        <f>IF(E583="","",SUMIF(OUTBOUND!$G:$G,WMS!E583,OUTBOUND!$L:$L))</f>
        <v>15</v>
      </c>
      <c r="W583" s="26">
        <f>IF(E583="","",SUMIF(OUTBOUND!$G:$G,WMS!E583,OUTBOUND!$M:$M))</f>
        <v>225</v>
      </c>
      <c r="X583" s="73">
        <f>IF(E583="","",SUMIF(OUTBOUND!$G:$G,WMS!E583,OUTBOUND!$O:$O))</f>
        <v>21.75</v>
      </c>
      <c r="Y583" s="73">
        <f>IF(E583="","",SUMIF(OUTBOUND!$G:$G,WMS!E583,OUTBOUND!$AC:$AC))</f>
        <v>11.8965517241379</v>
      </c>
      <c r="Z583" s="73">
        <f>IF(E583="","",SUMIF(OUTBOUND!$G:$G,WMS!E583,OUTBOUND!$P:$P))</f>
        <v>0.63</v>
      </c>
      <c r="AA583" s="26">
        <f t="shared" si="232"/>
        <v>14</v>
      </c>
      <c r="AB583" s="26">
        <f t="shared" si="233"/>
        <v>210</v>
      </c>
      <c r="AC583" s="73">
        <f t="shared" si="234"/>
        <v>20.3</v>
      </c>
      <c r="AD583" s="73">
        <f t="shared" si="235"/>
        <v>11.1034482758621</v>
      </c>
      <c r="AE583" s="73">
        <f t="shared" si="236"/>
        <v>0.58</v>
      </c>
      <c r="AF583" s="82" t="b">
        <f t="shared" si="237"/>
        <v>1</v>
      </c>
    </row>
    <row r="584" spans="1:32">
      <c r="A584" s="43" t="s">
        <v>3685</v>
      </c>
      <c r="B584" s="19" t="s">
        <v>1194</v>
      </c>
      <c r="C584" s="19" t="s">
        <v>3958</v>
      </c>
      <c r="D584" s="19" t="s">
        <v>3959</v>
      </c>
      <c r="E584" s="58" t="str">
        <f t="shared" si="226"/>
        <v>KG-ROB-1906-00133-03189/42056591</v>
      </c>
      <c r="F584" s="19" t="s">
        <v>1196</v>
      </c>
      <c r="G584" s="19" t="s">
        <v>1197</v>
      </c>
      <c r="H584" s="45">
        <v>43606</v>
      </c>
      <c r="I584" s="46">
        <v>84</v>
      </c>
      <c r="J584" s="46">
        <v>504</v>
      </c>
      <c r="K584" s="67">
        <f t="shared" si="227"/>
        <v>6</v>
      </c>
      <c r="L584" s="47">
        <v>2.3</v>
      </c>
      <c r="M584" s="68">
        <f t="shared" si="228"/>
        <v>193.2</v>
      </c>
      <c r="N584" s="46">
        <v>47</v>
      </c>
      <c r="O584" s="46">
        <v>19</v>
      </c>
      <c r="P584" s="46">
        <v>25</v>
      </c>
      <c r="Q584" s="73">
        <f t="shared" si="229"/>
        <v>0.022</v>
      </c>
      <c r="R584" s="67">
        <f t="shared" si="230"/>
        <v>1.88</v>
      </c>
      <c r="S584" s="74">
        <f t="shared" si="231"/>
        <v>0.333333333333333</v>
      </c>
      <c r="T584" s="51">
        <v>168</v>
      </c>
      <c r="U584" s="79" t="s">
        <v>3472</v>
      </c>
      <c r="V584" s="26">
        <f>IF(E584="","",SUMIF(OUTBOUND!$G:$G,WMS!E584,OUTBOUND!$L:$L))</f>
        <v>0</v>
      </c>
      <c r="W584" s="26">
        <f>IF(E584="","",SUMIF(OUTBOUND!$G:$G,WMS!E584,OUTBOUND!$M:$M))</f>
        <v>0</v>
      </c>
      <c r="X584" s="73">
        <f>IF(E584="","",SUMIF(OUTBOUND!$G:$G,WMS!E584,OUTBOUND!$O:$O))</f>
        <v>0</v>
      </c>
      <c r="Y584" s="73">
        <f>IF(E584="","",SUMIF(OUTBOUND!$G:$G,WMS!E584,OUTBOUND!$AC:$AC))</f>
        <v>0</v>
      </c>
      <c r="Z584" s="73">
        <f>IF(E584="","",SUMIF(OUTBOUND!$G:$G,WMS!E584,OUTBOUND!$P:$P))</f>
        <v>0</v>
      </c>
      <c r="AA584" s="26">
        <f t="shared" si="232"/>
        <v>84</v>
      </c>
      <c r="AB584" s="26">
        <f t="shared" si="233"/>
        <v>504</v>
      </c>
      <c r="AC584" s="73">
        <f t="shared" si="234"/>
        <v>193.2</v>
      </c>
      <c r="AD584" s="73">
        <f t="shared" si="235"/>
        <v>168</v>
      </c>
      <c r="AE584" s="73">
        <f t="shared" si="236"/>
        <v>1.88</v>
      </c>
      <c r="AF584" s="82" t="b">
        <f t="shared" si="237"/>
        <v>1</v>
      </c>
    </row>
    <row r="585" spans="1:32">
      <c r="A585" s="43" t="s">
        <v>3685</v>
      </c>
      <c r="B585" s="19" t="s">
        <v>1199</v>
      </c>
      <c r="C585" s="19" t="s">
        <v>3960</v>
      </c>
      <c r="D585" s="19">
        <v>42431770</v>
      </c>
      <c r="E585" s="58" t="str">
        <f t="shared" si="226"/>
        <v>KG-ROB-1905-00132-03170/42431770</v>
      </c>
      <c r="F585" s="19" t="s">
        <v>1201</v>
      </c>
      <c r="G585" s="19" t="s">
        <v>1202</v>
      </c>
      <c r="H585" s="45">
        <v>43606</v>
      </c>
      <c r="I585" s="46">
        <v>84</v>
      </c>
      <c r="J585" s="46">
        <v>504</v>
      </c>
      <c r="K585" s="67">
        <f t="shared" si="227"/>
        <v>6</v>
      </c>
      <c r="L585" s="47">
        <v>4.5</v>
      </c>
      <c r="M585" s="68">
        <f t="shared" si="228"/>
        <v>378</v>
      </c>
      <c r="N585" s="46">
        <v>30</v>
      </c>
      <c r="O585" s="46">
        <v>22.5</v>
      </c>
      <c r="P585" s="46">
        <v>25</v>
      </c>
      <c r="Q585" s="73">
        <f t="shared" si="229"/>
        <v>0.017</v>
      </c>
      <c r="R585" s="67">
        <f t="shared" si="230"/>
        <v>1.42</v>
      </c>
      <c r="S585" s="74">
        <f t="shared" si="231"/>
        <v>0.533333333333333</v>
      </c>
      <c r="T585" s="51">
        <v>268.8</v>
      </c>
      <c r="U585" s="79" t="s">
        <v>3472</v>
      </c>
      <c r="V585" s="26">
        <f>IF(E585="","",SUMIF(OUTBOUND!$G:$G,WMS!E585,OUTBOUND!$L:$L))</f>
        <v>67</v>
      </c>
      <c r="W585" s="26">
        <f>IF(E585="","",SUMIF(OUTBOUND!$G:$G,WMS!E585,OUTBOUND!$M:$M))</f>
        <v>402</v>
      </c>
      <c r="X585" s="73">
        <f>IF(E585="","",SUMIF(OUTBOUND!$G:$G,WMS!E585,OUTBOUND!$O:$O))</f>
        <v>301.5</v>
      </c>
      <c r="Y585" s="73">
        <f>IF(E585="","",SUMIF(OUTBOUND!$G:$G,WMS!E585,OUTBOUND!$AC:$AC))</f>
        <v>214.4</v>
      </c>
      <c r="Z585" s="73">
        <f>IF(E585="","",SUMIF(OUTBOUND!$G:$G,WMS!E585,OUTBOUND!$P:$P))</f>
        <v>1.139</v>
      </c>
      <c r="AA585" s="26">
        <f t="shared" si="232"/>
        <v>17</v>
      </c>
      <c r="AB585" s="26">
        <f t="shared" si="233"/>
        <v>102</v>
      </c>
      <c r="AC585" s="73">
        <f t="shared" si="234"/>
        <v>76.5</v>
      </c>
      <c r="AD585" s="73">
        <f t="shared" si="235"/>
        <v>54.4000000000001</v>
      </c>
      <c r="AE585" s="73">
        <f t="shared" si="236"/>
        <v>0.281</v>
      </c>
      <c r="AF585" s="82" t="b">
        <f t="shared" si="237"/>
        <v>1</v>
      </c>
    </row>
    <row r="586" spans="1:32">
      <c r="A586" s="43" t="s">
        <v>3685</v>
      </c>
      <c r="B586" s="19" t="s">
        <v>1203</v>
      </c>
      <c r="C586" s="19" t="s">
        <v>3961</v>
      </c>
      <c r="D586" s="19" t="s">
        <v>3962</v>
      </c>
      <c r="E586" s="58" t="str">
        <f t="shared" si="226"/>
        <v>KG-ROB-1905-00132-03338/42714972</v>
      </c>
      <c r="F586" s="19" t="s">
        <v>1205</v>
      </c>
      <c r="G586" s="19" t="s">
        <v>1208</v>
      </c>
      <c r="H586" s="45">
        <v>43606</v>
      </c>
      <c r="I586" s="46">
        <v>63</v>
      </c>
      <c r="J586" s="46">
        <v>1512</v>
      </c>
      <c r="K586" s="67">
        <f t="shared" si="227"/>
        <v>24</v>
      </c>
      <c r="L586" s="47">
        <v>1.87301587301587</v>
      </c>
      <c r="M586" s="68">
        <f t="shared" si="228"/>
        <v>118</v>
      </c>
      <c r="N586" s="46">
        <v>40</v>
      </c>
      <c r="O586" s="46">
        <v>8</v>
      </c>
      <c r="P586" s="46">
        <v>40</v>
      </c>
      <c r="Q586" s="73">
        <f t="shared" si="229"/>
        <v>0.013</v>
      </c>
      <c r="R586" s="67">
        <f t="shared" si="230"/>
        <v>0.81</v>
      </c>
      <c r="S586" s="74">
        <f t="shared" si="231"/>
        <v>0.0661375661375661</v>
      </c>
      <c r="T586" s="51">
        <v>100</v>
      </c>
      <c r="U586" s="79" t="s">
        <v>3472</v>
      </c>
      <c r="V586" s="26">
        <f>IF(E586="","",SUMIF(OUTBOUND!$G:$G,WMS!E586,OUTBOUND!$L:$L))</f>
        <v>12</v>
      </c>
      <c r="W586" s="26">
        <f>IF(E586="","",SUMIF(OUTBOUND!$G:$G,WMS!E586,OUTBOUND!$M:$M))</f>
        <v>288</v>
      </c>
      <c r="X586" s="73">
        <f>IF(E586="","",SUMIF(OUTBOUND!$G:$G,WMS!E586,OUTBOUND!$O:$O))</f>
        <v>22.4761904761904</v>
      </c>
      <c r="Y586" s="73">
        <f>IF(E586="","",SUMIF(OUTBOUND!$G:$G,WMS!E586,OUTBOUND!$AC:$AC))</f>
        <v>19.047619047619</v>
      </c>
      <c r="Z586" s="73">
        <f>IF(E586="","",SUMIF(OUTBOUND!$G:$G,WMS!E586,OUTBOUND!$P:$P))</f>
        <v>0.156</v>
      </c>
      <c r="AA586" s="26">
        <f t="shared" si="232"/>
        <v>51</v>
      </c>
      <c r="AB586" s="26">
        <f t="shared" si="233"/>
        <v>1224</v>
      </c>
      <c r="AC586" s="73">
        <f t="shared" si="234"/>
        <v>95.5238095238096</v>
      </c>
      <c r="AD586" s="73">
        <f t="shared" si="235"/>
        <v>80.952380952381</v>
      </c>
      <c r="AE586" s="73">
        <f t="shared" si="236"/>
        <v>0.654</v>
      </c>
      <c r="AF586" s="82" t="b">
        <f t="shared" si="237"/>
        <v>1</v>
      </c>
    </row>
    <row r="587" spans="1:32">
      <c r="A587" s="43" t="s">
        <v>3685</v>
      </c>
      <c r="B587" s="19" t="s">
        <v>1203</v>
      </c>
      <c r="C587" s="19" t="s">
        <v>3961</v>
      </c>
      <c r="D587" s="19" t="s">
        <v>3963</v>
      </c>
      <c r="E587" s="58" t="str">
        <f t="shared" si="226"/>
        <v>KG-ROB-1905-00132-03338/42569930</v>
      </c>
      <c r="F587" s="19" t="s">
        <v>1205</v>
      </c>
      <c r="G587" s="19" t="s">
        <v>1206</v>
      </c>
      <c r="H587" s="45">
        <v>43606</v>
      </c>
      <c r="I587" s="46">
        <v>50</v>
      </c>
      <c r="J587" s="46">
        <v>1500</v>
      </c>
      <c r="K587" s="67">
        <f t="shared" si="227"/>
        <v>30</v>
      </c>
      <c r="L587" s="47">
        <v>2.82</v>
      </c>
      <c r="M587" s="68">
        <f t="shared" si="228"/>
        <v>141</v>
      </c>
      <c r="N587" s="46">
        <v>47</v>
      </c>
      <c r="O587" s="46">
        <v>33</v>
      </c>
      <c r="P587" s="46">
        <v>5</v>
      </c>
      <c r="Q587" s="73">
        <f t="shared" si="229"/>
        <v>0.008</v>
      </c>
      <c r="R587" s="67">
        <f t="shared" si="230"/>
        <v>0.39</v>
      </c>
      <c r="S587" s="74">
        <f t="shared" si="231"/>
        <v>0.078</v>
      </c>
      <c r="T587" s="51">
        <v>117</v>
      </c>
      <c r="U587" s="79" t="s">
        <v>3472</v>
      </c>
      <c r="V587" s="26">
        <f>IF(E587="","",SUMIF(OUTBOUND!$G:$G,WMS!E587,OUTBOUND!$L:$L))</f>
        <v>0</v>
      </c>
      <c r="W587" s="26">
        <f>IF(E587="","",SUMIF(OUTBOUND!$G:$G,WMS!E587,OUTBOUND!$M:$M))</f>
        <v>0</v>
      </c>
      <c r="X587" s="73">
        <f>IF(E587="","",SUMIF(OUTBOUND!$G:$G,WMS!E587,OUTBOUND!$O:$O))</f>
        <v>0</v>
      </c>
      <c r="Y587" s="73">
        <f>IF(E587="","",SUMIF(OUTBOUND!$G:$G,WMS!E587,OUTBOUND!$AC:$AC))</f>
        <v>0</v>
      </c>
      <c r="Z587" s="73">
        <f>IF(E587="","",SUMIF(OUTBOUND!$G:$G,WMS!E587,OUTBOUND!$P:$P))</f>
        <v>0</v>
      </c>
      <c r="AA587" s="26">
        <f t="shared" si="232"/>
        <v>50</v>
      </c>
      <c r="AB587" s="26">
        <f t="shared" si="233"/>
        <v>1500</v>
      </c>
      <c r="AC587" s="73">
        <f t="shared" si="234"/>
        <v>141</v>
      </c>
      <c r="AD587" s="73">
        <f t="shared" si="235"/>
        <v>117</v>
      </c>
      <c r="AE587" s="73">
        <f t="shared" si="236"/>
        <v>0.39</v>
      </c>
      <c r="AF587" s="82" t="b">
        <f t="shared" si="237"/>
        <v>1</v>
      </c>
    </row>
    <row r="588" spans="1:32">
      <c r="A588" s="43" t="s">
        <v>3685</v>
      </c>
      <c r="B588" s="19" t="s">
        <v>1203</v>
      </c>
      <c r="C588" s="19" t="s">
        <v>3961</v>
      </c>
      <c r="D588" s="19" t="s">
        <v>3964</v>
      </c>
      <c r="E588" s="58" t="str">
        <f t="shared" si="226"/>
        <v>KG-ROB-1905-00132-03338/42634560</v>
      </c>
      <c r="F588" s="19" t="s">
        <v>1205</v>
      </c>
      <c r="G588" s="19" t="s">
        <v>1208</v>
      </c>
      <c r="H588" s="45">
        <v>43606</v>
      </c>
      <c r="I588" s="46">
        <v>84</v>
      </c>
      <c r="J588" s="46">
        <v>2016</v>
      </c>
      <c r="K588" s="67">
        <f t="shared" si="227"/>
        <v>24</v>
      </c>
      <c r="L588" s="47">
        <v>1.88095238095238</v>
      </c>
      <c r="M588" s="68">
        <f t="shared" si="228"/>
        <v>158</v>
      </c>
      <c r="N588" s="46">
        <v>40</v>
      </c>
      <c r="O588" s="46">
        <v>8</v>
      </c>
      <c r="P588" s="46">
        <v>40</v>
      </c>
      <c r="Q588" s="73">
        <f t="shared" si="229"/>
        <v>0.013</v>
      </c>
      <c r="R588" s="67">
        <f t="shared" si="230"/>
        <v>1.08</v>
      </c>
      <c r="S588" s="74">
        <f t="shared" si="231"/>
        <v>0.066468253968254</v>
      </c>
      <c r="T588" s="51">
        <v>134</v>
      </c>
      <c r="U588" s="79" t="s">
        <v>3340</v>
      </c>
      <c r="V588" s="26">
        <f>IF(E588="","",SUMIF(OUTBOUND!$G:$G,WMS!E588,OUTBOUND!$L:$L))</f>
        <v>9</v>
      </c>
      <c r="W588" s="26">
        <f>IF(E588="","",SUMIF(OUTBOUND!$G:$G,WMS!E588,OUTBOUND!$M:$M))</f>
        <v>216</v>
      </c>
      <c r="X588" s="73">
        <f>IF(E588="","",SUMIF(OUTBOUND!$G:$G,WMS!E588,OUTBOUND!$O:$O))</f>
        <v>16.9285714285714</v>
      </c>
      <c r="Y588" s="73">
        <f>IF(E588="","",SUMIF(OUTBOUND!$G:$G,WMS!E588,OUTBOUND!$AC:$AC))</f>
        <v>14.3571428571429</v>
      </c>
      <c r="Z588" s="73">
        <f>IF(E588="","",SUMIF(OUTBOUND!$G:$G,WMS!E588,OUTBOUND!$P:$P))</f>
        <v>0.117</v>
      </c>
      <c r="AA588" s="26">
        <f t="shared" si="232"/>
        <v>75</v>
      </c>
      <c r="AB588" s="26">
        <f t="shared" si="233"/>
        <v>1800</v>
      </c>
      <c r="AC588" s="73">
        <f t="shared" si="234"/>
        <v>141.071428571429</v>
      </c>
      <c r="AD588" s="73">
        <f t="shared" si="235"/>
        <v>119.642857142857</v>
      </c>
      <c r="AE588" s="73">
        <f t="shared" si="236"/>
        <v>0.963</v>
      </c>
      <c r="AF588" s="82" t="b">
        <f t="shared" si="237"/>
        <v>1</v>
      </c>
    </row>
    <row r="589" spans="1:32">
      <c r="A589" s="43" t="s">
        <v>3685</v>
      </c>
      <c r="B589" s="19" t="s">
        <v>1203</v>
      </c>
      <c r="C589" s="19" t="s">
        <v>3965</v>
      </c>
      <c r="D589" s="19" t="s">
        <v>3966</v>
      </c>
      <c r="E589" s="58" t="str">
        <f t="shared" si="226"/>
        <v>KG-ROB-1909-00137-03340/42118725</v>
      </c>
      <c r="F589" s="19" t="s">
        <v>1205</v>
      </c>
      <c r="G589" s="19" t="s">
        <v>1208</v>
      </c>
      <c r="H589" s="45">
        <v>43606</v>
      </c>
      <c r="I589" s="46">
        <v>63</v>
      </c>
      <c r="J589" s="46">
        <v>1512</v>
      </c>
      <c r="K589" s="67">
        <f t="shared" si="227"/>
        <v>24</v>
      </c>
      <c r="L589" s="47">
        <v>1.92063492063492</v>
      </c>
      <c r="M589" s="68">
        <f t="shared" si="228"/>
        <v>121</v>
      </c>
      <c r="N589" s="46">
        <v>40</v>
      </c>
      <c r="O589" s="46">
        <v>40</v>
      </c>
      <c r="P589" s="46">
        <v>8</v>
      </c>
      <c r="Q589" s="73">
        <f t="shared" si="229"/>
        <v>0.013</v>
      </c>
      <c r="R589" s="67">
        <f t="shared" si="230"/>
        <v>0.81</v>
      </c>
      <c r="S589" s="74">
        <f t="shared" si="231"/>
        <v>0.0601851851851852</v>
      </c>
      <c r="T589" s="51">
        <v>91</v>
      </c>
      <c r="U589" s="79" t="s">
        <v>3472</v>
      </c>
      <c r="V589" s="26">
        <f>IF(E589="","",SUMIF(OUTBOUND!$G:$G,WMS!E589,OUTBOUND!$L:$L))</f>
        <v>0</v>
      </c>
      <c r="W589" s="26">
        <f>IF(E589="","",SUMIF(OUTBOUND!$G:$G,WMS!E589,OUTBOUND!$M:$M))</f>
        <v>0</v>
      </c>
      <c r="X589" s="73">
        <f>IF(E589="","",SUMIF(OUTBOUND!$G:$G,WMS!E589,OUTBOUND!$O:$O))</f>
        <v>0</v>
      </c>
      <c r="Y589" s="73">
        <f>IF(E589="","",SUMIF(OUTBOUND!$G:$G,WMS!E589,OUTBOUND!$AC:$AC))</f>
        <v>0</v>
      </c>
      <c r="Z589" s="73">
        <f>IF(E589="","",SUMIF(OUTBOUND!$G:$G,WMS!E589,OUTBOUND!$P:$P))</f>
        <v>0</v>
      </c>
      <c r="AA589" s="26">
        <f t="shared" si="232"/>
        <v>63</v>
      </c>
      <c r="AB589" s="26">
        <f t="shared" si="233"/>
        <v>1512</v>
      </c>
      <c r="AC589" s="73">
        <f t="shared" si="234"/>
        <v>121</v>
      </c>
      <c r="AD589" s="73">
        <f t="shared" si="235"/>
        <v>91</v>
      </c>
      <c r="AE589" s="73">
        <f t="shared" si="236"/>
        <v>0.81</v>
      </c>
      <c r="AF589" s="82" t="b">
        <f t="shared" si="237"/>
        <v>1</v>
      </c>
    </row>
    <row r="590" spans="1:32">
      <c r="A590" s="43" t="s">
        <v>3685</v>
      </c>
      <c r="B590" s="19" t="s">
        <v>1203</v>
      </c>
      <c r="C590" s="19" t="s">
        <v>3967</v>
      </c>
      <c r="D590" s="19" t="s">
        <v>3968</v>
      </c>
      <c r="E590" s="58" t="str">
        <f t="shared" si="226"/>
        <v>KG-ROB-1906-00133-03339/42184829</v>
      </c>
      <c r="F590" s="19" t="s">
        <v>1205</v>
      </c>
      <c r="G590" s="19" t="s">
        <v>1206</v>
      </c>
      <c r="H590" s="45">
        <v>43606</v>
      </c>
      <c r="I590" s="46">
        <v>50</v>
      </c>
      <c r="J590" s="46">
        <v>1500</v>
      </c>
      <c r="K590" s="67">
        <f t="shared" si="227"/>
        <v>30</v>
      </c>
      <c r="L590" s="47">
        <v>3.08</v>
      </c>
      <c r="M590" s="68">
        <f t="shared" si="228"/>
        <v>154</v>
      </c>
      <c r="N590" s="46">
        <v>47</v>
      </c>
      <c r="O590" s="46">
        <v>32</v>
      </c>
      <c r="P590" s="46">
        <v>5</v>
      </c>
      <c r="Q590" s="73">
        <f t="shared" si="229"/>
        <v>0.008</v>
      </c>
      <c r="R590" s="67">
        <f t="shared" si="230"/>
        <v>0.38</v>
      </c>
      <c r="S590" s="74">
        <f t="shared" si="231"/>
        <v>0.094</v>
      </c>
      <c r="T590" s="51">
        <v>141</v>
      </c>
      <c r="U590" s="79" t="s">
        <v>3472</v>
      </c>
      <c r="V590" s="26">
        <f>IF(E590="","",SUMIF(OUTBOUND!$G:$G,WMS!E590,OUTBOUND!$L:$L))</f>
        <v>0</v>
      </c>
      <c r="W590" s="26">
        <f>IF(E590="","",SUMIF(OUTBOUND!$G:$G,WMS!E590,OUTBOUND!$M:$M))</f>
        <v>0</v>
      </c>
      <c r="X590" s="73">
        <f>IF(E590="","",SUMIF(OUTBOUND!$G:$G,WMS!E590,OUTBOUND!$O:$O))</f>
        <v>0</v>
      </c>
      <c r="Y590" s="73">
        <f>IF(E590="","",SUMIF(OUTBOUND!$G:$G,WMS!E590,OUTBOUND!$AC:$AC))</f>
        <v>0</v>
      </c>
      <c r="Z590" s="73">
        <f>IF(E590="","",SUMIF(OUTBOUND!$G:$G,WMS!E590,OUTBOUND!$P:$P))</f>
        <v>0</v>
      </c>
      <c r="AA590" s="26">
        <f t="shared" si="232"/>
        <v>50</v>
      </c>
      <c r="AB590" s="26">
        <f t="shared" si="233"/>
        <v>1500</v>
      </c>
      <c r="AC590" s="73">
        <f t="shared" si="234"/>
        <v>154</v>
      </c>
      <c r="AD590" s="73">
        <f t="shared" si="235"/>
        <v>141</v>
      </c>
      <c r="AE590" s="73">
        <f t="shared" si="236"/>
        <v>0.38</v>
      </c>
      <c r="AF590" s="82" t="b">
        <f t="shared" si="237"/>
        <v>1</v>
      </c>
    </row>
    <row r="591" spans="1:32">
      <c r="A591" s="43" t="s">
        <v>3685</v>
      </c>
      <c r="B591" s="19" t="s">
        <v>1203</v>
      </c>
      <c r="C591" s="19" t="s">
        <v>3967</v>
      </c>
      <c r="D591" s="19" t="s">
        <v>3969</v>
      </c>
      <c r="E591" s="58" t="str">
        <f t="shared" si="226"/>
        <v>KG-ROB-1906-00133-03339/42184843</v>
      </c>
      <c r="F591" s="19" t="s">
        <v>1205</v>
      </c>
      <c r="G591" s="19" t="s">
        <v>1206</v>
      </c>
      <c r="H591" s="45">
        <v>43606</v>
      </c>
      <c r="I591" s="46">
        <v>34</v>
      </c>
      <c r="J591" s="46">
        <v>1020</v>
      </c>
      <c r="K591" s="67">
        <f t="shared" si="227"/>
        <v>30</v>
      </c>
      <c r="L591" s="47">
        <v>2.79411764705882</v>
      </c>
      <c r="M591" s="68">
        <f t="shared" si="228"/>
        <v>95</v>
      </c>
      <c r="N591" s="46">
        <v>47</v>
      </c>
      <c r="O591" s="46">
        <v>32</v>
      </c>
      <c r="P591" s="46">
        <v>5</v>
      </c>
      <c r="Q591" s="73">
        <f t="shared" si="229"/>
        <v>0.008</v>
      </c>
      <c r="R591" s="67">
        <f t="shared" si="230"/>
        <v>0.26</v>
      </c>
      <c r="S591" s="74">
        <f t="shared" si="231"/>
        <v>0.0774509803921569</v>
      </c>
      <c r="T591" s="51">
        <v>79</v>
      </c>
      <c r="U591" s="79" t="s">
        <v>3472</v>
      </c>
      <c r="V591" s="26">
        <f>IF(E591="","",SUMIF(OUTBOUND!$G:$G,WMS!E591,OUTBOUND!$L:$L))</f>
        <v>0</v>
      </c>
      <c r="W591" s="26">
        <f>IF(E591="","",SUMIF(OUTBOUND!$G:$G,WMS!E591,OUTBOUND!$M:$M))</f>
        <v>0</v>
      </c>
      <c r="X591" s="73">
        <f>IF(E591="","",SUMIF(OUTBOUND!$G:$G,WMS!E591,OUTBOUND!$O:$O))</f>
        <v>0</v>
      </c>
      <c r="Y591" s="73">
        <f>IF(E591="","",SUMIF(OUTBOUND!$G:$G,WMS!E591,OUTBOUND!$AC:$AC))</f>
        <v>0</v>
      </c>
      <c r="Z591" s="73">
        <f>IF(E591="","",SUMIF(OUTBOUND!$G:$G,WMS!E591,OUTBOUND!$P:$P))</f>
        <v>0</v>
      </c>
      <c r="AA591" s="26">
        <f t="shared" si="232"/>
        <v>34</v>
      </c>
      <c r="AB591" s="26">
        <f t="shared" si="233"/>
        <v>1020</v>
      </c>
      <c r="AC591" s="73">
        <f t="shared" si="234"/>
        <v>95</v>
      </c>
      <c r="AD591" s="73">
        <f t="shared" si="235"/>
        <v>79</v>
      </c>
      <c r="AE591" s="73">
        <f t="shared" si="236"/>
        <v>0.26</v>
      </c>
      <c r="AF591" s="82" t="b">
        <f t="shared" si="237"/>
        <v>1</v>
      </c>
    </row>
    <row r="592" spans="1:32">
      <c r="A592" s="43" t="s">
        <v>3685</v>
      </c>
      <c r="B592" s="19" t="s">
        <v>1203</v>
      </c>
      <c r="C592" s="19" t="s">
        <v>3970</v>
      </c>
      <c r="D592" s="19" t="s">
        <v>3966</v>
      </c>
      <c r="E592" s="58" t="str">
        <f t="shared" si="226"/>
        <v>KG-ROB-1907-00161-03491/42118725</v>
      </c>
      <c r="F592" s="19" t="s">
        <v>1205</v>
      </c>
      <c r="G592" s="19" t="s">
        <v>1208</v>
      </c>
      <c r="H592" s="45">
        <v>43606</v>
      </c>
      <c r="I592" s="46">
        <v>17</v>
      </c>
      <c r="J592" s="46">
        <v>408</v>
      </c>
      <c r="K592" s="67">
        <f t="shared" si="227"/>
        <v>24</v>
      </c>
      <c r="L592" s="47">
        <v>1.94117647058824</v>
      </c>
      <c r="M592" s="68">
        <f t="shared" si="228"/>
        <v>33</v>
      </c>
      <c r="N592" s="46">
        <v>40</v>
      </c>
      <c r="O592" s="46">
        <v>8</v>
      </c>
      <c r="P592" s="46">
        <v>40</v>
      </c>
      <c r="Q592" s="73">
        <f t="shared" si="229"/>
        <v>0.013</v>
      </c>
      <c r="R592" s="67">
        <f t="shared" si="230"/>
        <v>0.22</v>
      </c>
      <c r="S592" s="74">
        <f t="shared" si="231"/>
        <v>0.0588235294117647</v>
      </c>
      <c r="T592" s="51">
        <v>24</v>
      </c>
      <c r="U592" s="79" t="s">
        <v>3472</v>
      </c>
      <c r="V592" s="26">
        <f>IF(E592="","",SUMIF(OUTBOUND!$G:$G,WMS!E592,OUTBOUND!$L:$L))</f>
        <v>0</v>
      </c>
      <c r="W592" s="26">
        <f>IF(E592="","",SUMIF(OUTBOUND!$G:$G,WMS!E592,OUTBOUND!$M:$M))</f>
        <v>0</v>
      </c>
      <c r="X592" s="73">
        <f>IF(E592="","",SUMIF(OUTBOUND!$G:$G,WMS!E592,OUTBOUND!$O:$O))</f>
        <v>0</v>
      </c>
      <c r="Y592" s="73">
        <f>IF(E592="","",SUMIF(OUTBOUND!$G:$G,WMS!E592,OUTBOUND!$AC:$AC))</f>
        <v>0</v>
      </c>
      <c r="Z592" s="73">
        <f>IF(E592="","",SUMIF(OUTBOUND!$G:$G,WMS!E592,OUTBOUND!$P:$P))</f>
        <v>0</v>
      </c>
      <c r="AA592" s="26">
        <f t="shared" si="232"/>
        <v>17</v>
      </c>
      <c r="AB592" s="26">
        <f t="shared" si="233"/>
        <v>408</v>
      </c>
      <c r="AC592" s="73">
        <f t="shared" si="234"/>
        <v>33</v>
      </c>
      <c r="AD592" s="73">
        <f t="shared" si="235"/>
        <v>24</v>
      </c>
      <c r="AE592" s="73">
        <f t="shared" si="236"/>
        <v>0.22</v>
      </c>
      <c r="AF592" s="82" t="b">
        <f t="shared" si="237"/>
        <v>1</v>
      </c>
    </row>
    <row r="593" spans="1:32">
      <c r="A593" s="43" t="s">
        <v>3685</v>
      </c>
      <c r="B593" s="19" t="s">
        <v>1210</v>
      </c>
      <c r="C593" s="19" t="s">
        <v>3971</v>
      </c>
      <c r="D593" s="19" t="s">
        <v>3972</v>
      </c>
      <c r="E593" s="58" t="str">
        <f t="shared" si="226"/>
        <v>KG-ARI-1904-00125-03217/42705826</v>
      </c>
      <c r="F593" s="19" t="s">
        <v>1212</v>
      </c>
      <c r="G593" s="19" t="s">
        <v>1213</v>
      </c>
      <c r="H593" s="45">
        <v>43612</v>
      </c>
      <c r="I593" s="46">
        <v>3</v>
      </c>
      <c r="J593" s="46">
        <v>18</v>
      </c>
      <c r="K593" s="67">
        <f t="shared" si="227"/>
        <v>6</v>
      </c>
      <c r="L593" s="47">
        <v>2.8</v>
      </c>
      <c r="M593" s="68">
        <f t="shared" si="228"/>
        <v>8.4</v>
      </c>
      <c r="N593" s="46">
        <v>38</v>
      </c>
      <c r="O593" s="46">
        <v>20</v>
      </c>
      <c r="P593" s="46">
        <v>26.5</v>
      </c>
      <c r="Q593" s="73">
        <f t="shared" si="229"/>
        <v>0.02</v>
      </c>
      <c r="R593" s="67">
        <f t="shared" si="230"/>
        <v>0.06</v>
      </c>
      <c r="S593" s="74">
        <f t="shared" si="231"/>
        <v>0.277777777777778</v>
      </c>
      <c r="T593" s="51">
        <v>5</v>
      </c>
      <c r="U593" s="52" t="s">
        <v>3973</v>
      </c>
      <c r="V593" s="26">
        <f>IF(E593="","",SUMIF(OUTBOUND!$G:$G,WMS!E593,OUTBOUND!$L:$L))</f>
        <v>0</v>
      </c>
      <c r="W593" s="26">
        <f>IF(E593="","",SUMIF(OUTBOUND!$G:$G,WMS!E593,OUTBOUND!$M:$M))</f>
        <v>0</v>
      </c>
      <c r="X593" s="73">
        <f>IF(E593="","",SUMIF(OUTBOUND!$G:$G,WMS!E593,OUTBOUND!$O:$O))</f>
        <v>0</v>
      </c>
      <c r="Y593" s="73">
        <f>IF(E593="","",SUMIF(OUTBOUND!$G:$G,WMS!E593,OUTBOUND!$AC:$AC))</f>
        <v>0</v>
      </c>
      <c r="Z593" s="73">
        <f>IF(E593="","",SUMIF(OUTBOUND!$G:$G,WMS!E593,OUTBOUND!$P:$P))</f>
        <v>0</v>
      </c>
      <c r="AA593" s="26">
        <f t="shared" si="232"/>
        <v>3</v>
      </c>
      <c r="AB593" s="26">
        <f t="shared" si="233"/>
        <v>18</v>
      </c>
      <c r="AC593" s="73">
        <f t="shared" si="234"/>
        <v>8.4</v>
      </c>
      <c r="AD593" s="73">
        <f t="shared" si="235"/>
        <v>5</v>
      </c>
      <c r="AE593" s="73">
        <f t="shared" si="236"/>
        <v>0.06</v>
      </c>
      <c r="AF593" s="82" t="b">
        <f t="shared" si="237"/>
        <v>1</v>
      </c>
    </row>
    <row r="594" spans="1:32">
      <c r="A594" s="43" t="s">
        <v>3685</v>
      </c>
      <c r="B594" s="19" t="s">
        <v>1210</v>
      </c>
      <c r="C594" s="19" t="s">
        <v>3971</v>
      </c>
      <c r="D594" s="19" t="s">
        <v>3974</v>
      </c>
      <c r="E594" s="58" t="str">
        <f t="shared" si="226"/>
        <v>KG-ARI-1904-00125-03217/42705482</v>
      </c>
      <c r="F594" s="19" t="s">
        <v>1212</v>
      </c>
      <c r="G594" s="19" t="s">
        <v>1214</v>
      </c>
      <c r="H594" s="45">
        <v>43612</v>
      </c>
      <c r="I594" s="46">
        <v>3</v>
      </c>
      <c r="J594" s="46">
        <v>12</v>
      </c>
      <c r="K594" s="67">
        <f t="shared" si="227"/>
        <v>4</v>
      </c>
      <c r="L594" s="47">
        <v>3</v>
      </c>
      <c r="M594" s="68">
        <f t="shared" si="228"/>
        <v>9</v>
      </c>
      <c r="N594" s="46">
        <v>41</v>
      </c>
      <c r="O594" s="46">
        <v>26</v>
      </c>
      <c r="P594" s="46">
        <v>25</v>
      </c>
      <c r="Q594" s="73">
        <f t="shared" si="229"/>
        <v>0.027</v>
      </c>
      <c r="R594" s="67">
        <f t="shared" si="230"/>
        <v>0.08</v>
      </c>
      <c r="S594" s="74">
        <f t="shared" si="231"/>
        <v>0.583333333333333</v>
      </c>
      <c r="T594" s="51">
        <v>7</v>
      </c>
      <c r="U594" s="52" t="s">
        <v>3975</v>
      </c>
      <c r="V594" s="26">
        <f>IF(E594="","",SUMIF(OUTBOUND!$G:$G,WMS!E594,OUTBOUND!$L:$L))</f>
        <v>0</v>
      </c>
      <c r="W594" s="26">
        <f>IF(E594="","",SUMIF(OUTBOUND!$G:$G,WMS!E594,OUTBOUND!$M:$M))</f>
        <v>0</v>
      </c>
      <c r="X594" s="73">
        <f>IF(E594="","",SUMIF(OUTBOUND!$G:$G,WMS!E594,OUTBOUND!$O:$O))</f>
        <v>0</v>
      </c>
      <c r="Y594" s="73">
        <f>IF(E594="","",SUMIF(OUTBOUND!$G:$G,WMS!E594,OUTBOUND!$AC:$AC))</f>
        <v>0</v>
      </c>
      <c r="Z594" s="73">
        <f>IF(E594="","",SUMIF(OUTBOUND!$G:$G,WMS!E594,OUTBOUND!$P:$P))</f>
        <v>0</v>
      </c>
      <c r="AA594" s="26">
        <f t="shared" si="232"/>
        <v>3</v>
      </c>
      <c r="AB594" s="26">
        <f t="shared" si="233"/>
        <v>12</v>
      </c>
      <c r="AC594" s="73">
        <f t="shared" si="234"/>
        <v>9</v>
      </c>
      <c r="AD594" s="73">
        <f t="shared" si="235"/>
        <v>7</v>
      </c>
      <c r="AE594" s="73">
        <f t="shared" si="236"/>
        <v>0.08</v>
      </c>
      <c r="AF594" s="82" t="b">
        <f t="shared" si="237"/>
        <v>1</v>
      </c>
    </row>
    <row r="595" spans="1:32">
      <c r="A595" s="43" t="s">
        <v>3685</v>
      </c>
      <c r="B595" s="19" t="s">
        <v>1179</v>
      </c>
      <c r="C595" s="19" t="s">
        <v>3976</v>
      </c>
      <c r="D595" s="19">
        <v>42195382</v>
      </c>
      <c r="E595" s="58" t="str">
        <f t="shared" si="226"/>
        <v>KG-ROB-1905-00121-03251/42195382</v>
      </c>
      <c r="F595" s="19" t="s">
        <v>1216</v>
      </c>
      <c r="G595" s="19" t="s">
        <v>1217</v>
      </c>
      <c r="H595" s="45">
        <v>43614</v>
      </c>
      <c r="I595" s="46">
        <v>750</v>
      </c>
      <c r="J595" s="46">
        <v>3000</v>
      </c>
      <c r="K595" s="67">
        <f t="shared" si="227"/>
        <v>4</v>
      </c>
      <c r="L595" s="47">
        <v>9</v>
      </c>
      <c r="M595" s="68">
        <f t="shared" si="228"/>
        <v>6750</v>
      </c>
      <c r="N595" s="46">
        <v>74.5</v>
      </c>
      <c r="O595" s="46">
        <v>37</v>
      </c>
      <c r="P595" s="46">
        <v>32.5</v>
      </c>
      <c r="Q595" s="73">
        <f t="shared" si="229"/>
        <v>0.09</v>
      </c>
      <c r="R595" s="67">
        <f t="shared" si="230"/>
        <v>67.19</v>
      </c>
      <c r="S595" s="74">
        <f t="shared" si="231"/>
        <v>1.725</v>
      </c>
      <c r="T595" s="51">
        <v>5175</v>
      </c>
      <c r="U595" s="79" t="s">
        <v>3931</v>
      </c>
      <c r="V595" s="26">
        <f>IF(E595="","",SUMIF(OUTBOUND!$G:$G,WMS!E595,OUTBOUND!$L:$L))</f>
        <v>588</v>
      </c>
      <c r="W595" s="26">
        <f>IF(E595="","",SUMIF(OUTBOUND!$G:$G,WMS!E595,OUTBOUND!$M:$M))</f>
        <v>2352</v>
      </c>
      <c r="X595" s="73">
        <f>IF(E595="","",SUMIF(OUTBOUND!$G:$G,WMS!E595,OUTBOUND!$O:$O))</f>
        <v>5292</v>
      </c>
      <c r="Y595" s="73">
        <f>IF(E595="","",SUMIF(OUTBOUND!$G:$G,WMS!E595,OUTBOUND!$AC:$AC))</f>
        <v>4057.2</v>
      </c>
      <c r="Z595" s="73">
        <f>IF(E595="","",SUMIF(OUTBOUND!$G:$G,WMS!E595,OUTBOUND!$P:$P))</f>
        <v>52.92</v>
      </c>
      <c r="AA595" s="26">
        <f t="shared" si="232"/>
        <v>162</v>
      </c>
      <c r="AB595" s="26">
        <f t="shared" si="233"/>
        <v>648</v>
      </c>
      <c r="AC595" s="73">
        <f t="shared" si="234"/>
        <v>1458</v>
      </c>
      <c r="AD595" s="73">
        <f t="shared" si="235"/>
        <v>1117.8</v>
      </c>
      <c r="AE595" s="73">
        <f t="shared" si="236"/>
        <v>14.27</v>
      </c>
      <c r="AF595" s="82" t="b">
        <f t="shared" si="237"/>
        <v>1</v>
      </c>
    </row>
    <row r="596" spans="1:32">
      <c r="A596" s="43" t="s">
        <v>3685</v>
      </c>
      <c r="B596" s="19" t="s">
        <v>1219</v>
      </c>
      <c r="C596" s="19" t="s">
        <v>3977</v>
      </c>
      <c r="D596" s="19">
        <v>42495451</v>
      </c>
      <c r="E596" s="58" t="str">
        <f t="shared" si="226"/>
        <v>KG-ROB-1908-00135-03247/42495451</v>
      </c>
      <c r="F596" s="20" t="s">
        <v>1221</v>
      </c>
      <c r="G596" s="20" t="s">
        <v>1222</v>
      </c>
      <c r="H596" s="45">
        <v>43621</v>
      </c>
      <c r="I596" s="46">
        <v>63</v>
      </c>
      <c r="J596" s="46">
        <v>504</v>
      </c>
      <c r="K596" s="67">
        <f t="shared" si="227"/>
        <v>8</v>
      </c>
      <c r="L596" s="47">
        <v>5.6</v>
      </c>
      <c r="M596" s="68">
        <f t="shared" si="228"/>
        <v>352.8</v>
      </c>
      <c r="N596" s="46">
        <v>76</v>
      </c>
      <c r="O596" s="46">
        <v>37.5</v>
      </c>
      <c r="P596" s="46">
        <v>28</v>
      </c>
      <c r="Q596" s="73">
        <f t="shared" si="229"/>
        <v>0.08</v>
      </c>
      <c r="R596" s="67">
        <f t="shared" si="230"/>
        <v>5.03</v>
      </c>
      <c r="S596" s="74">
        <f t="shared" si="231"/>
        <v>0.6</v>
      </c>
      <c r="T596" s="51">
        <v>302.4</v>
      </c>
      <c r="U596" s="89" t="s">
        <v>3978</v>
      </c>
      <c r="V596" s="26">
        <f>IF(E596="","",SUMIF(OUTBOUND!$G:$G,WMS!E596,OUTBOUND!$L:$L))</f>
        <v>0</v>
      </c>
      <c r="W596" s="26">
        <f>IF(E596="","",SUMIF(OUTBOUND!$G:$G,WMS!E596,OUTBOUND!$M:$M))</f>
        <v>0</v>
      </c>
      <c r="X596" s="73">
        <f>IF(E596="","",SUMIF(OUTBOUND!$G:$G,WMS!E596,OUTBOUND!$O:$O))</f>
        <v>0</v>
      </c>
      <c r="Y596" s="73">
        <f>IF(E596="","",SUMIF(OUTBOUND!$G:$G,WMS!E596,OUTBOUND!$AC:$AC))</f>
        <v>0</v>
      </c>
      <c r="Z596" s="73">
        <f>IF(E596="","",SUMIF(OUTBOUND!$G:$G,WMS!E596,OUTBOUND!$P:$P))</f>
        <v>0</v>
      </c>
      <c r="AA596" s="26">
        <f t="shared" si="232"/>
        <v>63</v>
      </c>
      <c r="AB596" s="26">
        <f t="shared" si="233"/>
        <v>504</v>
      </c>
      <c r="AC596" s="73">
        <f t="shared" si="234"/>
        <v>352.8</v>
      </c>
      <c r="AD596" s="73">
        <f t="shared" si="235"/>
        <v>302.4</v>
      </c>
      <c r="AE596" s="73">
        <f t="shared" si="236"/>
        <v>5.03</v>
      </c>
      <c r="AF596" s="82" t="b">
        <f t="shared" si="237"/>
        <v>1</v>
      </c>
    </row>
    <row r="597" spans="1:32">
      <c r="A597" s="43" t="s">
        <v>3685</v>
      </c>
      <c r="B597" s="19" t="s">
        <v>1219</v>
      </c>
      <c r="C597" s="19" t="s">
        <v>3977</v>
      </c>
      <c r="D597" s="19">
        <v>42019640</v>
      </c>
      <c r="E597" s="58" t="str">
        <f t="shared" si="226"/>
        <v>KG-ROB-1908-00135-03247/42019640</v>
      </c>
      <c r="F597" s="20" t="s">
        <v>1221</v>
      </c>
      <c r="G597" s="20" t="s">
        <v>1223</v>
      </c>
      <c r="H597" s="45">
        <v>43621</v>
      </c>
      <c r="I597" s="46">
        <v>150</v>
      </c>
      <c r="J597" s="46">
        <v>900</v>
      </c>
      <c r="K597" s="67">
        <f t="shared" si="227"/>
        <v>6</v>
      </c>
      <c r="L597" s="47">
        <v>1.6</v>
      </c>
      <c r="M597" s="68">
        <f t="shared" si="228"/>
        <v>240</v>
      </c>
      <c r="N597" s="46">
        <v>30</v>
      </c>
      <c r="O597" s="46">
        <v>27</v>
      </c>
      <c r="P597" s="46">
        <v>13</v>
      </c>
      <c r="Q597" s="73">
        <f t="shared" si="229"/>
        <v>0.011</v>
      </c>
      <c r="R597" s="67">
        <f t="shared" si="230"/>
        <v>1.58</v>
      </c>
      <c r="S597" s="74">
        <f t="shared" si="231"/>
        <v>0.225</v>
      </c>
      <c r="T597" s="51">
        <v>202.5</v>
      </c>
      <c r="U597" s="79" t="s">
        <v>3835</v>
      </c>
      <c r="V597" s="26">
        <f>IF(E597="","",SUMIF(OUTBOUND!$G:$G,WMS!E597,OUTBOUND!$L:$L))</f>
        <v>0</v>
      </c>
      <c r="W597" s="26">
        <f>IF(E597="","",SUMIF(OUTBOUND!$G:$G,WMS!E597,OUTBOUND!$M:$M))</f>
        <v>0</v>
      </c>
      <c r="X597" s="73">
        <f>IF(E597="","",SUMIF(OUTBOUND!$G:$G,WMS!E597,OUTBOUND!$O:$O))</f>
        <v>0</v>
      </c>
      <c r="Y597" s="73">
        <f>IF(E597="","",SUMIF(OUTBOUND!$G:$G,WMS!E597,OUTBOUND!$AC:$AC))</f>
        <v>0</v>
      </c>
      <c r="Z597" s="73">
        <f>IF(E597="","",SUMIF(OUTBOUND!$G:$G,WMS!E597,OUTBOUND!$P:$P))</f>
        <v>0</v>
      </c>
      <c r="AA597" s="26">
        <f t="shared" si="232"/>
        <v>150</v>
      </c>
      <c r="AB597" s="26">
        <f t="shared" si="233"/>
        <v>900</v>
      </c>
      <c r="AC597" s="73">
        <f t="shared" si="234"/>
        <v>240</v>
      </c>
      <c r="AD597" s="73">
        <f t="shared" si="235"/>
        <v>202.5</v>
      </c>
      <c r="AE597" s="73">
        <f t="shared" si="236"/>
        <v>1.58</v>
      </c>
      <c r="AF597" s="82" t="b">
        <f t="shared" si="237"/>
        <v>1</v>
      </c>
    </row>
    <row r="598" spans="1:32">
      <c r="A598" s="43" t="s">
        <v>3685</v>
      </c>
      <c r="B598" s="19" t="s">
        <v>1219</v>
      </c>
      <c r="C598" s="19" t="s">
        <v>3979</v>
      </c>
      <c r="D598" s="19">
        <v>41962114</v>
      </c>
      <c r="E598" s="58" t="str">
        <f t="shared" si="226"/>
        <v>KG-ROB-1907-00134-03246/41962114</v>
      </c>
      <c r="F598" s="20" t="s">
        <v>1221</v>
      </c>
      <c r="G598" s="20" t="s">
        <v>1225</v>
      </c>
      <c r="H598" s="45">
        <v>43621</v>
      </c>
      <c r="I598" s="46">
        <v>67</v>
      </c>
      <c r="J598" s="46">
        <v>402</v>
      </c>
      <c r="K598" s="67">
        <f t="shared" si="227"/>
        <v>6</v>
      </c>
      <c r="L598" s="47">
        <v>2.6</v>
      </c>
      <c r="M598" s="68">
        <f t="shared" si="228"/>
        <v>174.2</v>
      </c>
      <c r="N598" s="46">
        <v>42</v>
      </c>
      <c r="O598" s="46">
        <v>28</v>
      </c>
      <c r="P598" s="46">
        <v>28.5</v>
      </c>
      <c r="Q598" s="73">
        <f t="shared" si="229"/>
        <v>0.034</v>
      </c>
      <c r="R598" s="67">
        <f t="shared" si="230"/>
        <v>2.25</v>
      </c>
      <c r="S598" s="74">
        <f t="shared" si="231"/>
        <v>0.383333333333333</v>
      </c>
      <c r="T598" s="51">
        <v>154.1</v>
      </c>
      <c r="U598" s="79" t="s">
        <v>3835</v>
      </c>
      <c r="V598" s="26">
        <f>IF(E598="","",SUMIF(OUTBOUND!$G:$G,WMS!E598,OUTBOUND!$L:$L))</f>
        <v>0</v>
      </c>
      <c r="W598" s="26">
        <f>IF(E598="","",SUMIF(OUTBOUND!$G:$G,WMS!E598,OUTBOUND!$M:$M))</f>
        <v>0</v>
      </c>
      <c r="X598" s="73">
        <f>IF(E598="","",SUMIF(OUTBOUND!$G:$G,WMS!E598,OUTBOUND!$O:$O))</f>
        <v>0</v>
      </c>
      <c r="Y598" s="73">
        <f>IF(E598="","",SUMIF(OUTBOUND!$G:$G,WMS!E598,OUTBOUND!$AC:$AC))</f>
        <v>0</v>
      </c>
      <c r="Z598" s="73">
        <f>IF(E598="","",SUMIF(OUTBOUND!$G:$G,WMS!E598,OUTBOUND!$P:$P))</f>
        <v>0</v>
      </c>
      <c r="AA598" s="26">
        <f t="shared" si="232"/>
        <v>67</v>
      </c>
      <c r="AB598" s="26">
        <f t="shared" si="233"/>
        <v>402</v>
      </c>
      <c r="AC598" s="73">
        <f t="shared" si="234"/>
        <v>174.2</v>
      </c>
      <c r="AD598" s="73">
        <f t="shared" si="235"/>
        <v>154.1</v>
      </c>
      <c r="AE598" s="73">
        <f t="shared" si="236"/>
        <v>2.25</v>
      </c>
      <c r="AF598" s="82" t="b">
        <f t="shared" si="237"/>
        <v>1</v>
      </c>
    </row>
    <row r="599" spans="1:32">
      <c r="A599" s="43" t="s">
        <v>3685</v>
      </c>
      <c r="B599" s="19" t="s">
        <v>1219</v>
      </c>
      <c r="C599" s="19" t="s">
        <v>3979</v>
      </c>
      <c r="D599" s="19">
        <v>42644477</v>
      </c>
      <c r="E599" s="58" t="str">
        <f t="shared" si="226"/>
        <v>KG-ROB-1907-00134-03246/42644477</v>
      </c>
      <c r="F599" s="20" t="s">
        <v>1221</v>
      </c>
      <c r="G599" s="20" t="s">
        <v>1227</v>
      </c>
      <c r="H599" s="45">
        <v>43621</v>
      </c>
      <c r="I599" s="46">
        <v>64</v>
      </c>
      <c r="J599" s="46">
        <v>384</v>
      </c>
      <c r="K599" s="67">
        <f t="shared" si="227"/>
        <v>6</v>
      </c>
      <c r="L599" s="47">
        <v>3.4</v>
      </c>
      <c r="M599" s="68">
        <f t="shared" si="228"/>
        <v>217.6</v>
      </c>
      <c r="N599" s="46">
        <v>30.5</v>
      </c>
      <c r="O599" s="46">
        <v>21.5</v>
      </c>
      <c r="P599" s="46">
        <v>42</v>
      </c>
      <c r="Q599" s="73">
        <f t="shared" si="229"/>
        <v>0.028</v>
      </c>
      <c r="R599" s="67">
        <f t="shared" si="230"/>
        <v>1.76</v>
      </c>
      <c r="S599" s="74">
        <f t="shared" si="231"/>
        <v>0.416666666666667</v>
      </c>
      <c r="T599" s="51">
        <v>160</v>
      </c>
      <c r="U599" s="79" t="s">
        <v>3835</v>
      </c>
      <c r="V599" s="26">
        <f>IF(E599="","",SUMIF(OUTBOUND!$G:$G,WMS!E599,OUTBOUND!$L:$L))</f>
        <v>0</v>
      </c>
      <c r="W599" s="26">
        <f>IF(E599="","",SUMIF(OUTBOUND!$G:$G,WMS!E599,OUTBOUND!$M:$M))</f>
        <v>0</v>
      </c>
      <c r="X599" s="73">
        <f>IF(E599="","",SUMIF(OUTBOUND!$G:$G,WMS!E599,OUTBOUND!$O:$O))</f>
        <v>0</v>
      </c>
      <c r="Y599" s="73">
        <f>IF(E599="","",SUMIF(OUTBOUND!$G:$G,WMS!E599,OUTBOUND!$AC:$AC))</f>
        <v>0</v>
      </c>
      <c r="Z599" s="73">
        <f>IF(E599="","",SUMIF(OUTBOUND!$G:$G,WMS!E599,OUTBOUND!$P:$P))</f>
        <v>0</v>
      </c>
      <c r="AA599" s="26">
        <f t="shared" si="232"/>
        <v>64</v>
      </c>
      <c r="AB599" s="26">
        <f t="shared" si="233"/>
        <v>384</v>
      </c>
      <c r="AC599" s="73">
        <f t="shared" si="234"/>
        <v>217.6</v>
      </c>
      <c r="AD599" s="73">
        <f t="shared" si="235"/>
        <v>160</v>
      </c>
      <c r="AE599" s="73">
        <f t="shared" si="236"/>
        <v>1.76</v>
      </c>
      <c r="AF599" s="82" t="b">
        <f t="shared" si="237"/>
        <v>1</v>
      </c>
    </row>
    <row r="600" spans="1:32">
      <c r="A600" s="43" t="s">
        <v>3685</v>
      </c>
      <c r="B600" s="19" t="s">
        <v>1219</v>
      </c>
      <c r="C600" s="19" t="s">
        <v>3979</v>
      </c>
      <c r="D600" s="19">
        <v>42643494</v>
      </c>
      <c r="E600" s="58" t="str">
        <f t="shared" si="226"/>
        <v>KG-ROB-1907-00134-03246/42643494</v>
      </c>
      <c r="F600" s="20" t="s">
        <v>1221</v>
      </c>
      <c r="G600" s="20" t="s">
        <v>1228</v>
      </c>
      <c r="H600" s="45">
        <v>43621</v>
      </c>
      <c r="I600" s="46">
        <v>64</v>
      </c>
      <c r="J600" s="46">
        <v>384</v>
      </c>
      <c r="K600" s="67">
        <f t="shared" si="227"/>
        <v>6</v>
      </c>
      <c r="L600" s="47">
        <v>3.1</v>
      </c>
      <c r="M600" s="68">
        <f t="shared" si="228"/>
        <v>198.4</v>
      </c>
      <c r="N600" s="46">
        <v>23</v>
      </c>
      <c r="O600" s="46">
        <v>23</v>
      </c>
      <c r="P600" s="46">
        <v>37</v>
      </c>
      <c r="Q600" s="73">
        <f t="shared" si="229"/>
        <v>0.02</v>
      </c>
      <c r="R600" s="67">
        <f t="shared" si="230"/>
        <v>1.25</v>
      </c>
      <c r="S600" s="74">
        <f t="shared" si="231"/>
        <v>0.425</v>
      </c>
      <c r="T600" s="51">
        <v>163.2</v>
      </c>
      <c r="U600" s="79" t="s">
        <v>3980</v>
      </c>
      <c r="V600" s="26">
        <f>IF(E600="","",SUMIF(OUTBOUND!$G:$G,WMS!E600,OUTBOUND!$L:$L))</f>
        <v>0</v>
      </c>
      <c r="W600" s="26">
        <f>IF(E600="","",SUMIF(OUTBOUND!$G:$G,WMS!E600,OUTBOUND!$M:$M))</f>
        <v>0</v>
      </c>
      <c r="X600" s="73">
        <f>IF(E600="","",SUMIF(OUTBOUND!$G:$G,WMS!E600,OUTBOUND!$O:$O))</f>
        <v>0</v>
      </c>
      <c r="Y600" s="73">
        <f>IF(E600="","",SUMIF(OUTBOUND!$G:$G,WMS!E600,OUTBOUND!$AC:$AC))</f>
        <v>0</v>
      </c>
      <c r="Z600" s="73">
        <f>IF(E600="","",SUMIF(OUTBOUND!$G:$G,WMS!E600,OUTBOUND!$P:$P))</f>
        <v>0</v>
      </c>
      <c r="AA600" s="26">
        <f t="shared" si="232"/>
        <v>64</v>
      </c>
      <c r="AB600" s="26">
        <f t="shared" si="233"/>
        <v>384</v>
      </c>
      <c r="AC600" s="73">
        <f t="shared" si="234"/>
        <v>198.4</v>
      </c>
      <c r="AD600" s="73">
        <f t="shared" si="235"/>
        <v>163.2</v>
      </c>
      <c r="AE600" s="73">
        <f t="shared" si="236"/>
        <v>1.25</v>
      </c>
      <c r="AF600" s="82" t="b">
        <f t="shared" si="237"/>
        <v>1</v>
      </c>
    </row>
    <row r="601" spans="1:32">
      <c r="A601" s="43" t="s">
        <v>3685</v>
      </c>
      <c r="B601" s="19" t="s">
        <v>1219</v>
      </c>
      <c r="C601" s="19" t="s">
        <v>3981</v>
      </c>
      <c r="D601" s="19">
        <v>30035157</v>
      </c>
      <c r="E601" s="58" t="str">
        <f t="shared" si="226"/>
        <v>KG-ROB-1908-00136-03248/30035157</v>
      </c>
      <c r="F601" s="20" t="s">
        <v>1221</v>
      </c>
      <c r="G601" s="20" t="s">
        <v>1229</v>
      </c>
      <c r="H601" s="45">
        <v>43621</v>
      </c>
      <c r="I601" s="46">
        <v>59</v>
      </c>
      <c r="J601" s="46">
        <v>354</v>
      </c>
      <c r="K601" s="67">
        <f t="shared" si="227"/>
        <v>6</v>
      </c>
      <c r="L601" s="47">
        <v>4.6</v>
      </c>
      <c r="M601" s="68">
        <f t="shared" si="228"/>
        <v>271.4</v>
      </c>
      <c r="N601" s="46">
        <v>49</v>
      </c>
      <c r="O601" s="46">
        <v>34</v>
      </c>
      <c r="P601" s="46">
        <v>17</v>
      </c>
      <c r="Q601" s="73">
        <f t="shared" si="229"/>
        <v>0.028</v>
      </c>
      <c r="R601" s="67">
        <f t="shared" si="230"/>
        <v>1.67</v>
      </c>
      <c r="S601" s="74">
        <f t="shared" si="231"/>
        <v>0.7</v>
      </c>
      <c r="T601" s="51">
        <v>247.8</v>
      </c>
      <c r="U601" s="79" t="s">
        <v>3472</v>
      </c>
      <c r="V601" s="26">
        <f>IF(E601="","",SUMIF(OUTBOUND!$G:$G,WMS!E601,OUTBOUND!$L:$L))</f>
        <v>0</v>
      </c>
      <c r="W601" s="26">
        <f>IF(E601="","",SUMIF(OUTBOUND!$G:$G,WMS!E601,OUTBOUND!$M:$M))</f>
        <v>0</v>
      </c>
      <c r="X601" s="73">
        <f>IF(E601="","",SUMIF(OUTBOUND!$G:$G,WMS!E601,OUTBOUND!$O:$O))</f>
        <v>0</v>
      </c>
      <c r="Y601" s="73">
        <f>IF(E601="","",SUMIF(OUTBOUND!$G:$G,WMS!E601,OUTBOUND!$AC:$AC))</f>
        <v>0</v>
      </c>
      <c r="Z601" s="73">
        <f>IF(E601="","",SUMIF(OUTBOUND!$G:$G,WMS!E601,OUTBOUND!$P:$P))</f>
        <v>0</v>
      </c>
      <c r="AA601" s="26">
        <f t="shared" si="232"/>
        <v>59</v>
      </c>
      <c r="AB601" s="26">
        <f t="shared" si="233"/>
        <v>354</v>
      </c>
      <c r="AC601" s="73">
        <f t="shared" si="234"/>
        <v>271.4</v>
      </c>
      <c r="AD601" s="73">
        <f t="shared" si="235"/>
        <v>247.8</v>
      </c>
      <c r="AE601" s="73">
        <f t="shared" si="236"/>
        <v>1.67</v>
      </c>
      <c r="AF601" s="82" t="b">
        <f t="shared" si="237"/>
        <v>1</v>
      </c>
    </row>
    <row r="602" spans="1:32">
      <c r="A602" s="43" t="s">
        <v>3685</v>
      </c>
      <c r="B602" s="19" t="s">
        <v>1219</v>
      </c>
      <c r="C602" s="19" t="s">
        <v>3982</v>
      </c>
      <c r="D602" s="19">
        <v>42644477</v>
      </c>
      <c r="E602" s="58" t="str">
        <f t="shared" si="226"/>
        <v>KG-ROB-1906-00133-03245/42644477</v>
      </c>
      <c r="F602" s="20" t="s">
        <v>1221</v>
      </c>
      <c r="G602" s="20" t="s">
        <v>1230</v>
      </c>
      <c r="H602" s="45">
        <v>43621</v>
      </c>
      <c r="I602" s="46">
        <v>96</v>
      </c>
      <c r="J602" s="46">
        <v>576</v>
      </c>
      <c r="K602" s="67">
        <f t="shared" si="227"/>
        <v>6</v>
      </c>
      <c r="L602" s="47">
        <v>3.35</v>
      </c>
      <c r="M602" s="68">
        <f t="shared" si="228"/>
        <v>321.6</v>
      </c>
      <c r="N602" s="46">
        <v>30.5</v>
      </c>
      <c r="O602" s="46">
        <v>21.5</v>
      </c>
      <c r="P602" s="46">
        <v>42</v>
      </c>
      <c r="Q602" s="73">
        <f t="shared" si="229"/>
        <v>0.028</v>
      </c>
      <c r="R602" s="67">
        <f t="shared" si="230"/>
        <v>2.64</v>
      </c>
      <c r="S602" s="74">
        <f t="shared" si="231"/>
        <v>0.416666666666667</v>
      </c>
      <c r="T602" s="51">
        <v>240</v>
      </c>
      <c r="U602" s="79" t="s">
        <v>3835</v>
      </c>
      <c r="V602" s="26">
        <f>IF(E602="","",SUMIF(OUTBOUND!$G:$G,WMS!E602,OUTBOUND!$L:$L))</f>
        <v>0</v>
      </c>
      <c r="W602" s="26">
        <f>IF(E602="","",SUMIF(OUTBOUND!$G:$G,WMS!E602,OUTBOUND!$M:$M))</f>
        <v>0</v>
      </c>
      <c r="X602" s="73">
        <f>IF(E602="","",SUMIF(OUTBOUND!$G:$G,WMS!E602,OUTBOUND!$O:$O))</f>
        <v>0</v>
      </c>
      <c r="Y602" s="73">
        <f>IF(E602="","",SUMIF(OUTBOUND!$G:$G,WMS!E602,OUTBOUND!$AC:$AC))</f>
        <v>0</v>
      </c>
      <c r="Z602" s="73">
        <f>IF(E602="","",SUMIF(OUTBOUND!$G:$G,WMS!E602,OUTBOUND!$P:$P))</f>
        <v>0</v>
      </c>
      <c r="AA602" s="26">
        <f t="shared" si="232"/>
        <v>96</v>
      </c>
      <c r="AB602" s="26">
        <f t="shared" si="233"/>
        <v>576</v>
      </c>
      <c r="AC602" s="73">
        <f t="shared" si="234"/>
        <v>321.6</v>
      </c>
      <c r="AD602" s="73">
        <f t="shared" si="235"/>
        <v>240</v>
      </c>
      <c r="AE602" s="73">
        <f t="shared" si="236"/>
        <v>2.64</v>
      </c>
      <c r="AF602" s="82" t="b">
        <f t="shared" si="237"/>
        <v>1</v>
      </c>
    </row>
    <row r="603" spans="1:32">
      <c r="A603" s="43" t="s">
        <v>3685</v>
      </c>
      <c r="B603" s="19" t="s">
        <v>1219</v>
      </c>
      <c r="C603" s="19" t="s">
        <v>3982</v>
      </c>
      <c r="D603" s="19">
        <v>42643494</v>
      </c>
      <c r="E603" s="58" t="str">
        <f t="shared" si="226"/>
        <v>KG-ROB-1906-00133-03245/42643494</v>
      </c>
      <c r="F603" s="20" t="s">
        <v>1221</v>
      </c>
      <c r="G603" s="20" t="s">
        <v>1231</v>
      </c>
      <c r="H603" s="45">
        <v>43621</v>
      </c>
      <c r="I603" s="46">
        <v>96</v>
      </c>
      <c r="J603" s="46">
        <v>576</v>
      </c>
      <c r="K603" s="67">
        <f t="shared" si="227"/>
        <v>6</v>
      </c>
      <c r="L603" s="47">
        <v>3.1</v>
      </c>
      <c r="M603" s="68">
        <f t="shared" si="228"/>
        <v>297.6</v>
      </c>
      <c r="N603" s="46">
        <v>23</v>
      </c>
      <c r="O603" s="46">
        <v>23</v>
      </c>
      <c r="P603" s="46">
        <v>37</v>
      </c>
      <c r="Q603" s="73">
        <f t="shared" si="229"/>
        <v>0.02</v>
      </c>
      <c r="R603" s="67">
        <f t="shared" si="230"/>
        <v>1.88</v>
      </c>
      <c r="S603" s="74">
        <f t="shared" si="231"/>
        <v>0.425</v>
      </c>
      <c r="T603" s="51">
        <v>244.8</v>
      </c>
      <c r="U603" s="79" t="s">
        <v>3980</v>
      </c>
      <c r="V603" s="26">
        <f>IF(E603="","",SUMIF(OUTBOUND!$G:$G,WMS!E603,OUTBOUND!$L:$L))</f>
        <v>0</v>
      </c>
      <c r="W603" s="26">
        <f>IF(E603="","",SUMIF(OUTBOUND!$G:$G,WMS!E603,OUTBOUND!$M:$M))</f>
        <v>0</v>
      </c>
      <c r="X603" s="73">
        <f>IF(E603="","",SUMIF(OUTBOUND!$G:$G,WMS!E603,OUTBOUND!$O:$O))</f>
        <v>0</v>
      </c>
      <c r="Y603" s="73">
        <f>IF(E603="","",SUMIF(OUTBOUND!$G:$G,WMS!E603,OUTBOUND!$AC:$AC))</f>
        <v>0</v>
      </c>
      <c r="Z603" s="73">
        <f>IF(E603="","",SUMIF(OUTBOUND!$G:$G,WMS!E603,OUTBOUND!$P:$P))</f>
        <v>0</v>
      </c>
      <c r="AA603" s="26">
        <f t="shared" si="232"/>
        <v>96</v>
      </c>
      <c r="AB603" s="26">
        <f t="shared" si="233"/>
        <v>576</v>
      </c>
      <c r="AC603" s="73">
        <f t="shared" si="234"/>
        <v>297.6</v>
      </c>
      <c r="AD603" s="73">
        <f t="shared" si="235"/>
        <v>244.8</v>
      </c>
      <c r="AE603" s="73">
        <f t="shared" si="236"/>
        <v>1.88</v>
      </c>
      <c r="AF603" s="82" t="b">
        <f t="shared" si="237"/>
        <v>1</v>
      </c>
    </row>
    <row r="604" spans="1:32">
      <c r="A604" s="43" t="s">
        <v>3685</v>
      </c>
      <c r="B604" s="19" t="s">
        <v>1219</v>
      </c>
      <c r="C604" s="19" t="s">
        <v>3982</v>
      </c>
      <c r="D604" s="19">
        <v>41718292</v>
      </c>
      <c r="E604" s="58" t="str">
        <f t="shared" si="226"/>
        <v>KG-ROB-1906-00133-03245/41718292</v>
      </c>
      <c r="F604" s="20" t="s">
        <v>1221</v>
      </c>
      <c r="G604" s="20" t="s">
        <v>1232</v>
      </c>
      <c r="H604" s="45">
        <v>43621</v>
      </c>
      <c r="I604" s="46">
        <v>250</v>
      </c>
      <c r="J604" s="46">
        <v>1500</v>
      </c>
      <c r="K604" s="67">
        <f t="shared" si="227"/>
        <v>6</v>
      </c>
      <c r="L604" s="47">
        <v>11.6</v>
      </c>
      <c r="M604" s="68">
        <f t="shared" si="228"/>
        <v>2900</v>
      </c>
      <c r="N604" s="46">
        <v>92</v>
      </c>
      <c r="O604" s="46">
        <v>18</v>
      </c>
      <c r="P604" s="46">
        <v>34</v>
      </c>
      <c r="Q604" s="73">
        <f t="shared" si="229"/>
        <v>0.056</v>
      </c>
      <c r="R604" s="67">
        <f t="shared" si="230"/>
        <v>14.08</v>
      </c>
      <c r="S604" s="74">
        <f t="shared" si="231"/>
        <v>1.62166666666667</v>
      </c>
      <c r="T604" s="51">
        <v>2432.5</v>
      </c>
      <c r="U604" s="89" t="s">
        <v>3949</v>
      </c>
      <c r="V604" s="26">
        <f>IF(E604="","",SUMIF(OUTBOUND!$G:$G,WMS!E604,OUTBOUND!$L:$L))</f>
        <v>0</v>
      </c>
      <c r="W604" s="26">
        <f>IF(E604="","",SUMIF(OUTBOUND!$G:$G,WMS!E604,OUTBOUND!$M:$M))</f>
        <v>0</v>
      </c>
      <c r="X604" s="73">
        <f>IF(E604="","",SUMIF(OUTBOUND!$G:$G,WMS!E604,OUTBOUND!$O:$O))</f>
        <v>0</v>
      </c>
      <c r="Y604" s="73">
        <f>IF(E604="","",SUMIF(OUTBOUND!$G:$G,WMS!E604,OUTBOUND!$AC:$AC))</f>
        <v>0</v>
      </c>
      <c r="Z604" s="73">
        <f>IF(E604="","",SUMIF(OUTBOUND!$G:$G,WMS!E604,OUTBOUND!$P:$P))</f>
        <v>0</v>
      </c>
      <c r="AA604" s="26">
        <f t="shared" si="232"/>
        <v>250</v>
      </c>
      <c r="AB604" s="26">
        <f t="shared" si="233"/>
        <v>1500</v>
      </c>
      <c r="AC604" s="73">
        <f t="shared" si="234"/>
        <v>2900</v>
      </c>
      <c r="AD604" s="73">
        <f t="shared" si="235"/>
        <v>2432.5</v>
      </c>
      <c r="AE604" s="73">
        <f t="shared" si="236"/>
        <v>14.08</v>
      </c>
      <c r="AF604" s="82" t="b">
        <f t="shared" si="237"/>
        <v>1</v>
      </c>
    </row>
    <row r="605" spans="1:32">
      <c r="A605" s="43" t="s">
        <v>3685</v>
      </c>
      <c r="B605" s="19" t="s">
        <v>1219</v>
      </c>
      <c r="C605" s="19" t="s">
        <v>3982</v>
      </c>
      <c r="D605" s="19">
        <v>41309919</v>
      </c>
      <c r="E605" s="58" t="str">
        <f t="shared" si="226"/>
        <v>KG-ROB-1906-00133-03245/41309919</v>
      </c>
      <c r="F605" s="20" t="s">
        <v>1221</v>
      </c>
      <c r="G605" s="20" t="s">
        <v>1233</v>
      </c>
      <c r="H605" s="45">
        <v>43621</v>
      </c>
      <c r="I605" s="46">
        <v>89</v>
      </c>
      <c r="J605" s="46">
        <v>1068</v>
      </c>
      <c r="K605" s="67">
        <f t="shared" si="227"/>
        <v>12</v>
      </c>
      <c r="L605" s="47">
        <v>5.3</v>
      </c>
      <c r="M605" s="68">
        <f t="shared" si="228"/>
        <v>471.7</v>
      </c>
      <c r="N605" s="46">
        <v>50</v>
      </c>
      <c r="O605" s="46">
        <v>45.5</v>
      </c>
      <c r="P605" s="46">
        <v>21.5</v>
      </c>
      <c r="Q605" s="73">
        <f t="shared" si="229"/>
        <v>0.049</v>
      </c>
      <c r="R605" s="67">
        <f t="shared" si="230"/>
        <v>4.35</v>
      </c>
      <c r="S605" s="74">
        <f t="shared" si="231"/>
        <v>0.358333333333333</v>
      </c>
      <c r="T605" s="51">
        <v>382.7</v>
      </c>
      <c r="U605" s="79" t="s">
        <v>3472</v>
      </c>
      <c r="V605" s="26">
        <f>IF(E605="","",SUMIF(OUTBOUND!$G:$G,WMS!E605,OUTBOUND!$L:$L))</f>
        <v>0</v>
      </c>
      <c r="W605" s="26">
        <f>IF(E605="","",SUMIF(OUTBOUND!$G:$G,WMS!E605,OUTBOUND!$M:$M))</f>
        <v>0</v>
      </c>
      <c r="X605" s="73">
        <f>IF(E605="","",SUMIF(OUTBOUND!$G:$G,WMS!E605,OUTBOUND!$O:$O))</f>
        <v>0</v>
      </c>
      <c r="Y605" s="73">
        <f>IF(E605="","",SUMIF(OUTBOUND!$G:$G,WMS!E605,OUTBOUND!$AC:$AC))</f>
        <v>0</v>
      </c>
      <c r="Z605" s="73">
        <f>IF(E605="","",SUMIF(OUTBOUND!$G:$G,WMS!E605,OUTBOUND!$P:$P))</f>
        <v>0</v>
      </c>
      <c r="AA605" s="26">
        <f t="shared" si="232"/>
        <v>89</v>
      </c>
      <c r="AB605" s="26">
        <f t="shared" si="233"/>
        <v>1068</v>
      </c>
      <c r="AC605" s="73">
        <f t="shared" si="234"/>
        <v>471.7</v>
      </c>
      <c r="AD605" s="73">
        <f t="shared" si="235"/>
        <v>382.7</v>
      </c>
      <c r="AE605" s="73">
        <f t="shared" si="236"/>
        <v>4.35</v>
      </c>
      <c r="AF605" s="82" t="b">
        <f t="shared" si="237"/>
        <v>1</v>
      </c>
    </row>
    <row r="606" spans="1:32">
      <c r="A606" s="43" t="s">
        <v>3685</v>
      </c>
      <c r="B606" s="19" t="s">
        <v>1235</v>
      </c>
      <c r="C606" s="19" t="s">
        <v>3983</v>
      </c>
      <c r="D606" s="19" t="s">
        <v>3984</v>
      </c>
      <c r="E606" s="58" t="str">
        <f t="shared" si="226"/>
        <v>KG-ROB-1906-00133-03583/42674221</v>
      </c>
      <c r="F606" s="19" t="s">
        <v>1237</v>
      </c>
      <c r="G606" s="19" t="s">
        <v>1238</v>
      </c>
      <c r="H606" s="45">
        <v>43628</v>
      </c>
      <c r="I606" s="46">
        <v>48</v>
      </c>
      <c r="J606" s="46">
        <v>1152</v>
      </c>
      <c r="K606" s="67">
        <f t="shared" si="227"/>
        <v>24</v>
      </c>
      <c r="L606" s="47">
        <v>2.1</v>
      </c>
      <c r="M606" s="68">
        <f t="shared" si="228"/>
        <v>100.8</v>
      </c>
      <c r="N606" s="46">
        <v>23</v>
      </c>
      <c r="O606" s="46">
        <v>22</v>
      </c>
      <c r="P606" s="46">
        <v>21</v>
      </c>
      <c r="Q606" s="73">
        <f t="shared" si="229"/>
        <v>0.011</v>
      </c>
      <c r="R606" s="67">
        <f t="shared" si="230"/>
        <v>0.51</v>
      </c>
      <c r="S606" s="74">
        <f t="shared" si="231"/>
        <v>0.0291666666666667</v>
      </c>
      <c r="T606" s="51">
        <v>33.6</v>
      </c>
      <c r="U606" s="79" t="s">
        <v>3472</v>
      </c>
      <c r="V606" s="26">
        <f>IF(E606="","",SUMIF(OUTBOUND!$G:$G,WMS!E606,OUTBOUND!$L:$L))</f>
        <v>0</v>
      </c>
      <c r="W606" s="26">
        <f>IF(E606="","",SUMIF(OUTBOUND!$G:$G,WMS!E606,OUTBOUND!$M:$M))</f>
        <v>0</v>
      </c>
      <c r="X606" s="73">
        <f>IF(E606="","",SUMIF(OUTBOUND!$G:$G,WMS!E606,OUTBOUND!$O:$O))</f>
        <v>0</v>
      </c>
      <c r="Y606" s="73">
        <f>IF(E606="","",SUMIF(OUTBOUND!$G:$G,WMS!E606,OUTBOUND!$AC:$AC))</f>
        <v>0</v>
      </c>
      <c r="Z606" s="73">
        <f>IF(E606="","",SUMIF(OUTBOUND!$G:$G,WMS!E606,OUTBOUND!$P:$P))</f>
        <v>0</v>
      </c>
      <c r="AA606" s="26">
        <f t="shared" si="232"/>
        <v>48</v>
      </c>
      <c r="AB606" s="26">
        <f t="shared" si="233"/>
        <v>1152</v>
      </c>
      <c r="AC606" s="73">
        <f t="shared" si="234"/>
        <v>100.8</v>
      </c>
      <c r="AD606" s="73">
        <f t="shared" si="235"/>
        <v>33.6</v>
      </c>
      <c r="AE606" s="73">
        <f t="shared" si="236"/>
        <v>0.51</v>
      </c>
      <c r="AF606" s="82" t="b">
        <f t="shared" si="237"/>
        <v>1</v>
      </c>
    </row>
    <row r="607" spans="1:32">
      <c r="A607" s="43" t="s">
        <v>3685</v>
      </c>
      <c r="B607" s="19" t="s">
        <v>1235</v>
      </c>
      <c r="C607" s="19" t="s">
        <v>3985</v>
      </c>
      <c r="D607" s="19" t="s">
        <v>3986</v>
      </c>
      <c r="E607" s="58" t="str">
        <f t="shared" si="226"/>
        <v>KG-ROB-1905-00132-03635/42699248</v>
      </c>
      <c r="F607" s="19" t="s">
        <v>1237</v>
      </c>
      <c r="G607" s="19" t="s">
        <v>1240</v>
      </c>
      <c r="H607" s="45">
        <v>43628</v>
      </c>
      <c r="I607" s="46">
        <v>34</v>
      </c>
      <c r="J607" s="46">
        <v>204</v>
      </c>
      <c r="K607" s="67">
        <f t="shared" si="227"/>
        <v>6</v>
      </c>
      <c r="L607" s="47">
        <v>2.55</v>
      </c>
      <c r="M607" s="68">
        <f t="shared" si="228"/>
        <v>86.7</v>
      </c>
      <c r="N607" s="46">
        <v>30</v>
      </c>
      <c r="O607" s="46">
        <v>21</v>
      </c>
      <c r="P607" s="46">
        <v>19</v>
      </c>
      <c r="Q607" s="73">
        <f t="shared" si="229"/>
        <v>0.012</v>
      </c>
      <c r="R607" s="67">
        <f t="shared" si="230"/>
        <v>0.41</v>
      </c>
      <c r="S607" s="74">
        <f t="shared" si="231"/>
        <v>0.35</v>
      </c>
      <c r="T607" s="51">
        <v>71.4</v>
      </c>
      <c r="U607" s="79" t="s">
        <v>3472</v>
      </c>
      <c r="V607" s="26">
        <f>IF(E607="","",SUMIF(OUTBOUND!$G:$G,WMS!E607,OUTBOUND!$L:$L))</f>
        <v>0</v>
      </c>
      <c r="W607" s="26">
        <f>IF(E607="","",SUMIF(OUTBOUND!$G:$G,WMS!E607,OUTBOUND!$M:$M))</f>
        <v>0</v>
      </c>
      <c r="X607" s="73">
        <f>IF(E607="","",SUMIF(OUTBOUND!$G:$G,WMS!E607,OUTBOUND!$O:$O))</f>
        <v>0</v>
      </c>
      <c r="Y607" s="73">
        <f>IF(E607="","",SUMIF(OUTBOUND!$G:$G,WMS!E607,OUTBOUND!$AC:$AC))</f>
        <v>0</v>
      </c>
      <c r="Z607" s="73">
        <f>IF(E607="","",SUMIF(OUTBOUND!$G:$G,WMS!E607,OUTBOUND!$P:$P))</f>
        <v>0</v>
      </c>
      <c r="AA607" s="26">
        <f t="shared" si="232"/>
        <v>34</v>
      </c>
      <c r="AB607" s="26">
        <f t="shared" si="233"/>
        <v>204</v>
      </c>
      <c r="AC607" s="73">
        <f t="shared" si="234"/>
        <v>86.7</v>
      </c>
      <c r="AD607" s="73">
        <f t="shared" si="235"/>
        <v>71.4</v>
      </c>
      <c r="AE607" s="73">
        <f t="shared" si="236"/>
        <v>0.41</v>
      </c>
      <c r="AF607" s="82" t="b">
        <f t="shared" si="237"/>
        <v>1</v>
      </c>
    </row>
    <row r="608" spans="1:32">
      <c r="A608" s="43" t="s">
        <v>3685</v>
      </c>
      <c r="B608" s="19" t="s">
        <v>1235</v>
      </c>
      <c r="C608" s="19" t="s">
        <v>3985</v>
      </c>
      <c r="D608" s="19" t="s">
        <v>3987</v>
      </c>
      <c r="E608" s="58" t="str">
        <f t="shared" si="226"/>
        <v>KG-ROB-1905-00132-03635/42701002</v>
      </c>
      <c r="F608" s="19" t="s">
        <v>1237</v>
      </c>
      <c r="G608" s="19" t="s">
        <v>1242</v>
      </c>
      <c r="H608" s="45">
        <v>43628</v>
      </c>
      <c r="I608" s="46">
        <v>35</v>
      </c>
      <c r="J608" s="46">
        <v>210</v>
      </c>
      <c r="K608" s="67">
        <f t="shared" si="227"/>
        <v>6</v>
      </c>
      <c r="L608" s="47">
        <v>2.4</v>
      </c>
      <c r="M608" s="68">
        <f t="shared" si="228"/>
        <v>84</v>
      </c>
      <c r="N608" s="46">
        <v>30</v>
      </c>
      <c r="O608" s="46">
        <v>21</v>
      </c>
      <c r="P608" s="46">
        <v>19</v>
      </c>
      <c r="Q608" s="73">
        <f t="shared" si="229"/>
        <v>0.012</v>
      </c>
      <c r="R608" s="67">
        <f t="shared" si="230"/>
        <v>0.42</v>
      </c>
      <c r="S608" s="74">
        <f t="shared" si="231"/>
        <v>0.35</v>
      </c>
      <c r="T608" s="51">
        <v>73.5</v>
      </c>
      <c r="U608" s="79" t="s">
        <v>3472</v>
      </c>
      <c r="V608" s="26">
        <f>IF(E608="","",SUMIF(OUTBOUND!$G:$G,WMS!E608,OUTBOUND!$L:$L))</f>
        <v>0</v>
      </c>
      <c r="W608" s="26">
        <f>IF(E608="","",SUMIF(OUTBOUND!$G:$G,WMS!E608,OUTBOUND!$M:$M))</f>
        <v>0</v>
      </c>
      <c r="X608" s="73">
        <f>IF(E608="","",SUMIF(OUTBOUND!$G:$G,WMS!E608,OUTBOUND!$O:$O))</f>
        <v>0</v>
      </c>
      <c r="Y608" s="73">
        <f>IF(E608="","",SUMIF(OUTBOUND!$G:$G,WMS!E608,OUTBOUND!$AC:$AC))</f>
        <v>0</v>
      </c>
      <c r="Z608" s="73">
        <f>IF(E608="","",SUMIF(OUTBOUND!$G:$G,WMS!E608,OUTBOUND!$P:$P))</f>
        <v>0</v>
      </c>
      <c r="AA608" s="26">
        <f t="shared" si="232"/>
        <v>35</v>
      </c>
      <c r="AB608" s="26">
        <f t="shared" si="233"/>
        <v>210</v>
      </c>
      <c r="AC608" s="73">
        <f t="shared" si="234"/>
        <v>84</v>
      </c>
      <c r="AD608" s="73">
        <f t="shared" si="235"/>
        <v>73.5</v>
      </c>
      <c r="AE608" s="73">
        <f t="shared" si="236"/>
        <v>0.42</v>
      </c>
      <c r="AF608" s="82" t="b">
        <f t="shared" si="237"/>
        <v>1</v>
      </c>
    </row>
    <row r="609" spans="1:32">
      <c r="A609" s="43" t="s">
        <v>3685</v>
      </c>
      <c r="B609" s="19" t="s">
        <v>1235</v>
      </c>
      <c r="C609" s="19" t="s">
        <v>3985</v>
      </c>
      <c r="D609" s="19" t="s">
        <v>3988</v>
      </c>
      <c r="E609" s="58" t="str">
        <f t="shared" si="226"/>
        <v>KG-ROB-1905-00132-03635/42701071</v>
      </c>
      <c r="F609" s="19" t="s">
        <v>1237</v>
      </c>
      <c r="G609" s="19" t="s">
        <v>1243</v>
      </c>
      <c r="H609" s="45">
        <v>43628</v>
      </c>
      <c r="I609" s="46">
        <v>36</v>
      </c>
      <c r="J609" s="46">
        <v>216</v>
      </c>
      <c r="K609" s="67">
        <f t="shared" si="227"/>
        <v>6</v>
      </c>
      <c r="L609" s="47">
        <v>2.45</v>
      </c>
      <c r="M609" s="68">
        <f t="shared" si="228"/>
        <v>88.2</v>
      </c>
      <c r="N609" s="46">
        <v>29.5</v>
      </c>
      <c r="O609" s="46">
        <v>21</v>
      </c>
      <c r="P609" s="46">
        <v>19</v>
      </c>
      <c r="Q609" s="73">
        <f t="shared" si="229"/>
        <v>0.012</v>
      </c>
      <c r="R609" s="67">
        <f t="shared" si="230"/>
        <v>0.42</v>
      </c>
      <c r="S609" s="74">
        <f t="shared" si="231"/>
        <v>0.35</v>
      </c>
      <c r="T609" s="51">
        <v>75.6</v>
      </c>
      <c r="U609" s="79" t="s">
        <v>3472</v>
      </c>
      <c r="V609" s="26">
        <f>IF(E609="","",SUMIF(OUTBOUND!$G:$G,WMS!E609,OUTBOUND!$L:$L))</f>
        <v>0</v>
      </c>
      <c r="W609" s="26">
        <f>IF(E609="","",SUMIF(OUTBOUND!$G:$G,WMS!E609,OUTBOUND!$M:$M))</f>
        <v>0</v>
      </c>
      <c r="X609" s="73">
        <f>IF(E609="","",SUMIF(OUTBOUND!$G:$G,WMS!E609,OUTBOUND!$O:$O))</f>
        <v>0</v>
      </c>
      <c r="Y609" s="73">
        <f>IF(E609="","",SUMIF(OUTBOUND!$G:$G,WMS!E609,OUTBOUND!$AC:$AC))</f>
        <v>0</v>
      </c>
      <c r="Z609" s="73">
        <f>IF(E609="","",SUMIF(OUTBOUND!$G:$G,WMS!E609,OUTBOUND!$P:$P))</f>
        <v>0</v>
      </c>
      <c r="AA609" s="26">
        <f t="shared" si="232"/>
        <v>36</v>
      </c>
      <c r="AB609" s="26">
        <f t="shared" si="233"/>
        <v>216</v>
      </c>
      <c r="AC609" s="73">
        <f t="shared" si="234"/>
        <v>88.2</v>
      </c>
      <c r="AD609" s="73">
        <f t="shared" si="235"/>
        <v>75.6</v>
      </c>
      <c r="AE609" s="73">
        <f t="shared" si="236"/>
        <v>0.42</v>
      </c>
      <c r="AF609" s="82" t="b">
        <f t="shared" si="237"/>
        <v>1</v>
      </c>
    </row>
    <row r="610" spans="1:32">
      <c r="A610" s="43" t="s">
        <v>3685</v>
      </c>
      <c r="B610" s="19" t="s">
        <v>1244</v>
      </c>
      <c r="C610" s="19" t="s">
        <v>3989</v>
      </c>
      <c r="D610" s="19" t="s">
        <v>3907</v>
      </c>
      <c r="E610" s="58" t="str">
        <f t="shared" si="226"/>
        <v>KG-ROB-1907-00134-03215/41533253</v>
      </c>
      <c r="F610" s="19" t="s">
        <v>1246</v>
      </c>
      <c r="G610" s="19" t="s">
        <v>1247</v>
      </c>
      <c r="H610" s="45">
        <v>43628</v>
      </c>
      <c r="I610" s="46">
        <v>193</v>
      </c>
      <c r="J610" s="46">
        <v>4632</v>
      </c>
      <c r="K610" s="67">
        <f t="shared" si="227"/>
        <v>24</v>
      </c>
      <c r="L610" s="47">
        <v>2.85</v>
      </c>
      <c r="M610" s="68">
        <f t="shared" si="228"/>
        <v>550.05</v>
      </c>
      <c r="N610" s="46">
        <v>44.5</v>
      </c>
      <c r="O610" s="46">
        <v>18.5</v>
      </c>
      <c r="P610" s="46">
        <v>25</v>
      </c>
      <c r="Q610" s="73">
        <f t="shared" si="229"/>
        <v>0.021</v>
      </c>
      <c r="R610" s="67">
        <f t="shared" si="230"/>
        <v>3.97</v>
      </c>
      <c r="S610" s="74">
        <f t="shared" si="231"/>
        <v>0.105833333333333</v>
      </c>
      <c r="T610" s="51">
        <v>490.22</v>
      </c>
      <c r="U610" s="79" t="s">
        <v>3835</v>
      </c>
      <c r="V610" s="26">
        <f>IF(E610="","",SUMIF(OUTBOUND!$G:$G,WMS!E610,OUTBOUND!$L:$L))</f>
        <v>0</v>
      </c>
      <c r="W610" s="26">
        <f>IF(E610="","",SUMIF(OUTBOUND!$G:$G,WMS!E610,OUTBOUND!$M:$M))</f>
        <v>0</v>
      </c>
      <c r="X610" s="73">
        <f>IF(E610="","",SUMIF(OUTBOUND!$G:$G,WMS!E610,OUTBOUND!$O:$O))</f>
        <v>0</v>
      </c>
      <c r="Y610" s="73">
        <f>IF(E610="","",SUMIF(OUTBOUND!$G:$G,WMS!E610,OUTBOUND!$AC:$AC))</f>
        <v>0</v>
      </c>
      <c r="Z610" s="73">
        <f>IF(E610="","",SUMIF(OUTBOUND!$G:$G,WMS!E610,OUTBOUND!$P:$P))</f>
        <v>0</v>
      </c>
      <c r="AA610" s="26">
        <f t="shared" si="232"/>
        <v>193</v>
      </c>
      <c r="AB610" s="26">
        <f t="shared" si="233"/>
        <v>4632</v>
      </c>
      <c r="AC610" s="73">
        <f t="shared" si="234"/>
        <v>550.05</v>
      </c>
      <c r="AD610" s="73">
        <f t="shared" si="235"/>
        <v>490.22</v>
      </c>
      <c r="AE610" s="73">
        <f t="shared" si="236"/>
        <v>3.97</v>
      </c>
      <c r="AF610" s="82" t="b">
        <f t="shared" si="237"/>
        <v>1</v>
      </c>
    </row>
    <row r="611" spans="1:32">
      <c r="A611" s="43" t="s">
        <v>3685</v>
      </c>
      <c r="B611" s="19" t="s">
        <v>1244</v>
      </c>
      <c r="C611" s="19" t="s">
        <v>3990</v>
      </c>
      <c r="D611" s="19" t="s">
        <v>3991</v>
      </c>
      <c r="E611" s="58" t="str">
        <f t="shared" si="226"/>
        <v>KG-ROB-1906-00133-03205/41168516</v>
      </c>
      <c r="F611" s="19" t="s">
        <v>1246</v>
      </c>
      <c r="G611" s="19" t="s">
        <v>1248</v>
      </c>
      <c r="H611" s="45">
        <v>43628</v>
      </c>
      <c r="I611" s="46">
        <v>55</v>
      </c>
      <c r="J611" s="46">
        <v>1320</v>
      </c>
      <c r="K611" s="67">
        <f t="shared" si="227"/>
        <v>24</v>
      </c>
      <c r="L611" s="47">
        <v>1.25</v>
      </c>
      <c r="M611" s="68">
        <f t="shared" si="228"/>
        <v>68.75</v>
      </c>
      <c r="N611" s="46">
        <v>33</v>
      </c>
      <c r="O611" s="46">
        <v>22</v>
      </c>
      <c r="P611" s="46">
        <v>20</v>
      </c>
      <c r="Q611" s="73">
        <f t="shared" si="229"/>
        <v>0.015</v>
      </c>
      <c r="R611" s="67">
        <f t="shared" si="230"/>
        <v>0.8</v>
      </c>
      <c r="S611" s="74">
        <f t="shared" si="231"/>
        <v>0.03375</v>
      </c>
      <c r="T611" s="51">
        <v>44.55</v>
      </c>
      <c r="U611" s="79" t="s">
        <v>3472</v>
      </c>
      <c r="V611" s="26">
        <f>IF(E611="","",SUMIF(OUTBOUND!$G:$G,WMS!E611,OUTBOUND!$L:$L))</f>
        <v>0</v>
      </c>
      <c r="W611" s="26">
        <f>IF(E611="","",SUMIF(OUTBOUND!$G:$G,WMS!E611,OUTBOUND!$M:$M))</f>
        <v>0</v>
      </c>
      <c r="X611" s="73">
        <f>IF(E611="","",SUMIF(OUTBOUND!$G:$G,WMS!E611,OUTBOUND!$O:$O))</f>
        <v>0</v>
      </c>
      <c r="Y611" s="73">
        <f>IF(E611="","",SUMIF(OUTBOUND!$G:$G,WMS!E611,OUTBOUND!$AC:$AC))</f>
        <v>0</v>
      </c>
      <c r="Z611" s="73">
        <f>IF(E611="","",SUMIF(OUTBOUND!$G:$G,WMS!E611,OUTBOUND!$P:$P))</f>
        <v>0</v>
      </c>
      <c r="AA611" s="26">
        <f t="shared" si="232"/>
        <v>55</v>
      </c>
      <c r="AB611" s="26">
        <f t="shared" si="233"/>
        <v>1320</v>
      </c>
      <c r="AC611" s="73">
        <f t="shared" si="234"/>
        <v>68.75</v>
      </c>
      <c r="AD611" s="73">
        <f t="shared" si="235"/>
        <v>44.55</v>
      </c>
      <c r="AE611" s="73">
        <f t="shared" si="236"/>
        <v>0.8</v>
      </c>
      <c r="AF611" s="82" t="b">
        <f t="shared" si="237"/>
        <v>1</v>
      </c>
    </row>
    <row r="612" spans="1:32">
      <c r="A612" s="43" t="s">
        <v>3685</v>
      </c>
      <c r="B612" s="19" t="s">
        <v>1250</v>
      </c>
      <c r="C612" s="19" t="s">
        <v>3992</v>
      </c>
      <c r="D612" s="19">
        <v>42477259</v>
      </c>
      <c r="E612" s="58" t="str">
        <f t="shared" si="226"/>
        <v>KG-ROB-1908-00135-03212/42477259</v>
      </c>
      <c r="F612" s="19" t="s">
        <v>1252</v>
      </c>
      <c r="G612" s="20" t="s">
        <v>1254</v>
      </c>
      <c r="H612" s="45">
        <v>43635</v>
      </c>
      <c r="I612" s="46">
        <v>25</v>
      </c>
      <c r="J612" s="46">
        <v>1800</v>
      </c>
      <c r="K612" s="67">
        <f t="shared" si="227"/>
        <v>72</v>
      </c>
      <c r="L612" s="47">
        <v>3.7</v>
      </c>
      <c r="M612" s="68">
        <f t="shared" si="228"/>
        <v>92.5</v>
      </c>
      <c r="N612" s="46">
        <v>24</v>
      </c>
      <c r="O612" s="46">
        <v>24</v>
      </c>
      <c r="P612" s="46">
        <v>19.5</v>
      </c>
      <c r="Q612" s="73">
        <f t="shared" si="229"/>
        <v>0.011</v>
      </c>
      <c r="R612" s="67">
        <f t="shared" si="230"/>
        <v>0.28</v>
      </c>
      <c r="S612" s="74">
        <f t="shared" si="231"/>
        <v>0.0430555555555556</v>
      </c>
      <c r="T612" s="51">
        <v>77.5</v>
      </c>
      <c r="U612" s="79" t="s">
        <v>3930</v>
      </c>
      <c r="V612" s="26">
        <f>IF(E612="","",SUMIF(OUTBOUND!$G:$G,WMS!E612,OUTBOUND!$L:$L))</f>
        <v>0</v>
      </c>
      <c r="W612" s="26">
        <f>IF(E612="","",SUMIF(OUTBOUND!$G:$G,WMS!E612,OUTBOUND!$M:$M))</f>
        <v>0</v>
      </c>
      <c r="X612" s="73">
        <f>IF(E612="","",SUMIF(OUTBOUND!$G:$G,WMS!E612,OUTBOUND!$O:$O))</f>
        <v>0</v>
      </c>
      <c r="Y612" s="73">
        <f>IF(E612="","",SUMIF(OUTBOUND!$G:$G,WMS!E612,OUTBOUND!$AC:$AC))</f>
        <v>0</v>
      </c>
      <c r="Z612" s="73">
        <f>IF(E612="","",SUMIF(OUTBOUND!$G:$G,WMS!E612,OUTBOUND!$P:$P))</f>
        <v>0</v>
      </c>
      <c r="AA612" s="26">
        <f t="shared" si="232"/>
        <v>25</v>
      </c>
      <c r="AB612" s="26">
        <f t="shared" si="233"/>
        <v>1800</v>
      </c>
      <c r="AC612" s="73">
        <f t="shared" si="234"/>
        <v>92.5</v>
      </c>
      <c r="AD612" s="73">
        <f t="shared" si="235"/>
        <v>77.5</v>
      </c>
      <c r="AE612" s="73">
        <f t="shared" si="236"/>
        <v>0.28</v>
      </c>
      <c r="AF612" s="82" t="b">
        <f t="shared" si="237"/>
        <v>1</v>
      </c>
    </row>
    <row r="613" spans="1:32">
      <c r="A613" s="43" t="s">
        <v>3685</v>
      </c>
      <c r="B613" s="19" t="s">
        <v>1250</v>
      </c>
      <c r="C613" s="19" t="s">
        <v>3993</v>
      </c>
      <c r="D613" s="19">
        <v>42477259</v>
      </c>
      <c r="E613" s="58" t="str">
        <f t="shared" si="226"/>
        <v>KG-ROB-1906-00133-03159/42477259</v>
      </c>
      <c r="F613" s="19" t="s">
        <v>1252</v>
      </c>
      <c r="G613" s="20" t="s">
        <v>1254</v>
      </c>
      <c r="H613" s="45">
        <v>43635</v>
      </c>
      <c r="I613" s="46">
        <v>72</v>
      </c>
      <c r="J613" s="46">
        <v>5184</v>
      </c>
      <c r="K613" s="67">
        <f t="shared" si="227"/>
        <v>72</v>
      </c>
      <c r="L613" s="47">
        <v>3.7</v>
      </c>
      <c r="M613" s="68">
        <f t="shared" si="228"/>
        <v>266.4</v>
      </c>
      <c r="N613" s="46">
        <v>24</v>
      </c>
      <c r="O613" s="46">
        <v>24</v>
      </c>
      <c r="P613" s="46">
        <v>19.5</v>
      </c>
      <c r="Q613" s="73">
        <f t="shared" si="229"/>
        <v>0.011</v>
      </c>
      <c r="R613" s="67">
        <f t="shared" si="230"/>
        <v>0.81</v>
      </c>
      <c r="S613" s="74">
        <f t="shared" si="231"/>
        <v>0.0430555555555556</v>
      </c>
      <c r="T613" s="51">
        <v>223.2</v>
      </c>
      <c r="U613" s="79" t="s">
        <v>3930</v>
      </c>
      <c r="V613" s="26">
        <f>IF(E613="","",SUMIF(OUTBOUND!$G:$G,WMS!E613,OUTBOUND!$L:$L))</f>
        <v>0</v>
      </c>
      <c r="W613" s="26">
        <f>IF(E613="","",SUMIF(OUTBOUND!$G:$G,WMS!E613,OUTBOUND!$M:$M))</f>
        <v>0</v>
      </c>
      <c r="X613" s="73">
        <f>IF(E613="","",SUMIF(OUTBOUND!$G:$G,WMS!E613,OUTBOUND!$O:$O))</f>
        <v>0</v>
      </c>
      <c r="Y613" s="73">
        <f>IF(E613="","",SUMIF(OUTBOUND!$G:$G,WMS!E613,OUTBOUND!$AC:$AC))</f>
        <v>0</v>
      </c>
      <c r="Z613" s="73">
        <f>IF(E613="","",SUMIF(OUTBOUND!$G:$G,WMS!E613,OUTBOUND!$P:$P))</f>
        <v>0</v>
      </c>
      <c r="AA613" s="26">
        <f t="shared" si="232"/>
        <v>72</v>
      </c>
      <c r="AB613" s="26">
        <f t="shared" si="233"/>
        <v>5184</v>
      </c>
      <c r="AC613" s="73">
        <f t="shared" si="234"/>
        <v>266.4</v>
      </c>
      <c r="AD613" s="73">
        <f t="shared" si="235"/>
        <v>223.2</v>
      </c>
      <c r="AE613" s="73">
        <f t="shared" si="236"/>
        <v>0.81</v>
      </c>
      <c r="AF613" s="82" t="b">
        <f t="shared" si="237"/>
        <v>1</v>
      </c>
    </row>
    <row r="614" spans="1:32">
      <c r="A614" s="43" t="s">
        <v>3685</v>
      </c>
      <c r="B614" s="19" t="s">
        <v>1250</v>
      </c>
      <c r="C614" s="19" t="s">
        <v>3993</v>
      </c>
      <c r="D614" s="19">
        <v>41904534</v>
      </c>
      <c r="E614" s="58" t="str">
        <f t="shared" si="226"/>
        <v>KG-ROB-1906-00133-03159/41904534</v>
      </c>
      <c r="F614" s="19" t="s">
        <v>1252</v>
      </c>
      <c r="G614" s="20" t="s">
        <v>1253</v>
      </c>
      <c r="H614" s="45">
        <v>43635</v>
      </c>
      <c r="I614" s="46">
        <v>166</v>
      </c>
      <c r="J614" s="46">
        <v>31872</v>
      </c>
      <c r="K614" s="67">
        <f t="shared" si="227"/>
        <v>192</v>
      </c>
      <c r="L614" s="47">
        <v>5.6</v>
      </c>
      <c r="M614" s="68">
        <f t="shared" si="228"/>
        <v>929.6</v>
      </c>
      <c r="N614" s="46">
        <v>25</v>
      </c>
      <c r="O614" s="46">
        <v>19.5</v>
      </c>
      <c r="P614" s="46">
        <v>23</v>
      </c>
      <c r="Q614" s="73">
        <f t="shared" si="229"/>
        <v>0.011</v>
      </c>
      <c r="R614" s="67">
        <f t="shared" si="230"/>
        <v>1.86</v>
      </c>
      <c r="S614" s="74">
        <f t="shared" si="231"/>
        <v>0.0260416666666667</v>
      </c>
      <c r="T614" s="51">
        <v>830</v>
      </c>
      <c r="U614" s="79" t="s">
        <v>3472</v>
      </c>
      <c r="V614" s="26">
        <f>IF(E614="","",SUMIF(OUTBOUND!$G:$G,WMS!E614,OUTBOUND!$L:$L))</f>
        <v>0</v>
      </c>
      <c r="W614" s="26">
        <f>IF(E614="","",SUMIF(OUTBOUND!$G:$G,WMS!E614,OUTBOUND!$M:$M))</f>
        <v>0</v>
      </c>
      <c r="X614" s="73">
        <f>IF(E614="","",SUMIF(OUTBOUND!$G:$G,WMS!E614,OUTBOUND!$O:$O))</f>
        <v>0</v>
      </c>
      <c r="Y614" s="73">
        <f>IF(E614="","",SUMIF(OUTBOUND!$G:$G,WMS!E614,OUTBOUND!$AC:$AC))</f>
        <v>0</v>
      </c>
      <c r="Z614" s="73">
        <f>IF(E614="","",SUMIF(OUTBOUND!$G:$G,WMS!E614,OUTBOUND!$P:$P))</f>
        <v>0</v>
      </c>
      <c r="AA614" s="26">
        <f t="shared" si="232"/>
        <v>166</v>
      </c>
      <c r="AB614" s="26">
        <f t="shared" si="233"/>
        <v>31872</v>
      </c>
      <c r="AC614" s="73">
        <f t="shared" si="234"/>
        <v>929.6</v>
      </c>
      <c r="AD614" s="73">
        <f t="shared" si="235"/>
        <v>830</v>
      </c>
      <c r="AE614" s="73">
        <f t="shared" si="236"/>
        <v>1.86</v>
      </c>
      <c r="AF614" s="82" t="b">
        <f t="shared" si="237"/>
        <v>1</v>
      </c>
    </row>
    <row r="615" spans="1:32">
      <c r="A615" s="43" t="s">
        <v>3685</v>
      </c>
      <c r="B615" s="19" t="s">
        <v>1250</v>
      </c>
      <c r="C615" s="19" t="s">
        <v>3993</v>
      </c>
      <c r="D615" s="19">
        <v>41904558</v>
      </c>
      <c r="E615" s="58" t="str">
        <f t="shared" si="226"/>
        <v>KG-ROB-1906-00133-03159/41904558</v>
      </c>
      <c r="F615" s="19" t="s">
        <v>1252</v>
      </c>
      <c r="G615" s="20" t="s">
        <v>1253</v>
      </c>
      <c r="H615" s="45">
        <v>43635</v>
      </c>
      <c r="I615" s="46">
        <v>500</v>
      </c>
      <c r="J615" s="46">
        <v>90000</v>
      </c>
      <c r="K615" s="67">
        <f t="shared" si="227"/>
        <v>180</v>
      </c>
      <c r="L615" s="47">
        <v>7.15</v>
      </c>
      <c r="M615" s="68">
        <f t="shared" si="228"/>
        <v>3575</v>
      </c>
      <c r="N615" s="46">
        <v>38</v>
      </c>
      <c r="O615" s="46">
        <v>28.5</v>
      </c>
      <c r="P615" s="46">
        <v>26</v>
      </c>
      <c r="Q615" s="73">
        <f t="shared" si="229"/>
        <v>0.028</v>
      </c>
      <c r="R615" s="67">
        <f t="shared" si="230"/>
        <v>14.08</v>
      </c>
      <c r="S615" s="74">
        <f t="shared" si="231"/>
        <v>0.0363888888888889</v>
      </c>
      <c r="T615" s="51">
        <v>3275</v>
      </c>
      <c r="U615" s="79" t="s">
        <v>3340</v>
      </c>
      <c r="V615" s="26">
        <f>IF(E615="","",SUMIF(OUTBOUND!$G:$G,WMS!E615,OUTBOUND!$L:$L))</f>
        <v>0</v>
      </c>
      <c r="W615" s="26">
        <f>IF(E615="","",SUMIF(OUTBOUND!$G:$G,WMS!E615,OUTBOUND!$M:$M))</f>
        <v>0</v>
      </c>
      <c r="X615" s="73">
        <f>IF(E615="","",SUMIF(OUTBOUND!$G:$G,WMS!E615,OUTBOUND!$O:$O))</f>
        <v>0</v>
      </c>
      <c r="Y615" s="73">
        <f>IF(E615="","",SUMIF(OUTBOUND!$G:$G,WMS!E615,OUTBOUND!$AC:$AC))</f>
        <v>0</v>
      </c>
      <c r="Z615" s="73">
        <f>IF(E615="","",SUMIF(OUTBOUND!$G:$G,WMS!E615,OUTBOUND!$P:$P))</f>
        <v>0</v>
      </c>
      <c r="AA615" s="26">
        <f t="shared" si="232"/>
        <v>500</v>
      </c>
      <c r="AB615" s="26">
        <f t="shared" si="233"/>
        <v>90000</v>
      </c>
      <c r="AC615" s="73">
        <f t="shared" si="234"/>
        <v>3575</v>
      </c>
      <c r="AD615" s="73">
        <f t="shared" si="235"/>
        <v>3275</v>
      </c>
      <c r="AE615" s="73">
        <f t="shared" si="236"/>
        <v>14.08</v>
      </c>
      <c r="AF615" s="82" t="b">
        <f t="shared" si="237"/>
        <v>1</v>
      </c>
    </row>
    <row r="616" spans="1:32">
      <c r="A616" s="43" t="s">
        <v>3685</v>
      </c>
      <c r="B616" s="19" t="s">
        <v>1255</v>
      </c>
      <c r="C616" s="19" t="s">
        <v>3994</v>
      </c>
      <c r="D616" s="19" t="s">
        <v>3995</v>
      </c>
      <c r="E616" s="58" t="str">
        <f t="shared" si="226"/>
        <v>KG-ARI-1903-00107-02556/42566328</v>
      </c>
      <c r="F616" s="19" t="s">
        <v>1257</v>
      </c>
      <c r="G616" s="20" t="s">
        <v>1258</v>
      </c>
      <c r="H616" s="45">
        <v>43635</v>
      </c>
      <c r="I616" s="46">
        <v>125</v>
      </c>
      <c r="J616" s="46">
        <v>1000</v>
      </c>
      <c r="K616" s="67">
        <f t="shared" si="227"/>
        <v>8</v>
      </c>
      <c r="L616" s="47">
        <v>4.4</v>
      </c>
      <c r="M616" s="68">
        <f t="shared" si="228"/>
        <v>550</v>
      </c>
      <c r="N616" s="46">
        <v>35.5</v>
      </c>
      <c r="O616" s="46">
        <v>19</v>
      </c>
      <c r="P616" s="46">
        <v>63</v>
      </c>
      <c r="Q616" s="73">
        <f t="shared" si="229"/>
        <v>0.042</v>
      </c>
      <c r="R616" s="67">
        <f t="shared" si="230"/>
        <v>5.31</v>
      </c>
      <c r="S616" s="74">
        <f t="shared" si="231"/>
        <v>0.45</v>
      </c>
      <c r="T616" s="51">
        <v>450</v>
      </c>
      <c r="U616" s="79" t="s">
        <v>3564</v>
      </c>
      <c r="V616" s="26">
        <f>IF(E616="","",SUMIF(OUTBOUND!$G:$G,WMS!E616,OUTBOUND!$L:$L))</f>
        <v>41</v>
      </c>
      <c r="W616" s="26">
        <f>IF(E616="","",SUMIF(OUTBOUND!$G:$G,WMS!E616,OUTBOUND!$M:$M))</f>
        <v>328</v>
      </c>
      <c r="X616" s="73">
        <f>IF(E616="","",SUMIF(OUTBOUND!$G:$G,WMS!E616,OUTBOUND!$O:$O))</f>
        <v>180.4</v>
      </c>
      <c r="Y616" s="73">
        <f>IF(E616="","",SUMIF(OUTBOUND!$G:$G,WMS!E616,OUTBOUND!$AC:$AC))</f>
        <v>147.6</v>
      </c>
      <c r="Z616" s="73">
        <f>IF(E616="","",SUMIF(OUTBOUND!$G:$G,WMS!E616,OUTBOUND!$P:$P))</f>
        <v>1.722</v>
      </c>
      <c r="AA616" s="26">
        <f t="shared" si="232"/>
        <v>84</v>
      </c>
      <c r="AB616" s="26">
        <f t="shared" si="233"/>
        <v>672</v>
      </c>
      <c r="AC616" s="73">
        <f t="shared" si="234"/>
        <v>369.6</v>
      </c>
      <c r="AD616" s="73">
        <f t="shared" si="235"/>
        <v>302.4</v>
      </c>
      <c r="AE616" s="73">
        <f t="shared" si="236"/>
        <v>3.588</v>
      </c>
      <c r="AF616" s="82" t="b">
        <f t="shared" si="237"/>
        <v>1</v>
      </c>
    </row>
    <row r="617" spans="1:32">
      <c r="A617" s="43" t="s">
        <v>3685</v>
      </c>
      <c r="B617" s="19" t="s">
        <v>1259</v>
      </c>
      <c r="C617" s="19" t="s">
        <v>3996</v>
      </c>
      <c r="D617" s="19" t="s">
        <v>3997</v>
      </c>
      <c r="E617" s="58" t="str">
        <f t="shared" si="226"/>
        <v>KG-ROB-1905-00132-03155/42706892</v>
      </c>
      <c r="F617" s="19" t="s">
        <v>1261</v>
      </c>
      <c r="G617" s="20" t="s">
        <v>1262</v>
      </c>
      <c r="H617" s="45">
        <v>43635</v>
      </c>
      <c r="I617" s="46">
        <v>68</v>
      </c>
      <c r="J617" s="46">
        <v>408</v>
      </c>
      <c r="K617" s="67">
        <f t="shared" si="227"/>
        <v>6</v>
      </c>
      <c r="L617" s="47">
        <v>1.6</v>
      </c>
      <c r="M617" s="68">
        <f t="shared" si="228"/>
        <v>108.8</v>
      </c>
      <c r="N617" s="46">
        <v>27</v>
      </c>
      <c r="O617" s="46">
        <v>19</v>
      </c>
      <c r="P617" s="46">
        <v>14</v>
      </c>
      <c r="Q617" s="73">
        <f t="shared" si="229"/>
        <v>0.007</v>
      </c>
      <c r="R617" s="67">
        <f t="shared" si="230"/>
        <v>0.49</v>
      </c>
      <c r="S617" s="74">
        <f t="shared" si="231"/>
        <v>0.236666666666667</v>
      </c>
      <c r="T617" s="51">
        <v>96.56</v>
      </c>
      <c r="U617" s="79" t="s">
        <v>3472</v>
      </c>
      <c r="V617" s="26">
        <f>IF(E617="","",SUMIF(OUTBOUND!$G:$G,WMS!E617,OUTBOUND!$L:$L))</f>
        <v>34</v>
      </c>
      <c r="W617" s="26">
        <f>IF(E617="","",SUMIF(OUTBOUND!$G:$G,WMS!E617,OUTBOUND!$M:$M))</f>
        <v>204</v>
      </c>
      <c r="X617" s="73">
        <f>IF(E617="","",SUMIF(OUTBOUND!$G:$G,WMS!E617,OUTBOUND!$O:$O))</f>
        <v>54.4</v>
      </c>
      <c r="Y617" s="73">
        <f>IF(E617="","",SUMIF(OUTBOUND!$G:$G,WMS!E617,OUTBOUND!$AC:$AC))</f>
        <v>48.2800000000001</v>
      </c>
      <c r="Z617" s="73">
        <f>IF(E617="","",SUMIF(OUTBOUND!$G:$G,WMS!E617,OUTBOUND!$P:$P))</f>
        <v>0.238</v>
      </c>
      <c r="AA617" s="26">
        <f t="shared" si="232"/>
        <v>34</v>
      </c>
      <c r="AB617" s="26">
        <f t="shared" si="233"/>
        <v>204</v>
      </c>
      <c r="AC617" s="73">
        <f t="shared" si="234"/>
        <v>54.4</v>
      </c>
      <c r="AD617" s="73">
        <f t="shared" si="235"/>
        <v>48.2799999999999</v>
      </c>
      <c r="AE617" s="73">
        <f t="shared" si="236"/>
        <v>0.252</v>
      </c>
      <c r="AF617" s="82" t="b">
        <f t="shared" si="237"/>
        <v>1</v>
      </c>
    </row>
    <row r="618" spans="1:32">
      <c r="A618" s="43" t="s">
        <v>3685</v>
      </c>
      <c r="B618" s="19" t="s">
        <v>1259</v>
      </c>
      <c r="C618" s="19" t="s">
        <v>3996</v>
      </c>
      <c r="D618" s="19" t="s">
        <v>3998</v>
      </c>
      <c r="E618" s="58" t="str">
        <f t="shared" si="226"/>
        <v>KG-ROB-1905-00132-03155/42706984</v>
      </c>
      <c r="F618" s="19" t="s">
        <v>1261</v>
      </c>
      <c r="G618" s="20" t="s">
        <v>1264</v>
      </c>
      <c r="H618" s="45">
        <v>43635</v>
      </c>
      <c r="I618" s="46">
        <v>68</v>
      </c>
      <c r="J618" s="46">
        <v>408</v>
      </c>
      <c r="K618" s="67">
        <f t="shared" si="227"/>
        <v>6</v>
      </c>
      <c r="L618" s="47">
        <v>2.85</v>
      </c>
      <c r="M618" s="68">
        <f t="shared" si="228"/>
        <v>193.8</v>
      </c>
      <c r="N618" s="46">
        <v>26.5</v>
      </c>
      <c r="O618" s="46">
        <v>18.5</v>
      </c>
      <c r="P618" s="46">
        <v>23</v>
      </c>
      <c r="Q618" s="73">
        <f t="shared" si="229"/>
        <v>0.011</v>
      </c>
      <c r="R618" s="67">
        <f t="shared" si="230"/>
        <v>0.77</v>
      </c>
      <c r="S618" s="74">
        <f t="shared" si="231"/>
        <v>0.391666666666667</v>
      </c>
      <c r="T618" s="51">
        <v>159.8</v>
      </c>
      <c r="U618" s="79" t="s">
        <v>3472</v>
      </c>
      <c r="V618" s="26">
        <f>IF(E618="","",SUMIF(OUTBOUND!$G:$G,WMS!E618,OUTBOUND!$L:$L))</f>
        <v>34</v>
      </c>
      <c r="W618" s="26">
        <f>IF(E618="","",SUMIF(OUTBOUND!$G:$G,WMS!E618,OUTBOUND!$M:$M))</f>
        <v>204</v>
      </c>
      <c r="X618" s="73">
        <f>IF(E618="","",SUMIF(OUTBOUND!$G:$G,WMS!E618,OUTBOUND!$O:$O))</f>
        <v>96.9</v>
      </c>
      <c r="Y618" s="73">
        <f>IF(E618="","",SUMIF(OUTBOUND!$G:$G,WMS!E618,OUTBOUND!$AC:$AC))</f>
        <v>79.9000000000001</v>
      </c>
      <c r="Z618" s="73">
        <f>IF(E618="","",SUMIF(OUTBOUND!$G:$G,WMS!E618,OUTBOUND!$P:$P))</f>
        <v>0.374</v>
      </c>
      <c r="AA618" s="26">
        <f t="shared" si="232"/>
        <v>34</v>
      </c>
      <c r="AB618" s="26">
        <f t="shared" si="233"/>
        <v>204</v>
      </c>
      <c r="AC618" s="73">
        <f t="shared" si="234"/>
        <v>96.9</v>
      </c>
      <c r="AD618" s="73">
        <f t="shared" si="235"/>
        <v>79.8999999999999</v>
      </c>
      <c r="AE618" s="73">
        <f t="shared" si="236"/>
        <v>0.396</v>
      </c>
      <c r="AF618" s="82" t="b">
        <f t="shared" si="237"/>
        <v>1</v>
      </c>
    </row>
    <row r="619" spans="1:32">
      <c r="A619" s="43" t="s">
        <v>3685</v>
      </c>
      <c r="B619" s="19" t="s">
        <v>1259</v>
      </c>
      <c r="C619" s="19" t="s">
        <v>3996</v>
      </c>
      <c r="D619" s="19" t="s">
        <v>3999</v>
      </c>
      <c r="E619" s="58" t="str">
        <f t="shared" si="226"/>
        <v>KG-ROB-1905-00132-03155/42707493</v>
      </c>
      <c r="F619" s="19" t="s">
        <v>1261</v>
      </c>
      <c r="G619" s="20" t="s">
        <v>1266</v>
      </c>
      <c r="H619" s="45">
        <v>43635</v>
      </c>
      <c r="I619" s="46">
        <v>102</v>
      </c>
      <c r="J619" s="46">
        <v>408</v>
      </c>
      <c r="K619" s="67">
        <f t="shared" si="227"/>
        <v>4</v>
      </c>
      <c r="L619" s="47">
        <v>0.95</v>
      </c>
      <c r="M619" s="68">
        <f t="shared" si="228"/>
        <v>96.9</v>
      </c>
      <c r="N619" s="46">
        <v>16</v>
      </c>
      <c r="O619" s="46">
        <v>15</v>
      </c>
      <c r="P619" s="46">
        <v>13.5</v>
      </c>
      <c r="Q619" s="73">
        <f t="shared" si="229"/>
        <v>0.003</v>
      </c>
      <c r="R619" s="67">
        <f t="shared" si="230"/>
        <v>0.33</v>
      </c>
      <c r="S619" s="74">
        <f t="shared" si="231"/>
        <v>0.2125</v>
      </c>
      <c r="T619" s="51">
        <v>86.7</v>
      </c>
      <c r="U619" s="79" t="s">
        <v>3472</v>
      </c>
      <c r="V619" s="26">
        <f>IF(E619="","",SUMIF(OUTBOUND!$G:$G,WMS!E619,OUTBOUND!$L:$L))</f>
        <v>51</v>
      </c>
      <c r="W619" s="26">
        <f>IF(E619="","",SUMIF(OUTBOUND!$G:$G,WMS!E619,OUTBOUND!$M:$M))</f>
        <v>204</v>
      </c>
      <c r="X619" s="73">
        <f>IF(E619="","",SUMIF(OUTBOUND!$G:$G,WMS!E619,OUTBOUND!$O:$O))</f>
        <v>48.45</v>
      </c>
      <c r="Y619" s="73">
        <f>IF(E619="","",SUMIF(OUTBOUND!$G:$G,WMS!E619,OUTBOUND!$AC:$AC))</f>
        <v>43.35</v>
      </c>
      <c r="Z619" s="73">
        <f>IF(E619="","",SUMIF(OUTBOUND!$G:$G,WMS!E619,OUTBOUND!$P:$P))</f>
        <v>0.153</v>
      </c>
      <c r="AA619" s="26">
        <f t="shared" si="232"/>
        <v>51</v>
      </c>
      <c r="AB619" s="26">
        <f t="shared" si="233"/>
        <v>204</v>
      </c>
      <c r="AC619" s="73">
        <f t="shared" si="234"/>
        <v>48.45</v>
      </c>
      <c r="AD619" s="73">
        <f t="shared" si="235"/>
        <v>43.35</v>
      </c>
      <c r="AE619" s="73">
        <f t="shared" si="236"/>
        <v>0.177</v>
      </c>
      <c r="AF619" s="82" t="b">
        <f t="shared" si="237"/>
        <v>1</v>
      </c>
    </row>
    <row r="620" spans="1:32">
      <c r="A620" s="43" t="s">
        <v>3685</v>
      </c>
      <c r="B620" s="19" t="s">
        <v>1268</v>
      </c>
      <c r="C620" s="19" t="s">
        <v>4000</v>
      </c>
      <c r="D620" s="19">
        <v>42343028</v>
      </c>
      <c r="E620" s="58" t="str">
        <f t="shared" si="226"/>
        <v>KG-ARI-1906-00152-
03524/42343028</v>
      </c>
      <c r="F620" s="20" t="s">
        <v>1270</v>
      </c>
      <c r="G620" s="20" t="s">
        <v>1271</v>
      </c>
      <c r="H620" s="45">
        <v>43641</v>
      </c>
      <c r="I620" s="46">
        <v>8</v>
      </c>
      <c r="J620" s="46">
        <v>32</v>
      </c>
      <c r="K620" s="67">
        <f t="shared" si="227"/>
        <v>4</v>
      </c>
      <c r="L620" s="47">
        <v>6.6</v>
      </c>
      <c r="M620" s="68">
        <f t="shared" si="228"/>
        <v>52.8</v>
      </c>
      <c r="N620" s="46">
        <v>62</v>
      </c>
      <c r="O620" s="46">
        <v>49</v>
      </c>
      <c r="P620" s="46">
        <v>17.5</v>
      </c>
      <c r="Q620" s="73">
        <f t="shared" si="229"/>
        <v>0.053</v>
      </c>
      <c r="R620" s="67">
        <f t="shared" si="230"/>
        <v>0.43</v>
      </c>
      <c r="S620" s="74">
        <f t="shared" si="231"/>
        <v>1.475</v>
      </c>
      <c r="T620" s="51">
        <v>47.2</v>
      </c>
      <c r="U620" s="52" t="s">
        <v>4001</v>
      </c>
      <c r="V620" s="26">
        <f>IF(E620="","",SUMIF(OUTBOUND!$G:$G,WMS!E620,OUTBOUND!$L:$L))</f>
        <v>1</v>
      </c>
      <c r="W620" s="26">
        <f>IF(E620="","",SUMIF(OUTBOUND!$G:$G,WMS!E620,OUTBOUND!$M:$M))</f>
        <v>4</v>
      </c>
      <c r="X620" s="73">
        <f>IF(E620="","",SUMIF(OUTBOUND!$G:$G,WMS!E620,OUTBOUND!$O:$O))</f>
        <v>6.6</v>
      </c>
      <c r="Y620" s="73">
        <f>IF(E620="","",SUMIF(OUTBOUND!$G:$G,WMS!E620,OUTBOUND!$AC:$AC))</f>
        <v>5.9</v>
      </c>
      <c r="Z620" s="73">
        <f>IF(E620="","",SUMIF(OUTBOUND!$G:$G,WMS!E620,OUTBOUND!$P:$P))</f>
        <v>0.053</v>
      </c>
      <c r="AA620" s="26">
        <f t="shared" si="232"/>
        <v>7</v>
      </c>
      <c r="AB620" s="26">
        <f t="shared" si="233"/>
        <v>28</v>
      </c>
      <c r="AC620" s="73">
        <f t="shared" si="234"/>
        <v>46.2</v>
      </c>
      <c r="AD620" s="73">
        <f t="shared" si="235"/>
        <v>41.3</v>
      </c>
      <c r="AE620" s="73">
        <f t="shared" si="236"/>
        <v>0.377</v>
      </c>
      <c r="AF620" s="82" t="b">
        <f t="shared" si="237"/>
        <v>1</v>
      </c>
    </row>
    <row r="621" spans="1:32">
      <c r="A621" s="43" t="s">
        <v>3685</v>
      </c>
      <c r="B621" s="19" t="s">
        <v>1272</v>
      </c>
      <c r="C621" s="19" t="s">
        <v>4002</v>
      </c>
      <c r="D621" s="19">
        <v>42114314</v>
      </c>
      <c r="E621" s="58" t="str">
        <f t="shared" si="226"/>
        <v>KG-ROB-1905-00146-03287/42114314</v>
      </c>
      <c r="F621" s="20" t="s">
        <v>1274</v>
      </c>
      <c r="G621" s="20" t="s">
        <v>1275</v>
      </c>
      <c r="H621" s="45">
        <v>43641</v>
      </c>
      <c r="I621" s="46">
        <v>238</v>
      </c>
      <c r="J621" s="46">
        <v>1904</v>
      </c>
      <c r="K621" s="67">
        <f t="shared" si="227"/>
        <v>8</v>
      </c>
      <c r="L621" s="47">
        <v>1</v>
      </c>
      <c r="M621" s="68">
        <f t="shared" si="228"/>
        <v>238</v>
      </c>
      <c r="N621" s="46">
        <v>42</v>
      </c>
      <c r="O621" s="46">
        <v>15</v>
      </c>
      <c r="P621" s="46">
        <v>8.5</v>
      </c>
      <c r="Q621" s="73">
        <f t="shared" si="229"/>
        <v>0.005</v>
      </c>
      <c r="R621" s="67">
        <f t="shared" si="230"/>
        <v>1.27</v>
      </c>
      <c r="S621" s="74">
        <f t="shared" si="231"/>
        <v>0.1125</v>
      </c>
      <c r="T621" s="51">
        <v>214.2</v>
      </c>
      <c r="U621" s="79" t="s">
        <v>3472</v>
      </c>
      <c r="V621" s="26">
        <f>IF(E621="","",SUMIF(OUTBOUND!$G:$G,WMS!E621,OUTBOUND!$L:$L))</f>
        <v>0</v>
      </c>
      <c r="W621" s="26">
        <f>IF(E621="","",SUMIF(OUTBOUND!$G:$G,WMS!E621,OUTBOUND!$M:$M))</f>
        <v>0</v>
      </c>
      <c r="X621" s="73">
        <f>IF(E621="","",SUMIF(OUTBOUND!$G:$G,WMS!E621,OUTBOUND!$O:$O))</f>
        <v>0</v>
      </c>
      <c r="Y621" s="73">
        <f>IF(E621="","",SUMIF(OUTBOUND!$G:$G,WMS!E621,OUTBOUND!$AC:$AC))</f>
        <v>0</v>
      </c>
      <c r="Z621" s="73">
        <f>IF(E621="","",SUMIF(OUTBOUND!$G:$G,WMS!E621,OUTBOUND!$P:$P))</f>
        <v>0</v>
      </c>
      <c r="AA621" s="26">
        <f t="shared" si="232"/>
        <v>238</v>
      </c>
      <c r="AB621" s="26">
        <f t="shared" si="233"/>
        <v>1904</v>
      </c>
      <c r="AC621" s="73">
        <f t="shared" si="234"/>
        <v>238</v>
      </c>
      <c r="AD621" s="73">
        <f t="shared" si="235"/>
        <v>214.2</v>
      </c>
      <c r="AE621" s="73">
        <f t="shared" si="236"/>
        <v>1.27</v>
      </c>
      <c r="AF621" s="82" t="b">
        <f t="shared" si="237"/>
        <v>1</v>
      </c>
    </row>
    <row r="622" spans="1:32">
      <c r="A622" s="43" t="s">
        <v>3685</v>
      </c>
      <c r="B622" s="19" t="s">
        <v>1272</v>
      </c>
      <c r="C622" s="19" t="s">
        <v>4002</v>
      </c>
      <c r="D622" s="19">
        <v>42114444</v>
      </c>
      <c r="E622" s="58" t="str">
        <f t="shared" si="226"/>
        <v>KG-ROB-1905-00146-03287/42114444</v>
      </c>
      <c r="F622" s="20" t="s">
        <v>1274</v>
      </c>
      <c r="G622" s="20" t="s">
        <v>1275</v>
      </c>
      <c r="H622" s="45">
        <v>43641</v>
      </c>
      <c r="I622" s="46">
        <v>232</v>
      </c>
      <c r="J622" s="46">
        <v>1856</v>
      </c>
      <c r="K622" s="67">
        <f t="shared" si="227"/>
        <v>8</v>
      </c>
      <c r="L622" s="47">
        <v>1.05</v>
      </c>
      <c r="M622" s="68">
        <f t="shared" si="228"/>
        <v>243.6</v>
      </c>
      <c r="N622" s="46">
        <v>41.5</v>
      </c>
      <c r="O622" s="46">
        <v>17.5</v>
      </c>
      <c r="P622" s="46">
        <v>9.5</v>
      </c>
      <c r="Q622" s="73">
        <f t="shared" si="229"/>
        <v>0.007</v>
      </c>
      <c r="R622" s="67">
        <f t="shared" si="230"/>
        <v>1.6</v>
      </c>
      <c r="S622" s="74">
        <f t="shared" si="231"/>
        <v>0.11875</v>
      </c>
      <c r="T622" s="51">
        <v>220.4</v>
      </c>
      <c r="U622" s="79" t="s">
        <v>3472</v>
      </c>
      <c r="V622" s="26">
        <f>IF(E622="","",SUMIF(OUTBOUND!$G:$G,WMS!E622,OUTBOUND!$L:$L))</f>
        <v>0</v>
      </c>
      <c r="W622" s="26">
        <f>IF(E622="","",SUMIF(OUTBOUND!$G:$G,WMS!E622,OUTBOUND!$M:$M))</f>
        <v>0</v>
      </c>
      <c r="X622" s="73">
        <f>IF(E622="","",SUMIF(OUTBOUND!$G:$G,WMS!E622,OUTBOUND!$O:$O))</f>
        <v>0</v>
      </c>
      <c r="Y622" s="73">
        <f>IF(E622="","",SUMIF(OUTBOUND!$G:$G,WMS!E622,OUTBOUND!$AC:$AC))</f>
        <v>0</v>
      </c>
      <c r="Z622" s="73">
        <f>IF(E622="","",SUMIF(OUTBOUND!$G:$G,WMS!E622,OUTBOUND!$P:$P))</f>
        <v>0</v>
      </c>
      <c r="AA622" s="26">
        <f t="shared" si="232"/>
        <v>232</v>
      </c>
      <c r="AB622" s="26">
        <f t="shared" si="233"/>
        <v>1856</v>
      </c>
      <c r="AC622" s="73">
        <f t="shared" si="234"/>
        <v>243.6</v>
      </c>
      <c r="AD622" s="73">
        <f t="shared" si="235"/>
        <v>220.4</v>
      </c>
      <c r="AE622" s="73">
        <f t="shared" si="236"/>
        <v>1.6</v>
      </c>
      <c r="AF622" s="82" t="b">
        <f t="shared" si="237"/>
        <v>1</v>
      </c>
    </row>
    <row r="623" spans="1:32">
      <c r="A623" s="43" t="s">
        <v>3685</v>
      </c>
      <c r="B623" s="19" t="s">
        <v>1276</v>
      </c>
      <c r="C623" s="19" t="s">
        <v>4003</v>
      </c>
      <c r="D623" s="19">
        <v>42757245</v>
      </c>
      <c r="E623" s="58" t="str">
        <f t="shared" si="226"/>
        <v>KG-ARI-1906-00171-03652/42757245</v>
      </c>
      <c r="F623" s="19" t="s">
        <v>1278</v>
      </c>
      <c r="G623" s="20" t="s">
        <v>1279</v>
      </c>
      <c r="H623" s="45">
        <v>43650</v>
      </c>
      <c r="I623" s="46">
        <v>11</v>
      </c>
      <c r="J623" s="46">
        <v>88</v>
      </c>
      <c r="K623" s="67">
        <f t="shared" si="227"/>
        <v>8</v>
      </c>
      <c r="L623" s="47">
        <v>3</v>
      </c>
      <c r="M623" s="68">
        <f t="shared" si="228"/>
        <v>33</v>
      </c>
      <c r="N623" s="46">
        <v>44.5</v>
      </c>
      <c r="O623" s="46">
        <v>22.5</v>
      </c>
      <c r="P623" s="46">
        <v>31.5</v>
      </c>
      <c r="Q623" s="73">
        <f t="shared" si="229"/>
        <v>0.032</v>
      </c>
      <c r="R623" s="67">
        <f t="shared" si="230"/>
        <v>0.35</v>
      </c>
      <c r="S623" s="74">
        <f t="shared" si="231"/>
        <v>0.3875</v>
      </c>
      <c r="T623" s="51">
        <v>34.1</v>
      </c>
      <c r="U623" s="52" t="s">
        <v>4004</v>
      </c>
      <c r="V623" s="26">
        <f>IF(E623="","",SUMIF(OUTBOUND!$G:$G,WMS!E623,OUTBOUND!$L:$L))</f>
        <v>10</v>
      </c>
      <c r="W623" s="26">
        <f>IF(E623="","",SUMIF(OUTBOUND!$G:$G,WMS!E623,OUTBOUND!$M:$M))</f>
        <v>80</v>
      </c>
      <c r="X623" s="73">
        <f>IF(E623="","",SUMIF(OUTBOUND!$G:$G,WMS!E623,OUTBOUND!$O:$O))</f>
        <v>30</v>
      </c>
      <c r="Y623" s="73">
        <f>IF(E623="","",SUMIF(OUTBOUND!$G:$G,WMS!E623,OUTBOUND!$AC:$AC))</f>
        <v>31</v>
      </c>
      <c r="Z623" s="73">
        <f>IF(E623="","",SUMIF(OUTBOUND!$G:$G,WMS!E623,OUTBOUND!$P:$P))</f>
        <v>0.32</v>
      </c>
      <c r="AA623" s="26">
        <f t="shared" si="232"/>
        <v>1</v>
      </c>
      <c r="AB623" s="26">
        <f t="shared" si="233"/>
        <v>8</v>
      </c>
      <c r="AC623" s="73">
        <f t="shared" si="234"/>
        <v>3</v>
      </c>
      <c r="AD623" s="73">
        <f t="shared" si="235"/>
        <v>3.1</v>
      </c>
      <c r="AE623" s="73">
        <f t="shared" si="236"/>
        <v>0.03</v>
      </c>
      <c r="AF623" s="82" t="b">
        <f t="shared" si="237"/>
        <v>1</v>
      </c>
    </row>
    <row r="624" spans="1:32">
      <c r="A624" s="43" t="s">
        <v>3685</v>
      </c>
      <c r="B624" s="19" t="s">
        <v>1276</v>
      </c>
      <c r="C624" s="19" t="s">
        <v>4003</v>
      </c>
      <c r="D624" s="19">
        <v>42755296</v>
      </c>
      <c r="E624" s="58" t="str">
        <f t="shared" ref="E624:E647" si="238">IF(D624="","",C624&amp;"/"&amp;D624)</f>
        <v>KG-ARI-1906-00171-03652/42755296</v>
      </c>
      <c r="F624" s="19" t="s">
        <v>1278</v>
      </c>
      <c r="G624" s="20" t="s">
        <v>1280</v>
      </c>
      <c r="H624" s="45">
        <v>43650</v>
      </c>
      <c r="I624" s="46">
        <v>23</v>
      </c>
      <c r="J624" s="46">
        <v>138</v>
      </c>
      <c r="K624" s="67">
        <f t="shared" ref="K624:K647" si="239">IF(J624="","",J624/I624)</f>
        <v>6</v>
      </c>
      <c r="L624" s="47">
        <v>3.1</v>
      </c>
      <c r="M624" s="68">
        <f t="shared" ref="M624:M647" si="240">IF(L624="","",ROUND(I624*L624,3))</f>
        <v>71.3</v>
      </c>
      <c r="N624" s="46">
        <v>54.5</v>
      </c>
      <c r="O624" s="46">
        <v>15.5</v>
      </c>
      <c r="P624" s="46">
        <v>16</v>
      </c>
      <c r="Q624" s="73">
        <f t="shared" ref="Q624:Q647" si="241">IF(P624="","",ROUND(N624*O624*P624/1000000,3))</f>
        <v>0.014</v>
      </c>
      <c r="R624" s="67">
        <f t="shared" ref="R624:R647" si="242">IF(Q624="","",ROUND(N624*O624*P624/1000000*I624,2))</f>
        <v>0.31</v>
      </c>
      <c r="S624" s="74">
        <f t="shared" ref="S624:S647" si="243">IF(T624="","",T624/J624)</f>
        <v>0.46</v>
      </c>
      <c r="T624" s="51">
        <v>63.48</v>
      </c>
      <c r="U624" s="52" t="s">
        <v>4005</v>
      </c>
      <c r="V624" s="26">
        <f>IF(E624="","",SUMIF(OUTBOUND!$G:$G,WMS!E624,OUTBOUND!$L:$L))</f>
        <v>21</v>
      </c>
      <c r="W624" s="26">
        <f>IF(E624="","",SUMIF(OUTBOUND!$G:$G,WMS!E624,OUTBOUND!$M:$M))</f>
        <v>126</v>
      </c>
      <c r="X624" s="73">
        <f>IF(E624="","",SUMIF(OUTBOUND!$G:$G,WMS!E624,OUTBOUND!$O:$O))</f>
        <v>65.1</v>
      </c>
      <c r="Y624" s="73">
        <f>IF(E624="","",SUMIF(OUTBOUND!$G:$G,WMS!E624,OUTBOUND!$AC:$AC))</f>
        <v>57.96</v>
      </c>
      <c r="Z624" s="73">
        <f>IF(E624="","",SUMIF(OUTBOUND!$G:$G,WMS!E624,OUTBOUND!$P:$P))</f>
        <v>0.294</v>
      </c>
      <c r="AA624" s="26">
        <f t="shared" ref="AA624:AA647" si="244">IF(I624="","",I624-V624)</f>
        <v>2</v>
      </c>
      <c r="AB624" s="26">
        <f t="shared" ref="AB624:AB647" si="245">IF(J624="","",J624-W624)</f>
        <v>12</v>
      </c>
      <c r="AC624" s="73">
        <f t="shared" ref="AC624:AC647" si="246">IF(M624="","",M624-X624)</f>
        <v>6.2</v>
      </c>
      <c r="AD624" s="73">
        <f t="shared" ref="AD624:AD647" si="247">IF(T624="","",T624-Y624)</f>
        <v>5.52</v>
      </c>
      <c r="AE624" s="73">
        <f t="shared" ref="AE624:AE647" si="248">IF(R624="","",R624-Z624)</f>
        <v>0.016</v>
      </c>
      <c r="AF624" s="82" t="b">
        <f t="shared" ref="AF624:AF647" si="249">IF(AB624="","",EXACT(K624,AB624/AA624))</f>
        <v>1</v>
      </c>
    </row>
    <row r="625" spans="1:32">
      <c r="A625" s="43" t="s">
        <v>3685</v>
      </c>
      <c r="B625" s="19" t="s">
        <v>1282</v>
      </c>
      <c r="C625" s="19" t="s">
        <v>4006</v>
      </c>
      <c r="D625" s="19" t="s">
        <v>4007</v>
      </c>
      <c r="E625" s="58" t="str">
        <f t="shared" si="238"/>
        <v>KG-ARI-1903-00107-02379/42390312</v>
      </c>
      <c r="F625" s="19" t="s">
        <v>1284</v>
      </c>
      <c r="G625" s="19" t="s">
        <v>1285</v>
      </c>
      <c r="H625" s="45">
        <v>43650</v>
      </c>
      <c r="I625" s="46">
        <v>2</v>
      </c>
      <c r="J625" s="46">
        <v>24</v>
      </c>
      <c r="K625" s="67">
        <f t="shared" si="239"/>
        <v>12</v>
      </c>
      <c r="L625" s="47">
        <v>1.7</v>
      </c>
      <c r="M625" s="68">
        <f t="shared" si="240"/>
        <v>3.4</v>
      </c>
      <c r="N625" s="46">
        <v>73</v>
      </c>
      <c r="O625" s="46">
        <v>12</v>
      </c>
      <c r="P625" s="46">
        <v>17</v>
      </c>
      <c r="Q625" s="73">
        <f t="shared" si="241"/>
        <v>0.015</v>
      </c>
      <c r="R625" s="67">
        <f t="shared" si="242"/>
        <v>0.03</v>
      </c>
      <c r="S625" s="74">
        <f t="shared" si="243"/>
        <v>0.118333333333333</v>
      </c>
      <c r="T625" s="51">
        <v>2.84</v>
      </c>
      <c r="U625" s="52" t="s">
        <v>3729</v>
      </c>
      <c r="V625" s="26">
        <f>IF(E625="","",SUMIF(OUTBOUND!$G:$G,WMS!E625,OUTBOUND!$L:$L))</f>
        <v>1</v>
      </c>
      <c r="W625" s="26">
        <f>IF(E625="","",SUMIF(OUTBOUND!$G:$G,WMS!E625,OUTBOUND!$M:$M))</f>
        <v>12</v>
      </c>
      <c r="X625" s="73">
        <f>IF(E625="","",SUMIF(OUTBOUND!$G:$G,WMS!E625,OUTBOUND!$O:$O))</f>
        <v>1.7</v>
      </c>
      <c r="Y625" s="73">
        <f>IF(E625="","",SUMIF(OUTBOUND!$G:$G,WMS!E625,OUTBOUND!$AC:$AC))</f>
        <v>1.42</v>
      </c>
      <c r="Z625" s="73">
        <f>IF(E625="","",SUMIF(OUTBOUND!$G:$G,WMS!E625,OUTBOUND!$P:$P))</f>
        <v>0.015</v>
      </c>
      <c r="AA625" s="26">
        <f t="shared" si="244"/>
        <v>1</v>
      </c>
      <c r="AB625" s="26">
        <f t="shared" si="245"/>
        <v>12</v>
      </c>
      <c r="AC625" s="73">
        <f t="shared" si="246"/>
        <v>1.7</v>
      </c>
      <c r="AD625" s="73">
        <f t="shared" si="247"/>
        <v>1.42</v>
      </c>
      <c r="AE625" s="73">
        <f t="shared" si="248"/>
        <v>0.015</v>
      </c>
      <c r="AF625" s="82" t="b">
        <f t="shared" si="249"/>
        <v>1</v>
      </c>
    </row>
    <row r="626" spans="1:32">
      <c r="A626" s="43" t="s">
        <v>3685</v>
      </c>
      <c r="B626" s="19" t="s">
        <v>1282</v>
      </c>
      <c r="C626" s="19" t="s">
        <v>4006</v>
      </c>
      <c r="D626" s="19" t="s">
        <v>4008</v>
      </c>
      <c r="E626" s="58" t="str">
        <f t="shared" si="238"/>
        <v>KG-ARI-1903-00107-02379/42651246</v>
      </c>
      <c r="F626" s="19" t="s">
        <v>1284</v>
      </c>
      <c r="G626" s="19" t="s">
        <v>1287</v>
      </c>
      <c r="H626" s="45">
        <v>43650</v>
      </c>
      <c r="I626" s="46">
        <v>1</v>
      </c>
      <c r="J626" s="46">
        <v>12</v>
      </c>
      <c r="K626" s="67">
        <f t="shared" si="239"/>
        <v>12</v>
      </c>
      <c r="L626" s="47">
        <v>1.65</v>
      </c>
      <c r="M626" s="68">
        <f t="shared" si="240"/>
        <v>1.65</v>
      </c>
      <c r="N626" s="46">
        <v>59</v>
      </c>
      <c r="O626" s="46">
        <v>12</v>
      </c>
      <c r="P626" s="46">
        <v>20</v>
      </c>
      <c r="Q626" s="73">
        <f t="shared" si="241"/>
        <v>0.014</v>
      </c>
      <c r="R626" s="67">
        <f t="shared" si="242"/>
        <v>0.01</v>
      </c>
      <c r="S626" s="74">
        <f t="shared" si="243"/>
        <v>0.12</v>
      </c>
      <c r="T626" s="51">
        <v>1.44</v>
      </c>
      <c r="U626" s="52" t="s">
        <v>3740</v>
      </c>
      <c r="V626" s="26">
        <f>IF(E626="","",SUMIF(OUTBOUND!$G:$G,WMS!E626,OUTBOUND!$L:$L))</f>
        <v>0</v>
      </c>
      <c r="W626" s="26">
        <f>IF(E626="","",SUMIF(OUTBOUND!$G:$G,WMS!E626,OUTBOUND!$M:$M))</f>
        <v>0</v>
      </c>
      <c r="X626" s="73">
        <f>IF(E626="","",SUMIF(OUTBOUND!$G:$G,WMS!E626,OUTBOUND!$O:$O))</f>
        <v>0</v>
      </c>
      <c r="Y626" s="73">
        <f>IF(E626="","",SUMIF(OUTBOUND!$G:$G,WMS!E626,OUTBOUND!$AC:$AC))</f>
        <v>0</v>
      </c>
      <c r="Z626" s="73">
        <f>IF(E626="","",SUMIF(OUTBOUND!$G:$G,WMS!E626,OUTBOUND!$P:$P))</f>
        <v>0</v>
      </c>
      <c r="AA626" s="26">
        <f t="shared" si="244"/>
        <v>1</v>
      </c>
      <c r="AB626" s="26">
        <f t="shared" si="245"/>
        <v>12</v>
      </c>
      <c r="AC626" s="73">
        <f t="shared" si="246"/>
        <v>1.65</v>
      </c>
      <c r="AD626" s="73">
        <f t="shared" si="247"/>
        <v>1.44</v>
      </c>
      <c r="AE626" s="73">
        <f t="shared" si="248"/>
        <v>0.01</v>
      </c>
      <c r="AF626" s="82" t="b">
        <f t="shared" si="249"/>
        <v>1</v>
      </c>
    </row>
    <row r="627" spans="1:33">
      <c r="A627" s="61" t="s">
        <v>3685</v>
      </c>
      <c r="B627" s="62" t="s">
        <v>1282</v>
      </c>
      <c r="C627" s="62" t="s">
        <v>4006</v>
      </c>
      <c r="D627" s="62" t="s">
        <v>4009</v>
      </c>
      <c r="E627" s="58" t="str">
        <f t="shared" si="238"/>
        <v>KG-ARI-1903-00107-02379/42390305</v>
      </c>
      <c r="F627" s="19" t="s">
        <v>1284</v>
      </c>
      <c r="G627" s="19" t="s">
        <v>1288</v>
      </c>
      <c r="H627" s="45">
        <v>43650</v>
      </c>
      <c r="I627" s="46">
        <v>1</v>
      </c>
      <c r="J627" s="46">
        <v>12</v>
      </c>
      <c r="K627" s="67">
        <f t="shared" si="239"/>
        <v>12</v>
      </c>
      <c r="L627" s="47">
        <v>1.4</v>
      </c>
      <c r="M627" s="68">
        <f t="shared" si="240"/>
        <v>1.4</v>
      </c>
      <c r="N627" s="46">
        <v>79.5</v>
      </c>
      <c r="O627" s="46">
        <v>12.5</v>
      </c>
      <c r="P627" s="46">
        <v>15.5</v>
      </c>
      <c r="Q627" s="73">
        <f t="shared" si="241"/>
        <v>0.015</v>
      </c>
      <c r="R627" s="67">
        <f t="shared" si="242"/>
        <v>0.02</v>
      </c>
      <c r="S627" s="74">
        <f t="shared" si="243"/>
        <v>0.0883333333333333</v>
      </c>
      <c r="T627" s="51">
        <v>1.06</v>
      </c>
      <c r="U627" s="52" t="s">
        <v>3729</v>
      </c>
      <c r="V627" s="26">
        <f>IF(E627="","",SUMIF(OUTBOUND!$G:$G,WMS!E627,OUTBOUND!$L:$L))</f>
        <v>1</v>
      </c>
      <c r="W627" s="26">
        <f>IF(E627="","",SUMIF(OUTBOUND!$G:$G,WMS!E627,OUTBOUND!$M:$M))</f>
        <v>12</v>
      </c>
      <c r="X627" s="73">
        <f>IF(E627="","",SUMIF(OUTBOUND!$G:$G,WMS!E627,OUTBOUND!$O:$O))</f>
        <v>1.4</v>
      </c>
      <c r="Y627" s="73">
        <f>IF(E627="","",SUMIF(OUTBOUND!$G:$G,WMS!E627,OUTBOUND!$AC:$AC))</f>
        <v>1.06</v>
      </c>
      <c r="Z627" s="73">
        <f>IF(E627="","",SUMIF(OUTBOUND!$G:$G,WMS!E627,OUTBOUND!$P:$P))</f>
        <v>0.015</v>
      </c>
      <c r="AA627" s="26">
        <f t="shared" si="244"/>
        <v>0</v>
      </c>
      <c r="AB627" s="26">
        <f t="shared" si="245"/>
        <v>0</v>
      </c>
      <c r="AC627" s="73">
        <f t="shared" si="246"/>
        <v>0</v>
      </c>
      <c r="AD627" s="73">
        <f t="shared" si="247"/>
        <v>0</v>
      </c>
      <c r="AE627" s="73">
        <f t="shared" si="248"/>
        <v>0.005</v>
      </c>
      <c r="AF627" s="82" t="e">
        <f t="shared" si="249"/>
        <v>#DIV/0!</v>
      </c>
      <c r="AG627" s="60" t="s">
        <v>3310</v>
      </c>
    </row>
    <row r="628" spans="1:32">
      <c r="A628" s="83" t="s">
        <v>3685</v>
      </c>
      <c r="B628" s="35" t="s">
        <v>1289</v>
      </c>
      <c r="C628" s="35" t="s">
        <v>3994</v>
      </c>
      <c r="D628" s="35" t="s">
        <v>3521</v>
      </c>
      <c r="E628" s="58" t="str">
        <f t="shared" si="238"/>
        <v>KG-ARI-1903-00107-02556/42561347A</v>
      </c>
      <c r="F628" s="19" t="s">
        <v>1291</v>
      </c>
      <c r="G628" s="20" t="s">
        <v>1301</v>
      </c>
      <c r="H628" s="45">
        <v>43650</v>
      </c>
      <c r="I628" s="46">
        <v>125</v>
      </c>
      <c r="J628" s="46">
        <v>1000</v>
      </c>
      <c r="K628" s="67">
        <f t="shared" si="239"/>
        <v>8</v>
      </c>
      <c r="L628" s="47">
        <v>6</v>
      </c>
      <c r="M628" s="68">
        <f t="shared" si="240"/>
        <v>750</v>
      </c>
      <c r="N628" s="46">
        <v>31</v>
      </c>
      <c r="O628" s="46">
        <v>28.5</v>
      </c>
      <c r="P628" s="46">
        <v>15</v>
      </c>
      <c r="Q628" s="73">
        <f t="shared" si="241"/>
        <v>0.013</v>
      </c>
      <c r="R628" s="67">
        <f t="shared" si="242"/>
        <v>1.66</v>
      </c>
      <c r="S628" s="74">
        <f t="shared" si="243"/>
        <v>0.5045</v>
      </c>
      <c r="T628" s="51">
        <v>504.5</v>
      </c>
      <c r="U628" s="52" t="s">
        <v>4010</v>
      </c>
      <c r="V628" s="26">
        <f>IF(E628="","",SUMIF(OUTBOUND!$G:$G,WMS!E628,OUTBOUND!$L:$L))</f>
        <v>39</v>
      </c>
      <c r="W628" s="26">
        <f>IF(E628="","",SUMIF(OUTBOUND!$G:$G,WMS!E628,OUTBOUND!$M:$M))</f>
        <v>312</v>
      </c>
      <c r="X628" s="73">
        <f>IF(E628="","",SUMIF(OUTBOUND!$G:$G,WMS!E628,OUTBOUND!$O:$O))</f>
        <v>234</v>
      </c>
      <c r="Y628" s="73">
        <f>IF(E628="","",SUMIF(OUTBOUND!$G:$G,WMS!E628,OUTBOUND!$AC:$AC))</f>
        <v>157.404</v>
      </c>
      <c r="Z628" s="73">
        <f>IF(E628="","",SUMIF(OUTBOUND!$G:$G,WMS!E628,OUTBOUND!$P:$P))</f>
        <v>0.507</v>
      </c>
      <c r="AA628" s="26">
        <f t="shared" si="244"/>
        <v>86</v>
      </c>
      <c r="AB628" s="26">
        <f t="shared" si="245"/>
        <v>688</v>
      </c>
      <c r="AC628" s="73">
        <f t="shared" si="246"/>
        <v>516</v>
      </c>
      <c r="AD628" s="73">
        <f t="shared" si="247"/>
        <v>347.096</v>
      </c>
      <c r="AE628" s="73">
        <f t="shared" si="248"/>
        <v>1.153</v>
      </c>
      <c r="AF628" s="82" t="b">
        <f t="shared" si="249"/>
        <v>1</v>
      </c>
    </row>
    <row r="629" spans="1:32">
      <c r="A629" s="83" t="s">
        <v>3685</v>
      </c>
      <c r="B629" s="35" t="s">
        <v>1289</v>
      </c>
      <c r="C629" s="35" t="s">
        <v>3994</v>
      </c>
      <c r="D629" s="35" t="s">
        <v>3625</v>
      </c>
      <c r="E629" s="58" t="str">
        <f t="shared" si="238"/>
        <v>KG-ARI-1903-00107-02556/42561347B</v>
      </c>
      <c r="F629" s="19" t="s">
        <v>1291</v>
      </c>
      <c r="G629" s="20" t="s">
        <v>1292</v>
      </c>
      <c r="H629" s="45">
        <v>43650</v>
      </c>
      <c r="J629" s="46">
        <v>1000</v>
      </c>
      <c r="K629" s="67" t="e">
        <f t="shared" si="239"/>
        <v>#DIV/0!</v>
      </c>
      <c r="L629" s="47">
        <v>6</v>
      </c>
      <c r="M629" s="68">
        <f t="shared" si="240"/>
        <v>0</v>
      </c>
      <c r="N629" s="46">
        <v>31</v>
      </c>
      <c r="O629" s="46">
        <v>28.5</v>
      </c>
      <c r="P629" s="46">
        <v>15</v>
      </c>
      <c r="Q629" s="73">
        <f t="shared" si="241"/>
        <v>0.013</v>
      </c>
      <c r="R629" s="67">
        <f t="shared" si="242"/>
        <v>0</v>
      </c>
      <c r="S629" s="74">
        <f t="shared" si="243"/>
        <v>0.1205</v>
      </c>
      <c r="T629" s="51">
        <v>120.5</v>
      </c>
      <c r="U629" s="52" t="s">
        <v>4010</v>
      </c>
      <c r="V629" s="26">
        <f>IF(E629="","",SUMIF(OUTBOUND!$G:$G,WMS!E629,OUTBOUND!$L:$L))</f>
        <v>0</v>
      </c>
      <c r="W629" s="26">
        <f>IF(E629="","",SUMIF(OUTBOUND!$G:$G,WMS!E629,OUTBOUND!$M:$M))</f>
        <v>312</v>
      </c>
      <c r="X629" s="73">
        <f>IF(E629="","",SUMIF(OUTBOUND!$G:$G,WMS!E629,OUTBOUND!$O:$O))</f>
        <v>0</v>
      </c>
      <c r="Y629" s="73">
        <f>IF(E629="","",SUMIF(OUTBOUND!$G:$G,WMS!E629,OUTBOUND!$AC:$AC))</f>
        <v>37.596</v>
      </c>
      <c r="Z629" s="73">
        <f>IF(E629="","",SUMIF(OUTBOUND!$G:$G,WMS!E629,OUTBOUND!$P:$P))</f>
        <v>0</v>
      </c>
      <c r="AA629" s="26" t="str">
        <f t="shared" si="244"/>
        <v/>
      </c>
      <c r="AB629" s="26">
        <f t="shared" si="245"/>
        <v>688</v>
      </c>
      <c r="AC629" s="73">
        <f t="shared" si="246"/>
        <v>0</v>
      </c>
      <c r="AD629" s="73">
        <f t="shared" si="247"/>
        <v>82.904</v>
      </c>
      <c r="AE629" s="73">
        <f t="shared" si="248"/>
        <v>0</v>
      </c>
      <c r="AF629" s="82" t="e">
        <f t="shared" si="249"/>
        <v>#DIV/0!</v>
      </c>
    </row>
    <row r="630" spans="1:32">
      <c r="A630" s="43" t="s">
        <v>3685</v>
      </c>
      <c r="B630" s="19" t="s">
        <v>1289</v>
      </c>
      <c r="C630" s="19" t="s">
        <v>3994</v>
      </c>
      <c r="D630" s="19">
        <v>42634119</v>
      </c>
      <c r="E630" s="58" t="str">
        <f t="shared" si="238"/>
        <v>KG-ARI-1903-00107-02556/42634119</v>
      </c>
      <c r="F630" s="19" t="s">
        <v>1291</v>
      </c>
      <c r="G630" s="20" t="s">
        <v>1297</v>
      </c>
      <c r="H630" s="45">
        <v>43650</v>
      </c>
      <c r="I630" s="46">
        <v>7</v>
      </c>
      <c r="J630" s="46">
        <v>56</v>
      </c>
      <c r="K630" s="67">
        <f t="shared" si="239"/>
        <v>8</v>
      </c>
      <c r="L630" s="47">
        <v>8.35</v>
      </c>
      <c r="M630" s="68">
        <f t="shared" si="240"/>
        <v>58.45</v>
      </c>
      <c r="N630" s="46">
        <v>28</v>
      </c>
      <c r="O630" s="46">
        <v>28.5</v>
      </c>
      <c r="P630" s="46">
        <v>20.5</v>
      </c>
      <c r="Q630" s="73">
        <f t="shared" si="241"/>
        <v>0.016</v>
      </c>
      <c r="R630" s="67">
        <f t="shared" si="242"/>
        <v>0.11</v>
      </c>
      <c r="S630" s="74">
        <f t="shared" si="243"/>
        <v>0.975</v>
      </c>
      <c r="T630" s="51">
        <v>54.6</v>
      </c>
      <c r="U630" s="52" t="s">
        <v>4011</v>
      </c>
      <c r="V630" s="26">
        <f>IF(E630="","",SUMIF(OUTBOUND!$G:$G,WMS!E630,OUTBOUND!$L:$L))</f>
        <v>0</v>
      </c>
      <c r="W630" s="26">
        <f>IF(E630="","",SUMIF(OUTBOUND!$G:$G,WMS!E630,OUTBOUND!$M:$M))</f>
        <v>0</v>
      </c>
      <c r="X630" s="73">
        <f>IF(E630="","",SUMIF(OUTBOUND!$G:$G,WMS!E630,OUTBOUND!$O:$O))</f>
        <v>0</v>
      </c>
      <c r="Y630" s="73">
        <f>IF(E630="","",SUMIF(OUTBOUND!$G:$G,WMS!E630,OUTBOUND!$AC:$AC))</f>
        <v>0</v>
      </c>
      <c r="Z630" s="73">
        <f>IF(E630="","",SUMIF(OUTBOUND!$G:$G,WMS!E630,OUTBOUND!$P:$P))</f>
        <v>0</v>
      </c>
      <c r="AA630" s="26">
        <f t="shared" si="244"/>
        <v>7</v>
      </c>
      <c r="AB630" s="26">
        <f t="shared" si="245"/>
        <v>56</v>
      </c>
      <c r="AC630" s="73">
        <f t="shared" si="246"/>
        <v>58.45</v>
      </c>
      <c r="AD630" s="73">
        <f t="shared" si="247"/>
        <v>54.6</v>
      </c>
      <c r="AE630" s="73">
        <f t="shared" si="248"/>
        <v>0.11</v>
      </c>
      <c r="AF630" s="82" t="b">
        <f t="shared" si="249"/>
        <v>1</v>
      </c>
    </row>
    <row r="631" spans="1:32">
      <c r="A631" s="43" t="s">
        <v>3685</v>
      </c>
      <c r="B631" s="19" t="s">
        <v>1289</v>
      </c>
      <c r="C631" s="19" t="s">
        <v>3994</v>
      </c>
      <c r="D631" s="19">
        <v>42626244</v>
      </c>
      <c r="E631" s="58" t="str">
        <f t="shared" si="238"/>
        <v>KG-ARI-1903-00107-02556/42626244</v>
      </c>
      <c r="F631" s="19" t="s">
        <v>1291</v>
      </c>
      <c r="G631" s="20" t="s">
        <v>1297</v>
      </c>
      <c r="H631" s="45">
        <v>43650</v>
      </c>
      <c r="I631" s="46">
        <v>7</v>
      </c>
      <c r="J631" s="46">
        <v>28</v>
      </c>
      <c r="K631" s="67">
        <f t="shared" si="239"/>
        <v>4</v>
      </c>
      <c r="L631" s="47">
        <v>4.25</v>
      </c>
      <c r="M631" s="68">
        <f t="shared" si="240"/>
        <v>29.75</v>
      </c>
      <c r="N631" s="46">
        <v>33</v>
      </c>
      <c r="O631" s="46">
        <v>18</v>
      </c>
      <c r="P631" s="46">
        <v>18.5</v>
      </c>
      <c r="Q631" s="73">
        <f t="shared" si="241"/>
        <v>0.011</v>
      </c>
      <c r="R631" s="67">
        <f t="shared" si="242"/>
        <v>0.08</v>
      </c>
      <c r="S631" s="74">
        <f t="shared" si="243"/>
        <v>0.8</v>
      </c>
      <c r="T631" s="51">
        <v>22.4</v>
      </c>
      <c r="U631" s="52" t="s">
        <v>4012</v>
      </c>
      <c r="V631" s="26">
        <f>IF(E631="","",SUMIF(OUTBOUND!$G:$G,WMS!E631,OUTBOUND!$L:$L))</f>
        <v>0</v>
      </c>
      <c r="W631" s="26">
        <f>IF(E631="","",SUMIF(OUTBOUND!$G:$G,WMS!E631,OUTBOUND!$M:$M))</f>
        <v>0</v>
      </c>
      <c r="X631" s="73">
        <f>IF(E631="","",SUMIF(OUTBOUND!$G:$G,WMS!E631,OUTBOUND!$O:$O))</f>
        <v>0</v>
      </c>
      <c r="Y631" s="73">
        <f>IF(E631="","",SUMIF(OUTBOUND!$G:$G,WMS!E631,OUTBOUND!$AC:$AC))</f>
        <v>0</v>
      </c>
      <c r="Z631" s="73">
        <f>IF(E631="","",SUMIF(OUTBOUND!$G:$G,WMS!E631,OUTBOUND!$P:$P))</f>
        <v>0</v>
      </c>
      <c r="AA631" s="26">
        <f t="shared" si="244"/>
        <v>7</v>
      </c>
      <c r="AB631" s="26">
        <f t="shared" si="245"/>
        <v>28</v>
      </c>
      <c r="AC631" s="73">
        <f t="shared" si="246"/>
        <v>29.75</v>
      </c>
      <c r="AD631" s="73">
        <f t="shared" si="247"/>
        <v>22.4</v>
      </c>
      <c r="AE631" s="73">
        <f t="shared" si="248"/>
        <v>0.08</v>
      </c>
      <c r="AF631" s="82" t="b">
        <f t="shared" si="249"/>
        <v>1</v>
      </c>
    </row>
    <row r="632" spans="1:32">
      <c r="A632" s="43" t="s">
        <v>3685</v>
      </c>
      <c r="B632" s="19" t="s">
        <v>1289</v>
      </c>
      <c r="C632" s="19" t="s">
        <v>3994</v>
      </c>
      <c r="D632" s="19">
        <v>42621706</v>
      </c>
      <c r="E632" s="58" t="str">
        <f t="shared" si="238"/>
        <v>KG-ARI-1903-00107-02556/42621706</v>
      </c>
      <c r="F632" s="19" t="s">
        <v>1291</v>
      </c>
      <c r="G632" s="20" t="s">
        <v>1297</v>
      </c>
      <c r="H632" s="45">
        <v>43650</v>
      </c>
      <c r="I632" s="46">
        <v>4</v>
      </c>
      <c r="J632" s="46">
        <v>24</v>
      </c>
      <c r="K632" s="67">
        <f t="shared" si="239"/>
        <v>6</v>
      </c>
      <c r="L632" s="47">
        <v>4.6</v>
      </c>
      <c r="M632" s="68">
        <f t="shared" si="240"/>
        <v>18.4</v>
      </c>
      <c r="N632" s="46">
        <v>35</v>
      </c>
      <c r="O632" s="46">
        <v>23</v>
      </c>
      <c r="P632" s="46">
        <v>15</v>
      </c>
      <c r="Q632" s="73">
        <f t="shared" si="241"/>
        <v>0.012</v>
      </c>
      <c r="R632" s="67">
        <f t="shared" si="242"/>
        <v>0.05</v>
      </c>
      <c r="S632" s="74">
        <f t="shared" si="243"/>
        <v>0.7</v>
      </c>
      <c r="T632" s="51">
        <v>16.8</v>
      </c>
      <c r="U632" s="52" t="s">
        <v>4012</v>
      </c>
      <c r="V632" s="26">
        <f>IF(E632="","",SUMIF(OUTBOUND!$G:$G,WMS!E632,OUTBOUND!$L:$L))</f>
        <v>0</v>
      </c>
      <c r="W632" s="26">
        <f>IF(E632="","",SUMIF(OUTBOUND!$G:$G,WMS!E632,OUTBOUND!$M:$M))</f>
        <v>0</v>
      </c>
      <c r="X632" s="73">
        <f>IF(E632="","",SUMIF(OUTBOUND!$G:$G,WMS!E632,OUTBOUND!$O:$O))</f>
        <v>0</v>
      </c>
      <c r="Y632" s="73">
        <f>IF(E632="","",SUMIF(OUTBOUND!$G:$G,WMS!E632,OUTBOUND!$AC:$AC))</f>
        <v>0</v>
      </c>
      <c r="Z632" s="73">
        <f>IF(E632="","",SUMIF(OUTBOUND!$G:$G,WMS!E632,OUTBOUND!$P:$P))</f>
        <v>0</v>
      </c>
      <c r="AA632" s="26">
        <f t="shared" si="244"/>
        <v>4</v>
      </c>
      <c r="AB632" s="26">
        <f t="shared" si="245"/>
        <v>24</v>
      </c>
      <c r="AC632" s="73">
        <f t="shared" si="246"/>
        <v>18.4</v>
      </c>
      <c r="AD632" s="73">
        <f t="shared" si="247"/>
        <v>16.8</v>
      </c>
      <c r="AE632" s="73">
        <f t="shared" si="248"/>
        <v>0.05</v>
      </c>
      <c r="AF632" s="82" t="b">
        <f t="shared" si="249"/>
        <v>1</v>
      </c>
    </row>
    <row r="633" spans="1:32">
      <c r="A633" s="43" t="s">
        <v>3685</v>
      </c>
      <c r="B633" s="19" t="s">
        <v>1289</v>
      </c>
      <c r="C633" s="19" t="s">
        <v>3994</v>
      </c>
      <c r="D633" s="19">
        <v>42621690</v>
      </c>
      <c r="E633" s="58" t="str">
        <f t="shared" si="238"/>
        <v>KG-ARI-1903-00107-02556/42621690</v>
      </c>
      <c r="F633" s="19" t="s">
        <v>1291</v>
      </c>
      <c r="G633" s="20" t="s">
        <v>1298</v>
      </c>
      <c r="H633" s="45">
        <v>43650</v>
      </c>
      <c r="I633" s="46">
        <v>7</v>
      </c>
      <c r="J633" s="46">
        <v>42</v>
      </c>
      <c r="K633" s="67">
        <f t="shared" si="239"/>
        <v>6</v>
      </c>
      <c r="L633" s="47">
        <v>8.7</v>
      </c>
      <c r="M633" s="68">
        <f t="shared" si="240"/>
        <v>60.9</v>
      </c>
      <c r="N633" s="46">
        <v>55</v>
      </c>
      <c r="O633" s="46">
        <v>37.5</v>
      </c>
      <c r="P633" s="46">
        <v>17.5</v>
      </c>
      <c r="Q633" s="73">
        <f t="shared" si="241"/>
        <v>0.036</v>
      </c>
      <c r="R633" s="67">
        <f t="shared" si="242"/>
        <v>0.25</v>
      </c>
      <c r="S633" s="74">
        <f t="shared" si="243"/>
        <v>1.1</v>
      </c>
      <c r="T633" s="51">
        <v>46.2</v>
      </c>
      <c r="U633" s="52" t="s">
        <v>4011</v>
      </c>
      <c r="V633" s="26">
        <f>IF(E633="","",SUMIF(OUTBOUND!$G:$G,WMS!E633,OUTBOUND!$L:$L))</f>
        <v>0</v>
      </c>
      <c r="W633" s="26">
        <f>IF(E633="","",SUMIF(OUTBOUND!$G:$G,WMS!E633,OUTBOUND!$M:$M))</f>
        <v>0</v>
      </c>
      <c r="X633" s="73">
        <f>IF(E633="","",SUMIF(OUTBOUND!$G:$G,WMS!E633,OUTBOUND!$O:$O))</f>
        <v>0</v>
      </c>
      <c r="Y633" s="73">
        <f>IF(E633="","",SUMIF(OUTBOUND!$G:$G,WMS!E633,OUTBOUND!$AC:$AC))</f>
        <v>0</v>
      </c>
      <c r="Z633" s="73">
        <f>IF(E633="","",SUMIF(OUTBOUND!$G:$G,WMS!E633,OUTBOUND!$P:$P))</f>
        <v>0</v>
      </c>
      <c r="AA633" s="26">
        <f t="shared" si="244"/>
        <v>7</v>
      </c>
      <c r="AB633" s="26">
        <f t="shared" si="245"/>
        <v>42</v>
      </c>
      <c r="AC633" s="73">
        <f t="shared" si="246"/>
        <v>60.9</v>
      </c>
      <c r="AD633" s="73">
        <f t="shared" si="247"/>
        <v>46.2</v>
      </c>
      <c r="AE633" s="73">
        <f t="shared" si="248"/>
        <v>0.25</v>
      </c>
      <c r="AF633" s="82" t="b">
        <f t="shared" si="249"/>
        <v>1</v>
      </c>
    </row>
    <row r="634" spans="1:32">
      <c r="A634" s="43" t="s">
        <v>3685</v>
      </c>
      <c r="B634" s="19" t="s">
        <v>1289</v>
      </c>
      <c r="C634" s="19" t="s">
        <v>4013</v>
      </c>
      <c r="D634" s="19">
        <v>42561385</v>
      </c>
      <c r="E634" s="58" t="str">
        <f t="shared" si="238"/>
        <v>KG-ARI-1904-00125-03572/42561385</v>
      </c>
      <c r="F634" s="19" t="s">
        <v>1291</v>
      </c>
      <c r="G634" s="19" t="s">
        <v>1295</v>
      </c>
      <c r="H634" s="45">
        <v>43650</v>
      </c>
      <c r="I634" s="46">
        <v>6</v>
      </c>
      <c r="J634" s="46">
        <v>48</v>
      </c>
      <c r="K634" s="67">
        <f t="shared" si="239"/>
        <v>8</v>
      </c>
      <c r="L634" s="47">
        <v>7.7</v>
      </c>
      <c r="M634" s="68">
        <f t="shared" si="240"/>
        <v>46.2</v>
      </c>
      <c r="N634" s="46">
        <v>32.5</v>
      </c>
      <c r="O634" s="46">
        <v>32</v>
      </c>
      <c r="P634" s="46">
        <v>19.5</v>
      </c>
      <c r="Q634" s="73">
        <f t="shared" si="241"/>
        <v>0.02</v>
      </c>
      <c r="R634" s="67">
        <f t="shared" si="242"/>
        <v>0.12</v>
      </c>
      <c r="S634" s="74">
        <f t="shared" si="243"/>
        <v>0.875</v>
      </c>
      <c r="T634" s="51">
        <v>42</v>
      </c>
      <c r="U634" s="52" t="s">
        <v>4014</v>
      </c>
      <c r="V634" s="26">
        <f>IF(E634="","",SUMIF(OUTBOUND!$G:$G,WMS!E634,OUTBOUND!$L:$L))</f>
        <v>2</v>
      </c>
      <c r="W634" s="26">
        <f>IF(E634="","",SUMIF(OUTBOUND!$G:$G,WMS!E634,OUTBOUND!$M:$M))</f>
        <v>16</v>
      </c>
      <c r="X634" s="73">
        <f>IF(E634="","",SUMIF(OUTBOUND!$G:$G,WMS!E634,OUTBOUND!$O:$O))</f>
        <v>15.4</v>
      </c>
      <c r="Y634" s="73">
        <f>IF(E634="","",SUMIF(OUTBOUND!$G:$G,WMS!E634,OUTBOUND!$AC:$AC))</f>
        <v>14</v>
      </c>
      <c r="Z634" s="73">
        <f>IF(E634="","",SUMIF(OUTBOUND!$G:$G,WMS!E634,OUTBOUND!$P:$P))</f>
        <v>0.04</v>
      </c>
      <c r="AA634" s="26">
        <f t="shared" si="244"/>
        <v>4</v>
      </c>
      <c r="AB634" s="26">
        <f t="shared" si="245"/>
        <v>32</v>
      </c>
      <c r="AC634" s="73">
        <f t="shared" si="246"/>
        <v>30.8</v>
      </c>
      <c r="AD634" s="73">
        <f t="shared" si="247"/>
        <v>28</v>
      </c>
      <c r="AE634" s="73">
        <f t="shared" si="248"/>
        <v>0.08</v>
      </c>
      <c r="AF634" s="82" t="b">
        <f t="shared" si="249"/>
        <v>1</v>
      </c>
    </row>
    <row r="635" spans="1:33">
      <c r="A635" s="61" t="s">
        <v>3685</v>
      </c>
      <c r="B635" s="62" t="s">
        <v>1289</v>
      </c>
      <c r="C635" s="62" t="s">
        <v>4013</v>
      </c>
      <c r="D635" s="62" t="s">
        <v>4015</v>
      </c>
      <c r="E635" s="58" t="str">
        <f t="shared" si="238"/>
        <v>KG-ARI-1904-00125-03572/42498216A</v>
      </c>
      <c r="F635" s="19" t="s">
        <v>1291</v>
      </c>
      <c r="G635" s="20" t="s">
        <v>1300</v>
      </c>
      <c r="H635" s="45">
        <v>43650</v>
      </c>
      <c r="I635" s="46">
        <v>8</v>
      </c>
      <c r="J635" s="46">
        <v>64</v>
      </c>
      <c r="K635" s="67">
        <f t="shared" si="239"/>
        <v>8</v>
      </c>
      <c r="L635" s="47">
        <v>9.15</v>
      </c>
      <c r="M635" s="68">
        <f t="shared" si="240"/>
        <v>73.2</v>
      </c>
      <c r="N635" s="46">
        <v>55</v>
      </c>
      <c r="O635" s="46">
        <v>28.5</v>
      </c>
      <c r="P635" s="46">
        <v>21.5</v>
      </c>
      <c r="Q635" s="73">
        <f t="shared" si="241"/>
        <v>0.034</v>
      </c>
      <c r="R635" s="67">
        <f t="shared" si="242"/>
        <v>0.27</v>
      </c>
      <c r="S635" s="74">
        <f t="shared" si="243"/>
        <v>0.76625</v>
      </c>
      <c r="T635" s="51">
        <v>49.04</v>
      </c>
      <c r="U635" s="52" t="s">
        <v>4012</v>
      </c>
      <c r="V635" s="26">
        <f>IF(E635="","",SUMIF(OUTBOUND!$G:$G,WMS!E635,OUTBOUND!$L:$L))</f>
        <v>8</v>
      </c>
      <c r="W635" s="26">
        <f>IF(E635="","",SUMIF(OUTBOUND!$G:$G,WMS!E635,OUTBOUND!$M:$M))</f>
        <v>64</v>
      </c>
      <c r="X635" s="73">
        <f>IF(E635="","",SUMIF(OUTBOUND!$G:$G,WMS!E635,OUTBOUND!$O:$O))</f>
        <v>73.2</v>
      </c>
      <c r="Y635" s="73">
        <f>IF(E635="","",SUMIF(OUTBOUND!$G:$G,WMS!E635,OUTBOUND!$AC:$AC))</f>
        <v>49.04</v>
      </c>
      <c r="Z635" s="73">
        <f>IF(E635="","",SUMIF(OUTBOUND!$G:$G,WMS!E635,OUTBOUND!$P:$P))</f>
        <v>0.272</v>
      </c>
      <c r="AA635" s="26">
        <f t="shared" si="244"/>
        <v>0</v>
      </c>
      <c r="AB635" s="26">
        <f t="shared" si="245"/>
        <v>0</v>
      </c>
      <c r="AC635" s="73">
        <f t="shared" si="246"/>
        <v>0</v>
      </c>
      <c r="AD635" s="73">
        <f t="shared" si="247"/>
        <v>0</v>
      </c>
      <c r="AE635" s="73">
        <f t="shared" si="248"/>
        <v>-0.002</v>
      </c>
      <c r="AF635" s="82" t="e">
        <f t="shared" si="249"/>
        <v>#DIV/0!</v>
      </c>
      <c r="AG635" s="60" t="s">
        <v>3310</v>
      </c>
    </row>
    <row r="636" spans="1:33">
      <c r="A636" s="61" t="s">
        <v>3685</v>
      </c>
      <c r="B636" s="62" t="s">
        <v>1289</v>
      </c>
      <c r="C636" s="62" t="s">
        <v>4013</v>
      </c>
      <c r="D636" s="62" t="s">
        <v>4016</v>
      </c>
      <c r="E636" s="58" t="str">
        <f t="shared" si="238"/>
        <v>KG-ARI-1904-00125-03572/42498216B</v>
      </c>
      <c r="F636" s="19" t="s">
        <v>1291</v>
      </c>
      <c r="G636" s="20" t="s">
        <v>1294</v>
      </c>
      <c r="H636" s="45">
        <v>43650</v>
      </c>
      <c r="J636" s="46">
        <v>64</v>
      </c>
      <c r="K636" s="67" t="e">
        <f t="shared" si="239"/>
        <v>#DIV/0!</v>
      </c>
      <c r="L636" s="47">
        <v>9.15</v>
      </c>
      <c r="M636" s="68">
        <f t="shared" si="240"/>
        <v>0</v>
      </c>
      <c r="N636" s="46">
        <v>55</v>
      </c>
      <c r="O636" s="46">
        <v>28.5</v>
      </c>
      <c r="P636" s="46">
        <v>21.5</v>
      </c>
      <c r="Q636" s="73">
        <f t="shared" si="241"/>
        <v>0.034</v>
      </c>
      <c r="R636" s="67">
        <f t="shared" si="242"/>
        <v>0</v>
      </c>
      <c r="S636" s="74">
        <f t="shared" si="243"/>
        <v>0.16875</v>
      </c>
      <c r="T636" s="51">
        <v>10.8</v>
      </c>
      <c r="U636" s="52" t="s">
        <v>4012</v>
      </c>
      <c r="V636" s="26">
        <f>IF(E636="","",SUMIF(OUTBOUND!$G:$G,WMS!E636,OUTBOUND!$L:$L))</f>
        <v>0</v>
      </c>
      <c r="W636" s="26">
        <f>IF(E636="","",SUMIF(OUTBOUND!$G:$G,WMS!E636,OUTBOUND!$M:$M))</f>
        <v>64</v>
      </c>
      <c r="X636" s="73">
        <f>IF(E636="","",SUMIF(OUTBOUND!$G:$G,WMS!E636,OUTBOUND!$O:$O))</f>
        <v>0</v>
      </c>
      <c r="Y636" s="73">
        <f>IF(E636="","",SUMIF(OUTBOUND!$G:$G,WMS!E636,OUTBOUND!$AC:$AC))</f>
        <v>10.8</v>
      </c>
      <c r="Z636" s="73">
        <f>IF(E636="","",SUMIF(OUTBOUND!$G:$G,WMS!E636,OUTBOUND!$P:$P))</f>
        <v>0</v>
      </c>
      <c r="AA636" s="26" t="str">
        <f t="shared" si="244"/>
        <v/>
      </c>
      <c r="AB636" s="26">
        <f t="shared" si="245"/>
        <v>0</v>
      </c>
      <c r="AC636" s="73">
        <f t="shared" si="246"/>
        <v>0</v>
      </c>
      <c r="AD636" s="73">
        <f t="shared" si="247"/>
        <v>0</v>
      </c>
      <c r="AE636" s="73">
        <f t="shared" si="248"/>
        <v>0</v>
      </c>
      <c r="AF636" s="82" t="e">
        <f t="shared" si="249"/>
        <v>#DIV/0!</v>
      </c>
      <c r="AG636" s="60" t="s">
        <v>3310</v>
      </c>
    </row>
    <row r="637" spans="1:32">
      <c r="A637" s="43" t="s">
        <v>3685</v>
      </c>
      <c r="B637" s="19" t="s">
        <v>1289</v>
      </c>
      <c r="C637" s="19" t="s">
        <v>4017</v>
      </c>
      <c r="D637" s="19">
        <v>42638209</v>
      </c>
      <c r="E637" s="58" t="str">
        <f t="shared" si="238"/>
        <v>KG-ARI-1904-00124-03575/42638209</v>
      </c>
      <c r="F637" s="19" t="s">
        <v>1291</v>
      </c>
      <c r="G637" s="20" t="s">
        <v>1303</v>
      </c>
      <c r="H637" s="45">
        <v>43650</v>
      </c>
      <c r="I637" s="46">
        <v>13</v>
      </c>
      <c r="J637" s="46">
        <v>117</v>
      </c>
      <c r="K637" s="67">
        <f t="shared" si="239"/>
        <v>9</v>
      </c>
      <c r="L637" s="47">
        <v>9.3</v>
      </c>
      <c r="M637" s="68">
        <f t="shared" si="240"/>
        <v>120.9</v>
      </c>
      <c r="N637" s="46">
        <v>39.5</v>
      </c>
      <c r="O637" s="46">
        <v>40</v>
      </c>
      <c r="P637" s="46">
        <v>28</v>
      </c>
      <c r="Q637" s="73">
        <f t="shared" si="241"/>
        <v>0.044</v>
      </c>
      <c r="R637" s="67">
        <f t="shared" si="242"/>
        <v>0.58</v>
      </c>
      <c r="S637" s="74">
        <f t="shared" si="243"/>
        <v>1</v>
      </c>
      <c r="T637" s="51">
        <v>117</v>
      </c>
      <c r="U637" s="52" t="s">
        <v>4018</v>
      </c>
      <c r="V637" s="26">
        <f>IF(E637="","",SUMIF(OUTBOUND!$G:$G,WMS!E637,OUTBOUND!$L:$L))</f>
        <v>10</v>
      </c>
      <c r="W637" s="26">
        <f>IF(E637="","",SUMIF(OUTBOUND!$G:$G,WMS!E637,OUTBOUND!$M:$M))</f>
        <v>90</v>
      </c>
      <c r="X637" s="73">
        <f>IF(E637="","",SUMIF(OUTBOUND!$G:$G,WMS!E637,OUTBOUND!$O:$O))</f>
        <v>93</v>
      </c>
      <c r="Y637" s="73">
        <f>IF(E637="","",SUMIF(OUTBOUND!$G:$G,WMS!E637,OUTBOUND!$AC:$AC))</f>
        <v>90</v>
      </c>
      <c r="Z637" s="73">
        <f>IF(E637="","",SUMIF(OUTBOUND!$G:$G,WMS!E637,OUTBOUND!$P:$P))</f>
        <v>0.44</v>
      </c>
      <c r="AA637" s="26">
        <f t="shared" si="244"/>
        <v>3</v>
      </c>
      <c r="AB637" s="26">
        <f t="shared" si="245"/>
        <v>27</v>
      </c>
      <c r="AC637" s="73">
        <f t="shared" si="246"/>
        <v>27.9</v>
      </c>
      <c r="AD637" s="73">
        <f t="shared" si="247"/>
        <v>27</v>
      </c>
      <c r="AE637" s="73">
        <f t="shared" si="248"/>
        <v>0.14</v>
      </c>
      <c r="AF637" s="82" t="b">
        <f t="shared" si="249"/>
        <v>1</v>
      </c>
    </row>
    <row r="638" spans="1:32">
      <c r="A638" s="43" t="s">
        <v>3685</v>
      </c>
      <c r="B638" s="19" t="s">
        <v>1289</v>
      </c>
      <c r="C638" s="19" t="s">
        <v>4017</v>
      </c>
      <c r="D638" s="19">
        <v>42592518</v>
      </c>
      <c r="E638" s="58" t="str">
        <f t="shared" si="238"/>
        <v>KG-ARI-1904-00124-03575/42592518</v>
      </c>
      <c r="F638" s="19" t="s">
        <v>1291</v>
      </c>
      <c r="G638" s="20" t="s">
        <v>1303</v>
      </c>
      <c r="H638" s="45">
        <v>43650</v>
      </c>
      <c r="I638" s="46">
        <v>5</v>
      </c>
      <c r="J638" s="46">
        <v>40</v>
      </c>
      <c r="K638" s="67">
        <f t="shared" si="239"/>
        <v>8</v>
      </c>
      <c r="L638" s="47">
        <v>1.65</v>
      </c>
      <c r="M638" s="68">
        <f t="shared" si="240"/>
        <v>8.25</v>
      </c>
      <c r="N638" s="46">
        <v>54</v>
      </c>
      <c r="O638" s="46">
        <v>27.5</v>
      </c>
      <c r="P638" s="46">
        <v>27</v>
      </c>
      <c r="Q638" s="73">
        <f t="shared" si="241"/>
        <v>0.04</v>
      </c>
      <c r="R638" s="67">
        <f t="shared" si="242"/>
        <v>0.2</v>
      </c>
      <c r="S638" s="74">
        <f t="shared" si="243"/>
        <v>0.1125</v>
      </c>
      <c r="T638" s="51">
        <v>4.5</v>
      </c>
      <c r="U638" s="52" t="s">
        <v>4011</v>
      </c>
      <c r="V638" s="26">
        <f>IF(E638="","",SUMIF(OUTBOUND!$G:$G,WMS!E638,OUTBOUND!$L:$L))</f>
        <v>0</v>
      </c>
      <c r="W638" s="26">
        <f>IF(E638="","",SUMIF(OUTBOUND!$G:$G,WMS!E638,OUTBOUND!$M:$M))</f>
        <v>0</v>
      </c>
      <c r="X638" s="73">
        <f>IF(E638="","",SUMIF(OUTBOUND!$G:$G,WMS!E638,OUTBOUND!$O:$O))</f>
        <v>0</v>
      </c>
      <c r="Y638" s="73">
        <f>IF(E638="","",SUMIF(OUTBOUND!$G:$G,WMS!E638,OUTBOUND!$AC:$AC))</f>
        <v>0</v>
      </c>
      <c r="Z638" s="73">
        <f>IF(E638="","",SUMIF(OUTBOUND!$G:$G,WMS!E638,OUTBOUND!$P:$P))</f>
        <v>0</v>
      </c>
      <c r="AA638" s="26">
        <f t="shared" si="244"/>
        <v>5</v>
      </c>
      <c r="AB638" s="26">
        <f t="shared" si="245"/>
        <v>40</v>
      </c>
      <c r="AC638" s="73">
        <f t="shared" si="246"/>
        <v>8.25</v>
      </c>
      <c r="AD638" s="73">
        <f t="shared" si="247"/>
        <v>4.5</v>
      </c>
      <c r="AE638" s="73">
        <f t="shared" si="248"/>
        <v>0.2</v>
      </c>
      <c r="AF638" s="82" t="b">
        <f t="shared" si="249"/>
        <v>1</v>
      </c>
    </row>
    <row r="639" spans="1:32">
      <c r="A639" s="43" t="s">
        <v>3685</v>
      </c>
      <c r="B639" s="19" t="s">
        <v>1305</v>
      </c>
      <c r="C639" s="19" t="s">
        <v>4019</v>
      </c>
      <c r="D639" s="19">
        <v>42753209</v>
      </c>
      <c r="E639" s="58" t="str">
        <f t="shared" si="238"/>
        <v>KG-ARI-1906-00171-03658/42753209</v>
      </c>
      <c r="F639" s="19" t="s">
        <v>1307</v>
      </c>
      <c r="G639" s="19" t="s">
        <v>1308</v>
      </c>
      <c r="H639" s="45">
        <v>43656</v>
      </c>
      <c r="I639" s="46">
        <v>12</v>
      </c>
      <c r="J639" s="46">
        <v>192</v>
      </c>
      <c r="K639" s="67">
        <f t="shared" si="239"/>
        <v>16</v>
      </c>
      <c r="L639" s="47">
        <v>0.75</v>
      </c>
      <c r="M639" s="68">
        <f t="shared" si="240"/>
        <v>9</v>
      </c>
      <c r="N639" s="46">
        <v>20.5</v>
      </c>
      <c r="O639" s="46">
        <v>21.5</v>
      </c>
      <c r="P639" s="46">
        <v>30</v>
      </c>
      <c r="Q639" s="73">
        <f t="shared" si="241"/>
        <v>0.013</v>
      </c>
      <c r="R639" s="67">
        <f t="shared" si="242"/>
        <v>0.16</v>
      </c>
      <c r="S639" s="74">
        <f t="shared" si="243"/>
        <v>0.02625</v>
      </c>
      <c r="T639" s="51">
        <v>5.04</v>
      </c>
      <c r="U639" s="52" t="s">
        <v>3920</v>
      </c>
      <c r="V639" s="26">
        <f>IF(E639="","",SUMIF(OUTBOUND!$G:$G,WMS!E639,OUTBOUND!$L:$L))</f>
        <v>0</v>
      </c>
      <c r="W639" s="26">
        <f>IF(E639="","",SUMIF(OUTBOUND!$G:$G,WMS!E639,OUTBOUND!$M:$M))</f>
        <v>0</v>
      </c>
      <c r="X639" s="73">
        <f>IF(E639="","",SUMIF(OUTBOUND!$G:$G,WMS!E639,OUTBOUND!$O:$O))</f>
        <v>0</v>
      </c>
      <c r="Y639" s="73">
        <f>IF(E639="","",SUMIF(OUTBOUND!$G:$G,WMS!E639,OUTBOUND!$AC:$AC))</f>
        <v>0</v>
      </c>
      <c r="Z639" s="73">
        <f>IF(E639="","",SUMIF(OUTBOUND!$G:$G,WMS!E639,OUTBOUND!$P:$P))</f>
        <v>0</v>
      </c>
      <c r="AA639" s="26">
        <f t="shared" si="244"/>
        <v>12</v>
      </c>
      <c r="AB639" s="26">
        <f t="shared" si="245"/>
        <v>192</v>
      </c>
      <c r="AC639" s="73">
        <f t="shared" si="246"/>
        <v>9</v>
      </c>
      <c r="AD639" s="73">
        <f t="shared" si="247"/>
        <v>5.04</v>
      </c>
      <c r="AE639" s="73">
        <f t="shared" si="248"/>
        <v>0.16</v>
      </c>
      <c r="AF639" s="82" t="b">
        <f t="shared" si="249"/>
        <v>1</v>
      </c>
    </row>
    <row r="640" spans="1:32">
      <c r="A640" s="43" t="s">
        <v>3685</v>
      </c>
      <c r="B640" s="19" t="s">
        <v>1305</v>
      </c>
      <c r="C640" s="19" t="s">
        <v>4019</v>
      </c>
      <c r="D640" s="19">
        <v>42753216</v>
      </c>
      <c r="E640" s="58" t="str">
        <f t="shared" si="238"/>
        <v>KG-ARI-1906-00171-03658/42753216</v>
      </c>
      <c r="F640" s="19" t="s">
        <v>1307</v>
      </c>
      <c r="G640" s="19" t="s">
        <v>1310</v>
      </c>
      <c r="H640" s="45">
        <v>43656</v>
      </c>
      <c r="I640" s="46">
        <v>16</v>
      </c>
      <c r="J640" s="46">
        <v>256</v>
      </c>
      <c r="K640" s="67">
        <f t="shared" si="239"/>
        <v>16</v>
      </c>
      <c r="L640" s="47">
        <v>1.45</v>
      </c>
      <c r="M640" s="68">
        <f t="shared" si="240"/>
        <v>23.2</v>
      </c>
      <c r="N640" s="46">
        <v>27</v>
      </c>
      <c r="O640" s="46">
        <v>26.5</v>
      </c>
      <c r="P640" s="46">
        <v>25.5</v>
      </c>
      <c r="Q640" s="73">
        <f t="shared" si="241"/>
        <v>0.018</v>
      </c>
      <c r="R640" s="67">
        <f t="shared" si="242"/>
        <v>0.29</v>
      </c>
      <c r="S640" s="74">
        <f t="shared" si="243"/>
        <v>0.063125</v>
      </c>
      <c r="T640" s="51">
        <v>16.16</v>
      </c>
      <c r="U640" s="52" t="s">
        <v>3920</v>
      </c>
      <c r="V640" s="26">
        <f>IF(E640="","",SUMIF(OUTBOUND!$G:$G,WMS!E640,OUTBOUND!$L:$L))</f>
        <v>0</v>
      </c>
      <c r="W640" s="26">
        <f>IF(E640="","",SUMIF(OUTBOUND!$G:$G,WMS!E640,OUTBOUND!$M:$M))</f>
        <v>0</v>
      </c>
      <c r="X640" s="73">
        <f>IF(E640="","",SUMIF(OUTBOUND!$G:$G,WMS!E640,OUTBOUND!$O:$O))</f>
        <v>0</v>
      </c>
      <c r="Y640" s="73">
        <f>IF(E640="","",SUMIF(OUTBOUND!$G:$G,WMS!E640,OUTBOUND!$AC:$AC))</f>
        <v>0</v>
      </c>
      <c r="Z640" s="73">
        <f>IF(E640="","",SUMIF(OUTBOUND!$G:$G,WMS!E640,OUTBOUND!$P:$P))</f>
        <v>0</v>
      </c>
      <c r="AA640" s="26">
        <f t="shared" si="244"/>
        <v>16</v>
      </c>
      <c r="AB640" s="26">
        <f t="shared" si="245"/>
        <v>256</v>
      </c>
      <c r="AC640" s="73">
        <f t="shared" si="246"/>
        <v>23.2</v>
      </c>
      <c r="AD640" s="73">
        <f t="shared" si="247"/>
        <v>16.16</v>
      </c>
      <c r="AE640" s="73">
        <f t="shared" si="248"/>
        <v>0.29</v>
      </c>
      <c r="AF640" s="82" t="b">
        <f t="shared" si="249"/>
        <v>1</v>
      </c>
    </row>
    <row r="641" spans="1:32">
      <c r="A641" s="43" t="s">
        <v>3685</v>
      </c>
      <c r="B641" s="19" t="s">
        <v>1312</v>
      </c>
      <c r="C641" s="19" t="s">
        <v>4020</v>
      </c>
      <c r="D641" s="19" t="s">
        <v>4021</v>
      </c>
      <c r="E641" s="58" t="str">
        <f t="shared" si="238"/>
        <v>KG-ARI-1906-00171-03676/42709671</v>
      </c>
      <c r="F641" s="19" t="s">
        <v>1314</v>
      </c>
      <c r="G641" s="19" t="s">
        <v>1315</v>
      </c>
      <c r="H641" s="45">
        <v>43656</v>
      </c>
      <c r="I641" s="46">
        <v>26</v>
      </c>
      <c r="J641" s="46">
        <v>312</v>
      </c>
      <c r="K641" s="67">
        <f t="shared" si="239"/>
        <v>12</v>
      </c>
      <c r="L641" s="47">
        <v>4.45</v>
      </c>
      <c r="M641" s="68">
        <f t="shared" si="240"/>
        <v>115.7</v>
      </c>
      <c r="N641" s="46">
        <v>30.5</v>
      </c>
      <c r="O641" s="46">
        <v>20.5</v>
      </c>
      <c r="P641" s="46">
        <v>22</v>
      </c>
      <c r="Q641" s="73">
        <f t="shared" si="241"/>
        <v>0.014</v>
      </c>
      <c r="R641" s="67">
        <f t="shared" si="242"/>
        <v>0.36</v>
      </c>
      <c r="S641" s="74">
        <f t="shared" si="243"/>
        <v>0.358333333333333</v>
      </c>
      <c r="T641" s="51">
        <v>111.8</v>
      </c>
      <c r="U641" s="52" t="s">
        <v>3797</v>
      </c>
      <c r="V641" s="26">
        <f>IF(E641="","",SUMIF(OUTBOUND!$G:$G,WMS!E641,OUTBOUND!$L:$L))</f>
        <v>21</v>
      </c>
      <c r="W641" s="26">
        <f>IF(E641="","",SUMIF(OUTBOUND!$G:$G,WMS!E641,OUTBOUND!$M:$M))</f>
        <v>252</v>
      </c>
      <c r="X641" s="73">
        <f>IF(E641="","",SUMIF(OUTBOUND!$G:$G,WMS!E641,OUTBOUND!$O:$O))</f>
        <v>93.45</v>
      </c>
      <c r="Y641" s="73">
        <f>IF(E641="","",SUMIF(OUTBOUND!$G:$G,WMS!E641,OUTBOUND!$AC:$AC))</f>
        <v>90.2999999999999</v>
      </c>
      <c r="Z641" s="73">
        <f>IF(E641="","",SUMIF(OUTBOUND!$G:$G,WMS!E641,OUTBOUND!$P:$P))</f>
        <v>0.294</v>
      </c>
      <c r="AA641" s="26">
        <f t="shared" si="244"/>
        <v>5</v>
      </c>
      <c r="AB641" s="26">
        <f t="shared" si="245"/>
        <v>60</v>
      </c>
      <c r="AC641" s="73">
        <f t="shared" si="246"/>
        <v>22.25</v>
      </c>
      <c r="AD641" s="73">
        <f t="shared" si="247"/>
        <v>21.5000000000001</v>
      </c>
      <c r="AE641" s="73">
        <f t="shared" si="248"/>
        <v>0.0659999999999999</v>
      </c>
      <c r="AF641" s="82" t="b">
        <f t="shared" si="249"/>
        <v>1</v>
      </c>
    </row>
    <row r="642" spans="1:32">
      <c r="A642" s="43" t="s">
        <v>3685</v>
      </c>
      <c r="B642" s="19" t="s">
        <v>1317</v>
      </c>
      <c r="C642" s="19" t="s">
        <v>4022</v>
      </c>
      <c r="D642" s="19">
        <v>42699613</v>
      </c>
      <c r="E642" s="58" t="str">
        <f t="shared" si="238"/>
        <v>KG-ARI-1906-00169-03717/42699613</v>
      </c>
      <c r="F642" s="19" t="s">
        <v>1319</v>
      </c>
      <c r="G642" s="19" t="s">
        <v>1320</v>
      </c>
      <c r="H642" s="45">
        <v>43656</v>
      </c>
      <c r="I642" s="46">
        <v>2</v>
      </c>
      <c r="J642" s="46">
        <v>16</v>
      </c>
      <c r="K642" s="67">
        <f t="shared" si="239"/>
        <v>8</v>
      </c>
      <c r="L642" s="47">
        <v>1.35</v>
      </c>
      <c r="M642" s="68">
        <f t="shared" si="240"/>
        <v>2.7</v>
      </c>
      <c r="N642" s="46">
        <v>54</v>
      </c>
      <c r="O642" s="46">
        <v>15</v>
      </c>
      <c r="P642" s="46">
        <v>17</v>
      </c>
      <c r="Q642" s="73">
        <f t="shared" si="241"/>
        <v>0.014</v>
      </c>
      <c r="R642" s="67">
        <f t="shared" si="242"/>
        <v>0.03</v>
      </c>
      <c r="S642" s="74">
        <f t="shared" si="243"/>
        <v>0.125</v>
      </c>
      <c r="T642" s="51">
        <v>2</v>
      </c>
      <c r="U642" s="76" t="s">
        <v>4023</v>
      </c>
      <c r="V642" s="26">
        <f>IF(E642="","",SUMIF(OUTBOUND!$G:$G,WMS!E642,OUTBOUND!$L:$L))</f>
        <v>0</v>
      </c>
      <c r="W642" s="26">
        <f>IF(E642="","",SUMIF(OUTBOUND!$G:$G,WMS!E642,OUTBOUND!$M:$M))</f>
        <v>0</v>
      </c>
      <c r="X642" s="73">
        <f>IF(E642="","",SUMIF(OUTBOUND!$G:$G,WMS!E642,OUTBOUND!$O:$O))</f>
        <v>0</v>
      </c>
      <c r="Y642" s="73">
        <f>IF(E642="","",SUMIF(OUTBOUND!$G:$G,WMS!E642,OUTBOUND!$AC:$AC))</f>
        <v>0</v>
      </c>
      <c r="Z642" s="73">
        <f>IF(E642="","",SUMIF(OUTBOUND!$G:$G,WMS!E642,OUTBOUND!$P:$P))</f>
        <v>0</v>
      </c>
      <c r="AA642" s="26">
        <f t="shared" si="244"/>
        <v>2</v>
      </c>
      <c r="AB642" s="26">
        <f t="shared" si="245"/>
        <v>16</v>
      </c>
      <c r="AC642" s="73">
        <f t="shared" si="246"/>
        <v>2.7</v>
      </c>
      <c r="AD642" s="73">
        <f t="shared" si="247"/>
        <v>2</v>
      </c>
      <c r="AE642" s="73">
        <f t="shared" si="248"/>
        <v>0.03</v>
      </c>
      <c r="AF642" s="82" t="b">
        <f t="shared" si="249"/>
        <v>1</v>
      </c>
    </row>
    <row r="643" spans="1:32">
      <c r="A643" s="43" t="s">
        <v>3685</v>
      </c>
      <c r="B643" s="19" t="s">
        <v>1317</v>
      </c>
      <c r="C643" s="19" t="s">
        <v>4022</v>
      </c>
      <c r="D643" s="19">
        <v>42739210</v>
      </c>
      <c r="E643" s="58" t="str">
        <f t="shared" si="238"/>
        <v>KG-ARI-1906-00169-03717/42739210</v>
      </c>
      <c r="F643" s="19" t="s">
        <v>1319</v>
      </c>
      <c r="G643" s="19" t="s">
        <v>1321</v>
      </c>
      <c r="H643" s="45">
        <v>43656</v>
      </c>
      <c r="I643" s="46">
        <v>1</v>
      </c>
      <c r="J643" s="46">
        <v>12</v>
      </c>
      <c r="K643" s="67">
        <f t="shared" si="239"/>
        <v>12</v>
      </c>
      <c r="L643" s="47">
        <v>1.35</v>
      </c>
      <c r="M643" s="68">
        <f t="shared" si="240"/>
        <v>1.35</v>
      </c>
      <c r="N643" s="46">
        <v>21.5</v>
      </c>
      <c r="O643" s="46">
        <v>21</v>
      </c>
      <c r="P643" s="46">
        <v>27</v>
      </c>
      <c r="Q643" s="73">
        <f t="shared" si="241"/>
        <v>0.012</v>
      </c>
      <c r="R643" s="67">
        <f t="shared" si="242"/>
        <v>0.01</v>
      </c>
      <c r="S643" s="74">
        <f t="shared" si="243"/>
        <v>0.0851666666666667</v>
      </c>
      <c r="T643" s="51">
        <v>1.022</v>
      </c>
      <c r="U643" s="79" t="s">
        <v>3723</v>
      </c>
      <c r="V643" s="26">
        <f>IF(E643="","",SUMIF(OUTBOUND!$G:$G,WMS!E643,OUTBOUND!$L:$L))</f>
        <v>0</v>
      </c>
      <c r="W643" s="26">
        <f>IF(E643="","",SUMIF(OUTBOUND!$G:$G,WMS!E643,OUTBOUND!$M:$M))</f>
        <v>0</v>
      </c>
      <c r="X643" s="73">
        <f>IF(E643="","",SUMIF(OUTBOUND!$G:$G,WMS!E643,OUTBOUND!$O:$O))</f>
        <v>0</v>
      </c>
      <c r="Y643" s="73">
        <f>IF(E643="","",SUMIF(OUTBOUND!$G:$G,WMS!E643,OUTBOUND!$AC:$AC))</f>
        <v>0</v>
      </c>
      <c r="Z643" s="73">
        <f>IF(E643="","",SUMIF(OUTBOUND!$G:$G,WMS!E643,OUTBOUND!$P:$P))</f>
        <v>0</v>
      </c>
      <c r="AA643" s="26">
        <f t="shared" si="244"/>
        <v>1</v>
      </c>
      <c r="AB643" s="26">
        <f t="shared" si="245"/>
        <v>12</v>
      </c>
      <c r="AC643" s="73">
        <f t="shared" si="246"/>
        <v>1.35</v>
      </c>
      <c r="AD643" s="73">
        <f t="shared" si="247"/>
        <v>1.022</v>
      </c>
      <c r="AE643" s="73">
        <f t="shared" si="248"/>
        <v>0.01</v>
      </c>
      <c r="AF643" s="82" t="b">
        <f t="shared" si="249"/>
        <v>1</v>
      </c>
    </row>
    <row r="644" spans="1:32">
      <c r="A644" s="43" t="s">
        <v>3685</v>
      </c>
      <c r="B644" s="19" t="s">
        <v>1322</v>
      </c>
      <c r="C644" s="19" t="s">
        <v>4024</v>
      </c>
      <c r="D644" s="19" t="s">
        <v>4025</v>
      </c>
      <c r="E644" s="58" t="str">
        <f t="shared" si="238"/>
        <v>KG-ROB-1906-00133-03181/42578789</v>
      </c>
      <c r="F644" s="19" t="s">
        <v>1324</v>
      </c>
      <c r="G644" s="19" t="s">
        <v>1325</v>
      </c>
      <c r="H644" s="45">
        <v>43657</v>
      </c>
      <c r="I644" s="46">
        <v>250</v>
      </c>
      <c r="J644" s="46">
        <v>2000</v>
      </c>
      <c r="K644" s="67">
        <f t="shared" si="239"/>
        <v>8</v>
      </c>
      <c r="L644" s="47">
        <v>3.7</v>
      </c>
      <c r="M644" s="68">
        <f t="shared" si="240"/>
        <v>925</v>
      </c>
      <c r="N644" s="46">
        <v>42</v>
      </c>
      <c r="O644" s="46">
        <v>23.5</v>
      </c>
      <c r="P644" s="46">
        <v>13</v>
      </c>
      <c r="Q644" s="73">
        <f t="shared" si="241"/>
        <v>0.013</v>
      </c>
      <c r="R644" s="67">
        <f t="shared" si="242"/>
        <v>3.21</v>
      </c>
      <c r="S644" s="74">
        <f t="shared" si="243"/>
        <v>0.45</v>
      </c>
      <c r="T644" s="51">
        <v>900</v>
      </c>
      <c r="U644" s="79" t="s">
        <v>3472</v>
      </c>
      <c r="V644" s="26">
        <f>IF(E644="","",SUMIF(OUTBOUND!$G:$G,WMS!E644,OUTBOUND!$L:$L))</f>
        <v>7</v>
      </c>
      <c r="W644" s="26">
        <f>IF(E644="","",SUMIF(OUTBOUND!$G:$G,WMS!E644,OUTBOUND!$M:$M))</f>
        <v>56</v>
      </c>
      <c r="X644" s="73">
        <f>IF(E644="","",SUMIF(OUTBOUND!$G:$G,WMS!E644,OUTBOUND!$O:$O))</f>
        <v>25.9</v>
      </c>
      <c r="Y644" s="73">
        <f>IF(E644="","",SUMIF(OUTBOUND!$G:$G,WMS!E644,OUTBOUND!$AC:$AC))</f>
        <v>25.2</v>
      </c>
      <c r="Z644" s="73">
        <f>IF(E644="","",SUMIF(OUTBOUND!$G:$G,WMS!E644,OUTBOUND!$P:$P))</f>
        <v>0.091</v>
      </c>
      <c r="AA644" s="26">
        <f t="shared" si="244"/>
        <v>243</v>
      </c>
      <c r="AB644" s="26">
        <f t="shared" si="245"/>
        <v>1944</v>
      </c>
      <c r="AC644" s="73">
        <f t="shared" si="246"/>
        <v>899.1</v>
      </c>
      <c r="AD644" s="73">
        <f t="shared" si="247"/>
        <v>874.8</v>
      </c>
      <c r="AE644" s="73">
        <f t="shared" si="248"/>
        <v>3.119</v>
      </c>
      <c r="AF644" s="82" t="b">
        <f t="shared" si="249"/>
        <v>1</v>
      </c>
    </row>
    <row r="645" spans="1:32">
      <c r="A645" s="43" t="s">
        <v>3685</v>
      </c>
      <c r="B645" s="19" t="s">
        <v>1322</v>
      </c>
      <c r="C645" s="19" t="s">
        <v>4024</v>
      </c>
      <c r="D645" s="19" t="s">
        <v>4026</v>
      </c>
      <c r="E645" s="58" t="str">
        <f t="shared" si="238"/>
        <v>KG-ROB-1906-00133-03181/42665489</v>
      </c>
      <c r="F645" s="19" t="s">
        <v>1324</v>
      </c>
      <c r="G645" s="19" t="s">
        <v>1325</v>
      </c>
      <c r="H645" s="45">
        <v>43657</v>
      </c>
      <c r="I645" s="46">
        <v>250</v>
      </c>
      <c r="J645" s="46">
        <v>2000</v>
      </c>
      <c r="K645" s="67">
        <f t="shared" si="239"/>
        <v>8</v>
      </c>
      <c r="L645" s="47">
        <v>3.9</v>
      </c>
      <c r="M645" s="68">
        <f t="shared" si="240"/>
        <v>975</v>
      </c>
      <c r="N645" s="46">
        <v>42.5</v>
      </c>
      <c r="O645" s="46">
        <v>23</v>
      </c>
      <c r="P645" s="46">
        <v>13</v>
      </c>
      <c r="Q645" s="73">
        <f t="shared" si="241"/>
        <v>0.013</v>
      </c>
      <c r="R645" s="67">
        <f t="shared" si="242"/>
        <v>3.18</v>
      </c>
      <c r="S645" s="74">
        <f t="shared" si="243"/>
        <v>0.45</v>
      </c>
      <c r="T645" s="51">
        <v>900</v>
      </c>
      <c r="U645" s="79" t="s">
        <v>3472</v>
      </c>
      <c r="V645" s="26">
        <f>IF(E645="","",SUMIF(OUTBOUND!$G:$G,WMS!E645,OUTBOUND!$L:$L))</f>
        <v>9</v>
      </c>
      <c r="W645" s="26">
        <f>IF(E645="","",SUMIF(OUTBOUND!$G:$G,WMS!E645,OUTBOUND!$M:$M))</f>
        <v>72</v>
      </c>
      <c r="X645" s="73">
        <f>IF(E645="","",SUMIF(OUTBOUND!$G:$G,WMS!E645,OUTBOUND!$O:$O))</f>
        <v>35.1</v>
      </c>
      <c r="Y645" s="73">
        <f>IF(E645="","",SUMIF(OUTBOUND!$G:$G,WMS!E645,OUTBOUND!$AC:$AC))</f>
        <v>32.4</v>
      </c>
      <c r="Z645" s="73">
        <f>IF(E645="","",SUMIF(OUTBOUND!$G:$G,WMS!E645,OUTBOUND!$P:$P))</f>
        <v>0.117</v>
      </c>
      <c r="AA645" s="26">
        <f t="shared" si="244"/>
        <v>241</v>
      </c>
      <c r="AB645" s="26">
        <f t="shared" si="245"/>
        <v>1928</v>
      </c>
      <c r="AC645" s="73">
        <f t="shared" si="246"/>
        <v>939.9</v>
      </c>
      <c r="AD645" s="73">
        <f t="shared" si="247"/>
        <v>867.6</v>
      </c>
      <c r="AE645" s="73">
        <f t="shared" si="248"/>
        <v>3.063</v>
      </c>
      <c r="AF645" s="82" t="b">
        <f t="shared" si="249"/>
        <v>1</v>
      </c>
    </row>
    <row r="646" spans="1:32">
      <c r="A646" s="43" t="s">
        <v>3685</v>
      </c>
      <c r="B646" s="19" t="s">
        <v>1327</v>
      </c>
      <c r="C646" s="19" t="s">
        <v>4027</v>
      </c>
      <c r="D646" s="19">
        <v>42738589</v>
      </c>
      <c r="E646" s="58" t="str">
        <f t="shared" si="238"/>
        <v>KG-ARI-1906-00169-03719/42738589</v>
      </c>
      <c r="F646" s="19" t="s">
        <v>1329</v>
      </c>
      <c r="G646" s="19" t="s">
        <v>1330</v>
      </c>
      <c r="H646" s="45">
        <v>43663</v>
      </c>
      <c r="I646" s="46">
        <v>2</v>
      </c>
      <c r="J646" s="46">
        <v>28</v>
      </c>
      <c r="K646" s="67">
        <f t="shared" si="239"/>
        <v>14</v>
      </c>
      <c r="L646" s="47">
        <v>0.52</v>
      </c>
      <c r="M646" s="68">
        <f t="shared" si="240"/>
        <v>1.04</v>
      </c>
      <c r="N646" s="46">
        <v>36</v>
      </c>
      <c r="O646" s="46">
        <v>23.5</v>
      </c>
      <c r="P646" s="46">
        <v>6.5</v>
      </c>
      <c r="Q646" s="73">
        <f t="shared" si="241"/>
        <v>0.005</v>
      </c>
      <c r="R646" s="67">
        <f t="shared" si="242"/>
        <v>0.01</v>
      </c>
      <c r="S646" s="74">
        <f t="shared" si="243"/>
        <v>0.0271428571428571</v>
      </c>
      <c r="T646" s="51">
        <v>0.76</v>
      </c>
      <c r="U646" s="76" t="s">
        <v>4023</v>
      </c>
      <c r="V646" s="26">
        <f>IF(E646="","",SUMIF(OUTBOUND!$G:$G,WMS!E646,OUTBOUND!$L:$L))</f>
        <v>1</v>
      </c>
      <c r="W646" s="26">
        <f>IF(E646="","",SUMIF(OUTBOUND!$G:$G,WMS!E646,OUTBOUND!$M:$M))</f>
        <v>14</v>
      </c>
      <c r="X646" s="73">
        <f>IF(E646="","",SUMIF(OUTBOUND!$G:$G,WMS!E646,OUTBOUND!$O:$O))</f>
        <v>0.52</v>
      </c>
      <c r="Y646" s="73">
        <f>IF(E646="","",SUMIF(OUTBOUND!$G:$G,WMS!E646,OUTBOUND!$AC:$AC))</f>
        <v>0.379999999999999</v>
      </c>
      <c r="Z646" s="73">
        <f>IF(E646="","",SUMIF(OUTBOUND!$G:$G,WMS!E646,OUTBOUND!$P:$P))</f>
        <v>0.005</v>
      </c>
      <c r="AA646" s="26">
        <f t="shared" si="244"/>
        <v>1</v>
      </c>
      <c r="AB646" s="26">
        <f t="shared" si="245"/>
        <v>14</v>
      </c>
      <c r="AC646" s="73">
        <f t="shared" si="246"/>
        <v>0.52</v>
      </c>
      <c r="AD646" s="73">
        <f t="shared" si="247"/>
        <v>0.380000000000001</v>
      </c>
      <c r="AE646" s="73">
        <f t="shared" si="248"/>
        <v>0.005</v>
      </c>
      <c r="AF646" s="82" t="b">
        <f t="shared" si="249"/>
        <v>1</v>
      </c>
    </row>
    <row r="647" spans="1:33">
      <c r="A647" s="61" t="s">
        <v>3685</v>
      </c>
      <c r="B647" s="62" t="s">
        <v>1327</v>
      </c>
      <c r="C647" s="62" t="s">
        <v>4027</v>
      </c>
      <c r="D647" s="62">
        <v>42753070</v>
      </c>
      <c r="E647" s="58" t="str">
        <f t="shared" si="238"/>
        <v>KG-ARI-1906-00169-03719/42753070</v>
      </c>
      <c r="F647" s="19" t="s">
        <v>1329</v>
      </c>
      <c r="G647" s="19" t="s">
        <v>1332</v>
      </c>
      <c r="H647" s="45">
        <v>43663</v>
      </c>
      <c r="I647" s="46">
        <v>4</v>
      </c>
      <c r="J647" s="46">
        <v>80</v>
      </c>
      <c r="K647" s="67">
        <f t="shared" si="239"/>
        <v>20</v>
      </c>
      <c r="L647" s="47">
        <v>1</v>
      </c>
      <c r="M647" s="68">
        <f t="shared" si="240"/>
        <v>4</v>
      </c>
      <c r="N647" s="46">
        <v>46</v>
      </c>
      <c r="O647" s="46">
        <v>37</v>
      </c>
      <c r="P647" s="46">
        <v>13</v>
      </c>
      <c r="Q647" s="73">
        <f t="shared" si="241"/>
        <v>0.022</v>
      </c>
      <c r="R647" s="67">
        <f t="shared" si="242"/>
        <v>0.09</v>
      </c>
      <c r="S647" s="74">
        <f t="shared" si="243"/>
        <v>0.035</v>
      </c>
      <c r="T647" s="51">
        <v>2.8</v>
      </c>
      <c r="U647" s="52" t="s">
        <v>3402</v>
      </c>
      <c r="V647" s="26">
        <f>IF(E647="","",SUMIF(OUTBOUND!$G:$G,WMS!E647,OUTBOUND!$L:$L))</f>
        <v>4</v>
      </c>
      <c r="W647" s="26">
        <f>IF(E647="","",SUMIF(OUTBOUND!$G:$G,WMS!E647,OUTBOUND!$M:$M))</f>
        <v>80</v>
      </c>
      <c r="X647" s="73">
        <f>IF(E647="","",SUMIF(OUTBOUND!$G:$G,WMS!E647,OUTBOUND!$O:$O))</f>
        <v>4</v>
      </c>
      <c r="Y647" s="73">
        <f>IF(E647="","",SUMIF(OUTBOUND!$G:$G,WMS!E647,OUTBOUND!$AC:$AC))</f>
        <v>2.8</v>
      </c>
      <c r="Z647" s="73">
        <f>IF(E647="","",SUMIF(OUTBOUND!$G:$G,WMS!E647,OUTBOUND!$P:$P))</f>
        <v>0.088</v>
      </c>
      <c r="AA647" s="26">
        <f t="shared" si="244"/>
        <v>0</v>
      </c>
      <c r="AB647" s="26">
        <f t="shared" si="245"/>
        <v>0</v>
      </c>
      <c r="AC647" s="73">
        <f t="shared" si="246"/>
        <v>0</v>
      </c>
      <c r="AD647" s="73">
        <f t="shared" si="247"/>
        <v>0</v>
      </c>
      <c r="AE647" s="73">
        <f t="shared" si="248"/>
        <v>0.002</v>
      </c>
      <c r="AF647" s="82" t="e">
        <f t="shared" si="249"/>
        <v>#DIV/0!</v>
      </c>
      <c r="AG647" s="60" t="s">
        <v>3310</v>
      </c>
    </row>
    <row r="648" spans="1:32">
      <c r="A648" s="43" t="s">
        <v>3685</v>
      </c>
      <c r="B648" s="19" t="s">
        <v>1334</v>
      </c>
      <c r="C648" s="19" t="s">
        <v>4028</v>
      </c>
      <c r="D648" s="19">
        <v>42191490</v>
      </c>
      <c r="E648" s="58" t="str">
        <f t="shared" ref="E648:E680" si="250">IF(D648="","",C648&amp;"/"&amp;D648)</f>
        <v>KG-ROB-1907-00134-03285/42191490</v>
      </c>
      <c r="F648" s="19" t="s">
        <v>1336</v>
      </c>
      <c r="G648" s="19" t="s">
        <v>1337</v>
      </c>
      <c r="H648" s="45">
        <v>43663</v>
      </c>
      <c r="I648" s="46">
        <v>154</v>
      </c>
      <c r="J648" s="46">
        <v>1848</v>
      </c>
      <c r="K648" s="67">
        <f t="shared" ref="K648:K680" si="251">IF(J648="","",J648/I648)</f>
        <v>12</v>
      </c>
      <c r="L648" s="47">
        <v>1.7</v>
      </c>
      <c r="M648" s="68">
        <f t="shared" ref="M648:M680" si="252">IF(L648="","",ROUND(I648*L648,3))</f>
        <v>261.8</v>
      </c>
      <c r="N648" s="46">
        <v>43.5</v>
      </c>
      <c r="O648" s="46">
        <v>31</v>
      </c>
      <c r="P648" s="46">
        <v>10</v>
      </c>
      <c r="Q648" s="73">
        <f t="shared" ref="Q648:Q680" si="253">IF(P648="","",ROUND(N648*O648*P648/1000000,3))</f>
        <v>0.013</v>
      </c>
      <c r="R648" s="67">
        <f t="shared" ref="R648:R680" si="254">IF(Q648="","",ROUND(N648*O648*P648/1000000*I648,2))</f>
        <v>2.08</v>
      </c>
      <c r="S648" s="74">
        <f t="shared" ref="S648:S680" si="255">IF(T648="","",T648/J648)</f>
        <v>0.075</v>
      </c>
      <c r="T648" s="51">
        <v>138.6</v>
      </c>
      <c r="U648" s="79" t="s">
        <v>4029</v>
      </c>
      <c r="V648" s="26">
        <f>IF(E648="","",SUMIF(OUTBOUND!$G:$G,WMS!E648,OUTBOUND!$L:$L))</f>
        <v>0</v>
      </c>
      <c r="W648" s="26">
        <f>IF(E648="","",SUMIF(OUTBOUND!$G:$G,WMS!E648,OUTBOUND!$M:$M))</f>
        <v>0</v>
      </c>
      <c r="X648" s="73">
        <f>IF(E648="","",SUMIF(OUTBOUND!$G:$G,WMS!E648,OUTBOUND!$O:$O))</f>
        <v>0</v>
      </c>
      <c r="Y648" s="73">
        <f>IF(E648="","",SUMIF(OUTBOUND!$G:$G,WMS!E648,OUTBOUND!$AC:$AC))</f>
        <v>0</v>
      </c>
      <c r="Z648" s="73">
        <f>IF(E648="","",SUMIF(OUTBOUND!$G:$G,WMS!E648,OUTBOUND!$P:$P))</f>
        <v>0</v>
      </c>
      <c r="AA648" s="26">
        <f t="shared" ref="AA648:AA680" si="256">IF(I648="","",I648-V648)</f>
        <v>154</v>
      </c>
      <c r="AB648" s="26">
        <f t="shared" ref="AB648:AB680" si="257">IF(J648="","",J648-W648)</f>
        <v>1848</v>
      </c>
      <c r="AC648" s="73">
        <f t="shared" ref="AC648:AC680" si="258">IF(M648="","",M648-X648)</f>
        <v>261.8</v>
      </c>
      <c r="AD648" s="73">
        <f t="shared" ref="AD648:AD680" si="259">IF(T648="","",T648-Y648)</f>
        <v>138.6</v>
      </c>
      <c r="AE648" s="73">
        <f t="shared" ref="AE648:AE680" si="260">IF(R648="","",R648-Z648)</f>
        <v>2.08</v>
      </c>
      <c r="AF648" s="82" t="b">
        <f t="shared" ref="AF648:AF680" si="261">IF(AB648="","",EXACT(K648,AB648/AA648))</f>
        <v>1</v>
      </c>
    </row>
    <row r="649" spans="1:32">
      <c r="A649" s="43" t="s">
        <v>3685</v>
      </c>
      <c r="B649" s="19" t="s">
        <v>1339</v>
      </c>
      <c r="C649" s="19" t="s">
        <v>4030</v>
      </c>
      <c r="D649" s="19">
        <v>41527283</v>
      </c>
      <c r="E649" s="58" t="str">
        <f t="shared" si="250"/>
        <v>KG-ROB-1906-00133-03176/41527283</v>
      </c>
      <c r="F649" s="19" t="s">
        <v>1341</v>
      </c>
      <c r="G649" s="19" t="s">
        <v>1342</v>
      </c>
      <c r="H649" s="45">
        <v>43664</v>
      </c>
      <c r="I649" s="46">
        <v>63</v>
      </c>
      <c r="J649" s="46">
        <v>1008</v>
      </c>
      <c r="K649" s="67">
        <f t="shared" si="251"/>
        <v>16</v>
      </c>
      <c r="L649" s="47">
        <v>2.45</v>
      </c>
      <c r="M649" s="68">
        <f t="shared" si="252"/>
        <v>154.35</v>
      </c>
      <c r="N649" s="46">
        <v>40</v>
      </c>
      <c r="O649" s="46">
        <v>24</v>
      </c>
      <c r="P649" s="46">
        <v>29</v>
      </c>
      <c r="Q649" s="73">
        <f t="shared" si="253"/>
        <v>0.028</v>
      </c>
      <c r="R649" s="67">
        <f t="shared" si="254"/>
        <v>1.75</v>
      </c>
      <c r="S649" s="74">
        <f t="shared" si="255"/>
        <v>0.116875</v>
      </c>
      <c r="T649" s="51">
        <v>117.81</v>
      </c>
      <c r="U649" s="79" t="s">
        <v>4029</v>
      </c>
      <c r="V649" s="26">
        <f>IF(E649="","",SUMIF(OUTBOUND!$G:$G,WMS!E649,OUTBOUND!$L:$L))</f>
        <v>0</v>
      </c>
      <c r="W649" s="26">
        <f>IF(E649="","",SUMIF(OUTBOUND!$G:$G,WMS!E649,OUTBOUND!$M:$M))</f>
        <v>0</v>
      </c>
      <c r="X649" s="73">
        <f>IF(E649="","",SUMIF(OUTBOUND!$G:$G,WMS!E649,OUTBOUND!$O:$O))</f>
        <v>0</v>
      </c>
      <c r="Y649" s="73">
        <f>IF(E649="","",SUMIF(OUTBOUND!$G:$G,WMS!E649,OUTBOUND!$AC:$AC))</f>
        <v>0</v>
      </c>
      <c r="Z649" s="73">
        <f>IF(E649="","",SUMIF(OUTBOUND!$G:$G,WMS!E649,OUTBOUND!$P:$P))</f>
        <v>0</v>
      </c>
      <c r="AA649" s="26">
        <f t="shared" si="256"/>
        <v>63</v>
      </c>
      <c r="AB649" s="26">
        <f t="shared" si="257"/>
        <v>1008</v>
      </c>
      <c r="AC649" s="73">
        <f t="shared" si="258"/>
        <v>154.35</v>
      </c>
      <c r="AD649" s="73">
        <f t="shared" si="259"/>
        <v>117.81</v>
      </c>
      <c r="AE649" s="73">
        <f t="shared" si="260"/>
        <v>1.75</v>
      </c>
      <c r="AF649" s="82" t="b">
        <f t="shared" si="261"/>
        <v>1</v>
      </c>
    </row>
    <row r="650" spans="1:32">
      <c r="A650" s="43" t="s">
        <v>3685</v>
      </c>
      <c r="B650" s="19" t="s">
        <v>1339</v>
      </c>
      <c r="C650" s="19" t="s">
        <v>4030</v>
      </c>
      <c r="D650" s="19">
        <v>41872352</v>
      </c>
      <c r="E650" s="58" t="str">
        <f t="shared" si="250"/>
        <v>KG-ROB-1906-00133-03176/41872352</v>
      </c>
      <c r="F650" s="19" t="s">
        <v>1341</v>
      </c>
      <c r="G650" s="19" t="s">
        <v>1344</v>
      </c>
      <c r="H650" s="45">
        <v>43664</v>
      </c>
      <c r="I650" s="46">
        <v>188</v>
      </c>
      <c r="J650" s="46">
        <v>1504</v>
      </c>
      <c r="K650" s="67">
        <f t="shared" si="251"/>
        <v>8</v>
      </c>
      <c r="L650" s="47">
        <v>2</v>
      </c>
      <c r="M650" s="68">
        <f t="shared" si="252"/>
        <v>376</v>
      </c>
      <c r="N650" s="46">
        <v>34</v>
      </c>
      <c r="O650" s="46">
        <v>19</v>
      </c>
      <c r="P650" s="46">
        <v>14</v>
      </c>
      <c r="Q650" s="73">
        <f t="shared" si="253"/>
        <v>0.009</v>
      </c>
      <c r="R650" s="67">
        <f t="shared" si="254"/>
        <v>1.7</v>
      </c>
      <c r="S650" s="74">
        <f t="shared" si="255"/>
        <v>0.23</v>
      </c>
      <c r="T650" s="51">
        <v>345.92</v>
      </c>
      <c r="U650" s="79" t="s">
        <v>3340</v>
      </c>
      <c r="V650" s="26">
        <f>IF(E650="","",SUMIF(OUTBOUND!$G:$G,WMS!E650,OUTBOUND!$L:$L))</f>
        <v>0</v>
      </c>
      <c r="W650" s="26">
        <f>IF(E650="","",SUMIF(OUTBOUND!$G:$G,WMS!E650,OUTBOUND!$M:$M))</f>
        <v>0</v>
      </c>
      <c r="X650" s="73">
        <f>IF(E650="","",SUMIF(OUTBOUND!$G:$G,WMS!E650,OUTBOUND!$O:$O))</f>
        <v>0</v>
      </c>
      <c r="Y650" s="73">
        <f>IF(E650="","",SUMIF(OUTBOUND!$G:$G,WMS!E650,OUTBOUND!$AC:$AC))</f>
        <v>0</v>
      </c>
      <c r="Z650" s="73">
        <f>IF(E650="","",SUMIF(OUTBOUND!$G:$G,WMS!E650,OUTBOUND!$P:$P))</f>
        <v>0</v>
      </c>
      <c r="AA650" s="26">
        <f t="shared" si="256"/>
        <v>188</v>
      </c>
      <c r="AB650" s="26">
        <f t="shared" si="257"/>
        <v>1504</v>
      </c>
      <c r="AC650" s="73">
        <f t="shared" si="258"/>
        <v>376</v>
      </c>
      <c r="AD650" s="73">
        <f t="shared" si="259"/>
        <v>345.92</v>
      </c>
      <c r="AE650" s="73">
        <f t="shared" si="260"/>
        <v>1.7</v>
      </c>
      <c r="AF650" s="82" t="b">
        <f t="shared" si="261"/>
        <v>1</v>
      </c>
    </row>
    <row r="651" spans="1:32">
      <c r="A651" s="43" t="s">
        <v>3685</v>
      </c>
      <c r="B651" s="19" t="s">
        <v>1339</v>
      </c>
      <c r="C651" s="19" t="s">
        <v>4031</v>
      </c>
      <c r="D651" s="19">
        <v>41168356</v>
      </c>
      <c r="E651" s="58" t="str">
        <f t="shared" si="250"/>
        <v>KG-ROB-1907-00134-03177/41168356</v>
      </c>
      <c r="F651" s="19" t="s">
        <v>1341</v>
      </c>
      <c r="G651" s="19" t="s">
        <v>1345</v>
      </c>
      <c r="H651" s="45">
        <v>43664</v>
      </c>
      <c r="I651" s="46">
        <v>42</v>
      </c>
      <c r="J651" s="46">
        <v>1008</v>
      </c>
      <c r="K651" s="67">
        <f t="shared" si="251"/>
        <v>24</v>
      </c>
      <c r="L651" s="47">
        <v>2.4</v>
      </c>
      <c r="M651" s="68">
        <f t="shared" si="252"/>
        <v>100.8</v>
      </c>
      <c r="N651" s="46">
        <v>27</v>
      </c>
      <c r="O651" s="46">
        <v>22.5</v>
      </c>
      <c r="P651" s="46">
        <v>27.5</v>
      </c>
      <c r="Q651" s="73">
        <f t="shared" si="253"/>
        <v>0.017</v>
      </c>
      <c r="R651" s="67">
        <f t="shared" si="254"/>
        <v>0.7</v>
      </c>
      <c r="S651" s="74">
        <f t="shared" si="255"/>
        <v>0.0833333333333333</v>
      </c>
      <c r="T651" s="51">
        <v>84</v>
      </c>
      <c r="U651" s="79" t="s">
        <v>4029</v>
      </c>
      <c r="V651" s="26">
        <f>IF(E651="","",SUMIF(OUTBOUND!$G:$G,WMS!E651,OUTBOUND!$L:$L))</f>
        <v>0</v>
      </c>
      <c r="W651" s="26">
        <f>IF(E651="","",SUMIF(OUTBOUND!$G:$G,WMS!E651,OUTBOUND!$M:$M))</f>
        <v>0</v>
      </c>
      <c r="X651" s="73">
        <f>IF(E651="","",SUMIF(OUTBOUND!$G:$G,WMS!E651,OUTBOUND!$O:$O))</f>
        <v>0</v>
      </c>
      <c r="Y651" s="73">
        <f>IF(E651="","",SUMIF(OUTBOUND!$G:$G,WMS!E651,OUTBOUND!$AC:$AC))</f>
        <v>0</v>
      </c>
      <c r="Z651" s="73">
        <f>IF(E651="","",SUMIF(OUTBOUND!$G:$G,WMS!E651,OUTBOUND!$P:$P))</f>
        <v>0</v>
      </c>
      <c r="AA651" s="26">
        <f t="shared" si="256"/>
        <v>42</v>
      </c>
      <c r="AB651" s="26">
        <f t="shared" si="257"/>
        <v>1008</v>
      </c>
      <c r="AC651" s="73">
        <f t="shared" si="258"/>
        <v>100.8</v>
      </c>
      <c r="AD651" s="73">
        <f t="shared" si="259"/>
        <v>84</v>
      </c>
      <c r="AE651" s="73">
        <f t="shared" si="260"/>
        <v>0.7</v>
      </c>
      <c r="AF651" s="82" t="b">
        <f t="shared" si="261"/>
        <v>1</v>
      </c>
    </row>
    <row r="652" spans="1:32">
      <c r="A652" s="43" t="s">
        <v>3685</v>
      </c>
      <c r="B652" s="19" t="s">
        <v>1339</v>
      </c>
      <c r="C652" s="19" t="s">
        <v>4032</v>
      </c>
      <c r="D652" s="19">
        <v>41168356</v>
      </c>
      <c r="E652" s="58" t="str">
        <f t="shared" si="250"/>
        <v>KG-ROB-1908-00136-03178/41168356</v>
      </c>
      <c r="F652" s="19" t="s">
        <v>1341</v>
      </c>
      <c r="G652" s="19" t="s">
        <v>1346</v>
      </c>
      <c r="H652" s="45">
        <v>43664</v>
      </c>
      <c r="I652" s="46">
        <v>42</v>
      </c>
      <c r="J652" s="46">
        <v>1008</v>
      </c>
      <c r="K652" s="67">
        <f t="shared" si="251"/>
        <v>24</v>
      </c>
      <c r="L652" s="47">
        <v>2.4</v>
      </c>
      <c r="M652" s="68">
        <f t="shared" si="252"/>
        <v>100.8</v>
      </c>
      <c r="N652" s="46">
        <v>27</v>
      </c>
      <c r="O652" s="46">
        <v>22.5</v>
      </c>
      <c r="P652" s="46">
        <v>27.5</v>
      </c>
      <c r="Q652" s="73">
        <f t="shared" si="253"/>
        <v>0.017</v>
      </c>
      <c r="R652" s="67">
        <f t="shared" si="254"/>
        <v>0.7</v>
      </c>
      <c r="S652" s="74">
        <f t="shared" si="255"/>
        <v>0.0833333333333333</v>
      </c>
      <c r="T652" s="51">
        <v>84</v>
      </c>
      <c r="U652" s="79" t="s">
        <v>4029</v>
      </c>
      <c r="V652" s="26">
        <f>IF(E652="","",SUMIF(OUTBOUND!$G:$G,WMS!E652,OUTBOUND!$L:$L))</f>
        <v>0</v>
      </c>
      <c r="W652" s="26">
        <f>IF(E652="","",SUMIF(OUTBOUND!$G:$G,WMS!E652,OUTBOUND!$M:$M))</f>
        <v>0</v>
      </c>
      <c r="X652" s="73">
        <f>IF(E652="","",SUMIF(OUTBOUND!$G:$G,WMS!E652,OUTBOUND!$O:$O))</f>
        <v>0</v>
      </c>
      <c r="Y652" s="73">
        <f>IF(E652="","",SUMIF(OUTBOUND!$G:$G,WMS!E652,OUTBOUND!$AC:$AC))</f>
        <v>0</v>
      </c>
      <c r="Z652" s="73">
        <f>IF(E652="","",SUMIF(OUTBOUND!$G:$G,WMS!E652,OUTBOUND!$P:$P))</f>
        <v>0</v>
      </c>
      <c r="AA652" s="26">
        <f t="shared" si="256"/>
        <v>42</v>
      </c>
      <c r="AB652" s="26">
        <f t="shared" si="257"/>
        <v>1008</v>
      </c>
      <c r="AC652" s="73">
        <f t="shared" si="258"/>
        <v>100.8</v>
      </c>
      <c r="AD652" s="73">
        <f t="shared" si="259"/>
        <v>84</v>
      </c>
      <c r="AE652" s="73">
        <f t="shared" si="260"/>
        <v>0.7</v>
      </c>
      <c r="AF652" s="82" t="b">
        <f t="shared" si="261"/>
        <v>1</v>
      </c>
    </row>
    <row r="653" spans="1:32">
      <c r="A653" s="43" t="s">
        <v>3685</v>
      </c>
      <c r="B653" s="19" t="s">
        <v>1339</v>
      </c>
      <c r="C653" s="19" t="s">
        <v>4033</v>
      </c>
      <c r="D653" s="19">
        <v>41526774</v>
      </c>
      <c r="E653" s="58" t="str">
        <f t="shared" si="250"/>
        <v>KG-ROB-1906-00162-03484/41526774</v>
      </c>
      <c r="F653" s="19" t="s">
        <v>1341</v>
      </c>
      <c r="G653" s="19" t="s">
        <v>1347</v>
      </c>
      <c r="H653" s="45">
        <v>43664</v>
      </c>
      <c r="I653" s="46">
        <v>50</v>
      </c>
      <c r="J653" s="46">
        <v>600</v>
      </c>
      <c r="K653" s="67">
        <f t="shared" si="251"/>
        <v>12</v>
      </c>
      <c r="L653" s="47">
        <v>2.9</v>
      </c>
      <c r="M653" s="68">
        <f t="shared" si="252"/>
        <v>145</v>
      </c>
      <c r="N653" s="46">
        <v>41</v>
      </c>
      <c r="O653" s="46">
        <v>11</v>
      </c>
      <c r="P653" s="46">
        <v>18</v>
      </c>
      <c r="Q653" s="73">
        <f t="shared" si="253"/>
        <v>0.008</v>
      </c>
      <c r="R653" s="67">
        <f t="shared" si="254"/>
        <v>0.41</v>
      </c>
      <c r="S653" s="74">
        <f t="shared" si="255"/>
        <v>0.191666666666667</v>
      </c>
      <c r="T653" s="51">
        <v>115</v>
      </c>
      <c r="U653" s="79" t="s">
        <v>3835</v>
      </c>
      <c r="V653" s="26">
        <f>IF(E653="","",SUMIF(OUTBOUND!$G:$G,WMS!E653,OUTBOUND!$L:$L))</f>
        <v>0</v>
      </c>
      <c r="W653" s="26">
        <f>IF(E653="","",SUMIF(OUTBOUND!$G:$G,WMS!E653,OUTBOUND!$M:$M))</f>
        <v>0</v>
      </c>
      <c r="X653" s="73">
        <f>IF(E653="","",SUMIF(OUTBOUND!$G:$G,WMS!E653,OUTBOUND!$O:$O))</f>
        <v>0</v>
      </c>
      <c r="Y653" s="73">
        <f>IF(E653="","",SUMIF(OUTBOUND!$G:$G,WMS!E653,OUTBOUND!$AC:$AC))</f>
        <v>0</v>
      </c>
      <c r="Z653" s="73">
        <f>IF(E653="","",SUMIF(OUTBOUND!$G:$G,WMS!E653,OUTBOUND!$P:$P))</f>
        <v>0</v>
      </c>
      <c r="AA653" s="26">
        <f t="shared" si="256"/>
        <v>50</v>
      </c>
      <c r="AB653" s="26">
        <f t="shared" si="257"/>
        <v>600</v>
      </c>
      <c r="AC653" s="73">
        <f t="shared" si="258"/>
        <v>145</v>
      </c>
      <c r="AD653" s="73">
        <f t="shared" si="259"/>
        <v>115</v>
      </c>
      <c r="AE653" s="73">
        <f t="shared" si="260"/>
        <v>0.41</v>
      </c>
      <c r="AF653" s="82" t="b">
        <f t="shared" si="261"/>
        <v>1</v>
      </c>
    </row>
    <row r="654" spans="1:32">
      <c r="A654" s="43" t="s">
        <v>3685</v>
      </c>
      <c r="B654" s="19" t="s">
        <v>1339</v>
      </c>
      <c r="C654" s="19" t="s">
        <v>4034</v>
      </c>
      <c r="D654" s="19">
        <v>42123620</v>
      </c>
      <c r="E654" s="58" t="str">
        <f t="shared" si="250"/>
        <v>KG-ROB-1909-00137-03179/42123620</v>
      </c>
      <c r="F654" s="19" t="s">
        <v>1341</v>
      </c>
      <c r="G654" s="19" t="s">
        <v>1349</v>
      </c>
      <c r="H654" s="45">
        <v>43664</v>
      </c>
      <c r="I654" s="46">
        <v>34</v>
      </c>
      <c r="J654" s="46">
        <v>204</v>
      </c>
      <c r="K654" s="67">
        <f t="shared" si="251"/>
        <v>6</v>
      </c>
      <c r="L654" s="47">
        <v>1.2</v>
      </c>
      <c r="M654" s="68">
        <f t="shared" si="252"/>
        <v>40.8</v>
      </c>
      <c r="N654" s="46">
        <v>32</v>
      </c>
      <c r="O654" s="46">
        <v>11</v>
      </c>
      <c r="P654" s="46">
        <v>11</v>
      </c>
      <c r="Q654" s="73">
        <f t="shared" si="253"/>
        <v>0.004</v>
      </c>
      <c r="R654" s="67">
        <f t="shared" si="254"/>
        <v>0.13</v>
      </c>
      <c r="S654" s="74">
        <f t="shared" si="255"/>
        <v>0.133333333333333</v>
      </c>
      <c r="T654" s="51">
        <v>27.2</v>
      </c>
      <c r="U654" s="79" t="s">
        <v>3835</v>
      </c>
      <c r="V654" s="26">
        <f>IF(E654="","",SUMIF(OUTBOUND!$G:$G,WMS!E654,OUTBOUND!$L:$L))</f>
        <v>0</v>
      </c>
      <c r="W654" s="26">
        <f>IF(E654="","",SUMIF(OUTBOUND!$G:$G,WMS!E654,OUTBOUND!$M:$M))</f>
        <v>0</v>
      </c>
      <c r="X654" s="73">
        <f>IF(E654="","",SUMIF(OUTBOUND!$G:$G,WMS!E654,OUTBOUND!$O:$O))</f>
        <v>0</v>
      </c>
      <c r="Y654" s="73">
        <f>IF(E654="","",SUMIF(OUTBOUND!$G:$G,WMS!E654,OUTBOUND!$AC:$AC))</f>
        <v>0</v>
      </c>
      <c r="Z654" s="73">
        <f>IF(E654="","",SUMIF(OUTBOUND!$G:$G,WMS!E654,OUTBOUND!$P:$P))</f>
        <v>0</v>
      </c>
      <c r="AA654" s="26">
        <f t="shared" si="256"/>
        <v>34</v>
      </c>
      <c r="AB654" s="26">
        <f t="shared" si="257"/>
        <v>204</v>
      </c>
      <c r="AC654" s="73">
        <f t="shared" si="258"/>
        <v>40.8</v>
      </c>
      <c r="AD654" s="73">
        <f t="shared" si="259"/>
        <v>27.2</v>
      </c>
      <c r="AE654" s="73">
        <f t="shared" si="260"/>
        <v>0.13</v>
      </c>
      <c r="AF654" s="82" t="b">
        <f t="shared" si="261"/>
        <v>1</v>
      </c>
    </row>
    <row r="655" spans="1:32">
      <c r="A655" s="43" t="s">
        <v>3685</v>
      </c>
      <c r="B655" s="19" t="s">
        <v>1351</v>
      </c>
      <c r="C655" s="19" t="s">
        <v>4035</v>
      </c>
      <c r="D655" s="19" t="s">
        <v>4036</v>
      </c>
      <c r="E655" s="58" t="str">
        <f t="shared" si="250"/>
        <v>KG-ARI-1906-00169-03956/42752028</v>
      </c>
      <c r="F655" s="20" t="s">
        <v>1353</v>
      </c>
      <c r="G655" s="20" t="s">
        <v>1354</v>
      </c>
      <c r="H655" s="45">
        <v>43669</v>
      </c>
      <c r="I655" s="46">
        <v>4</v>
      </c>
      <c r="J655" s="46">
        <v>24</v>
      </c>
      <c r="K655" s="67">
        <f t="shared" si="251"/>
        <v>6</v>
      </c>
      <c r="L655" s="47">
        <v>2.05</v>
      </c>
      <c r="M655" s="68">
        <f t="shared" si="252"/>
        <v>8.2</v>
      </c>
      <c r="N655" s="46">
        <v>36</v>
      </c>
      <c r="O655" s="46">
        <v>29</v>
      </c>
      <c r="P655" s="46">
        <v>33</v>
      </c>
      <c r="Q655" s="73">
        <f t="shared" si="253"/>
        <v>0.034</v>
      </c>
      <c r="R655" s="67">
        <f t="shared" si="254"/>
        <v>0.14</v>
      </c>
      <c r="S655" s="74">
        <f t="shared" si="255"/>
        <v>0.163333333333333</v>
      </c>
      <c r="T655" s="51">
        <v>3.92</v>
      </c>
      <c r="U655" s="52" t="s">
        <v>4037</v>
      </c>
      <c r="V655" s="26">
        <f>IF(E655="","",SUMIF(OUTBOUND!$G:$G,WMS!E655,OUTBOUND!$L:$L))</f>
        <v>0</v>
      </c>
      <c r="W655" s="26">
        <f>IF(E655="","",SUMIF(OUTBOUND!$G:$G,WMS!E655,OUTBOUND!$M:$M))</f>
        <v>0</v>
      </c>
      <c r="X655" s="73">
        <f>IF(E655="","",SUMIF(OUTBOUND!$G:$G,WMS!E655,OUTBOUND!$O:$O))</f>
        <v>0</v>
      </c>
      <c r="Y655" s="73">
        <f>IF(E655="","",SUMIF(OUTBOUND!$G:$G,WMS!E655,OUTBOUND!$AC:$AC))</f>
        <v>0</v>
      </c>
      <c r="Z655" s="73">
        <f>IF(E655="","",SUMIF(OUTBOUND!$G:$G,WMS!E655,OUTBOUND!$P:$P))</f>
        <v>0</v>
      </c>
      <c r="AA655" s="26">
        <f t="shared" si="256"/>
        <v>4</v>
      </c>
      <c r="AB655" s="26">
        <f t="shared" si="257"/>
        <v>24</v>
      </c>
      <c r="AC655" s="73">
        <f t="shared" si="258"/>
        <v>8.2</v>
      </c>
      <c r="AD655" s="73">
        <f t="shared" si="259"/>
        <v>3.92</v>
      </c>
      <c r="AE655" s="73">
        <f t="shared" si="260"/>
        <v>0.14</v>
      </c>
      <c r="AF655" s="82" t="b">
        <f t="shared" si="261"/>
        <v>1</v>
      </c>
    </row>
    <row r="656" spans="1:32">
      <c r="A656" s="43" t="s">
        <v>3685</v>
      </c>
      <c r="B656" s="19" t="s">
        <v>1351</v>
      </c>
      <c r="C656" s="19" t="s">
        <v>4038</v>
      </c>
      <c r="D656" s="19" t="s">
        <v>4039</v>
      </c>
      <c r="E656" s="58" t="str">
        <f t="shared" si="250"/>
        <v>KG-ARI-1904-00125-03805/42731177</v>
      </c>
      <c r="F656" s="20" t="s">
        <v>1353</v>
      </c>
      <c r="G656" s="20" t="s">
        <v>1356</v>
      </c>
      <c r="H656" s="45">
        <v>43669</v>
      </c>
      <c r="I656" s="46">
        <v>3</v>
      </c>
      <c r="J656" s="46">
        <v>12</v>
      </c>
      <c r="K656" s="67">
        <f t="shared" si="251"/>
        <v>4</v>
      </c>
      <c r="L656" s="47">
        <v>2.25</v>
      </c>
      <c r="M656" s="68">
        <f t="shared" si="252"/>
        <v>6.75</v>
      </c>
      <c r="N656" s="46">
        <v>36</v>
      </c>
      <c r="O656" s="46">
        <v>24.5</v>
      </c>
      <c r="P656" s="46">
        <v>29.5</v>
      </c>
      <c r="Q656" s="73">
        <f t="shared" si="253"/>
        <v>0.026</v>
      </c>
      <c r="R656" s="67">
        <f t="shared" si="254"/>
        <v>0.08</v>
      </c>
      <c r="S656" s="74">
        <f t="shared" si="255"/>
        <v>0.37</v>
      </c>
      <c r="T656" s="51">
        <v>4.44</v>
      </c>
      <c r="U656" s="52" t="s">
        <v>4037</v>
      </c>
      <c r="V656" s="26">
        <f>IF(E656="","",SUMIF(OUTBOUND!$G:$G,WMS!E656,OUTBOUND!$L:$L))</f>
        <v>0</v>
      </c>
      <c r="W656" s="26">
        <f>IF(E656="","",SUMIF(OUTBOUND!$G:$G,WMS!E656,OUTBOUND!$M:$M))</f>
        <v>0</v>
      </c>
      <c r="X656" s="73">
        <f>IF(E656="","",SUMIF(OUTBOUND!$G:$G,WMS!E656,OUTBOUND!$O:$O))</f>
        <v>0</v>
      </c>
      <c r="Y656" s="73">
        <f>IF(E656="","",SUMIF(OUTBOUND!$G:$G,WMS!E656,OUTBOUND!$AC:$AC))</f>
        <v>0</v>
      </c>
      <c r="Z656" s="73">
        <f>IF(E656="","",SUMIF(OUTBOUND!$G:$G,WMS!E656,OUTBOUND!$P:$P))</f>
        <v>0</v>
      </c>
      <c r="AA656" s="26">
        <f t="shared" si="256"/>
        <v>3</v>
      </c>
      <c r="AB656" s="26">
        <f t="shared" si="257"/>
        <v>12</v>
      </c>
      <c r="AC656" s="73">
        <f t="shared" si="258"/>
        <v>6.75</v>
      </c>
      <c r="AD656" s="73">
        <f t="shared" si="259"/>
        <v>4.44</v>
      </c>
      <c r="AE656" s="73">
        <f t="shared" si="260"/>
        <v>0.08</v>
      </c>
      <c r="AF656" s="82" t="b">
        <f t="shared" si="261"/>
        <v>1</v>
      </c>
    </row>
    <row r="657" spans="1:32">
      <c r="A657" s="43" t="s">
        <v>3685</v>
      </c>
      <c r="B657" s="19" t="s">
        <v>1351</v>
      </c>
      <c r="C657" s="19" t="s">
        <v>4038</v>
      </c>
      <c r="D657" s="19" t="s">
        <v>4040</v>
      </c>
      <c r="E657" s="58" t="str">
        <f t="shared" si="250"/>
        <v>KG-ARI-1904-00125-03805/42731009</v>
      </c>
      <c r="F657" s="20" t="s">
        <v>1353</v>
      </c>
      <c r="G657" s="20" t="s">
        <v>1357</v>
      </c>
      <c r="H657" s="45">
        <v>43669</v>
      </c>
      <c r="I657" s="46">
        <v>3</v>
      </c>
      <c r="J657" s="46">
        <v>9</v>
      </c>
      <c r="K657" s="67">
        <f t="shared" si="251"/>
        <v>3</v>
      </c>
      <c r="L657" s="47">
        <v>3.05</v>
      </c>
      <c r="M657" s="68">
        <f t="shared" si="252"/>
        <v>9.15</v>
      </c>
      <c r="N657" s="46">
        <v>55</v>
      </c>
      <c r="O657" s="46">
        <v>27</v>
      </c>
      <c r="P657" s="46">
        <v>40</v>
      </c>
      <c r="Q657" s="73">
        <f t="shared" si="253"/>
        <v>0.059</v>
      </c>
      <c r="R657" s="67">
        <f t="shared" si="254"/>
        <v>0.18</v>
      </c>
      <c r="S657" s="74">
        <f t="shared" si="255"/>
        <v>0.57</v>
      </c>
      <c r="T657" s="51">
        <v>5.13</v>
      </c>
      <c r="U657" s="52" t="s">
        <v>4037</v>
      </c>
      <c r="V657" s="26">
        <f>IF(E657="","",SUMIF(OUTBOUND!$G:$G,WMS!E657,OUTBOUND!$L:$L))</f>
        <v>0</v>
      </c>
      <c r="W657" s="26">
        <f>IF(E657="","",SUMIF(OUTBOUND!$G:$G,WMS!E657,OUTBOUND!$M:$M))</f>
        <v>0</v>
      </c>
      <c r="X657" s="73">
        <f>IF(E657="","",SUMIF(OUTBOUND!$G:$G,WMS!E657,OUTBOUND!$O:$O))</f>
        <v>0</v>
      </c>
      <c r="Y657" s="73">
        <f>IF(E657="","",SUMIF(OUTBOUND!$G:$G,WMS!E657,OUTBOUND!$AC:$AC))</f>
        <v>0</v>
      </c>
      <c r="Z657" s="73">
        <f>IF(E657="","",SUMIF(OUTBOUND!$G:$G,WMS!E657,OUTBOUND!$P:$P))</f>
        <v>0</v>
      </c>
      <c r="AA657" s="26">
        <f t="shared" si="256"/>
        <v>3</v>
      </c>
      <c r="AB657" s="26">
        <f t="shared" si="257"/>
        <v>9</v>
      </c>
      <c r="AC657" s="73">
        <f t="shared" si="258"/>
        <v>9.15</v>
      </c>
      <c r="AD657" s="73">
        <f t="shared" si="259"/>
        <v>5.13</v>
      </c>
      <c r="AE657" s="73">
        <f t="shared" si="260"/>
        <v>0.18</v>
      </c>
      <c r="AF657" s="82" t="b">
        <f t="shared" si="261"/>
        <v>1</v>
      </c>
    </row>
    <row r="658" spans="1:32">
      <c r="A658" s="43" t="s">
        <v>3685</v>
      </c>
      <c r="B658" s="19" t="s">
        <v>1359</v>
      </c>
      <c r="C658" s="19" t="s">
        <v>4041</v>
      </c>
      <c r="D658" s="19">
        <v>42485322</v>
      </c>
      <c r="E658" s="58" t="str">
        <f t="shared" si="250"/>
        <v>KG-ROB-1905-00132-03283/42485322</v>
      </c>
      <c r="F658" s="19" t="s">
        <v>1361</v>
      </c>
      <c r="G658" s="20" t="s">
        <v>1362</v>
      </c>
      <c r="H658" s="45">
        <v>43669</v>
      </c>
      <c r="I658" s="46">
        <v>84</v>
      </c>
      <c r="J658" s="46">
        <v>2016</v>
      </c>
      <c r="K658" s="67">
        <f t="shared" si="251"/>
        <v>24</v>
      </c>
      <c r="L658" s="47">
        <v>1.15</v>
      </c>
      <c r="M658" s="68">
        <f t="shared" si="252"/>
        <v>96.6</v>
      </c>
      <c r="N658" s="46">
        <v>19.5</v>
      </c>
      <c r="O658" s="46">
        <v>21</v>
      </c>
      <c r="P658" s="46">
        <v>23</v>
      </c>
      <c r="Q658" s="73">
        <f t="shared" si="253"/>
        <v>0.009</v>
      </c>
      <c r="R658" s="67">
        <f t="shared" si="254"/>
        <v>0.79</v>
      </c>
      <c r="S658" s="74">
        <f t="shared" si="255"/>
        <v>0.0291666666666667</v>
      </c>
      <c r="T658" s="51">
        <v>58.8</v>
      </c>
      <c r="U658" s="79" t="s">
        <v>4029</v>
      </c>
      <c r="V658" s="26">
        <f>IF(E658="","",SUMIF(OUTBOUND!$G:$G,WMS!E658,OUTBOUND!$L:$L))</f>
        <v>0</v>
      </c>
      <c r="W658" s="26">
        <f>IF(E658="","",SUMIF(OUTBOUND!$G:$G,WMS!E658,OUTBOUND!$M:$M))</f>
        <v>0</v>
      </c>
      <c r="X658" s="73">
        <f>IF(E658="","",SUMIF(OUTBOUND!$G:$G,WMS!E658,OUTBOUND!$O:$O))</f>
        <v>0</v>
      </c>
      <c r="Y658" s="73">
        <f>IF(E658="","",SUMIF(OUTBOUND!$G:$G,WMS!E658,OUTBOUND!$AC:$AC))</f>
        <v>0</v>
      </c>
      <c r="Z658" s="73">
        <f>IF(E658="","",SUMIF(OUTBOUND!$G:$G,WMS!E658,OUTBOUND!$P:$P))</f>
        <v>0</v>
      </c>
      <c r="AA658" s="26">
        <f t="shared" si="256"/>
        <v>84</v>
      </c>
      <c r="AB658" s="26">
        <f t="shared" si="257"/>
        <v>2016</v>
      </c>
      <c r="AC658" s="73">
        <f t="shared" si="258"/>
        <v>96.6</v>
      </c>
      <c r="AD658" s="73">
        <f t="shared" si="259"/>
        <v>58.8</v>
      </c>
      <c r="AE658" s="73">
        <f t="shared" si="260"/>
        <v>0.79</v>
      </c>
      <c r="AF658" s="82" t="b">
        <f t="shared" si="261"/>
        <v>1</v>
      </c>
    </row>
    <row r="659" spans="1:32">
      <c r="A659" s="43" t="s">
        <v>3685</v>
      </c>
      <c r="B659" s="19" t="s">
        <v>1359</v>
      </c>
      <c r="C659" s="19" t="s">
        <v>4041</v>
      </c>
      <c r="D659" s="19">
        <v>39148667</v>
      </c>
      <c r="E659" s="58" t="str">
        <f t="shared" si="250"/>
        <v>KG-ROB-1905-00132-03283/39148667</v>
      </c>
      <c r="F659" s="19" t="s">
        <v>1361</v>
      </c>
      <c r="G659" s="20" t="s">
        <v>1364</v>
      </c>
      <c r="H659" s="45">
        <v>43669</v>
      </c>
      <c r="I659" s="46">
        <v>250</v>
      </c>
      <c r="J659" s="46">
        <v>1500</v>
      </c>
      <c r="K659" s="67">
        <f t="shared" si="251"/>
        <v>6</v>
      </c>
      <c r="L659" s="47">
        <v>1.15</v>
      </c>
      <c r="M659" s="68">
        <f t="shared" si="252"/>
        <v>287.5</v>
      </c>
      <c r="N659" s="46">
        <v>40.5</v>
      </c>
      <c r="O659" s="46">
        <v>21.5</v>
      </c>
      <c r="P659" s="46">
        <v>13.5</v>
      </c>
      <c r="Q659" s="73">
        <f t="shared" si="253"/>
        <v>0.012</v>
      </c>
      <c r="R659" s="67">
        <f t="shared" si="254"/>
        <v>2.94</v>
      </c>
      <c r="S659" s="74">
        <f t="shared" si="255"/>
        <v>0.15</v>
      </c>
      <c r="T659" s="51">
        <v>225</v>
      </c>
      <c r="U659" s="79" t="s">
        <v>3931</v>
      </c>
      <c r="V659" s="26">
        <f>IF(E659="","",SUMIF(OUTBOUND!$G:$G,WMS!E659,OUTBOUND!$L:$L))</f>
        <v>0</v>
      </c>
      <c r="W659" s="26">
        <f>IF(E659="","",SUMIF(OUTBOUND!$G:$G,WMS!E659,OUTBOUND!$M:$M))</f>
        <v>0</v>
      </c>
      <c r="X659" s="73">
        <f>IF(E659="","",SUMIF(OUTBOUND!$G:$G,WMS!E659,OUTBOUND!$O:$O))</f>
        <v>0</v>
      </c>
      <c r="Y659" s="73">
        <f>IF(E659="","",SUMIF(OUTBOUND!$G:$G,WMS!E659,OUTBOUND!$AC:$AC))</f>
        <v>0</v>
      </c>
      <c r="Z659" s="73">
        <f>IF(E659="","",SUMIF(OUTBOUND!$G:$G,WMS!E659,OUTBOUND!$P:$P))</f>
        <v>0</v>
      </c>
      <c r="AA659" s="26">
        <f t="shared" si="256"/>
        <v>250</v>
      </c>
      <c r="AB659" s="26">
        <f t="shared" si="257"/>
        <v>1500</v>
      </c>
      <c r="AC659" s="73">
        <f t="shared" si="258"/>
        <v>287.5</v>
      </c>
      <c r="AD659" s="73">
        <f t="shared" si="259"/>
        <v>225</v>
      </c>
      <c r="AE659" s="73">
        <f t="shared" si="260"/>
        <v>2.94</v>
      </c>
      <c r="AF659" s="82" t="b">
        <f t="shared" si="261"/>
        <v>1</v>
      </c>
    </row>
    <row r="660" spans="1:32">
      <c r="A660" s="43" t="s">
        <v>3685</v>
      </c>
      <c r="B660" s="19" t="s">
        <v>1366</v>
      </c>
      <c r="C660" s="19" t="s">
        <v>4042</v>
      </c>
      <c r="D660" s="19">
        <v>42485322</v>
      </c>
      <c r="E660" s="58" t="str">
        <f t="shared" si="250"/>
        <v>KG-ROB-1906-00133-03284/42485322</v>
      </c>
      <c r="F660" s="19" t="s">
        <v>1368</v>
      </c>
      <c r="G660" s="20" t="s">
        <v>1369</v>
      </c>
      <c r="H660" s="45">
        <v>43669</v>
      </c>
      <c r="I660" s="46">
        <v>84</v>
      </c>
      <c r="J660" s="46">
        <v>2016</v>
      </c>
      <c r="K660" s="67">
        <f t="shared" si="251"/>
        <v>24</v>
      </c>
      <c r="L660" s="47">
        <v>1.15</v>
      </c>
      <c r="M660" s="68">
        <f t="shared" si="252"/>
        <v>96.6</v>
      </c>
      <c r="N660" s="46">
        <v>19.5</v>
      </c>
      <c r="O660" s="46">
        <v>21</v>
      </c>
      <c r="P660" s="46">
        <v>23</v>
      </c>
      <c r="Q660" s="73">
        <f t="shared" si="253"/>
        <v>0.009</v>
      </c>
      <c r="R660" s="67">
        <f t="shared" si="254"/>
        <v>0.79</v>
      </c>
      <c r="S660" s="74">
        <f t="shared" si="255"/>
        <v>0.0291666666666667</v>
      </c>
      <c r="T660" s="51">
        <v>58.8</v>
      </c>
      <c r="U660" s="79" t="s">
        <v>4029</v>
      </c>
      <c r="V660" s="26">
        <f>IF(E660="","",SUMIF(OUTBOUND!$G:$G,WMS!E660,OUTBOUND!$L:$L))</f>
        <v>0</v>
      </c>
      <c r="W660" s="26">
        <f>IF(E660="","",SUMIF(OUTBOUND!$G:$G,WMS!E660,OUTBOUND!$M:$M))</f>
        <v>0</v>
      </c>
      <c r="X660" s="73">
        <f>IF(E660="","",SUMIF(OUTBOUND!$G:$G,WMS!E660,OUTBOUND!$O:$O))</f>
        <v>0</v>
      </c>
      <c r="Y660" s="73">
        <f>IF(E660="","",SUMIF(OUTBOUND!$G:$G,WMS!E660,OUTBOUND!$AC:$AC))</f>
        <v>0</v>
      </c>
      <c r="Z660" s="73">
        <f>IF(E660="","",SUMIF(OUTBOUND!$G:$G,WMS!E660,OUTBOUND!$P:$P))</f>
        <v>0</v>
      </c>
      <c r="AA660" s="26">
        <f t="shared" si="256"/>
        <v>84</v>
      </c>
      <c r="AB660" s="26">
        <f t="shared" si="257"/>
        <v>2016</v>
      </c>
      <c r="AC660" s="73">
        <f t="shared" si="258"/>
        <v>96.6</v>
      </c>
      <c r="AD660" s="73">
        <f t="shared" si="259"/>
        <v>58.8</v>
      </c>
      <c r="AE660" s="73">
        <f t="shared" si="260"/>
        <v>0.79</v>
      </c>
      <c r="AF660" s="82" t="b">
        <f t="shared" si="261"/>
        <v>1</v>
      </c>
    </row>
    <row r="661" spans="1:32">
      <c r="A661" s="43" t="s">
        <v>3685</v>
      </c>
      <c r="B661" s="19" t="s">
        <v>1366</v>
      </c>
      <c r="C661" s="19" t="s">
        <v>4042</v>
      </c>
      <c r="D661" s="19">
        <v>39148667</v>
      </c>
      <c r="E661" s="58" t="str">
        <f t="shared" si="250"/>
        <v>KG-ROB-1906-00133-03284/39148667</v>
      </c>
      <c r="F661" s="19" t="s">
        <v>1368</v>
      </c>
      <c r="G661" s="20" t="s">
        <v>1370</v>
      </c>
      <c r="H661" s="45">
        <v>43669</v>
      </c>
      <c r="I661" s="46">
        <v>250</v>
      </c>
      <c r="J661" s="46">
        <v>1500</v>
      </c>
      <c r="K661" s="67">
        <f t="shared" si="251"/>
        <v>6</v>
      </c>
      <c r="L661" s="47">
        <v>1.15</v>
      </c>
      <c r="M661" s="68">
        <f t="shared" si="252"/>
        <v>287.5</v>
      </c>
      <c r="N661" s="46">
        <v>40.5</v>
      </c>
      <c r="O661" s="46">
        <v>21.5</v>
      </c>
      <c r="P661" s="46">
        <v>13.5</v>
      </c>
      <c r="Q661" s="73">
        <f t="shared" si="253"/>
        <v>0.012</v>
      </c>
      <c r="R661" s="67">
        <f t="shared" si="254"/>
        <v>2.94</v>
      </c>
      <c r="S661" s="74">
        <f t="shared" si="255"/>
        <v>0.15</v>
      </c>
      <c r="T661" s="51">
        <v>225</v>
      </c>
      <c r="U661" s="79" t="s">
        <v>3931</v>
      </c>
      <c r="V661" s="26">
        <f>IF(E661="","",SUMIF(OUTBOUND!$G:$G,WMS!E661,OUTBOUND!$L:$L))</f>
        <v>0</v>
      </c>
      <c r="W661" s="26">
        <f>IF(E661="","",SUMIF(OUTBOUND!$G:$G,WMS!E661,OUTBOUND!$M:$M))</f>
        <v>0</v>
      </c>
      <c r="X661" s="73">
        <f>IF(E661="","",SUMIF(OUTBOUND!$G:$G,WMS!E661,OUTBOUND!$O:$O))</f>
        <v>0</v>
      </c>
      <c r="Y661" s="73">
        <f>IF(E661="","",SUMIF(OUTBOUND!$G:$G,WMS!E661,OUTBOUND!$AC:$AC))</f>
        <v>0</v>
      </c>
      <c r="Z661" s="73">
        <f>IF(E661="","",SUMIF(OUTBOUND!$G:$G,WMS!E661,OUTBOUND!$P:$P))</f>
        <v>0</v>
      </c>
      <c r="AA661" s="26">
        <f t="shared" si="256"/>
        <v>250</v>
      </c>
      <c r="AB661" s="26">
        <f t="shared" si="257"/>
        <v>1500</v>
      </c>
      <c r="AC661" s="73">
        <f t="shared" si="258"/>
        <v>287.5</v>
      </c>
      <c r="AD661" s="73">
        <f t="shared" si="259"/>
        <v>225</v>
      </c>
      <c r="AE661" s="73">
        <f t="shared" si="260"/>
        <v>2.94</v>
      </c>
      <c r="AF661" s="82" t="b">
        <f t="shared" si="261"/>
        <v>1</v>
      </c>
    </row>
    <row r="662" spans="1:32">
      <c r="A662" s="43" t="s">
        <v>3685</v>
      </c>
      <c r="B662" s="19" t="s">
        <v>1371</v>
      </c>
      <c r="C662" s="19" t="s">
        <v>4043</v>
      </c>
      <c r="D662" s="19" t="s">
        <v>4044</v>
      </c>
      <c r="E662" s="58" t="str">
        <f t="shared" si="250"/>
        <v>KG-ARI-1906-00174-03800/69047695</v>
      </c>
      <c r="F662" s="19" t="s">
        <v>1373</v>
      </c>
      <c r="G662" s="20" t="s">
        <v>1374</v>
      </c>
      <c r="H662" s="45">
        <v>43669</v>
      </c>
      <c r="I662" s="46">
        <v>15</v>
      </c>
      <c r="J662" s="46">
        <v>90</v>
      </c>
      <c r="K662" s="67">
        <f t="shared" si="251"/>
        <v>6</v>
      </c>
      <c r="L662" s="47">
        <v>4.45</v>
      </c>
      <c r="M662" s="68">
        <f t="shared" si="252"/>
        <v>66.75</v>
      </c>
      <c r="N662" s="46">
        <v>55</v>
      </c>
      <c r="O662" s="46">
        <v>48.5</v>
      </c>
      <c r="P662" s="46">
        <v>37.5</v>
      </c>
      <c r="Q662" s="73">
        <f t="shared" si="253"/>
        <v>0.1</v>
      </c>
      <c r="R662" s="67">
        <f t="shared" si="254"/>
        <v>1.5</v>
      </c>
      <c r="S662" s="74">
        <f t="shared" si="255"/>
        <v>0.61</v>
      </c>
      <c r="T662" s="51">
        <v>54.9</v>
      </c>
      <c r="U662" s="52" t="s">
        <v>4045</v>
      </c>
      <c r="V662" s="26">
        <f>IF(E662="","",SUMIF(OUTBOUND!$G:$G,WMS!E662,OUTBOUND!$L:$L))</f>
        <v>0</v>
      </c>
      <c r="W662" s="26">
        <f>IF(E662="","",SUMIF(OUTBOUND!$G:$G,WMS!E662,OUTBOUND!$M:$M))</f>
        <v>0</v>
      </c>
      <c r="X662" s="73">
        <f>IF(E662="","",SUMIF(OUTBOUND!$G:$G,WMS!E662,OUTBOUND!$O:$O))</f>
        <v>0</v>
      </c>
      <c r="Y662" s="73">
        <f>IF(E662="","",SUMIF(OUTBOUND!$G:$G,WMS!E662,OUTBOUND!$AC:$AC))</f>
        <v>0</v>
      </c>
      <c r="Z662" s="73">
        <f>IF(E662="","",SUMIF(OUTBOUND!$G:$G,WMS!E662,OUTBOUND!$P:$P))</f>
        <v>0</v>
      </c>
      <c r="AA662" s="26">
        <f t="shared" si="256"/>
        <v>15</v>
      </c>
      <c r="AB662" s="26">
        <f t="shared" si="257"/>
        <v>90</v>
      </c>
      <c r="AC662" s="73">
        <f t="shared" si="258"/>
        <v>66.75</v>
      </c>
      <c r="AD662" s="73">
        <f t="shared" si="259"/>
        <v>54.9</v>
      </c>
      <c r="AE662" s="73">
        <f t="shared" si="260"/>
        <v>1.5</v>
      </c>
      <c r="AF662" s="82" t="b">
        <f t="shared" si="261"/>
        <v>1</v>
      </c>
    </row>
    <row r="663" spans="1:32">
      <c r="A663" s="43" t="s">
        <v>3685</v>
      </c>
      <c r="B663" s="19" t="s">
        <v>1376</v>
      </c>
      <c r="C663" s="19" t="s">
        <v>4046</v>
      </c>
      <c r="D663" s="19" t="s">
        <v>4047</v>
      </c>
      <c r="E663" s="58" t="str">
        <f t="shared" si="250"/>
        <v>KG-ARI-1906-00169-03605/42752349</v>
      </c>
      <c r="F663" s="19" t="s">
        <v>1378</v>
      </c>
      <c r="G663" s="19" t="s">
        <v>1379</v>
      </c>
      <c r="H663" s="45">
        <v>43677</v>
      </c>
      <c r="I663" s="46">
        <v>6</v>
      </c>
      <c r="J663" s="46">
        <v>36</v>
      </c>
      <c r="K663" s="67">
        <f t="shared" si="251"/>
        <v>6</v>
      </c>
      <c r="L663" s="47">
        <v>1.95</v>
      </c>
      <c r="M663" s="68">
        <f t="shared" si="252"/>
        <v>11.7</v>
      </c>
      <c r="N663" s="46">
        <v>48.5</v>
      </c>
      <c r="O663" s="46">
        <v>34</v>
      </c>
      <c r="P663" s="46">
        <v>22</v>
      </c>
      <c r="Q663" s="73">
        <f t="shared" si="253"/>
        <v>0.036</v>
      </c>
      <c r="R663" s="67">
        <f t="shared" si="254"/>
        <v>0.22</v>
      </c>
      <c r="S663" s="74">
        <f t="shared" si="255"/>
        <v>0.09</v>
      </c>
      <c r="T663" s="51">
        <v>3.24</v>
      </c>
      <c r="U663" s="52" t="s">
        <v>4048</v>
      </c>
      <c r="V663" s="26">
        <f>IF(E663="","",SUMIF(OUTBOUND!$G:$G,WMS!E663,OUTBOUND!$L:$L))</f>
        <v>5</v>
      </c>
      <c r="W663" s="26">
        <f>IF(E663="","",SUMIF(OUTBOUND!$G:$G,WMS!E663,OUTBOUND!$M:$M))</f>
        <v>30</v>
      </c>
      <c r="X663" s="73">
        <f>IF(E663="","",SUMIF(OUTBOUND!$G:$G,WMS!E663,OUTBOUND!$O:$O))</f>
        <v>9.75</v>
      </c>
      <c r="Y663" s="73">
        <f>IF(E663="","",SUMIF(OUTBOUND!$G:$G,WMS!E663,OUTBOUND!$AC:$AC))</f>
        <v>2.7</v>
      </c>
      <c r="Z663" s="73">
        <f>IF(E663="","",SUMIF(OUTBOUND!$G:$G,WMS!E663,OUTBOUND!$P:$P))</f>
        <v>0.18</v>
      </c>
      <c r="AA663" s="26">
        <f t="shared" si="256"/>
        <v>1</v>
      </c>
      <c r="AB663" s="26">
        <f t="shared" si="257"/>
        <v>6</v>
      </c>
      <c r="AC663" s="73">
        <f t="shared" si="258"/>
        <v>1.95</v>
      </c>
      <c r="AD663" s="73">
        <f t="shared" si="259"/>
        <v>0.54</v>
      </c>
      <c r="AE663" s="73">
        <f t="shared" si="260"/>
        <v>0.04</v>
      </c>
      <c r="AF663" s="82" t="b">
        <f t="shared" si="261"/>
        <v>1</v>
      </c>
    </row>
    <row r="664" spans="1:32">
      <c r="A664" s="43" t="s">
        <v>3685</v>
      </c>
      <c r="B664" s="19" t="s">
        <v>1376</v>
      </c>
      <c r="C664" s="19" t="s">
        <v>4046</v>
      </c>
      <c r="D664" s="19" t="s">
        <v>4049</v>
      </c>
      <c r="E664" s="58" t="str">
        <f t="shared" si="250"/>
        <v>KG-ARI-1906-00169-03605/42752387</v>
      </c>
      <c r="F664" s="19" t="s">
        <v>1378</v>
      </c>
      <c r="G664" s="19" t="s">
        <v>1381</v>
      </c>
      <c r="H664" s="45">
        <v>43677</v>
      </c>
      <c r="I664" s="46">
        <v>4</v>
      </c>
      <c r="J664" s="46">
        <v>24</v>
      </c>
      <c r="K664" s="67">
        <f t="shared" si="251"/>
        <v>6</v>
      </c>
      <c r="L664" s="47">
        <v>3</v>
      </c>
      <c r="M664" s="68">
        <f t="shared" si="252"/>
        <v>12</v>
      </c>
      <c r="N664" s="46">
        <v>47</v>
      </c>
      <c r="O664" s="46">
        <v>42</v>
      </c>
      <c r="P664" s="46">
        <v>32</v>
      </c>
      <c r="Q664" s="73">
        <f t="shared" si="253"/>
        <v>0.063</v>
      </c>
      <c r="R664" s="67">
        <f t="shared" si="254"/>
        <v>0.25</v>
      </c>
      <c r="S664" s="74">
        <f t="shared" si="255"/>
        <v>0.2</v>
      </c>
      <c r="T664" s="51">
        <v>4.8</v>
      </c>
      <c r="U664" s="52" t="s">
        <v>4048</v>
      </c>
      <c r="V664" s="26">
        <f>IF(E664="","",SUMIF(OUTBOUND!$G:$G,WMS!E664,OUTBOUND!$L:$L))</f>
        <v>0</v>
      </c>
      <c r="W664" s="26">
        <f>IF(E664="","",SUMIF(OUTBOUND!$G:$G,WMS!E664,OUTBOUND!$M:$M))</f>
        <v>0</v>
      </c>
      <c r="X664" s="73">
        <f>IF(E664="","",SUMIF(OUTBOUND!$G:$G,WMS!E664,OUTBOUND!$O:$O))</f>
        <v>0</v>
      </c>
      <c r="Y664" s="73">
        <f>IF(E664="","",SUMIF(OUTBOUND!$G:$G,WMS!E664,OUTBOUND!$AC:$AC))</f>
        <v>0</v>
      </c>
      <c r="Z664" s="73">
        <f>IF(E664="","",SUMIF(OUTBOUND!$G:$G,WMS!E664,OUTBOUND!$P:$P))</f>
        <v>0</v>
      </c>
      <c r="AA664" s="26">
        <f t="shared" si="256"/>
        <v>4</v>
      </c>
      <c r="AB664" s="26">
        <f t="shared" si="257"/>
        <v>24</v>
      </c>
      <c r="AC664" s="73">
        <f t="shared" si="258"/>
        <v>12</v>
      </c>
      <c r="AD664" s="73">
        <f t="shared" si="259"/>
        <v>4.8</v>
      </c>
      <c r="AE664" s="73">
        <f t="shared" si="260"/>
        <v>0.25</v>
      </c>
      <c r="AF664" s="82" t="b">
        <f t="shared" si="261"/>
        <v>1</v>
      </c>
    </row>
    <row r="665" spans="1:32">
      <c r="A665" s="43" t="s">
        <v>3685</v>
      </c>
      <c r="B665" s="19" t="s">
        <v>1382</v>
      </c>
      <c r="C665" s="19" t="s">
        <v>4050</v>
      </c>
      <c r="D665" s="19" t="s">
        <v>4051</v>
      </c>
      <c r="E665" s="58" t="str">
        <f t="shared" si="250"/>
        <v>KG-ARI-1904-00125-04113/42660576</v>
      </c>
      <c r="F665" s="19" t="s">
        <v>1384</v>
      </c>
      <c r="G665" s="19" t="s">
        <v>1385</v>
      </c>
      <c r="H665" s="45">
        <v>43677</v>
      </c>
      <c r="I665" s="46">
        <v>84</v>
      </c>
      <c r="J665" s="46">
        <v>504</v>
      </c>
      <c r="K665" s="67">
        <f t="shared" si="251"/>
        <v>6</v>
      </c>
      <c r="L665" s="47">
        <v>3.63</v>
      </c>
      <c r="M665" s="68">
        <f t="shared" si="252"/>
        <v>304.92</v>
      </c>
      <c r="N665" s="46">
        <v>51.5</v>
      </c>
      <c r="O665" s="46">
        <v>29</v>
      </c>
      <c r="P665" s="46">
        <v>49.5</v>
      </c>
      <c r="Q665" s="73">
        <f t="shared" si="253"/>
        <v>0.074</v>
      </c>
      <c r="R665" s="67">
        <f t="shared" si="254"/>
        <v>6.21</v>
      </c>
      <c r="S665" s="74">
        <f t="shared" si="255"/>
        <v>0.521825396825397</v>
      </c>
      <c r="T665" s="51">
        <v>263</v>
      </c>
      <c r="U665" s="79" t="s">
        <v>3564</v>
      </c>
      <c r="V665" s="26">
        <f>IF(E665="","",SUMIF(OUTBOUND!$G:$G,WMS!E665,OUTBOUND!$L:$L))</f>
        <v>20</v>
      </c>
      <c r="W665" s="26">
        <f>IF(E665="","",SUMIF(OUTBOUND!$G:$G,WMS!E665,OUTBOUND!$M:$M))</f>
        <v>120</v>
      </c>
      <c r="X665" s="73">
        <f>IF(E665="","",SUMIF(OUTBOUND!$G:$G,WMS!E665,OUTBOUND!$O:$O))</f>
        <v>72.6</v>
      </c>
      <c r="Y665" s="73">
        <f>IF(E665="","",SUMIF(OUTBOUND!$G:$G,WMS!E665,OUTBOUND!$AC:$AC))</f>
        <v>62.6190476190476</v>
      </c>
      <c r="Z665" s="73">
        <f>IF(E665="","",SUMIF(OUTBOUND!$G:$G,WMS!E665,OUTBOUND!$P:$P))</f>
        <v>1.48</v>
      </c>
      <c r="AA665" s="26">
        <f t="shared" si="256"/>
        <v>64</v>
      </c>
      <c r="AB665" s="26">
        <f t="shared" si="257"/>
        <v>384</v>
      </c>
      <c r="AC665" s="73">
        <f t="shared" si="258"/>
        <v>232.32</v>
      </c>
      <c r="AD665" s="73">
        <f t="shared" si="259"/>
        <v>200.380952380952</v>
      </c>
      <c r="AE665" s="73">
        <f t="shared" si="260"/>
        <v>4.73</v>
      </c>
      <c r="AF665" s="82" t="b">
        <f t="shared" si="261"/>
        <v>1</v>
      </c>
    </row>
    <row r="666" spans="1:32">
      <c r="A666" s="43" t="s">
        <v>3685</v>
      </c>
      <c r="B666" s="19" t="s">
        <v>1387</v>
      </c>
      <c r="C666" s="19" t="s">
        <v>4052</v>
      </c>
      <c r="D666" s="19" t="s">
        <v>4053</v>
      </c>
      <c r="E666" s="58" t="str">
        <f t="shared" si="250"/>
        <v>KG-ARI-1906-00169-03963/42701163</v>
      </c>
      <c r="F666" s="19" t="s">
        <v>1389</v>
      </c>
      <c r="G666" s="19" t="s">
        <v>1390</v>
      </c>
      <c r="H666" s="45">
        <v>43677</v>
      </c>
      <c r="I666" s="46">
        <v>5</v>
      </c>
      <c r="J666" s="46">
        <v>20</v>
      </c>
      <c r="K666" s="67">
        <f t="shared" si="251"/>
        <v>4</v>
      </c>
      <c r="L666" s="47">
        <v>3.93</v>
      </c>
      <c r="M666" s="68">
        <f t="shared" si="252"/>
        <v>19.65</v>
      </c>
      <c r="N666" s="46">
        <v>55</v>
      </c>
      <c r="O666" s="46">
        <v>30.5</v>
      </c>
      <c r="P666" s="46">
        <v>33</v>
      </c>
      <c r="Q666" s="73">
        <f t="shared" si="253"/>
        <v>0.055</v>
      </c>
      <c r="R666" s="67">
        <f t="shared" si="254"/>
        <v>0.28</v>
      </c>
      <c r="S666" s="74">
        <f t="shared" si="255"/>
        <v>0.62</v>
      </c>
      <c r="T666" s="51">
        <v>12.4</v>
      </c>
      <c r="U666" s="52" t="s">
        <v>3417</v>
      </c>
      <c r="V666" s="26">
        <f>IF(E666="","",SUMIF(OUTBOUND!$G:$G,WMS!E666,OUTBOUND!$L:$L))</f>
        <v>0</v>
      </c>
      <c r="W666" s="26">
        <f>IF(E666="","",SUMIF(OUTBOUND!$G:$G,WMS!E666,OUTBOUND!$M:$M))</f>
        <v>0</v>
      </c>
      <c r="X666" s="73">
        <f>IF(E666="","",SUMIF(OUTBOUND!$G:$G,WMS!E666,OUTBOUND!$O:$O))</f>
        <v>0</v>
      </c>
      <c r="Y666" s="73">
        <f>IF(E666="","",SUMIF(OUTBOUND!$G:$G,WMS!E666,OUTBOUND!$AC:$AC))</f>
        <v>0</v>
      </c>
      <c r="Z666" s="73">
        <f>IF(E666="","",SUMIF(OUTBOUND!$G:$G,WMS!E666,OUTBOUND!$P:$P))</f>
        <v>0</v>
      </c>
      <c r="AA666" s="26">
        <f t="shared" si="256"/>
        <v>5</v>
      </c>
      <c r="AB666" s="26">
        <f t="shared" si="257"/>
        <v>20</v>
      </c>
      <c r="AC666" s="73">
        <f t="shared" si="258"/>
        <v>19.65</v>
      </c>
      <c r="AD666" s="73">
        <f t="shared" si="259"/>
        <v>12.4</v>
      </c>
      <c r="AE666" s="73">
        <f t="shared" si="260"/>
        <v>0.28</v>
      </c>
      <c r="AF666" s="82" t="b">
        <f t="shared" si="261"/>
        <v>1</v>
      </c>
    </row>
    <row r="667" spans="1:32">
      <c r="A667" s="43" t="s">
        <v>3685</v>
      </c>
      <c r="B667" s="19" t="s">
        <v>1392</v>
      </c>
      <c r="C667" s="19" t="s">
        <v>4054</v>
      </c>
      <c r="D667" s="19">
        <v>42755579</v>
      </c>
      <c r="E667" s="58" t="str">
        <f t="shared" si="250"/>
        <v>KG-ARI-1906-00169-03810/42755579</v>
      </c>
      <c r="F667" s="19" t="s">
        <v>1394</v>
      </c>
      <c r="G667" s="19" t="s">
        <v>1395</v>
      </c>
      <c r="H667" s="45">
        <v>43677</v>
      </c>
      <c r="I667" s="46">
        <v>6</v>
      </c>
      <c r="J667" s="46">
        <v>24</v>
      </c>
      <c r="K667" s="67">
        <f t="shared" si="251"/>
        <v>4</v>
      </c>
      <c r="L667" s="47">
        <v>3.49</v>
      </c>
      <c r="M667" s="68">
        <f t="shared" si="252"/>
        <v>20.94</v>
      </c>
      <c r="N667" s="46">
        <v>52</v>
      </c>
      <c r="O667" s="46">
        <v>18.5</v>
      </c>
      <c r="P667" s="46">
        <v>41.5</v>
      </c>
      <c r="Q667" s="73">
        <f t="shared" si="253"/>
        <v>0.04</v>
      </c>
      <c r="R667" s="67">
        <f t="shared" si="254"/>
        <v>0.24</v>
      </c>
      <c r="S667" s="74">
        <f t="shared" si="255"/>
        <v>0.9</v>
      </c>
      <c r="T667" s="51">
        <v>21.6</v>
      </c>
      <c r="U667" s="52" t="s">
        <v>4055</v>
      </c>
      <c r="V667" s="26">
        <f>IF(E667="","",SUMIF(OUTBOUND!$G:$G,WMS!E667,OUTBOUND!$L:$L))</f>
        <v>0</v>
      </c>
      <c r="W667" s="26">
        <f>IF(E667="","",SUMIF(OUTBOUND!$G:$G,WMS!E667,OUTBOUND!$M:$M))</f>
        <v>0</v>
      </c>
      <c r="X667" s="73">
        <f>IF(E667="","",SUMIF(OUTBOUND!$G:$G,WMS!E667,OUTBOUND!$O:$O))</f>
        <v>0</v>
      </c>
      <c r="Y667" s="73">
        <f>IF(E667="","",SUMIF(OUTBOUND!$G:$G,WMS!E667,OUTBOUND!$AC:$AC))</f>
        <v>0</v>
      </c>
      <c r="Z667" s="73">
        <f>IF(E667="","",SUMIF(OUTBOUND!$G:$G,WMS!E667,OUTBOUND!$P:$P))</f>
        <v>0</v>
      </c>
      <c r="AA667" s="26">
        <f t="shared" si="256"/>
        <v>6</v>
      </c>
      <c r="AB667" s="26">
        <f t="shared" si="257"/>
        <v>24</v>
      </c>
      <c r="AC667" s="73">
        <f t="shared" si="258"/>
        <v>20.94</v>
      </c>
      <c r="AD667" s="73">
        <f t="shared" si="259"/>
        <v>21.6</v>
      </c>
      <c r="AE667" s="73">
        <f t="shared" si="260"/>
        <v>0.24</v>
      </c>
      <c r="AF667" s="82" t="b">
        <f t="shared" si="261"/>
        <v>1</v>
      </c>
    </row>
    <row r="668" spans="1:32">
      <c r="A668" s="43" t="s">
        <v>3685</v>
      </c>
      <c r="B668" s="19" t="s">
        <v>1392</v>
      </c>
      <c r="C668" s="19" t="s">
        <v>4054</v>
      </c>
      <c r="D668" s="19">
        <v>42759096</v>
      </c>
      <c r="E668" s="58" t="str">
        <f t="shared" si="250"/>
        <v>KG-ARI-1906-00169-03810/42759096</v>
      </c>
      <c r="F668" s="19" t="s">
        <v>1394</v>
      </c>
      <c r="G668" s="19" t="s">
        <v>1397</v>
      </c>
      <c r="H668" s="45">
        <v>43677</v>
      </c>
      <c r="I668" s="46">
        <v>4</v>
      </c>
      <c r="J668" s="46">
        <v>48</v>
      </c>
      <c r="K668" s="67">
        <f t="shared" si="251"/>
        <v>12</v>
      </c>
      <c r="L668" s="47">
        <v>2.3</v>
      </c>
      <c r="M668" s="68">
        <f t="shared" si="252"/>
        <v>9.2</v>
      </c>
      <c r="N668" s="46">
        <v>47</v>
      </c>
      <c r="O668" s="46">
        <v>30.5</v>
      </c>
      <c r="P668" s="46">
        <v>9.5</v>
      </c>
      <c r="Q668" s="73">
        <f t="shared" si="253"/>
        <v>0.014</v>
      </c>
      <c r="R668" s="67">
        <f t="shared" si="254"/>
        <v>0.05</v>
      </c>
      <c r="S668" s="74">
        <f t="shared" si="255"/>
        <v>0.158333333333333</v>
      </c>
      <c r="T668" s="51">
        <v>7.6</v>
      </c>
      <c r="U668" s="79" t="s">
        <v>3723</v>
      </c>
      <c r="V668" s="26">
        <f>IF(E668="","",SUMIF(OUTBOUND!$G:$G,WMS!E668,OUTBOUND!$L:$L))</f>
        <v>0</v>
      </c>
      <c r="W668" s="26">
        <f>IF(E668="","",SUMIF(OUTBOUND!$G:$G,WMS!E668,OUTBOUND!$M:$M))</f>
        <v>0</v>
      </c>
      <c r="X668" s="73">
        <f>IF(E668="","",SUMIF(OUTBOUND!$G:$G,WMS!E668,OUTBOUND!$O:$O))</f>
        <v>0</v>
      </c>
      <c r="Y668" s="73">
        <f>IF(E668="","",SUMIF(OUTBOUND!$G:$G,WMS!E668,OUTBOUND!$AC:$AC))</f>
        <v>0</v>
      </c>
      <c r="Z668" s="73">
        <f>IF(E668="","",SUMIF(OUTBOUND!$G:$G,WMS!E668,OUTBOUND!$P:$P))</f>
        <v>0</v>
      </c>
      <c r="AA668" s="26">
        <f t="shared" si="256"/>
        <v>4</v>
      </c>
      <c r="AB668" s="26">
        <f t="shared" si="257"/>
        <v>48</v>
      </c>
      <c r="AC668" s="73">
        <f t="shared" si="258"/>
        <v>9.2</v>
      </c>
      <c r="AD668" s="73">
        <f t="shared" si="259"/>
        <v>7.6</v>
      </c>
      <c r="AE668" s="73">
        <f t="shared" si="260"/>
        <v>0.05</v>
      </c>
      <c r="AF668" s="82" t="b">
        <f t="shared" si="261"/>
        <v>1</v>
      </c>
    </row>
    <row r="669" spans="1:32">
      <c r="A669" s="43" t="s">
        <v>3685</v>
      </c>
      <c r="B669" s="19" t="s">
        <v>1392</v>
      </c>
      <c r="C669" s="19" t="s">
        <v>4054</v>
      </c>
      <c r="D669" s="19">
        <v>42756453</v>
      </c>
      <c r="E669" s="58" t="str">
        <f t="shared" si="250"/>
        <v>KG-ARI-1906-00169-03810/42756453</v>
      </c>
      <c r="F669" s="19" t="s">
        <v>1394</v>
      </c>
      <c r="G669" s="19" t="s">
        <v>1399</v>
      </c>
      <c r="H669" s="45">
        <v>43677</v>
      </c>
      <c r="I669" s="46">
        <v>10</v>
      </c>
      <c r="J669" s="46">
        <v>40</v>
      </c>
      <c r="K669" s="67">
        <f t="shared" si="251"/>
        <v>4</v>
      </c>
      <c r="L669" s="47">
        <v>4.19</v>
      </c>
      <c r="M669" s="68">
        <f t="shared" si="252"/>
        <v>41.9</v>
      </c>
      <c r="N669" s="46">
        <v>49</v>
      </c>
      <c r="O669" s="46">
        <v>34</v>
      </c>
      <c r="P669" s="46">
        <v>31</v>
      </c>
      <c r="Q669" s="73">
        <f t="shared" si="253"/>
        <v>0.052</v>
      </c>
      <c r="R669" s="67">
        <f t="shared" si="254"/>
        <v>0.52</v>
      </c>
      <c r="S669" s="74">
        <f t="shared" si="255"/>
        <v>0.975</v>
      </c>
      <c r="T669" s="51">
        <v>39</v>
      </c>
      <c r="U669" s="52" t="s">
        <v>3740</v>
      </c>
      <c r="V669" s="26">
        <f>IF(E669="","",SUMIF(OUTBOUND!$G:$G,WMS!E669,OUTBOUND!$L:$L))</f>
        <v>3</v>
      </c>
      <c r="W669" s="26">
        <f>IF(E669="","",SUMIF(OUTBOUND!$G:$G,WMS!E669,OUTBOUND!$M:$M))</f>
        <v>12</v>
      </c>
      <c r="X669" s="73">
        <f>IF(E669="","",SUMIF(OUTBOUND!$G:$G,WMS!E669,OUTBOUND!$O:$O))</f>
        <v>12.57</v>
      </c>
      <c r="Y669" s="73">
        <f>IF(E669="","",SUMIF(OUTBOUND!$G:$G,WMS!E669,OUTBOUND!$AC:$AC))</f>
        <v>11.7</v>
      </c>
      <c r="Z669" s="73">
        <f>IF(E669="","",SUMIF(OUTBOUND!$G:$G,WMS!E669,OUTBOUND!$P:$P))</f>
        <v>0.156</v>
      </c>
      <c r="AA669" s="26">
        <f t="shared" si="256"/>
        <v>7</v>
      </c>
      <c r="AB669" s="26">
        <f t="shared" si="257"/>
        <v>28</v>
      </c>
      <c r="AC669" s="73">
        <f t="shared" si="258"/>
        <v>29.33</v>
      </c>
      <c r="AD669" s="73">
        <f t="shared" si="259"/>
        <v>27.3</v>
      </c>
      <c r="AE669" s="73">
        <f t="shared" si="260"/>
        <v>0.364</v>
      </c>
      <c r="AF669" s="82" t="b">
        <f t="shared" si="261"/>
        <v>1</v>
      </c>
    </row>
    <row r="670" spans="1:32">
      <c r="A670" s="43" t="s">
        <v>3685</v>
      </c>
      <c r="B670" s="19" t="s">
        <v>1392</v>
      </c>
      <c r="C670" s="19" t="s">
        <v>4054</v>
      </c>
      <c r="D670" s="19">
        <v>42756460</v>
      </c>
      <c r="E670" s="58" t="str">
        <f t="shared" si="250"/>
        <v>KG-ARI-1906-00169-03810/42756460</v>
      </c>
      <c r="F670" s="19" t="s">
        <v>1394</v>
      </c>
      <c r="G670" s="19" t="s">
        <v>1401</v>
      </c>
      <c r="H670" s="45">
        <v>43677</v>
      </c>
      <c r="I670" s="46">
        <v>6</v>
      </c>
      <c r="J670" s="46">
        <v>36</v>
      </c>
      <c r="K670" s="67">
        <f t="shared" si="251"/>
        <v>6</v>
      </c>
      <c r="L670" s="47">
        <v>3.32</v>
      </c>
      <c r="M670" s="68">
        <f t="shared" si="252"/>
        <v>19.92</v>
      </c>
      <c r="N670" s="46">
        <v>40.5</v>
      </c>
      <c r="O670" s="46">
        <v>31.5</v>
      </c>
      <c r="P670" s="46">
        <v>28</v>
      </c>
      <c r="Q670" s="73">
        <f t="shared" si="253"/>
        <v>0.036</v>
      </c>
      <c r="R670" s="67">
        <f t="shared" si="254"/>
        <v>0.21</v>
      </c>
      <c r="S670" s="74">
        <f t="shared" si="255"/>
        <v>0.516666666666667</v>
      </c>
      <c r="T670" s="51">
        <v>18.6</v>
      </c>
      <c r="U670" s="52" t="s">
        <v>3417</v>
      </c>
      <c r="V670" s="26">
        <f>IF(E670="","",SUMIF(OUTBOUND!$G:$G,WMS!E670,OUTBOUND!$L:$L))</f>
        <v>2</v>
      </c>
      <c r="W670" s="26">
        <f>IF(E670="","",SUMIF(OUTBOUND!$G:$G,WMS!E670,OUTBOUND!$M:$M))</f>
        <v>12</v>
      </c>
      <c r="X670" s="73">
        <f>IF(E670="","",SUMIF(OUTBOUND!$G:$G,WMS!E670,OUTBOUND!$O:$O))</f>
        <v>6.64</v>
      </c>
      <c r="Y670" s="73">
        <f>IF(E670="","",SUMIF(OUTBOUND!$G:$G,WMS!E670,OUTBOUND!$AC:$AC))</f>
        <v>6.2</v>
      </c>
      <c r="Z670" s="73">
        <f>IF(E670="","",SUMIF(OUTBOUND!$G:$G,WMS!E670,OUTBOUND!$P:$P))</f>
        <v>0.072</v>
      </c>
      <c r="AA670" s="26">
        <f t="shared" si="256"/>
        <v>4</v>
      </c>
      <c r="AB670" s="26">
        <f t="shared" si="257"/>
        <v>24</v>
      </c>
      <c r="AC670" s="73">
        <f t="shared" si="258"/>
        <v>13.28</v>
      </c>
      <c r="AD670" s="73">
        <f t="shared" si="259"/>
        <v>12.4</v>
      </c>
      <c r="AE670" s="73">
        <f t="shared" si="260"/>
        <v>0.138</v>
      </c>
      <c r="AF670" s="82" t="b">
        <f t="shared" si="261"/>
        <v>1</v>
      </c>
    </row>
    <row r="671" spans="1:32">
      <c r="A671" s="43" t="s">
        <v>3685</v>
      </c>
      <c r="B671" s="19" t="s">
        <v>1392</v>
      </c>
      <c r="C671" s="19" t="s">
        <v>4054</v>
      </c>
      <c r="D671" s="19">
        <v>42707417</v>
      </c>
      <c r="E671" s="58" t="str">
        <f t="shared" si="250"/>
        <v>KG-ARI-1906-00169-03810/42707417</v>
      </c>
      <c r="F671" s="19" t="s">
        <v>1394</v>
      </c>
      <c r="G671" s="19" t="s">
        <v>1402</v>
      </c>
      <c r="H671" s="45">
        <v>43677</v>
      </c>
      <c r="I671" s="46">
        <v>8</v>
      </c>
      <c r="J671" s="46">
        <v>16</v>
      </c>
      <c r="K671" s="67">
        <f t="shared" si="251"/>
        <v>2</v>
      </c>
      <c r="L671" s="47">
        <v>5.66</v>
      </c>
      <c r="M671" s="68">
        <f t="shared" si="252"/>
        <v>45.28</v>
      </c>
      <c r="N671" s="46">
        <v>54</v>
      </c>
      <c r="O671" s="46">
        <v>29.5</v>
      </c>
      <c r="P671" s="46">
        <v>66.5</v>
      </c>
      <c r="Q671" s="73">
        <f t="shared" si="253"/>
        <v>0.106</v>
      </c>
      <c r="R671" s="67">
        <f t="shared" si="254"/>
        <v>0.85</v>
      </c>
      <c r="S671" s="74">
        <f t="shared" si="255"/>
        <v>2.3</v>
      </c>
      <c r="T671" s="51">
        <v>36.8</v>
      </c>
      <c r="U671" s="79" t="s">
        <v>3723</v>
      </c>
      <c r="V671" s="26">
        <f>IF(E671="","",SUMIF(OUTBOUND!$G:$G,WMS!E671,OUTBOUND!$L:$L))</f>
        <v>0</v>
      </c>
      <c r="W671" s="26">
        <f>IF(E671="","",SUMIF(OUTBOUND!$G:$G,WMS!E671,OUTBOUND!$M:$M))</f>
        <v>0</v>
      </c>
      <c r="X671" s="73">
        <f>IF(E671="","",SUMIF(OUTBOUND!$G:$G,WMS!E671,OUTBOUND!$O:$O))</f>
        <v>0</v>
      </c>
      <c r="Y671" s="73">
        <f>IF(E671="","",SUMIF(OUTBOUND!$G:$G,WMS!E671,OUTBOUND!$AC:$AC))</f>
        <v>0</v>
      </c>
      <c r="Z671" s="73">
        <f>IF(E671="","",SUMIF(OUTBOUND!$G:$G,WMS!E671,OUTBOUND!$P:$P))</f>
        <v>0</v>
      </c>
      <c r="AA671" s="26">
        <f t="shared" si="256"/>
        <v>8</v>
      </c>
      <c r="AB671" s="26">
        <f t="shared" si="257"/>
        <v>16</v>
      </c>
      <c r="AC671" s="73">
        <f t="shared" si="258"/>
        <v>45.28</v>
      </c>
      <c r="AD671" s="73">
        <f t="shared" si="259"/>
        <v>36.8</v>
      </c>
      <c r="AE671" s="73">
        <f t="shared" si="260"/>
        <v>0.85</v>
      </c>
      <c r="AF671" s="82" t="b">
        <f t="shared" si="261"/>
        <v>1</v>
      </c>
    </row>
    <row r="672" spans="1:32">
      <c r="A672" s="43" t="s">
        <v>3685</v>
      </c>
      <c r="B672" s="19" t="s">
        <v>1392</v>
      </c>
      <c r="C672" s="19" t="s">
        <v>4054</v>
      </c>
      <c r="D672" s="19">
        <v>42741565</v>
      </c>
      <c r="E672" s="58" t="str">
        <f t="shared" si="250"/>
        <v>KG-ARI-1906-00169-03810/42741565</v>
      </c>
      <c r="F672" s="19" t="s">
        <v>1394</v>
      </c>
      <c r="G672" s="19" t="s">
        <v>1404</v>
      </c>
      <c r="H672" s="45">
        <v>43677</v>
      </c>
      <c r="I672" s="46">
        <v>6</v>
      </c>
      <c r="J672" s="46">
        <v>36</v>
      </c>
      <c r="K672" s="67">
        <f t="shared" si="251"/>
        <v>6</v>
      </c>
      <c r="L672" s="47">
        <v>3.51</v>
      </c>
      <c r="M672" s="68">
        <f t="shared" si="252"/>
        <v>21.06</v>
      </c>
      <c r="N672" s="46">
        <v>40</v>
      </c>
      <c r="O672" s="46">
        <v>34.5</v>
      </c>
      <c r="P672" s="46">
        <v>27</v>
      </c>
      <c r="Q672" s="73">
        <f t="shared" si="253"/>
        <v>0.037</v>
      </c>
      <c r="R672" s="67">
        <f t="shared" si="254"/>
        <v>0.22</v>
      </c>
      <c r="S672" s="74">
        <f t="shared" si="255"/>
        <v>0.516666666666667</v>
      </c>
      <c r="T672" s="51">
        <v>18.6</v>
      </c>
      <c r="U672" s="52" t="s">
        <v>4056</v>
      </c>
      <c r="V672" s="26">
        <f>IF(E672="","",SUMIF(OUTBOUND!$G:$G,WMS!E672,OUTBOUND!$L:$L))</f>
        <v>0</v>
      </c>
      <c r="W672" s="26">
        <f>IF(E672="","",SUMIF(OUTBOUND!$G:$G,WMS!E672,OUTBOUND!$M:$M))</f>
        <v>0</v>
      </c>
      <c r="X672" s="73">
        <f>IF(E672="","",SUMIF(OUTBOUND!$G:$G,WMS!E672,OUTBOUND!$O:$O))</f>
        <v>0</v>
      </c>
      <c r="Y672" s="73">
        <f>IF(E672="","",SUMIF(OUTBOUND!$G:$G,WMS!E672,OUTBOUND!$AC:$AC))</f>
        <v>0</v>
      </c>
      <c r="Z672" s="73">
        <f>IF(E672="","",SUMIF(OUTBOUND!$G:$G,WMS!E672,OUTBOUND!$P:$P))</f>
        <v>0</v>
      </c>
      <c r="AA672" s="26">
        <f t="shared" si="256"/>
        <v>6</v>
      </c>
      <c r="AB672" s="26">
        <f t="shared" si="257"/>
        <v>36</v>
      </c>
      <c r="AC672" s="73">
        <f t="shared" si="258"/>
        <v>21.06</v>
      </c>
      <c r="AD672" s="73">
        <f t="shared" si="259"/>
        <v>18.6</v>
      </c>
      <c r="AE672" s="73">
        <f t="shared" si="260"/>
        <v>0.22</v>
      </c>
      <c r="AF672" s="82" t="b">
        <f t="shared" si="261"/>
        <v>1</v>
      </c>
    </row>
    <row r="673" spans="1:32">
      <c r="A673" s="43" t="s">
        <v>3685</v>
      </c>
      <c r="B673" s="19" t="s">
        <v>1392</v>
      </c>
      <c r="C673" s="19" t="s">
        <v>4054</v>
      </c>
      <c r="D673" s="19">
        <v>42741572</v>
      </c>
      <c r="E673" s="58" t="str">
        <f t="shared" si="250"/>
        <v>KG-ARI-1906-00169-03810/42741572</v>
      </c>
      <c r="F673" s="19" t="s">
        <v>1394</v>
      </c>
      <c r="G673" s="19" t="s">
        <v>1406</v>
      </c>
      <c r="H673" s="45">
        <v>43677</v>
      </c>
      <c r="I673" s="46">
        <v>6</v>
      </c>
      <c r="J673" s="46">
        <v>36</v>
      </c>
      <c r="K673" s="67">
        <f t="shared" si="251"/>
        <v>6</v>
      </c>
      <c r="L673" s="47">
        <v>4.27</v>
      </c>
      <c r="M673" s="68">
        <f t="shared" si="252"/>
        <v>25.62</v>
      </c>
      <c r="N673" s="46">
        <v>44</v>
      </c>
      <c r="O673" s="46">
        <v>31.5</v>
      </c>
      <c r="P673" s="46">
        <v>26.5</v>
      </c>
      <c r="Q673" s="73">
        <f t="shared" si="253"/>
        <v>0.037</v>
      </c>
      <c r="R673" s="67">
        <f t="shared" si="254"/>
        <v>0.22</v>
      </c>
      <c r="S673" s="74">
        <f t="shared" si="255"/>
        <v>0.633333333333333</v>
      </c>
      <c r="T673" s="51">
        <v>22.8</v>
      </c>
      <c r="U673" s="52" t="s">
        <v>4057</v>
      </c>
      <c r="V673" s="26">
        <f>IF(E673="","",SUMIF(OUTBOUND!$G:$G,WMS!E673,OUTBOUND!$L:$L))</f>
        <v>5</v>
      </c>
      <c r="W673" s="26">
        <f>IF(E673="","",SUMIF(OUTBOUND!$G:$G,WMS!E673,OUTBOUND!$M:$M))</f>
        <v>30</v>
      </c>
      <c r="X673" s="73">
        <f>IF(E673="","",SUMIF(OUTBOUND!$G:$G,WMS!E673,OUTBOUND!$O:$O))</f>
        <v>21.35</v>
      </c>
      <c r="Y673" s="73">
        <f>IF(E673="","",SUMIF(OUTBOUND!$G:$G,WMS!E673,OUTBOUND!$AC:$AC))</f>
        <v>19</v>
      </c>
      <c r="Z673" s="73">
        <f>IF(E673="","",SUMIF(OUTBOUND!$G:$G,WMS!E673,OUTBOUND!$P:$P))</f>
        <v>0.185</v>
      </c>
      <c r="AA673" s="26">
        <f t="shared" si="256"/>
        <v>1</v>
      </c>
      <c r="AB673" s="26">
        <f t="shared" si="257"/>
        <v>6</v>
      </c>
      <c r="AC673" s="73">
        <f t="shared" si="258"/>
        <v>4.27</v>
      </c>
      <c r="AD673" s="73">
        <f t="shared" si="259"/>
        <v>3.80000000000001</v>
      </c>
      <c r="AE673" s="73">
        <f t="shared" si="260"/>
        <v>0.035</v>
      </c>
      <c r="AF673" s="82" t="b">
        <f t="shared" si="261"/>
        <v>1</v>
      </c>
    </row>
    <row r="674" spans="1:32">
      <c r="A674" s="43" t="s">
        <v>3685</v>
      </c>
      <c r="B674" s="19" t="s">
        <v>1392</v>
      </c>
      <c r="C674" s="19" t="s">
        <v>4054</v>
      </c>
      <c r="D674" s="19">
        <v>42742883</v>
      </c>
      <c r="E674" s="58" t="str">
        <f t="shared" si="250"/>
        <v>KG-ARI-1906-00169-03810/42742883</v>
      </c>
      <c r="F674" s="19" t="s">
        <v>1394</v>
      </c>
      <c r="G674" s="19" t="s">
        <v>1407</v>
      </c>
      <c r="H674" s="45">
        <v>43677</v>
      </c>
      <c r="I674" s="46">
        <v>4</v>
      </c>
      <c r="J674" s="46">
        <v>16</v>
      </c>
      <c r="K674" s="67">
        <f t="shared" si="251"/>
        <v>4</v>
      </c>
      <c r="L674" s="47">
        <v>2.3</v>
      </c>
      <c r="M674" s="68">
        <f t="shared" si="252"/>
        <v>9.2</v>
      </c>
      <c r="N674" s="46">
        <v>51</v>
      </c>
      <c r="O674" s="46">
        <v>29.5</v>
      </c>
      <c r="P674" s="46">
        <v>21</v>
      </c>
      <c r="Q674" s="73">
        <f t="shared" si="253"/>
        <v>0.032</v>
      </c>
      <c r="R674" s="67">
        <f t="shared" si="254"/>
        <v>0.13</v>
      </c>
      <c r="S674" s="74">
        <f t="shared" si="255"/>
        <v>0.475</v>
      </c>
      <c r="T674" s="51">
        <v>7.6</v>
      </c>
      <c r="U674" s="52" t="s">
        <v>4058</v>
      </c>
      <c r="V674" s="26">
        <f>IF(E674="","",SUMIF(OUTBOUND!$G:$G,WMS!E674,OUTBOUND!$L:$L))</f>
        <v>0</v>
      </c>
      <c r="W674" s="26">
        <f>IF(E674="","",SUMIF(OUTBOUND!$G:$G,WMS!E674,OUTBOUND!$M:$M))</f>
        <v>0</v>
      </c>
      <c r="X674" s="73">
        <f>IF(E674="","",SUMIF(OUTBOUND!$G:$G,WMS!E674,OUTBOUND!$O:$O))</f>
        <v>0</v>
      </c>
      <c r="Y674" s="73">
        <f>IF(E674="","",SUMIF(OUTBOUND!$G:$G,WMS!E674,OUTBOUND!$AC:$AC))</f>
        <v>0</v>
      </c>
      <c r="Z674" s="73">
        <f>IF(E674="","",SUMIF(OUTBOUND!$G:$G,WMS!E674,OUTBOUND!$P:$P))</f>
        <v>0</v>
      </c>
      <c r="AA674" s="26">
        <f t="shared" si="256"/>
        <v>4</v>
      </c>
      <c r="AB674" s="26">
        <f t="shared" si="257"/>
        <v>16</v>
      </c>
      <c r="AC674" s="73">
        <f t="shared" si="258"/>
        <v>9.2</v>
      </c>
      <c r="AD674" s="73">
        <f t="shared" si="259"/>
        <v>7.6</v>
      </c>
      <c r="AE674" s="73">
        <f t="shared" si="260"/>
        <v>0.13</v>
      </c>
      <c r="AF674" s="82" t="b">
        <f t="shared" si="261"/>
        <v>1</v>
      </c>
    </row>
    <row r="675" spans="1:32">
      <c r="A675" s="43" t="s">
        <v>3685</v>
      </c>
      <c r="B675" s="19" t="s">
        <v>1392</v>
      </c>
      <c r="C675" s="19" t="s">
        <v>4054</v>
      </c>
      <c r="D675" s="19">
        <v>42742876</v>
      </c>
      <c r="E675" s="58" t="str">
        <f t="shared" si="250"/>
        <v>KG-ARI-1906-00169-03810/42742876</v>
      </c>
      <c r="F675" s="19" t="s">
        <v>1394</v>
      </c>
      <c r="G675" s="19" t="s">
        <v>1408</v>
      </c>
      <c r="H675" s="45">
        <v>43677</v>
      </c>
      <c r="I675" s="46">
        <v>3</v>
      </c>
      <c r="J675" s="46">
        <v>18</v>
      </c>
      <c r="K675" s="67">
        <f t="shared" si="251"/>
        <v>6</v>
      </c>
      <c r="L675" s="47">
        <v>1.63</v>
      </c>
      <c r="M675" s="68">
        <f t="shared" si="252"/>
        <v>4.89</v>
      </c>
      <c r="N675" s="46">
        <v>27</v>
      </c>
      <c r="O675" s="46">
        <v>20.5</v>
      </c>
      <c r="P675" s="46">
        <v>19</v>
      </c>
      <c r="Q675" s="73">
        <f t="shared" si="253"/>
        <v>0.011</v>
      </c>
      <c r="R675" s="67">
        <f t="shared" si="254"/>
        <v>0.03</v>
      </c>
      <c r="S675" s="74">
        <f t="shared" si="255"/>
        <v>0.233333333333333</v>
      </c>
      <c r="T675" s="51">
        <v>4.2</v>
      </c>
      <c r="U675" s="52" t="s">
        <v>4037</v>
      </c>
      <c r="V675" s="26">
        <f>IF(E675="","",SUMIF(OUTBOUND!$G:$G,WMS!E675,OUTBOUND!$L:$L))</f>
        <v>0</v>
      </c>
      <c r="W675" s="26">
        <f>IF(E675="","",SUMIF(OUTBOUND!$G:$G,WMS!E675,OUTBOUND!$M:$M))</f>
        <v>0</v>
      </c>
      <c r="X675" s="73">
        <f>IF(E675="","",SUMIF(OUTBOUND!$G:$G,WMS!E675,OUTBOUND!$O:$O))</f>
        <v>0</v>
      </c>
      <c r="Y675" s="73">
        <f>IF(E675="","",SUMIF(OUTBOUND!$G:$G,WMS!E675,OUTBOUND!$AC:$AC))</f>
        <v>0</v>
      </c>
      <c r="Z675" s="73">
        <f>IF(E675="","",SUMIF(OUTBOUND!$G:$G,WMS!E675,OUTBOUND!$P:$P))</f>
        <v>0</v>
      </c>
      <c r="AA675" s="26">
        <f t="shared" si="256"/>
        <v>3</v>
      </c>
      <c r="AB675" s="26">
        <f t="shared" si="257"/>
        <v>18</v>
      </c>
      <c r="AC675" s="73">
        <f t="shared" si="258"/>
        <v>4.89</v>
      </c>
      <c r="AD675" s="73">
        <f t="shared" si="259"/>
        <v>4.2</v>
      </c>
      <c r="AE675" s="73">
        <f t="shared" si="260"/>
        <v>0.03</v>
      </c>
      <c r="AF675" s="82" t="b">
        <f t="shared" si="261"/>
        <v>1</v>
      </c>
    </row>
    <row r="676" spans="1:32">
      <c r="A676" s="43" t="s">
        <v>3685</v>
      </c>
      <c r="B676" s="19" t="s">
        <v>1392</v>
      </c>
      <c r="C676" s="19" t="s">
        <v>4054</v>
      </c>
      <c r="D676" s="19">
        <v>42742210</v>
      </c>
      <c r="E676" s="58" t="str">
        <f t="shared" si="250"/>
        <v>KG-ARI-1906-00169-03810/42742210</v>
      </c>
      <c r="F676" s="19" t="s">
        <v>1394</v>
      </c>
      <c r="G676" s="19" t="s">
        <v>1408</v>
      </c>
      <c r="H676" s="45">
        <v>43677</v>
      </c>
      <c r="I676" s="46">
        <v>9</v>
      </c>
      <c r="J676" s="46">
        <v>36</v>
      </c>
      <c r="K676" s="67">
        <f t="shared" si="251"/>
        <v>4</v>
      </c>
      <c r="L676" s="47">
        <v>3.84</v>
      </c>
      <c r="M676" s="68">
        <f t="shared" si="252"/>
        <v>34.56</v>
      </c>
      <c r="N676" s="46">
        <v>40.5</v>
      </c>
      <c r="O676" s="46">
        <v>27.5</v>
      </c>
      <c r="P676" s="46">
        <v>46</v>
      </c>
      <c r="Q676" s="73">
        <f t="shared" si="253"/>
        <v>0.051</v>
      </c>
      <c r="R676" s="67">
        <f t="shared" si="254"/>
        <v>0.46</v>
      </c>
      <c r="S676" s="74">
        <f t="shared" si="255"/>
        <v>0.9</v>
      </c>
      <c r="T676" s="51">
        <v>32.4</v>
      </c>
      <c r="U676" s="52" t="s">
        <v>4037</v>
      </c>
      <c r="V676" s="26">
        <f>IF(E676="","",SUMIF(OUTBOUND!$G:$G,WMS!E676,OUTBOUND!$L:$L))</f>
        <v>0</v>
      </c>
      <c r="W676" s="26">
        <f>IF(E676="","",SUMIF(OUTBOUND!$G:$G,WMS!E676,OUTBOUND!$M:$M))</f>
        <v>0</v>
      </c>
      <c r="X676" s="73">
        <f>IF(E676="","",SUMIF(OUTBOUND!$G:$G,WMS!E676,OUTBOUND!$O:$O))</f>
        <v>0</v>
      </c>
      <c r="Y676" s="73">
        <f>IF(E676="","",SUMIF(OUTBOUND!$G:$G,WMS!E676,OUTBOUND!$AC:$AC))</f>
        <v>0</v>
      </c>
      <c r="Z676" s="73">
        <f>IF(E676="","",SUMIF(OUTBOUND!$G:$G,WMS!E676,OUTBOUND!$P:$P))</f>
        <v>0</v>
      </c>
      <c r="AA676" s="26">
        <f t="shared" si="256"/>
        <v>9</v>
      </c>
      <c r="AB676" s="26">
        <f t="shared" si="257"/>
        <v>36</v>
      </c>
      <c r="AC676" s="73">
        <f t="shared" si="258"/>
        <v>34.56</v>
      </c>
      <c r="AD676" s="73">
        <f t="shared" si="259"/>
        <v>32.4</v>
      </c>
      <c r="AE676" s="73">
        <f t="shared" si="260"/>
        <v>0.46</v>
      </c>
      <c r="AF676" s="82" t="b">
        <f t="shared" si="261"/>
        <v>1</v>
      </c>
    </row>
    <row r="677" spans="1:32">
      <c r="A677" s="43" t="s">
        <v>3685</v>
      </c>
      <c r="B677" s="19" t="s">
        <v>1392</v>
      </c>
      <c r="C677" s="19" t="s">
        <v>4054</v>
      </c>
      <c r="D677" s="19">
        <v>42742296</v>
      </c>
      <c r="E677" s="58" t="str">
        <f t="shared" si="250"/>
        <v>KG-ARI-1906-00169-03810/42742296</v>
      </c>
      <c r="F677" s="19" t="s">
        <v>1394</v>
      </c>
      <c r="G677" s="19" t="s">
        <v>1410</v>
      </c>
      <c r="H677" s="45">
        <v>43677</v>
      </c>
      <c r="I677" s="46">
        <v>9</v>
      </c>
      <c r="J677" s="46">
        <v>18</v>
      </c>
      <c r="K677" s="67">
        <f t="shared" si="251"/>
        <v>2</v>
      </c>
      <c r="L677" s="47">
        <v>3.57</v>
      </c>
      <c r="M677" s="68">
        <f t="shared" si="252"/>
        <v>32.13</v>
      </c>
      <c r="N677" s="46">
        <v>35.5</v>
      </c>
      <c r="O677" s="46">
        <v>19</v>
      </c>
      <c r="P677" s="46">
        <v>64</v>
      </c>
      <c r="Q677" s="73">
        <f t="shared" si="253"/>
        <v>0.043</v>
      </c>
      <c r="R677" s="67">
        <f t="shared" si="254"/>
        <v>0.39</v>
      </c>
      <c r="S677" s="74">
        <f t="shared" si="255"/>
        <v>1.65</v>
      </c>
      <c r="T677" s="51">
        <v>29.7</v>
      </c>
      <c r="U677" s="52" t="s">
        <v>4056</v>
      </c>
      <c r="V677" s="26">
        <f>IF(E677="","",SUMIF(OUTBOUND!$G:$G,WMS!E677,OUTBOUND!$L:$L))</f>
        <v>0</v>
      </c>
      <c r="W677" s="26">
        <f>IF(E677="","",SUMIF(OUTBOUND!$G:$G,WMS!E677,OUTBOUND!$M:$M))</f>
        <v>0</v>
      </c>
      <c r="X677" s="73">
        <f>IF(E677="","",SUMIF(OUTBOUND!$G:$G,WMS!E677,OUTBOUND!$O:$O))</f>
        <v>0</v>
      </c>
      <c r="Y677" s="73">
        <f>IF(E677="","",SUMIF(OUTBOUND!$G:$G,WMS!E677,OUTBOUND!$AC:$AC))</f>
        <v>0</v>
      </c>
      <c r="Z677" s="73">
        <f>IF(E677="","",SUMIF(OUTBOUND!$G:$G,WMS!E677,OUTBOUND!$P:$P))</f>
        <v>0</v>
      </c>
      <c r="AA677" s="26">
        <f t="shared" si="256"/>
        <v>9</v>
      </c>
      <c r="AB677" s="26">
        <f t="shared" si="257"/>
        <v>18</v>
      </c>
      <c r="AC677" s="73">
        <f t="shared" si="258"/>
        <v>32.13</v>
      </c>
      <c r="AD677" s="73">
        <f t="shared" si="259"/>
        <v>29.7</v>
      </c>
      <c r="AE677" s="73">
        <f t="shared" si="260"/>
        <v>0.39</v>
      </c>
      <c r="AF677" s="82" t="b">
        <f t="shared" si="261"/>
        <v>1</v>
      </c>
    </row>
    <row r="678" spans="1:32">
      <c r="A678" s="43" t="s">
        <v>3685</v>
      </c>
      <c r="B678" s="19" t="s">
        <v>1392</v>
      </c>
      <c r="C678" s="19" t="s">
        <v>4054</v>
      </c>
      <c r="D678" s="19">
        <v>42742241</v>
      </c>
      <c r="E678" s="58" t="str">
        <f t="shared" si="250"/>
        <v>KG-ARI-1906-00169-03810/42742241</v>
      </c>
      <c r="F678" s="19" t="s">
        <v>1394</v>
      </c>
      <c r="G678" s="19" t="s">
        <v>1412</v>
      </c>
      <c r="H678" s="45">
        <v>43677</v>
      </c>
      <c r="I678" s="46">
        <v>7</v>
      </c>
      <c r="J678" s="46">
        <v>28</v>
      </c>
      <c r="K678" s="67">
        <f t="shared" si="251"/>
        <v>4</v>
      </c>
      <c r="L678" s="47">
        <v>4.09</v>
      </c>
      <c r="M678" s="68">
        <f t="shared" si="252"/>
        <v>28.63</v>
      </c>
      <c r="N678" s="46">
        <v>22.5</v>
      </c>
      <c r="O678" s="46">
        <v>22</v>
      </c>
      <c r="P678" s="46">
        <v>58</v>
      </c>
      <c r="Q678" s="73">
        <f t="shared" si="253"/>
        <v>0.029</v>
      </c>
      <c r="R678" s="67">
        <f t="shared" si="254"/>
        <v>0.2</v>
      </c>
      <c r="S678" s="74">
        <f t="shared" si="255"/>
        <v>1.1</v>
      </c>
      <c r="T678" s="51">
        <v>30.8</v>
      </c>
      <c r="U678" s="52" t="s">
        <v>3417</v>
      </c>
      <c r="V678" s="26">
        <f>IF(E678="","",SUMIF(OUTBOUND!$G:$G,WMS!E678,OUTBOUND!$L:$L))</f>
        <v>0</v>
      </c>
      <c r="W678" s="26">
        <f>IF(E678="","",SUMIF(OUTBOUND!$G:$G,WMS!E678,OUTBOUND!$M:$M))</f>
        <v>0</v>
      </c>
      <c r="X678" s="73">
        <f>IF(E678="","",SUMIF(OUTBOUND!$G:$G,WMS!E678,OUTBOUND!$O:$O))</f>
        <v>0</v>
      </c>
      <c r="Y678" s="73">
        <f>IF(E678="","",SUMIF(OUTBOUND!$G:$G,WMS!E678,OUTBOUND!$AC:$AC))</f>
        <v>0</v>
      </c>
      <c r="Z678" s="73">
        <f>IF(E678="","",SUMIF(OUTBOUND!$G:$G,WMS!E678,OUTBOUND!$P:$P))</f>
        <v>0</v>
      </c>
      <c r="AA678" s="26">
        <f t="shared" si="256"/>
        <v>7</v>
      </c>
      <c r="AB678" s="26">
        <f t="shared" si="257"/>
        <v>28</v>
      </c>
      <c r="AC678" s="73">
        <f t="shared" si="258"/>
        <v>28.63</v>
      </c>
      <c r="AD678" s="73">
        <f t="shared" si="259"/>
        <v>30.8</v>
      </c>
      <c r="AE678" s="73">
        <f t="shared" si="260"/>
        <v>0.2</v>
      </c>
      <c r="AF678" s="82" t="b">
        <f t="shared" si="261"/>
        <v>1</v>
      </c>
    </row>
    <row r="679" spans="1:32">
      <c r="A679" s="43" t="s">
        <v>3685</v>
      </c>
      <c r="B679" s="19" t="s">
        <v>1392</v>
      </c>
      <c r="C679" s="19" t="s">
        <v>4054</v>
      </c>
      <c r="D679" s="19">
        <v>42742302</v>
      </c>
      <c r="E679" s="58" t="str">
        <f t="shared" si="250"/>
        <v>KG-ARI-1906-00169-03810/42742302</v>
      </c>
      <c r="F679" s="19" t="s">
        <v>1394</v>
      </c>
      <c r="G679" s="19" t="s">
        <v>1414</v>
      </c>
      <c r="H679" s="45">
        <v>43677</v>
      </c>
      <c r="I679" s="46">
        <v>5</v>
      </c>
      <c r="J679" s="46">
        <v>20</v>
      </c>
      <c r="K679" s="67">
        <f t="shared" si="251"/>
        <v>4</v>
      </c>
      <c r="L679" s="47">
        <v>4.88</v>
      </c>
      <c r="M679" s="68">
        <f t="shared" si="252"/>
        <v>24.4</v>
      </c>
      <c r="N679" s="46">
        <v>40</v>
      </c>
      <c r="O679" s="46">
        <v>31.5</v>
      </c>
      <c r="P679" s="46">
        <v>35.5</v>
      </c>
      <c r="Q679" s="73">
        <f t="shared" si="253"/>
        <v>0.045</v>
      </c>
      <c r="R679" s="67">
        <f t="shared" si="254"/>
        <v>0.22</v>
      </c>
      <c r="S679" s="74">
        <f t="shared" si="255"/>
        <v>1.1</v>
      </c>
      <c r="T679" s="51">
        <v>22</v>
      </c>
      <c r="U679" s="79" t="s">
        <v>3723</v>
      </c>
      <c r="V679" s="26">
        <f>IF(E679="","",SUMIF(OUTBOUND!$G:$G,WMS!E679,OUTBOUND!$L:$L))</f>
        <v>0</v>
      </c>
      <c r="W679" s="26">
        <f>IF(E679="","",SUMIF(OUTBOUND!$G:$G,WMS!E679,OUTBOUND!$M:$M))</f>
        <v>0</v>
      </c>
      <c r="X679" s="73">
        <f>IF(E679="","",SUMIF(OUTBOUND!$G:$G,WMS!E679,OUTBOUND!$O:$O))</f>
        <v>0</v>
      </c>
      <c r="Y679" s="73">
        <f>IF(E679="","",SUMIF(OUTBOUND!$G:$G,WMS!E679,OUTBOUND!$AC:$AC))</f>
        <v>0</v>
      </c>
      <c r="Z679" s="73">
        <f>IF(E679="","",SUMIF(OUTBOUND!$G:$G,WMS!E679,OUTBOUND!$P:$P))</f>
        <v>0</v>
      </c>
      <c r="AA679" s="26">
        <f t="shared" si="256"/>
        <v>5</v>
      </c>
      <c r="AB679" s="26">
        <f t="shared" si="257"/>
        <v>20</v>
      </c>
      <c r="AC679" s="73">
        <f t="shared" si="258"/>
        <v>24.4</v>
      </c>
      <c r="AD679" s="73">
        <f t="shared" si="259"/>
        <v>22</v>
      </c>
      <c r="AE679" s="73">
        <f t="shared" si="260"/>
        <v>0.22</v>
      </c>
      <c r="AF679" s="82" t="b">
        <f t="shared" si="261"/>
        <v>1</v>
      </c>
    </row>
    <row r="680" spans="1:32">
      <c r="A680" s="43" t="s">
        <v>3685</v>
      </c>
      <c r="B680" s="19" t="s">
        <v>1392</v>
      </c>
      <c r="C680" s="19" t="s">
        <v>4054</v>
      </c>
      <c r="D680" s="19">
        <v>42704638</v>
      </c>
      <c r="E680" s="58" t="str">
        <f t="shared" si="250"/>
        <v>KG-ARI-1906-00169-03810/42704638</v>
      </c>
      <c r="F680" s="19" t="s">
        <v>1394</v>
      </c>
      <c r="G680" s="19" t="s">
        <v>1408</v>
      </c>
      <c r="H680" s="45">
        <v>43677</v>
      </c>
      <c r="I680" s="46">
        <v>7</v>
      </c>
      <c r="J680" s="46">
        <v>28</v>
      </c>
      <c r="K680" s="67">
        <f t="shared" si="251"/>
        <v>4</v>
      </c>
      <c r="L680" s="47">
        <v>4</v>
      </c>
      <c r="M680" s="68">
        <f t="shared" si="252"/>
        <v>28</v>
      </c>
      <c r="N680" s="46">
        <v>40.5</v>
      </c>
      <c r="O680" s="46">
        <v>28</v>
      </c>
      <c r="P680" s="46">
        <v>40</v>
      </c>
      <c r="Q680" s="73">
        <f t="shared" si="253"/>
        <v>0.045</v>
      </c>
      <c r="R680" s="67">
        <f t="shared" si="254"/>
        <v>0.32</v>
      </c>
      <c r="S680" s="74">
        <f t="shared" si="255"/>
        <v>0.875</v>
      </c>
      <c r="T680" s="51">
        <v>24.5</v>
      </c>
      <c r="U680" s="52" t="s">
        <v>4056</v>
      </c>
      <c r="V680" s="26">
        <f>IF(E680="","",SUMIF(OUTBOUND!$G:$G,WMS!E680,OUTBOUND!$L:$L))</f>
        <v>0</v>
      </c>
      <c r="W680" s="26">
        <f>IF(E680="","",SUMIF(OUTBOUND!$G:$G,WMS!E680,OUTBOUND!$M:$M))</f>
        <v>0</v>
      </c>
      <c r="X680" s="73">
        <f>IF(E680="","",SUMIF(OUTBOUND!$G:$G,WMS!E680,OUTBOUND!$O:$O))</f>
        <v>0</v>
      </c>
      <c r="Y680" s="73">
        <f>IF(E680="","",SUMIF(OUTBOUND!$G:$G,WMS!E680,OUTBOUND!$AC:$AC))</f>
        <v>0</v>
      </c>
      <c r="Z680" s="73">
        <f>IF(E680="","",SUMIF(OUTBOUND!$G:$G,WMS!E680,OUTBOUND!$P:$P))</f>
        <v>0</v>
      </c>
      <c r="AA680" s="26">
        <f t="shared" si="256"/>
        <v>7</v>
      </c>
      <c r="AB680" s="26">
        <f t="shared" si="257"/>
        <v>28</v>
      </c>
      <c r="AC680" s="73">
        <f t="shared" si="258"/>
        <v>28</v>
      </c>
      <c r="AD680" s="73">
        <f t="shared" si="259"/>
        <v>24.5</v>
      </c>
      <c r="AE680" s="73">
        <f t="shared" si="260"/>
        <v>0.32</v>
      </c>
      <c r="AF680" s="82" t="b">
        <f t="shared" si="261"/>
        <v>1</v>
      </c>
    </row>
    <row r="681" spans="1:32">
      <c r="A681" s="43" t="s">
        <v>3685</v>
      </c>
      <c r="B681" s="19" t="s">
        <v>1392</v>
      </c>
      <c r="C681" s="19" t="s">
        <v>4054</v>
      </c>
      <c r="D681" s="19">
        <v>42705031</v>
      </c>
      <c r="E681" s="58" t="str">
        <f t="shared" ref="E681:E690" si="262">IF(D681="","",C681&amp;"/"&amp;D681)</f>
        <v>KG-ARI-1906-00169-03810/42705031</v>
      </c>
      <c r="F681" s="19" t="s">
        <v>1394</v>
      </c>
      <c r="G681" s="19" t="s">
        <v>1416</v>
      </c>
      <c r="H681" s="45">
        <v>43677</v>
      </c>
      <c r="I681" s="46">
        <v>14</v>
      </c>
      <c r="J681" s="46">
        <v>56</v>
      </c>
      <c r="K681" s="67">
        <f t="shared" ref="K681:K690" si="263">IF(J681="","",J681/I681)</f>
        <v>4</v>
      </c>
      <c r="L681" s="47">
        <v>3.53</v>
      </c>
      <c r="M681" s="68">
        <f t="shared" ref="M681:M690" si="264">IF(L681="","",ROUND(I681*L681,3))</f>
        <v>49.42</v>
      </c>
      <c r="N681" s="46">
        <v>60.5</v>
      </c>
      <c r="O681" s="46">
        <v>20.5</v>
      </c>
      <c r="P681" s="46">
        <v>49</v>
      </c>
      <c r="Q681" s="73">
        <f t="shared" ref="Q681:Q690" si="265">IF(P681="","",ROUND(N681*O681*P681/1000000,3))</f>
        <v>0.061</v>
      </c>
      <c r="R681" s="67">
        <f t="shared" ref="R681:R690" si="266">IF(Q681="","",ROUND(N681*O681*P681/1000000*I681,2))</f>
        <v>0.85</v>
      </c>
      <c r="S681" s="74">
        <f t="shared" ref="S681:S690" si="267">IF(T681="","",T681/J681)</f>
        <v>0.775</v>
      </c>
      <c r="T681" s="51">
        <v>43.4</v>
      </c>
      <c r="U681" s="52" t="s">
        <v>3742</v>
      </c>
      <c r="V681" s="26">
        <f>IF(E681="","",SUMIF(OUTBOUND!$G:$G,WMS!E681,OUTBOUND!$L:$L))</f>
        <v>0</v>
      </c>
      <c r="W681" s="26">
        <f>IF(E681="","",SUMIF(OUTBOUND!$G:$G,WMS!E681,OUTBOUND!$M:$M))</f>
        <v>0</v>
      </c>
      <c r="X681" s="73">
        <f>IF(E681="","",SUMIF(OUTBOUND!$G:$G,WMS!E681,OUTBOUND!$O:$O))</f>
        <v>0</v>
      </c>
      <c r="Y681" s="73">
        <f>IF(E681="","",SUMIF(OUTBOUND!$G:$G,WMS!E681,OUTBOUND!$AC:$AC))</f>
        <v>0</v>
      </c>
      <c r="Z681" s="73">
        <f>IF(E681="","",SUMIF(OUTBOUND!$G:$G,WMS!E681,OUTBOUND!$P:$P))</f>
        <v>0</v>
      </c>
      <c r="AA681" s="26">
        <f t="shared" ref="AA681:AA690" si="268">IF(I681="","",I681-V681)</f>
        <v>14</v>
      </c>
      <c r="AB681" s="26">
        <f t="shared" ref="AB681:AB690" si="269">IF(J681="","",J681-W681)</f>
        <v>56</v>
      </c>
      <c r="AC681" s="73">
        <f t="shared" ref="AC681:AC690" si="270">IF(M681="","",M681-X681)</f>
        <v>49.42</v>
      </c>
      <c r="AD681" s="73">
        <f t="shared" ref="AD681:AD690" si="271">IF(T681="","",T681-Y681)</f>
        <v>43.4</v>
      </c>
      <c r="AE681" s="73">
        <f t="shared" ref="AE681:AE690" si="272">IF(R681="","",R681-Z681)</f>
        <v>0.85</v>
      </c>
      <c r="AF681" s="82" t="b">
        <f t="shared" ref="AF681:AF690" si="273">IF(AB681="","",EXACT(K681,AB681/AA681))</f>
        <v>1</v>
      </c>
    </row>
    <row r="682" spans="1:32">
      <c r="A682" s="43" t="s">
        <v>3685</v>
      </c>
      <c r="B682" s="19" t="s">
        <v>1418</v>
      </c>
      <c r="C682" s="19" t="s">
        <v>4059</v>
      </c>
      <c r="D682" s="19">
        <v>42710585</v>
      </c>
      <c r="E682" s="58" t="str">
        <f t="shared" si="262"/>
        <v>KG-ARI-1906-00169-03648/42710585</v>
      </c>
      <c r="F682" s="19" t="s">
        <v>1420</v>
      </c>
      <c r="G682" s="19" t="s">
        <v>1421</v>
      </c>
      <c r="H682" s="45">
        <v>43677</v>
      </c>
      <c r="I682" s="46">
        <v>3</v>
      </c>
      <c r="J682" s="46">
        <v>144</v>
      </c>
      <c r="K682" s="67">
        <f t="shared" si="263"/>
        <v>48</v>
      </c>
      <c r="L682" s="47">
        <v>4.06</v>
      </c>
      <c r="M682" s="68">
        <f t="shared" si="264"/>
        <v>12.18</v>
      </c>
      <c r="N682" s="46">
        <v>28.5</v>
      </c>
      <c r="O682" s="46">
        <v>28.5</v>
      </c>
      <c r="P682" s="46">
        <v>23.5</v>
      </c>
      <c r="Q682" s="73">
        <f t="shared" si="265"/>
        <v>0.019</v>
      </c>
      <c r="R682" s="67">
        <f t="shared" si="266"/>
        <v>0.06</v>
      </c>
      <c r="S682" s="74">
        <f t="shared" si="267"/>
        <v>0.0763888888888889</v>
      </c>
      <c r="T682" s="51">
        <v>11</v>
      </c>
      <c r="U682" s="52" t="s">
        <v>3417</v>
      </c>
      <c r="V682" s="26">
        <f>IF(E682="","",SUMIF(OUTBOUND!$G:$G,WMS!E682,OUTBOUND!$L:$L))</f>
        <v>0</v>
      </c>
      <c r="W682" s="26">
        <f>IF(E682="","",SUMIF(OUTBOUND!$G:$G,WMS!E682,OUTBOUND!$M:$M))</f>
        <v>0</v>
      </c>
      <c r="X682" s="73">
        <f>IF(E682="","",SUMIF(OUTBOUND!$G:$G,WMS!E682,OUTBOUND!$O:$O))</f>
        <v>0</v>
      </c>
      <c r="Y682" s="73">
        <f>IF(E682="","",SUMIF(OUTBOUND!$G:$G,WMS!E682,OUTBOUND!$AC:$AC))</f>
        <v>0</v>
      </c>
      <c r="Z682" s="73">
        <f>IF(E682="","",SUMIF(OUTBOUND!$G:$G,WMS!E682,OUTBOUND!$P:$P))</f>
        <v>0</v>
      </c>
      <c r="AA682" s="26">
        <f t="shared" si="268"/>
        <v>3</v>
      </c>
      <c r="AB682" s="26">
        <f t="shared" si="269"/>
        <v>144</v>
      </c>
      <c r="AC682" s="73">
        <f t="shared" si="270"/>
        <v>12.18</v>
      </c>
      <c r="AD682" s="73">
        <f t="shared" si="271"/>
        <v>11</v>
      </c>
      <c r="AE682" s="73">
        <f t="shared" si="272"/>
        <v>0.06</v>
      </c>
      <c r="AF682" s="82" t="b">
        <f t="shared" si="273"/>
        <v>1</v>
      </c>
    </row>
    <row r="683" spans="1:32">
      <c r="A683" s="43" t="s">
        <v>3685</v>
      </c>
      <c r="B683" s="19" t="s">
        <v>1418</v>
      </c>
      <c r="C683" s="19" t="s">
        <v>4059</v>
      </c>
      <c r="D683" s="19">
        <v>42479222</v>
      </c>
      <c r="E683" s="58" t="str">
        <f t="shared" si="262"/>
        <v>KG-ARI-1906-00169-03648/42479222</v>
      </c>
      <c r="F683" s="19" t="s">
        <v>1420</v>
      </c>
      <c r="G683" s="19" t="s">
        <v>1423</v>
      </c>
      <c r="H683" s="45">
        <v>43677</v>
      </c>
      <c r="I683" s="46">
        <v>16</v>
      </c>
      <c r="J683" s="46">
        <v>96</v>
      </c>
      <c r="K683" s="67">
        <f t="shared" si="263"/>
        <v>6</v>
      </c>
      <c r="L683" s="47">
        <v>3.15</v>
      </c>
      <c r="M683" s="68">
        <f t="shared" si="264"/>
        <v>50.4</v>
      </c>
      <c r="N683" s="46">
        <v>39</v>
      </c>
      <c r="O683" s="46">
        <v>32</v>
      </c>
      <c r="P683" s="46">
        <v>32</v>
      </c>
      <c r="Q683" s="73">
        <f t="shared" si="265"/>
        <v>0.04</v>
      </c>
      <c r="R683" s="67">
        <f t="shared" si="266"/>
        <v>0.64</v>
      </c>
      <c r="S683" s="74">
        <f t="shared" si="267"/>
        <v>0.4375</v>
      </c>
      <c r="T683" s="51">
        <v>42</v>
      </c>
      <c r="U683" s="52" t="s">
        <v>4001</v>
      </c>
      <c r="V683" s="26">
        <f>IF(E683="","",SUMIF(OUTBOUND!$G:$G,WMS!E683,OUTBOUND!$L:$L))</f>
        <v>4</v>
      </c>
      <c r="W683" s="26">
        <f>IF(E683="","",SUMIF(OUTBOUND!$G:$G,WMS!E683,OUTBOUND!$M:$M))</f>
        <v>24</v>
      </c>
      <c r="X683" s="73">
        <f>IF(E683="","",SUMIF(OUTBOUND!$G:$G,WMS!E683,OUTBOUND!$O:$O))</f>
        <v>12.6</v>
      </c>
      <c r="Y683" s="73">
        <f>IF(E683="","",SUMIF(OUTBOUND!$G:$G,WMS!E683,OUTBOUND!$AC:$AC))</f>
        <v>10.5</v>
      </c>
      <c r="Z683" s="73">
        <f>IF(E683="","",SUMIF(OUTBOUND!$G:$G,WMS!E683,OUTBOUND!$P:$P))</f>
        <v>0.16</v>
      </c>
      <c r="AA683" s="26">
        <f t="shared" si="268"/>
        <v>12</v>
      </c>
      <c r="AB683" s="26">
        <f t="shared" si="269"/>
        <v>72</v>
      </c>
      <c r="AC683" s="73">
        <f t="shared" si="270"/>
        <v>37.8</v>
      </c>
      <c r="AD683" s="73">
        <f t="shared" si="271"/>
        <v>31.5</v>
      </c>
      <c r="AE683" s="73">
        <f t="shared" si="272"/>
        <v>0.48</v>
      </c>
      <c r="AF683" s="82" t="b">
        <f t="shared" si="273"/>
        <v>1</v>
      </c>
    </row>
    <row r="684" spans="1:32">
      <c r="A684" s="43" t="s">
        <v>3685</v>
      </c>
      <c r="B684" s="19" t="s">
        <v>1418</v>
      </c>
      <c r="C684" s="19" t="s">
        <v>4059</v>
      </c>
      <c r="D684" s="19">
        <v>42753025</v>
      </c>
      <c r="E684" s="58" t="str">
        <f t="shared" si="262"/>
        <v>KG-ARI-1906-00169-03648/42753025</v>
      </c>
      <c r="F684" s="19" t="s">
        <v>1420</v>
      </c>
      <c r="G684" s="19" t="s">
        <v>1424</v>
      </c>
      <c r="H684" s="45">
        <v>43677</v>
      </c>
      <c r="I684" s="46">
        <v>16</v>
      </c>
      <c r="J684" s="46">
        <v>96</v>
      </c>
      <c r="K684" s="67">
        <f t="shared" si="263"/>
        <v>6</v>
      </c>
      <c r="L684" s="47">
        <v>2.03</v>
      </c>
      <c r="M684" s="68">
        <f t="shared" si="264"/>
        <v>32.48</v>
      </c>
      <c r="N684" s="46">
        <v>34</v>
      </c>
      <c r="O684" s="46">
        <v>27.5</v>
      </c>
      <c r="P684" s="46">
        <v>23</v>
      </c>
      <c r="Q684" s="73">
        <f t="shared" si="265"/>
        <v>0.022</v>
      </c>
      <c r="R684" s="67">
        <f t="shared" si="266"/>
        <v>0.34</v>
      </c>
      <c r="S684" s="74">
        <f t="shared" si="267"/>
        <v>0.270833333333333</v>
      </c>
      <c r="T684" s="51">
        <v>26</v>
      </c>
      <c r="U684" s="52" t="s">
        <v>4001</v>
      </c>
      <c r="V684" s="26">
        <f>IF(E684="","",SUMIF(OUTBOUND!$G:$G,WMS!E684,OUTBOUND!$L:$L))</f>
        <v>4</v>
      </c>
      <c r="W684" s="26">
        <f>IF(E684="","",SUMIF(OUTBOUND!$G:$G,WMS!E684,OUTBOUND!$M:$M))</f>
        <v>24</v>
      </c>
      <c r="X684" s="73">
        <f>IF(E684="","",SUMIF(OUTBOUND!$G:$G,WMS!E684,OUTBOUND!$O:$O))</f>
        <v>8.12</v>
      </c>
      <c r="Y684" s="73">
        <f>IF(E684="","",SUMIF(OUTBOUND!$G:$G,WMS!E684,OUTBOUND!$AC:$AC))</f>
        <v>6.49999999999999</v>
      </c>
      <c r="Z684" s="73">
        <f>IF(E684="","",SUMIF(OUTBOUND!$G:$G,WMS!E684,OUTBOUND!$P:$P))</f>
        <v>0.088</v>
      </c>
      <c r="AA684" s="26">
        <f t="shared" si="268"/>
        <v>12</v>
      </c>
      <c r="AB684" s="26">
        <f t="shared" si="269"/>
        <v>72</v>
      </c>
      <c r="AC684" s="73">
        <f t="shared" si="270"/>
        <v>24.36</v>
      </c>
      <c r="AD684" s="73">
        <f t="shared" si="271"/>
        <v>19.5</v>
      </c>
      <c r="AE684" s="73">
        <f t="shared" si="272"/>
        <v>0.252</v>
      </c>
      <c r="AF684" s="82" t="b">
        <f t="shared" si="273"/>
        <v>1</v>
      </c>
    </row>
    <row r="685" spans="1:32">
      <c r="A685" s="43" t="s">
        <v>3685</v>
      </c>
      <c r="B685" s="19" t="s">
        <v>1418</v>
      </c>
      <c r="C685" s="19" t="s">
        <v>4059</v>
      </c>
      <c r="D685" s="19">
        <v>42702238</v>
      </c>
      <c r="E685" s="58" t="str">
        <f t="shared" si="262"/>
        <v>KG-ARI-1906-00169-03648/42702238</v>
      </c>
      <c r="F685" s="19" t="s">
        <v>1420</v>
      </c>
      <c r="G685" s="19" t="s">
        <v>1425</v>
      </c>
      <c r="H685" s="45">
        <v>43677</v>
      </c>
      <c r="I685" s="46">
        <v>24</v>
      </c>
      <c r="J685" s="46">
        <v>96</v>
      </c>
      <c r="K685" s="67">
        <f t="shared" si="263"/>
        <v>4</v>
      </c>
      <c r="L685" s="47">
        <v>3.47</v>
      </c>
      <c r="M685" s="68">
        <f t="shared" si="264"/>
        <v>83.28</v>
      </c>
      <c r="N685" s="46">
        <v>42.5</v>
      </c>
      <c r="O685" s="46">
        <v>41</v>
      </c>
      <c r="P685" s="46">
        <v>28.5</v>
      </c>
      <c r="Q685" s="73">
        <f t="shared" si="265"/>
        <v>0.05</v>
      </c>
      <c r="R685" s="67">
        <f t="shared" si="266"/>
        <v>1.19</v>
      </c>
      <c r="S685" s="74">
        <f t="shared" si="267"/>
        <v>0.708333333333333</v>
      </c>
      <c r="T685" s="51">
        <v>68</v>
      </c>
      <c r="U685" s="52" t="s">
        <v>4060</v>
      </c>
      <c r="V685" s="26">
        <f>IF(E685="","",SUMIF(OUTBOUND!$G:$G,WMS!E685,OUTBOUND!$L:$L))</f>
        <v>6</v>
      </c>
      <c r="W685" s="26">
        <f>IF(E685="","",SUMIF(OUTBOUND!$G:$G,WMS!E685,OUTBOUND!$M:$M))</f>
        <v>24</v>
      </c>
      <c r="X685" s="73">
        <f>IF(E685="","",SUMIF(OUTBOUND!$G:$G,WMS!E685,OUTBOUND!$O:$O))</f>
        <v>20.82</v>
      </c>
      <c r="Y685" s="73">
        <f>IF(E685="","",SUMIF(OUTBOUND!$G:$G,WMS!E685,OUTBOUND!$AC:$AC))</f>
        <v>17</v>
      </c>
      <c r="Z685" s="73">
        <f>IF(E685="","",SUMIF(OUTBOUND!$G:$G,WMS!E685,OUTBOUND!$P:$P))</f>
        <v>0.3</v>
      </c>
      <c r="AA685" s="26">
        <f t="shared" si="268"/>
        <v>18</v>
      </c>
      <c r="AB685" s="26">
        <f t="shared" si="269"/>
        <v>72</v>
      </c>
      <c r="AC685" s="73">
        <f t="shared" si="270"/>
        <v>62.46</v>
      </c>
      <c r="AD685" s="73">
        <f t="shared" si="271"/>
        <v>51</v>
      </c>
      <c r="AE685" s="73">
        <f t="shared" si="272"/>
        <v>0.89</v>
      </c>
      <c r="AF685" s="82" t="b">
        <f t="shared" si="273"/>
        <v>1</v>
      </c>
    </row>
    <row r="686" spans="1:32">
      <c r="A686" s="43" t="s">
        <v>3685</v>
      </c>
      <c r="B686" s="19" t="s">
        <v>1426</v>
      </c>
      <c r="C686" s="19" t="s">
        <v>4061</v>
      </c>
      <c r="D686" s="19" t="s">
        <v>4062</v>
      </c>
      <c r="E686" s="58" t="str">
        <f t="shared" si="262"/>
        <v>KG-ARI-1906-00169-03591/42752677</v>
      </c>
      <c r="F686" s="19" t="s">
        <v>1428</v>
      </c>
      <c r="G686" s="19" t="s">
        <v>1429</v>
      </c>
      <c r="H686" s="45">
        <v>43677</v>
      </c>
      <c r="I686" s="46">
        <v>3</v>
      </c>
      <c r="J686" s="46">
        <v>12</v>
      </c>
      <c r="K686" s="67">
        <f t="shared" si="263"/>
        <v>4</v>
      </c>
      <c r="L686" s="47">
        <v>1.29</v>
      </c>
      <c r="M686" s="68">
        <f t="shared" si="264"/>
        <v>3.87</v>
      </c>
      <c r="N686" s="46">
        <v>31</v>
      </c>
      <c r="O686" s="46">
        <v>27</v>
      </c>
      <c r="P686" s="46">
        <v>22</v>
      </c>
      <c r="Q686" s="73">
        <f t="shared" si="265"/>
        <v>0.018</v>
      </c>
      <c r="R686" s="67">
        <f t="shared" si="266"/>
        <v>0.06</v>
      </c>
      <c r="S686" s="74">
        <f t="shared" si="267"/>
        <v>0.0833333333333333</v>
      </c>
      <c r="T686" s="51">
        <v>1</v>
      </c>
      <c r="U686" s="52" t="s">
        <v>4001</v>
      </c>
      <c r="V686" s="26">
        <f>IF(E686="","",SUMIF(OUTBOUND!$G:$G,WMS!E686,OUTBOUND!$L:$L))</f>
        <v>0</v>
      </c>
      <c r="W686" s="26">
        <f>IF(E686="","",SUMIF(OUTBOUND!$G:$G,WMS!E686,OUTBOUND!$M:$M))</f>
        <v>0</v>
      </c>
      <c r="X686" s="73">
        <f>IF(E686="","",SUMIF(OUTBOUND!$G:$G,WMS!E686,OUTBOUND!$O:$O))</f>
        <v>0</v>
      </c>
      <c r="Y686" s="73">
        <f>IF(E686="","",SUMIF(OUTBOUND!$G:$G,WMS!E686,OUTBOUND!$AC:$AC))</f>
        <v>0</v>
      </c>
      <c r="Z686" s="73">
        <f>IF(E686="","",SUMIF(OUTBOUND!$G:$G,WMS!E686,OUTBOUND!$P:$P))</f>
        <v>0</v>
      </c>
      <c r="AA686" s="26">
        <f t="shared" si="268"/>
        <v>3</v>
      </c>
      <c r="AB686" s="26">
        <f t="shared" si="269"/>
        <v>12</v>
      </c>
      <c r="AC686" s="73">
        <f t="shared" si="270"/>
        <v>3.87</v>
      </c>
      <c r="AD686" s="73">
        <f t="shared" si="271"/>
        <v>1</v>
      </c>
      <c r="AE686" s="73">
        <f t="shared" si="272"/>
        <v>0.06</v>
      </c>
      <c r="AF686" s="82" t="b">
        <f t="shared" si="273"/>
        <v>1</v>
      </c>
    </row>
    <row r="687" spans="1:32">
      <c r="A687" s="43" t="s">
        <v>3685</v>
      </c>
      <c r="B687" s="19" t="s">
        <v>1426</v>
      </c>
      <c r="C687" s="19" t="s">
        <v>4061</v>
      </c>
      <c r="D687" s="19" t="s">
        <v>4063</v>
      </c>
      <c r="E687" s="58" t="str">
        <f t="shared" si="262"/>
        <v>KG-ARI-1906-00169-03591/42752660</v>
      </c>
      <c r="F687" s="19" t="s">
        <v>1428</v>
      </c>
      <c r="G687" s="19" t="s">
        <v>1431</v>
      </c>
      <c r="H687" s="45">
        <v>43677</v>
      </c>
      <c r="I687" s="46">
        <v>4</v>
      </c>
      <c r="J687" s="46">
        <v>16</v>
      </c>
      <c r="K687" s="67">
        <f t="shared" si="263"/>
        <v>4</v>
      </c>
      <c r="L687" s="47">
        <v>1.87</v>
      </c>
      <c r="M687" s="68">
        <f t="shared" si="264"/>
        <v>7.48</v>
      </c>
      <c r="N687" s="46">
        <v>40</v>
      </c>
      <c r="O687" s="46">
        <v>28</v>
      </c>
      <c r="P687" s="46">
        <v>22</v>
      </c>
      <c r="Q687" s="73">
        <f t="shared" si="265"/>
        <v>0.025</v>
      </c>
      <c r="R687" s="67">
        <f t="shared" si="266"/>
        <v>0.1</v>
      </c>
      <c r="S687" s="74">
        <f t="shared" si="267"/>
        <v>0.1875</v>
      </c>
      <c r="T687" s="51">
        <v>3</v>
      </c>
      <c r="U687" s="52" t="s">
        <v>3417</v>
      </c>
      <c r="V687" s="26">
        <f>IF(E687="","",SUMIF(OUTBOUND!$G:$G,WMS!E687,OUTBOUND!$L:$L))</f>
        <v>0</v>
      </c>
      <c r="W687" s="26">
        <f>IF(E687="","",SUMIF(OUTBOUND!$G:$G,WMS!E687,OUTBOUND!$M:$M))</f>
        <v>0</v>
      </c>
      <c r="X687" s="73">
        <f>IF(E687="","",SUMIF(OUTBOUND!$G:$G,WMS!E687,OUTBOUND!$O:$O))</f>
        <v>0</v>
      </c>
      <c r="Y687" s="73">
        <f>IF(E687="","",SUMIF(OUTBOUND!$G:$G,WMS!E687,OUTBOUND!$AC:$AC))</f>
        <v>0</v>
      </c>
      <c r="Z687" s="73">
        <f>IF(E687="","",SUMIF(OUTBOUND!$G:$G,WMS!E687,OUTBOUND!$P:$P))</f>
        <v>0</v>
      </c>
      <c r="AA687" s="26">
        <f t="shared" si="268"/>
        <v>4</v>
      </c>
      <c r="AB687" s="26">
        <f t="shared" si="269"/>
        <v>16</v>
      </c>
      <c r="AC687" s="73">
        <f t="shared" si="270"/>
        <v>7.48</v>
      </c>
      <c r="AD687" s="73">
        <f t="shared" si="271"/>
        <v>3</v>
      </c>
      <c r="AE687" s="73">
        <f t="shared" si="272"/>
        <v>0.1</v>
      </c>
      <c r="AF687" s="82" t="b">
        <f t="shared" si="273"/>
        <v>1</v>
      </c>
    </row>
    <row r="688" spans="1:33">
      <c r="A688" s="61" t="s">
        <v>3685</v>
      </c>
      <c r="B688" s="62" t="s">
        <v>1433</v>
      </c>
      <c r="C688" s="62" t="s">
        <v>4064</v>
      </c>
      <c r="D688" s="62" t="s">
        <v>4065</v>
      </c>
      <c r="E688" s="58" t="str">
        <f t="shared" si="262"/>
        <v>KG-ARI-1906-00171-03641/42754343</v>
      </c>
      <c r="F688" s="19" t="s">
        <v>1435</v>
      </c>
      <c r="G688" s="19" t="s">
        <v>1436</v>
      </c>
      <c r="H688" s="45">
        <v>43677</v>
      </c>
      <c r="I688" s="46">
        <v>4</v>
      </c>
      <c r="J688" s="46">
        <v>48</v>
      </c>
      <c r="K688" s="67">
        <f t="shared" si="263"/>
        <v>12</v>
      </c>
      <c r="L688" s="47">
        <v>5.79</v>
      </c>
      <c r="M688" s="68">
        <f t="shared" si="264"/>
        <v>23.16</v>
      </c>
      <c r="N688" s="46">
        <v>40.5</v>
      </c>
      <c r="O688" s="46">
        <v>29.5</v>
      </c>
      <c r="P688" s="46">
        <v>15.5</v>
      </c>
      <c r="Q688" s="73">
        <f t="shared" si="265"/>
        <v>0.019</v>
      </c>
      <c r="R688" s="67">
        <f t="shared" si="266"/>
        <v>0.07</v>
      </c>
      <c r="S688" s="74">
        <f t="shared" si="267"/>
        <v>0.383333333333333</v>
      </c>
      <c r="T688" s="51">
        <v>18.4</v>
      </c>
      <c r="U688" s="52" t="s">
        <v>4066</v>
      </c>
      <c r="V688" s="26">
        <f>IF(E688="","",SUMIF(OUTBOUND!$G:$G,WMS!E688,OUTBOUND!$L:$L))</f>
        <v>4</v>
      </c>
      <c r="W688" s="26">
        <f>IF(E688="","",SUMIF(OUTBOUND!$G:$G,WMS!E688,OUTBOUND!$M:$M))</f>
        <v>48</v>
      </c>
      <c r="X688" s="73">
        <f>IF(E688="","",SUMIF(OUTBOUND!$G:$G,WMS!E688,OUTBOUND!$O:$O))</f>
        <v>23.16</v>
      </c>
      <c r="Y688" s="73">
        <f>IF(E688="","",SUMIF(OUTBOUND!$G:$G,WMS!E688,OUTBOUND!$AC:$AC))</f>
        <v>18.4</v>
      </c>
      <c r="Z688" s="73">
        <f>IF(E688="","",SUMIF(OUTBOUND!$G:$G,WMS!E688,OUTBOUND!$P:$P))</f>
        <v>0.076</v>
      </c>
      <c r="AA688" s="26">
        <f t="shared" si="268"/>
        <v>0</v>
      </c>
      <c r="AB688" s="26">
        <f t="shared" si="269"/>
        <v>0</v>
      </c>
      <c r="AC688" s="73">
        <f t="shared" si="270"/>
        <v>0</v>
      </c>
      <c r="AD688" s="73">
        <f t="shared" si="271"/>
        <v>0</v>
      </c>
      <c r="AE688" s="73">
        <f t="shared" si="272"/>
        <v>-0.00599999999999999</v>
      </c>
      <c r="AF688" s="82" t="e">
        <f t="shared" si="273"/>
        <v>#DIV/0!</v>
      </c>
      <c r="AG688" s="60" t="s">
        <v>3310</v>
      </c>
    </row>
    <row r="689" spans="1:32">
      <c r="A689" s="83" t="s">
        <v>3685</v>
      </c>
      <c r="B689" s="35" t="s">
        <v>1437</v>
      </c>
      <c r="C689" s="35" t="s">
        <v>4067</v>
      </c>
      <c r="D689" s="35" t="s">
        <v>4068</v>
      </c>
      <c r="E689" s="58" t="str">
        <f t="shared" si="262"/>
        <v>KG-ARI-1906-00171-03870/42748045A</v>
      </c>
      <c r="F689" s="19" t="s">
        <v>1439</v>
      </c>
      <c r="G689" s="19" t="s">
        <v>1441</v>
      </c>
      <c r="H689" s="45">
        <v>43684</v>
      </c>
      <c r="I689" s="46">
        <v>14</v>
      </c>
      <c r="J689" s="46">
        <v>112</v>
      </c>
      <c r="K689" s="67">
        <f t="shared" si="263"/>
        <v>8</v>
      </c>
      <c r="L689" s="47">
        <v>9.85</v>
      </c>
      <c r="M689" s="68">
        <f t="shared" si="264"/>
        <v>137.9</v>
      </c>
      <c r="N689" s="46">
        <v>55</v>
      </c>
      <c r="O689" s="46">
        <v>28.5</v>
      </c>
      <c r="P689" s="46">
        <v>21</v>
      </c>
      <c r="Q689" s="73">
        <f t="shared" si="265"/>
        <v>0.033</v>
      </c>
      <c r="R689" s="67">
        <f t="shared" si="266"/>
        <v>0.46</v>
      </c>
      <c r="S689" s="74">
        <f t="shared" si="267"/>
        <v>0.825</v>
      </c>
      <c r="T689" s="51">
        <v>92.4</v>
      </c>
      <c r="U689" s="52" t="s">
        <v>4069</v>
      </c>
      <c r="V689" s="26">
        <f>IF(E689="","",SUMIF(OUTBOUND!$G:$G,WMS!E689,OUTBOUND!$L:$L))</f>
        <v>13</v>
      </c>
      <c r="W689" s="26">
        <f>IF(E689="","",SUMIF(OUTBOUND!$G:$G,WMS!E689,OUTBOUND!$M:$M))</f>
        <v>104</v>
      </c>
      <c r="X689" s="73">
        <f>IF(E689="","",SUMIF(OUTBOUND!$G:$G,WMS!E689,OUTBOUND!$O:$O))</f>
        <v>128.05</v>
      </c>
      <c r="Y689" s="73">
        <f>IF(E689="","",SUMIF(OUTBOUND!$G:$G,WMS!E689,OUTBOUND!$AC:$AC))</f>
        <v>85.8</v>
      </c>
      <c r="Z689" s="73">
        <f>IF(E689="","",SUMIF(OUTBOUND!$G:$G,WMS!E689,OUTBOUND!$P:$P))</f>
        <v>0.429</v>
      </c>
      <c r="AA689" s="26">
        <f t="shared" si="268"/>
        <v>1</v>
      </c>
      <c r="AB689" s="26">
        <f t="shared" si="269"/>
        <v>8</v>
      </c>
      <c r="AC689" s="73">
        <f t="shared" si="270"/>
        <v>9.85000000000002</v>
      </c>
      <c r="AD689" s="73">
        <f t="shared" si="271"/>
        <v>6.60000000000001</v>
      </c>
      <c r="AE689" s="73">
        <f t="shared" si="272"/>
        <v>0.031</v>
      </c>
      <c r="AF689" s="82" t="b">
        <f t="shared" si="273"/>
        <v>1</v>
      </c>
    </row>
    <row r="690" spans="1:32">
      <c r="A690" s="83" t="s">
        <v>3685</v>
      </c>
      <c r="B690" s="35" t="s">
        <v>1437</v>
      </c>
      <c r="C690" s="35" t="s">
        <v>4067</v>
      </c>
      <c r="D690" s="35" t="s">
        <v>4070</v>
      </c>
      <c r="E690" s="58" t="str">
        <f t="shared" si="262"/>
        <v>KG-ARI-1906-00171-03870/42748045B</v>
      </c>
      <c r="F690" s="19" t="s">
        <v>1439</v>
      </c>
      <c r="G690" s="19" t="s">
        <v>1440</v>
      </c>
      <c r="H690" s="45">
        <v>43684</v>
      </c>
      <c r="J690" s="46">
        <v>112</v>
      </c>
      <c r="K690" s="67" t="e">
        <f t="shared" si="263"/>
        <v>#DIV/0!</v>
      </c>
      <c r="L690" s="47">
        <v>9.85</v>
      </c>
      <c r="M690" s="68">
        <f t="shared" si="264"/>
        <v>0</v>
      </c>
      <c r="N690" s="46">
        <v>55</v>
      </c>
      <c r="O690" s="46">
        <v>28.5</v>
      </c>
      <c r="P690" s="46">
        <v>21</v>
      </c>
      <c r="Q690" s="73">
        <f t="shared" si="265"/>
        <v>0.033</v>
      </c>
      <c r="R690" s="67">
        <f t="shared" si="266"/>
        <v>0</v>
      </c>
      <c r="S690" s="74">
        <f t="shared" si="267"/>
        <v>0.11</v>
      </c>
      <c r="T690" s="51">
        <v>12.32</v>
      </c>
      <c r="U690" s="52" t="s">
        <v>4069</v>
      </c>
      <c r="V690" s="26">
        <f>IF(E690="","",SUMIF(OUTBOUND!$G:$G,WMS!E690,OUTBOUND!$L:$L))</f>
        <v>0</v>
      </c>
      <c r="W690" s="26">
        <f>IF(E690="","",SUMIF(OUTBOUND!$G:$G,WMS!E690,OUTBOUND!$M:$M))</f>
        <v>104</v>
      </c>
      <c r="X690" s="73">
        <f>IF(E690="","",SUMIF(OUTBOUND!$G:$G,WMS!E690,OUTBOUND!$O:$O))</f>
        <v>0</v>
      </c>
      <c r="Y690" s="73">
        <f>IF(E690="","",SUMIF(OUTBOUND!$G:$G,WMS!E690,OUTBOUND!$AC:$AC))</f>
        <v>11.44</v>
      </c>
      <c r="Z690" s="73">
        <f>IF(E690="","",SUMIF(OUTBOUND!$G:$G,WMS!E690,OUTBOUND!$P:$P))</f>
        <v>0</v>
      </c>
      <c r="AA690" s="26" t="str">
        <f t="shared" si="268"/>
        <v/>
      </c>
      <c r="AB690" s="26">
        <f t="shared" si="269"/>
        <v>8</v>
      </c>
      <c r="AC690" s="73">
        <f t="shared" si="270"/>
        <v>0</v>
      </c>
      <c r="AD690" s="73">
        <f t="shared" si="271"/>
        <v>0.879999999999999</v>
      </c>
      <c r="AE690" s="73">
        <f t="shared" si="272"/>
        <v>0</v>
      </c>
      <c r="AF690" s="82" t="e">
        <f t="shared" si="273"/>
        <v>#DIV/0!</v>
      </c>
    </row>
    <row r="691" spans="1:32">
      <c r="A691" s="43" t="s">
        <v>3685</v>
      </c>
      <c r="B691" s="19" t="s">
        <v>1442</v>
      </c>
      <c r="C691" s="19" t="s">
        <v>4071</v>
      </c>
      <c r="D691" s="19" t="s">
        <v>4072</v>
      </c>
      <c r="E691" s="58" t="str">
        <f t="shared" ref="E691:E713" si="274">IF(D691="","",C691&amp;"/"&amp;D691)</f>
        <v>KG-ROB-1908-00135-03465/41413739</v>
      </c>
      <c r="F691" s="19" t="s">
        <v>1444</v>
      </c>
      <c r="G691" s="19" t="s">
        <v>1447</v>
      </c>
      <c r="H691" s="45">
        <v>43690</v>
      </c>
      <c r="I691" s="46">
        <v>24</v>
      </c>
      <c r="J691" s="46">
        <v>576</v>
      </c>
      <c r="K691" s="67">
        <f t="shared" ref="K691:K696" si="275">IF(J691="","",J691/I691)</f>
        <v>24</v>
      </c>
      <c r="L691" s="47">
        <v>1.2</v>
      </c>
      <c r="M691" s="68">
        <f t="shared" ref="M691:M696" si="276">IF(L691="","",ROUND(I691*L691,3))</f>
        <v>28.8</v>
      </c>
      <c r="N691" s="46">
        <v>17.5</v>
      </c>
      <c r="O691" s="46">
        <v>17.2</v>
      </c>
      <c r="P691" s="46">
        <v>18</v>
      </c>
      <c r="Q691" s="73">
        <f t="shared" ref="Q691:Q696" si="277">IF(P691="","",ROUND(N691*O691*P691/1000000,3))</f>
        <v>0.005</v>
      </c>
      <c r="R691" s="67">
        <f t="shared" ref="R691:R696" si="278">IF(Q691="","",ROUND(N691*O691*P691/1000000*I691,2))</f>
        <v>0.13</v>
      </c>
      <c r="S691" s="74">
        <f t="shared" ref="S691:S696" si="279">IF(T691="","",T691/J691)</f>
        <v>0.0541666666666667</v>
      </c>
      <c r="T691" s="51">
        <v>31.2</v>
      </c>
      <c r="U691" s="79" t="s">
        <v>3835</v>
      </c>
      <c r="V691" s="26">
        <f>IF(E691="","",SUMIF(OUTBOUND!$G:$G,WMS!E691,OUTBOUND!$L:$L))</f>
        <v>0</v>
      </c>
      <c r="W691" s="26">
        <f>IF(E691="","",SUMIF(OUTBOUND!$G:$G,WMS!E691,OUTBOUND!$M:$M))</f>
        <v>0</v>
      </c>
      <c r="X691" s="73">
        <f>IF(E691="","",SUMIF(OUTBOUND!$G:$G,WMS!E691,OUTBOUND!$O:$O))</f>
        <v>0</v>
      </c>
      <c r="Y691" s="73">
        <f>IF(E691="","",SUMIF(OUTBOUND!$G:$G,WMS!E691,OUTBOUND!$AC:$AC))</f>
        <v>0</v>
      </c>
      <c r="Z691" s="73">
        <f>IF(E691="","",SUMIF(OUTBOUND!$G:$G,WMS!E691,OUTBOUND!$P:$P))</f>
        <v>0</v>
      </c>
      <c r="AA691" s="26">
        <f t="shared" ref="AA691:AA696" si="280">IF(I691="","",I691-V691)</f>
        <v>24</v>
      </c>
      <c r="AB691" s="26">
        <f t="shared" ref="AB691:AB696" si="281">IF(J691="","",J691-W691)</f>
        <v>576</v>
      </c>
      <c r="AC691" s="73">
        <f t="shared" ref="AC691:AC696" si="282">IF(M691="","",M691-X691)</f>
        <v>28.8</v>
      </c>
      <c r="AD691" s="73">
        <f t="shared" ref="AD691:AD696" si="283">IF(T691="","",T691-Y691)</f>
        <v>31.2</v>
      </c>
      <c r="AE691" s="73">
        <f t="shared" ref="AE691:AE696" si="284">IF(R691="","",R691-Z691)</f>
        <v>0.13</v>
      </c>
      <c r="AF691" s="82" t="b">
        <f t="shared" ref="AF691:AF696" si="285">IF(AB691="","",EXACT(K691,AB691/AA691))</f>
        <v>1</v>
      </c>
    </row>
    <row r="692" spans="1:32">
      <c r="A692" s="43" t="s">
        <v>3685</v>
      </c>
      <c r="B692" s="19" t="s">
        <v>1442</v>
      </c>
      <c r="C692" s="19" t="s">
        <v>4073</v>
      </c>
      <c r="D692" s="19" t="s">
        <v>4074</v>
      </c>
      <c r="E692" s="58" t="str">
        <f t="shared" si="274"/>
        <v>KG-ROB-1908-00136-03466/42284406</v>
      </c>
      <c r="F692" s="19" t="s">
        <v>1444</v>
      </c>
      <c r="G692" s="19" t="s">
        <v>1445</v>
      </c>
      <c r="H692" s="45">
        <v>43690</v>
      </c>
      <c r="I692" s="46">
        <v>37</v>
      </c>
      <c r="J692" s="46">
        <v>222</v>
      </c>
      <c r="K692" s="67">
        <f t="shared" si="275"/>
        <v>6</v>
      </c>
      <c r="L692" s="47">
        <v>12.75</v>
      </c>
      <c r="M692" s="68">
        <f t="shared" si="276"/>
        <v>471.75</v>
      </c>
      <c r="N692" s="46">
        <v>39</v>
      </c>
      <c r="O692" s="46">
        <v>31.5</v>
      </c>
      <c r="P692" s="46">
        <v>38.5</v>
      </c>
      <c r="Q692" s="73">
        <f t="shared" si="277"/>
        <v>0.047</v>
      </c>
      <c r="R692" s="67">
        <f t="shared" si="278"/>
        <v>1.75</v>
      </c>
      <c r="S692" s="74">
        <f t="shared" si="279"/>
        <v>1.3</v>
      </c>
      <c r="T692" s="51">
        <v>288.6</v>
      </c>
      <c r="U692" s="79" t="s">
        <v>3835</v>
      </c>
      <c r="V692" s="26">
        <f>IF(E692="","",SUMIF(OUTBOUND!$G:$G,WMS!E692,OUTBOUND!$L:$L))</f>
        <v>0</v>
      </c>
      <c r="W692" s="26">
        <f>IF(E692="","",SUMIF(OUTBOUND!$G:$G,WMS!E692,OUTBOUND!$M:$M))</f>
        <v>0</v>
      </c>
      <c r="X692" s="73">
        <f>IF(E692="","",SUMIF(OUTBOUND!$G:$G,WMS!E692,OUTBOUND!$O:$O))</f>
        <v>0</v>
      </c>
      <c r="Y692" s="73">
        <f>IF(E692="","",SUMIF(OUTBOUND!$G:$G,WMS!E692,OUTBOUND!$AC:$AC))</f>
        <v>0</v>
      </c>
      <c r="Z692" s="73">
        <f>IF(E692="","",SUMIF(OUTBOUND!$G:$G,WMS!E692,OUTBOUND!$P:$P))</f>
        <v>0</v>
      </c>
      <c r="AA692" s="26">
        <f t="shared" si="280"/>
        <v>37</v>
      </c>
      <c r="AB692" s="26">
        <f t="shared" si="281"/>
        <v>222</v>
      </c>
      <c r="AC692" s="73">
        <f t="shared" si="282"/>
        <v>471.75</v>
      </c>
      <c r="AD692" s="73">
        <f t="shared" si="283"/>
        <v>288.6</v>
      </c>
      <c r="AE692" s="73">
        <f t="shared" si="284"/>
        <v>1.75</v>
      </c>
      <c r="AF692" s="82" t="b">
        <f t="shared" si="285"/>
        <v>1</v>
      </c>
    </row>
    <row r="693" spans="1:32">
      <c r="A693" s="43" t="s">
        <v>3685</v>
      </c>
      <c r="B693" s="19" t="s">
        <v>1442</v>
      </c>
      <c r="C693" s="19" t="s">
        <v>4073</v>
      </c>
      <c r="D693" s="19" t="s">
        <v>4074</v>
      </c>
      <c r="E693" s="58" t="str">
        <f t="shared" si="274"/>
        <v>KG-ROB-1908-00136-03466/42284406</v>
      </c>
      <c r="F693" s="19" t="s">
        <v>1444</v>
      </c>
      <c r="G693" s="19" t="s">
        <v>1446</v>
      </c>
      <c r="H693" s="45">
        <v>43690</v>
      </c>
      <c r="J693" s="46">
        <v>222</v>
      </c>
      <c r="K693" s="67" t="e">
        <f t="shared" si="275"/>
        <v>#DIV/0!</v>
      </c>
      <c r="L693" s="47">
        <v>12.75</v>
      </c>
      <c r="M693" s="68">
        <f t="shared" si="276"/>
        <v>0</v>
      </c>
      <c r="N693" s="46">
        <v>39</v>
      </c>
      <c r="O693" s="46">
        <v>31.5</v>
      </c>
      <c r="P693" s="46">
        <v>38.5</v>
      </c>
      <c r="Q693" s="73">
        <f t="shared" si="277"/>
        <v>0.047</v>
      </c>
      <c r="R693" s="67">
        <f t="shared" si="278"/>
        <v>0</v>
      </c>
      <c r="S693" s="74">
        <f t="shared" si="279"/>
        <v>0.5</v>
      </c>
      <c r="T693" s="51">
        <v>111</v>
      </c>
      <c r="U693" s="79" t="s">
        <v>3835</v>
      </c>
      <c r="V693" s="26">
        <f>IF(E693="","",SUMIF(OUTBOUND!$G:$G,WMS!E693,OUTBOUND!$L:$L))</f>
        <v>0</v>
      </c>
      <c r="W693" s="26">
        <f>IF(E693="","",SUMIF(OUTBOUND!$G:$G,WMS!E693,OUTBOUND!$M:$M))</f>
        <v>0</v>
      </c>
      <c r="X693" s="73">
        <f>IF(E693="","",SUMIF(OUTBOUND!$G:$G,WMS!E693,OUTBOUND!$O:$O))</f>
        <v>0</v>
      </c>
      <c r="Y693" s="73">
        <f>IF(E693="","",SUMIF(OUTBOUND!$G:$G,WMS!E693,OUTBOUND!$AC:$AC))</f>
        <v>0</v>
      </c>
      <c r="Z693" s="73">
        <f>IF(E693="","",SUMIF(OUTBOUND!$G:$G,WMS!E693,OUTBOUND!$P:$P))</f>
        <v>0</v>
      </c>
      <c r="AA693" s="26" t="str">
        <f t="shared" si="280"/>
        <v/>
      </c>
      <c r="AB693" s="26">
        <f t="shared" si="281"/>
        <v>222</v>
      </c>
      <c r="AC693" s="73">
        <f t="shared" si="282"/>
        <v>0</v>
      </c>
      <c r="AD693" s="73">
        <f t="shared" si="283"/>
        <v>111</v>
      </c>
      <c r="AE693" s="73">
        <f t="shared" si="284"/>
        <v>0</v>
      </c>
      <c r="AF693" s="82" t="e">
        <f t="shared" si="285"/>
        <v>#DIV/0!</v>
      </c>
    </row>
    <row r="694" spans="1:32">
      <c r="A694" s="43" t="s">
        <v>3685</v>
      </c>
      <c r="B694" s="19" t="s">
        <v>1442</v>
      </c>
      <c r="C694" s="19" t="s">
        <v>4073</v>
      </c>
      <c r="D694" s="19" t="s">
        <v>3865</v>
      </c>
      <c r="E694" s="58" t="str">
        <f t="shared" si="274"/>
        <v>KG-ROB-1908-00136-03466/41966433</v>
      </c>
      <c r="F694" s="19" t="s">
        <v>1444</v>
      </c>
      <c r="G694" s="19" t="s">
        <v>1448</v>
      </c>
      <c r="H694" s="45">
        <v>43690</v>
      </c>
      <c r="I694" s="46">
        <v>34</v>
      </c>
      <c r="J694" s="46">
        <v>816</v>
      </c>
      <c r="K694" s="67">
        <f t="shared" si="275"/>
        <v>24</v>
      </c>
      <c r="L694" s="47">
        <v>1.4</v>
      </c>
      <c r="M694" s="68">
        <f t="shared" si="276"/>
        <v>47.6</v>
      </c>
      <c r="N694" s="46">
        <v>31</v>
      </c>
      <c r="O694" s="46">
        <v>25.5</v>
      </c>
      <c r="P694" s="46">
        <v>30.5</v>
      </c>
      <c r="Q694" s="73">
        <f t="shared" si="277"/>
        <v>0.024</v>
      </c>
      <c r="R694" s="67">
        <f t="shared" si="278"/>
        <v>0.82</v>
      </c>
      <c r="S694" s="74">
        <f t="shared" si="279"/>
        <v>0.0625</v>
      </c>
      <c r="T694" s="51">
        <v>51</v>
      </c>
      <c r="U694" s="79" t="s">
        <v>4029</v>
      </c>
      <c r="V694" s="26">
        <f>IF(E694="","",SUMIF(OUTBOUND!$G:$G,WMS!E694,OUTBOUND!$L:$L))</f>
        <v>0</v>
      </c>
      <c r="W694" s="26">
        <f>IF(E694="","",SUMIF(OUTBOUND!$G:$G,WMS!E694,OUTBOUND!$M:$M))</f>
        <v>0</v>
      </c>
      <c r="X694" s="73">
        <f>IF(E694="","",SUMIF(OUTBOUND!$G:$G,WMS!E694,OUTBOUND!$O:$O))</f>
        <v>0</v>
      </c>
      <c r="Y694" s="73">
        <f>IF(E694="","",SUMIF(OUTBOUND!$G:$G,WMS!E694,OUTBOUND!$AC:$AC))</f>
        <v>0</v>
      </c>
      <c r="Z694" s="73">
        <f>IF(E694="","",SUMIF(OUTBOUND!$G:$G,WMS!E694,OUTBOUND!$P:$P))</f>
        <v>0</v>
      </c>
      <c r="AA694" s="26">
        <f t="shared" si="280"/>
        <v>34</v>
      </c>
      <c r="AB694" s="26">
        <f t="shared" si="281"/>
        <v>816</v>
      </c>
      <c r="AC694" s="73">
        <f t="shared" si="282"/>
        <v>47.6</v>
      </c>
      <c r="AD694" s="73">
        <f t="shared" si="283"/>
        <v>51</v>
      </c>
      <c r="AE694" s="73">
        <f t="shared" si="284"/>
        <v>0.82</v>
      </c>
      <c r="AF694" s="82" t="b">
        <f t="shared" si="285"/>
        <v>1</v>
      </c>
    </row>
    <row r="695" spans="1:32">
      <c r="A695" s="43" t="s">
        <v>3685</v>
      </c>
      <c r="B695" s="19" t="s">
        <v>1442</v>
      </c>
      <c r="C695" s="19" t="s">
        <v>4073</v>
      </c>
      <c r="D695" s="19" t="s">
        <v>4075</v>
      </c>
      <c r="E695" s="58" t="str">
        <f t="shared" si="274"/>
        <v>KG-ROB-1908-00136-03466/41413746</v>
      </c>
      <c r="F695" s="19" t="s">
        <v>1444</v>
      </c>
      <c r="G695" s="19" t="s">
        <v>1448</v>
      </c>
      <c r="H695" s="45">
        <v>43690</v>
      </c>
      <c r="I695" s="46">
        <v>57</v>
      </c>
      <c r="J695" s="46">
        <v>912</v>
      </c>
      <c r="K695" s="67">
        <f t="shared" si="275"/>
        <v>16</v>
      </c>
      <c r="L695" s="47">
        <v>1.5</v>
      </c>
      <c r="M695" s="68">
        <f t="shared" si="276"/>
        <v>85.5</v>
      </c>
      <c r="N695" s="46">
        <v>20</v>
      </c>
      <c r="O695" s="46">
        <v>16</v>
      </c>
      <c r="P695" s="46">
        <v>20.5</v>
      </c>
      <c r="Q695" s="73">
        <f t="shared" si="277"/>
        <v>0.007</v>
      </c>
      <c r="R695" s="67">
        <f t="shared" si="278"/>
        <v>0.37</v>
      </c>
      <c r="S695" s="74">
        <f t="shared" si="279"/>
        <v>0.08125</v>
      </c>
      <c r="T695" s="51">
        <v>74.1</v>
      </c>
      <c r="U695" s="79" t="s">
        <v>4029</v>
      </c>
      <c r="V695" s="26">
        <f>IF(E695="","",SUMIF(OUTBOUND!$G:$G,WMS!E695,OUTBOUND!$L:$L))</f>
        <v>0</v>
      </c>
      <c r="W695" s="26">
        <f>IF(E695="","",SUMIF(OUTBOUND!$G:$G,WMS!E695,OUTBOUND!$M:$M))</f>
        <v>0</v>
      </c>
      <c r="X695" s="73">
        <f>IF(E695="","",SUMIF(OUTBOUND!$G:$G,WMS!E695,OUTBOUND!$O:$O))</f>
        <v>0</v>
      </c>
      <c r="Y695" s="73">
        <f>IF(E695="","",SUMIF(OUTBOUND!$G:$G,WMS!E695,OUTBOUND!$AC:$AC))</f>
        <v>0</v>
      </c>
      <c r="Z695" s="73">
        <f>IF(E695="","",SUMIF(OUTBOUND!$G:$G,WMS!E695,OUTBOUND!$P:$P))</f>
        <v>0</v>
      </c>
      <c r="AA695" s="26">
        <f t="shared" si="280"/>
        <v>57</v>
      </c>
      <c r="AB695" s="26">
        <f t="shared" si="281"/>
        <v>912</v>
      </c>
      <c r="AC695" s="73">
        <f t="shared" si="282"/>
        <v>85.5</v>
      </c>
      <c r="AD695" s="73">
        <f t="shared" si="283"/>
        <v>74.1</v>
      </c>
      <c r="AE695" s="73">
        <f t="shared" si="284"/>
        <v>0.37</v>
      </c>
      <c r="AF695" s="82" t="b">
        <f t="shared" si="285"/>
        <v>1</v>
      </c>
    </row>
    <row r="696" spans="1:32">
      <c r="A696" s="43" t="s">
        <v>3685</v>
      </c>
      <c r="B696" s="19" t="s">
        <v>1442</v>
      </c>
      <c r="C696" s="19" t="s">
        <v>4073</v>
      </c>
      <c r="D696" s="19" t="s">
        <v>3867</v>
      </c>
      <c r="E696" s="58" t="str">
        <f t="shared" si="274"/>
        <v>KG-ROB-1908-00136-03466/41966402</v>
      </c>
      <c r="F696" s="19" t="s">
        <v>1444</v>
      </c>
      <c r="G696" s="19" t="s">
        <v>1448</v>
      </c>
      <c r="H696" s="45">
        <v>43690</v>
      </c>
      <c r="I696" s="46">
        <v>63</v>
      </c>
      <c r="J696" s="46">
        <v>1512</v>
      </c>
      <c r="K696" s="67">
        <f t="shared" si="275"/>
        <v>24</v>
      </c>
      <c r="L696" s="47">
        <v>1.5</v>
      </c>
      <c r="M696" s="68">
        <f t="shared" si="276"/>
        <v>94.5</v>
      </c>
      <c r="N696" s="46">
        <v>21</v>
      </c>
      <c r="O696" s="46">
        <v>22</v>
      </c>
      <c r="P696" s="46">
        <v>26</v>
      </c>
      <c r="Q696" s="73">
        <f t="shared" si="277"/>
        <v>0.012</v>
      </c>
      <c r="R696" s="67">
        <f t="shared" si="278"/>
        <v>0.76</v>
      </c>
      <c r="S696" s="74">
        <f t="shared" si="279"/>
        <v>0.0604166666666667</v>
      </c>
      <c r="T696" s="51">
        <v>91.35</v>
      </c>
      <c r="U696" s="79" t="s">
        <v>4029</v>
      </c>
      <c r="V696" s="26">
        <f>IF(E696="","",SUMIF(OUTBOUND!$G:$G,WMS!E696,OUTBOUND!$L:$L))</f>
        <v>0</v>
      </c>
      <c r="W696" s="26">
        <f>IF(E696="","",SUMIF(OUTBOUND!$G:$G,WMS!E696,OUTBOUND!$M:$M))</f>
        <v>0</v>
      </c>
      <c r="X696" s="73">
        <f>IF(E696="","",SUMIF(OUTBOUND!$G:$G,WMS!E696,OUTBOUND!$O:$O))</f>
        <v>0</v>
      </c>
      <c r="Y696" s="73">
        <f>IF(E696="","",SUMIF(OUTBOUND!$G:$G,WMS!E696,OUTBOUND!$AC:$AC))</f>
        <v>0</v>
      </c>
      <c r="Z696" s="73">
        <f>IF(E696="","",SUMIF(OUTBOUND!$G:$G,WMS!E696,OUTBOUND!$P:$P))</f>
        <v>0</v>
      </c>
      <c r="AA696" s="26">
        <f t="shared" si="280"/>
        <v>63</v>
      </c>
      <c r="AB696" s="26">
        <f t="shared" si="281"/>
        <v>1512</v>
      </c>
      <c r="AC696" s="73">
        <f t="shared" si="282"/>
        <v>94.5</v>
      </c>
      <c r="AD696" s="73">
        <f t="shared" si="283"/>
        <v>91.35</v>
      </c>
      <c r="AE696" s="73">
        <f t="shared" si="284"/>
        <v>0.76</v>
      </c>
      <c r="AF696" s="82" t="b">
        <f t="shared" si="285"/>
        <v>1</v>
      </c>
    </row>
    <row r="697" spans="1:32">
      <c r="A697" s="43" t="s">
        <v>3685</v>
      </c>
      <c r="B697" s="19" t="s">
        <v>1449</v>
      </c>
      <c r="C697" s="19" t="s">
        <v>4076</v>
      </c>
      <c r="D697" s="19" t="s">
        <v>3991</v>
      </c>
      <c r="E697" s="58" t="str">
        <f t="shared" si="274"/>
        <v>KG-ROB-1908-00135-03201/41168516</v>
      </c>
      <c r="F697" s="19" t="s">
        <v>1451</v>
      </c>
      <c r="G697" s="19" t="s">
        <v>1452</v>
      </c>
      <c r="H697" s="45">
        <v>43690</v>
      </c>
      <c r="I697" s="46">
        <v>42</v>
      </c>
      <c r="J697" s="46">
        <v>252</v>
      </c>
      <c r="K697" s="67">
        <f t="shared" ref="K697:K760" si="286">IF(J697="","",J697/I697)</f>
        <v>6</v>
      </c>
      <c r="L697" s="47">
        <v>1.15</v>
      </c>
      <c r="M697" s="68">
        <f t="shared" ref="M697:M760" si="287">IF(L697="","",ROUND(I697*L697,3))</f>
        <v>48.3</v>
      </c>
      <c r="N697" s="46">
        <v>33</v>
      </c>
      <c r="O697" s="46">
        <v>22</v>
      </c>
      <c r="P697" s="46">
        <v>20</v>
      </c>
      <c r="Q697" s="73">
        <f t="shared" ref="Q697:Q760" si="288">IF(P697="","",ROUND(N697*O697*P697/1000000,3))</f>
        <v>0.015</v>
      </c>
      <c r="R697" s="67">
        <f t="shared" ref="R697:R760" si="289">IF(Q697="","",ROUND(N697*O697*P697/1000000*I697,2))</f>
        <v>0.61</v>
      </c>
      <c r="S697" s="74">
        <f t="shared" ref="S697:S760" si="290">IF(T697="","",T697/J697)</f>
        <v>0.135</v>
      </c>
      <c r="T697" s="51">
        <v>34.02</v>
      </c>
      <c r="U697" s="79" t="s">
        <v>4029</v>
      </c>
      <c r="V697" s="26">
        <f>IF(E697="","",SUMIF(OUTBOUND!$G:$G,WMS!E697,OUTBOUND!$L:$L))</f>
        <v>0</v>
      </c>
      <c r="W697" s="26">
        <f>IF(E697="","",SUMIF(OUTBOUND!$G:$G,WMS!E697,OUTBOUND!$M:$M))</f>
        <v>0</v>
      </c>
      <c r="X697" s="73">
        <f>IF(E697="","",SUMIF(OUTBOUND!$G:$G,WMS!E697,OUTBOUND!$O:$O))</f>
        <v>0</v>
      </c>
      <c r="Y697" s="73">
        <f>IF(E697="","",SUMIF(OUTBOUND!$G:$G,WMS!E697,OUTBOUND!$AC:$AC))</f>
        <v>0</v>
      </c>
      <c r="Z697" s="73">
        <f>IF(E697="","",SUMIF(OUTBOUND!$G:$G,WMS!E697,OUTBOUND!$P:$P))</f>
        <v>0</v>
      </c>
      <c r="AA697" s="26">
        <f t="shared" ref="AA697:AA760" si="291">IF(I697="","",I697-V697)</f>
        <v>42</v>
      </c>
      <c r="AB697" s="26">
        <f t="shared" ref="AB697:AB760" si="292">IF(J697="","",J697-W697)</f>
        <v>252</v>
      </c>
      <c r="AC697" s="73">
        <f t="shared" ref="AC697:AC760" si="293">IF(M697="","",M697-X697)</f>
        <v>48.3</v>
      </c>
      <c r="AD697" s="73">
        <f t="shared" ref="AD697:AD760" si="294">IF(T697="","",T697-Y697)</f>
        <v>34.02</v>
      </c>
      <c r="AE697" s="73">
        <f t="shared" ref="AE697:AE760" si="295">IF(R697="","",R697-Z697)</f>
        <v>0.61</v>
      </c>
      <c r="AF697" s="82" t="b">
        <f t="shared" ref="AF697:AF760" si="296">IF(AB697="","",EXACT(K697,AB697/AA697))</f>
        <v>1</v>
      </c>
    </row>
    <row r="698" spans="1:32">
      <c r="A698" s="43" t="s">
        <v>3685</v>
      </c>
      <c r="B698" s="19" t="s">
        <v>1449</v>
      </c>
      <c r="C698" s="19" t="s">
        <v>4076</v>
      </c>
      <c r="D698" s="19" t="s">
        <v>4077</v>
      </c>
      <c r="E698" s="58" t="str">
        <f t="shared" si="274"/>
        <v>KG-ROB-1908-00135-03201/41542095</v>
      </c>
      <c r="F698" s="19" t="s">
        <v>1451</v>
      </c>
      <c r="G698" s="19" t="s">
        <v>1453</v>
      </c>
      <c r="H698" s="45">
        <v>43690</v>
      </c>
      <c r="I698" s="46">
        <v>167</v>
      </c>
      <c r="J698" s="46">
        <v>1002</v>
      </c>
      <c r="K698" s="67">
        <f t="shared" si="286"/>
        <v>6</v>
      </c>
      <c r="L698" s="47">
        <v>1.1</v>
      </c>
      <c r="M698" s="68">
        <f t="shared" si="287"/>
        <v>183.7</v>
      </c>
      <c r="N698" s="46">
        <v>25.5</v>
      </c>
      <c r="O698" s="46">
        <v>22.5</v>
      </c>
      <c r="P698" s="46">
        <v>14.5</v>
      </c>
      <c r="Q698" s="73">
        <f t="shared" si="288"/>
        <v>0.008</v>
      </c>
      <c r="R698" s="67">
        <f t="shared" si="289"/>
        <v>1.39</v>
      </c>
      <c r="S698" s="74">
        <f t="shared" si="290"/>
        <v>0.12</v>
      </c>
      <c r="T698" s="51">
        <v>120.24</v>
      </c>
      <c r="U698" s="79" t="s">
        <v>4029</v>
      </c>
      <c r="V698" s="26">
        <f>IF(E698="","",SUMIF(OUTBOUND!$G:$G,WMS!E698,OUTBOUND!$L:$L))</f>
        <v>0</v>
      </c>
      <c r="W698" s="26">
        <f>IF(E698="","",SUMIF(OUTBOUND!$G:$G,WMS!E698,OUTBOUND!$M:$M))</f>
        <v>0</v>
      </c>
      <c r="X698" s="73">
        <f>IF(E698="","",SUMIF(OUTBOUND!$G:$G,WMS!E698,OUTBOUND!$O:$O))</f>
        <v>0</v>
      </c>
      <c r="Y698" s="73">
        <f>IF(E698="","",SUMIF(OUTBOUND!$G:$G,WMS!E698,OUTBOUND!$AC:$AC))</f>
        <v>0</v>
      </c>
      <c r="Z698" s="73">
        <f>IF(E698="","",SUMIF(OUTBOUND!$G:$G,WMS!E698,OUTBOUND!$P:$P))</f>
        <v>0</v>
      </c>
      <c r="AA698" s="26">
        <f t="shared" si="291"/>
        <v>167</v>
      </c>
      <c r="AB698" s="26">
        <f t="shared" si="292"/>
        <v>1002</v>
      </c>
      <c r="AC698" s="73">
        <f t="shared" si="293"/>
        <v>183.7</v>
      </c>
      <c r="AD698" s="73">
        <f t="shared" si="294"/>
        <v>120.24</v>
      </c>
      <c r="AE698" s="73">
        <f t="shared" si="295"/>
        <v>1.39</v>
      </c>
      <c r="AF698" s="82" t="b">
        <f t="shared" si="296"/>
        <v>1</v>
      </c>
    </row>
    <row r="699" spans="1:32">
      <c r="A699" s="43" t="s">
        <v>3685</v>
      </c>
      <c r="B699" s="19" t="s">
        <v>1455</v>
      </c>
      <c r="C699" s="19" t="s">
        <v>4078</v>
      </c>
      <c r="D699" s="19" t="s">
        <v>3591</v>
      </c>
      <c r="E699" s="58" t="str">
        <f t="shared" si="274"/>
        <v>KG-ARI-1904-00124-03506/42170440</v>
      </c>
      <c r="F699" s="19" t="s">
        <v>1457</v>
      </c>
      <c r="G699" s="20" t="s">
        <v>1458</v>
      </c>
      <c r="H699" s="45">
        <v>43690</v>
      </c>
      <c r="I699" s="46">
        <v>23</v>
      </c>
      <c r="J699" s="46">
        <v>276</v>
      </c>
      <c r="K699" s="67">
        <f t="shared" si="286"/>
        <v>12</v>
      </c>
      <c r="L699" s="47">
        <v>4.6</v>
      </c>
      <c r="M699" s="68">
        <f t="shared" si="287"/>
        <v>105.8</v>
      </c>
      <c r="N699" s="46">
        <v>30</v>
      </c>
      <c r="O699" s="46">
        <v>20</v>
      </c>
      <c r="P699" s="46">
        <v>21</v>
      </c>
      <c r="Q699" s="73">
        <f t="shared" si="288"/>
        <v>0.013</v>
      </c>
      <c r="R699" s="67">
        <f t="shared" si="289"/>
        <v>0.29</v>
      </c>
      <c r="S699" s="74">
        <f t="shared" si="290"/>
        <v>0.333333333333333</v>
      </c>
      <c r="T699" s="51">
        <v>92</v>
      </c>
      <c r="U699" s="52" t="s">
        <v>4001</v>
      </c>
      <c r="V699" s="26">
        <f>IF(E699="","",SUMIF(OUTBOUND!$G:$G,WMS!E699,OUTBOUND!$L:$L))</f>
        <v>19</v>
      </c>
      <c r="W699" s="26">
        <f>IF(E699="","",SUMIF(OUTBOUND!$G:$G,WMS!E699,OUTBOUND!$M:$M))</f>
        <v>228</v>
      </c>
      <c r="X699" s="73">
        <f>IF(E699="","",SUMIF(OUTBOUND!$G:$G,WMS!E699,OUTBOUND!$O:$O))</f>
        <v>87.4</v>
      </c>
      <c r="Y699" s="73">
        <f>IF(E699="","",SUMIF(OUTBOUND!$G:$G,WMS!E699,OUTBOUND!$AC:$AC))</f>
        <v>75.9999999999999</v>
      </c>
      <c r="Z699" s="73">
        <f>IF(E699="","",SUMIF(OUTBOUND!$G:$G,WMS!E699,OUTBOUND!$P:$P))</f>
        <v>0.247</v>
      </c>
      <c r="AA699" s="26">
        <f t="shared" si="291"/>
        <v>4</v>
      </c>
      <c r="AB699" s="26">
        <f t="shared" si="292"/>
        <v>48</v>
      </c>
      <c r="AC699" s="73">
        <f t="shared" si="293"/>
        <v>18.4</v>
      </c>
      <c r="AD699" s="73">
        <f t="shared" si="294"/>
        <v>16.0000000000001</v>
      </c>
      <c r="AE699" s="73">
        <f t="shared" si="295"/>
        <v>0.043</v>
      </c>
      <c r="AF699" s="82" t="b">
        <f t="shared" si="296"/>
        <v>1</v>
      </c>
    </row>
    <row r="700" spans="1:32">
      <c r="A700" s="43" t="s">
        <v>3685</v>
      </c>
      <c r="B700" s="19" t="s">
        <v>1455</v>
      </c>
      <c r="C700" s="19" t="s">
        <v>4079</v>
      </c>
      <c r="D700" s="19" t="s">
        <v>3591</v>
      </c>
      <c r="E700" s="58" t="str">
        <f t="shared" si="274"/>
        <v>KG-ARI-1906-00152-03508/42170440</v>
      </c>
      <c r="F700" s="19" t="s">
        <v>1457</v>
      </c>
      <c r="G700" s="20" t="s">
        <v>1458</v>
      </c>
      <c r="H700" s="45">
        <v>43690</v>
      </c>
      <c r="I700" s="46">
        <v>8</v>
      </c>
      <c r="J700" s="46">
        <v>96</v>
      </c>
      <c r="K700" s="67">
        <f t="shared" si="286"/>
        <v>12</v>
      </c>
      <c r="L700" s="47">
        <v>4.6</v>
      </c>
      <c r="M700" s="68">
        <f t="shared" si="287"/>
        <v>36.8</v>
      </c>
      <c r="N700" s="46">
        <v>30</v>
      </c>
      <c r="O700" s="46">
        <v>20</v>
      </c>
      <c r="P700" s="46">
        <v>21</v>
      </c>
      <c r="Q700" s="73">
        <f t="shared" si="288"/>
        <v>0.013</v>
      </c>
      <c r="R700" s="67">
        <f t="shared" si="289"/>
        <v>0.1</v>
      </c>
      <c r="S700" s="74">
        <f t="shared" si="290"/>
        <v>0.333333333333333</v>
      </c>
      <c r="T700" s="51">
        <v>32</v>
      </c>
      <c r="U700" s="52" t="s">
        <v>4001</v>
      </c>
      <c r="V700" s="26">
        <f>IF(E700="","",SUMIF(OUTBOUND!$G:$G,WMS!E700,OUTBOUND!$L:$L))</f>
        <v>0</v>
      </c>
      <c r="W700" s="26">
        <f>IF(E700="","",SUMIF(OUTBOUND!$G:$G,WMS!E700,OUTBOUND!$M:$M))</f>
        <v>0</v>
      </c>
      <c r="X700" s="73">
        <f>IF(E700="","",SUMIF(OUTBOUND!$G:$G,WMS!E700,OUTBOUND!$O:$O))</f>
        <v>0</v>
      </c>
      <c r="Y700" s="73">
        <f>IF(E700="","",SUMIF(OUTBOUND!$G:$G,WMS!E700,OUTBOUND!$AC:$AC))</f>
        <v>0</v>
      </c>
      <c r="Z700" s="73">
        <f>IF(E700="","",SUMIF(OUTBOUND!$G:$G,WMS!E700,OUTBOUND!$P:$P))</f>
        <v>0</v>
      </c>
      <c r="AA700" s="26">
        <f t="shared" si="291"/>
        <v>8</v>
      </c>
      <c r="AB700" s="26">
        <f t="shared" si="292"/>
        <v>96</v>
      </c>
      <c r="AC700" s="73">
        <f t="shared" si="293"/>
        <v>36.8</v>
      </c>
      <c r="AD700" s="73">
        <f t="shared" si="294"/>
        <v>32</v>
      </c>
      <c r="AE700" s="73">
        <f t="shared" si="295"/>
        <v>0.1</v>
      </c>
      <c r="AF700" s="82" t="b">
        <f t="shared" si="296"/>
        <v>1</v>
      </c>
    </row>
    <row r="701" spans="1:32">
      <c r="A701" s="43" t="s">
        <v>3685</v>
      </c>
      <c r="B701" s="19" t="s">
        <v>1455</v>
      </c>
      <c r="C701" s="19" t="s">
        <v>4079</v>
      </c>
      <c r="D701" s="19" t="s">
        <v>3595</v>
      </c>
      <c r="E701" s="58" t="str">
        <f t="shared" si="274"/>
        <v>KG-ARI-1906-00152-03508/42170464</v>
      </c>
      <c r="F701" s="19" t="s">
        <v>1457</v>
      </c>
      <c r="G701" s="20" t="s">
        <v>1460</v>
      </c>
      <c r="H701" s="45">
        <v>43690</v>
      </c>
      <c r="I701" s="46">
        <v>12</v>
      </c>
      <c r="J701" s="46">
        <v>72</v>
      </c>
      <c r="K701" s="67">
        <f t="shared" si="286"/>
        <v>6</v>
      </c>
      <c r="L701" s="47">
        <v>6.4</v>
      </c>
      <c r="M701" s="68">
        <f t="shared" si="287"/>
        <v>76.8</v>
      </c>
      <c r="N701" s="46">
        <v>52</v>
      </c>
      <c r="O701" s="46">
        <v>28.5</v>
      </c>
      <c r="P701" s="46">
        <v>27.5</v>
      </c>
      <c r="Q701" s="73">
        <f t="shared" si="288"/>
        <v>0.041</v>
      </c>
      <c r="R701" s="67">
        <f t="shared" si="289"/>
        <v>0.49</v>
      </c>
      <c r="S701" s="74">
        <f t="shared" si="290"/>
        <v>1</v>
      </c>
      <c r="T701" s="51">
        <v>72</v>
      </c>
      <c r="U701" s="52" t="s">
        <v>4001</v>
      </c>
      <c r="V701" s="26">
        <f>IF(E701="","",SUMIF(OUTBOUND!$G:$G,WMS!E701,OUTBOUND!$L:$L))</f>
        <v>6</v>
      </c>
      <c r="W701" s="26">
        <f>IF(E701="","",SUMIF(OUTBOUND!$G:$G,WMS!E701,OUTBOUND!$M:$M))</f>
        <v>36</v>
      </c>
      <c r="X701" s="73">
        <f>IF(E701="","",SUMIF(OUTBOUND!$G:$G,WMS!E701,OUTBOUND!$O:$O))</f>
        <v>38.4</v>
      </c>
      <c r="Y701" s="73">
        <f>IF(E701="","",SUMIF(OUTBOUND!$G:$G,WMS!E701,OUTBOUND!$AC:$AC))</f>
        <v>36</v>
      </c>
      <c r="Z701" s="73">
        <f>IF(E701="","",SUMIF(OUTBOUND!$G:$G,WMS!E701,OUTBOUND!$P:$P))</f>
        <v>0.246</v>
      </c>
      <c r="AA701" s="26">
        <f t="shared" si="291"/>
        <v>6</v>
      </c>
      <c r="AB701" s="26">
        <f t="shared" si="292"/>
        <v>36</v>
      </c>
      <c r="AC701" s="73">
        <f t="shared" si="293"/>
        <v>38.4</v>
      </c>
      <c r="AD701" s="73">
        <f t="shared" si="294"/>
        <v>36</v>
      </c>
      <c r="AE701" s="73">
        <f t="shared" si="295"/>
        <v>0.244</v>
      </c>
      <c r="AF701" s="82" t="b">
        <f t="shared" si="296"/>
        <v>1</v>
      </c>
    </row>
    <row r="702" spans="1:33">
      <c r="A702" s="61" t="s">
        <v>3685</v>
      </c>
      <c r="B702" s="62" t="s">
        <v>1455</v>
      </c>
      <c r="C702" s="62" t="s">
        <v>4078</v>
      </c>
      <c r="D702" s="62" t="s">
        <v>3595</v>
      </c>
      <c r="E702" s="58" t="str">
        <f t="shared" si="274"/>
        <v>KG-ARI-1904-00124-03506/42170464</v>
      </c>
      <c r="F702" s="19" t="s">
        <v>1457</v>
      </c>
      <c r="G702" s="20" t="s">
        <v>1460</v>
      </c>
      <c r="H702" s="45">
        <v>43690</v>
      </c>
      <c r="I702" s="46">
        <v>25</v>
      </c>
      <c r="J702" s="46">
        <v>150</v>
      </c>
      <c r="K702" s="67">
        <f t="shared" si="286"/>
        <v>6</v>
      </c>
      <c r="L702" s="47">
        <v>6.4</v>
      </c>
      <c r="M702" s="68">
        <f t="shared" si="287"/>
        <v>160</v>
      </c>
      <c r="N702" s="46">
        <v>52</v>
      </c>
      <c r="O702" s="46">
        <v>28.5</v>
      </c>
      <c r="P702" s="46">
        <v>27.5</v>
      </c>
      <c r="Q702" s="73">
        <f t="shared" si="288"/>
        <v>0.041</v>
      </c>
      <c r="R702" s="67">
        <f t="shared" si="289"/>
        <v>1.02</v>
      </c>
      <c r="S702" s="74">
        <f t="shared" si="290"/>
        <v>1</v>
      </c>
      <c r="T702" s="51">
        <v>150</v>
      </c>
      <c r="U702" s="52" t="s">
        <v>4001</v>
      </c>
      <c r="V702" s="26">
        <f>IF(E702="","",SUMIF(OUTBOUND!$G:$G,WMS!E702,OUTBOUND!$L:$L))</f>
        <v>25</v>
      </c>
      <c r="W702" s="26">
        <f>IF(E702="","",SUMIF(OUTBOUND!$G:$G,WMS!E702,OUTBOUND!$M:$M))</f>
        <v>150</v>
      </c>
      <c r="X702" s="73">
        <f>IF(E702="","",SUMIF(OUTBOUND!$G:$G,WMS!E702,OUTBOUND!$O:$O))</f>
        <v>160</v>
      </c>
      <c r="Y702" s="73">
        <f>IF(E702="","",SUMIF(OUTBOUND!$G:$G,WMS!E702,OUTBOUND!$AC:$AC))</f>
        <v>150</v>
      </c>
      <c r="Z702" s="73">
        <f>IF(E702="","",SUMIF(OUTBOUND!$G:$G,WMS!E702,OUTBOUND!$P:$P))</f>
        <v>1.025</v>
      </c>
      <c r="AA702" s="26">
        <f t="shared" si="291"/>
        <v>0</v>
      </c>
      <c r="AB702" s="26">
        <f t="shared" si="292"/>
        <v>0</v>
      </c>
      <c r="AC702" s="73">
        <f t="shared" si="293"/>
        <v>0</v>
      </c>
      <c r="AD702" s="73">
        <f t="shared" si="294"/>
        <v>0</v>
      </c>
      <c r="AE702" s="73">
        <f t="shared" si="295"/>
        <v>-0.00500000000000012</v>
      </c>
      <c r="AF702" s="82" t="e">
        <f t="shared" si="296"/>
        <v>#DIV/0!</v>
      </c>
      <c r="AG702" s="60" t="s">
        <v>3310</v>
      </c>
    </row>
    <row r="703" spans="1:32">
      <c r="A703" s="43" t="s">
        <v>3685</v>
      </c>
      <c r="B703" s="19" t="s">
        <v>1462</v>
      </c>
      <c r="C703" s="19" t="s">
        <v>4080</v>
      </c>
      <c r="D703" s="19" t="s">
        <v>4081</v>
      </c>
      <c r="E703" s="58" t="str">
        <f t="shared" si="274"/>
        <v>KG-ARI-1908-00195-04269/42762256</v>
      </c>
      <c r="F703" s="19" t="s">
        <v>1464</v>
      </c>
      <c r="G703" s="19" t="s">
        <v>1465</v>
      </c>
      <c r="H703" s="45">
        <v>43697</v>
      </c>
      <c r="I703" s="46">
        <v>9</v>
      </c>
      <c r="J703" s="46">
        <v>54</v>
      </c>
      <c r="K703" s="67">
        <f t="shared" si="286"/>
        <v>6</v>
      </c>
      <c r="L703" s="47">
        <v>0.65</v>
      </c>
      <c r="M703" s="68">
        <f t="shared" si="287"/>
        <v>5.85</v>
      </c>
      <c r="N703" s="46">
        <v>20</v>
      </c>
      <c r="O703" s="46">
        <v>18.5</v>
      </c>
      <c r="P703" s="46">
        <v>17</v>
      </c>
      <c r="Q703" s="73">
        <f t="shared" si="288"/>
        <v>0.006</v>
      </c>
      <c r="R703" s="67">
        <f t="shared" si="289"/>
        <v>0.06</v>
      </c>
      <c r="S703" s="74">
        <f t="shared" si="290"/>
        <v>0.0733333333333333</v>
      </c>
      <c r="T703" s="51">
        <v>3.96</v>
      </c>
      <c r="U703" s="79" t="s">
        <v>3723</v>
      </c>
      <c r="V703" s="26">
        <f>IF(E703="","",SUMIF(OUTBOUND!$G:$G,WMS!E703,OUTBOUND!$L:$L))</f>
        <v>4</v>
      </c>
      <c r="W703" s="26">
        <f>IF(E703="","",SUMIF(OUTBOUND!$G:$G,WMS!E703,OUTBOUND!$M:$M))</f>
        <v>24</v>
      </c>
      <c r="X703" s="73">
        <f>IF(E703="","",SUMIF(OUTBOUND!$G:$G,WMS!E703,OUTBOUND!$O:$O))</f>
        <v>2.6</v>
      </c>
      <c r="Y703" s="73">
        <f>IF(E703="","",SUMIF(OUTBOUND!$G:$G,WMS!E703,OUTBOUND!$AC:$AC))</f>
        <v>1.76</v>
      </c>
      <c r="Z703" s="73">
        <f>IF(E703="","",SUMIF(OUTBOUND!$G:$G,WMS!E703,OUTBOUND!$P:$P))</f>
        <v>0.024</v>
      </c>
      <c r="AA703" s="26">
        <f t="shared" si="291"/>
        <v>5</v>
      </c>
      <c r="AB703" s="26">
        <f t="shared" si="292"/>
        <v>30</v>
      </c>
      <c r="AC703" s="73">
        <f t="shared" si="293"/>
        <v>3.25</v>
      </c>
      <c r="AD703" s="73">
        <f t="shared" si="294"/>
        <v>2.2</v>
      </c>
      <c r="AE703" s="73">
        <f t="shared" si="295"/>
        <v>0.036</v>
      </c>
      <c r="AF703" s="82" t="b">
        <f t="shared" si="296"/>
        <v>1</v>
      </c>
    </row>
    <row r="704" spans="1:32">
      <c r="A704" s="43" t="s">
        <v>3685</v>
      </c>
      <c r="B704" s="19" t="s">
        <v>1466</v>
      </c>
      <c r="C704" s="19" t="s">
        <v>4082</v>
      </c>
      <c r="D704" s="19">
        <v>42758709</v>
      </c>
      <c r="E704" s="58" t="str">
        <f t="shared" si="274"/>
        <v>KG-ARI-1906-00169-03988/42758709</v>
      </c>
      <c r="F704" s="19" t="s">
        <v>1468</v>
      </c>
      <c r="G704" s="19" t="s">
        <v>1469</v>
      </c>
      <c r="H704" s="45">
        <v>43697</v>
      </c>
      <c r="I704" s="46">
        <v>10</v>
      </c>
      <c r="J704" s="46">
        <v>40</v>
      </c>
      <c r="K704" s="67">
        <f t="shared" si="286"/>
        <v>4</v>
      </c>
      <c r="L704" s="47">
        <v>2.85</v>
      </c>
      <c r="M704" s="68">
        <f t="shared" si="287"/>
        <v>28.5</v>
      </c>
      <c r="N704" s="46">
        <v>32</v>
      </c>
      <c r="O704" s="46">
        <v>31</v>
      </c>
      <c r="P704" s="46">
        <v>32</v>
      </c>
      <c r="Q704" s="73">
        <f t="shared" si="288"/>
        <v>0.032</v>
      </c>
      <c r="R704" s="67">
        <f t="shared" si="289"/>
        <v>0.32</v>
      </c>
      <c r="S704" s="74">
        <f t="shared" si="290"/>
        <v>0.6</v>
      </c>
      <c r="T704" s="51">
        <v>24</v>
      </c>
      <c r="U704" s="79" t="s">
        <v>3723</v>
      </c>
      <c r="V704" s="26">
        <f>IF(E704="","",SUMIF(OUTBOUND!$G:$G,WMS!E704,OUTBOUND!$L:$L))</f>
        <v>0</v>
      </c>
      <c r="W704" s="26">
        <f>IF(E704="","",SUMIF(OUTBOUND!$G:$G,WMS!E704,OUTBOUND!$M:$M))</f>
        <v>0</v>
      </c>
      <c r="X704" s="73">
        <f>IF(E704="","",SUMIF(OUTBOUND!$G:$G,WMS!E704,OUTBOUND!$O:$O))</f>
        <v>0</v>
      </c>
      <c r="Y704" s="73">
        <f>IF(E704="","",SUMIF(OUTBOUND!$G:$G,WMS!E704,OUTBOUND!$AC:$AC))</f>
        <v>0</v>
      </c>
      <c r="Z704" s="73">
        <f>IF(E704="","",SUMIF(OUTBOUND!$G:$G,WMS!E704,OUTBOUND!$P:$P))</f>
        <v>0</v>
      </c>
      <c r="AA704" s="26">
        <f t="shared" si="291"/>
        <v>10</v>
      </c>
      <c r="AB704" s="26">
        <f t="shared" si="292"/>
        <v>40</v>
      </c>
      <c r="AC704" s="73">
        <f t="shared" si="293"/>
        <v>28.5</v>
      </c>
      <c r="AD704" s="73">
        <f t="shared" si="294"/>
        <v>24</v>
      </c>
      <c r="AE704" s="73">
        <f t="shared" si="295"/>
        <v>0.32</v>
      </c>
      <c r="AF704" s="82" t="b">
        <f t="shared" si="296"/>
        <v>1</v>
      </c>
    </row>
    <row r="705" spans="1:32">
      <c r="A705" s="43" t="s">
        <v>3685</v>
      </c>
      <c r="B705" s="19" t="s">
        <v>1466</v>
      </c>
      <c r="C705" s="19" t="s">
        <v>4082</v>
      </c>
      <c r="D705" s="19">
        <v>42744924</v>
      </c>
      <c r="E705" s="58" t="str">
        <f t="shared" si="274"/>
        <v>KG-ARI-1906-00169-03988/42744924</v>
      </c>
      <c r="F705" s="19" t="s">
        <v>1468</v>
      </c>
      <c r="G705" s="19" t="s">
        <v>1471</v>
      </c>
      <c r="H705" s="45">
        <v>43697</v>
      </c>
      <c r="I705" s="46">
        <v>8</v>
      </c>
      <c r="J705" s="46">
        <v>32</v>
      </c>
      <c r="K705" s="67">
        <f t="shared" si="286"/>
        <v>4</v>
      </c>
      <c r="L705" s="47">
        <v>2.25</v>
      </c>
      <c r="M705" s="68">
        <f t="shared" si="287"/>
        <v>18</v>
      </c>
      <c r="N705" s="46">
        <v>28.5</v>
      </c>
      <c r="O705" s="46">
        <v>28.5</v>
      </c>
      <c r="P705" s="46">
        <v>25.5</v>
      </c>
      <c r="Q705" s="73">
        <f t="shared" si="288"/>
        <v>0.021</v>
      </c>
      <c r="R705" s="67">
        <f t="shared" si="289"/>
        <v>0.17</v>
      </c>
      <c r="S705" s="74">
        <f t="shared" si="290"/>
        <v>0.3</v>
      </c>
      <c r="T705" s="51">
        <v>9.6</v>
      </c>
      <c r="U705" s="52" t="s">
        <v>4023</v>
      </c>
      <c r="V705" s="26">
        <f>IF(E705="","",SUMIF(OUTBOUND!$G:$G,WMS!E705,OUTBOUND!$L:$L))</f>
        <v>5</v>
      </c>
      <c r="W705" s="26">
        <f>IF(E705="","",SUMIF(OUTBOUND!$G:$G,WMS!E705,OUTBOUND!$M:$M))</f>
        <v>20</v>
      </c>
      <c r="X705" s="73">
        <f>IF(E705="","",SUMIF(OUTBOUND!$G:$G,WMS!E705,OUTBOUND!$O:$O))</f>
        <v>11.25</v>
      </c>
      <c r="Y705" s="73">
        <f>IF(E705="","",SUMIF(OUTBOUND!$G:$G,WMS!E705,OUTBOUND!$AC:$AC))</f>
        <v>6</v>
      </c>
      <c r="Z705" s="73">
        <f>IF(E705="","",SUMIF(OUTBOUND!$G:$G,WMS!E705,OUTBOUND!$P:$P))</f>
        <v>0.105</v>
      </c>
      <c r="AA705" s="26">
        <f t="shared" si="291"/>
        <v>3</v>
      </c>
      <c r="AB705" s="26">
        <f t="shared" si="292"/>
        <v>12</v>
      </c>
      <c r="AC705" s="73">
        <f t="shared" si="293"/>
        <v>6.75</v>
      </c>
      <c r="AD705" s="73">
        <f t="shared" si="294"/>
        <v>3.6</v>
      </c>
      <c r="AE705" s="73">
        <f t="shared" si="295"/>
        <v>0.065</v>
      </c>
      <c r="AF705" s="82" t="b">
        <f t="shared" si="296"/>
        <v>1</v>
      </c>
    </row>
    <row r="706" spans="1:32">
      <c r="A706" s="43" t="s">
        <v>3685</v>
      </c>
      <c r="B706" s="19" t="s">
        <v>1473</v>
      </c>
      <c r="C706" s="19" t="s">
        <v>4083</v>
      </c>
      <c r="D706" s="19" t="s">
        <v>4084</v>
      </c>
      <c r="E706" s="58" t="str">
        <f t="shared" si="274"/>
        <v>KG-ROB-1908-00136-03204/38201530</v>
      </c>
      <c r="F706" s="19" t="s">
        <v>1475</v>
      </c>
      <c r="G706" s="19" t="s">
        <v>1476</v>
      </c>
      <c r="H706" s="45">
        <v>43697</v>
      </c>
      <c r="I706" s="46">
        <v>67</v>
      </c>
      <c r="J706" s="46">
        <v>804</v>
      </c>
      <c r="K706" s="67">
        <f t="shared" si="286"/>
        <v>12</v>
      </c>
      <c r="L706" s="47">
        <v>3.35</v>
      </c>
      <c r="M706" s="68">
        <f t="shared" si="287"/>
        <v>224.45</v>
      </c>
      <c r="N706" s="46">
        <v>37</v>
      </c>
      <c r="O706" s="46">
        <v>30</v>
      </c>
      <c r="P706" s="46">
        <v>18</v>
      </c>
      <c r="Q706" s="73">
        <f t="shared" si="288"/>
        <v>0.02</v>
      </c>
      <c r="R706" s="67">
        <f t="shared" si="289"/>
        <v>1.34</v>
      </c>
      <c r="S706" s="74">
        <f t="shared" si="290"/>
        <v>0.241666666666667</v>
      </c>
      <c r="T706" s="51">
        <v>194.3</v>
      </c>
      <c r="U706" s="79" t="s">
        <v>3340</v>
      </c>
      <c r="V706" s="26">
        <f>IF(E706="","",SUMIF(OUTBOUND!$G:$G,WMS!E706,OUTBOUND!$L:$L))</f>
        <v>0</v>
      </c>
      <c r="W706" s="26">
        <f>IF(E706="","",SUMIF(OUTBOUND!$G:$G,WMS!E706,OUTBOUND!$M:$M))</f>
        <v>0</v>
      </c>
      <c r="X706" s="73">
        <f>IF(E706="","",SUMIF(OUTBOUND!$G:$G,WMS!E706,OUTBOUND!$O:$O))</f>
        <v>0</v>
      </c>
      <c r="Y706" s="73">
        <f>IF(E706="","",SUMIF(OUTBOUND!$G:$G,WMS!E706,OUTBOUND!$AC:$AC))</f>
        <v>0</v>
      </c>
      <c r="Z706" s="73">
        <f>IF(E706="","",SUMIF(OUTBOUND!$G:$G,WMS!E706,OUTBOUND!$P:$P))</f>
        <v>0</v>
      </c>
      <c r="AA706" s="26">
        <f t="shared" si="291"/>
        <v>67</v>
      </c>
      <c r="AB706" s="26">
        <f t="shared" si="292"/>
        <v>804</v>
      </c>
      <c r="AC706" s="73">
        <f t="shared" si="293"/>
        <v>224.45</v>
      </c>
      <c r="AD706" s="73">
        <f t="shared" si="294"/>
        <v>194.3</v>
      </c>
      <c r="AE706" s="73">
        <f t="shared" si="295"/>
        <v>1.34</v>
      </c>
      <c r="AF706" s="82" t="b">
        <f t="shared" si="296"/>
        <v>1</v>
      </c>
    </row>
    <row r="707" spans="1:32">
      <c r="A707" s="43" t="s">
        <v>3685</v>
      </c>
      <c r="B707" s="19" t="s">
        <v>1478</v>
      </c>
      <c r="C707" s="19" t="s">
        <v>4085</v>
      </c>
      <c r="D707" s="19" t="s">
        <v>4086</v>
      </c>
      <c r="E707" s="58" t="str">
        <f t="shared" si="274"/>
        <v>KG-ARI-1909-00186-04120/42675853</v>
      </c>
      <c r="F707" s="19" t="s">
        <v>1480</v>
      </c>
      <c r="G707" s="19" t="s">
        <v>1481</v>
      </c>
      <c r="H707" s="45">
        <v>43705</v>
      </c>
      <c r="I707" s="46">
        <v>24</v>
      </c>
      <c r="J707" s="46">
        <v>144</v>
      </c>
      <c r="K707" s="67">
        <f t="shared" si="286"/>
        <v>6</v>
      </c>
      <c r="L707" s="47">
        <v>7.5</v>
      </c>
      <c r="M707" s="68">
        <f t="shared" si="287"/>
        <v>180</v>
      </c>
      <c r="N707" s="46">
        <v>44</v>
      </c>
      <c r="O707" s="46">
        <v>39</v>
      </c>
      <c r="P707" s="46">
        <v>58</v>
      </c>
      <c r="Q707" s="73">
        <f t="shared" si="288"/>
        <v>0.1</v>
      </c>
      <c r="R707" s="67">
        <f t="shared" si="289"/>
        <v>2.39</v>
      </c>
      <c r="S707" s="74">
        <f t="shared" si="290"/>
        <v>0.847222222222222</v>
      </c>
      <c r="T707" s="51">
        <v>122</v>
      </c>
      <c r="U707" s="52" t="s">
        <v>4057</v>
      </c>
      <c r="V707" s="26">
        <f>IF(E707="","",SUMIF(OUTBOUND!$G:$G,WMS!E707,OUTBOUND!$L:$L))</f>
        <v>11</v>
      </c>
      <c r="W707" s="26">
        <f>IF(E707="","",SUMIF(OUTBOUND!$G:$G,WMS!E707,OUTBOUND!$M:$M))</f>
        <v>66</v>
      </c>
      <c r="X707" s="73">
        <f>IF(E707="","",SUMIF(OUTBOUND!$G:$G,WMS!E707,OUTBOUND!$O:$O))</f>
        <v>82.5</v>
      </c>
      <c r="Y707" s="73">
        <f>IF(E707="","",SUMIF(OUTBOUND!$G:$G,WMS!E707,OUTBOUND!$AC:$AC))</f>
        <v>55.9166666666667</v>
      </c>
      <c r="Z707" s="73">
        <f>IF(E707="","",SUMIF(OUTBOUND!$G:$G,WMS!E707,OUTBOUND!$P:$P))</f>
        <v>1.1</v>
      </c>
      <c r="AA707" s="26">
        <f t="shared" si="291"/>
        <v>13</v>
      </c>
      <c r="AB707" s="26">
        <f t="shared" si="292"/>
        <v>78</v>
      </c>
      <c r="AC707" s="73">
        <f t="shared" si="293"/>
        <v>97.5</v>
      </c>
      <c r="AD707" s="73">
        <f t="shared" si="294"/>
        <v>66.0833333333333</v>
      </c>
      <c r="AE707" s="73">
        <f t="shared" si="295"/>
        <v>1.29</v>
      </c>
      <c r="AF707" s="82" t="b">
        <f t="shared" si="296"/>
        <v>1</v>
      </c>
    </row>
    <row r="708" spans="1:32">
      <c r="A708" s="43" t="s">
        <v>3685</v>
      </c>
      <c r="B708" s="19" t="s">
        <v>1483</v>
      </c>
      <c r="C708" s="19" t="s">
        <v>4087</v>
      </c>
      <c r="D708" s="19">
        <v>42743170</v>
      </c>
      <c r="E708" s="58" t="str">
        <f t="shared" si="274"/>
        <v>KG-ARI-1906-00169-03588/42743170</v>
      </c>
      <c r="F708" s="19" t="s">
        <v>1485</v>
      </c>
      <c r="G708" s="19" t="s">
        <v>1486</v>
      </c>
      <c r="H708" s="45">
        <v>43705</v>
      </c>
      <c r="I708" s="46">
        <v>11</v>
      </c>
      <c r="J708" s="46">
        <v>66</v>
      </c>
      <c r="K708" s="67">
        <f t="shared" si="286"/>
        <v>6</v>
      </c>
      <c r="L708" s="47">
        <v>6.3</v>
      </c>
      <c r="M708" s="68">
        <f t="shared" si="287"/>
        <v>69.3</v>
      </c>
      <c r="N708" s="46">
        <v>41</v>
      </c>
      <c r="O708" s="46">
        <v>22</v>
      </c>
      <c r="P708" s="46">
        <v>25</v>
      </c>
      <c r="Q708" s="73">
        <f t="shared" si="288"/>
        <v>0.023</v>
      </c>
      <c r="R708" s="67">
        <f t="shared" si="289"/>
        <v>0.25</v>
      </c>
      <c r="S708" s="74">
        <f t="shared" si="290"/>
        <v>0.818181818181818</v>
      </c>
      <c r="T708" s="51">
        <v>54</v>
      </c>
      <c r="U708" s="52" t="s">
        <v>4088</v>
      </c>
      <c r="V708" s="26">
        <f>IF(E708="","",SUMIF(OUTBOUND!$G:$G,WMS!E708,OUTBOUND!$L:$L))</f>
        <v>0</v>
      </c>
      <c r="W708" s="26">
        <f>IF(E708="","",SUMIF(OUTBOUND!$G:$G,WMS!E708,OUTBOUND!$M:$M))</f>
        <v>0</v>
      </c>
      <c r="X708" s="73">
        <f>IF(E708="","",SUMIF(OUTBOUND!$G:$G,WMS!E708,OUTBOUND!$O:$O))</f>
        <v>0</v>
      </c>
      <c r="Y708" s="73">
        <f>IF(E708="","",SUMIF(OUTBOUND!$G:$G,WMS!E708,OUTBOUND!$AC:$AC))</f>
        <v>0</v>
      </c>
      <c r="Z708" s="73">
        <f>IF(E708="","",SUMIF(OUTBOUND!$G:$G,WMS!E708,OUTBOUND!$P:$P))</f>
        <v>0</v>
      </c>
      <c r="AA708" s="26">
        <f t="shared" si="291"/>
        <v>11</v>
      </c>
      <c r="AB708" s="26">
        <f t="shared" si="292"/>
        <v>66</v>
      </c>
      <c r="AC708" s="73">
        <f t="shared" si="293"/>
        <v>69.3</v>
      </c>
      <c r="AD708" s="73">
        <f t="shared" si="294"/>
        <v>54</v>
      </c>
      <c r="AE708" s="73">
        <f t="shared" si="295"/>
        <v>0.25</v>
      </c>
      <c r="AF708" s="82" t="b">
        <f t="shared" si="296"/>
        <v>1</v>
      </c>
    </row>
    <row r="709" spans="1:32">
      <c r="A709" s="43" t="s">
        <v>3685</v>
      </c>
      <c r="B709" s="19" t="s">
        <v>1483</v>
      </c>
      <c r="C709" s="19" t="s">
        <v>4087</v>
      </c>
      <c r="D709" s="19">
        <v>42705451</v>
      </c>
      <c r="E709" s="58" t="str">
        <f t="shared" si="274"/>
        <v>KG-ARI-1906-00169-03588/42705451</v>
      </c>
      <c r="F709" s="19" t="s">
        <v>1485</v>
      </c>
      <c r="G709" s="19" t="s">
        <v>1487</v>
      </c>
      <c r="H709" s="45">
        <v>43705</v>
      </c>
      <c r="I709" s="46">
        <v>5</v>
      </c>
      <c r="J709" s="46">
        <v>20</v>
      </c>
      <c r="K709" s="67">
        <f t="shared" si="286"/>
        <v>4</v>
      </c>
      <c r="L709" s="47">
        <v>2.9</v>
      </c>
      <c r="M709" s="68">
        <f t="shared" si="287"/>
        <v>14.5</v>
      </c>
      <c r="N709" s="46">
        <v>41</v>
      </c>
      <c r="O709" s="46">
        <v>26</v>
      </c>
      <c r="P709" s="46">
        <v>25</v>
      </c>
      <c r="Q709" s="73">
        <f t="shared" si="288"/>
        <v>0.027</v>
      </c>
      <c r="R709" s="67">
        <f t="shared" si="289"/>
        <v>0.13</v>
      </c>
      <c r="S709" s="74">
        <f t="shared" si="290"/>
        <v>0.6</v>
      </c>
      <c r="T709" s="51">
        <v>12</v>
      </c>
      <c r="U709" s="52" t="s">
        <v>4088</v>
      </c>
      <c r="V709" s="26">
        <f>IF(E709="","",SUMIF(OUTBOUND!$G:$G,WMS!E709,OUTBOUND!$L:$L))</f>
        <v>3</v>
      </c>
      <c r="W709" s="26">
        <f>IF(E709="","",SUMIF(OUTBOUND!$G:$G,WMS!E709,OUTBOUND!$M:$M))</f>
        <v>12</v>
      </c>
      <c r="X709" s="73">
        <f>IF(E709="","",SUMIF(OUTBOUND!$G:$G,WMS!E709,OUTBOUND!$O:$O))</f>
        <v>8.7</v>
      </c>
      <c r="Y709" s="73">
        <f>IF(E709="","",SUMIF(OUTBOUND!$G:$G,WMS!E709,OUTBOUND!$AC:$AC))</f>
        <v>7.2</v>
      </c>
      <c r="Z709" s="73">
        <f>IF(E709="","",SUMIF(OUTBOUND!$G:$G,WMS!E709,OUTBOUND!$P:$P))</f>
        <v>0.081</v>
      </c>
      <c r="AA709" s="26">
        <f t="shared" si="291"/>
        <v>2</v>
      </c>
      <c r="AB709" s="26">
        <f t="shared" si="292"/>
        <v>8</v>
      </c>
      <c r="AC709" s="73">
        <f t="shared" si="293"/>
        <v>5.8</v>
      </c>
      <c r="AD709" s="73">
        <f t="shared" si="294"/>
        <v>4.8</v>
      </c>
      <c r="AE709" s="73">
        <f t="shared" si="295"/>
        <v>0.049</v>
      </c>
      <c r="AF709" s="82" t="b">
        <f t="shared" si="296"/>
        <v>1</v>
      </c>
    </row>
    <row r="710" spans="1:32">
      <c r="A710" s="43" t="s">
        <v>3685</v>
      </c>
      <c r="B710" s="19" t="s">
        <v>1483</v>
      </c>
      <c r="C710" s="19" t="s">
        <v>4087</v>
      </c>
      <c r="D710" s="19">
        <v>41674284</v>
      </c>
      <c r="E710" s="58" t="str">
        <f t="shared" si="274"/>
        <v>KG-ARI-1906-00169-03588/41674284</v>
      </c>
      <c r="F710" s="19" t="s">
        <v>1485</v>
      </c>
      <c r="G710" s="19" t="s">
        <v>1488</v>
      </c>
      <c r="H710" s="45">
        <v>43705</v>
      </c>
      <c r="I710" s="46">
        <v>2</v>
      </c>
      <c r="J710" s="46">
        <v>12</v>
      </c>
      <c r="K710" s="67">
        <f t="shared" si="286"/>
        <v>6</v>
      </c>
      <c r="L710" s="47">
        <v>8</v>
      </c>
      <c r="M710" s="68">
        <f t="shared" si="287"/>
        <v>16</v>
      </c>
      <c r="N710" s="46">
        <v>40</v>
      </c>
      <c r="O710" s="46">
        <v>27</v>
      </c>
      <c r="P710" s="46">
        <v>57.5</v>
      </c>
      <c r="Q710" s="73">
        <f t="shared" si="288"/>
        <v>0.062</v>
      </c>
      <c r="R710" s="67">
        <f t="shared" si="289"/>
        <v>0.12</v>
      </c>
      <c r="S710" s="74">
        <f t="shared" si="290"/>
        <v>1</v>
      </c>
      <c r="T710" s="51">
        <v>12</v>
      </c>
      <c r="U710" s="52" t="s">
        <v>4088</v>
      </c>
      <c r="V710" s="26">
        <f>IF(E710="","",SUMIF(OUTBOUND!$G:$G,WMS!E710,OUTBOUND!$L:$L))</f>
        <v>0</v>
      </c>
      <c r="W710" s="26">
        <f>IF(E710="","",SUMIF(OUTBOUND!$G:$G,WMS!E710,OUTBOUND!$M:$M))</f>
        <v>0</v>
      </c>
      <c r="X710" s="73">
        <f>IF(E710="","",SUMIF(OUTBOUND!$G:$G,WMS!E710,OUTBOUND!$O:$O))</f>
        <v>0</v>
      </c>
      <c r="Y710" s="73">
        <f>IF(E710="","",SUMIF(OUTBOUND!$G:$G,WMS!E710,OUTBOUND!$AC:$AC))</f>
        <v>0</v>
      </c>
      <c r="Z710" s="73">
        <f>IF(E710="","",SUMIF(OUTBOUND!$G:$G,WMS!E710,OUTBOUND!$P:$P))</f>
        <v>0</v>
      </c>
      <c r="AA710" s="26">
        <f t="shared" si="291"/>
        <v>2</v>
      </c>
      <c r="AB710" s="26">
        <f t="shared" si="292"/>
        <v>12</v>
      </c>
      <c r="AC710" s="73">
        <f t="shared" si="293"/>
        <v>16</v>
      </c>
      <c r="AD710" s="73">
        <f t="shared" si="294"/>
        <v>12</v>
      </c>
      <c r="AE710" s="73">
        <f t="shared" si="295"/>
        <v>0.12</v>
      </c>
      <c r="AF710" s="82" t="b">
        <f t="shared" si="296"/>
        <v>1</v>
      </c>
    </row>
    <row r="711" spans="1:32">
      <c r="A711" s="43" t="s">
        <v>3685</v>
      </c>
      <c r="B711" s="19" t="s">
        <v>1483</v>
      </c>
      <c r="C711" s="19" t="s">
        <v>4087</v>
      </c>
      <c r="D711" s="19">
        <v>42747635</v>
      </c>
      <c r="E711" s="58" t="str">
        <f t="shared" si="274"/>
        <v>KG-ARI-1906-00169-03588/42747635</v>
      </c>
      <c r="F711" s="19" t="s">
        <v>1485</v>
      </c>
      <c r="G711" s="19" t="s">
        <v>1489</v>
      </c>
      <c r="H711" s="45">
        <v>43705</v>
      </c>
      <c r="I711" s="46">
        <v>3</v>
      </c>
      <c r="J711" s="46">
        <v>18</v>
      </c>
      <c r="K711" s="67">
        <f t="shared" si="286"/>
        <v>6</v>
      </c>
      <c r="L711" s="47">
        <v>2.1</v>
      </c>
      <c r="M711" s="68">
        <f t="shared" si="287"/>
        <v>6.3</v>
      </c>
      <c r="N711" s="46">
        <v>45.5</v>
      </c>
      <c r="O711" s="46">
        <v>31.5</v>
      </c>
      <c r="P711" s="46">
        <v>17</v>
      </c>
      <c r="Q711" s="73">
        <f t="shared" si="288"/>
        <v>0.024</v>
      </c>
      <c r="R711" s="67">
        <f t="shared" si="289"/>
        <v>0.07</v>
      </c>
      <c r="S711" s="74">
        <f t="shared" si="290"/>
        <v>0.166666666666667</v>
      </c>
      <c r="T711" s="51">
        <v>3</v>
      </c>
      <c r="U711" s="52" t="s">
        <v>3675</v>
      </c>
      <c r="V711" s="26">
        <f>IF(E711="","",SUMIF(OUTBOUND!$G:$G,WMS!E711,OUTBOUND!$L:$L))</f>
        <v>0</v>
      </c>
      <c r="W711" s="26">
        <f>IF(E711="","",SUMIF(OUTBOUND!$G:$G,WMS!E711,OUTBOUND!$M:$M))</f>
        <v>0</v>
      </c>
      <c r="X711" s="73">
        <f>IF(E711="","",SUMIF(OUTBOUND!$G:$G,WMS!E711,OUTBOUND!$O:$O))</f>
        <v>0</v>
      </c>
      <c r="Y711" s="73">
        <f>IF(E711="","",SUMIF(OUTBOUND!$G:$G,WMS!E711,OUTBOUND!$AC:$AC))</f>
        <v>0</v>
      </c>
      <c r="Z711" s="73">
        <f>IF(E711="","",SUMIF(OUTBOUND!$G:$G,WMS!E711,OUTBOUND!$P:$P))</f>
        <v>0</v>
      </c>
      <c r="AA711" s="26">
        <f t="shared" si="291"/>
        <v>3</v>
      </c>
      <c r="AB711" s="26">
        <f t="shared" si="292"/>
        <v>18</v>
      </c>
      <c r="AC711" s="73">
        <f t="shared" si="293"/>
        <v>6.3</v>
      </c>
      <c r="AD711" s="73">
        <f t="shared" si="294"/>
        <v>3</v>
      </c>
      <c r="AE711" s="73">
        <f t="shared" si="295"/>
        <v>0.07</v>
      </c>
      <c r="AF711" s="82" t="b">
        <f t="shared" si="296"/>
        <v>1</v>
      </c>
    </row>
    <row r="712" spans="1:32">
      <c r="A712" s="43" t="s">
        <v>3685</v>
      </c>
      <c r="B712" s="19" t="s">
        <v>1483</v>
      </c>
      <c r="C712" s="19" t="s">
        <v>4087</v>
      </c>
      <c r="D712" s="19">
        <v>42701934</v>
      </c>
      <c r="E712" s="58" t="str">
        <f t="shared" si="274"/>
        <v>KG-ARI-1906-00169-03588/42701934</v>
      </c>
      <c r="F712" s="19" t="s">
        <v>1485</v>
      </c>
      <c r="G712" s="19" t="s">
        <v>1490</v>
      </c>
      <c r="H712" s="45">
        <v>43705</v>
      </c>
      <c r="I712" s="46">
        <v>4</v>
      </c>
      <c r="J712" s="46">
        <v>32</v>
      </c>
      <c r="K712" s="67">
        <f t="shared" si="286"/>
        <v>8</v>
      </c>
      <c r="L712" s="47">
        <v>1.6</v>
      </c>
      <c r="M712" s="68">
        <f t="shared" si="287"/>
        <v>6.4</v>
      </c>
      <c r="N712" s="46">
        <v>24</v>
      </c>
      <c r="O712" s="46">
        <v>24</v>
      </c>
      <c r="P712" s="46">
        <v>20</v>
      </c>
      <c r="Q712" s="73">
        <f t="shared" si="288"/>
        <v>0.012</v>
      </c>
      <c r="R712" s="67">
        <f t="shared" si="289"/>
        <v>0.05</v>
      </c>
      <c r="S712" s="74">
        <f t="shared" si="290"/>
        <v>0.125</v>
      </c>
      <c r="T712" s="51">
        <v>4</v>
      </c>
      <c r="U712" s="52" t="s">
        <v>4088</v>
      </c>
      <c r="V712" s="26">
        <f>IF(E712="","",SUMIF(OUTBOUND!$G:$G,WMS!E712,OUTBOUND!$L:$L))</f>
        <v>0</v>
      </c>
      <c r="W712" s="26">
        <f>IF(E712="","",SUMIF(OUTBOUND!$G:$G,WMS!E712,OUTBOUND!$M:$M))</f>
        <v>0</v>
      </c>
      <c r="X712" s="73">
        <f>IF(E712="","",SUMIF(OUTBOUND!$G:$G,WMS!E712,OUTBOUND!$O:$O))</f>
        <v>0</v>
      </c>
      <c r="Y712" s="73">
        <f>IF(E712="","",SUMIF(OUTBOUND!$G:$G,WMS!E712,OUTBOUND!$AC:$AC))</f>
        <v>0</v>
      </c>
      <c r="Z712" s="73">
        <f>IF(E712="","",SUMIF(OUTBOUND!$G:$G,WMS!E712,OUTBOUND!$P:$P))</f>
        <v>0</v>
      </c>
      <c r="AA712" s="26">
        <f t="shared" si="291"/>
        <v>4</v>
      </c>
      <c r="AB712" s="26">
        <f t="shared" si="292"/>
        <v>32</v>
      </c>
      <c r="AC712" s="73">
        <f t="shared" si="293"/>
        <v>6.4</v>
      </c>
      <c r="AD712" s="73">
        <f t="shared" si="294"/>
        <v>4</v>
      </c>
      <c r="AE712" s="73">
        <f t="shared" si="295"/>
        <v>0.05</v>
      </c>
      <c r="AF712" s="82" t="b">
        <f t="shared" si="296"/>
        <v>1</v>
      </c>
    </row>
    <row r="713" spans="1:32">
      <c r="A713" s="43" t="s">
        <v>3685</v>
      </c>
      <c r="B713" s="19" t="s">
        <v>1483</v>
      </c>
      <c r="C713" s="19" t="s">
        <v>4087</v>
      </c>
      <c r="D713" s="19">
        <v>42726715</v>
      </c>
      <c r="E713" s="58" t="str">
        <f t="shared" si="274"/>
        <v>KG-ARI-1906-00169-03588/42726715</v>
      </c>
      <c r="F713" s="19" t="s">
        <v>1492</v>
      </c>
      <c r="G713" s="19" t="s">
        <v>1494</v>
      </c>
      <c r="H713" s="45">
        <v>43705</v>
      </c>
      <c r="I713" s="46">
        <v>5</v>
      </c>
      <c r="J713" s="46">
        <v>30</v>
      </c>
      <c r="K713" s="67">
        <f t="shared" si="286"/>
        <v>6</v>
      </c>
      <c r="L713" s="47">
        <v>2.3</v>
      </c>
      <c r="M713" s="68">
        <f t="shared" si="287"/>
        <v>11.5</v>
      </c>
      <c r="N713" s="46">
        <v>40.5</v>
      </c>
      <c r="O713" s="46">
        <v>30.5</v>
      </c>
      <c r="P713" s="46">
        <v>23</v>
      </c>
      <c r="Q713" s="73">
        <f t="shared" si="288"/>
        <v>0.028</v>
      </c>
      <c r="R713" s="67">
        <f t="shared" si="289"/>
        <v>0.14</v>
      </c>
      <c r="S713" s="74">
        <f t="shared" si="290"/>
        <v>0.233333333333333</v>
      </c>
      <c r="T713" s="51">
        <v>7</v>
      </c>
      <c r="U713" s="52" t="s">
        <v>4088</v>
      </c>
      <c r="V713" s="26">
        <f>IF(E713="","",SUMIF(OUTBOUND!$G:$G,WMS!E713,OUTBOUND!$L:$L))</f>
        <v>0</v>
      </c>
      <c r="W713" s="26">
        <f>IF(E713="","",SUMIF(OUTBOUND!$G:$G,WMS!E713,OUTBOUND!$M:$M))</f>
        <v>0</v>
      </c>
      <c r="X713" s="73">
        <f>IF(E713="","",SUMIF(OUTBOUND!$G:$G,WMS!E713,OUTBOUND!$O:$O))</f>
        <v>0</v>
      </c>
      <c r="Y713" s="73">
        <f>IF(E713="","",SUMIF(OUTBOUND!$G:$G,WMS!E713,OUTBOUND!$AC:$AC))</f>
        <v>0</v>
      </c>
      <c r="Z713" s="73">
        <f>IF(E713="","",SUMIF(OUTBOUND!$G:$G,WMS!E713,OUTBOUND!$P:$P))</f>
        <v>0</v>
      </c>
      <c r="AA713" s="26">
        <f t="shared" si="291"/>
        <v>5</v>
      </c>
      <c r="AB713" s="26">
        <f t="shared" si="292"/>
        <v>30</v>
      </c>
      <c r="AC713" s="73">
        <f t="shared" si="293"/>
        <v>11.5</v>
      </c>
      <c r="AD713" s="73">
        <f t="shared" si="294"/>
        <v>7</v>
      </c>
      <c r="AE713" s="73">
        <f t="shared" si="295"/>
        <v>0.14</v>
      </c>
      <c r="AF713" s="82" t="b">
        <f t="shared" si="296"/>
        <v>1</v>
      </c>
    </row>
    <row r="714" spans="1:32">
      <c r="A714" s="43" t="s">
        <v>3685</v>
      </c>
      <c r="B714" s="19" t="s">
        <v>1483</v>
      </c>
      <c r="C714" s="19" t="s">
        <v>4087</v>
      </c>
      <c r="D714" s="19">
        <v>42720416</v>
      </c>
      <c r="E714" s="58" t="str">
        <f t="shared" ref="E714:E743" si="297">IF(D714="","",C714&amp;"/"&amp;D714)</f>
        <v>KG-ARI-1906-00169-03588/42720416</v>
      </c>
      <c r="F714" s="19" t="s">
        <v>1492</v>
      </c>
      <c r="G714" s="19" t="s">
        <v>1496</v>
      </c>
      <c r="H714" s="45">
        <v>43705</v>
      </c>
      <c r="I714" s="46">
        <v>3</v>
      </c>
      <c r="J714" s="46">
        <v>24</v>
      </c>
      <c r="K714" s="67">
        <f t="shared" si="286"/>
        <v>8</v>
      </c>
      <c r="L714" s="47">
        <v>5.3</v>
      </c>
      <c r="M714" s="68">
        <f t="shared" si="287"/>
        <v>15.9</v>
      </c>
      <c r="N714" s="46">
        <v>55</v>
      </c>
      <c r="O714" s="46">
        <v>20</v>
      </c>
      <c r="P714" s="46">
        <v>25</v>
      </c>
      <c r="Q714" s="73">
        <f t="shared" si="288"/>
        <v>0.028</v>
      </c>
      <c r="R714" s="67">
        <f t="shared" si="289"/>
        <v>0.08</v>
      </c>
      <c r="S714" s="74">
        <f t="shared" si="290"/>
        <v>0.458333333333333</v>
      </c>
      <c r="T714" s="51">
        <v>11</v>
      </c>
      <c r="U714" s="52" t="s">
        <v>4088</v>
      </c>
      <c r="V714" s="26">
        <f>IF(E714="","",SUMIF(OUTBOUND!$G:$G,WMS!E714,OUTBOUND!$L:$L))</f>
        <v>0</v>
      </c>
      <c r="W714" s="26">
        <f>IF(E714="","",SUMIF(OUTBOUND!$G:$G,WMS!E714,OUTBOUND!$M:$M))</f>
        <v>0</v>
      </c>
      <c r="X714" s="73">
        <f>IF(E714="","",SUMIF(OUTBOUND!$G:$G,WMS!E714,OUTBOUND!$O:$O))</f>
        <v>0</v>
      </c>
      <c r="Y714" s="73">
        <f>IF(E714="","",SUMIF(OUTBOUND!$G:$G,WMS!E714,OUTBOUND!$AC:$AC))</f>
        <v>0</v>
      </c>
      <c r="Z714" s="73">
        <f>IF(E714="","",SUMIF(OUTBOUND!$G:$G,WMS!E714,OUTBOUND!$P:$P))</f>
        <v>0</v>
      </c>
      <c r="AA714" s="26">
        <f t="shared" si="291"/>
        <v>3</v>
      </c>
      <c r="AB714" s="26">
        <f t="shared" si="292"/>
        <v>24</v>
      </c>
      <c r="AC714" s="73">
        <f t="shared" si="293"/>
        <v>15.9</v>
      </c>
      <c r="AD714" s="73">
        <f t="shared" si="294"/>
        <v>11</v>
      </c>
      <c r="AE714" s="73">
        <f t="shared" si="295"/>
        <v>0.08</v>
      </c>
      <c r="AF714" s="82" t="b">
        <f t="shared" si="296"/>
        <v>1</v>
      </c>
    </row>
    <row r="715" spans="1:32">
      <c r="A715" s="43" t="s">
        <v>3685</v>
      </c>
      <c r="B715" s="19" t="s">
        <v>1483</v>
      </c>
      <c r="C715" s="19" t="s">
        <v>4087</v>
      </c>
      <c r="D715" s="19">
        <v>42747642</v>
      </c>
      <c r="E715" s="58" t="str">
        <f t="shared" si="297"/>
        <v>KG-ARI-1906-00169-03588/42747642</v>
      </c>
      <c r="F715" s="19" t="s">
        <v>1492</v>
      </c>
      <c r="G715" s="19" t="s">
        <v>1493</v>
      </c>
      <c r="H715" s="45">
        <v>43705</v>
      </c>
      <c r="I715" s="46">
        <v>13</v>
      </c>
      <c r="J715" s="46">
        <v>156</v>
      </c>
      <c r="K715" s="67">
        <f t="shared" si="286"/>
        <v>12</v>
      </c>
      <c r="L715" s="47">
        <v>0.9</v>
      </c>
      <c r="M715" s="68">
        <f t="shared" si="287"/>
        <v>11.7</v>
      </c>
      <c r="N715" s="46">
        <v>20</v>
      </c>
      <c r="O715" s="46">
        <v>14</v>
      </c>
      <c r="P715" s="46">
        <v>24</v>
      </c>
      <c r="Q715" s="73">
        <f t="shared" si="288"/>
        <v>0.007</v>
      </c>
      <c r="R715" s="67">
        <f t="shared" si="289"/>
        <v>0.09</v>
      </c>
      <c r="S715" s="74">
        <f t="shared" si="290"/>
        <v>0.0448717948717949</v>
      </c>
      <c r="T715" s="51">
        <v>7</v>
      </c>
      <c r="U715" s="52" t="s">
        <v>3806</v>
      </c>
      <c r="V715" s="26">
        <f>IF(E715="","",SUMIF(OUTBOUND!$G:$G,WMS!E715,OUTBOUND!$L:$L))</f>
        <v>5</v>
      </c>
      <c r="W715" s="26">
        <f>IF(E715="","",SUMIF(OUTBOUND!$G:$G,WMS!E715,OUTBOUND!$M:$M))</f>
        <v>60</v>
      </c>
      <c r="X715" s="73">
        <f>IF(E715="","",SUMIF(OUTBOUND!$G:$G,WMS!E715,OUTBOUND!$O:$O))</f>
        <v>4.5</v>
      </c>
      <c r="Y715" s="73">
        <f>IF(E715="","",SUMIF(OUTBOUND!$G:$G,WMS!E715,OUTBOUND!$AC:$AC))</f>
        <v>2.69230769230769</v>
      </c>
      <c r="Z715" s="73">
        <f>IF(E715="","",SUMIF(OUTBOUND!$G:$G,WMS!E715,OUTBOUND!$P:$P))</f>
        <v>0.035</v>
      </c>
      <c r="AA715" s="26">
        <f t="shared" si="291"/>
        <v>8</v>
      </c>
      <c r="AB715" s="26">
        <f t="shared" si="292"/>
        <v>96</v>
      </c>
      <c r="AC715" s="73">
        <f t="shared" si="293"/>
        <v>7.2</v>
      </c>
      <c r="AD715" s="73">
        <f t="shared" si="294"/>
        <v>4.30769230769231</v>
      </c>
      <c r="AE715" s="73">
        <f t="shared" si="295"/>
        <v>0.055</v>
      </c>
      <c r="AF715" s="82" t="b">
        <f t="shared" si="296"/>
        <v>1</v>
      </c>
    </row>
    <row r="716" spans="1:32">
      <c r="A716" s="43" t="s">
        <v>3685</v>
      </c>
      <c r="B716" s="19" t="s">
        <v>1483</v>
      </c>
      <c r="C716" s="19" t="s">
        <v>4087</v>
      </c>
      <c r="D716" s="19">
        <v>42720454</v>
      </c>
      <c r="E716" s="58" t="str">
        <f t="shared" si="297"/>
        <v>KG-ARI-1906-00169-03588/42720454</v>
      </c>
      <c r="F716" s="19" t="s">
        <v>1492</v>
      </c>
      <c r="G716" s="19" t="s">
        <v>1494</v>
      </c>
      <c r="H716" s="45">
        <v>43705</v>
      </c>
      <c r="I716" s="46">
        <v>6</v>
      </c>
      <c r="J716" s="46">
        <v>18</v>
      </c>
      <c r="K716" s="67">
        <f t="shared" si="286"/>
        <v>3</v>
      </c>
      <c r="L716" s="47">
        <v>2.1</v>
      </c>
      <c r="M716" s="68">
        <f t="shared" si="287"/>
        <v>12.6</v>
      </c>
      <c r="N716" s="46">
        <v>34.5</v>
      </c>
      <c r="O716" s="46">
        <v>34.5</v>
      </c>
      <c r="P716" s="46">
        <v>25.5</v>
      </c>
      <c r="Q716" s="73">
        <f t="shared" si="288"/>
        <v>0.03</v>
      </c>
      <c r="R716" s="67">
        <f t="shared" si="289"/>
        <v>0.18</v>
      </c>
      <c r="S716" s="74">
        <f t="shared" si="290"/>
        <v>0.222222222222222</v>
      </c>
      <c r="T716" s="51">
        <v>4</v>
      </c>
      <c r="U716" s="52" t="s">
        <v>4088</v>
      </c>
      <c r="V716" s="26">
        <f>IF(E716="","",SUMIF(OUTBOUND!$G:$G,WMS!E716,OUTBOUND!$L:$L))</f>
        <v>0</v>
      </c>
      <c r="W716" s="26">
        <f>IF(E716="","",SUMIF(OUTBOUND!$G:$G,WMS!E716,OUTBOUND!$M:$M))</f>
        <v>0</v>
      </c>
      <c r="X716" s="73">
        <f>IF(E716="","",SUMIF(OUTBOUND!$G:$G,WMS!E716,OUTBOUND!$O:$O))</f>
        <v>0</v>
      </c>
      <c r="Y716" s="73">
        <f>IF(E716="","",SUMIF(OUTBOUND!$G:$G,WMS!E716,OUTBOUND!$AC:$AC))</f>
        <v>0</v>
      </c>
      <c r="Z716" s="73">
        <f>IF(E716="","",SUMIF(OUTBOUND!$G:$G,WMS!E716,OUTBOUND!$P:$P))</f>
        <v>0</v>
      </c>
      <c r="AA716" s="26">
        <f t="shared" si="291"/>
        <v>6</v>
      </c>
      <c r="AB716" s="26">
        <f t="shared" si="292"/>
        <v>18</v>
      </c>
      <c r="AC716" s="73">
        <f t="shared" si="293"/>
        <v>12.6</v>
      </c>
      <c r="AD716" s="73">
        <f t="shared" si="294"/>
        <v>4</v>
      </c>
      <c r="AE716" s="73">
        <f t="shared" si="295"/>
        <v>0.18</v>
      </c>
      <c r="AF716" s="82" t="b">
        <f t="shared" si="296"/>
        <v>1</v>
      </c>
    </row>
    <row r="717" spans="1:32">
      <c r="A717" s="43" t="s">
        <v>3685</v>
      </c>
      <c r="B717" s="19" t="s">
        <v>1498</v>
      </c>
      <c r="C717" s="19" t="s">
        <v>4089</v>
      </c>
      <c r="D717" s="19">
        <v>42751984</v>
      </c>
      <c r="E717" s="58" t="str">
        <f t="shared" si="297"/>
        <v>KG-ARI-1906-00169-03875/42751984</v>
      </c>
      <c r="F717" s="19" t="s">
        <v>1500</v>
      </c>
      <c r="G717" s="19" t="s">
        <v>1501</v>
      </c>
      <c r="H717" s="45">
        <v>43705</v>
      </c>
      <c r="I717" s="46">
        <v>2</v>
      </c>
      <c r="J717" s="46">
        <v>12</v>
      </c>
      <c r="K717" s="67">
        <f t="shared" si="286"/>
        <v>6</v>
      </c>
      <c r="L717" s="47">
        <v>4.5</v>
      </c>
      <c r="M717" s="68">
        <f t="shared" si="287"/>
        <v>9</v>
      </c>
      <c r="N717" s="46">
        <v>56</v>
      </c>
      <c r="O717" s="46">
        <v>42.5</v>
      </c>
      <c r="P717" s="46">
        <v>29</v>
      </c>
      <c r="Q717" s="73">
        <f t="shared" si="288"/>
        <v>0.069</v>
      </c>
      <c r="R717" s="67">
        <f t="shared" si="289"/>
        <v>0.14</v>
      </c>
      <c r="S717" s="74">
        <f t="shared" si="290"/>
        <v>0.508333333333333</v>
      </c>
      <c r="T717" s="51">
        <v>6.1</v>
      </c>
      <c r="U717" s="52" t="s">
        <v>3740</v>
      </c>
      <c r="V717" s="26">
        <f>IF(E717="","",SUMIF(OUTBOUND!$G:$G,WMS!E717,OUTBOUND!$L:$L))</f>
        <v>0</v>
      </c>
      <c r="W717" s="26">
        <f>IF(E717="","",SUMIF(OUTBOUND!$G:$G,WMS!E717,OUTBOUND!$M:$M))</f>
        <v>0</v>
      </c>
      <c r="X717" s="73">
        <f>IF(E717="","",SUMIF(OUTBOUND!$G:$G,WMS!E717,OUTBOUND!$O:$O))</f>
        <v>0</v>
      </c>
      <c r="Y717" s="73">
        <f>IF(E717="","",SUMIF(OUTBOUND!$G:$G,WMS!E717,OUTBOUND!$AC:$AC))</f>
        <v>0</v>
      </c>
      <c r="Z717" s="73">
        <f>IF(E717="","",SUMIF(OUTBOUND!$G:$G,WMS!E717,OUTBOUND!$P:$P))</f>
        <v>0</v>
      </c>
      <c r="AA717" s="26">
        <f t="shared" si="291"/>
        <v>2</v>
      </c>
      <c r="AB717" s="26">
        <f t="shared" si="292"/>
        <v>12</v>
      </c>
      <c r="AC717" s="73">
        <f t="shared" si="293"/>
        <v>9</v>
      </c>
      <c r="AD717" s="73">
        <f t="shared" si="294"/>
        <v>6.1</v>
      </c>
      <c r="AE717" s="73">
        <f t="shared" si="295"/>
        <v>0.14</v>
      </c>
      <c r="AF717" s="82" t="b">
        <f t="shared" si="296"/>
        <v>1</v>
      </c>
    </row>
    <row r="718" spans="1:32">
      <c r="A718" s="43" t="s">
        <v>3685</v>
      </c>
      <c r="B718" s="19" t="s">
        <v>1498</v>
      </c>
      <c r="C718" s="19" t="s">
        <v>4089</v>
      </c>
      <c r="D718" s="19">
        <v>42751847</v>
      </c>
      <c r="E718" s="58" t="str">
        <f t="shared" si="297"/>
        <v>KG-ARI-1906-00169-03875/42751847</v>
      </c>
      <c r="F718" s="19" t="s">
        <v>1500</v>
      </c>
      <c r="G718" s="19" t="s">
        <v>1503</v>
      </c>
      <c r="H718" s="45">
        <v>43705</v>
      </c>
      <c r="I718" s="46">
        <v>3</v>
      </c>
      <c r="J718" s="46">
        <v>18</v>
      </c>
      <c r="K718" s="67">
        <f t="shared" si="286"/>
        <v>6</v>
      </c>
      <c r="L718" s="47">
        <v>1.3</v>
      </c>
      <c r="M718" s="68">
        <f t="shared" si="287"/>
        <v>3.9</v>
      </c>
      <c r="N718" s="46">
        <v>32.5</v>
      </c>
      <c r="O718" s="46">
        <v>25.5</v>
      </c>
      <c r="P718" s="46">
        <v>18</v>
      </c>
      <c r="Q718" s="73">
        <f t="shared" si="288"/>
        <v>0.015</v>
      </c>
      <c r="R718" s="67">
        <f t="shared" si="289"/>
        <v>0.04</v>
      </c>
      <c r="S718" s="74">
        <f t="shared" si="290"/>
        <v>0.161666666666667</v>
      </c>
      <c r="T718" s="51">
        <v>2.91</v>
      </c>
      <c r="U718" s="52" t="s">
        <v>3740</v>
      </c>
      <c r="V718" s="26">
        <f>IF(E718="","",SUMIF(OUTBOUND!$G:$G,WMS!E718,OUTBOUND!$L:$L))</f>
        <v>0</v>
      </c>
      <c r="W718" s="26">
        <f>IF(E718="","",SUMIF(OUTBOUND!$G:$G,WMS!E718,OUTBOUND!$M:$M))</f>
        <v>0</v>
      </c>
      <c r="X718" s="73">
        <f>IF(E718="","",SUMIF(OUTBOUND!$G:$G,WMS!E718,OUTBOUND!$O:$O))</f>
        <v>0</v>
      </c>
      <c r="Y718" s="73">
        <f>IF(E718="","",SUMIF(OUTBOUND!$G:$G,WMS!E718,OUTBOUND!$AC:$AC))</f>
        <v>0</v>
      </c>
      <c r="Z718" s="73">
        <f>IF(E718="","",SUMIF(OUTBOUND!$G:$G,WMS!E718,OUTBOUND!$P:$P))</f>
        <v>0</v>
      </c>
      <c r="AA718" s="26">
        <f t="shared" si="291"/>
        <v>3</v>
      </c>
      <c r="AB718" s="26">
        <f t="shared" si="292"/>
        <v>18</v>
      </c>
      <c r="AC718" s="73">
        <f t="shared" si="293"/>
        <v>3.9</v>
      </c>
      <c r="AD718" s="73">
        <f t="shared" si="294"/>
        <v>2.91</v>
      </c>
      <c r="AE718" s="73">
        <f t="shared" si="295"/>
        <v>0.04</v>
      </c>
      <c r="AF718" s="82" t="b">
        <f t="shared" si="296"/>
        <v>1</v>
      </c>
    </row>
    <row r="719" spans="1:32">
      <c r="A719" s="43" t="s">
        <v>3685</v>
      </c>
      <c r="B719" s="19" t="s">
        <v>1498</v>
      </c>
      <c r="C719" s="19" t="s">
        <v>4089</v>
      </c>
      <c r="D719" s="19">
        <v>42752219</v>
      </c>
      <c r="E719" s="58" t="str">
        <f t="shared" si="297"/>
        <v>KG-ARI-1906-00169-03875/42752219</v>
      </c>
      <c r="F719" s="19" t="s">
        <v>1500</v>
      </c>
      <c r="G719" s="19" t="s">
        <v>1505</v>
      </c>
      <c r="H719" s="45">
        <v>43705</v>
      </c>
      <c r="I719" s="46">
        <v>4</v>
      </c>
      <c r="J719" s="46">
        <v>24</v>
      </c>
      <c r="K719" s="67">
        <f t="shared" si="286"/>
        <v>6</v>
      </c>
      <c r="L719" s="47">
        <v>3.65</v>
      </c>
      <c r="M719" s="68">
        <f t="shared" si="287"/>
        <v>14.6</v>
      </c>
      <c r="N719" s="46">
        <v>76</v>
      </c>
      <c r="O719" s="46">
        <v>27</v>
      </c>
      <c r="P719" s="46">
        <v>18</v>
      </c>
      <c r="Q719" s="73">
        <f t="shared" si="288"/>
        <v>0.037</v>
      </c>
      <c r="R719" s="67">
        <f t="shared" si="289"/>
        <v>0.15</v>
      </c>
      <c r="S719" s="74">
        <f t="shared" si="290"/>
        <v>0.515</v>
      </c>
      <c r="T719" s="51">
        <v>12.36</v>
      </c>
      <c r="U719" s="52" t="s">
        <v>4056</v>
      </c>
      <c r="V719" s="26">
        <f>IF(E719="","",SUMIF(OUTBOUND!$G:$G,WMS!E719,OUTBOUND!$L:$L))</f>
        <v>0</v>
      </c>
      <c r="W719" s="26">
        <f>IF(E719="","",SUMIF(OUTBOUND!$G:$G,WMS!E719,OUTBOUND!$M:$M))</f>
        <v>0</v>
      </c>
      <c r="X719" s="73">
        <f>IF(E719="","",SUMIF(OUTBOUND!$G:$G,WMS!E719,OUTBOUND!$O:$O))</f>
        <v>0</v>
      </c>
      <c r="Y719" s="73">
        <f>IF(E719="","",SUMIF(OUTBOUND!$G:$G,WMS!E719,OUTBOUND!$AC:$AC))</f>
        <v>0</v>
      </c>
      <c r="Z719" s="73">
        <f>IF(E719="","",SUMIF(OUTBOUND!$G:$G,WMS!E719,OUTBOUND!$P:$P))</f>
        <v>0</v>
      </c>
      <c r="AA719" s="26">
        <f t="shared" si="291"/>
        <v>4</v>
      </c>
      <c r="AB719" s="26">
        <f t="shared" si="292"/>
        <v>24</v>
      </c>
      <c r="AC719" s="73">
        <f t="shared" si="293"/>
        <v>14.6</v>
      </c>
      <c r="AD719" s="73">
        <f t="shared" si="294"/>
        <v>12.36</v>
      </c>
      <c r="AE719" s="73">
        <f t="shared" si="295"/>
        <v>0.15</v>
      </c>
      <c r="AF719" s="82" t="b">
        <f t="shared" si="296"/>
        <v>1</v>
      </c>
    </row>
    <row r="720" spans="1:32">
      <c r="A720" s="43" t="s">
        <v>3685</v>
      </c>
      <c r="B720" s="19" t="s">
        <v>1498</v>
      </c>
      <c r="C720" s="19" t="s">
        <v>4089</v>
      </c>
      <c r="D720" s="19">
        <v>42751861</v>
      </c>
      <c r="E720" s="58" t="str">
        <f t="shared" si="297"/>
        <v>KG-ARI-1906-00169-03875/42751861</v>
      </c>
      <c r="F720" s="19" t="s">
        <v>1500</v>
      </c>
      <c r="G720" s="19" t="s">
        <v>1503</v>
      </c>
      <c r="H720" s="45">
        <v>43705</v>
      </c>
      <c r="I720" s="46">
        <v>3</v>
      </c>
      <c r="J720" s="46">
        <v>18</v>
      </c>
      <c r="K720" s="67">
        <f t="shared" si="286"/>
        <v>6</v>
      </c>
      <c r="L720" s="47">
        <v>1.4</v>
      </c>
      <c r="M720" s="68">
        <f t="shared" si="287"/>
        <v>4.2</v>
      </c>
      <c r="N720" s="46">
        <v>32.5</v>
      </c>
      <c r="O720" s="46">
        <v>25.5</v>
      </c>
      <c r="P720" s="46">
        <v>18</v>
      </c>
      <c r="Q720" s="73">
        <f t="shared" si="288"/>
        <v>0.015</v>
      </c>
      <c r="R720" s="67">
        <f t="shared" si="289"/>
        <v>0.04</v>
      </c>
      <c r="S720" s="74">
        <f t="shared" si="290"/>
        <v>0.178333333333333</v>
      </c>
      <c r="T720" s="51">
        <v>3.21</v>
      </c>
      <c r="U720" s="52" t="s">
        <v>3740</v>
      </c>
      <c r="V720" s="26">
        <f>IF(E720="","",SUMIF(OUTBOUND!$G:$G,WMS!E720,OUTBOUND!$L:$L))</f>
        <v>0</v>
      </c>
      <c r="W720" s="26">
        <f>IF(E720="","",SUMIF(OUTBOUND!$G:$G,WMS!E720,OUTBOUND!$M:$M))</f>
        <v>0</v>
      </c>
      <c r="X720" s="73">
        <f>IF(E720="","",SUMIF(OUTBOUND!$G:$G,WMS!E720,OUTBOUND!$O:$O))</f>
        <v>0</v>
      </c>
      <c r="Y720" s="73">
        <f>IF(E720="","",SUMIF(OUTBOUND!$G:$G,WMS!E720,OUTBOUND!$AC:$AC))</f>
        <v>0</v>
      </c>
      <c r="Z720" s="73">
        <f>IF(E720="","",SUMIF(OUTBOUND!$G:$G,WMS!E720,OUTBOUND!$P:$P))</f>
        <v>0</v>
      </c>
      <c r="AA720" s="26">
        <f t="shared" si="291"/>
        <v>3</v>
      </c>
      <c r="AB720" s="26">
        <f t="shared" si="292"/>
        <v>18</v>
      </c>
      <c r="AC720" s="73">
        <f t="shared" si="293"/>
        <v>4.2</v>
      </c>
      <c r="AD720" s="73">
        <f t="shared" si="294"/>
        <v>3.21</v>
      </c>
      <c r="AE720" s="73">
        <f t="shared" si="295"/>
        <v>0.04</v>
      </c>
      <c r="AF720" s="82" t="b">
        <f t="shared" si="296"/>
        <v>1</v>
      </c>
    </row>
    <row r="721" spans="1:33">
      <c r="A721" s="43" t="s">
        <v>3685</v>
      </c>
      <c r="B721" s="40" t="s">
        <v>1498</v>
      </c>
      <c r="C721" s="40" t="s">
        <v>4089</v>
      </c>
      <c r="D721" s="40">
        <v>42752172</v>
      </c>
      <c r="E721" s="58" t="str">
        <f t="shared" si="297"/>
        <v>KG-ARI-1906-00169-03875/42752172</v>
      </c>
      <c r="F721" s="19" t="s">
        <v>1500</v>
      </c>
      <c r="G721" s="19" t="s">
        <v>1506</v>
      </c>
      <c r="H721" s="45">
        <v>43705</v>
      </c>
      <c r="I721" s="46">
        <v>5</v>
      </c>
      <c r="J721" s="46">
        <v>20</v>
      </c>
      <c r="K721" s="67">
        <f t="shared" si="286"/>
        <v>4</v>
      </c>
      <c r="L721" s="47">
        <v>1.7</v>
      </c>
      <c r="M721" s="68">
        <f t="shared" si="287"/>
        <v>8.5</v>
      </c>
      <c r="N721" s="46">
        <v>34.5</v>
      </c>
      <c r="O721" s="46">
        <v>33.5</v>
      </c>
      <c r="P721" s="46">
        <v>25.5</v>
      </c>
      <c r="Q721" s="73">
        <f t="shared" si="288"/>
        <v>0.029</v>
      </c>
      <c r="R721" s="67">
        <f t="shared" si="289"/>
        <v>0.15</v>
      </c>
      <c r="S721" s="74">
        <f t="shared" si="290"/>
        <v>0.29</v>
      </c>
      <c r="T721" s="51">
        <v>5.8</v>
      </c>
      <c r="U721" s="52" t="s">
        <v>4057</v>
      </c>
      <c r="V721" s="26">
        <f>IF(E721="","",SUMIF(OUTBOUND!$G:$G,WMS!E721,OUTBOUND!$L:$L))</f>
        <v>0</v>
      </c>
      <c r="W721" s="26">
        <f>IF(E721="","",SUMIF(OUTBOUND!$G:$G,WMS!E721,OUTBOUND!$M:$M))</f>
        <v>0</v>
      </c>
      <c r="X721" s="73">
        <f>IF(E721="","",SUMIF(OUTBOUND!$G:$G,WMS!E721,OUTBOUND!$O:$O))</f>
        <v>0</v>
      </c>
      <c r="Y721" s="73">
        <f>IF(E721="","",SUMIF(OUTBOUND!$G:$G,WMS!E721,OUTBOUND!$AC:$AC))</f>
        <v>0</v>
      </c>
      <c r="Z721" s="73">
        <f>IF(E721="","",SUMIF(OUTBOUND!$G:$G,WMS!E721,OUTBOUND!$P:$P))</f>
        <v>0</v>
      </c>
      <c r="AA721" s="26">
        <f t="shared" si="291"/>
        <v>5</v>
      </c>
      <c r="AB721" s="26">
        <f t="shared" si="292"/>
        <v>20</v>
      </c>
      <c r="AC721" s="73">
        <f t="shared" si="293"/>
        <v>8.5</v>
      </c>
      <c r="AD721" s="73">
        <f t="shared" si="294"/>
        <v>5.8</v>
      </c>
      <c r="AE721" s="73">
        <f t="shared" si="295"/>
        <v>0.15</v>
      </c>
      <c r="AF721" s="82" t="b">
        <f t="shared" si="296"/>
        <v>1</v>
      </c>
      <c r="AG721" s="43" t="s">
        <v>4090</v>
      </c>
    </row>
    <row r="722" spans="1:32">
      <c r="A722" s="43" t="s">
        <v>3685</v>
      </c>
      <c r="B722" s="19" t="s">
        <v>1498</v>
      </c>
      <c r="C722" s="19" t="s">
        <v>4089</v>
      </c>
      <c r="D722" s="19">
        <v>42752134</v>
      </c>
      <c r="E722" s="58" t="str">
        <f t="shared" si="297"/>
        <v>KG-ARI-1906-00169-03875/42752134</v>
      </c>
      <c r="F722" s="19" t="s">
        <v>1500</v>
      </c>
      <c r="G722" s="19" t="s">
        <v>1508</v>
      </c>
      <c r="H722" s="45">
        <v>43705</v>
      </c>
      <c r="I722" s="46">
        <v>4</v>
      </c>
      <c r="J722" s="46">
        <v>24</v>
      </c>
      <c r="K722" s="67">
        <f t="shared" si="286"/>
        <v>6</v>
      </c>
      <c r="L722" s="47">
        <v>3.5</v>
      </c>
      <c r="M722" s="68">
        <f t="shared" si="287"/>
        <v>14</v>
      </c>
      <c r="N722" s="46">
        <v>45</v>
      </c>
      <c r="O722" s="46">
        <v>40</v>
      </c>
      <c r="P722" s="46">
        <v>22</v>
      </c>
      <c r="Q722" s="73">
        <f t="shared" si="288"/>
        <v>0.04</v>
      </c>
      <c r="R722" s="67">
        <f t="shared" si="289"/>
        <v>0.16</v>
      </c>
      <c r="S722" s="74">
        <f t="shared" si="290"/>
        <v>0.34</v>
      </c>
      <c r="T722" s="51">
        <v>8.16</v>
      </c>
      <c r="U722" s="52" t="s">
        <v>4057</v>
      </c>
      <c r="V722" s="26">
        <f>IF(E722="","",SUMIF(OUTBOUND!$G:$G,WMS!E722,OUTBOUND!$L:$L))</f>
        <v>3</v>
      </c>
      <c r="W722" s="26">
        <f>IF(E722="","",SUMIF(OUTBOUND!$G:$G,WMS!E722,OUTBOUND!$M:$M))</f>
        <v>18</v>
      </c>
      <c r="X722" s="73">
        <f>IF(E722="","",SUMIF(OUTBOUND!$G:$G,WMS!E722,OUTBOUND!$O:$O))</f>
        <v>10.5</v>
      </c>
      <c r="Y722" s="73">
        <f>IF(E722="","",SUMIF(OUTBOUND!$G:$G,WMS!E722,OUTBOUND!$AC:$AC))</f>
        <v>6.12</v>
      </c>
      <c r="Z722" s="73">
        <f>IF(E722="","",SUMIF(OUTBOUND!$G:$G,WMS!E722,OUTBOUND!$P:$P))</f>
        <v>0.12</v>
      </c>
      <c r="AA722" s="26">
        <f t="shared" si="291"/>
        <v>1</v>
      </c>
      <c r="AB722" s="26">
        <f t="shared" si="292"/>
        <v>6</v>
      </c>
      <c r="AC722" s="73">
        <f t="shared" si="293"/>
        <v>3.5</v>
      </c>
      <c r="AD722" s="73">
        <f t="shared" si="294"/>
        <v>2.04</v>
      </c>
      <c r="AE722" s="73">
        <f t="shared" si="295"/>
        <v>0.04</v>
      </c>
      <c r="AF722" s="82" t="b">
        <f t="shared" si="296"/>
        <v>1</v>
      </c>
    </row>
    <row r="723" spans="1:33">
      <c r="A723" s="43" t="s">
        <v>3685</v>
      </c>
      <c r="B723" s="40" t="s">
        <v>1498</v>
      </c>
      <c r="C723" s="40" t="s">
        <v>4089</v>
      </c>
      <c r="D723" s="40">
        <v>42752110</v>
      </c>
      <c r="E723" s="58" t="str">
        <f t="shared" si="297"/>
        <v>KG-ARI-1906-00169-03875/42752110</v>
      </c>
      <c r="F723" s="19" t="s">
        <v>1500</v>
      </c>
      <c r="G723" s="19" t="s">
        <v>1506</v>
      </c>
      <c r="H723" s="45">
        <v>43705</v>
      </c>
      <c r="I723" s="46">
        <v>5</v>
      </c>
      <c r="J723" s="46">
        <v>30</v>
      </c>
      <c r="K723" s="67">
        <f t="shared" si="286"/>
        <v>6</v>
      </c>
      <c r="L723" s="47">
        <v>3.55</v>
      </c>
      <c r="M723" s="68">
        <f t="shared" si="287"/>
        <v>17.75</v>
      </c>
      <c r="N723" s="46">
        <v>45</v>
      </c>
      <c r="O723" s="46">
        <v>40</v>
      </c>
      <c r="P723" s="46">
        <v>22</v>
      </c>
      <c r="Q723" s="73">
        <f t="shared" si="288"/>
        <v>0.04</v>
      </c>
      <c r="R723" s="67">
        <f t="shared" si="289"/>
        <v>0.2</v>
      </c>
      <c r="S723" s="74">
        <f t="shared" si="290"/>
        <v>0.35</v>
      </c>
      <c r="T723" s="51">
        <v>10.5</v>
      </c>
      <c r="U723" s="52" t="s">
        <v>4057</v>
      </c>
      <c r="V723" s="26">
        <f>IF(E723="","",SUMIF(OUTBOUND!$G:$G,WMS!E723,OUTBOUND!$L:$L))</f>
        <v>3</v>
      </c>
      <c r="W723" s="26">
        <f>IF(E723="","",SUMIF(OUTBOUND!$G:$G,WMS!E723,OUTBOUND!$M:$M))</f>
        <v>18</v>
      </c>
      <c r="X723" s="73">
        <f>IF(E723="","",SUMIF(OUTBOUND!$G:$G,WMS!E723,OUTBOUND!$O:$O))</f>
        <v>10.65</v>
      </c>
      <c r="Y723" s="73">
        <f>IF(E723="","",SUMIF(OUTBOUND!$G:$G,WMS!E723,OUTBOUND!$AC:$AC))</f>
        <v>6.3</v>
      </c>
      <c r="Z723" s="73">
        <f>IF(E723="","",SUMIF(OUTBOUND!$G:$G,WMS!E723,OUTBOUND!$P:$P))</f>
        <v>0.12</v>
      </c>
      <c r="AA723" s="26">
        <f t="shared" si="291"/>
        <v>2</v>
      </c>
      <c r="AB723" s="26">
        <f t="shared" si="292"/>
        <v>12</v>
      </c>
      <c r="AC723" s="73">
        <f t="shared" si="293"/>
        <v>7.1</v>
      </c>
      <c r="AD723" s="73">
        <f t="shared" si="294"/>
        <v>4.2</v>
      </c>
      <c r="AE723" s="73">
        <f t="shared" si="295"/>
        <v>0.08</v>
      </c>
      <c r="AF723" s="82" t="b">
        <f t="shared" si="296"/>
        <v>1</v>
      </c>
      <c r="AG723" s="43" t="s">
        <v>4090</v>
      </c>
    </row>
    <row r="724" spans="1:32">
      <c r="A724" s="43" t="s">
        <v>3685</v>
      </c>
      <c r="B724" s="19" t="s">
        <v>1510</v>
      </c>
      <c r="C724" s="19" t="s">
        <v>4091</v>
      </c>
      <c r="D724" s="19">
        <v>42768845</v>
      </c>
      <c r="E724" s="58" t="str">
        <f t="shared" si="297"/>
        <v>KG-ARI-1908-00195-04226/42768845</v>
      </c>
      <c r="F724" s="19" t="s">
        <v>1512</v>
      </c>
      <c r="G724" s="19" t="s">
        <v>1513</v>
      </c>
      <c r="H724" s="45">
        <v>43705</v>
      </c>
      <c r="I724" s="46">
        <v>19</v>
      </c>
      <c r="J724" s="46">
        <v>114</v>
      </c>
      <c r="K724" s="67">
        <f t="shared" si="286"/>
        <v>6</v>
      </c>
      <c r="L724" s="47">
        <v>15.2</v>
      </c>
      <c r="M724" s="68">
        <f t="shared" si="287"/>
        <v>288.8</v>
      </c>
      <c r="N724" s="46">
        <v>90</v>
      </c>
      <c r="O724" s="46">
        <v>19</v>
      </c>
      <c r="P724" s="46">
        <v>20.5</v>
      </c>
      <c r="Q724" s="73">
        <f t="shared" si="288"/>
        <v>0.035</v>
      </c>
      <c r="R724" s="67">
        <f t="shared" si="289"/>
        <v>0.67</v>
      </c>
      <c r="S724" s="74">
        <f t="shared" si="290"/>
        <v>2.3</v>
      </c>
      <c r="T724" s="51">
        <v>262.2</v>
      </c>
      <c r="U724" s="52" t="s">
        <v>3347</v>
      </c>
      <c r="V724" s="26">
        <f>IF(E724="","",SUMIF(OUTBOUND!$G:$G,WMS!E724,OUTBOUND!$L:$L))</f>
        <v>10</v>
      </c>
      <c r="W724" s="26">
        <f>IF(E724="","",SUMIF(OUTBOUND!$G:$G,WMS!E724,OUTBOUND!$M:$M))</f>
        <v>60</v>
      </c>
      <c r="X724" s="73">
        <f>IF(E724="","",SUMIF(OUTBOUND!$G:$G,WMS!E724,OUTBOUND!$O:$O))</f>
        <v>152</v>
      </c>
      <c r="Y724" s="73">
        <f>IF(E724="","",SUMIF(OUTBOUND!$G:$G,WMS!E724,OUTBOUND!$AC:$AC))</f>
        <v>138</v>
      </c>
      <c r="Z724" s="73">
        <f>IF(E724="","",SUMIF(OUTBOUND!$G:$G,WMS!E724,OUTBOUND!$P:$P))</f>
        <v>0.35</v>
      </c>
      <c r="AA724" s="26">
        <f t="shared" si="291"/>
        <v>9</v>
      </c>
      <c r="AB724" s="26">
        <f t="shared" si="292"/>
        <v>54</v>
      </c>
      <c r="AC724" s="73">
        <f t="shared" si="293"/>
        <v>136.8</v>
      </c>
      <c r="AD724" s="73">
        <f t="shared" si="294"/>
        <v>124.2</v>
      </c>
      <c r="AE724" s="73">
        <f t="shared" si="295"/>
        <v>0.32</v>
      </c>
      <c r="AF724" s="82" t="b">
        <f t="shared" si="296"/>
        <v>1</v>
      </c>
    </row>
    <row r="725" spans="1:32">
      <c r="A725" s="43" t="s">
        <v>3685</v>
      </c>
      <c r="B725" s="19" t="s">
        <v>1510</v>
      </c>
      <c r="C725" s="19" t="s">
        <v>4091</v>
      </c>
      <c r="D725" s="19">
        <v>42768852</v>
      </c>
      <c r="E725" s="58" t="str">
        <f t="shared" si="297"/>
        <v>KG-ARI-1908-00195-04226/42768852</v>
      </c>
      <c r="F725" s="19" t="s">
        <v>1512</v>
      </c>
      <c r="G725" s="19" t="s">
        <v>1514</v>
      </c>
      <c r="H725" s="45">
        <v>43705</v>
      </c>
      <c r="I725" s="46">
        <v>19</v>
      </c>
      <c r="J725" s="46">
        <v>114</v>
      </c>
      <c r="K725" s="67">
        <f t="shared" si="286"/>
        <v>6</v>
      </c>
      <c r="L725" s="47">
        <v>13.4</v>
      </c>
      <c r="M725" s="68">
        <f t="shared" si="287"/>
        <v>254.6</v>
      </c>
      <c r="N725" s="46">
        <v>90</v>
      </c>
      <c r="O725" s="46">
        <v>19</v>
      </c>
      <c r="P725" s="46">
        <v>20.5</v>
      </c>
      <c r="Q725" s="73">
        <f t="shared" si="288"/>
        <v>0.035</v>
      </c>
      <c r="R725" s="67">
        <f t="shared" si="289"/>
        <v>0.67</v>
      </c>
      <c r="S725" s="74">
        <f t="shared" si="290"/>
        <v>2</v>
      </c>
      <c r="T725" s="51">
        <v>228</v>
      </c>
      <c r="U725" s="52" t="s">
        <v>3347</v>
      </c>
      <c r="V725" s="26">
        <f>IF(E725="","",SUMIF(OUTBOUND!$G:$G,WMS!E725,OUTBOUND!$L:$L))</f>
        <v>7</v>
      </c>
      <c r="W725" s="26">
        <f>IF(E725="","",SUMIF(OUTBOUND!$G:$G,WMS!E725,OUTBOUND!$M:$M))</f>
        <v>42</v>
      </c>
      <c r="X725" s="73">
        <f>IF(E725="","",SUMIF(OUTBOUND!$G:$G,WMS!E725,OUTBOUND!$O:$O))</f>
        <v>93.8</v>
      </c>
      <c r="Y725" s="73">
        <f>IF(E725="","",SUMIF(OUTBOUND!$G:$G,WMS!E725,OUTBOUND!$AC:$AC))</f>
        <v>84</v>
      </c>
      <c r="Z725" s="73">
        <f>IF(E725="","",SUMIF(OUTBOUND!$G:$G,WMS!E725,OUTBOUND!$P:$P))</f>
        <v>0.245</v>
      </c>
      <c r="AA725" s="26">
        <f t="shared" si="291"/>
        <v>12</v>
      </c>
      <c r="AB725" s="26">
        <f t="shared" si="292"/>
        <v>72</v>
      </c>
      <c r="AC725" s="73">
        <f t="shared" si="293"/>
        <v>160.8</v>
      </c>
      <c r="AD725" s="73">
        <f t="shared" si="294"/>
        <v>144</v>
      </c>
      <c r="AE725" s="73">
        <f t="shared" si="295"/>
        <v>0.425</v>
      </c>
      <c r="AF725" s="82" t="b">
        <f t="shared" si="296"/>
        <v>1</v>
      </c>
    </row>
    <row r="726" spans="1:32">
      <c r="A726" s="43" t="s">
        <v>3685</v>
      </c>
      <c r="B726" s="19" t="s">
        <v>1515</v>
      </c>
      <c r="C726" s="19" t="s">
        <v>4092</v>
      </c>
      <c r="D726" s="19" t="s">
        <v>4093</v>
      </c>
      <c r="E726" s="58" t="str">
        <f t="shared" si="297"/>
        <v>KG-ARI-1907-00177-04196/42789642</v>
      </c>
      <c r="F726" s="19" t="s">
        <v>1517</v>
      </c>
      <c r="G726" s="19" t="s">
        <v>1518</v>
      </c>
      <c r="H726" s="45">
        <v>43705</v>
      </c>
      <c r="I726" s="46">
        <v>38</v>
      </c>
      <c r="J726" s="46">
        <v>304</v>
      </c>
      <c r="K726" s="67">
        <f t="shared" si="286"/>
        <v>8</v>
      </c>
      <c r="L726" s="47">
        <v>10.1</v>
      </c>
      <c r="M726" s="68">
        <f t="shared" si="287"/>
        <v>383.8</v>
      </c>
      <c r="N726" s="46">
        <v>37</v>
      </c>
      <c r="O726" s="46">
        <v>23</v>
      </c>
      <c r="P726" s="46">
        <v>24</v>
      </c>
      <c r="Q726" s="73">
        <f t="shared" si="288"/>
        <v>0.02</v>
      </c>
      <c r="R726" s="67">
        <f t="shared" si="289"/>
        <v>0.78</v>
      </c>
      <c r="S726" s="74">
        <f t="shared" si="290"/>
        <v>1.125</v>
      </c>
      <c r="T726" s="51">
        <v>342</v>
      </c>
      <c r="U726" s="52" t="s">
        <v>3680</v>
      </c>
      <c r="V726" s="26">
        <f>IF(E726="","",SUMIF(OUTBOUND!$G:$G,WMS!E726,OUTBOUND!$L:$L))</f>
        <v>9</v>
      </c>
      <c r="W726" s="26">
        <f>IF(E726="","",SUMIF(OUTBOUND!$G:$G,WMS!E726,OUTBOUND!$M:$M))</f>
        <v>72</v>
      </c>
      <c r="X726" s="73">
        <f>IF(E726="","",SUMIF(OUTBOUND!$G:$G,WMS!E726,OUTBOUND!$O:$O))</f>
        <v>90.9</v>
      </c>
      <c r="Y726" s="73">
        <f>IF(E726="","",SUMIF(OUTBOUND!$G:$G,WMS!E726,OUTBOUND!$AC:$AC))</f>
        <v>81</v>
      </c>
      <c r="Z726" s="73">
        <f>IF(E726="","",SUMIF(OUTBOUND!$G:$G,WMS!E726,OUTBOUND!$P:$P))</f>
        <v>0.18</v>
      </c>
      <c r="AA726" s="26">
        <f t="shared" si="291"/>
        <v>29</v>
      </c>
      <c r="AB726" s="26">
        <f t="shared" si="292"/>
        <v>232</v>
      </c>
      <c r="AC726" s="73">
        <f t="shared" si="293"/>
        <v>292.9</v>
      </c>
      <c r="AD726" s="73">
        <f t="shared" si="294"/>
        <v>261</v>
      </c>
      <c r="AE726" s="73">
        <f t="shared" si="295"/>
        <v>0.6</v>
      </c>
      <c r="AF726" s="82" t="b">
        <f t="shared" si="296"/>
        <v>1</v>
      </c>
    </row>
    <row r="727" spans="1:33">
      <c r="A727" s="61" t="s">
        <v>3685</v>
      </c>
      <c r="B727" s="62" t="s">
        <v>1520</v>
      </c>
      <c r="C727" s="62" t="s">
        <v>4094</v>
      </c>
      <c r="D727" s="62" t="s">
        <v>4095</v>
      </c>
      <c r="E727" s="58" t="str">
        <f t="shared" si="297"/>
        <v>KG-ARI-1909-00186-04133/42768708</v>
      </c>
      <c r="F727" s="19" t="s">
        <v>1522</v>
      </c>
      <c r="G727" s="19" t="s">
        <v>1523</v>
      </c>
      <c r="H727" s="45">
        <v>43705</v>
      </c>
      <c r="I727" s="46">
        <v>4</v>
      </c>
      <c r="J727" s="46">
        <v>48</v>
      </c>
      <c r="K727" s="67">
        <f t="shared" si="286"/>
        <v>12</v>
      </c>
      <c r="L727" s="47">
        <v>0.5</v>
      </c>
      <c r="M727" s="68">
        <f t="shared" si="287"/>
        <v>2</v>
      </c>
      <c r="N727" s="46">
        <v>21.5</v>
      </c>
      <c r="O727" s="46">
        <v>10</v>
      </c>
      <c r="P727" s="46">
        <v>10</v>
      </c>
      <c r="Q727" s="73">
        <f t="shared" si="288"/>
        <v>0.002</v>
      </c>
      <c r="R727" s="67">
        <f t="shared" si="289"/>
        <v>0.01</v>
      </c>
      <c r="S727" s="74">
        <f t="shared" si="290"/>
        <v>0.03</v>
      </c>
      <c r="T727" s="51">
        <v>1.44</v>
      </c>
      <c r="U727" s="52" t="s">
        <v>4057</v>
      </c>
      <c r="V727" s="26">
        <f>IF(E727="","",SUMIF(OUTBOUND!$G:$G,WMS!E727,OUTBOUND!$L:$L))</f>
        <v>4</v>
      </c>
      <c r="W727" s="26">
        <f>IF(E727="","",SUMIF(OUTBOUND!$G:$G,WMS!E727,OUTBOUND!$M:$M))</f>
        <v>48</v>
      </c>
      <c r="X727" s="73">
        <f>IF(E727="","",SUMIF(OUTBOUND!$G:$G,WMS!E727,OUTBOUND!$O:$O))</f>
        <v>2</v>
      </c>
      <c r="Y727" s="73">
        <f>IF(E727="","",SUMIF(OUTBOUND!$G:$G,WMS!E727,OUTBOUND!$AC:$AC))</f>
        <v>1.44</v>
      </c>
      <c r="Z727" s="73">
        <f>IF(E727="","",SUMIF(OUTBOUND!$G:$G,WMS!E727,OUTBOUND!$P:$P))</f>
        <v>0.008</v>
      </c>
      <c r="AA727" s="26">
        <f t="shared" si="291"/>
        <v>0</v>
      </c>
      <c r="AB727" s="26">
        <f t="shared" si="292"/>
        <v>0</v>
      </c>
      <c r="AC727" s="73">
        <f t="shared" si="293"/>
        <v>0</v>
      </c>
      <c r="AD727" s="73">
        <f t="shared" si="294"/>
        <v>0</v>
      </c>
      <c r="AE727" s="73">
        <f t="shared" si="295"/>
        <v>0.002</v>
      </c>
      <c r="AF727" s="82" t="e">
        <f t="shared" si="296"/>
        <v>#DIV/0!</v>
      </c>
      <c r="AG727" s="60" t="s">
        <v>3310</v>
      </c>
    </row>
    <row r="728" spans="1:32">
      <c r="A728" s="43" t="s">
        <v>3685</v>
      </c>
      <c r="B728" s="19" t="s">
        <v>1525</v>
      </c>
      <c r="C728" s="19" t="s">
        <v>4096</v>
      </c>
      <c r="D728" s="19" t="s">
        <v>4097</v>
      </c>
      <c r="E728" s="58" t="str">
        <f t="shared" si="297"/>
        <v>KG-ARI-1908-00195-04266/42770909</v>
      </c>
      <c r="F728" s="19" t="s">
        <v>1527</v>
      </c>
      <c r="G728" s="19" t="s">
        <v>1528</v>
      </c>
      <c r="H728" s="45">
        <v>43705</v>
      </c>
      <c r="I728" s="46">
        <v>13</v>
      </c>
      <c r="J728" s="46">
        <v>52</v>
      </c>
      <c r="K728" s="67">
        <f t="shared" si="286"/>
        <v>4</v>
      </c>
      <c r="L728" s="47">
        <v>1.8</v>
      </c>
      <c r="M728" s="68">
        <f t="shared" si="287"/>
        <v>23.4</v>
      </c>
      <c r="N728" s="46">
        <v>45</v>
      </c>
      <c r="O728" s="46">
        <v>22</v>
      </c>
      <c r="P728" s="46">
        <v>18</v>
      </c>
      <c r="Q728" s="73">
        <f t="shared" si="288"/>
        <v>0.018</v>
      </c>
      <c r="R728" s="67">
        <f t="shared" si="289"/>
        <v>0.23</v>
      </c>
      <c r="S728" s="74">
        <f t="shared" si="290"/>
        <v>0.35</v>
      </c>
      <c r="T728" s="51">
        <v>18.2</v>
      </c>
      <c r="U728" s="52" t="s">
        <v>3675</v>
      </c>
      <c r="V728" s="26">
        <f>IF(E728="","",SUMIF(OUTBOUND!$G:$G,WMS!E728,OUTBOUND!$L:$L))</f>
        <v>0</v>
      </c>
      <c r="W728" s="26">
        <f>IF(E728="","",SUMIF(OUTBOUND!$G:$G,WMS!E728,OUTBOUND!$M:$M))</f>
        <v>0</v>
      </c>
      <c r="X728" s="73">
        <f>IF(E728="","",SUMIF(OUTBOUND!$G:$G,WMS!E728,OUTBOUND!$O:$O))</f>
        <v>0</v>
      </c>
      <c r="Y728" s="73">
        <f>IF(E728="","",SUMIF(OUTBOUND!$G:$G,WMS!E728,OUTBOUND!$AC:$AC))</f>
        <v>0</v>
      </c>
      <c r="Z728" s="73">
        <f>IF(E728="","",SUMIF(OUTBOUND!$G:$G,WMS!E728,OUTBOUND!$P:$P))</f>
        <v>0</v>
      </c>
      <c r="AA728" s="26">
        <f t="shared" si="291"/>
        <v>13</v>
      </c>
      <c r="AB728" s="26">
        <f t="shared" si="292"/>
        <v>52</v>
      </c>
      <c r="AC728" s="73">
        <f t="shared" si="293"/>
        <v>23.4</v>
      </c>
      <c r="AD728" s="73">
        <f t="shared" si="294"/>
        <v>18.2</v>
      </c>
      <c r="AE728" s="73">
        <f t="shared" si="295"/>
        <v>0.23</v>
      </c>
      <c r="AF728" s="82" t="b">
        <f t="shared" si="296"/>
        <v>1</v>
      </c>
    </row>
    <row r="729" spans="1:32">
      <c r="A729" s="43" t="s">
        <v>3685</v>
      </c>
      <c r="B729" s="19" t="s">
        <v>1529</v>
      </c>
      <c r="C729" s="19" t="s">
        <v>4098</v>
      </c>
      <c r="D729" s="19" t="s">
        <v>4099</v>
      </c>
      <c r="E729" s="58" t="str">
        <f t="shared" si="297"/>
        <v>KG-ARI-1904-00125-03378/42709305</v>
      </c>
      <c r="F729" s="19" t="s">
        <v>1531</v>
      </c>
      <c r="G729" s="19" t="s">
        <v>1532</v>
      </c>
      <c r="H729" s="45">
        <v>43705</v>
      </c>
      <c r="I729" s="46">
        <v>3</v>
      </c>
      <c r="J729" s="46">
        <v>12</v>
      </c>
      <c r="K729" s="67">
        <f t="shared" si="286"/>
        <v>4</v>
      </c>
      <c r="L729" s="47">
        <v>1.6</v>
      </c>
      <c r="M729" s="68">
        <f t="shared" si="287"/>
        <v>4.8</v>
      </c>
      <c r="N729" s="46">
        <v>30.5</v>
      </c>
      <c r="O729" s="46">
        <v>22</v>
      </c>
      <c r="P729" s="46">
        <v>28</v>
      </c>
      <c r="Q729" s="73">
        <f t="shared" si="288"/>
        <v>0.019</v>
      </c>
      <c r="R729" s="67">
        <f t="shared" si="289"/>
        <v>0.06</v>
      </c>
      <c r="S729" s="74">
        <f t="shared" si="290"/>
        <v>0.22</v>
      </c>
      <c r="T729" s="51">
        <v>2.64</v>
      </c>
      <c r="U729" s="52" t="s">
        <v>3806</v>
      </c>
      <c r="V729" s="26">
        <f>IF(E729="","",SUMIF(OUTBOUND!$G:$G,WMS!E729,OUTBOUND!$L:$L))</f>
        <v>0</v>
      </c>
      <c r="W729" s="26">
        <f>IF(E729="","",SUMIF(OUTBOUND!$G:$G,WMS!E729,OUTBOUND!$M:$M))</f>
        <v>0</v>
      </c>
      <c r="X729" s="73">
        <f>IF(E729="","",SUMIF(OUTBOUND!$G:$G,WMS!E729,OUTBOUND!$O:$O))</f>
        <v>0</v>
      </c>
      <c r="Y729" s="73">
        <f>IF(E729="","",SUMIF(OUTBOUND!$G:$G,WMS!E729,OUTBOUND!$AC:$AC))</f>
        <v>0</v>
      </c>
      <c r="Z729" s="73">
        <f>IF(E729="","",SUMIF(OUTBOUND!$G:$G,WMS!E729,OUTBOUND!$P:$P))</f>
        <v>0</v>
      </c>
      <c r="AA729" s="26">
        <f t="shared" si="291"/>
        <v>3</v>
      </c>
      <c r="AB729" s="26">
        <f t="shared" si="292"/>
        <v>12</v>
      </c>
      <c r="AC729" s="73">
        <f t="shared" si="293"/>
        <v>4.8</v>
      </c>
      <c r="AD729" s="73">
        <f t="shared" si="294"/>
        <v>2.64</v>
      </c>
      <c r="AE729" s="73">
        <f t="shared" si="295"/>
        <v>0.06</v>
      </c>
      <c r="AF729" s="82" t="b">
        <f t="shared" si="296"/>
        <v>1</v>
      </c>
    </row>
    <row r="730" spans="1:32">
      <c r="A730" s="43" t="s">
        <v>3685</v>
      </c>
      <c r="B730" s="19" t="s">
        <v>1529</v>
      </c>
      <c r="C730" s="19" t="s">
        <v>4100</v>
      </c>
      <c r="D730" s="19" t="s">
        <v>4101</v>
      </c>
      <c r="E730" s="58" t="str">
        <f t="shared" si="297"/>
        <v>KG-ARI-1906-00169-03721/42752653</v>
      </c>
      <c r="F730" s="19" t="s">
        <v>1531</v>
      </c>
      <c r="G730" s="19" t="s">
        <v>1534</v>
      </c>
      <c r="H730" s="45">
        <v>43705</v>
      </c>
      <c r="I730" s="46">
        <v>2</v>
      </c>
      <c r="J730" s="46">
        <v>12</v>
      </c>
      <c r="K730" s="67">
        <f t="shared" si="286"/>
        <v>6</v>
      </c>
      <c r="L730" s="47">
        <v>3.85</v>
      </c>
      <c r="M730" s="68">
        <f t="shared" si="287"/>
        <v>7.7</v>
      </c>
      <c r="N730" s="46">
        <v>44</v>
      </c>
      <c r="O730" s="46">
        <v>29</v>
      </c>
      <c r="P730" s="46">
        <v>39</v>
      </c>
      <c r="Q730" s="73">
        <f t="shared" si="288"/>
        <v>0.05</v>
      </c>
      <c r="R730" s="67">
        <f t="shared" si="289"/>
        <v>0.1</v>
      </c>
      <c r="S730" s="74">
        <f t="shared" si="290"/>
        <v>0.26</v>
      </c>
      <c r="T730" s="51">
        <v>3.12</v>
      </c>
      <c r="U730" s="52" t="s">
        <v>3675</v>
      </c>
      <c r="V730" s="26">
        <f>IF(E730="","",SUMIF(OUTBOUND!$G:$G,WMS!E730,OUTBOUND!$L:$L))</f>
        <v>0</v>
      </c>
      <c r="W730" s="26">
        <f>IF(E730="","",SUMIF(OUTBOUND!$G:$G,WMS!E730,OUTBOUND!$M:$M))</f>
        <v>0</v>
      </c>
      <c r="X730" s="73">
        <f>IF(E730="","",SUMIF(OUTBOUND!$G:$G,WMS!E730,OUTBOUND!$O:$O))</f>
        <v>0</v>
      </c>
      <c r="Y730" s="73">
        <f>IF(E730="","",SUMIF(OUTBOUND!$G:$G,WMS!E730,OUTBOUND!$AC:$AC))</f>
        <v>0</v>
      </c>
      <c r="Z730" s="73">
        <f>IF(E730="","",SUMIF(OUTBOUND!$G:$G,WMS!E730,OUTBOUND!$P:$P))</f>
        <v>0</v>
      </c>
      <c r="AA730" s="26">
        <f t="shared" si="291"/>
        <v>2</v>
      </c>
      <c r="AB730" s="26">
        <f t="shared" si="292"/>
        <v>12</v>
      </c>
      <c r="AC730" s="73">
        <f t="shared" si="293"/>
        <v>7.7</v>
      </c>
      <c r="AD730" s="73">
        <f t="shared" si="294"/>
        <v>3.12</v>
      </c>
      <c r="AE730" s="73">
        <f t="shared" si="295"/>
        <v>0.1</v>
      </c>
      <c r="AF730" s="82" t="b">
        <f t="shared" si="296"/>
        <v>1</v>
      </c>
    </row>
    <row r="731" spans="1:32">
      <c r="A731" s="43" t="s">
        <v>3685</v>
      </c>
      <c r="B731" s="19" t="s">
        <v>1529</v>
      </c>
      <c r="C731" s="19" t="s">
        <v>4100</v>
      </c>
      <c r="D731" s="19" t="s">
        <v>4102</v>
      </c>
      <c r="E731" s="58" t="str">
        <f t="shared" si="297"/>
        <v>KG-ARI-1906-00169-03721/42752684</v>
      </c>
      <c r="F731" s="19" t="s">
        <v>1531</v>
      </c>
      <c r="G731" s="19" t="s">
        <v>1532</v>
      </c>
      <c r="H731" s="45">
        <v>43705</v>
      </c>
      <c r="I731" s="46">
        <v>3</v>
      </c>
      <c r="J731" s="46">
        <v>12</v>
      </c>
      <c r="K731" s="67">
        <f t="shared" si="286"/>
        <v>4</v>
      </c>
      <c r="L731" s="47">
        <v>1.8</v>
      </c>
      <c r="M731" s="68">
        <f t="shared" si="287"/>
        <v>5.4</v>
      </c>
      <c r="N731" s="46">
        <v>30.5</v>
      </c>
      <c r="O731" s="46">
        <v>22</v>
      </c>
      <c r="P731" s="46">
        <v>28</v>
      </c>
      <c r="Q731" s="73">
        <f t="shared" si="288"/>
        <v>0.019</v>
      </c>
      <c r="R731" s="67">
        <f t="shared" si="289"/>
        <v>0.06</v>
      </c>
      <c r="S731" s="74">
        <f t="shared" si="290"/>
        <v>0.3</v>
      </c>
      <c r="T731" s="51">
        <v>3.6</v>
      </c>
      <c r="U731" s="52" t="s">
        <v>3675</v>
      </c>
      <c r="V731" s="26">
        <f>IF(E731="","",SUMIF(OUTBOUND!$G:$G,WMS!E731,OUTBOUND!$L:$L))</f>
        <v>2</v>
      </c>
      <c r="W731" s="26">
        <f>IF(E731="","",SUMIF(OUTBOUND!$G:$G,WMS!E731,OUTBOUND!$M:$M))</f>
        <v>8</v>
      </c>
      <c r="X731" s="73">
        <f>IF(E731="","",SUMIF(OUTBOUND!$G:$G,WMS!E731,OUTBOUND!$O:$O))</f>
        <v>3.6</v>
      </c>
      <c r="Y731" s="73">
        <f>IF(E731="","",SUMIF(OUTBOUND!$G:$G,WMS!E731,OUTBOUND!$AC:$AC))</f>
        <v>2.4</v>
      </c>
      <c r="Z731" s="73">
        <f>IF(E731="","",SUMIF(OUTBOUND!$G:$G,WMS!E731,OUTBOUND!$P:$P))</f>
        <v>0.038</v>
      </c>
      <c r="AA731" s="26">
        <f t="shared" si="291"/>
        <v>1</v>
      </c>
      <c r="AB731" s="26">
        <f t="shared" si="292"/>
        <v>4</v>
      </c>
      <c r="AC731" s="73">
        <f t="shared" si="293"/>
        <v>1.8</v>
      </c>
      <c r="AD731" s="73">
        <f t="shared" si="294"/>
        <v>1.2</v>
      </c>
      <c r="AE731" s="73">
        <f t="shared" si="295"/>
        <v>0.022</v>
      </c>
      <c r="AF731" s="82" t="b">
        <f t="shared" si="296"/>
        <v>1</v>
      </c>
    </row>
    <row r="732" spans="1:32">
      <c r="A732" s="43" t="s">
        <v>3685</v>
      </c>
      <c r="B732" s="19" t="s">
        <v>1529</v>
      </c>
      <c r="C732" s="19" t="s">
        <v>4100</v>
      </c>
      <c r="D732" s="19" t="s">
        <v>4103</v>
      </c>
      <c r="E732" s="58" t="str">
        <f t="shared" si="297"/>
        <v>KG-ARI-1906-00169-03721/42752714</v>
      </c>
      <c r="F732" s="19" t="s">
        <v>1531</v>
      </c>
      <c r="G732" s="19" t="s">
        <v>1536</v>
      </c>
      <c r="H732" s="45">
        <v>43705</v>
      </c>
      <c r="I732" s="46">
        <v>5</v>
      </c>
      <c r="J732" s="46">
        <v>20</v>
      </c>
      <c r="K732" s="67">
        <f t="shared" si="286"/>
        <v>4</v>
      </c>
      <c r="L732" s="47">
        <v>1.9</v>
      </c>
      <c r="M732" s="68">
        <f t="shared" si="287"/>
        <v>9.5</v>
      </c>
      <c r="N732" s="46">
        <v>29</v>
      </c>
      <c r="O732" s="46">
        <v>21.5</v>
      </c>
      <c r="P732" s="46">
        <v>28</v>
      </c>
      <c r="Q732" s="73">
        <f t="shared" si="288"/>
        <v>0.017</v>
      </c>
      <c r="R732" s="67">
        <f t="shared" si="289"/>
        <v>0.09</v>
      </c>
      <c r="S732" s="74">
        <f t="shared" si="290"/>
        <v>0.25</v>
      </c>
      <c r="T732" s="51">
        <v>5</v>
      </c>
      <c r="U732" s="52" t="s">
        <v>3806</v>
      </c>
      <c r="V732" s="26">
        <f>IF(E732="","",SUMIF(OUTBOUND!$G:$G,WMS!E732,OUTBOUND!$L:$L))</f>
        <v>0</v>
      </c>
      <c r="W732" s="26">
        <f>IF(E732="","",SUMIF(OUTBOUND!$G:$G,WMS!E732,OUTBOUND!$M:$M))</f>
        <v>0</v>
      </c>
      <c r="X732" s="73">
        <f>IF(E732="","",SUMIF(OUTBOUND!$G:$G,WMS!E732,OUTBOUND!$O:$O))</f>
        <v>0</v>
      </c>
      <c r="Y732" s="73">
        <f>IF(E732="","",SUMIF(OUTBOUND!$G:$G,WMS!E732,OUTBOUND!$AC:$AC))</f>
        <v>0</v>
      </c>
      <c r="Z732" s="73">
        <f>IF(E732="","",SUMIF(OUTBOUND!$G:$G,WMS!E732,OUTBOUND!$P:$P))</f>
        <v>0</v>
      </c>
      <c r="AA732" s="26">
        <f t="shared" si="291"/>
        <v>5</v>
      </c>
      <c r="AB732" s="26">
        <f t="shared" si="292"/>
        <v>20</v>
      </c>
      <c r="AC732" s="73">
        <f t="shared" si="293"/>
        <v>9.5</v>
      </c>
      <c r="AD732" s="73">
        <f t="shared" si="294"/>
        <v>5</v>
      </c>
      <c r="AE732" s="73">
        <f t="shared" si="295"/>
        <v>0.09</v>
      </c>
      <c r="AF732" s="82" t="b">
        <f t="shared" si="296"/>
        <v>1</v>
      </c>
    </row>
    <row r="733" spans="1:32">
      <c r="A733" s="43" t="s">
        <v>3685</v>
      </c>
      <c r="B733" s="19" t="s">
        <v>1529</v>
      </c>
      <c r="C733" s="19" t="s">
        <v>4100</v>
      </c>
      <c r="D733" s="19" t="s">
        <v>4104</v>
      </c>
      <c r="E733" s="58" t="str">
        <f t="shared" si="297"/>
        <v>KG-ARI-1906-00169-03721/42752707</v>
      </c>
      <c r="F733" s="19" t="s">
        <v>1531</v>
      </c>
      <c r="G733" s="19" t="s">
        <v>1532</v>
      </c>
      <c r="H733" s="45">
        <v>43705</v>
      </c>
      <c r="I733" s="46">
        <v>5</v>
      </c>
      <c r="J733" s="46">
        <v>20</v>
      </c>
      <c r="K733" s="67">
        <f t="shared" si="286"/>
        <v>4</v>
      </c>
      <c r="L733" s="47">
        <v>1.6</v>
      </c>
      <c r="M733" s="68">
        <f t="shared" si="287"/>
        <v>8</v>
      </c>
      <c r="N733" s="46">
        <v>30.5</v>
      </c>
      <c r="O733" s="46">
        <v>22</v>
      </c>
      <c r="P733" s="46">
        <v>28</v>
      </c>
      <c r="Q733" s="73">
        <f t="shared" si="288"/>
        <v>0.019</v>
      </c>
      <c r="R733" s="67">
        <f t="shared" si="289"/>
        <v>0.09</v>
      </c>
      <c r="S733" s="74">
        <f t="shared" si="290"/>
        <v>0.23</v>
      </c>
      <c r="T733" s="51">
        <v>4.6</v>
      </c>
      <c r="U733" s="52" t="s">
        <v>3806</v>
      </c>
      <c r="V733" s="26">
        <f>IF(E733="","",SUMIF(OUTBOUND!$G:$G,WMS!E733,OUTBOUND!$L:$L))</f>
        <v>0</v>
      </c>
      <c r="W733" s="26">
        <f>IF(E733="","",SUMIF(OUTBOUND!$G:$G,WMS!E733,OUTBOUND!$M:$M))</f>
        <v>0</v>
      </c>
      <c r="X733" s="73">
        <f>IF(E733="","",SUMIF(OUTBOUND!$G:$G,WMS!E733,OUTBOUND!$O:$O))</f>
        <v>0</v>
      </c>
      <c r="Y733" s="73">
        <f>IF(E733="","",SUMIF(OUTBOUND!$G:$G,WMS!E733,OUTBOUND!$AC:$AC))</f>
        <v>0</v>
      </c>
      <c r="Z733" s="73">
        <f>IF(E733="","",SUMIF(OUTBOUND!$G:$G,WMS!E733,OUTBOUND!$P:$P))</f>
        <v>0</v>
      </c>
      <c r="AA733" s="26">
        <f t="shared" si="291"/>
        <v>5</v>
      </c>
      <c r="AB733" s="26">
        <f t="shared" si="292"/>
        <v>20</v>
      </c>
      <c r="AC733" s="73">
        <f t="shared" si="293"/>
        <v>8</v>
      </c>
      <c r="AD733" s="73">
        <f t="shared" si="294"/>
        <v>4.6</v>
      </c>
      <c r="AE733" s="73">
        <f t="shared" si="295"/>
        <v>0.09</v>
      </c>
      <c r="AF733" s="82" t="b">
        <f t="shared" si="296"/>
        <v>1</v>
      </c>
    </row>
    <row r="734" spans="1:32">
      <c r="A734" s="43" t="s">
        <v>3685</v>
      </c>
      <c r="B734" s="19" t="s">
        <v>1529</v>
      </c>
      <c r="C734" s="19" t="s">
        <v>4100</v>
      </c>
      <c r="D734" s="19" t="s">
        <v>4105</v>
      </c>
      <c r="E734" s="58" t="str">
        <f t="shared" si="297"/>
        <v>KG-ARI-1906-00169-03721/42752691</v>
      </c>
      <c r="F734" s="19" t="s">
        <v>1531</v>
      </c>
      <c r="G734" s="19" t="s">
        <v>1532</v>
      </c>
      <c r="H734" s="45">
        <v>43705</v>
      </c>
      <c r="I734" s="46">
        <v>5</v>
      </c>
      <c r="J734" s="46">
        <v>20</v>
      </c>
      <c r="K734" s="67">
        <f t="shared" si="286"/>
        <v>4</v>
      </c>
      <c r="L734" s="47">
        <v>2</v>
      </c>
      <c r="M734" s="68">
        <f t="shared" si="287"/>
        <v>10</v>
      </c>
      <c r="N734" s="46">
        <v>30.5</v>
      </c>
      <c r="O734" s="46">
        <v>22</v>
      </c>
      <c r="P734" s="46">
        <v>28</v>
      </c>
      <c r="Q734" s="73">
        <f t="shared" si="288"/>
        <v>0.019</v>
      </c>
      <c r="R734" s="67">
        <f t="shared" si="289"/>
        <v>0.09</v>
      </c>
      <c r="S734" s="74">
        <f t="shared" si="290"/>
        <v>0.31</v>
      </c>
      <c r="T734" s="51">
        <v>6.2</v>
      </c>
      <c r="U734" s="52" t="s">
        <v>3806</v>
      </c>
      <c r="V734" s="26">
        <f>IF(E734="","",SUMIF(OUTBOUND!$G:$G,WMS!E734,OUTBOUND!$L:$L))</f>
        <v>0</v>
      </c>
      <c r="W734" s="26">
        <f>IF(E734="","",SUMIF(OUTBOUND!$G:$G,WMS!E734,OUTBOUND!$M:$M))</f>
        <v>0</v>
      </c>
      <c r="X734" s="73">
        <f>IF(E734="","",SUMIF(OUTBOUND!$G:$G,WMS!E734,OUTBOUND!$O:$O))</f>
        <v>0</v>
      </c>
      <c r="Y734" s="73">
        <f>IF(E734="","",SUMIF(OUTBOUND!$G:$G,WMS!E734,OUTBOUND!$AC:$AC))</f>
        <v>0</v>
      </c>
      <c r="Z734" s="73">
        <f>IF(E734="","",SUMIF(OUTBOUND!$G:$G,WMS!E734,OUTBOUND!$P:$P))</f>
        <v>0</v>
      </c>
      <c r="AA734" s="26">
        <f t="shared" si="291"/>
        <v>5</v>
      </c>
      <c r="AB734" s="26">
        <f t="shared" si="292"/>
        <v>20</v>
      </c>
      <c r="AC734" s="73">
        <f t="shared" si="293"/>
        <v>10</v>
      </c>
      <c r="AD734" s="73">
        <f t="shared" si="294"/>
        <v>6.2</v>
      </c>
      <c r="AE734" s="73">
        <f t="shared" si="295"/>
        <v>0.09</v>
      </c>
      <c r="AF734" s="82" t="b">
        <f t="shared" si="296"/>
        <v>1</v>
      </c>
    </row>
    <row r="735" spans="1:32">
      <c r="A735" s="43" t="s">
        <v>3685</v>
      </c>
      <c r="B735" s="19" t="s">
        <v>1538</v>
      </c>
      <c r="C735" s="19" t="s">
        <v>4106</v>
      </c>
      <c r="D735" s="19" t="s">
        <v>4107</v>
      </c>
      <c r="E735" s="58" t="str">
        <f t="shared" si="297"/>
        <v>KG-ARI-1907-00177-03827/42787822</v>
      </c>
      <c r="F735" s="19" t="s">
        <v>1540</v>
      </c>
      <c r="G735" s="19" t="s">
        <v>1541</v>
      </c>
      <c r="H735" s="45">
        <v>43705</v>
      </c>
      <c r="I735" s="46">
        <v>1</v>
      </c>
      <c r="J735" s="46">
        <v>24</v>
      </c>
      <c r="K735" s="67">
        <f t="shared" si="286"/>
        <v>24</v>
      </c>
      <c r="L735" s="47">
        <v>8.5</v>
      </c>
      <c r="M735" s="68">
        <f t="shared" si="287"/>
        <v>8.5</v>
      </c>
      <c r="N735" s="46">
        <v>40</v>
      </c>
      <c r="O735" s="46">
        <v>29</v>
      </c>
      <c r="P735" s="46">
        <v>29</v>
      </c>
      <c r="Q735" s="73">
        <f t="shared" si="288"/>
        <v>0.034</v>
      </c>
      <c r="R735" s="67">
        <f t="shared" si="289"/>
        <v>0.03</v>
      </c>
      <c r="S735" s="74">
        <f t="shared" si="290"/>
        <v>0.35</v>
      </c>
      <c r="T735" s="51">
        <v>8.4</v>
      </c>
      <c r="U735" s="52" t="s">
        <v>3675</v>
      </c>
      <c r="V735" s="26">
        <f>IF(E735="","",SUMIF(OUTBOUND!$G:$G,WMS!E735,OUTBOUND!$L:$L))</f>
        <v>0</v>
      </c>
      <c r="W735" s="26">
        <f>IF(E735="","",SUMIF(OUTBOUND!$G:$G,WMS!E735,OUTBOUND!$M:$M))</f>
        <v>0</v>
      </c>
      <c r="X735" s="73">
        <f>IF(E735="","",SUMIF(OUTBOUND!$G:$G,WMS!E735,OUTBOUND!$O:$O))</f>
        <v>0</v>
      </c>
      <c r="Y735" s="73">
        <f>IF(E735="","",SUMIF(OUTBOUND!$G:$G,WMS!E735,OUTBOUND!$AC:$AC))</f>
        <v>0</v>
      </c>
      <c r="Z735" s="73">
        <f>IF(E735="","",SUMIF(OUTBOUND!$G:$G,WMS!E735,OUTBOUND!$P:$P))</f>
        <v>0</v>
      </c>
      <c r="AA735" s="26">
        <f t="shared" si="291"/>
        <v>1</v>
      </c>
      <c r="AB735" s="26">
        <f t="shared" si="292"/>
        <v>24</v>
      </c>
      <c r="AC735" s="73">
        <f t="shared" si="293"/>
        <v>8.5</v>
      </c>
      <c r="AD735" s="73">
        <f t="shared" si="294"/>
        <v>8.4</v>
      </c>
      <c r="AE735" s="73">
        <f t="shared" si="295"/>
        <v>0.03</v>
      </c>
      <c r="AF735" s="82" t="b">
        <f t="shared" si="296"/>
        <v>1</v>
      </c>
    </row>
    <row r="736" spans="1:32">
      <c r="A736" s="43" t="s">
        <v>3685</v>
      </c>
      <c r="B736" s="19" t="s">
        <v>1543</v>
      </c>
      <c r="C736" s="19" t="s">
        <v>4108</v>
      </c>
      <c r="D736" s="19">
        <v>42752240</v>
      </c>
      <c r="E736" s="58" t="str">
        <f t="shared" si="297"/>
        <v>KG-ARI-1906-00169-03716/42752240</v>
      </c>
      <c r="F736" s="19" t="s">
        <v>1545</v>
      </c>
      <c r="G736" s="19" t="s">
        <v>1546</v>
      </c>
      <c r="H736" s="45">
        <v>43711</v>
      </c>
      <c r="I736" s="46">
        <v>11</v>
      </c>
      <c r="J736" s="46">
        <v>44</v>
      </c>
      <c r="K736" s="67">
        <f t="shared" si="286"/>
        <v>4</v>
      </c>
      <c r="L736" s="47">
        <v>4.2</v>
      </c>
      <c r="M736" s="68">
        <f t="shared" si="287"/>
        <v>46.2</v>
      </c>
      <c r="N736" s="46">
        <v>41.5</v>
      </c>
      <c r="O736" s="46">
        <v>34.5</v>
      </c>
      <c r="P736" s="46">
        <v>42.5</v>
      </c>
      <c r="Q736" s="73">
        <f t="shared" si="288"/>
        <v>0.061</v>
      </c>
      <c r="R736" s="67">
        <f t="shared" si="289"/>
        <v>0.67</v>
      </c>
      <c r="S736" s="74">
        <f t="shared" si="290"/>
        <v>0.875</v>
      </c>
      <c r="T736" s="51">
        <v>38.5</v>
      </c>
      <c r="U736" s="79" t="s">
        <v>3723</v>
      </c>
      <c r="V736" s="26">
        <f>IF(E736="","",SUMIF(OUTBOUND!$G:$G,WMS!E736,OUTBOUND!$L:$L))</f>
        <v>9</v>
      </c>
      <c r="W736" s="26">
        <f>IF(E736="","",SUMIF(OUTBOUND!$G:$G,WMS!E736,OUTBOUND!$M:$M))</f>
        <v>36</v>
      </c>
      <c r="X736" s="73">
        <f>IF(E736="","",SUMIF(OUTBOUND!$G:$G,WMS!E736,OUTBOUND!$O:$O))</f>
        <v>37.8</v>
      </c>
      <c r="Y736" s="73">
        <f>IF(E736="","",SUMIF(OUTBOUND!$G:$G,WMS!E736,OUTBOUND!$AC:$AC))</f>
        <v>31.5</v>
      </c>
      <c r="Z736" s="73">
        <f>IF(E736="","",SUMIF(OUTBOUND!$G:$G,WMS!E736,OUTBOUND!$P:$P))</f>
        <v>0.549</v>
      </c>
      <c r="AA736" s="26">
        <f t="shared" si="291"/>
        <v>2</v>
      </c>
      <c r="AB736" s="26">
        <f t="shared" si="292"/>
        <v>8</v>
      </c>
      <c r="AC736" s="73">
        <f t="shared" si="293"/>
        <v>8.40000000000001</v>
      </c>
      <c r="AD736" s="73">
        <f t="shared" si="294"/>
        <v>7</v>
      </c>
      <c r="AE736" s="73">
        <f t="shared" si="295"/>
        <v>0.121</v>
      </c>
      <c r="AF736" s="82" t="b">
        <f t="shared" si="296"/>
        <v>1</v>
      </c>
    </row>
    <row r="737" spans="1:32">
      <c r="A737" s="43" t="s">
        <v>3685</v>
      </c>
      <c r="B737" s="19" t="s">
        <v>1543</v>
      </c>
      <c r="C737" s="19" t="s">
        <v>4108</v>
      </c>
      <c r="D737" s="19">
        <v>42752257</v>
      </c>
      <c r="E737" s="58" t="str">
        <f t="shared" si="297"/>
        <v>KG-ARI-1906-00169-03716/42752257</v>
      </c>
      <c r="F737" s="19" t="s">
        <v>1545</v>
      </c>
      <c r="G737" s="19" t="s">
        <v>1548</v>
      </c>
      <c r="H737" s="45">
        <v>43711</v>
      </c>
      <c r="I737" s="46">
        <v>9</v>
      </c>
      <c r="J737" s="46">
        <v>36</v>
      </c>
      <c r="K737" s="67">
        <f t="shared" si="286"/>
        <v>4</v>
      </c>
      <c r="L737" s="47">
        <v>2.35</v>
      </c>
      <c r="M737" s="68">
        <f t="shared" si="287"/>
        <v>21.15</v>
      </c>
      <c r="N737" s="46">
        <v>33.5</v>
      </c>
      <c r="O737" s="46">
        <v>23.5</v>
      </c>
      <c r="P737" s="46">
        <v>35</v>
      </c>
      <c r="Q737" s="73">
        <f t="shared" si="288"/>
        <v>0.028</v>
      </c>
      <c r="R737" s="67">
        <f t="shared" si="289"/>
        <v>0.25</v>
      </c>
      <c r="S737" s="74">
        <f t="shared" si="290"/>
        <v>0.45</v>
      </c>
      <c r="T737" s="51">
        <v>16.2</v>
      </c>
      <c r="U737" s="52" t="s">
        <v>4109</v>
      </c>
      <c r="V737" s="26">
        <f>IF(E737="","",SUMIF(OUTBOUND!$G:$G,WMS!E737,OUTBOUND!$L:$L))</f>
        <v>0</v>
      </c>
      <c r="W737" s="26">
        <f>IF(E737="","",SUMIF(OUTBOUND!$G:$G,WMS!E737,OUTBOUND!$M:$M))</f>
        <v>0</v>
      </c>
      <c r="X737" s="73">
        <f>IF(E737="","",SUMIF(OUTBOUND!$G:$G,WMS!E737,OUTBOUND!$O:$O))</f>
        <v>0</v>
      </c>
      <c r="Y737" s="73">
        <f>IF(E737="","",SUMIF(OUTBOUND!$G:$G,WMS!E737,OUTBOUND!$AC:$AC))</f>
        <v>0</v>
      </c>
      <c r="Z737" s="73">
        <f>IF(E737="","",SUMIF(OUTBOUND!$G:$G,WMS!E737,OUTBOUND!$P:$P))</f>
        <v>0</v>
      </c>
      <c r="AA737" s="26">
        <f t="shared" si="291"/>
        <v>9</v>
      </c>
      <c r="AB737" s="26">
        <f t="shared" si="292"/>
        <v>36</v>
      </c>
      <c r="AC737" s="73">
        <f t="shared" si="293"/>
        <v>21.15</v>
      </c>
      <c r="AD737" s="73">
        <f t="shared" si="294"/>
        <v>16.2</v>
      </c>
      <c r="AE737" s="73">
        <f t="shared" si="295"/>
        <v>0.25</v>
      </c>
      <c r="AF737" s="82" t="b">
        <f t="shared" si="296"/>
        <v>1</v>
      </c>
    </row>
    <row r="738" spans="1:32">
      <c r="A738" s="83" t="s">
        <v>3685</v>
      </c>
      <c r="B738" s="35" t="s">
        <v>1550</v>
      </c>
      <c r="C738" s="35" t="s">
        <v>4110</v>
      </c>
      <c r="D738" s="35" t="s">
        <v>4111</v>
      </c>
      <c r="E738" s="58" t="str">
        <f t="shared" si="297"/>
        <v>KG-ARI-1908-00195-04225/42779131A</v>
      </c>
      <c r="F738" s="19" t="s">
        <v>1552</v>
      </c>
      <c r="G738" s="19" t="s">
        <v>1553</v>
      </c>
      <c r="H738" s="45">
        <v>43711</v>
      </c>
      <c r="I738" s="46">
        <v>20</v>
      </c>
      <c r="J738" s="46">
        <v>160</v>
      </c>
      <c r="K738" s="67">
        <f t="shared" si="286"/>
        <v>8</v>
      </c>
      <c r="L738" s="47">
        <v>8</v>
      </c>
      <c r="M738" s="68">
        <f t="shared" si="287"/>
        <v>160</v>
      </c>
      <c r="N738" s="46">
        <v>45</v>
      </c>
      <c r="O738" s="46">
        <v>23</v>
      </c>
      <c r="P738" s="46">
        <v>22</v>
      </c>
      <c r="Q738" s="73">
        <f t="shared" si="288"/>
        <v>0.023</v>
      </c>
      <c r="R738" s="67">
        <f t="shared" si="289"/>
        <v>0.46</v>
      </c>
      <c r="S738" s="74">
        <f t="shared" si="290"/>
        <v>0.1125</v>
      </c>
      <c r="T738" s="51">
        <v>18</v>
      </c>
      <c r="U738" s="52" t="s">
        <v>4112</v>
      </c>
      <c r="V738" s="26">
        <f>IF(E738="","",SUMIF(OUTBOUND!$G:$G,WMS!E738,OUTBOUND!$L:$L))</f>
        <v>19</v>
      </c>
      <c r="W738" s="26">
        <f>IF(E738="","",SUMIF(OUTBOUND!$G:$G,WMS!E738,OUTBOUND!$M:$M))</f>
        <v>152</v>
      </c>
      <c r="X738" s="73">
        <f>IF(E738="","",SUMIF(OUTBOUND!$G:$G,WMS!E738,OUTBOUND!$O:$O))</f>
        <v>152</v>
      </c>
      <c r="Y738" s="73">
        <f>IF(E738="","",SUMIF(OUTBOUND!$G:$G,WMS!E738,OUTBOUND!$AC:$AC))</f>
        <v>17.1</v>
      </c>
      <c r="Z738" s="73">
        <f>IF(E738="","",SUMIF(OUTBOUND!$G:$G,WMS!E738,OUTBOUND!$P:$P))</f>
        <v>0.437</v>
      </c>
      <c r="AA738" s="26">
        <f t="shared" si="291"/>
        <v>1</v>
      </c>
      <c r="AB738" s="26">
        <f t="shared" si="292"/>
        <v>8</v>
      </c>
      <c r="AC738" s="73">
        <f t="shared" si="293"/>
        <v>8</v>
      </c>
      <c r="AD738" s="73">
        <f t="shared" si="294"/>
        <v>0.899999999999999</v>
      </c>
      <c r="AE738" s="73">
        <f t="shared" si="295"/>
        <v>0.023</v>
      </c>
      <c r="AF738" s="82" t="b">
        <f t="shared" si="296"/>
        <v>1</v>
      </c>
    </row>
    <row r="739" spans="1:32">
      <c r="A739" s="83" t="s">
        <v>3685</v>
      </c>
      <c r="B739" s="35" t="s">
        <v>1550</v>
      </c>
      <c r="C739" s="35" t="s">
        <v>4110</v>
      </c>
      <c r="D739" s="35" t="s">
        <v>4113</v>
      </c>
      <c r="E739" s="58" t="str">
        <f t="shared" si="297"/>
        <v>KG-ARI-1908-00195-04225/42779131B</v>
      </c>
      <c r="F739" s="19" t="s">
        <v>1552</v>
      </c>
      <c r="G739" s="19" t="s">
        <v>1554</v>
      </c>
      <c r="H739" s="45">
        <v>43711</v>
      </c>
      <c r="J739" s="46">
        <v>160</v>
      </c>
      <c r="K739" s="67" t="e">
        <f t="shared" si="286"/>
        <v>#DIV/0!</v>
      </c>
      <c r="L739" s="47">
        <v>8</v>
      </c>
      <c r="M739" s="68">
        <f t="shared" si="287"/>
        <v>0</v>
      </c>
      <c r="N739" s="46">
        <v>45</v>
      </c>
      <c r="O739" s="46">
        <v>23</v>
      </c>
      <c r="P739" s="46">
        <v>22</v>
      </c>
      <c r="Q739" s="73">
        <f t="shared" si="288"/>
        <v>0.023</v>
      </c>
      <c r="R739" s="67">
        <f t="shared" si="289"/>
        <v>0</v>
      </c>
      <c r="S739" s="74">
        <f t="shared" si="290"/>
        <v>0.7125</v>
      </c>
      <c r="T739" s="51">
        <v>114</v>
      </c>
      <c r="U739" s="52" t="s">
        <v>4112</v>
      </c>
      <c r="V739" s="26">
        <f>IF(E739="","",SUMIF(OUTBOUND!$G:$G,WMS!E739,OUTBOUND!$L:$L))</f>
        <v>0</v>
      </c>
      <c r="W739" s="26">
        <f>IF(E739="","",SUMIF(OUTBOUND!$G:$G,WMS!E739,OUTBOUND!$M:$M))</f>
        <v>152</v>
      </c>
      <c r="X739" s="73">
        <f>IF(E739="","",SUMIF(OUTBOUND!$G:$G,WMS!E739,OUTBOUND!$O:$O))</f>
        <v>0</v>
      </c>
      <c r="Y739" s="73">
        <f>IF(E739="","",SUMIF(OUTBOUND!$G:$G,WMS!E739,OUTBOUND!$AC:$AC))</f>
        <v>108.3</v>
      </c>
      <c r="Z739" s="73">
        <f>IF(E739="","",SUMIF(OUTBOUND!$G:$G,WMS!E739,OUTBOUND!$P:$P))</f>
        <v>0</v>
      </c>
      <c r="AA739" s="26" t="str">
        <f t="shared" si="291"/>
        <v/>
      </c>
      <c r="AB739" s="26">
        <f t="shared" si="292"/>
        <v>8</v>
      </c>
      <c r="AC739" s="73">
        <f t="shared" si="293"/>
        <v>0</v>
      </c>
      <c r="AD739" s="73">
        <f t="shared" si="294"/>
        <v>5.69999999999999</v>
      </c>
      <c r="AE739" s="73">
        <f t="shared" si="295"/>
        <v>0</v>
      </c>
      <c r="AF739" s="82" t="e">
        <f t="shared" si="296"/>
        <v>#DIV/0!</v>
      </c>
    </row>
    <row r="740" spans="1:32">
      <c r="A740" s="43" t="s">
        <v>3685</v>
      </c>
      <c r="B740" s="19" t="s">
        <v>1550</v>
      </c>
      <c r="C740" s="19" t="s">
        <v>4110</v>
      </c>
      <c r="D740" s="19">
        <v>42766278</v>
      </c>
      <c r="E740" s="58" t="str">
        <f t="shared" si="297"/>
        <v>KG-ARI-1908-00195-04225/42766278</v>
      </c>
      <c r="F740" s="19" t="s">
        <v>1552</v>
      </c>
      <c r="G740" s="19" t="s">
        <v>1555</v>
      </c>
      <c r="H740" s="45">
        <v>43711</v>
      </c>
      <c r="I740" s="46">
        <v>140</v>
      </c>
      <c r="J740" s="46">
        <v>560</v>
      </c>
      <c r="K740" s="67">
        <f t="shared" si="286"/>
        <v>4</v>
      </c>
      <c r="L740" s="47">
        <v>5.15</v>
      </c>
      <c r="M740" s="68">
        <f t="shared" si="287"/>
        <v>721</v>
      </c>
      <c r="N740" s="46">
        <v>47</v>
      </c>
      <c r="O740" s="46">
        <v>24</v>
      </c>
      <c r="P740" s="46">
        <v>21</v>
      </c>
      <c r="Q740" s="73">
        <f t="shared" si="288"/>
        <v>0.024</v>
      </c>
      <c r="R740" s="67">
        <f t="shared" si="289"/>
        <v>3.32</v>
      </c>
      <c r="S740" s="74">
        <f t="shared" si="290"/>
        <v>1.1</v>
      </c>
      <c r="T740" s="51">
        <v>616</v>
      </c>
      <c r="U740" s="52" t="s">
        <v>4114</v>
      </c>
      <c r="V740" s="26">
        <f>IF(E740="","",SUMIF(OUTBOUND!$G:$G,WMS!E740,OUTBOUND!$L:$L))</f>
        <v>31</v>
      </c>
      <c r="W740" s="26">
        <f>IF(E740="","",SUMIF(OUTBOUND!$G:$G,WMS!E740,OUTBOUND!$M:$M))</f>
        <v>124</v>
      </c>
      <c r="X740" s="73">
        <f>IF(E740="","",SUMIF(OUTBOUND!$G:$G,WMS!E740,OUTBOUND!$O:$O))</f>
        <v>159.65</v>
      </c>
      <c r="Y740" s="73">
        <f>IF(E740="","",SUMIF(OUTBOUND!$G:$G,WMS!E740,OUTBOUND!$AC:$AC))</f>
        <v>136.4</v>
      </c>
      <c r="Z740" s="73">
        <f>IF(E740="","",SUMIF(OUTBOUND!$G:$G,WMS!E740,OUTBOUND!$P:$P))</f>
        <v>0.744</v>
      </c>
      <c r="AA740" s="26">
        <f t="shared" si="291"/>
        <v>109</v>
      </c>
      <c r="AB740" s="26">
        <f t="shared" si="292"/>
        <v>436</v>
      </c>
      <c r="AC740" s="73">
        <f t="shared" si="293"/>
        <v>561.35</v>
      </c>
      <c r="AD740" s="73">
        <f t="shared" si="294"/>
        <v>479.6</v>
      </c>
      <c r="AE740" s="73">
        <f t="shared" si="295"/>
        <v>2.576</v>
      </c>
      <c r="AF740" s="82" t="b">
        <f t="shared" si="296"/>
        <v>1</v>
      </c>
    </row>
    <row r="741" spans="1:32">
      <c r="A741" s="43" t="s">
        <v>3685</v>
      </c>
      <c r="B741" s="19" t="s">
        <v>1550</v>
      </c>
      <c r="C741" s="19" t="s">
        <v>4110</v>
      </c>
      <c r="D741" s="19">
        <v>42771975</v>
      </c>
      <c r="E741" s="58" t="str">
        <f t="shared" si="297"/>
        <v>KG-ARI-1908-00195-04225/42771975</v>
      </c>
      <c r="F741" s="19" t="s">
        <v>1552</v>
      </c>
      <c r="G741" s="19" t="s">
        <v>1557</v>
      </c>
      <c r="H741" s="45">
        <v>43711</v>
      </c>
      <c r="I741" s="46">
        <v>68</v>
      </c>
      <c r="J741" s="46">
        <v>544</v>
      </c>
      <c r="K741" s="67">
        <f t="shared" si="286"/>
        <v>8</v>
      </c>
      <c r="L741" s="47">
        <v>3.8</v>
      </c>
      <c r="M741" s="68">
        <f t="shared" si="287"/>
        <v>258.4</v>
      </c>
      <c r="N741" s="46">
        <v>52</v>
      </c>
      <c r="O741" s="46">
        <v>22</v>
      </c>
      <c r="P741" s="46">
        <v>23</v>
      </c>
      <c r="Q741" s="73">
        <f t="shared" si="288"/>
        <v>0.026</v>
      </c>
      <c r="R741" s="67">
        <f t="shared" si="289"/>
        <v>1.79</v>
      </c>
      <c r="S741" s="74">
        <f t="shared" si="290"/>
        <v>0.4375</v>
      </c>
      <c r="T741" s="51">
        <v>238</v>
      </c>
      <c r="U741" s="52" t="s">
        <v>3707</v>
      </c>
      <c r="V741" s="26">
        <f>IF(E741="","",SUMIF(OUTBOUND!$G:$G,WMS!E741,OUTBOUND!$L:$L))</f>
        <v>19</v>
      </c>
      <c r="W741" s="26">
        <f>IF(E741="","",SUMIF(OUTBOUND!$G:$G,WMS!E741,OUTBOUND!$M:$M))</f>
        <v>152</v>
      </c>
      <c r="X741" s="73">
        <f>IF(E741="","",SUMIF(OUTBOUND!$G:$G,WMS!E741,OUTBOUND!$O:$O))</f>
        <v>72.2</v>
      </c>
      <c r="Y741" s="73">
        <f>IF(E741="","",SUMIF(OUTBOUND!$G:$G,WMS!E741,OUTBOUND!$AC:$AC))</f>
        <v>66.5</v>
      </c>
      <c r="Z741" s="73">
        <f>IF(E741="","",SUMIF(OUTBOUND!$G:$G,WMS!E741,OUTBOUND!$P:$P))</f>
        <v>0.494</v>
      </c>
      <c r="AA741" s="26">
        <f t="shared" si="291"/>
        <v>49</v>
      </c>
      <c r="AB741" s="26">
        <f t="shared" si="292"/>
        <v>392</v>
      </c>
      <c r="AC741" s="73">
        <f t="shared" si="293"/>
        <v>186.2</v>
      </c>
      <c r="AD741" s="73">
        <f t="shared" si="294"/>
        <v>171.5</v>
      </c>
      <c r="AE741" s="73">
        <f t="shared" si="295"/>
        <v>1.296</v>
      </c>
      <c r="AF741" s="82" t="b">
        <f t="shared" si="296"/>
        <v>1</v>
      </c>
    </row>
    <row r="742" spans="1:32">
      <c r="A742" s="43" t="s">
        <v>3685</v>
      </c>
      <c r="B742" s="19" t="s">
        <v>1550</v>
      </c>
      <c r="C742" s="19" t="s">
        <v>4110</v>
      </c>
      <c r="D742" s="19">
        <v>42762874</v>
      </c>
      <c r="E742" s="58" t="str">
        <f t="shared" si="297"/>
        <v>KG-ARI-1908-00195-04225/42762874</v>
      </c>
      <c r="F742" s="19" t="s">
        <v>1552</v>
      </c>
      <c r="G742" s="19" t="s">
        <v>1559</v>
      </c>
      <c r="H742" s="45">
        <v>43711</v>
      </c>
      <c r="I742" s="46">
        <v>188</v>
      </c>
      <c r="J742" s="46">
        <v>752</v>
      </c>
      <c r="K742" s="67">
        <f t="shared" si="286"/>
        <v>4</v>
      </c>
      <c r="L742" s="47">
        <v>9.45</v>
      </c>
      <c r="M742" s="68">
        <f t="shared" si="287"/>
        <v>1776.6</v>
      </c>
      <c r="N742" s="46">
        <v>42</v>
      </c>
      <c r="O742" s="46">
        <v>42</v>
      </c>
      <c r="P742" s="46">
        <v>22.5</v>
      </c>
      <c r="Q742" s="73">
        <f t="shared" si="288"/>
        <v>0.04</v>
      </c>
      <c r="R742" s="67">
        <f t="shared" si="289"/>
        <v>7.46</v>
      </c>
      <c r="S742" s="74">
        <f t="shared" si="290"/>
        <v>1.9</v>
      </c>
      <c r="T742" s="51">
        <v>1428.8</v>
      </c>
      <c r="U742" s="52" t="s">
        <v>4115</v>
      </c>
      <c r="V742" s="26">
        <f>IF(E742="","",SUMIF(OUTBOUND!$G:$G,WMS!E742,OUTBOUND!$L:$L))</f>
        <v>59</v>
      </c>
      <c r="W742" s="26">
        <f>IF(E742="","",SUMIF(OUTBOUND!$G:$G,WMS!E742,OUTBOUND!$M:$M))</f>
        <v>236</v>
      </c>
      <c r="X742" s="73">
        <f>IF(E742="","",SUMIF(OUTBOUND!$G:$G,WMS!E742,OUTBOUND!$O:$O))</f>
        <v>557.55</v>
      </c>
      <c r="Y742" s="73">
        <f>IF(E742="","",SUMIF(OUTBOUND!$G:$G,WMS!E742,OUTBOUND!$AC:$AC))</f>
        <v>448.4</v>
      </c>
      <c r="Z742" s="73">
        <f>IF(E742="","",SUMIF(OUTBOUND!$G:$G,WMS!E742,OUTBOUND!$P:$P))</f>
        <v>2.36</v>
      </c>
      <c r="AA742" s="26">
        <f t="shared" si="291"/>
        <v>129</v>
      </c>
      <c r="AB742" s="26">
        <f t="shared" si="292"/>
        <v>516</v>
      </c>
      <c r="AC742" s="73">
        <f t="shared" si="293"/>
        <v>1219.05</v>
      </c>
      <c r="AD742" s="73">
        <f t="shared" si="294"/>
        <v>980.4</v>
      </c>
      <c r="AE742" s="73">
        <f t="shared" si="295"/>
        <v>5.1</v>
      </c>
      <c r="AF742" s="82" t="b">
        <f t="shared" si="296"/>
        <v>1</v>
      </c>
    </row>
    <row r="743" spans="1:32">
      <c r="A743" s="43" t="s">
        <v>3685</v>
      </c>
      <c r="B743" s="19" t="s">
        <v>1560</v>
      </c>
      <c r="C743" s="19" t="s">
        <v>4116</v>
      </c>
      <c r="D743" s="19">
        <v>42786238</v>
      </c>
      <c r="E743" s="58" t="str">
        <f t="shared" si="297"/>
        <v>KG-ARI-1908-00195-04222/42786238</v>
      </c>
      <c r="F743" s="19" t="s">
        <v>1562</v>
      </c>
      <c r="G743" s="19" t="s">
        <v>1563</v>
      </c>
      <c r="H743" s="45">
        <v>43711</v>
      </c>
      <c r="I743" s="46">
        <v>29</v>
      </c>
      <c r="J743" s="46">
        <v>116</v>
      </c>
      <c r="K743" s="67">
        <f t="shared" si="286"/>
        <v>4</v>
      </c>
      <c r="L743" s="47">
        <v>2.9</v>
      </c>
      <c r="M743" s="68">
        <f t="shared" si="287"/>
        <v>84.1</v>
      </c>
      <c r="N743" s="46">
        <v>29</v>
      </c>
      <c r="O743" s="46">
        <v>29</v>
      </c>
      <c r="P743" s="46">
        <v>27.5</v>
      </c>
      <c r="Q743" s="73">
        <f t="shared" si="288"/>
        <v>0.023</v>
      </c>
      <c r="R743" s="67">
        <f t="shared" si="289"/>
        <v>0.67</v>
      </c>
      <c r="S743" s="74">
        <f t="shared" si="290"/>
        <v>0.55</v>
      </c>
      <c r="T743" s="51">
        <v>63.8</v>
      </c>
      <c r="U743" s="52" t="s">
        <v>3425</v>
      </c>
      <c r="V743" s="26">
        <f>IF(E743="","",SUMIF(OUTBOUND!$G:$G,WMS!E743,OUTBOUND!$L:$L))</f>
        <v>17</v>
      </c>
      <c r="W743" s="26">
        <f>IF(E743="","",SUMIF(OUTBOUND!$G:$G,WMS!E743,OUTBOUND!$M:$M))</f>
        <v>68</v>
      </c>
      <c r="X743" s="73">
        <f>IF(E743="","",SUMIF(OUTBOUND!$G:$G,WMS!E743,OUTBOUND!$O:$O))</f>
        <v>49.3</v>
      </c>
      <c r="Y743" s="73">
        <f>IF(E743="","",SUMIF(OUTBOUND!$G:$G,WMS!E743,OUTBOUND!$AC:$AC))</f>
        <v>37.4</v>
      </c>
      <c r="Z743" s="73">
        <f>IF(E743="","",SUMIF(OUTBOUND!$G:$G,WMS!E743,OUTBOUND!$P:$P))</f>
        <v>0.391</v>
      </c>
      <c r="AA743" s="26">
        <f t="shared" si="291"/>
        <v>12</v>
      </c>
      <c r="AB743" s="26">
        <f t="shared" si="292"/>
        <v>48</v>
      </c>
      <c r="AC743" s="73">
        <f t="shared" si="293"/>
        <v>34.8</v>
      </c>
      <c r="AD743" s="73">
        <f t="shared" si="294"/>
        <v>26.4</v>
      </c>
      <c r="AE743" s="73">
        <f t="shared" si="295"/>
        <v>0.279</v>
      </c>
      <c r="AF743" s="82" t="b">
        <f t="shared" si="296"/>
        <v>1</v>
      </c>
    </row>
    <row r="744" spans="1:32">
      <c r="A744" s="43" t="s">
        <v>3685</v>
      </c>
      <c r="B744" s="19" t="s">
        <v>1565</v>
      </c>
      <c r="C744" s="19" t="s">
        <v>4092</v>
      </c>
      <c r="D744" s="19" t="s">
        <v>4117</v>
      </c>
      <c r="E744" s="58" t="str">
        <f t="shared" ref="E744:E765" si="298">IF(D744="","",C744&amp;"/"&amp;D744)</f>
        <v>KG-ARI-1907-00177-04196/42789628</v>
      </c>
      <c r="F744" s="19" t="s">
        <v>1567</v>
      </c>
      <c r="G744" s="19" t="s">
        <v>1568</v>
      </c>
      <c r="H744" s="45">
        <v>43711</v>
      </c>
      <c r="I744" s="46">
        <v>88</v>
      </c>
      <c r="J744" s="46">
        <v>176</v>
      </c>
      <c r="K744" s="67">
        <f t="shared" si="286"/>
        <v>2</v>
      </c>
      <c r="L744" s="47">
        <v>12.6</v>
      </c>
      <c r="M744" s="68">
        <f t="shared" si="287"/>
        <v>1108.8</v>
      </c>
      <c r="N744" s="46">
        <v>38</v>
      </c>
      <c r="O744" s="46">
        <v>30</v>
      </c>
      <c r="P744" s="46">
        <v>30</v>
      </c>
      <c r="Q744" s="73">
        <f t="shared" si="288"/>
        <v>0.034</v>
      </c>
      <c r="R744" s="67">
        <f t="shared" si="289"/>
        <v>3.01</v>
      </c>
      <c r="S744" s="74">
        <f t="shared" si="290"/>
        <v>5.5</v>
      </c>
      <c r="T744" s="51">
        <v>968</v>
      </c>
      <c r="U744" s="52" t="s">
        <v>4118</v>
      </c>
      <c r="V744" s="26">
        <f>IF(E744="","",SUMIF(OUTBOUND!$G:$G,WMS!E744,OUTBOUND!$L:$L))</f>
        <v>32</v>
      </c>
      <c r="W744" s="26">
        <f>IF(E744="","",SUMIF(OUTBOUND!$G:$G,WMS!E744,OUTBOUND!$M:$M))</f>
        <v>64</v>
      </c>
      <c r="X744" s="73">
        <f>IF(E744="","",SUMIF(OUTBOUND!$G:$G,WMS!E744,OUTBOUND!$O:$O))</f>
        <v>403.2</v>
      </c>
      <c r="Y744" s="73">
        <f>IF(E744="","",SUMIF(OUTBOUND!$G:$G,WMS!E744,OUTBOUND!$AC:$AC))</f>
        <v>352</v>
      </c>
      <c r="Z744" s="73">
        <f>IF(E744="","",SUMIF(OUTBOUND!$G:$G,WMS!E744,OUTBOUND!$P:$P))</f>
        <v>1.088</v>
      </c>
      <c r="AA744" s="26">
        <f t="shared" si="291"/>
        <v>56</v>
      </c>
      <c r="AB744" s="26">
        <f t="shared" si="292"/>
        <v>112</v>
      </c>
      <c r="AC744" s="73">
        <f t="shared" si="293"/>
        <v>705.6</v>
      </c>
      <c r="AD744" s="73">
        <f t="shared" si="294"/>
        <v>616</v>
      </c>
      <c r="AE744" s="73">
        <f t="shared" si="295"/>
        <v>1.922</v>
      </c>
      <c r="AF744" s="82" t="b">
        <f t="shared" si="296"/>
        <v>1</v>
      </c>
    </row>
    <row r="745" spans="1:33">
      <c r="A745" s="61" t="s">
        <v>3685</v>
      </c>
      <c r="B745" s="62" t="s">
        <v>1570</v>
      </c>
      <c r="C745" s="62" t="s">
        <v>4119</v>
      </c>
      <c r="D745" s="62" t="s">
        <v>4120</v>
      </c>
      <c r="E745" s="58" t="str">
        <f t="shared" si="298"/>
        <v>KG-ARI-1906-00169-03846/42744818</v>
      </c>
      <c r="F745" s="19" t="s">
        <v>1572</v>
      </c>
      <c r="G745" s="19" t="s">
        <v>1573</v>
      </c>
      <c r="H745" s="45">
        <v>43711</v>
      </c>
      <c r="I745" s="46">
        <v>9</v>
      </c>
      <c r="J745" s="46">
        <v>90</v>
      </c>
      <c r="K745" s="67">
        <f t="shared" si="286"/>
        <v>10</v>
      </c>
      <c r="L745" s="47">
        <v>1.15</v>
      </c>
      <c r="M745" s="68">
        <f t="shared" si="287"/>
        <v>10.35</v>
      </c>
      <c r="N745" s="46">
        <v>37.5</v>
      </c>
      <c r="O745" s="46">
        <v>14</v>
      </c>
      <c r="P745" s="46">
        <v>25.5</v>
      </c>
      <c r="Q745" s="73">
        <f t="shared" si="288"/>
        <v>0.013</v>
      </c>
      <c r="R745" s="67">
        <f t="shared" si="289"/>
        <v>0.12</v>
      </c>
      <c r="S745" s="74">
        <f t="shared" si="290"/>
        <v>0.087</v>
      </c>
      <c r="T745" s="51">
        <v>7.83</v>
      </c>
      <c r="U745" s="52" t="s">
        <v>4121</v>
      </c>
      <c r="V745" s="26">
        <f>IF(E745="","",SUMIF(OUTBOUND!$G:$G,WMS!E745,OUTBOUND!$L:$L))</f>
        <v>9</v>
      </c>
      <c r="W745" s="26">
        <f>IF(E745="","",SUMIF(OUTBOUND!$G:$G,WMS!E745,OUTBOUND!$M:$M))</f>
        <v>90</v>
      </c>
      <c r="X745" s="73">
        <f>IF(E745="","",SUMIF(OUTBOUND!$G:$G,WMS!E745,OUTBOUND!$O:$O))</f>
        <v>10.35</v>
      </c>
      <c r="Y745" s="73">
        <f>IF(E745="","",SUMIF(OUTBOUND!$G:$G,WMS!E745,OUTBOUND!$AC:$AC))</f>
        <v>7.83</v>
      </c>
      <c r="Z745" s="73">
        <f>IF(E745="","",SUMIF(OUTBOUND!$G:$G,WMS!E745,OUTBOUND!$P:$P))</f>
        <v>0.117</v>
      </c>
      <c r="AA745" s="26">
        <f t="shared" si="291"/>
        <v>0</v>
      </c>
      <c r="AB745" s="26">
        <f t="shared" si="292"/>
        <v>0</v>
      </c>
      <c r="AC745" s="73">
        <f t="shared" si="293"/>
        <v>0</v>
      </c>
      <c r="AD745" s="73">
        <f t="shared" si="294"/>
        <v>0</v>
      </c>
      <c r="AE745" s="73">
        <f t="shared" si="295"/>
        <v>0.00299999999999999</v>
      </c>
      <c r="AF745" s="82" t="e">
        <f t="shared" si="296"/>
        <v>#DIV/0!</v>
      </c>
      <c r="AG745" s="60" t="s">
        <v>3310</v>
      </c>
    </row>
    <row r="746" spans="1:32">
      <c r="A746" s="43" t="s">
        <v>3685</v>
      </c>
      <c r="B746" s="19" t="s">
        <v>1570</v>
      </c>
      <c r="C746" s="19" t="s">
        <v>4119</v>
      </c>
      <c r="D746" s="19" t="s">
        <v>4122</v>
      </c>
      <c r="E746" s="58" t="str">
        <f t="shared" si="298"/>
        <v>KG-ARI-1906-00169-03846/42744726</v>
      </c>
      <c r="F746" s="19" t="s">
        <v>1572</v>
      </c>
      <c r="G746" s="19" t="s">
        <v>1575</v>
      </c>
      <c r="H746" s="45">
        <v>43711</v>
      </c>
      <c r="I746" s="46">
        <v>7</v>
      </c>
      <c r="J746" s="46">
        <v>70</v>
      </c>
      <c r="K746" s="67">
        <f t="shared" si="286"/>
        <v>10</v>
      </c>
      <c r="L746" s="47">
        <v>1.95</v>
      </c>
      <c r="M746" s="68">
        <f t="shared" si="287"/>
        <v>13.65</v>
      </c>
      <c r="N746" s="46">
        <v>25.5</v>
      </c>
      <c r="O746" s="46">
        <v>10</v>
      </c>
      <c r="P746" s="46">
        <v>33</v>
      </c>
      <c r="Q746" s="73">
        <f t="shared" si="288"/>
        <v>0.008</v>
      </c>
      <c r="R746" s="67">
        <f t="shared" si="289"/>
        <v>0.06</v>
      </c>
      <c r="S746" s="74">
        <f t="shared" si="290"/>
        <v>0.18</v>
      </c>
      <c r="T746" s="51">
        <v>12.6</v>
      </c>
      <c r="U746" s="79" t="s">
        <v>3723</v>
      </c>
      <c r="V746" s="26">
        <f>IF(E746="","",SUMIF(OUTBOUND!$G:$G,WMS!E746,OUTBOUND!$L:$L))</f>
        <v>5</v>
      </c>
      <c r="W746" s="26">
        <f>IF(E746="","",SUMIF(OUTBOUND!$G:$G,WMS!E746,OUTBOUND!$M:$M))</f>
        <v>50</v>
      </c>
      <c r="X746" s="73">
        <f>IF(E746="","",SUMIF(OUTBOUND!$G:$G,WMS!E746,OUTBOUND!$O:$O))</f>
        <v>9.75</v>
      </c>
      <c r="Y746" s="73">
        <f>IF(E746="","",SUMIF(OUTBOUND!$G:$G,WMS!E746,OUTBOUND!$AC:$AC))</f>
        <v>9</v>
      </c>
      <c r="Z746" s="73">
        <f>IF(E746="","",SUMIF(OUTBOUND!$G:$G,WMS!E746,OUTBOUND!$P:$P))</f>
        <v>0.04</v>
      </c>
      <c r="AA746" s="26">
        <f t="shared" si="291"/>
        <v>2</v>
      </c>
      <c r="AB746" s="26">
        <f t="shared" si="292"/>
        <v>20</v>
      </c>
      <c r="AC746" s="73">
        <f t="shared" si="293"/>
        <v>3.9</v>
      </c>
      <c r="AD746" s="73">
        <f t="shared" si="294"/>
        <v>3.6</v>
      </c>
      <c r="AE746" s="73">
        <f t="shared" si="295"/>
        <v>0.02</v>
      </c>
      <c r="AF746" s="82" t="b">
        <f t="shared" si="296"/>
        <v>1</v>
      </c>
    </row>
    <row r="747" spans="1:32">
      <c r="A747" s="43" t="s">
        <v>3685</v>
      </c>
      <c r="B747" s="19" t="s">
        <v>1570</v>
      </c>
      <c r="C747" s="19" t="s">
        <v>4119</v>
      </c>
      <c r="D747" s="19" t="s">
        <v>4123</v>
      </c>
      <c r="E747" s="58" t="str">
        <f t="shared" si="298"/>
        <v>KG-ARI-1906-00169-03846/42744665</v>
      </c>
      <c r="F747" s="19" t="s">
        <v>1572</v>
      </c>
      <c r="G747" s="19" t="s">
        <v>1577</v>
      </c>
      <c r="H747" s="45">
        <v>43711</v>
      </c>
      <c r="I747" s="46">
        <v>26</v>
      </c>
      <c r="J747" s="46">
        <v>260</v>
      </c>
      <c r="K747" s="67">
        <f t="shared" si="286"/>
        <v>10</v>
      </c>
      <c r="L747" s="47">
        <v>1.45</v>
      </c>
      <c r="M747" s="68">
        <f t="shared" si="287"/>
        <v>37.7</v>
      </c>
      <c r="N747" s="46">
        <v>30</v>
      </c>
      <c r="O747" s="46">
        <v>7</v>
      </c>
      <c r="P747" s="46">
        <v>32.5</v>
      </c>
      <c r="Q747" s="73">
        <f t="shared" si="288"/>
        <v>0.007</v>
      </c>
      <c r="R747" s="67">
        <f t="shared" si="289"/>
        <v>0.18</v>
      </c>
      <c r="S747" s="74">
        <f t="shared" si="290"/>
        <v>0.139</v>
      </c>
      <c r="T747" s="51">
        <v>36.14</v>
      </c>
      <c r="U747" s="79" t="s">
        <v>3723</v>
      </c>
      <c r="V747" s="26">
        <f>IF(E747="","",SUMIF(OUTBOUND!$G:$G,WMS!E747,OUTBOUND!$L:$L))</f>
        <v>12</v>
      </c>
      <c r="W747" s="26">
        <f>IF(E747="","",SUMIF(OUTBOUND!$G:$G,WMS!E747,OUTBOUND!$M:$M))</f>
        <v>120</v>
      </c>
      <c r="X747" s="73">
        <f>IF(E747="","",SUMIF(OUTBOUND!$G:$G,WMS!E747,OUTBOUND!$O:$O))</f>
        <v>17.4</v>
      </c>
      <c r="Y747" s="73">
        <f>IF(E747="","",SUMIF(OUTBOUND!$G:$G,WMS!E747,OUTBOUND!$AC:$AC))</f>
        <v>16.68</v>
      </c>
      <c r="Z747" s="73">
        <f>IF(E747="","",SUMIF(OUTBOUND!$G:$G,WMS!E747,OUTBOUND!$P:$P))</f>
        <v>0.084</v>
      </c>
      <c r="AA747" s="26">
        <f t="shared" si="291"/>
        <v>14</v>
      </c>
      <c r="AB747" s="26">
        <f t="shared" si="292"/>
        <v>140</v>
      </c>
      <c r="AC747" s="73">
        <f t="shared" si="293"/>
        <v>20.3</v>
      </c>
      <c r="AD747" s="73">
        <f t="shared" si="294"/>
        <v>19.46</v>
      </c>
      <c r="AE747" s="73">
        <f t="shared" si="295"/>
        <v>0.096</v>
      </c>
      <c r="AF747" s="82" t="b">
        <f t="shared" si="296"/>
        <v>1</v>
      </c>
    </row>
    <row r="748" spans="1:32">
      <c r="A748" s="43" t="s">
        <v>3685</v>
      </c>
      <c r="B748" s="19" t="s">
        <v>1570</v>
      </c>
      <c r="C748" s="19" t="s">
        <v>4119</v>
      </c>
      <c r="D748" s="19" t="s">
        <v>4124</v>
      </c>
      <c r="E748" s="58" t="str">
        <f t="shared" si="298"/>
        <v>KG-ARI-1906-00169-03846/42744832</v>
      </c>
      <c r="F748" s="19" t="s">
        <v>1572</v>
      </c>
      <c r="G748" s="19" t="s">
        <v>1578</v>
      </c>
      <c r="H748" s="45">
        <v>43711</v>
      </c>
      <c r="I748" s="46">
        <v>11</v>
      </c>
      <c r="J748" s="46">
        <v>110</v>
      </c>
      <c r="K748" s="67">
        <f t="shared" si="286"/>
        <v>10</v>
      </c>
      <c r="L748" s="47">
        <v>1.15</v>
      </c>
      <c r="M748" s="68">
        <f t="shared" si="287"/>
        <v>12.65</v>
      </c>
      <c r="N748" s="46">
        <v>37.5</v>
      </c>
      <c r="O748" s="46">
        <v>13.5</v>
      </c>
      <c r="P748" s="46">
        <v>25.5</v>
      </c>
      <c r="Q748" s="73">
        <f t="shared" si="288"/>
        <v>0.013</v>
      </c>
      <c r="R748" s="67">
        <f t="shared" si="289"/>
        <v>0.14</v>
      </c>
      <c r="S748" s="74">
        <f t="shared" si="290"/>
        <v>0.087</v>
      </c>
      <c r="T748" s="51">
        <v>9.57</v>
      </c>
      <c r="U748" s="79" t="s">
        <v>3723</v>
      </c>
      <c r="V748" s="26">
        <f>IF(E748="","",SUMIF(OUTBOUND!$G:$G,WMS!E748,OUTBOUND!$L:$L))</f>
        <v>10</v>
      </c>
      <c r="W748" s="26">
        <f>IF(E748="","",SUMIF(OUTBOUND!$G:$G,WMS!E748,OUTBOUND!$M:$M))</f>
        <v>100</v>
      </c>
      <c r="X748" s="73">
        <f>IF(E748="","",SUMIF(OUTBOUND!$G:$G,WMS!E748,OUTBOUND!$O:$O))</f>
        <v>11.5</v>
      </c>
      <c r="Y748" s="73">
        <f>IF(E748="","",SUMIF(OUTBOUND!$G:$G,WMS!E748,OUTBOUND!$AC:$AC))</f>
        <v>8.7</v>
      </c>
      <c r="Z748" s="73">
        <f>IF(E748="","",SUMIF(OUTBOUND!$G:$G,WMS!E748,OUTBOUND!$P:$P))</f>
        <v>0.13</v>
      </c>
      <c r="AA748" s="26">
        <f t="shared" si="291"/>
        <v>1</v>
      </c>
      <c r="AB748" s="26">
        <f t="shared" si="292"/>
        <v>10</v>
      </c>
      <c r="AC748" s="73">
        <f t="shared" si="293"/>
        <v>1.15</v>
      </c>
      <c r="AD748" s="73">
        <f t="shared" si="294"/>
        <v>0.870000000000001</v>
      </c>
      <c r="AE748" s="73">
        <f t="shared" si="295"/>
        <v>0.01</v>
      </c>
      <c r="AF748" s="82" t="b">
        <f t="shared" si="296"/>
        <v>1</v>
      </c>
    </row>
    <row r="749" spans="1:32">
      <c r="A749" s="43" t="s">
        <v>3685</v>
      </c>
      <c r="B749" s="19" t="s">
        <v>1570</v>
      </c>
      <c r="C749" s="19" t="s">
        <v>4119</v>
      </c>
      <c r="D749" s="19" t="s">
        <v>4125</v>
      </c>
      <c r="E749" s="58" t="str">
        <f t="shared" si="298"/>
        <v>KG-ARI-1906-00169-03846/42744849</v>
      </c>
      <c r="F749" s="19" t="s">
        <v>1572</v>
      </c>
      <c r="G749" s="19" t="s">
        <v>1579</v>
      </c>
      <c r="H749" s="45">
        <v>43711</v>
      </c>
      <c r="I749" s="46">
        <v>9</v>
      </c>
      <c r="J749" s="46">
        <v>90</v>
      </c>
      <c r="K749" s="67">
        <f t="shared" si="286"/>
        <v>10</v>
      </c>
      <c r="L749" s="47">
        <v>1.75</v>
      </c>
      <c r="M749" s="68">
        <f t="shared" si="287"/>
        <v>15.75</v>
      </c>
      <c r="N749" s="46">
        <v>33.5</v>
      </c>
      <c r="O749" s="46">
        <v>12</v>
      </c>
      <c r="P749" s="46">
        <v>25.5</v>
      </c>
      <c r="Q749" s="73">
        <f t="shared" si="288"/>
        <v>0.01</v>
      </c>
      <c r="R749" s="67">
        <f t="shared" si="289"/>
        <v>0.09</v>
      </c>
      <c r="S749" s="74">
        <f t="shared" si="290"/>
        <v>0.141</v>
      </c>
      <c r="T749" s="51">
        <v>12.69</v>
      </c>
      <c r="U749" s="79" t="s">
        <v>3723</v>
      </c>
      <c r="V749" s="26">
        <f>IF(E749="","",SUMIF(OUTBOUND!$G:$G,WMS!E749,OUTBOUND!$L:$L))</f>
        <v>5</v>
      </c>
      <c r="W749" s="26">
        <f>IF(E749="","",SUMIF(OUTBOUND!$G:$G,WMS!E749,OUTBOUND!$M:$M))</f>
        <v>50</v>
      </c>
      <c r="X749" s="73">
        <f>IF(E749="","",SUMIF(OUTBOUND!$G:$G,WMS!E749,OUTBOUND!$O:$O))</f>
        <v>8.75</v>
      </c>
      <c r="Y749" s="73">
        <f>IF(E749="","",SUMIF(OUTBOUND!$G:$G,WMS!E749,OUTBOUND!$AC:$AC))</f>
        <v>7.05</v>
      </c>
      <c r="Z749" s="73">
        <f>IF(E749="","",SUMIF(OUTBOUND!$G:$G,WMS!E749,OUTBOUND!$P:$P))</f>
        <v>0.05</v>
      </c>
      <c r="AA749" s="26">
        <f t="shared" si="291"/>
        <v>4</v>
      </c>
      <c r="AB749" s="26">
        <f t="shared" si="292"/>
        <v>40</v>
      </c>
      <c r="AC749" s="73">
        <f t="shared" si="293"/>
        <v>7</v>
      </c>
      <c r="AD749" s="73">
        <f t="shared" si="294"/>
        <v>5.64</v>
      </c>
      <c r="AE749" s="73">
        <f t="shared" si="295"/>
        <v>0.04</v>
      </c>
      <c r="AF749" s="82" t="b">
        <f t="shared" si="296"/>
        <v>1</v>
      </c>
    </row>
    <row r="750" spans="1:32">
      <c r="A750" s="43" t="s">
        <v>3685</v>
      </c>
      <c r="B750" s="19" t="s">
        <v>1570</v>
      </c>
      <c r="C750" s="19" t="s">
        <v>4119</v>
      </c>
      <c r="D750" s="19" t="s">
        <v>4126</v>
      </c>
      <c r="E750" s="58" t="str">
        <f t="shared" si="298"/>
        <v>KG-ARI-1906-00169-03846/42744719</v>
      </c>
      <c r="F750" s="19" t="s">
        <v>1572</v>
      </c>
      <c r="G750" s="19" t="s">
        <v>1581</v>
      </c>
      <c r="H750" s="45">
        <v>43711</v>
      </c>
      <c r="I750" s="46">
        <v>15</v>
      </c>
      <c r="J750" s="46">
        <v>150</v>
      </c>
      <c r="K750" s="67">
        <f t="shared" si="286"/>
        <v>10</v>
      </c>
      <c r="L750" s="47">
        <v>1.3</v>
      </c>
      <c r="M750" s="68">
        <f t="shared" si="287"/>
        <v>19.5</v>
      </c>
      <c r="N750" s="46">
        <v>25.5</v>
      </c>
      <c r="O750" s="46">
        <v>10</v>
      </c>
      <c r="P750" s="46">
        <v>32.5</v>
      </c>
      <c r="Q750" s="73">
        <f t="shared" si="288"/>
        <v>0.008</v>
      </c>
      <c r="R750" s="67">
        <f t="shared" si="289"/>
        <v>0.12</v>
      </c>
      <c r="S750" s="74">
        <f t="shared" si="290"/>
        <v>0.105</v>
      </c>
      <c r="T750" s="51">
        <v>15.75</v>
      </c>
      <c r="U750" s="79" t="s">
        <v>3723</v>
      </c>
      <c r="V750" s="26">
        <f>IF(E750="","",SUMIF(OUTBOUND!$G:$G,WMS!E750,OUTBOUND!$L:$L))</f>
        <v>8</v>
      </c>
      <c r="W750" s="26">
        <f>IF(E750="","",SUMIF(OUTBOUND!$G:$G,WMS!E750,OUTBOUND!$M:$M))</f>
        <v>80</v>
      </c>
      <c r="X750" s="73">
        <f>IF(E750="","",SUMIF(OUTBOUND!$G:$G,WMS!E750,OUTBOUND!$O:$O))</f>
        <v>10.4</v>
      </c>
      <c r="Y750" s="73">
        <f>IF(E750="","",SUMIF(OUTBOUND!$G:$G,WMS!E750,OUTBOUND!$AC:$AC))</f>
        <v>8.4</v>
      </c>
      <c r="Z750" s="73">
        <f>IF(E750="","",SUMIF(OUTBOUND!$G:$G,WMS!E750,OUTBOUND!$P:$P))</f>
        <v>0.064</v>
      </c>
      <c r="AA750" s="26">
        <f t="shared" si="291"/>
        <v>7</v>
      </c>
      <c r="AB750" s="26">
        <f t="shared" si="292"/>
        <v>70</v>
      </c>
      <c r="AC750" s="73">
        <f t="shared" si="293"/>
        <v>9.1</v>
      </c>
      <c r="AD750" s="73">
        <f t="shared" si="294"/>
        <v>7.35</v>
      </c>
      <c r="AE750" s="73">
        <f t="shared" si="295"/>
        <v>0.056</v>
      </c>
      <c r="AF750" s="82" t="b">
        <f t="shared" si="296"/>
        <v>1</v>
      </c>
    </row>
    <row r="751" spans="1:32">
      <c r="A751" s="43" t="s">
        <v>3685</v>
      </c>
      <c r="B751" s="19" t="s">
        <v>1570</v>
      </c>
      <c r="C751" s="19" t="s">
        <v>4119</v>
      </c>
      <c r="D751" s="19" t="s">
        <v>4127</v>
      </c>
      <c r="E751" s="58" t="str">
        <f t="shared" si="298"/>
        <v>KG-ARI-1906-00169-03846/42744689</v>
      </c>
      <c r="F751" s="19" t="s">
        <v>1572</v>
      </c>
      <c r="G751" s="19" t="s">
        <v>1582</v>
      </c>
      <c r="H751" s="45">
        <v>43711</v>
      </c>
      <c r="I751" s="46">
        <v>25</v>
      </c>
      <c r="J751" s="46">
        <v>250</v>
      </c>
      <c r="K751" s="67">
        <f t="shared" si="286"/>
        <v>10</v>
      </c>
      <c r="L751" s="47">
        <v>1.35</v>
      </c>
      <c r="M751" s="68">
        <f t="shared" si="287"/>
        <v>33.75</v>
      </c>
      <c r="N751" s="46">
        <v>30</v>
      </c>
      <c r="O751" s="46">
        <v>7</v>
      </c>
      <c r="P751" s="46">
        <v>32.5</v>
      </c>
      <c r="Q751" s="73">
        <f t="shared" si="288"/>
        <v>0.007</v>
      </c>
      <c r="R751" s="67">
        <f t="shared" si="289"/>
        <v>0.17</v>
      </c>
      <c r="S751" s="74">
        <f t="shared" si="290"/>
        <v>0.129</v>
      </c>
      <c r="T751" s="51">
        <v>32.25</v>
      </c>
      <c r="U751" s="52" t="s">
        <v>4128</v>
      </c>
      <c r="V751" s="26">
        <f>IF(E751="","",SUMIF(OUTBOUND!$G:$G,WMS!E751,OUTBOUND!$L:$L))</f>
        <v>14</v>
      </c>
      <c r="W751" s="26">
        <f>IF(E751="","",SUMIF(OUTBOUND!$G:$G,WMS!E751,OUTBOUND!$M:$M))</f>
        <v>140</v>
      </c>
      <c r="X751" s="73">
        <f>IF(E751="","",SUMIF(OUTBOUND!$G:$G,WMS!E751,OUTBOUND!$O:$O))</f>
        <v>18.9</v>
      </c>
      <c r="Y751" s="73">
        <f>IF(E751="","",SUMIF(OUTBOUND!$G:$G,WMS!E751,OUTBOUND!$AC:$AC))</f>
        <v>18.06</v>
      </c>
      <c r="Z751" s="73">
        <f>IF(E751="","",SUMIF(OUTBOUND!$G:$G,WMS!E751,OUTBOUND!$P:$P))</f>
        <v>0.098</v>
      </c>
      <c r="AA751" s="26">
        <f t="shared" si="291"/>
        <v>11</v>
      </c>
      <c r="AB751" s="26">
        <f t="shared" si="292"/>
        <v>110</v>
      </c>
      <c r="AC751" s="73">
        <f t="shared" si="293"/>
        <v>14.85</v>
      </c>
      <c r="AD751" s="73">
        <f t="shared" si="294"/>
        <v>14.19</v>
      </c>
      <c r="AE751" s="73">
        <f t="shared" si="295"/>
        <v>0.072</v>
      </c>
      <c r="AF751" s="82" t="b">
        <f t="shared" si="296"/>
        <v>1</v>
      </c>
    </row>
    <row r="752" spans="1:32">
      <c r="A752" s="43" t="s">
        <v>3685</v>
      </c>
      <c r="B752" s="19" t="s">
        <v>1570</v>
      </c>
      <c r="C752" s="19" t="s">
        <v>4119</v>
      </c>
      <c r="D752" s="19" t="s">
        <v>4129</v>
      </c>
      <c r="E752" s="58" t="str">
        <f t="shared" si="298"/>
        <v>KG-ARI-1906-00169-03846/42744771</v>
      </c>
      <c r="F752" s="19" t="s">
        <v>1572</v>
      </c>
      <c r="G752" s="19" t="s">
        <v>1583</v>
      </c>
      <c r="H752" s="45">
        <v>43711</v>
      </c>
      <c r="I752" s="46">
        <v>9</v>
      </c>
      <c r="J752" s="46">
        <v>90</v>
      </c>
      <c r="K752" s="67">
        <f t="shared" si="286"/>
        <v>10</v>
      </c>
      <c r="L752" s="47">
        <v>1.3</v>
      </c>
      <c r="M752" s="68">
        <f t="shared" si="287"/>
        <v>11.7</v>
      </c>
      <c r="N752" s="46">
        <v>35</v>
      </c>
      <c r="O752" s="46">
        <v>13</v>
      </c>
      <c r="P752" s="46">
        <v>27</v>
      </c>
      <c r="Q752" s="73">
        <f t="shared" si="288"/>
        <v>0.012</v>
      </c>
      <c r="R752" s="67">
        <f t="shared" si="289"/>
        <v>0.11</v>
      </c>
      <c r="S752" s="74">
        <f t="shared" si="290"/>
        <v>0.11</v>
      </c>
      <c r="T752" s="51">
        <v>9.9</v>
      </c>
      <c r="U752" s="79" t="s">
        <v>3723</v>
      </c>
      <c r="V752" s="26">
        <f>IF(E752="","",SUMIF(OUTBOUND!$G:$G,WMS!E752,OUTBOUND!$L:$L))</f>
        <v>8</v>
      </c>
      <c r="W752" s="26">
        <f>IF(E752="","",SUMIF(OUTBOUND!$G:$G,WMS!E752,OUTBOUND!$M:$M))</f>
        <v>80</v>
      </c>
      <c r="X752" s="73">
        <f>IF(E752="","",SUMIF(OUTBOUND!$G:$G,WMS!E752,OUTBOUND!$O:$O))</f>
        <v>10.4</v>
      </c>
      <c r="Y752" s="73">
        <f>IF(E752="","",SUMIF(OUTBOUND!$G:$G,WMS!E752,OUTBOUND!$AC:$AC))</f>
        <v>8.8</v>
      </c>
      <c r="Z752" s="73">
        <f>IF(E752="","",SUMIF(OUTBOUND!$G:$G,WMS!E752,OUTBOUND!$P:$P))</f>
        <v>0.096</v>
      </c>
      <c r="AA752" s="26">
        <f t="shared" si="291"/>
        <v>1</v>
      </c>
      <c r="AB752" s="26">
        <f t="shared" si="292"/>
        <v>10</v>
      </c>
      <c r="AC752" s="73">
        <f t="shared" si="293"/>
        <v>1.3</v>
      </c>
      <c r="AD752" s="73">
        <f t="shared" si="294"/>
        <v>1.1</v>
      </c>
      <c r="AE752" s="73">
        <f t="shared" si="295"/>
        <v>0.014</v>
      </c>
      <c r="AF752" s="82" t="b">
        <f t="shared" si="296"/>
        <v>1</v>
      </c>
    </row>
    <row r="753" spans="1:32">
      <c r="A753" s="43" t="s">
        <v>3685</v>
      </c>
      <c r="B753" s="19" t="s">
        <v>1570</v>
      </c>
      <c r="C753" s="19" t="s">
        <v>4119</v>
      </c>
      <c r="D753" s="19" t="s">
        <v>4130</v>
      </c>
      <c r="E753" s="58" t="str">
        <f t="shared" si="298"/>
        <v>KG-ARI-1906-00169-03846/42744887</v>
      </c>
      <c r="F753" s="19" t="s">
        <v>1572</v>
      </c>
      <c r="G753" s="19" t="s">
        <v>1584</v>
      </c>
      <c r="H753" s="45">
        <v>43711</v>
      </c>
      <c r="I753" s="46">
        <v>7</v>
      </c>
      <c r="J753" s="46">
        <v>70</v>
      </c>
      <c r="K753" s="67">
        <f t="shared" si="286"/>
        <v>10</v>
      </c>
      <c r="L753" s="47">
        <v>1.75</v>
      </c>
      <c r="M753" s="68">
        <f t="shared" si="287"/>
        <v>12.25</v>
      </c>
      <c r="N753" s="46">
        <v>33.5</v>
      </c>
      <c r="O753" s="46">
        <v>12</v>
      </c>
      <c r="P753" s="46">
        <v>25.5</v>
      </c>
      <c r="Q753" s="73">
        <f t="shared" si="288"/>
        <v>0.01</v>
      </c>
      <c r="R753" s="67">
        <f t="shared" si="289"/>
        <v>0.07</v>
      </c>
      <c r="S753" s="74">
        <f t="shared" si="290"/>
        <v>0.139</v>
      </c>
      <c r="T753" s="51">
        <v>9.73</v>
      </c>
      <c r="U753" s="79" t="s">
        <v>3723</v>
      </c>
      <c r="V753" s="26">
        <f>IF(E753="","",SUMIF(OUTBOUND!$G:$G,WMS!E753,OUTBOUND!$L:$L))</f>
        <v>5</v>
      </c>
      <c r="W753" s="26">
        <f>IF(E753="","",SUMIF(OUTBOUND!$G:$G,WMS!E753,OUTBOUND!$M:$M))</f>
        <v>50</v>
      </c>
      <c r="X753" s="73">
        <f>IF(E753="","",SUMIF(OUTBOUND!$G:$G,WMS!E753,OUTBOUND!$O:$O))</f>
        <v>8.75</v>
      </c>
      <c r="Y753" s="73">
        <f>IF(E753="","",SUMIF(OUTBOUND!$G:$G,WMS!E753,OUTBOUND!$AC:$AC))</f>
        <v>6.95</v>
      </c>
      <c r="Z753" s="73">
        <f>IF(E753="","",SUMIF(OUTBOUND!$G:$G,WMS!E753,OUTBOUND!$P:$P))</f>
        <v>0.05</v>
      </c>
      <c r="AA753" s="26">
        <f t="shared" si="291"/>
        <v>2</v>
      </c>
      <c r="AB753" s="26">
        <f t="shared" si="292"/>
        <v>20</v>
      </c>
      <c r="AC753" s="73">
        <f t="shared" si="293"/>
        <v>3.5</v>
      </c>
      <c r="AD753" s="73">
        <f t="shared" si="294"/>
        <v>2.78</v>
      </c>
      <c r="AE753" s="73">
        <f t="shared" si="295"/>
        <v>0.02</v>
      </c>
      <c r="AF753" s="82" t="b">
        <f t="shared" si="296"/>
        <v>1</v>
      </c>
    </row>
    <row r="754" spans="1:32">
      <c r="A754" s="43" t="s">
        <v>3685</v>
      </c>
      <c r="B754" s="19" t="s">
        <v>1570</v>
      </c>
      <c r="C754" s="19" t="s">
        <v>4119</v>
      </c>
      <c r="D754" s="19" t="s">
        <v>4131</v>
      </c>
      <c r="E754" s="58" t="str">
        <f t="shared" si="298"/>
        <v>KG-ARI-1906-00169-03846/42744672</v>
      </c>
      <c r="F754" s="19" t="s">
        <v>1572</v>
      </c>
      <c r="G754" s="19" t="s">
        <v>1585</v>
      </c>
      <c r="H754" s="45">
        <v>43711</v>
      </c>
      <c r="I754" s="46">
        <v>25</v>
      </c>
      <c r="J754" s="46">
        <v>250</v>
      </c>
      <c r="K754" s="67">
        <f t="shared" si="286"/>
        <v>10</v>
      </c>
      <c r="L754" s="47">
        <v>1.35</v>
      </c>
      <c r="M754" s="68">
        <f t="shared" si="287"/>
        <v>33.75</v>
      </c>
      <c r="N754" s="46">
        <v>30</v>
      </c>
      <c r="O754" s="46">
        <v>7</v>
      </c>
      <c r="P754" s="46">
        <v>32.5</v>
      </c>
      <c r="Q754" s="73">
        <f t="shared" si="288"/>
        <v>0.007</v>
      </c>
      <c r="R754" s="67">
        <f t="shared" si="289"/>
        <v>0.17</v>
      </c>
      <c r="S754" s="74">
        <f t="shared" si="290"/>
        <v>0.129</v>
      </c>
      <c r="T754" s="51">
        <v>32.25</v>
      </c>
      <c r="U754" s="52" t="s">
        <v>4128</v>
      </c>
      <c r="V754" s="26">
        <f>IF(E754="","",SUMIF(OUTBOUND!$G:$G,WMS!E754,OUTBOUND!$L:$L))</f>
        <v>13</v>
      </c>
      <c r="W754" s="26">
        <f>IF(E754="","",SUMIF(OUTBOUND!$G:$G,WMS!E754,OUTBOUND!$M:$M))</f>
        <v>130</v>
      </c>
      <c r="X754" s="73">
        <f>IF(E754="","",SUMIF(OUTBOUND!$G:$G,WMS!E754,OUTBOUND!$O:$O))</f>
        <v>17.55</v>
      </c>
      <c r="Y754" s="73">
        <f>IF(E754="","",SUMIF(OUTBOUND!$G:$G,WMS!E754,OUTBOUND!$AC:$AC))</f>
        <v>16.77</v>
      </c>
      <c r="Z754" s="73">
        <f>IF(E754="","",SUMIF(OUTBOUND!$G:$G,WMS!E754,OUTBOUND!$P:$P))</f>
        <v>0.091</v>
      </c>
      <c r="AA754" s="26">
        <f t="shared" si="291"/>
        <v>12</v>
      </c>
      <c r="AB754" s="26">
        <f t="shared" si="292"/>
        <v>120</v>
      </c>
      <c r="AC754" s="73">
        <f t="shared" si="293"/>
        <v>16.2</v>
      </c>
      <c r="AD754" s="73">
        <f t="shared" si="294"/>
        <v>15.48</v>
      </c>
      <c r="AE754" s="73">
        <f t="shared" si="295"/>
        <v>0.079</v>
      </c>
      <c r="AF754" s="82" t="b">
        <f t="shared" si="296"/>
        <v>1</v>
      </c>
    </row>
    <row r="755" spans="1:32">
      <c r="A755" s="43" t="s">
        <v>3685</v>
      </c>
      <c r="B755" s="19" t="s">
        <v>1586</v>
      </c>
      <c r="C755" s="19" t="s">
        <v>4132</v>
      </c>
      <c r="D755" s="19" t="s">
        <v>4133</v>
      </c>
      <c r="E755" s="58" t="str">
        <f t="shared" si="298"/>
        <v>KG-ROB-1905-00132-03462/41961094</v>
      </c>
      <c r="F755" s="19" t="s">
        <v>1588</v>
      </c>
      <c r="G755" s="20" t="s">
        <v>1592</v>
      </c>
      <c r="H755" s="45">
        <v>43712</v>
      </c>
      <c r="I755" s="46">
        <v>63</v>
      </c>
      <c r="J755" s="46">
        <v>1512</v>
      </c>
      <c r="K755" s="67">
        <f t="shared" si="286"/>
        <v>24</v>
      </c>
      <c r="L755" s="47">
        <v>3.05</v>
      </c>
      <c r="M755" s="68">
        <f t="shared" si="287"/>
        <v>192.15</v>
      </c>
      <c r="N755" s="46">
        <v>47.5</v>
      </c>
      <c r="O755" s="46">
        <v>21.5</v>
      </c>
      <c r="P755" s="46">
        <v>25</v>
      </c>
      <c r="Q755" s="73">
        <f t="shared" si="288"/>
        <v>0.026</v>
      </c>
      <c r="R755" s="67">
        <f t="shared" si="289"/>
        <v>1.61</v>
      </c>
      <c r="S755" s="74">
        <f t="shared" si="290"/>
        <v>0.104166666666667</v>
      </c>
      <c r="T755" s="51">
        <v>157.5</v>
      </c>
      <c r="U755" s="79" t="s">
        <v>4029</v>
      </c>
      <c r="V755" s="26">
        <f>IF(E755="","",SUMIF(OUTBOUND!$G:$G,WMS!E755,OUTBOUND!$L:$L))</f>
        <v>0</v>
      </c>
      <c r="W755" s="26">
        <f>IF(E755="","",SUMIF(OUTBOUND!$G:$G,WMS!E755,OUTBOUND!$M:$M))</f>
        <v>0</v>
      </c>
      <c r="X755" s="73">
        <f>IF(E755="","",SUMIF(OUTBOUND!$G:$G,WMS!E755,OUTBOUND!$O:$O))</f>
        <v>0</v>
      </c>
      <c r="Y755" s="73">
        <f>IF(E755="","",SUMIF(OUTBOUND!$G:$G,WMS!E755,OUTBOUND!$AC:$AC))</f>
        <v>0</v>
      </c>
      <c r="Z755" s="73">
        <f>IF(E755="","",SUMIF(OUTBOUND!$G:$G,WMS!E755,OUTBOUND!$P:$P))</f>
        <v>0</v>
      </c>
      <c r="AA755" s="26">
        <f t="shared" si="291"/>
        <v>63</v>
      </c>
      <c r="AB755" s="26">
        <f t="shared" si="292"/>
        <v>1512</v>
      </c>
      <c r="AC755" s="73">
        <f t="shared" si="293"/>
        <v>192.15</v>
      </c>
      <c r="AD755" s="73">
        <f t="shared" si="294"/>
        <v>157.5</v>
      </c>
      <c r="AE755" s="73">
        <f t="shared" si="295"/>
        <v>1.61</v>
      </c>
      <c r="AF755" s="82" t="b">
        <f t="shared" si="296"/>
        <v>1</v>
      </c>
    </row>
    <row r="756" spans="1:32">
      <c r="A756" s="43" t="s">
        <v>3685</v>
      </c>
      <c r="B756" s="19" t="s">
        <v>1586</v>
      </c>
      <c r="C756" s="19" t="s">
        <v>4132</v>
      </c>
      <c r="D756" s="19" t="s">
        <v>3867</v>
      </c>
      <c r="E756" s="58" t="str">
        <f t="shared" si="298"/>
        <v>KG-ROB-1905-00132-03462/41966402</v>
      </c>
      <c r="F756" s="19" t="s">
        <v>1588</v>
      </c>
      <c r="G756" s="20" t="s">
        <v>1589</v>
      </c>
      <c r="H756" s="45">
        <v>43712</v>
      </c>
      <c r="I756" s="46">
        <v>150</v>
      </c>
      <c r="J756" s="46">
        <v>3600</v>
      </c>
      <c r="K756" s="67">
        <f t="shared" si="286"/>
        <v>24</v>
      </c>
      <c r="L756" s="47">
        <v>1.5</v>
      </c>
      <c r="M756" s="68">
        <f t="shared" si="287"/>
        <v>225</v>
      </c>
      <c r="N756" s="46">
        <v>21.5</v>
      </c>
      <c r="O756" s="46">
        <v>21.5</v>
      </c>
      <c r="P756" s="46">
        <v>26</v>
      </c>
      <c r="Q756" s="73">
        <f t="shared" si="288"/>
        <v>0.012</v>
      </c>
      <c r="R756" s="67">
        <f t="shared" si="289"/>
        <v>1.8</v>
      </c>
      <c r="S756" s="74">
        <f t="shared" si="290"/>
        <v>0.0604166666666667</v>
      </c>
      <c r="T756" s="51">
        <v>217.5</v>
      </c>
      <c r="U756" s="79" t="s">
        <v>4029</v>
      </c>
      <c r="V756" s="26">
        <f>IF(E756="","",SUMIF(OUTBOUND!$G:$G,WMS!E756,OUTBOUND!$L:$L))</f>
        <v>0</v>
      </c>
      <c r="W756" s="26">
        <f>IF(E756="","",SUMIF(OUTBOUND!$G:$G,WMS!E756,OUTBOUND!$M:$M))</f>
        <v>0</v>
      </c>
      <c r="X756" s="73">
        <f>IF(E756="","",SUMIF(OUTBOUND!$G:$G,WMS!E756,OUTBOUND!$O:$O))</f>
        <v>0</v>
      </c>
      <c r="Y756" s="73">
        <f>IF(E756="","",SUMIF(OUTBOUND!$G:$G,WMS!E756,OUTBOUND!$AC:$AC))</f>
        <v>0</v>
      </c>
      <c r="Z756" s="73">
        <f>IF(E756="","",SUMIF(OUTBOUND!$G:$G,WMS!E756,OUTBOUND!$P:$P))</f>
        <v>0</v>
      </c>
      <c r="AA756" s="26">
        <f t="shared" si="291"/>
        <v>150</v>
      </c>
      <c r="AB756" s="26">
        <f t="shared" si="292"/>
        <v>3600</v>
      </c>
      <c r="AC756" s="73">
        <f t="shared" si="293"/>
        <v>225</v>
      </c>
      <c r="AD756" s="73">
        <f t="shared" si="294"/>
        <v>217.5</v>
      </c>
      <c r="AE756" s="73">
        <f t="shared" si="295"/>
        <v>1.8</v>
      </c>
      <c r="AF756" s="82" t="b">
        <f t="shared" si="296"/>
        <v>1</v>
      </c>
    </row>
    <row r="757" spans="1:32">
      <c r="A757" s="43" t="s">
        <v>3685</v>
      </c>
      <c r="B757" s="19" t="s">
        <v>1586</v>
      </c>
      <c r="C757" s="19" t="s">
        <v>4132</v>
      </c>
      <c r="D757" s="19" t="s">
        <v>4134</v>
      </c>
      <c r="E757" s="58" t="str">
        <f t="shared" si="298"/>
        <v>KG-ROB-1905-00132-03462/42432111</v>
      </c>
      <c r="F757" s="19" t="s">
        <v>1588</v>
      </c>
      <c r="G757" s="20" t="s">
        <v>1589</v>
      </c>
      <c r="H757" s="45">
        <v>43712</v>
      </c>
      <c r="I757" s="46">
        <v>30</v>
      </c>
      <c r="J757" s="46">
        <v>300</v>
      </c>
      <c r="K757" s="67">
        <f t="shared" si="286"/>
        <v>10</v>
      </c>
      <c r="L757" s="47">
        <v>1.55</v>
      </c>
      <c r="M757" s="68">
        <f t="shared" si="287"/>
        <v>46.5</v>
      </c>
      <c r="N757" s="46">
        <v>36</v>
      </c>
      <c r="O757" s="46">
        <v>10.5</v>
      </c>
      <c r="P757" s="46">
        <v>15</v>
      </c>
      <c r="Q757" s="73">
        <f t="shared" si="288"/>
        <v>0.006</v>
      </c>
      <c r="R757" s="67">
        <f t="shared" si="289"/>
        <v>0.17</v>
      </c>
      <c r="S757" s="74">
        <f t="shared" si="290"/>
        <v>0.15</v>
      </c>
      <c r="T757" s="51">
        <v>45</v>
      </c>
      <c r="U757" s="79" t="s">
        <v>4029</v>
      </c>
      <c r="V757" s="26">
        <f>IF(E757="","",SUMIF(OUTBOUND!$G:$G,WMS!E757,OUTBOUND!$L:$L))</f>
        <v>0</v>
      </c>
      <c r="W757" s="26">
        <f>IF(E757="","",SUMIF(OUTBOUND!$G:$G,WMS!E757,OUTBOUND!$M:$M))</f>
        <v>0</v>
      </c>
      <c r="X757" s="73">
        <f>IF(E757="","",SUMIF(OUTBOUND!$G:$G,WMS!E757,OUTBOUND!$O:$O))</f>
        <v>0</v>
      </c>
      <c r="Y757" s="73">
        <f>IF(E757="","",SUMIF(OUTBOUND!$G:$G,WMS!E757,OUTBOUND!$AC:$AC))</f>
        <v>0</v>
      </c>
      <c r="Z757" s="73">
        <f>IF(E757="","",SUMIF(OUTBOUND!$G:$G,WMS!E757,OUTBOUND!$P:$P))</f>
        <v>0</v>
      </c>
      <c r="AA757" s="26">
        <f t="shared" si="291"/>
        <v>30</v>
      </c>
      <c r="AB757" s="26">
        <f t="shared" si="292"/>
        <v>300</v>
      </c>
      <c r="AC757" s="73">
        <f t="shared" si="293"/>
        <v>46.5</v>
      </c>
      <c r="AD757" s="73">
        <f t="shared" si="294"/>
        <v>45</v>
      </c>
      <c r="AE757" s="73">
        <f t="shared" si="295"/>
        <v>0.17</v>
      </c>
      <c r="AF757" s="82" t="b">
        <f t="shared" si="296"/>
        <v>1</v>
      </c>
    </row>
    <row r="758" spans="1:32">
      <c r="A758" s="43" t="s">
        <v>3685</v>
      </c>
      <c r="B758" s="19" t="s">
        <v>1586</v>
      </c>
      <c r="C758" s="19" t="s">
        <v>4135</v>
      </c>
      <c r="D758" s="19" t="s">
        <v>4136</v>
      </c>
      <c r="E758" s="58" t="str">
        <f t="shared" si="298"/>
        <v>KG-ROB-1906-00133-03463/42115496</v>
      </c>
      <c r="F758" s="19" t="s">
        <v>1588</v>
      </c>
      <c r="G758" s="19" t="s">
        <v>1590</v>
      </c>
      <c r="H758" s="45">
        <v>43712</v>
      </c>
      <c r="I758" s="46">
        <v>42</v>
      </c>
      <c r="J758" s="46">
        <v>1008</v>
      </c>
      <c r="K758" s="67">
        <f t="shared" si="286"/>
        <v>24</v>
      </c>
      <c r="L758" s="47">
        <v>1.85</v>
      </c>
      <c r="M758" s="68">
        <f t="shared" si="287"/>
        <v>77.7</v>
      </c>
      <c r="N758" s="46">
        <v>35</v>
      </c>
      <c r="O758" s="46">
        <v>21</v>
      </c>
      <c r="P758" s="46">
        <v>19</v>
      </c>
      <c r="Q758" s="73">
        <f t="shared" si="288"/>
        <v>0.014</v>
      </c>
      <c r="R758" s="67">
        <f t="shared" si="289"/>
        <v>0.59</v>
      </c>
      <c r="S758" s="74">
        <f t="shared" si="290"/>
        <v>0.06875</v>
      </c>
      <c r="T758" s="51">
        <v>69.3</v>
      </c>
      <c r="U758" s="79" t="s">
        <v>4029</v>
      </c>
      <c r="V758" s="26">
        <f>IF(E758="","",SUMIF(OUTBOUND!$G:$G,WMS!E758,OUTBOUND!$L:$L))</f>
        <v>0</v>
      </c>
      <c r="W758" s="26">
        <f>IF(E758="","",SUMIF(OUTBOUND!$G:$G,WMS!E758,OUTBOUND!$M:$M))</f>
        <v>0</v>
      </c>
      <c r="X758" s="73">
        <f>IF(E758="","",SUMIF(OUTBOUND!$G:$G,WMS!E758,OUTBOUND!$O:$O))</f>
        <v>0</v>
      </c>
      <c r="Y758" s="73">
        <f>IF(E758="","",SUMIF(OUTBOUND!$G:$G,WMS!E758,OUTBOUND!$AC:$AC))</f>
        <v>0</v>
      </c>
      <c r="Z758" s="73">
        <f>IF(E758="","",SUMIF(OUTBOUND!$G:$G,WMS!E758,OUTBOUND!$P:$P))</f>
        <v>0</v>
      </c>
      <c r="AA758" s="26">
        <f t="shared" si="291"/>
        <v>42</v>
      </c>
      <c r="AB758" s="26">
        <f t="shared" si="292"/>
        <v>1008</v>
      </c>
      <c r="AC758" s="73">
        <f t="shared" si="293"/>
        <v>77.7</v>
      </c>
      <c r="AD758" s="73">
        <f t="shared" si="294"/>
        <v>69.3</v>
      </c>
      <c r="AE758" s="73">
        <f t="shared" si="295"/>
        <v>0.59</v>
      </c>
      <c r="AF758" s="82" t="b">
        <f t="shared" si="296"/>
        <v>1</v>
      </c>
    </row>
    <row r="759" spans="1:32">
      <c r="A759" s="43" t="s">
        <v>3685</v>
      </c>
      <c r="B759" s="19" t="s">
        <v>1586</v>
      </c>
      <c r="C759" s="19" t="s">
        <v>4137</v>
      </c>
      <c r="D759" s="19" t="s">
        <v>3865</v>
      </c>
      <c r="E759" s="58" t="str">
        <f t="shared" si="298"/>
        <v>KG-ROB-1907-00134-03464/41966433</v>
      </c>
      <c r="F759" s="19" t="s">
        <v>1588</v>
      </c>
      <c r="G759" s="20" t="s">
        <v>1589</v>
      </c>
      <c r="H759" s="45">
        <v>43712</v>
      </c>
      <c r="I759" s="46">
        <v>63</v>
      </c>
      <c r="J759" s="46">
        <v>1512</v>
      </c>
      <c r="K759" s="67">
        <f t="shared" si="286"/>
        <v>24</v>
      </c>
      <c r="L759" s="47">
        <v>1.4</v>
      </c>
      <c r="M759" s="68">
        <f t="shared" si="287"/>
        <v>88.2</v>
      </c>
      <c r="N759" s="46">
        <v>32</v>
      </c>
      <c r="O759" s="46">
        <v>26</v>
      </c>
      <c r="P759" s="46">
        <v>30.5</v>
      </c>
      <c r="Q759" s="73">
        <f t="shared" si="288"/>
        <v>0.025</v>
      </c>
      <c r="R759" s="67">
        <f t="shared" si="289"/>
        <v>1.6</v>
      </c>
      <c r="S759" s="74">
        <f t="shared" si="290"/>
        <v>0.0625</v>
      </c>
      <c r="T759" s="51">
        <v>94.5</v>
      </c>
      <c r="U759" s="79" t="s">
        <v>4029</v>
      </c>
      <c r="V759" s="26">
        <f>IF(E759="","",SUMIF(OUTBOUND!$G:$G,WMS!E759,OUTBOUND!$L:$L))</f>
        <v>0</v>
      </c>
      <c r="W759" s="26">
        <f>IF(E759="","",SUMIF(OUTBOUND!$G:$G,WMS!E759,OUTBOUND!$M:$M))</f>
        <v>0</v>
      </c>
      <c r="X759" s="73">
        <f>IF(E759="","",SUMIF(OUTBOUND!$G:$G,WMS!E759,OUTBOUND!$O:$O))</f>
        <v>0</v>
      </c>
      <c r="Y759" s="73">
        <f>IF(E759="","",SUMIF(OUTBOUND!$G:$G,WMS!E759,OUTBOUND!$AC:$AC))</f>
        <v>0</v>
      </c>
      <c r="Z759" s="73">
        <f>IF(E759="","",SUMIF(OUTBOUND!$G:$G,WMS!E759,OUTBOUND!$P:$P))</f>
        <v>0</v>
      </c>
      <c r="AA759" s="26">
        <f t="shared" si="291"/>
        <v>63</v>
      </c>
      <c r="AB759" s="26">
        <f t="shared" si="292"/>
        <v>1512</v>
      </c>
      <c r="AC759" s="73">
        <f t="shared" si="293"/>
        <v>88.2</v>
      </c>
      <c r="AD759" s="73">
        <f t="shared" si="294"/>
        <v>94.5</v>
      </c>
      <c r="AE759" s="73">
        <f t="shared" si="295"/>
        <v>1.6</v>
      </c>
      <c r="AF759" s="82" t="b">
        <f t="shared" si="296"/>
        <v>1</v>
      </c>
    </row>
    <row r="760" spans="1:32">
      <c r="A760" s="43" t="s">
        <v>3685</v>
      </c>
      <c r="B760" s="19" t="s">
        <v>1586</v>
      </c>
      <c r="C760" s="19" t="s">
        <v>4137</v>
      </c>
      <c r="D760" s="19" t="s">
        <v>3866</v>
      </c>
      <c r="E760" s="58" t="str">
        <f t="shared" si="298"/>
        <v>KG-ROB-1907-00134-03464/41966396</v>
      </c>
      <c r="F760" s="19" t="s">
        <v>1588</v>
      </c>
      <c r="G760" s="20" t="s">
        <v>1589</v>
      </c>
      <c r="H760" s="45">
        <v>43712</v>
      </c>
      <c r="I760" s="46">
        <v>54</v>
      </c>
      <c r="J760" s="46">
        <v>1296</v>
      </c>
      <c r="K760" s="67">
        <f t="shared" si="286"/>
        <v>24</v>
      </c>
      <c r="L760" s="47">
        <v>1.25</v>
      </c>
      <c r="M760" s="68">
        <f t="shared" si="287"/>
        <v>67.5</v>
      </c>
      <c r="N760" s="46">
        <v>23</v>
      </c>
      <c r="O760" s="46">
        <v>21</v>
      </c>
      <c r="P760" s="46">
        <v>23</v>
      </c>
      <c r="Q760" s="73">
        <f t="shared" si="288"/>
        <v>0.011</v>
      </c>
      <c r="R760" s="67">
        <f t="shared" si="289"/>
        <v>0.6</v>
      </c>
      <c r="S760" s="74">
        <f t="shared" si="290"/>
        <v>0.0541666666666667</v>
      </c>
      <c r="T760" s="51">
        <v>70.2</v>
      </c>
      <c r="U760" s="79" t="s">
        <v>3934</v>
      </c>
      <c r="V760" s="26">
        <f>IF(E760="","",SUMIF(OUTBOUND!$G:$G,WMS!E760,OUTBOUND!$L:$L))</f>
        <v>0</v>
      </c>
      <c r="W760" s="26">
        <f>IF(E760="","",SUMIF(OUTBOUND!$G:$G,WMS!E760,OUTBOUND!$M:$M))</f>
        <v>0</v>
      </c>
      <c r="X760" s="73">
        <f>IF(E760="","",SUMIF(OUTBOUND!$G:$G,WMS!E760,OUTBOUND!$O:$O))</f>
        <v>0</v>
      </c>
      <c r="Y760" s="73">
        <f>IF(E760="","",SUMIF(OUTBOUND!$G:$G,WMS!E760,OUTBOUND!$AC:$AC))</f>
        <v>0</v>
      </c>
      <c r="Z760" s="73">
        <f>IF(E760="","",SUMIF(OUTBOUND!$G:$G,WMS!E760,OUTBOUND!$P:$P))</f>
        <v>0</v>
      </c>
      <c r="AA760" s="26">
        <f t="shared" si="291"/>
        <v>54</v>
      </c>
      <c r="AB760" s="26">
        <f t="shared" si="292"/>
        <v>1296</v>
      </c>
      <c r="AC760" s="73">
        <f t="shared" si="293"/>
        <v>67.5</v>
      </c>
      <c r="AD760" s="73">
        <f t="shared" si="294"/>
        <v>70.2</v>
      </c>
      <c r="AE760" s="73">
        <f t="shared" si="295"/>
        <v>0.6</v>
      </c>
      <c r="AF760" s="82" t="b">
        <f t="shared" si="296"/>
        <v>1</v>
      </c>
    </row>
    <row r="761" spans="1:32">
      <c r="A761" s="43" t="s">
        <v>3685</v>
      </c>
      <c r="B761" s="19" t="s">
        <v>1594</v>
      </c>
      <c r="C761" s="19" t="s">
        <v>4138</v>
      </c>
      <c r="D761" s="19" t="s">
        <v>4139</v>
      </c>
      <c r="E761" s="58" t="str">
        <f t="shared" si="298"/>
        <v>KG-ARI-1906-00169-04081/42606000</v>
      </c>
      <c r="F761" s="19" t="s">
        <v>1596</v>
      </c>
      <c r="G761" s="19" t="s">
        <v>1597</v>
      </c>
      <c r="H761" s="45">
        <v>43719</v>
      </c>
      <c r="I761" s="46">
        <v>20</v>
      </c>
      <c r="J761" s="46">
        <v>120</v>
      </c>
      <c r="K761" s="67">
        <f>IF(J761="","",J761/I761)</f>
        <v>6</v>
      </c>
      <c r="L761" s="47">
        <v>3</v>
      </c>
      <c r="M761" s="68">
        <f>IF(L761="","",ROUND(I761*L761,3))</f>
        <v>60</v>
      </c>
      <c r="N761" s="46">
        <v>35</v>
      </c>
      <c r="O761" s="46">
        <v>24</v>
      </c>
      <c r="P761" s="46">
        <v>22</v>
      </c>
      <c r="Q761" s="73">
        <f>IF(P761="","",ROUND(N761*O761*P761/1000000,3))</f>
        <v>0.018</v>
      </c>
      <c r="R761" s="67">
        <f>IF(Q761="","",ROUND(N761*O761*P761/1000000*I761,2))</f>
        <v>0.37</v>
      </c>
      <c r="S761" s="74">
        <f>IF(T761="","",T761/J761)</f>
        <v>0.3</v>
      </c>
      <c r="T761" s="51">
        <v>36</v>
      </c>
      <c r="U761" s="52" t="s">
        <v>4069</v>
      </c>
      <c r="V761" s="26">
        <f>IF(E761="","",SUMIF(OUTBOUND!$G:$G,WMS!E761,OUTBOUND!$L:$L))</f>
        <v>8</v>
      </c>
      <c r="W761" s="26">
        <f>IF(E761="","",SUMIF(OUTBOUND!$G:$G,WMS!E761,OUTBOUND!$M:$M))</f>
        <v>48</v>
      </c>
      <c r="X761" s="73">
        <f>IF(E761="","",SUMIF(OUTBOUND!$G:$G,WMS!E761,OUTBOUND!$O:$O))</f>
        <v>24</v>
      </c>
      <c r="Y761" s="73">
        <f>IF(E761="","",SUMIF(OUTBOUND!$G:$G,WMS!E761,OUTBOUND!$AC:$AC))</f>
        <v>14.4</v>
      </c>
      <c r="Z761" s="73">
        <f>IF(E761="","",SUMIF(OUTBOUND!$G:$G,WMS!E761,OUTBOUND!$P:$P))</f>
        <v>0.144</v>
      </c>
      <c r="AA761" s="26">
        <f>IF(I761="","",I761-V761)</f>
        <v>12</v>
      </c>
      <c r="AB761" s="26">
        <f>IF(J761="","",J761-W761)</f>
        <v>72</v>
      </c>
      <c r="AC761" s="73">
        <f>IF(M761="","",M761-X761)</f>
        <v>36</v>
      </c>
      <c r="AD761" s="73">
        <f>IF(T761="","",T761-Y761)</f>
        <v>21.6</v>
      </c>
      <c r="AE761" s="73">
        <f>IF(R761="","",R761-Z761)</f>
        <v>0.226</v>
      </c>
      <c r="AF761" s="82" t="b">
        <f>IF(AB761="","",EXACT(K761,AB761/AA761))</f>
        <v>1</v>
      </c>
    </row>
    <row r="762" spans="1:32">
      <c r="A762" s="43" t="s">
        <v>3685</v>
      </c>
      <c r="B762" s="19" t="s">
        <v>1594</v>
      </c>
      <c r="C762" s="19" t="s">
        <v>4138</v>
      </c>
      <c r="D762" s="19" t="s">
        <v>4140</v>
      </c>
      <c r="E762" s="58" t="str">
        <f t="shared" si="298"/>
        <v>KG-ARI-1906-00169-04081/42756187</v>
      </c>
      <c r="F762" s="19" t="s">
        <v>1596</v>
      </c>
      <c r="G762" s="19" t="s">
        <v>1599</v>
      </c>
      <c r="H762" s="45">
        <v>43719</v>
      </c>
      <c r="I762" s="46">
        <v>44</v>
      </c>
      <c r="J762" s="46">
        <v>176</v>
      </c>
      <c r="K762" s="67">
        <f>IF(J762="","",J762/I762)</f>
        <v>4</v>
      </c>
      <c r="L762" s="47">
        <v>1.68</v>
      </c>
      <c r="M762" s="68">
        <f>IF(L762="","",ROUND(I762*L762,3))</f>
        <v>73.92</v>
      </c>
      <c r="N762" s="46">
        <v>28</v>
      </c>
      <c r="O762" s="46">
        <v>24.5</v>
      </c>
      <c r="P762" s="46">
        <v>35</v>
      </c>
      <c r="Q762" s="73">
        <f>IF(P762="","",ROUND(N762*O762*P762/1000000,3))</f>
        <v>0.024</v>
      </c>
      <c r="R762" s="67">
        <f>IF(Q762="","",ROUND(N762*O762*P762/1000000*I762,2))</f>
        <v>1.06</v>
      </c>
      <c r="S762" s="74">
        <f>IF(T762="","",T762/J762)</f>
        <v>0.136363636363636</v>
      </c>
      <c r="T762" s="51">
        <v>24</v>
      </c>
      <c r="U762" s="52" t="s">
        <v>4069</v>
      </c>
      <c r="V762" s="26">
        <f>IF(E762="","",SUMIF(OUTBOUND!$G:$G,WMS!E762,OUTBOUND!$L:$L))</f>
        <v>20</v>
      </c>
      <c r="W762" s="26">
        <f>IF(E762="","",SUMIF(OUTBOUND!$G:$G,WMS!E762,OUTBOUND!$M:$M))</f>
        <v>80</v>
      </c>
      <c r="X762" s="73">
        <f>IF(E762="","",SUMIF(OUTBOUND!$G:$G,WMS!E762,OUTBOUND!$O:$O))</f>
        <v>33.6</v>
      </c>
      <c r="Y762" s="73">
        <f>IF(E762="","",SUMIF(OUTBOUND!$G:$G,WMS!E762,OUTBOUND!$AC:$AC))</f>
        <v>10.9090909090909</v>
      </c>
      <c r="Z762" s="73">
        <f>IF(E762="","",SUMIF(OUTBOUND!$G:$G,WMS!E762,OUTBOUND!$P:$P))</f>
        <v>0.48</v>
      </c>
      <c r="AA762" s="26">
        <f>IF(I762="","",I762-V762)</f>
        <v>24</v>
      </c>
      <c r="AB762" s="26">
        <f>IF(J762="","",J762-W762)</f>
        <v>96</v>
      </c>
      <c r="AC762" s="73">
        <f>IF(M762="","",M762-X762)</f>
        <v>40.32</v>
      </c>
      <c r="AD762" s="73">
        <f>IF(T762="","",T762-Y762)</f>
        <v>13.0909090909091</v>
      </c>
      <c r="AE762" s="73">
        <f>IF(R762="","",R762-Z762)</f>
        <v>0.58</v>
      </c>
      <c r="AF762" s="82" t="b">
        <f>IF(AB762="","",EXACT(K762,AB762/AA762))</f>
        <v>1</v>
      </c>
    </row>
    <row r="763" spans="1:32">
      <c r="A763" s="43" t="s">
        <v>3685</v>
      </c>
      <c r="B763" s="19" t="s">
        <v>1594</v>
      </c>
      <c r="C763" s="19" t="s">
        <v>4138</v>
      </c>
      <c r="D763" s="19" t="s">
        <v>4141</v>
      </c>
      <c r="E763" s="58" t="str">
        <f t="shared" si="298"/>
        <v>KG-ARI-1906-00169-04081/42755975</v>
      </c>
      <c r="F763" s="19" t="s">
        <v>1596</v>
      </c>
      <c r="G763" s="19" t="s">
        <v>1600</v>
      </c>
      <c r="H763" s="45">
        <v>43719</v>
      </c>
      <c r="I763" s="46">
        <v>8</v>
      </c>
      <c r="J763" s="46">
        <v>192</v>
      </c>
      <c r="K763" s="67">
        <f>IF(J763="","",J763/I763)</f>
        <v>24</v>
      </c>
      <c r="L763" s="47">
        <v>3.55</v>
      </c>
      <c r="M763" s="68">
        <f>IF(L763="","",ROUND(I763*L763,3))</f>
        <v>28.4</v>
      </c>
      <c r="N763" s="46">
        <v>37</v>
      </c>
      <c r="O763" s="46">
        <v>25.5</v>
      </c>
      <c r="P763" s="46">
        <v>17</v>
      </c>
      <c r="Q763" s="73">
        <f>IF(P763="","",ROUND(N763*O763*P763/1000000,3))</f>
        <v>0.016</v>
      </c>
      <c r="R763" s="67">
        <f>IF(Q763="","",ROUND(N763*O763*P763/1000000*I763,2))</f>
        <v>0.13</v>
      </c>
      <c r="S763" s="74">
        <f>IF(T763="","",T763/J763)</f>
        <v>0.09375</v>
      </c>
      <c r="T763" s="51">
        <v>18</v>
      </c>
      <c r="U763" s="52" t="s">
        <v>4069</v>
      </c>
      <c r="V763" s="26">
        <f>IF(E763="","",SUMIF(OUTBOUND!$G:$G,WMS!E763,OUTBOUND!$L:$L))</f>
        <v>0</v>
      </c>
      <c r="W763" s="26">
        <f>IF(E763="","",SUMIF(OUTBOUND!$G:$G,WMS!E763,OUTBOUND!$M:$M))</f>
        <v>0</v>
      </c>
      <c r="X763" s="73">
        <f>IF(E763="","",SUMIF(OUTBOUND!$G:$G,WMS!E763,OUTBOUND!$O:$O))</f>
        <v>0</v>
      </c>
      <c r="Y763" s="73">
        <f>IF(E763="","",SUMIF(OUTBOUND!$G:$G,WMS!E763,OUTBOUND!$AC:$AC))</f>
        <v>0</v>
      </c>
      <c r="Z763" s="73">
        <f>IF(E763="","",SUMIF(OUTBOUND!$G:$G,WMS!E763,OUTBOUND!$P:$P))</f>
        <v>0</v>
      </c>
      <c r="AA763" s="26">
        <f>IF(I763="","",I763-V763)</f>
        <v>8</v>
      </c>
      <c r="AB763" s="26">
        <f>IF(J763="","",J763-W763)</f>
        <v>192</v>
      </c>
      <c r="AC763" s="73">
        <f>IF(M763="","",M763-X763)</f>
        <v>28.4</v>
      </c>
      <c r="AD763" s="73">
        <f>IF(T763="","",T763-Y763)</f>
        <v>18</v>
      </c>
      <c r="AE763" s="73">
        <f>IF(R763="","",R763-Z763)</f>
        <v>0.13</v>
      </c>
      <c r="AF763" s="82" t="b">
        <f>IF(AB763="","",EXACT(K763,AB763/AA763))</f>
        <v>1</v>
      </c>
    </row>
    <row r="764" spans="1:32">
      <c r="A764" s="43" t="s">
        <v>3685</v>
      </c>
      <c r="B764" s="19" t="s">
        <v>1601</v>
      </c>
      <c r="C764" s="19" t="s">
        <v>4142</v>
      </c>
      <c r="D764" s="19">
        <v>41168356</v>
      </c>
      <c r="E764" s="58" t="str">
        <f t="shared" si="298"/>
        <v>KG-ARI-1909-00203-04465/41168356</v>
      </c>
      <c r="F764" s="19" t="s">
        <v>4143</v>
      </c>
      <c r="G764" s="19" t="s">
        <v>1604</v>
      </c>
      <c r="H764" s="45">
        <v>43719</v>
      </c>
      <c r="I764" s="46">
        <v>12</v>
      </c>
      <c r="J764" s="46">
        <v>288</v>
      </c>
      <c r="K764" s="67">
        <f>IF(J764="","",J764/I764)</f>
        <v>24</v>
      </c>
      <c r="L764" s="47">
        <v>2.45</v>
      </c>
      <c r="M764" s="68">
        <f>IF(L764="","",ROUND(I764*L764,3))</f>
        <v>29.4</v>
      </c>
      <c r="N764" s="46">
        <v>26.5</v>
      </c>
      <c r="O764" s="46">
        <v>22.5</v>
      </c>
      <c r="P764" s="46">
        <v>27.5</v>
      </c>
      <c r="Q764" s="73">
        <f>IF(P764="","",ROUND(N764*O764*P764/1000000,3))</f>
        <v>0.016</v>
      </c>
      <c r="R764" s="67">
        <f>IF(Q764="","",ROUND(N764*O764*P764/1000000*I764,2))</f>
        <v>0.2</v>
      </c>
      <c r="S764" s="74">
        <f>IF(T764="","",T764/J764)</f>
        <v>0.0833333333333333</v>
      </c>
      <c r="T764" s="51">
        <v>24</v>
      </c>
      <c r="U764" s="52" t="s">
        <v>3842</v>
      </c>
      <c r="V764" s="26">
        <f>IF(E764="","",SUMIF(OUTBOUND!$G:$G,WMS!E764,OUTBOUND!$L:$L))</f>
        <v>8</v>
      </c>
      <c r="W764" s="26">
        <f>IF(E764="","",SUMIF(OUTBOUND!$G:$G,WMS!E764,OUTBOUND!$M:$M))</f>
        <v>192</v>
      </c>
      <c r="X764" s="73">
        <f>IF(E764="","",SUMIF(OUTBOUND!$G:$G,WMS!E764,OUTBOUND!$O:$O))</f>
        <v>19.6</v>
      </c>
      <c r="Y764" s="73">
        <f>IF(E764="","",SUMIF(OUTBOUND!$G:$G,WMS!E764,OUTBOUND!$AC:$AC))</f>
        <v>16</v>
      </c>
      <c r="Z764" s="73">
        <f>IF(E764="","",SUMIF(OUTBOUND!$G:$G,WMS!E764,OUTBOUND!$P:$P))</f>
        <v>0.128</v>
      </c>
      <c r="AA764" s="26">
        <f>IF(I764="","",I764-V764)</f>
        <v>4</v>
      </c>
      <c r="AB764" s="26">
        <f>IF(J764="","",J764-W764)</f>
        <v>96</v>
      </c>
      <c r="AC764" s="73">
        <f>IF(M764="","",M764-X764)</f>
        <v>9.8</v>
      </c>
      <c r="AD764" s="73">
        <f>IF(T764="","",T764-Y764)</f>
        <v>8.00000000000001</v>
      </c>
      <c r="AE764" s="73">
        <f>IF(R764="","",R764-Z764)</f>
        <v>0.072</v>
      </c>
      <c r="AF764" s="82" t="b">
        <f>IF(AB764="","",EXACT(K764,AB764/AA764))</f>
        <v>1</v>
      </c>
    </row>
    <row r="765" spans="1:32">
      <c r="A765" s="43" t="s">
        <v>3685</v>
      </c>
      <c r="B765" s="19" t="s">
        <v>1601</v>
      </c>
      <c r="C765" s="19" t="s">
        <v>4142</v>
      </c>
      <c r="D765" s="19">
        <v>41526750</v>
      </c>
      <c r="E765" s="58" t="str">
        <f t="shared" si="298"/>
        <v>KG-ARI-1909-00203-04465/41526750</v>
      </c>
      <c r="F765" s="19" t="s">
        <v>4143</v>
      </c>
      <c r="G765" s="19" t="s">
        <v>1605</v>
      </c>
      <c r="H765" s="45">
        <v>43719</v>
      </c>
      <c r="I765" s="46">
        <v>3</v>
      </c>
      <c r="J765" s="46">
        <v>36</v>
      </c>
      <c r="K765" s="67">
        <f>IF(J765="","",J765/I765)</f>
        <v>12</v>
      </c>
      <c r="L765" s="47">
        <v>4</v>
      </c>
      <c r="M765" s="68">
        <f>IF(L765="","",ROUND(I765*L765,3))</f>
        <v>12</v>
      </c>
      <c r="N765" s="46">
        <v>39.5</v>
      </c>
      <c r="O765" s="46">
        <v>12</v>
      </c>
      <c r="P765" s="46">
        <v>14</v>
      </c>
      <c r="Q765" s="73">
        <f>IF(P765="","",ROUND(N765*O765*P765/1000000,3))</f>
        <v>0.007</v>
      </c>
      <c r="R765" s="67">
        <f>IF(Q765="","",ROUND(N765*O765*P765/1000000*I765,2))</f>
        <v>0.02</v>
      </c>
      <c r="S765" s="74">
        <f>IF(T765="","",T765/J765)</f>
        <v>0.341666666666667</v>
      </c>
      <c r="T765" s="51">
        <v>12.3</v>
      </c>
      <c r="U765" s="52" t="s">
        <v>3842</v>
      </c>
      <c r="V765" s="26">
        <f>IF(E765="","",SUMIF(OUTBOUND!$G:$G,WMS!E765,OUTBOUND!$L:$L))</f>
        <v>1</v>
      </c>
      <c r="W765" s="26">
        <f>IF(E765="","",SUMIF(OUTBOUND!$G:$G,WMS!E765,OUTBOUND!$M:$M))</f>
        <v>12</v>
      </c>
      <c r="X765" s="73">
        <f>IF(E765="","",SUMIF(OUTBOUND!$G:$G,WMS!E765,OUTBOUND!$O:$O))</f>
        <v>4</v>
      </c>
      <c r="Y765" s="73">
        <f>IF(E765="","",SUMIF(OUTBOUND!$G:$G,WMS!E765,OUTBOUND!$AC:$AC))</f>
        <v>4.1</v>
      </c>
      <c r="Z765" s="73">
        <f>IF(E765="","",SUMIF(OUTBOUND!$G:$G,WMS!E765,OUTBOUND!$P:$P))</f>
        <v>0.007</v>
      </c>
      <c r="AA765" s="26">
        <f>IF(I765="","",I765-V765)</f>
        <v>2</v>
      </c>
      <c r="AB765" s="26">
        <f>IF(J765="","",J765-W765)</f>
        <v>24</v>
      </c>
      <c r="AC765" s="73">
        <f>IF(M765="","",M765-X765)</f>
        <v>8</v>
      </c>
      <c r="AD765" s="73">
        <f>IF(T765="","",T765-Y765)</f>
        <v>8.2</v>
      </c>
      <c r="AE765" s="73">
        <f>IF(R765="","",R765-Z765)</f>
        <v>0.013</v>
      </c>
      <c r="AF765" s="82" t="b">
        <f>IF(AB765="","",EXACT(K765,AB765/AA765))</f>
        <v>1</v>
      </c>
    </row>
    <row r="766" spans="1:33">
      <c r="A766" s="61" t="s">
        <v>3685</v>
      </c>
      <c r="B766" s="62" t="s">
        <v>1601</v>
      </c>
      <c r="C766" s="62" t="s">
        <v>4142</v>
      </c>
      <c r="D766" s="62">
        <v>41527283</v>
      </c>
      <c r="E766" s="58" t="str">
        <f t="shared" ref="E766:E781" si="299">IF(D766="","",C766&amp;"/"&amp;D766)</f>
        <v>KG-ARI-1909-00203-04465/41527283</v>
      </c>
      <c r="F766" s="19" t="s">
        <v>4143</v>
      </c>
      <c r="G766" s="19" t="s">
        <v>1607</v>
      </c>
      <c r="H766" s="45">
        <v>43719</v>
      </c>
      <c r="I766" s="46">
        <v>6</v>
      </c>
      <c r="J766" s="46">
        <v>96</v>
      </c>
      <c r="K766" s="67">
        <f t="shared" ref="K766:K781" si="300">IF(J766="","",J766/I766)</f>
        <v>16</v>
      </c>
      <c r="L766" s="47">
        <v>2.6</v>
      </c>
      <c r="M766" s="68">
        <f t="shared" ref="M766:M781" si="301">IF(L766="","",ROUND(I766*L766,3))</f>
        <v>15.6</v>
      </c>
      <c r="N766" s="46">
        <v>40</v>
      </c>
      <c r="O766" s="46">
        <v>24</v>
      </c>
      <c r="P766" s="46">
        <v>30</v>
      </c>
      <c r="Q766" s="73">
        <f t="shared" ref="Q766:Q781" si="302">IF(P766="","",ROUND(N766*O766*P766/1000000,3))</f>
        <v>0.029</v>
      </c>
      <c r="R766" s="67">
        <f t="shared" ref="R766:R781" si="303">IF(Q766="","",ROUND(N766*O766*P766/1000000*I766,2))</f>
        <v>0.17</v>
      </c>
      <c r="S766" s="74">
        <f t="shared" ref="S766:S781" si="304">IF(T766="","",T766/J766)</f>
        <v>0.116875</v>
      </c>
      <c r="T766" s="51">
        <v>11.22</v>
      </c>
      <c r="U766" s="52" t="s">
        <v>4144</v>
      </c>
      <c r="V766" s="26">
        <f>IF(E766="","",SUMIF(OUTBOUND!$G:$G,WMS!E766,OUTBOUND!$L:$L))</f>
        <v>6</v>
      </c>
      <c r="W766" s="26">
        <f>IF(E766="","",SUMIF(OUTBOUND!$G:$G,WMS!E766,OUTBOUND!$M:$M))</f>
        <v>96</v>
      </c>
      <c r="X766" s="73">
        <f>IF(E766="","",SUMIF(OUTBOUND!$G:$G,WMS!E766,OUTBOUND!$O:$O))</f>
        <v>15.6</v>
      </c>
      <c r="Y766" s="73">
        <f>IF(E766="","",SUMIF(OUTBOUND!$G:$G,WMS!E766,OUTBOUND!$AC:$AC))</f>
        <v>11.22</v>
      </c>
      <c r="Z766" s="73">
        <f>IF(E766="","",SUMIF(OUTBOUND!$G:$G,WMS!E766,OUTBOUND!$P:$P))</f>
        <v>0.174</v>
      </c>
      <c r="AA766" s="26">
        <f t="shared" ref="AA766:AA781" si="305">IF(I766="","",I766-V766)</f>
        <v>0</v>
      </c>
      <c r="AB766" s="26">
        <f t="shared" ref="AB766:AB781" si="306">IF(J766="","",J766-W766)</f>
        <v>0</v>
      </c>
      <c r="AC766" s="73">
        <f t="shared" ref="AC766:AC781" si="307">IF(M766="","",M766-X766)</f>
        <v>0</v>
      </c>
      <c r="AD766" s="73">
        <f t="shared" ref="AD766:AD781" si="308">IF(T766="","",T766-Y766)</f>
        <v>0</v>
      </c>
      <c r="AE766" s="73">
        <f t="shared" ref="AE766:AE781" si="309">IF(R766="","",R766-Z766)</f>
        <v>-0.00399999999999998</v>
      </c>
      <c r="AF766" s="82" t="e">
        <f t="shared" ref="AF766:AF781" si="310">IF(AB766="","",EXACT(K766,AB766/AA766))</f>
        <v>#DIV/0!</v>
      </c>
      <c r="AG766" s="60" t="s">
        <v>3310</v>
      </c>
    </row>
    <row r="767" spans="1:32">
      <c r="A767" s="43" t="s">
        <v>3685</v>
      </c>
      <c r="B767" s="19" t="s">
        <v>1601</v>
      </c>
      <c r="C767" s="19" t="s">
        <v>4142</v>
      </c>
      <c r="D767" s="19">
        <v>41527481</v>
      </c>
      <c r="E767" s="58" t="str">
        <f t="shared" si="299"/>
        <v>KG-ARI-1909-00203-04465/41527481</v>
      </c>
      <c r="F767" s="19" t="s">
        <v>4143</v>
      </c>
      <c r="G767" s="19" t="s">
        <v>1608</v>
      </c>
      <c r="H767" s="45">
        <v>43719</v>
      </c>
      <c r="I767" s="46">
        <v>20</v>
      </c>
      <c r="J767" s="46">
        <v>120</v>
      </c>
      <c r="K767" s="67">
        <f t="shared" si="300"/>
        <v>6</v>
      </c>
      <c r="L767" s="47">
        <v>1.8</v>
      </c>
      <c r="M767" s="68">
        <f t="shared" si="301"/>
        <v>36</v>
      </c>
      <c r="N767" s="46">
        <v>35</v>
      </c>
      <c r="O767" s="46">
        <v>30.5</v>
      </c>
      <c r="P767" s="46">
        <v>12</v>
      </c>
      <c r="Q767" s="73">
        <f t="shared" si="302"/>
        <v>0.013</v>
      </c>
      <c r="R767" s="67">
        <f t="shared" si="303"/>
        <v>0.26</v>
      </c>
      <c r="S767" s="74">
        <f t="shared" si="304"/>
        <v>0.258333333333333</v>
      </c>
      <c r="T767" s="51">
        <v>31</v>
      </c>
      <c r="U767" s="52" t="s">
        <v>4144</v>
      </c>
      <c r="V767" s="26">
        <f>IF(E767="","",SUMIF(OUTBOUND!$G:$G,WMS!E767,OUTBOUND!$L:$L))</f>
        <v>9</v>
      </c>
      <c r="W767" s="26">
        <f>IF(E767="","",SUMIF(OUTBOUND!$G:$G,WMS!E767,OUTBOUND!$M:$M))</f>
        <v>54</v>
      </c>
      <c r="X767" s="73">
        <f>IF(E767="","",SUMIF(OUTBOUND!$G:$G,WMS!E767,OUTBOUND!$O:$O))</f>
        <v>16.2</v>
      </c>
      <c r="Y767" s="73">
        <f>IF(E767="","",SUMIF(OUTBOUND!$G:$G,WMS!E767,OUTBOUND!$AC:$AC))</f>
        <v>13.95</v>
      </c>
      <c r="Z767" s="73">
        <f>IF(E767="","",SUMIF(OUTBOUND!$G:$G,WMS!E767,OUTBOUND!$P:$P))</f>
        <v>0.117</v>
      </c>
      <c r="AA767" s="26">
        <f t="shared" si="305"/>
        <v>11</v>
      </c>
      <c r="AB767" s="26">
        <f t="shared" si="306"/>
        <v>66</v>
      </c>
      <c r="AC767" s="73">
        <f t="shared" si="307"/>
        <v>19.8</v>
      </c>
      <c r="AD767" s="73">
        <f t="shared" si="308"/>
        <v>17.05</v>
      </c>
      <c r="AE767" s="73">
        <f t="shared" si="309"/>
        <v>0.143</v>
      </c>
      <c r="AF767" s="82" t="b">
        <f t="shared" si="310"/>
        <v>1</v>
      </c>
    </row>
    <row r="768" spans="1:32">
      <c r="A768" s="43" t="s">
        <v>3685</v>
      </c>
      <c r="B768" s="19" t="s">
        <v>1601</v>
      </c>
      <c r="C768" s="19" t="s">
        <v>4142</v>
      </c>
      <c r="D768" s="19">
        <v>42116585</v>
      </c>
      <c r="E768" s="58" t="str">
        <f t="shared" si="299"/>
        <v>KG-ARI-1909-00203-04465/42116585</v>
      </c>
      <c r="F768" s="19" t="s">
        <v>4143</v>
      </c>
      <c r="G768" s="19" t="s">
        <v>1609</v>
      </c>
      <c r="H768" s="45">
        <v>43719</v>
      </c>
      <c r="I768" s="46">
        <v>9</v>
      </c>
      <c r="J768" s="46">
        <v>54</v>
      </c>
      <c r="K768" s="67">
        <f t="shared" si="300"/>
        <v>6</v>
      </c>
      <c r="L768" s="47">
        <v>1.5</v>
      </c>
      <c r="M768" s="68">
        <f t="shared" si="301"/>
        <v>13.5</v>
      </c>
      <c r="N768" s="46">
        <v>31.5</v>
      </c>
      <c r="O768" s="46">
        <v>27</v>
      </c>
      <c r="P768" s="46">
        <v>10.5</v>
      </c>
      <c r="Q768" s="73">
        <f t="shared" si="302"/>
        <v>0.009</v>
      </c>
      <c r="R768" s="67">
        <f t="shared" si="303"/>
        <v>0.08</v>
      </c>
      <c r="S768" s="74">
        <f t="shared" si="304"/>
        <v>0.196666666666667</v>
      </c>
      <c r="T768" s="51">
        <v>10.62</v>
      </c>
      <c r="U768" s="52" t="s">
        <v>3841</v>
      </c>
      <c r="V768" s="26">
        <f>IF(E768="","",SUMIF(OUTBOUND!$G:$G,WMS!E768,OUTBOUND!$L:$L))</f>
        <v>6</v>
      </c>
      <c r="W768" s="26">
        <f>IF(E768="","",SUMIF(OUTBOUND!$G:$G,WMS!E768,OUTBOUND!$M:$M))</f>
        <v>36</v>
      </c>
      <c r="X768" s="73">
        <f>IF(E768="","",SUMIF(OUTBOUND!$G:$G,WMS!E768,OUTBOUND!$O:$O))</f>
        <v>9</v>
      </c>
      <c r="Y768" s="73">
        <f>IF(E768="","",SUMIF(OUTBOUND!$G:$G,WMS!E768,OUTBOUND!$AC:$AC))</f>
        <v>7.08000000000001</v>
      </c>
      <c r="Z768" s="73">
        <f>IF(E768="","",SUMIF(OUTBOUND!$G:$G,WMS!E768,OUTBOUND!$P:$P))</f>
        <v>0.054</v>
      </c>
      <c r="AA768" s="26">
        <f t="shared" si="305"/>
        <v>3</v>
      </c>
      <c r="AB768" s="26">
        <f t="shared" si="306"/>
        <v>18</v>
      </c>
      <c r="AC768" s="73">
        <f t="shared" si="307"/>
        <v>4.5</v>
      </c>
      <c r="AD768" s="73">
        <f t="shared" si="308"/>
        <v>3.53999999999999</v>
      </c>
      <c r="AE768" s="73">
        <f t="shared" si="309"/>
        <v>0.026</v>
      </c>
      <c r="AF768" s="82" t="b">
        <f t="shared" si="310"/>
        <v>1</v>
      </c>
    </row>
    <row r="769" spans="1:32">
      <c r="A769" s="43" t="s">
        <v>3685</v>
      </c>
      <c r="B769" s="19" t="s">
        <v>1601</v>
      </c>
      <c r="C769" s="19" t="s">
        <v>4142</v>
      </c>
      <c r="D769" s="19">
        <v>42116592</v>
      </c>
      <c r="E769" s="58" t="str">
        <f t="shared" si="299"/>
        <v>KG-ARI-1909-00203-04465/42116592</v>
      </c>
      <c r="F769" s="19" t="s">
        <v>4143</v>
      </c>
      <c r="G769" s="19" t="s">
        <v>1611</v>
      </c>
      <c r="H769" s="45">
        <v>43719</v>
      </c>
      <c r="I769" s="46">
        <v>19</v>
      </c>
      <c r="J769" s="46">
        <v>114</v>
      </c>
      <c r="K769" s="67">
        <f t="shared" si="300"/>
        <v>6</v>
      </c>
      <c r="L769" s="47">
        <v>1.1</v>
      </c>
      <c r="M769" s="68">
        <f t="shared" si="301"/>
        <v>20.9</v>
      </c>
      <c r="N769" s="46">
        <v>31.5</v>
      </c>
      <c r="O769" s="46">
        <v>23</v>
      </c>
      <c r="P769" s="46">
        <v>9</v>
      </c>
      <c r="Q769" s="73">
        <f t="shared" si="302"/>
        <v>0.007</v>
      </c>
      <c r="R769" s="67">
        <f t="shared" si="303"/>
        <v>0.12</v>
      </c>
      <c r="S769" s="74">
        <f t="shared" si="304"/>
        <v>0.156666666666667</v>
      </c>
      <c r="T769" s="51">
        <v>17.86</v>
      </c>
      <c r="U769" s="52" t="s">
        <v>4144</v>
      </c>
      <c r="V769" s="26">
        <f>IF(E769="","",SUMIF(OUTBOUND!$G:$G,WMS!E769,OUTBOUND!$L:$L))</f>
        <v>8</v>
      </c>
      <c r="W769" s="26">
        <f>IF(E769="","",SUMIF(OUTBOUND!$G:$G,WMS!E769,OUTBOUND!$M:$M))</f>
        <v>48</v>
      </c>
      <c r="X769" s="73">
        <f>IF(E769="","",SUMIF(OUTBOUND!$G:$G,WMS!E769,OUTBOUND!$O:$O))</f>
        <v>8.8</v>
      </c>
      <c r="Y769" s="73">
        <f>IF(E769="","",SUMIF(OUTBOUND!$G:$G,WMS!E769,OUTBOUND!$AC:$AC))</f>
        <v>7.52000000000002</v>
      </c>
      <c r="Z769" s="73">
        <f>IF(E769="","",SUMIF(OUTBOUND!$G:$G,WMS!E769,OUTBOUND!$P:$P))</f>
        <v>0.056</v>
      </c>
      <c r="AA769" s="26">
        <f t="shared" si="305"/>
        <v>11</v>
      </c>
      <c r="AB769" s="26">
        <f t="shared" si="306"/>
        <v>66</v>
      </c>
      <c r="AC769" s="73">
        <f t="shared" si="307"/>
        <v>12.1</v>
      </c>
      <c r="AD769" s="73">
        <f t="shared" si="308"/>
        <v>10.34</v>
      </c>
      <c r="AE769" s="73">
        <f t="shared" si="309"/>
        <v>0.064</v>
      </c>
      <c r="AF769" s="82" t="b">
        <f t="shared" si="310"/>
        <v>1</v>
      </c>
    </row>
    <row r="770" spans="1:33">
      <c r="A770" s="61" t="s">
        <v>3685</v>
      </c>
      <c r="B770" s="62" t="s">
        <v>1601</v>
      </c>
      <c r="C770" s="62" t="s">
        <v>4142</v>
      </c>
      <c r="D770" s="62">
        <v>42116608</v>
      </c>
      <c r="E770" s="58" t="str">
        <f t="shared" si="299"/>
        <v>KG-ARI-1909-00203-04465/42116608</v>
      </c>
      <c r="F770" s="19" t="s">
        <v>4143</v>
      </c>
      <c r="G770" s="19" t="s">
        <v>1613</v>
      </c>
      <c r="H770" s="45">
        <v>43719</v>
      </c>
      <c r="I770" s="46">
        <v>37</v>
      </c>
      <c r="J770" s="46">
        <v>222</v>
      </c>
      <c r="K770" s="67">
        <f t="shared" si="300"/>
        <v>6</v>
      </c>
      <c r="L770" s="47">
        <v>1.35</v>
      </c>
      <c r="M770" s="68">
        <f t="shared" si="301"/>
        <v>49.95</v>
      </c>
      <c r="N770" s="46">
        <v>31.5</v>
      </c>
      <c r="O770" s="46">
        <v>23</v>
      </c>
      <c r="P770" s="46">
        <v>9</v>
      </c>
      <c r="Q770" s="73">
        <f t="shared" si="302"/>
        <v>0.007</v>
      </c>
      <c r="R770" s="67">
        <f t="shared" si="303"/>
        <v>0.24</v>
      </c>
      <c r="S770" s="74">
        <f t="shared" si="304"/>
        <v>0.191666666666667</v>
      </c>
      <c r="T770" s="51">
        <v>42.55</v>
      </c>
      <c r="U770" s="52" t="s">
        <v>3841</v>
      </c>
      <c r="V770" s="26">
        <f>IF(E770="","",SUMIF(OUTBOUND!$G:$G,WMS!E770,OUTBOUND!$L:$L))</f>
        <v>37</v>
      </c>
      <c r="W770" s="26">
        <f>IF(E770="","",SUMIF(OUTBOUND!$G:$G,WMS!E770,OUTBOUND!$M:$M))</f>
        <v>222</v>
      </c>
      <c r="X770" s="73">
        <f>IF(E770="","",SUMIF(OUTBOUND!$G:$G,WMS!E770,OUTBOUND!$O:$O))</f>
        <v>49.95</v>
      </c>
      <c r="Y770" s="73">
        <f>IF(E770="","",SUMIF(OUTBOUND!$G:$G,WMS!E770,OUTBOUND!$AC:$AC))</f>
        <v>42.5500000000001</v>
      </c>
      <c r="Z770" s="73">
        <f>IF(E770="","",SUMIF(OUTBOUND!$G:$G,WMS!E770,OUTBOUND!$P:$P))</f>
        <v>0.259</v>
      </c>
      <c r="AA770" s="26">
        <f t="shared" si="305"/>
        <v>0</v>
      </c>
      <c r="AB770" s="26">
        <f t="shared" si="306"/>
        <v>0</v>
      </c>
      <c r="AC770" s="73">
        <f t="shared" si="307"/>
        <v>0</v>
      </c>
      <c r="AD770" s="73">
        <f t="shared" si="308"/>
        <v>-8.5265128291212e-14</v>
      </c>
      <c r="AE770" s="73">
        <f t="shared" si="309"/>
        <v>-0.019</v>
      </c>
      <c r="AF770" s="82" t="e">
        <f t="shared" si="310"/>
        <v>#DIV/0!</v>
      </c>
      <c r="AG770" s="60" t="s">
        <v>3310</v>
      </c>
    </row>
    <row r="771" spans="1:32">
      <c r="A771" s="43" t="s">
        <v>3685</v>
      </c>
      <c r="B771" s="19" t="s">
        <v>1601</v>
      </c>
      <c r="C771" s="19" t="s">
        <v>4142</v>
      </c>
      <c r="D771" s="19">
        <v>42117957</v>
      </c>
      <c r="E771" s="58" t="str">
        <f t="shared" si="299"/>
        <v>KG-ARI-1909-00203-04465/42117957</v>
      </c>
      <c r="F771" s="19" t="s">
        <v>4143</v>
      </c>
      <c r="G771" s="19" t="s">
        <v>1615</v>
      </c>
      <c r="H771" s="45">
        <v>43719</v>
      </c>
      <c r="I771" s="46">
        <v>80</v>
      </c>
      <c r="J771" s="46">
        <v>480</v>
      </c>
      <c r="K771" s="67">
        <f t="shared" si="300"/>
        <v>6</v>
      </c>
      <c r="L771" s="47">
        <v>1.15</v>
      </c>
      <c r="M771" s="68">
        <f t="shared" si="301"/>
        <v>92</v>
      </c>
      <c r="N771" s="46">
        <v>31.5</v>
      </c>
      <c r="O771" s="46">
        <v>22.5</v>
      </c>
      <c r="P771" s="46">
        <v>9.5</v>
      </c>
      <c r="Q771" s="73">
        <f t="shared" si="302"/>
        <v>0.007</v>
      </c>
      <c r="R771" s="67">
        <f t="shared" si="303"/>
        <v>0.54</v>
      </c>
      <c r="S771" s="74">
        <f t="shared" si="304"/>
        <v>0.15</v>
      </c>
      <c r="T771" s="51">
        <v>72</v>
      </c>
      <c r="U771" s="52" t="s">
        <v>4145</v>
      </c>
      <c r="V771" s="26">
        <f>IF(E771="","",SUMIF(OUTBOUND!$G:$G,WMS!E771,OUTBOUND!$L:$L))</f>
        <v>17</v>
      </c>
      <c r="W771" s="26">
        <f>IF(E771="","",SUMIF(OUTBOUND!$G:$G,WMS!E771,OUTBOUND!$M:$M))</f>
        <v>102</v>
      </c>
      <c r="X771" s="73">
        <f>IF(E771="","",SUMIF(OUTBOUND!$G:$G,WMS!E771,OUTBOUND!$O:$O))</f>
        <v>19.55</v>
      </c>
      <c r="Y771" s="73">
        <f>IF(E771="","",SUMIF(OUTBOUND!$G:$G,WMS!E771,OUTBOUND!$AC:$AC))</f>
        <v>15.3</v>
      </c>
      <c r="Z771" s="73">
        <f>IF(E771="","",SUMIF(OUTBOUND!$G:$G,WMS!E771,OUTBOUND!$P:$P))</f>
        <v>0.119</v>
      </c>
      <c r="AA771" s="26">
        <f t="shared" si="305"/>
        <v>63</v>
      </c>
      <c r="AB771" s="26">
        <f t="shared" si="306"/>
        <v>378</v>
      </c>
      <c r="AC771" s="73">
        <f t="shared" si="307"/>
        <v>72.45</v>
      </c>
      <c r="AD771" s="73">
        <f t="shared" si="308"/>
        <v>56.7</v>
      </c>
      <c r="AE771" s="73">
        <f t="shared" si="309"/>
        <v>0.421</v>
      </c>
      <c r="AF771" s="82" t="b">
        <f t="shared" si="310"/>
        <v>1</v>
      </c>
    </row>
    <row r="772" spans="1:32">
      <c r="A772" s="43" t="s">
        <v>3685</v>
      </c>
      <c r="B772" s="19" t="s">
        <v>1601</v>
      </c>
      <c r="C772" s="19" t="s">
        <v>4142</v>
      </c>
      <c r="D772" s="19">
        <v>42123620</v>
      </c>
      <c r="E772" s="58" t="str">
        <f t="shared" si="299"/>
        <v>KG-ARI-1909-00203-04465/42123620</v>
      </c>
      <c r="F772" s="19" t="s">
        <v>4143</v>
      </c>
      <c r="G772" s="19" t="s">
        <v>1617</v>
      </c>
      <c r="H772" s="45">
        <v>43719</v>
      </c>
      <c r="I772" s="46">
        <v>19</v>
      </c>
      <c r="J772" s="46">
        <v>114</v>
      </c>
      <c r="K772" s="67">
        <f t="shared" si="300"/>
        <v>6</v>
      </c>
      <c r="L772" s="47">
        <v>1.3</v>
      </c>
      <c r="M772" s="68">
        <f t="shared" si="301"/>
        <v>24.7</v>
      </c>
      <c r="N772" s="46">
        <v>32</v>
      </c>
      <c r="O772" s="46">
        <v>11</v>
      </c>
      <c r="P772" s="46">
        <v>10</v>
      </c>
      <c r="Q772" s="73">
        <f t="shared" si="302"/>
        <v>0.004</v>
      </c>
      <c r="R772" s="67">
        <f t="shared" si="303"/>
        <v>0.07</v>
      </c>
      <c r="S772" s="74">
        <f t="shared" si="304"/>
        <v>0.133333333333333</v>
      </c>
      <c r="T772" s="51">
        <v>15.2</v>
      </c>
      <c r="U772" s="52" t="s">
        <v>3841</v>
      </c>
      <c r="V772" s="26">
        <f>IF(E772="","",SUMIF(OUTBOUND!$G:$G,WMS!E772,OUTBOUND!$L:$L))</f>
        <v>12</v>
      </c>
      <c r="W772" s="26">
        <f>IF(E772="","",SUMIF(OUTBOUND!$G:$G,WMS!E772,OUTBOUND!$M:$M))</f>
        <v>72</v>
      </c>
      <c r="X772" s="73">
        <f>IF(E772="","",SUMIF(OUTBOUND!$G:$G,WMS!E772,OUTBOUND!$O:$O))</f>
        <v>15.6</v>
      </c>
      <c r="Y772" s="73">
        <f>IF(E772="","",SUMIF(OUTBOUND!$G:$G,WMS!E772,OUTBOUND!$AC:$AC))</f>
        <v>9.59999999999998</v>
      </c>
      <c r="Z772" s="73">
        <f>IF(E772="","",SUMIF(OUTBOUND!$G:$G,WMS!E772,OUTBOUND!$P:$P))</f>
        <v>0.048</v>
      </c>
      <c r="AA772" s="26">
        <f t="shared" si="305"/>
        <v>7</v>
      </c>
      <c r="AB772" s="26">
        <f t="shared" si="306"/>
        <v>42</v>
      </c>
      <c r="AC772" s="73">
        <f t="shared" si="307"/>
        <v>9.1</v>
      </c>
      <c r="AD772" s="73">
        <f t="shared" si="308"/>
        <v>5.60000000000002</v>
      </c>
      <c r="AE772" s="73">
        <f t="shared" si="309"/>
        <v>0.022</v>
      </c>
      <c r="AF772" s="82" t="b">
        <f t="shared" si="310"/>
        <v>1</v>
      </c>
    </row>
    <row r="773" spans="1:32">
      <c r="A773" s="43" t="s">
        <v>3685</v>
      </c>
      <c r="B773" s="19" t="s">
        <v>1601</v>
      </c>
      <c r="C773" s="19" t="s">
        <v>4142</v>
      </c>
      <c r="D773" s="19">
        <v>42338369</v>
      </c>
      <c r="E773" s="58" t="str">
        <f t="shared" si="299"/>
        <v>KG-ARI-1909-00203-04465/42338369</v>
      </c>
      <c r="F773" s="19" t="s">
        <v>4143</v>
      </c>
      <c r="G773" s="19" t="s">
        <v>1618</v>
      </c>
      <c r="H773" s="45">
        <v>43719</v>
      </c>
      <c r="I773" s="46">
        <v>82</v>
      </c>
      <c r="J773" s="46">
        <v>984</v>
      </c>
      <c r="K773" s="67">
        <f t="shared" si="300"/>
        <v>12</v>
      </c>
      <c r="L773" s="47">
        <v>1.75</v>
      </c>
      <c r="M773" s="68">
        <f t="shared" si="301"/>
        <v>143.5</v>
      </c>
      <c r="N773" s="46">
        <v>31</v>
      </c>
      <c r="O773" s="46">
        <v>23</v>
      </c>
      <c r="P773" s="46">
        <v>19</v>
      </c>
      <c r="Q773" s="73">
        <f t="shared" si="302"/>
        <v>0.014</v>
      </c>
      <c r="R773" s="67">
        <f t="shared" si="303"/>
        <v>1.11</v>
      </c>
      <c r="S773" s="74">
        <f t="shared" si="304"/>
        <v>0.120833333333333</v>
      </c>
      <c r="T773" s="51">
        <v>118.9</v>
      </c>
      <c r="U773" s="52" t="s">
        <v>3841</v>
      </c>
      <c r="V773" s="26">
        <f>IF(E773="","",SUMIF(OUTBOUND!$G:$G,WMS!E773,OUTBOUND!$L:$L))</f>
        <v>49</v>
      </c>
      <c r="W773" s="26">
        <f>IF(E773="","",SUMIF(OUTBOUND!$G:$G,WMS!E773,OUTBOUND!$M:$M))</f>
        <v>588</v>
      </c>
      <c r="X773" s="73">
        <f>IF(E773="","",SUMIF(OUTBOUND!$G:$G,WMS!E773,OUTBOUND!$O:$O))</f>
        <v>85.75</v>
      </c>
      <c r="Y773" s="73">
        <f>IF(E773="","",SUMIF(OUTBOUND!$G:$G,WMS!E773,OUTBOUND!$AC:$AC))</f>
        <v>71.0499999999998</v>
      </c>
      <c r="Z773" s="73">
        <f>IF(E773="","",SUMIF(OUTBOUND!$G:$G,WMS!E773,OUTBOUND!$P:$P))</f>
        <v>0.686</v>
      </c>
      <c r="AA773" s="26">
        <f t="shared" si="305"/>
        <v>33</v>
      </c>
      <c r="AB773" s="26">
        <f t="shared" si="306"/>
        <v>396</v>
      </c>
      <c r="AC773" s="73">
        <f t="shared" si="307"/>
        <v>57.75</v>
      </c>
      <c r="AD773" s="73">
        <f t="shared" si="308"/>
        <v>47.8500000000002</v>
      </c>
      <c r="AE773" s="73">
        <f t="shared" si="309"/>
        <v>0.424</v>
      </c>
      <c r="AF773" s="82" t="b">
        <f t="shared" si="310"/>
        <v>1</v>
      </c>
    </row>
    <row r="774" spans="1:32">
      <c r="A774" s="43" t="s">
        <v>3685</v>
      </c>
      <c r="B774" s="19" t="s">
        <v>1601</v>
      </c>
      <c r="C774" s="19" t="s">
        <v>4142</v>
      </c>
      <c r="D774" s="19">
        <v>42578932</v>
      </c>
      <c r="E774" s="58" t="str">
        <f t="shared" si="299"/>
        <v>KG-ARI-1909-00203-04465/42578932</v>
      </c>
      <c r="F774" s="19" t="s">
        <v>4143</v>
      </c>
      <c r="G774" s="19" t="s">
        <v>1620</v>
      </c>
      <c r="H774" s="45">
        <v>43719</v>
      </c>
      <c r="I774" s="46">
        <v>77</v>
      </c>
      <c r="J774" s="46">
        <v>1848</v>
      </c>
      <c r="K774" s="67">
        <f t="shared" si="300"/>
        <v>24</v>
      </c>
      <c r="L774" s="47">
        <v>2.35</v>
      </c>
      <c r="M774" s="68">
        <f t="shared" si="301"/>
        <v>180.95</v>
      </c>
      <c r="N774" s="46">
        <v>49</v>
      </c>
      <c r="O774" s="46">
        <v>17.5</v>
      </c>
      <c r="P774" s="46">
        <v>24.5</v>
      </c>
      <c r="Q774" s="73">
        <f t="shared" si="302"/>
        <v>0.021</v>
      </c>
      <c r="R774" s="67">
        <f t="shared" si="303"/>
        <v>1.62</v>
      </c>
      <c r="S774" s="74">
        <f t="shared" si="304"/>
        <v>0.0716666666666667</v>
      </c>
      <c r="T774" s="51">
        <v>132.44</v>
      </c>
      <c r="U774" s="52" t="s">
        <v>3839</v>
      </c>
      <c r="V774" s="26">
        <f>IF(E774="","",SUMIF(OUTBOUND!$G:$G,WMS!E774,OUTBOUND!$L:$L))</f>
        <v>41</v>
      </c>
      <c r="W774" s="26">
        <f>IF(E774="","",SUMIF(OUTBOUND!$G:$G,WMS!E774,OUTBOUND!$M:$M))</f>
        <v>984</v>
      </c>
      <c r="X774" s="73">
        <f>IF(E774="","",SUMIF(OUTBOUND!$G:$G,WMS!E774,OUTBOUND!$O:$O))</f>
        <v>96.35</v>
      </c>
      <c r="Y774" s="73">
        <f>IF(E774="","",SUMIF(OUTBOUND!$G:$G,WMS!E774,OUTBOUND!$AC:$AC))</f>
        <v>70.52</v>
      </c>
      <c r="Z774" s="73">
        <f>IF(E774="","",SUMIF(OUTBOUND!$G:$G,WMS!E774,OUTBOUND!$P:$P))</f>
        <v>0.861</v>
      </c>
      <c r="AA774" s="26">
        <f t="shared" si="305"/>
        <v>36</v>
      </c>
      <c r="AB774" s="26">
        <f t="shared" si="306"/>
        <v>864</v>
      </c>
      <c r="AC774" s="73">
        <f t="shared" si="307"/>
        <v>84.6</v>
      </c>
      <c r="AD774" s="73">
        <f t="shared" si="308"/>
        <v>61.92</v>
      </c>
      <c r="AE774" s="73">
        <f t="shared" si="309"/>
        <v>0.759</v>
      </c>
      <c r="AF774" s="82" t="b">
        <f t="shared" si="310"/>
        <v>1</v>
      </c>
    </row>
    <row r="775" spans="1:32">
      <c r="A775" s="43" t="s">
        <v>3685</v>
      </c>
      <c r="B775" s="19" t="s">
        <v>1601</v>
      </c>
      <c r="C775" s="19" t="s">
        <v>4142</v>
      </c>
      <c r="D775" s="19">
        <v>42566014</v>
      </c>
      <c r="E775" s="58" t="str">
        <f t="shared" si="299"/>
        <v>KG-ARI-1909-00203-04465/42566014</v>
      </c>
      <c r="F775" s="19" t="s">
        <v>4143</v>
      </c>
      <c r="G775" s="19" t="s">
        <v>1622</v>
      </c>
      <c r="H775" s="45">
        <v>43719</v>
      </c>
      <c r="I775" s="46">
        <v>174</v>
      </c>
      <c r="J775" s="46">
        <v>1044</v>
      </c>
      <c r="K775" s="67">
        <f t="shared" si="300"/>
        <v>6</v>
      </c>
      <c r="L775" s="47">
        <v>3</v>
      </c>
      <c r="M775" s="68">
        <f t="shared" si="301"/>
        <v>522</v>
      </c>
      <c r="N775" s="46">
        <v>37.5</v>
      </c>
      <c r="O775" s="46">
        <v>19.5</v>
      </c>
      <c r="P775" s="46">
        <v>20</v>
      </c>
      <c r="Q775" s="73">
        <f t="shared" si="302"/>
        <v>0.015</v>
      </c>
      <c r="R775" s="67">
        <f t="shared" si="303"/>
        <v>2.54</v>
      </c>
      <c r="S775" s="74">
        <f t="shared" si="304"/>
        <v>0.463333333333333</v>
      </c>
      <c r="T775" s="51">
        <v>483.72</v>
      </c>
      <c r="U775" s="52" t="s">
        <v>4146</v>
      </c>
      <c r="V775" s="26">
        <f>IF(E775="","",SUMIF(OUTBOUND!$G:$G,WMS!E775,OUTBOUND!$L:$L))</f>
        <v>83</v>
      </c>
      <c r="W775" s="26">
        <f>IF(E775="","",SUMIF(OUTBOUND!$G:$G,WMS!E775,OUTBOUND!$M:$M))</f>
        <v>498</v>
      </c>
      <c r="X775" s="73">
        <f>IF(E775="","",SUMIF(OUTBOUND!$G:$G,WMS!E775,OUTBOUND!$O:$O))</f>
        <v>249</v>
      </c>
      <c r="Y775" s="73">
        <f>IF(E775="","",SUMIF(OUTBOUND!$G:$G,WMS!E775,OUTBOUND!$AC:$AC))</f>
        <v>230.74</v>
      </c>
      <c r="Z775" s="73">
        <f>IF(E775="","",SUMIF(OUTBOUND!$G:$G,WMS!E775,OUTBOUND!$P:$P))</f>
        <v>1.245</v>
      </c>
      <c r="AA775" s="26">
        <f t="shared" si="305"/>
        <v>91</v>
      </c>
      <c r="AB775" s="26">
        <f t="shared" si="306"/>
        <v>546</v>
      </c>
      <c r="AC775" s="73">
        <f t="shared" si="307"/>
        <v>273</v>
      </c>
      <c r="AD775" s="73">
        <f t="shared" si="308"/>
        <v>252.98</v>
      </c>
      <c r="AE775" s="73">
        <f t="shared" si="309"/>
        <v>1.295</v>
      </c>
      <c r="AF775" s="82" t="b">
        <f t="shared" si="310"/>
        <v>1</v>
      </c>
    </row>
    <row r="776" spans="1:32">
      <c r="A776" s="43" t="s">
        <v>3685</v>
      </c>
      <c r="B776" s="19" t="s">
        <v>1601</v>
      </c>
      <c r="C776" s="19" t="s">
        <v>4142</v>
      </c>
      <c r="D776" s="19">
        <v>42720164</v>
      </c>
      <c r="E776" s="58" t="str">
        <f t="shared" si="299"/>
        <v>KG-ARI-1909-00203-04465/42720164</v>
      </c>
      <c r="F776" s="19" t="s">
        <v>4143</v>
      </c>
      <c r="G776" s="19" t="s">
        <v>1624</v>
      </c>
      <c r="H776" s="45">
        <v>43719</v>
      </c>
      <c r="I776" s="46">
        <v>9</v>
      </c>
      <c r="J776" s="46">
        <v>54</v>
      </c>
      <c r="K776" s="67">
        <f t="shared" si="300"/>
        <v>6</v>
      </c>
      <c r="L776" s="47">
        <v>0.85</v>
      </c>
      <c r="M776" s="68">
        <f t="shared" si="301"/>
        <v>7.65</v>
      </c>
      <c r="N776" s="46">
        <v>30.5</v>
      </c>
      <c r="O776" s="46">
        <v>11</v>
      </c>
      <c r="P776" s="46">
        <v>12</v>
      </c>
      <c r="Q776" s="73">
        <f t="shared" si="302"/>
        <v>0.004</v>
      </c>
      <c r="R776" s="67">
        <f t="shared" si="303"/>
        <v>0.04</v>
      </c>
      <c r="S776" s="74">
        <f t="shared" si="304"/>
        <v>0.0966666666666667</v>
      </c>
      <c r="T776" s="51">
        <v>5.22</v>
      </c>
      <c r="U776" s="52" t="s">
        <v>3841</v>
      </c>
      <c r="V776" s="26">
        <f>IF(E776="","",SUMIF(OUTBOUND!$G:$G,WMS!E776,OUTBOUND!$L:$L))</f>
        <v>6</v>
      </c>
      <c r="W776" s="26">
        <f>IF(E776="","",SUMIF(OUTBOUND!$G:$G,WMS!E776,OUTBOUND!$M:$M))</f>
        <v>36</v>
      </c>
      <c r="X776" s="73">
        <f>IF(E776="","",SUMIF(OUTBOUND!$G:$G,WMS!E776,OUTBOUND!$O:$O))</f>
        <v>5.1</v>
      </c>
      <c r="Y776" s="73">
        <f>IF(E776="","",SUMIF(OUTBOUND!$G:$G,WMS!E776,OUTBOUND!$AC:$AC))</f>
        <v>3.48</v>
      </c>
      <c r="Z776" s="73">
        <f>IF(E776="","",SUMIF(OUTBOUND!$G:$G,WMS!E776,OUTBOUND!$P:$P))</f>
        <v>0.024</v>
      </c>
      <c r="AA776" s="26">
        <f t="shared" si="305"/>
        <v>3</v>
      </c>
      <c r="AB776" s="26">
        <f t="shared" si="306"/>
        <v>18</v>
      </c>
      <c r="AC776" s="73">
        <f t="shared" si="307"/>
        <v>2.55</v>
      </c>
      <c r="AD776" s="73">
        <f t="shared" si="308"/>
        <v>1.74</v>
      </c>
      <c r="AE776" s="73">
        <f t="shared" si="309"/>
        <v>0.016</v>
      </c>
      <c r="AF776" s="82" t="b">
        <f t="shared" si="310"/>
        <v>1</v>
      </c>
    </row>
    <row r="777" spans="1:32">
      <c r="A777" s="43" t="s">
        <v>3685</v>
      </c>
      <c r="B777" s="19" t="s">
        <v>1601</v>
      </c>
      <c r="C777" s="19" t="s">
        <v>4142</v>
      </c>
      <c r="D777" s="19">
        <v>42720188</v>
      </c>
      <c r="E777" s="58" t="str">
        <f t="shared" si="299"/>
        <v>KG-ARI-1909-00203-04465/42720188</v>
      </c>
      <c r="F777" s="19" t="s">
        <v>4143</v>
      </c>
      <c r="G777" s="19" t="s">
        <v>1625</v>
      </c>
      <c r="H777" s="45">
        <v>43719</v>
      </c>
      <c r="I777" s="46">
        <v>9</v>
      </c>
      <c r="J777" s="46">
        <v>54</v>
      </c>
      <c r="K777" s="67">
        <f t="shared" si="300"/>
        <v>6</v>
      </c>
      <c r="L777" s="47">
        <v>1.05</v>
      </c>
      <c r="M777" s="68">
        <f t="shared" si="301"/>
        <v>9.45</v>
      </c>
      <c r="N777" s="46">
        <v>39.5</v>
      </c>
      <c r="O777" s="46">
        <v>11</v>
      </c>
      <c r="P777" s="46">
        <v>9.5</v>
      </c>
      <c r="Q777" s="73">
        <f t="shared" si="302"/>
        <v>0.004</v>
      </c>
      <c r="R777" s="67">
        <f t="shared" si="303"/>
        <v>0.04</v>
      </c>
      <c r="S777" s="74">
        <f t="shared" si="304"/>
        <v>0.0916666666666667</v>
      </c>
      <c r="T777" s="51">
        <v>4.95</v>
      </c>
      <c r="U777" s="52" t="s">
        <v>3841</v>
      </c>
      <c r="V777" s="26">
        <f>IF(E777="","",SUMIF(OUTBOUND!$G:$G,WMS!E777,OUTBOUND!$L:$L))</f>
        <v>3</v>
      </c>
      <c r="W777" s="26">
        <f>IF(E777="","",SUMIF(OUTBOUND!$G:$G,WMS!E777,OUTBOUND!$M:$M))</f>
        <v>18</v>
      </c>
      <c r="X777" s="73">
        <f>IF(E777="","",SUMIF(OUTBOUND!$G:$G,WMS!E777,OUTBOUND!$O:$O))</f>
        <v>3.15</v>
      </c>
      <c r="Y777" s="73">
        <f>IF(E777="","",SUMIF(OUTBOUND!$G:$G,WMS!E777,OUTBOUND!$AC:$AC))</f>
        <v>1.65</v>
      </c>
      <c r="Z777" s="73">
        <f>IF(E777="","",SUMIF(OUTBOUND!$G:$G,WMS!E777,OUTBOUND!$P:$P))</f>
        <v>0.012</v>
      </c>
      <c r="AA777" s="26">
        <f t="shared" si="305"/>
        <v>6</v>
      </c>
      <c r="AB777" s="26">
        <f t="shared" si="306"/>
        <v>36</v>
      </c>
      <c r="AC777" s="73">
        <f t="shared" si="307"/>
        <v>6.3</v>
      </c>
      <c r="AD777" s="73">
        <f t="shared" si="308"/>
        <v>3.3</v>
      </c>
      <c r="AE777" s="73">
        <f t="shared" si="309"/>
        <v>0.028</v>
      </c>
      <c r="AF777" s="82" t="b">
        <f t="shared" si="310"/>
        <v>1</v>
      </c>
    </row>
    <row r="778" spans="1:32">
      <c r="A778" s="43" t="s">
        <v>3685</v>
      </c>
      <c r="B778" s="19" t="s">
        <v>1601</v>
      </c>
      <c r="C778" s="19" t="s">
        <v>4142</v>
      </c>
      <c r="D778" s="19">
        <v>42749868</v>
      </c>
      <c r="E778" s="58" t="str">
        <f t="shared" si="299"/>
        <v>KG-ARI-1909-00203-04465/42749868</v>
      </c>
      <c r="F778" s="19" t="s">
        <v>4143</v>
      </c>
      <c r="G778" s="19" t="s">
        <v>1627</v>
      </c>
      <c r="H778" s="45">
        <v>43719</v>
      </c>
      <c r="I778" s="46">
        <v>20</v>
      </c>
      <c r="J778" s="46">
        <v>120</v>
      </c>
      <c r="K778" s="67">
        <f t="shared" si="300"/>
        <v>6</v>
      </c>
      <c r="L778" s="47">
        <v>8.8</v>
      </c>
      <c r="M778" s="68">
        <f t="shared" si="301"/>
        <v>176</v>
      </c>
      <c r="N778" s="46">
        <v>52</v>
      </c>
      <c r="O778" s="46">
        <v>29.5</v>
      </c>
      <c r="P778" s="46">
        <v>28</v>
      </c>
      <c r="Q778" s="73">
        <f t="shared" si="302"/>
        <v>0.043</v>
      </c>
      <c r="R778" s="67">
        <f t="shared" si="303"/>
        <v>0.86</v>
      </c>
      <c r="S778" s="74">
        <f t="shared" si="304"/>
        <v>1.33333333333333</v>
      </c>
      <c r="T778" s="51">
        <v>160</v>
      </c>
      <c r="U778" s="52" t="s">
        <v>4145</v>
      </c>
      <c r="V778" s="26">
        <f>IF(E778="","",SUMIF(OUTBOUND!$G:$G,WMS!E778,OUTBOUND!$L:$L))</f>
        <v>9</v>
      </c>
      <c r="W778" s="26">
        <f>IF(E778="","",SUMIF(OUTBOUND!$G:$G,WMS!E778,OUTBOUND!$M:$M))</f>
        <v>54</v>
      </c>
      <c r="X778" s="73">
        <f>IF(E778="","",SUMIF(OUTBOUND!$G:$G,WMS!E778,OUTBOUND!$O:$O))</f>
        <v>79.2</v>
      </c>
      <c r="Y778" s="73">
        <f>IF(E778="","",SUMIF(OUTBOUND!$G:$G,WMS!E778,OUTBOUND!$AC:$AC))</f>
        <v>71.9999999999998</v>
      </c>
      <c r="Z778" s="73">
        <f>IF(E778="","",SUMIF(OUTBOUND!$G:$G,WMS!E778,OUTBOUND!$P:$P))</f>
        <v>0.387</v>
      </c>
      <c r="AA778" s="26">
        <f t="shared" si="305"/>
        <v>11</v>
      </c>
      <c r="AB778" s="26">
        <f t="shared" si="306"/>
        <v>66</v>
      </c>
      <c r="AC778" s="73">
        <f t="shared" si="307"/>
        <v>96.8</v>
      </c>
      <c r="AD778" s="73">
        <f t="shared" si="308"/>
        <v>88.0000000000002</v>
      </c>
      <c r="AE778" s="73">
        <f t="shared" si="309"/>
        <v>0.473</v>
      </c>
      <c r="AF778" s="82" t="b">
        <f t="shared" si="310"/>
        <v>1</v>
      </c>
    </row>
    <row r="779" spans="1:32">
      <c r="A779" s="43" t="s">
        <v>3685</v>
      </c>
      <c r="B779" s="19" t="s">
        <v>1601</v>
      </c>
      <c r="C779" s="19" t="s">
        <v>4142</v>
      </c>
      <c r="D779" s="19">
        <v>42753209</v>
      </c>
      <c r="E779" s="58" t="str">
        <f t="shared" si="299"/>
        <v>KG-ARI-1909-00203-04465/42753209</v>
      </c>
      <c r="F779" s="19" t="s">
        <v>4143</v>
      </c>
      <c r="G779" s="19" t="s">
        <v>1629</v>
      </c>
      <c r="H779" s="45">
        <v>43719</v>
      </c>
      <c r="I779" s="46">
        <v>11</v>
      </c>
      <c r="J779" s="46">
        <v>176</v>
      </c>
      <c r="K779" s="67">
        <f t="shared" si="300"/>
        <v>16</v>
      </c>
      <c r="L779" s="47">
        <v>0.75</v>
      </c>
      <c r="M779" s="68">
        <f t="shared" si="301"/>
        <v>8.25</v>
      </c>
      <c r="N779" s="46">
        <v>21</v>
      </c>
      <c r="O779" s="46">
        <v>21</v>
      </c>
      <c r="P779" s="46">
        <v>30.5</v>
      </c>
      <c r="Q779" s="73">
        <f t="shared" si="302"/>
        <v>0.013</v>
      </c>
      <c r="R779" s="67">
        <f t="shared" si="303"/>
        <v>0.15</v>
      </c>
      <c r="S779" s="74">
        <f t="shared" si="304"/>
        <v>0.02625</v>
      </c>
      <c r="T779" s="51">
        <v>4.62</v>
      </c>
      <c r="U779" s="52" t="s">
        <v>4145</v>
      </c>
      <c r="V779" s="26">
        <f>IF(E779="","",SUMIF(OUTBOUND!$G:$G,WMS!E779,OUTBOUND!$L:$L))</f>
        <v>0</v>
      </c>
      <c r="W779" s="26">
        <f>IF(E779="","",SUMIF(OUTBOUND!$G:$G,WMS!E779,OUTBOUND!$M:$M))</f>
        <v>0</v>
      </c>
      <c r="X779" s="73">
        <f>IF(E779="","",SUMIF(OUTBOUND!$G:$G,WMS!E779,OUTBOUND!$O:$O))</f>
        <v>0</v>
      </c>
      <c r="Y779" s="73">
        <f>IF(E779="","",SUMIF(OUTBOUND!$G:$G,WMS!E779,OUTBOUND!$AC:$AC))</f>
        <v>0</v>
      </c>
      <c r="Z779" s="73">
        <f>IF(E779="","",SUMIF(OUTBOUND!$G:$G,WMS!E779,OUTBOUND!$P:$P))</f>
        <v>0</v>
      </c>
      <c r="AA779" s="26">
        <f t="shared" si="305"/>
        <v>11</v>
      </c>
      <c r="AB779" s="26">
        <f t="shared" si="306"/>
        <v>176</v>
      </c>
      <c r="AC779" s="73">
        <f t="shared" si="307"/>
        <v>8.25</v>
      </c>
      <c r="AD779" s="73">
        <f t="shared" si="308"/>
        <v>4.62</v>
      </c>
      <c r="AE779" s="73">
        <f t="shared" si="309"/>
        <v>0.15</v>
      </c>
      <c r="AF779" s="82" t="b">
        <f t="shared" si="310"/>
        <v>1</v>
      </c>
    </row>
    <row r="780" spans="1:32">
      <c r="A780" s="43" t="s">
        <v>3685</v>
      </c>
      <c r="B780" s="19" t="s">
        <v>1601</v>
      </c>
      <c r="C780" s="19" t="s">
        <v>4142</v>
      </c>
      <c r="D780" s="19">
        <v>42753216</v>
      </c>
      <c r="E780" s="58" t="str">
        <f t="shared" si="299"/>
        <v>KG-ARI-1909-00203-04465/42753216</v>
      </c>
      <c r="F780" s="19" t="s">
        <v>4143</v>
      </c>
      <c r="G780" s="19" t="s">
        <v>1630</v>
      </c>
      <c r="H780" s="45">
        <v>43719</v>
      </c>
      <c r="I780" s="46">
        <v>13</v>
      </c>
      <c r="J780" s="46">
        <v>208</v>
      </c>
      <c r="K780" s="67">
        <f t="shared" si="300"/>
        <v>16</v>
      </c>
      <c r="L780" s="47">
        <v>1.45</v>
      </c>
      <c r="M780" s="68">
        <f t="shared" si="301"/>
        <v>18.85</v>
      </c>
      <c r="N780" s="46">
        <v>27</v>
      </c>
      <c r="O780" s="46">
        <v>25.5</v>
      </c>
      <c r="P780" s="46">
        <v>24.5</v>
      </c>
      <c r="Q780" s="73">
        <f t="shared" si="302"/>
        <v>0.017</v>
      </c>
      <c r="R780" s="67">
        <f t="shared" si="303"/>
        <v>0.22</v>
      </c>
      <c r="S780" s="74">
        <f t="shared" si="304"/>
        <v>0.063125</v>
      </c>
      <c r="T780" s="51">
        <v>13.13</v>
      </c>
      <c r="U780" s="52" t="s">
        <v>3842</v>
      </c>
      <c r="V780" s="26">
        <f>IF(E780="","",SUMIF(OUTBOUND!$G:$G,WMS!E780,OUTBOUND!$L:$L))</f>
        <v>0</v>
      </c>
      <c r="W780" s="26">
        <f>IF(E780="","",SUMIF(OUTBOUND!$G:$G,WMS!E780,OUTBOUND!$M:$M))</f>
        <v>0</v>
      </c>
      <c r="X780" s="73">
        <f>IF(E780="","",SUMIF(OUTBOUND!$G:$G,WMS!E780,OUTBOUND!$O:$O))</f>
        <v>0</v>
      </c>
      <c r="Y780" s="73">
        <f>IF(E780="","",SUMIF(OUTBOUND!$G:$G,WMS!E780,OUTBOUND!$AC:$AC))</f>
        <v>0</v>
      </c>
      <c r="Z780" s="73">
        <f>IF(E780="","",SUMIF(OUTBOUND!$G:$G,WMS!E780,OUTBOUND!$P:$P))</f>
        <v>0</v>
      </c>
      <c r="AA780" s="26">
        <f t="shared" si="305"/>
        <v>13</v>
      </c>
      <c r="AB780" s="26">
        <f t="shared" si="306"/>
        <v>208</v>
      </c>
      <c r="AC780" s="73">
        <f t="shared" si="307"/>
        <v>18.85</v>
      </c>
      <c r="AD780" s="73">
        <f t="shared" si="308"/>
        <v>13.13</v>
      </c>
      <c r="AE780" s="73">
        <f t="shared" si="309"/>
        <v>0.22</v>
      </c>
      <c r="AF780" s="82" t="b">
        <f t="shared" si="310"/>
        <v>1</v>
      </c>
    </row>
    <row r="781" spans="1:33">
      <c r="A781" s="61" t="s">
        <v>3685</v>
      </c>
      <c r="B781" s="62" t="s">
        <v>1601</v>
      </c>
      <c r="C781" s="62" t="s">
        <v>4142</v>
      </c>
      <c r="D781" s="62">
        <v>42757467</v>
      </c>
      <c r="E781" s="58" t="str">
        <f t="shared" si="299"/>
        <v>KG-ARI-1909-00203-04465/42757467</v>
      </c>
      <c r="F781" s="19" t="s">
        <v>4143</v>
      </c>
      <c r="G781" s="19" t="s">
        <v>1631</v>
      </c>
      <c r="H781" s="45">
        <v>43719</v>
      </c>
      <c r="I781" s="46">
        <v>5</v>
      </c>
      <c r="J781" s="46">
        <v>120</v>
      </c>
      <c r="K781" s="67">
        <f t="shared" si="300"/>
        <v>24</v>
      </c>
      <c r="L781" s="47">
        <v>1.95</v>
      </c>
      <c r="M781" s="68">
        <f t="shared" si="301"/>
        <v>9.75</v>
      </c>
      <c r="N781" s="46">
        <v>32.5</v>
      </c>
      <c r="O781" s="46">
        <v>29</v>
      </c>
      <c r="P781" s="46">
        <v>29</v>
      </c>
      <c r="Q781" s="73">
        <f t="shared" si="302"/>
        <v>0.027</v>
      </c>
      <c r="R781" s="67">
        <f t="shared" si="303"/>
        <v>0.14</v>
      </c>
      <c r="S781" s="74">
        <f t="shared" si="304"/>
        <v>0.0583333333333333</v>
      </c>
      <c r="T781" s="51">
        <v>7</v>
      </c>
      <c r="U781" s="52" t="s">
        <v>4144</v>
      </c>
      <c r="V781" s="26">
        <f>IF(E781="","",SUMIF(OUTBOUND!$G:$G,WMS!E781,OUTBOUND!$L:$L))</f>
        <v>5</v>
      </c>
      <c r="W781" s="26">
        <f>IF(E781="","",SUMIF(OUTBOUND!$G:$G,WMS!E781,OUTBOUND!$M:$M))</f>
        <v>120</v>
      </c>
      <c r="X781" s="73">
        <f>IF(E781="","",SUMIF(OUTBOUND!$G:$G,WMS!E781,OUTBOUND!$O:$O))</f>
        <v>9.75</v>
      </c>
      <c r="Y781" s="73">
        <f>IF(E781="","",SUMIF(OUTBOUND!$G:$G,WMS!E781,OUTBOUND!$AC:$AC))</f>
        <v>7</v>
      </c>
      <c r="Z781" s="73">
        <f>IF(E781="","",SUMIF(OUTBOUND!$G:$G,WMS!E781,OUTBOUND!$P:$P))</f>
        <v>0.135</v>
      </c>
      <c r="AA781" s="26">
        <f t="shared" si="305"/>
        <v>0</v>
      </c>
      <c r="AB781" s="26">
        <f t="shared" si="306"/>
        <v>0</v>
      </c>
      <c r="AC781" s="73">
        <f t="shared" si="307"/>
        <v>0</v>
      </c>
      <c r="AD781" s="73">
        <f t="shared" si="308"/>
        <v>0</v>
      </c>
      <c r="AE781" s="73">
        <f t="shared" si="309"/>
        <v>0.005</v>
      </c>
      <c r="AF781" s="82" t="e">
        <f t="shared" si="310"/>
        <v>#DIV/0!</v>
      </c>
      <c r="AG781" s="60" t="s">
        <v>3310</v>
      </c>
    </row>
    <row r="782" spans="1:33">
      <c r="A782" s="61" t="s">
        <v>3685</v>
      </c>
      <c r="B782" s="62" t="s">
        <v>1633</v>
      </c>
      <c r="C782" s="62" t="s">
        <v>4147</v>
      </c>
      <c r="D782" s="62" t="s">
        <v>4148</v>
      </c>
      <c r="E782" s="58" t="str">
        <f t="shared" ref="E782:E845" si="311">IF(D782="","",C782&amp;"/"&amp;D782)</f>
        <v>KG-ARI-1909-00203-04319/41903216</v>
      </c>
      <c r="F782" s="19" t="s">
        <v>1635</v>
      </c>
      <c r="G782" s="20" t="s">
        <v>1636</v>
      </c>
      <c r="H782" s="45">
        <v>43719</v>
      </c>
      <c r="I782" s="46">
        <v>8</v>
      </c>
      <c r="J782" s="46">
        <v>48</v>
      </c>
      <c r="K782" s="67">
        <f t="shared" ref="K782:K825" si="312">IF(J782="","",J782/I782)</f>
        <v>6</v>
      </c>
      <c r="L782" s="47">
        <v>4.1</v>
      </c>
      <c r="M782" s="68">
        <f t="shared" ref="M782:M825" si="313">IF(L782="","",ROUND(I782*L782,3))</f>
        <v>32.8</v>
      </c>
      <c r="N782" s="46">
        <v>25.5</v>
      </c>
      <c r="O782" s="46">
        <v>20</v>
      </c>
      <c r="P782" s="46">
        <v>37</v>
      </c>
      <c r="Q782" s="73">
        <f t="shared" ref="Q782:Q825" si="314">IF(P782="","",ROUND(N782*O782*P782/1000000,3))</f>
        <v>0.019</v>
      </c>
      <c r="R782" s="67">
        <f t="shared" ref="R782:R825" si="315">IF(Q782="","",ROUND(N782*O782*P782/1000000*I782,2))</f>
        <v>0.15</v>
      </c>
      <c r="S782" s="74">
        <f t="shared" ref="S782:S825" si="316">IF(T782="","",T782/J782)</f>
        <v>0.533333333333333</v>
      </c>
      <c r="T782" s="51">
        <v>25.6</v>
      </c>
      <c r="U782" s="52" t="s">
        <v>4144</v>
      </c>
      <c r="V782" s="26">
        <f>IF(E782="","",SUMIF(OUTBOUND!$G:$G,WMS!E782,OUTBOUND!$L:$L))</f>
        <v>8</v>
      </c>
      <c r="W782" s="26">
        <f>IF(E782="","",SUMIF(OUTBOUND!$G:$G,WMS!E782,OUTBOUND!$M:$M))</f>
        <v>48</v>
      </c>
      <c r="X782" s="73">
        <f>IF(E782="","",SUMIF(OUTBOUND!$G:$G,WMS!E782,OUTBOUND!$O:$O))</f>
        <v>32.8</v>
      </c>
      <c r="Y782" s="73">
        <f>IF(E782="","",SUMIF(OUTBOUND!$G:$G,WMS!E782,OUTBOUND!$AC:$AC))</f>
        <v>25.6</v>
      </c>
      <c r="Z782" s="73">
        <f>IF(E782="","",SUMIF(OUTBOUND!$G:$G,WMS!E782,OUTBOUND!$P:$P))</f>
        <v>0.152</v>
      </c>
      <c r="AA782" s="26">
        <f t="shared" ref="AA782:AA825" si="317">IF(I782="","",I782-V782)</f>
        <v>0</v>
      </c>
      <c r="AB782" s="26">
        <f t="shared" ref="AB782:AB825" si="318">IF(J782="","",J782-W782)</f>
        <v>0</v>
      </c>
      <c r="AC782" s="73">
        <f t="shared" ref="AC782:AC825" si="319">IF(M782="","",M782-X782)</f>
        <v>0</v>
      </c>
      <c r="AD782" s="73">
        <f t="shared" ref="AD782:AD825" si="320">IF(T782="","",T782-Y782)</f>
        <v>1.77635683940025e-14</v>
      </c>
      <c r="AE782" s="73">
        <f t="shared" ref="AE782:AE825" si="321">IF(R782="","",R782-Z782)</f>
        <v>-0.002</v>
      </c>
      <c r="AF782" s="82" t="e">
        <f t="shared" ref="AF782:AF825" si="322">IF(AB782="","",EXACT(K782,AB782/AA782))</f>
        <v>#DIV/0!</v>
      </c>
      <c r="AG782" s="60" t="s">
        <v>3310</v>
      </c>
    </row>
    <row r="783" spans="1:32">
      <c r="A783" s="43" t="s">
        <v>3685</v>
      </c>
      <c r="B783" s="19" t="s">
        <v>1633</v>
      </c>
      <c r="C783" s="19" t="s">
        <v>4147</v>
      </c>
      <c r="D783" s="19" t="s">
        <v>4149</v>
      </c>
      <c r="E783" s="58" t="str">
        <f t="shared" si="311"/>
        <v>KG-ARI-1909-00203-04319/42616450</v>
      </c>
      <c r="F783" s="19" t="s">
        <v>1635</v>
      </c>
      <c r="G783" s="20" t="s">
        <v>1637</v>
      </c>
      <c r="H783" s="45">
        <v>43719</v>
      </c>
      <c r="I783" s="46">
        <v>30</v>
      </c>
      <c r="J783" s="46">
        <v>180</v>
      </c>
      <c r="K783" s="67">
        <f t="shared" si="312"/>
        <v>6</v>
      </c>
      <c r="L783" s="47">
        <v>1.9</v>
      </c>
      <c r="M783" s="68">
        <f t="shared" si="313"/>
        <v>57</v>
      </c>
      <c r="N783" s="46">
        <v>22.5</v>
      </c>
      <c r="O783" s="46">
        <v>18.5</v>
      </c>
      <c r="P783" s="46">
        <v>14.5</v>
      </c>
      <c r="Q783" s="73">
        <f t="shared" si="314"/>
        <v>0.006</v>
      </c>
      <c r="R783" s="67">
        <f t="shared" si="315"/>
        <v>0.18</v>
      </c>
      <c r="S783" s="74">
        <f t="shared" si="316"/>
        <v>0.233333333333333</v>
      </c>
      <c r="T783" s="51">
        <v>42</v>
      </c>
      <c r="U783" s="52" t="s">
        <v>4144</v>
      </c>
      <c r="V783" s="26">
        <f>IF(E783="","",SUMIF(OUTBOUND!$G:$G,WMS!E783,OUTBOUND!$L:$L))</f>
        <v>9</v>
      </c>
      <c r="W783" s="26">
        <f>IF(E783="","",SUMIF(OUTBOUND!$G:$G,WMS!E783,OUTBOUND!$M:$M))</f>
        <v>54</v>
      </c>
      <c r="X783" s="73">
        <f>IF(E783="","",SUMIF(OUTBOUND!$G:$G,WMS!E783,OUTBOUND!$O:$O))</f>
        <v>17.1</v>
      </c>
      <c r="Y783" s="73">
        <f>IF(E783="","",SUMIF(OUTBOUND!$G:$G,WMS!E783,OUTBOUND!$AC:$AC))</f>
        <v>12.6</v>
      </c>
      <c r="Z783" s="73">
        <f>IF(E783="","",SUMIF(OUTBOUND!$G:$G,WMS!E783,OUTBOUND!$P:$P))</f>
        <v>0.054</v>
      </c>
      <c r="AA783" s="26">
        <f t="shared" si="317"/>
        <v>21</v>
      </c>
      <c r="AB783" s="26">
        <f t="shared" si="318"/>
        <v>126</v>
      </c>
      <c r="AC783" s="73">
        <f t="shared" si="319"/>
        <v>39.9</v>
      </c>
      <c r="AD783" s="73">
        <f t="shared" si="320"/>
        <v>29.4</v>
      </c>
      <c r="AE783" s="73">
        <f t="shared" si="321"/>
        <v>0.126</v>
      </c>
      <c r="AF783" s="82" t="b">
        <f t="shared" si="322"/>
        <v>1</v>
      </c>
    </row>
    <row r="784" spans="1:32">
      <c r="A784" s="43" t="s">
        <v>3685</v>
      </c>
      <c r="B784" s="19" t="s">
        <v>1633</v>
      </c>
      <c r="C784" s="19" t="s">
        <v>4147</v>
      </c>
      <c r="D784" s="19" t="s">
        <v>4150</v>
      </c>
      <c r="E784" s="58" t="str">
        <f t="shared" si="311"/>
        <v>KG-ARI-1909-00203-04319/42431763</v>
      </c>
      <c r="F784" s="19" t="s">
        <v>1635</v>
      </c>
      <c r="G784" s="20" t="s">
        <v>1638</v>
      </c>
      <c r="H784" s="45">
        <v>43719</v>
      </c>
      <c r="I784" s="46">
        <v>3</v>
      </c>
      <c r="J784" s="46">
        <v>18</v>
      </c>
      <c r="K784" s="67">
        <f t="shared" si="312"/>
        <v>6</v>
      </c>
      <c r="L784" s="47">
        <v>4.8</v>
      </c>
      <c r="M784" s="68">
        <f t="shared" si="313"/>
        <v>14.4</v>
      </c>
      <c r="N784" s="46">
        <v>29.5</v>
      </c>
      <c r="O784" s="46">
        <v>23.5</v>
      </c>
      <c r="P784" s="46">
        <v>24</v>
      </c>
      <c r="Q784" s="73">
        <f t="shared" si="314"/>
        <v>0.017</v>
      </c>
      <c r="R784" s="67">
        <f t="shared" si="315"/>
        <v>0.05</v>
      </c>
      <c r="S784" s="74">
        <f t="shared" si="316"/>
        <v>0.516666666666667</v>
      </c>
      <c r="T784" s="51">
        <v>9.3</v>
      </c>
      <c r="U784" s="52" t="s">
        <v>4144</v>
      </c>
      <c r="V784" s="26">
        <f>IF(E784="","",SUMIF(OUTBOUND!$G:$G,WMS!E784,OUTBOUND!$L:$L))</f>
        <v>0</v>
      </c>
      <c r="W784" s="26">
        <f>IF(E784="","",SUMIF(OUTBOUND!$G:$G,WMS!E784,OUTBOUND!$M:$M))</f>
        <v>0</v>
      </c>
      <c r="X784" s="73">
        <f>IF(E784="","",SUMIF(OUTBOUND!$G:$G,WMS!E784,OUTBOUND!$O:$O))</f>
        <v>0</v>
      </c>
      <c r="Y784" s="73">
        <f>IF(E784="","",SUMIF(OUTBOUND!$G:$G,WMS!E784,OUTBOUND!$AC:$AC))</f>
        <v>0</v>
      </c>
      <c r="Z784" s="73">
        <f>IF(E784="","",SUMIF(OUTBOUND!$G:$G,WMS!E784,OUTBOUND!$P:$P))</f>
        <v>0</v>
      </c>
      <c r="AA784" s="26">
        <f t="shared" si="317"/>
        <v>3</v>
      </c>
      <c r="AB784" s="26">
        <f t="shared" si="318"/>
        <v>18</v>
      </c>
      <c r="AC784" s="73">
        <f t="shared" si="319"/>
        <v>14.4</v>
      </c>
      <c r="AD784" s="73">
        <f t="shared" si="320"/>
        <v>9.3</v>
      </c>
      <c r="AE784" s="73">
        <f t="shared" si="321"/>
        <v>0.05</v>
      </c>
      <c r="AF784" s="82" t="b">
        <f t="shared" si="322"/>
        <v>1</v>
      </c>
    </row>
    <row r="785" spans="1:32">
      <c r="A785" s="43" t="s">
        <v>3685</v>
      </c>
      <c r="B785" s="19" t="s">
        <v>1633</v>
      </c>
      <c r="C785" s="19" t="s">
        <v>4147</v>
      </c>
      <c r="D785" s="19" t="s">
        <v>4151</v>
      </c>
      <c r="E785" s="58" t="str">
        <f t="shared" si="311"/>
        <v>KG-ARI-1909-00203-04319/42616467</v>
      </c>
      <c r="F785" s="19" t="s">
        <v>1635</v>
      </c>
      <c r="G785" s="20" t="s">
        <v>1639</v>
      </c>
      <c r="H785" s="45">
        <v>43719</v>
      </c>
      <c r="I785" s="46">
        <v>8</v>
      </c>
      <c r="J785" s="46">
        <v>48</v>
      </c>
      <c r="K785" s="67">
        <f t="shared" si="312"/>
        <v>6</v>
      </c>
      <c r="L785" s="47">
        <v>1.95</v>
      </c>
      <c r="M785" s="68">
        <f t="shared" si="313"/>
        <v>15.6</v>
      </c>
      <c r="N785" s="46">
        <v>32.5</v>
      </c>
      <c r="O785" s="46">
        <v>29</v>
      </c>
      <c r="P785" s="46">
        <v>29</v>
      </c>
      <c r="Q785" s="73">
        <f t="shared" si="314"/>
        <v>0.027</v>
      </c>
      <c r="R785" s="67">
        <f t="shared" si="315"/>
        <v>0.22</v>
      </c>
      <c r="S785" s="74">
        <f t="shared" si="316"/>
        <v>0.533333333333333</v>
      </c>
      <c r="T785" s="51">
        <v>25.6</v>
      </c>
      <c r="U785" s="52" t="s">
        <v>4144</v>
      </c>
      <c r="V785" s="26">
        <f>IF(E785="","",SUMIF(OUTBOUND!$G:$G,WMS!E785,OUTBOUND!$L:$L))</f>
        <v>3</v>
      </c>
      <c r="W785" s="26">
        <f>IF(E785="","",SUMIF(OUTBOUND!$G:$G,WMS!E785,OUTBOUND!$M:$M))</f>
        <v>18</v>
      </c>
      <c r="X785" s="73">
        <f>IF(E785="","",SUMIF(OUTBOUND!$G:$G,WMS!E785,OUTBOUND!$O:$O))</f>
        <v>5.85</v>
      </c>
      <c r="Y785" s="73">
        <f>IF(E785="","",SUMIF(OUTBOUND!$G:$G,WMS!E785,OUTBOUND!$AC:$AC))</f>
        <v>9.59999999999999</v>
      </c>
      <c r="Z785" s="73">
        <f>IF(E785="","",SUMIF(OUTBOUND!$G:$G,WMS!E785,OUTBOUND!$P:$P))</f>
        <v>0.081</v>
      </c>
      <c r="AA785" s="26">
        <f t="shared" si="317"/>
        <v>5</v>
      </c>
      <c r="AB785" s="26">
        <f t="shared" si="318"/>
        <v>30</v>
      </c>
      <c r="AC785" s="73">
        <f t="shared" si="319"/>
        <v>9.75</v>
      </c>
      <c r="AD785" s="73">
        <f t="shared" si="320"/>
        <v>16</v>
      </c>
      <c r="AE785" s="73">
        <f t="shared" si="321"/>
        <v>0.139</v>
      </c>
      <c r="AF785" s="82" t="b">
        <f t="shared" si="322"/>
        <v>1</v>
      </c>
    </row>
    <row r="786" spans="1:32">
      <c r="A786" s="43" t="s">
        <v>3685</v>
      </c>
      <c r="B786" s="19" t="s">
        <v>1640</v>
      </c>
      <c r="C786" s="19" t="s">
        <v>4152</v>
      </c>
      <c r="D786" s="19" t="s">
        <v>4153</v>
      </c>
      <c r="E786" s="58" t="str">
        <f t="shared" si="311"/>
        <v>KG-ARI-1909-00203-04759/42448662</v>
      </c>
      <c r="F786" s="19" t="s">
        <v>1642</v>
      </c>
      <c r="G786" s="19" t="s">
        <v>1643</v>
      </c>
      <c r="H786" s="45">
        <v>43725</v>
      </c>
      <c r="I786" s="46">
        <v>20</v>
      </c>
      <c r="J786" s="46">
        <v>60</v>
      </c>
      <c r="K786" s="67">
        <f t="shared" si="312"/>
        <v>3</v>
      </c>
      <c r="L786" s="47">
        <v>6.3</v>
      </c>
      <c r="M786" s="68">
        <f t="shared" si="313"/>
        <v>126</v>
      </c>
      <c r="N786" s="46">
        <v>73</v>
      </c>
      <c r="O786" s="46">
        <v>37</v>
      </c>
      <c r="P786" s="46">
        <v>28</v>
      </c>
      <c r="Q786" s="73">
        <f t="shared" si="314"/>
        <v>0.076</v>
      </c>
      <c r="R786" s="67">
        <f t="shared" si="315"/>
        <v>1.51</v>
      </c>
      <c r="S786" s="74">
        <f t="shared" si="316"/>
        <v>1.72666666666667</v>
      </c>
      <c r="T786" s="51">
        <v>103.6</v>
      </c>
      <c r="U786" s="52" t="s">
        <v>4154</v>
      </c>
      <c r="V786" s="26">
        <f>IF(E786="","",SUMIF(OUTBOUND!$G:$G,WMS!E786,OUTBOUND!$L:$L))</f>
        <v>13</v>
      </c>
      <c r="W786" s="26">
        <f>IF(E786="","",SUMIF(OUTBOUND!$G:$G,WMS!E786,OUTBOUND!$M:$M))</f>
        <v>39</v>
      </c>
      <c r="X786" s="73">
        <f>IF(E786="","",SUMIF(OUTBOUND!$G:$G,WMS!E786,OUTBOUND!$O:$O))</f>
        <v>81.9</v>
      </c>
      <c r="Y786" s="73">
        <f>IF(E786="","",SUMIF(OUTBOUND!$G:$G,WMS!E786,OUTBOUND!$AC:$AC))</f>
        <v>67.3400000000001</v>
      </c>
      <c r="Z786" s="73">
        <f>IF(E786="","",SUMIF(OUTBOUND!$G:$G,WMS!E786,OUTBOUND!$P:$P))</f>
        <v>0.988</v>
      </c>
      <c r="AA786" s="26">
        <f t="shared" si="317"/>
        <v>7</v>
      </c>
      <c r="AB786" s="26">
        <f t="shared" si="318"/>
        <v>21</v>
      </c>
      <c r="AC786" s="73">
        <f t="shared" si="319"/>
        <v>44.1</v>
      </c>
      <c r="AD786" s="73">
        <f t="shared" si="320"/>
        <v>36.2599999999999</v>
      </c>
      <c r="AE786" s="73">
        <f t="shared" si="321"/>
        <v>0.522</v>
      </c>
      <c r="AF786" s="82" t="b">
        <f t="shared" si="322"/>
        <v>1</v>
      </c>
    </row>
    <row r="787" spans="1:32">
      <c r="A787" s="43" t="s">
        <v>3685</v>
      </c>
      <c r="B787" s="19" t="s">
        <v>1640</v>
      </c>
      <c r="C787" s="19" t="s">
        <v>4152</v>
      </c>
      <c r="D787" s="19" t="s">
        <v>4155</v>
      </c>
      <c r="E787" s="58" t="str">
        <f t="shared" si="311"/>
        <v>KG-ARI-1909-00203-04759/42579922</v>
      </c>
      <c r="F787" s="19" t="s">
        <v>1642</v>
      </c>
      <c r="G787" s="19" t="s">
        <v>1643</v>
      </c>
      <c r="H787" s="45">
        <v>43725</v>
      </c>
      <c r="I787" s="46">
        <v>14</v>
      </c>
      <c r="J787" s="46">
        <v>28</v>
      </c>
      <c r="K787" s="67">
        <f t="shared" si="312"/>
        <v>2</v>
      </c>
      <c r="L787" s="47">
        <v>5.35</v>
      </c>
      <c r="M787" s="68">
        <f t="shared" si="313"/>
        <v>74.9</v>
      </c>
      <c r="N787" s="46">
        <v>29</v>
      </c>
      <c r="O787" s="46">
        <v>27</v>
      </c>
      <c r="P787" s="46">
        <v>27</v>
      </c>
      <c r="Q787" s="73">
        <f t="shared" si="314"/>
        <v>0.021</v>
      </c>
      <c r="R787" s="67">
        <f t="shared" si="315"/>
        <v>0.3</v>
      </c>
      <c r="S787" s="74">
        <f t="shared" si="316"/>
        <v>2.15</v>
      </c>
      <c r="T787" s="51">
        <v>60.2</v>
      </c>
      <c r="U787" s="52" t="s">
        <v>4156</v>
      </c>
      <c r="V787" s="26">
        <f>IF(E787="","",SUMIF(OUTBOUND!$G:$G,WMS!E787,OUTBOUND!$L:$L))</f>
        <v>10</v>
      </c>
      <c r="W787" s="26">
        <f>IF(E787="","",SUMIF(OUTBOUND!$G:$G,WMS!E787,OUTBOUND!$M:$M))</f>
        <v>20</v>
      </c>
      <c r="X787" s="73">
        <f>IF(E787="","",SUMIF(OUTBOUND!$G:$G,WMS!E787,OUTBOUND!$O:$O))</f>
        <v>53.5</v>
      </c>
      <c r="Y787" s="73">
        <f>IF(E787="","",SUMIF(OUTBOUND!$G:$G,WMS!E787,OUTBOUND!$AC:$AC))</f>
        <v>43</v>
      </c>
      <c r="Z787" s="73">
        <f>IF(E787="","",SUMIF(OUTBOUND!$G:$G,WMS!E787,OUTBOUND!$P:$P))</f>
        <v>0.21</v>
      </c>
      <c r="AA787" s="26">
        <f t="shared" si="317"/>
        <v>4</v>
      </c>
      <c r="AB787" s="26">
        <f t="shared" si="318"/>
        <v>8</v>
      </c>
      <c r="AC787" s="73">
        <f t="shared" si="319"/>
        <v>21.4</v>
      </c>
      <c r="AD787" s="73">
        <f t="shared" si="320"/>
        <v>17.2</v>
      </c>
      <c r="AE787" s="73">
        <f t="shared" si="321"/>
        <v>0.09</v>
      </c>
      <c r="AF787" s="82" t="b">
        <f t="shared" si="322"/>
        <v>1</v>
      </c>
    </row>
    <row r="788" spans="1:32">
      <c r="A788" s="43" t="s">
        <v>3685</v>
      </c>
      <c r="B788" s="19" t="s">
        <v>1640</v>
      </c>
      <c r="C788" s="19" t="s">
        <v>4152</v>
      </c>
      <c r="D788" s="19" t="s">
        <v>3471</v>
      </c>
      <c r="E788" s="58" t="str">
        <f t="shared" si="311"/>
        <v>KG-ARI-1909-00203-04759/42583752</v>
      </c>
      <c r="F788" s="19" t="s">
        <v>1642</v>
      </c>
      <c r="G788" s="19" t="s">
        <v>1643</v>
      </c>
      <c r="H788" s="45">
        <v>43725</v>
      </c>
      <c r="I788" s="46">
        <v>36</v>
      </c>
      <c r="J788" s="46">
        <v>108</v>
      </c>
      <c r="K788" s="67">
        <f t="shared" si="312"/>
        <v>3</v>
      </c>
      <c r="L788" s="47">
        <v>6.95</v>
      </c>
      <c r="M788" s="68">
        <f t="shared" si="313"/>
        <v>250.2</v>
      </c>
      <c r="N788" s="46">
        <v>73</v>
      </c>
      <c r="O788" s="46">
        <v>27.5</v>
      </c>
      <c r="P788" s="46">
        <v>38</v>
      </c>
      <c r="Q788" s="73">
        <f t="shared" si="314"/>
        <v>0.076</v>
      </c>
      <c r="R788" s="67">
        <f t="shared" si="315"/>
        <v>2.75</v>
      </c>
      <c r="S788" s="74">
        <f t="shared" si="316"/>
        <v>2.05</v>
      </c>
      <c r="T788" s="51">
        <v>221.4</v>
      </c>
      <c r="U788" s="52" t="s">
        <v>3678</v>
      </c>
      <c r="V788" s="26">
        <f>IF(E788="","",SUMIF(OUTBOUND!$G:$G,WMS!E788,OUTBOUND!$L:$L))</f>
        <v>33</v>
      </c>
      <c r="W788" s="26">
        <f>IF(E788="","",SUMIF(OUTBOUND!$G:$G,WMS!E788,OUTBOUND!$M:$M))</f>
        <v>99</v>
      </c>
      <c r="X788" s="73">
        <f>IF(E788="","",SUMIF(OUTBOUND!$G:$G,WMS!E788,OUTBOUND!$O:$O))</f>
        <v>229.35</v>
      </c>
      <c r="Y788" s="73">
        <f>IF(E788="","",SUMIF(OUTBOUND!$G:$G,WMS!E788,OUTBOUND!$AC:$AC))</f>
        <v>202.95</v>
      </c>
      <c r="Z788" s="73">
        <f>IF(E788="","",SUMIF(OUTBOUND!$G:$G,WMS!E788,OUTBOUND!$P:$P))</f>
        <v>2.508</v>
      </c>
      <c r="AA788" s="26">
        <f t="shared" si="317"/>
        <v>3</v>
      </c>
      <c r="AB788" s="26">
        <f t="shared" si="318"/>
        <v>9</v>
      </c>
      <c r="AC788" s="73">
        <f t="shared" si="319"/>
        <v>20.85</v>
      </c>
      <c r="AD788" s="73">
        <f t="shared" si="320"/>
        <v>18.45</v>
      </c>
      <c r="AE788" s="73">
        <f t="shared" si="321"/>
        <v>0.242</v>
      </c>
      <c r="AF788" s="82" t="b">
        <f t="shared" si="322"/>
        <v>1</v>
      </c>
    </row>
    <row r="789" spans="1:32">
      <c r="A789" s="43" t="s">
        <v>3685</v>
      </c>
      <c r="B789" s="19" t="s">
        <v>1640</v>
      </c>
      <c r="C789" s="19" t="s">
        <v>4152</v>
      </c>
      <c r="D789" s="19" t="s">
        <v>4157</v>
      </c>
      <c r="E789" s="58" t="str">
        <f t="shared" si="311"/>
        <v>KG-ARI-1909-00203-04759/42287490</v>
      </c>
      <c r="F789" s="19" t="s">
        <v>1642</v>
      </c>
      <c r="G789" s="19" t="s">
        <v>1643</v>
      </c>
      <c r="H789" s="45">
        <v>43725</v>
      </c>
      <c r="I789" s="46">
        <v>246</v>
      </c>
      <c r="J789" s="46">
        <v>492</v>
      </c>
      <c r="K789" s="67">
        <f t="shared" si="312"/>
        <v>2</v>
      </c>
      <c r="L789" s="47">
        <v>4.7</v>
      </c>
      <c r="M789" s="68">
        <f t="shared" si="313"/>
        <v>1156.2</v>
      </c>
      <c r="N789" s="46">
        <v>67</v>
      </c>
      <c r="O789" s="46">
        <v>30</v>
      </c>
      <c r="P789" s="46">
        <v>36.5</v>
      </c>
      <c r="Q789" s="73">
        <f t="shared" si="314"/>
        <v>0.073</v>
      </c>
      <c r="R789" s="67">
        <f t="shared" si="315"/>
        <v>18.05</v>
      </c>
      <c r="S789" s="74">
        <f t="shared" si="316"/>
        <v>1.8</v>
      </c>
      <c r="T789" s="51">
        <v>885.6</v>
      </c>
      <c r="U789" s="52" t="s">
        <v>3678</v>
      </c>
      <c r="V789" s="26">
        <f>IF(E789="","",SUMIF(OUTBOUND!$G:$G,WMS!E789,OUTBOUND!$L:$L))</f>
        <v>119</v>
      </c>
      <c r="W789" s="26">
        <f>IF(E789="","",SUMIF(OUTBOUND!$G:$G,WMS!E789,OUTBOUND!$M:$M))</f>
        <v>238</v>
      </c>
      <c r="X789" s="73">
        <f>IF(E789="","",SUMIF(OUTBOUND!$G:$G,WMS!E789,OUTBOUND!$O:$O))</f>
        <v>559.3</v>
      </c>
      <c r="Y789" s="73">
        <f>IF(E789="","",SUMIF(OUTBOUND!$G:$G,WMS!E789,OUTBOUND!$AC:$AC))</f>
        <v>428.4</v>
      </c>
      <c r="Z789" s="73">
        <f>IF(E789="","",SUMIF(OUTBOUND!$G:$G,WMS!E789,OUTBOUND!$P:$P))</f>
        <v>8.687</v>
      </c>
      <c r="AA789" s="26">
        <f t="shared" si="317"/>
        <v>127</v>
      </c>
      <c r="AB789" s="26">
        <f t="shared" si="318"/>
        <v>254</v>
      </c>
      <c r="AC789" s="73">
        <f t="shared" si="319"/>
        <v>596.9</v>
      </c>
      <c r="AD789" s="73">
        <f t="shared" si="320"/>
        <v>457.2</v>
      </c>
      <c r="AE789" s="73">
        <f t="shared" si="321"/>
        <v>9.363</v>
      </c>
      <c r="AF789" s="82" t="b">
        <f t="shared" si="322"/>
        <v>1</v>
      </c>
    </row>
    <row r="790" spans="1:32">
      <c r="A790" s="43" t="s">
        <v>3685</v>
      </c>
      <c r="B790" s="19" t="s">
        <v>1640</v>
      </c>
      <c r="C790" s="19" t="s">
        <v>4152</v>
      </c>
      <c r="D790" s="19" t="s">
        <v>4158</v>
      </c>
      <c r="E790" s="58" t="str">
        <f t="shared" si="311"/>
        <v>KG-ARI-1909-00203-04759/42617068</v>
      </c>
      <c r="F790" s="19" t="s">
        <v>1642</v>
      </c>
      <c r="G790" s="19" t="s">
        <v>1644</v>
      </c>
      <c r="H790" s="45">
        <v>43725</v>
      </c>
      <c r="I790" s="46">
        <v>17</v>
      </c>
      <c r="J790" s="46">
        <v>68</v>
      </c>
      <c r="K790" s="67">
        <f t="shared" si="312"/>
        <v>4</v>
      </c>
      <c r="L790" s="47">
        <v>5.3</v>
      </c>
      <c r="M790" s="68">
        <f t="shared" si="313"/>
        <v>90.1</v>
      </c>
      <c r="N790" s="46">
        <v>62</v>
      </c>
      <c r="O790" s="46">
        <v>36</v>
      </c>
      <c r="P790" s="46">
        <v>17</v>
      </c>
      <c r="Q790" s="73">
        <f t="shared" si="314"/>
        <v>0.038</v>
      </c>
      <c r="R790" s="67">
        <f t="shared" si="315"/>
        <v>0.65</v>
      </c>
      <c r="S790" s="74">
        <f t="shared" si="316"/>
        <v>1.1225</v>
      </c>
      <c r="T790" s="51">
        <v>76.33</v>
      </c>
      <c r="U790" s="52" t="s">
        <v>4156</v>
      </c>
      <c r="V790" s="26">
        <f>IF(E790="","",SUMIF(OUTBOUND!$G:$G,WMS!E790,OUTBOUND!$L:$L))</f>
        <v>7</v>
      </c>
      <c r="W790" s="26">
        <f>IF(E790="","",SUMIF(OUTBOUND!$G:$G,WMS!E790,OUTBOUND!$M:$M))</f>
        <v>28</v>
      </c>
      <c r="X790" s="73">
        <f>IF(E790="","",SUMIF(OUTBOUND!$G:$G,WMS!E790,OUTBOUND!$O:$O))</f>
        <v>37.1</v>
      </c>
      <c r="Y790" s="73">
        <f>IF(E790="","",SUMIF(OUTBOUND!$G:$G,WMS!E790,OUTBOUND!$AC:$AC))</f>
        <v>31.43</v>
      </c>
      <c r="Z790" s="73">
        <f>IF(E790="","",SUMIF(OUTBOUND!$G:$G,WMS!E790,OUTBOUND!$P:$P))</f>
        <v>0.266</v>
      </c>
      <c r="AA790" s="26">
        <f t="shared" si="317"/>
        <v>10</v>
      </c>
      <c r="AB790" s="26">
        <f t="shared" si="318"/>
        <v>40</v>
      </c>
      <c r="AC790" s="73">
        <f t="shared" si="319"/>
        <v>53</v>
      </c>
      <c r="AD790" s="73">
        <f t="shared" si="320"/>
        <v>44.9</v>
      </c>
      <c r="AE790" s="73">
        <f t="shared" si="321"/>
        <v>0.384</v>
      </c>
      <c r="AF790" s="82" t="b">
        <f t="shared" si="322"/>
        <v>1</v>
      </c>
    </row>
    <row r="791" spans="1:32">
      <c r="A791" s="43" t="s">
        <v>3685</v>
      </c>
      <c r="B791" s="19" t="s">
        <v>1640</v>
      </c>
      <c r="C791" s="19" t="s">
        <v>4152</v>
      </c>
      <c r="D791" s="19" t="s">
        <v>4159</v>
      </c>
      <c r="E791" s="58" t="str">
        <f t="shared" si="311"/>
        <v>KG-ARI-1909-00203-04759/42617099</v>
      </c>
      <c r="F791" s="19" t="s">
        <v>1642</v>
      </c>
      <c r="G791" s="19" t="s">
        <v>1644</v>
      </c>
      <c r="H791" s="45">
        <v>43725</v>
      </c>
      <c r="I791" s="46">
        <v>47</v>
      </c>
      <c r="J791" s="46">
        <v>188</v>
      </c>
      <c r="K791" s="67">
        <f t="shared" si="312"/>
        <v>4</v>
      </c>
      <c r="L791" s="47">
        <v>6.4</v>
      </c>
      <c r="M791" s="68">
        <f t="shared" si="313"/>
        <v>300.8</v>
      </c>
      <c r="N791" s="46">
        <v>62</v>
      </c>
      <c r="O791" s="46">
        <v>48</v>
      </c>
      <c r="P791" s="46">
        <v>17</v>
      </c>
      <c r="Q791" s="73">
        <f t="shared" si="314"/>
        <v>0.051</v>
      </c>
      <c r="R791" s="67">
        <f t="shared" si="315"/>
        <v>2.38</v>
      </c>
      <c r="S791" s="74">
        <f t="shared" si="316"/>
        <v>1.365</v>
      </c>
      <c r="T791" s="51">
        <v>256.62</v>
      </c>
      <c r="U791" s="52" t="s">
        <v>3353</v>
      </c>
      <c r="V791" s="26">
        <f>IF(E791="","",SUMIF(OUTBOUND!$G:$G,WMS!E791,OUTBOUND!$L:$L))</f>
        <v>6</v>
      </c>
      <c r="W791" s="26">
        <f>IF(E791="","",SUMIF(OUTBOUND!$G:$G,WMS!E791,OUTBOUND!$M:$M))</f>
        <v>24</v>
      </c>
      <c r="X791" s="73">
        <f>IF(E791="","",SUMIF(OUTBOUND!$G:$G,WMS!E791,OUTBOUND!$O:$O))</f>
        <v>38.4</v>
      </c>
      <c r="Y791" s="73">
        <f>IF(E791="","",SUMIF(OUTBOUND!$G:$G,WMS!E791,OUTBOUND!$AC:$AC))</f>
        <v>32.76</v>
      </c>
      <c r="Z791" s="73">
        <f>IF(E791="","",SUMIF(OUTBOUND!$G:$G,WMS!E791,OUTBOUND!$P:$P))</f>
        <v>0.306</v>
      </c>
      <c r="AA791" s="26">
        <f t="shared" si="317"/>
        <v>41</v>
      </c>
      <c r="AB791" s="26">
        <f t="shared" si="318"/>
        <v>164</v>
      </c>
      <c r="AC791" s="73">
        <f t="shared" si="319"/>
        <v>262.4</v>
      </c>
      <c r="AD791" s="73">
        <f t="shared" si="320"/>
        <v>223.86</v>
      </c>
      <c r="AE791" s="73">
        <f t="shared" si="321"/>
        <v>2.074</v>
      </c>
      <c r="AF791" s="82" t="b">
        <f t="shared" si="322"/>
        <v>1</v>
      </c>
    </row>
    <row r="792" spans="1:32">
      <c r="A792" s="43" t="s">
        <v>3685</v>
      </c>
      <c r="B792" s="19" t="s">
        <v>1640</v>
      </c>
      <c r="C792" s="19" t="s">
        <v>4152</v>
      </c>
      <c r="D792" s="19" t="s">
        <v>4160</v>
      </c>
      <c r="E792" s="58" t="str">
        <f t="shared" si="311"/>
        <v>KG-ARI-1909-00203-04759/42497035</v>
      </c>
      <c r="F792" s="19" t="s">
        <v>1642</v>
      </c>
      <c r="G792" s="19" t="s">
        <v>1645</v>
      </c>
      <c r="H792" s="45">
        <v>43725</v>
      </c>
      <c r="I792" s="46">
        <v>10</v>
      </c>
      <c r="J792" s="46">
        <v>120</v>
      </c>
      <c r="K792" s="67">
        <f t="shared" si="312"/>
        <v>12</v>
      </c>
      <c r="L792" s="47">
        <v>6.15</v>
      </c>
      <c r="M792" s="68">
        <f t="shared" si="313"/>
        <v>61.5</v>
      </c>
      <c r="N792" s="46">
        <v>44</v>
      </c>
      <c r="O792" s="46">
        <v>23.5</v>
      </c>
      <c r="P792" s="46">
        <v>34</v>
      </c>
      <c r="Q792" s="73">
        <f t="shared" si="314"/>
        <v>0.035</v>
      </c>
      <c r="R792" s="67">
        <f t="shared" si="315"/>
        <v>0.35</v>
      </c>
      <c r="S792" s="74">
        <f t="shared" si="316"/>
        <v>0.458333333333333</v>
      </c>
      <c r="T792" s="51">
        <v>55</v>
      </c>
      <c r="U792" s="52" t="s">
        <v>4161</v>
      </c>
      <c r="V792" s="26">
        <f>IF(E792="","",SUMIF(OUTBOUND!$G:$G,WMS!E792,OUTBOUND!$L:$L))</f>
        <v>1</v>
      </c>
      <c r="W792" s="26">
        <f>IF(E792="","",SUMIF(OUTBOUND!$G:$G,WMS!E792,OUTBOUND!$M:$M))</f>
        <v>12</v>
      </c>
      <c r="X792" s="73">
        <f>IF(E792="","",SUMIF(OUTBOUND!$G:$G,WMS!E792,OUTBOUND!$O:$O))</f>
        <v>6.15</v>
      </c>
      <c r="Y792" s="73">
        <f>IF(E792="","",SUMIF(OUTBOUND!$G:$G,WMS!E792,OUTBOUND!$AC:$AC))</f>
        <v>5.5</v>
      </c>
      <c r="Z792" s="73">
        <f>IF(E792="","",SUMIF(OUTBOUND!$G:$G,WMS!E792,OUTBOUND!$P:$P))</f>
        <v>0.035</v>
      </c>
      <c r="AA792" s="26">
        <f t="shared" si="317"/>
        <v>9</v>
      </c>
      <c r="AB792" s="26">
        <f t="shared" si="318"/>
        <v>108</v>
      </c>
      <c r="AC792" s="73">
        <f t="shared" si="319"/>
        <v>55.35</v>
      </c>
      <c r="AD792" s="73">
        <f t="shared" si="320"/>
        <v>49.5</v>
      </c>
      <c r="AE792" s="73">
        <f t="shared" si="321"/>
        <v>0.315</v>
      </c>
      <c r="AF792" s="82" t="b">
        <f t="shared" si="322"/>
        <v>1</v>
      </c>
    </row>
    <row r="793" spans="1:32">
      <c r="A793" s="43" t="s">
        <v>3685</v>
      </c>
      <c r="B793" s="19" t="s">
        <v>1640</v>
      </c>
      <c r="C793" s="19" t="s">
        <v>4152</v>
      </c>
      <c r="D793" s="19" t="s">
        <v>4162</v>
      </c>
      <c r="E793" s="58" t="str">
        <f t="shared" si="311"/>
        <v>KG-ARI-1909-00203-04759/42049173</v>
      </c>
      <c r="F793" s="19" t="s">
        <v>1642</v>
      </c>
      <c r="G793" s="19" t="s">
        <v>1645</v>
      </c>
      <c r="H793" s="45">
        <v>43725</v>
      </c>
      <c r="I793" s="46">
        <v>42</v>
      </c>
      <c r="J793" s="46">
        <v>252</v>
      </c>
      <c r="K793" s="67">
        <f t="shared" si="312"/>
        <v>6</v>
      </c>
      <c r="L793" s="47">
        <v>1.8</v>
      </c>
      <c r="M793" s="68">
        <f t="shared" si="313"/>
        <v>75.6</v>
      </c>
      <c r="N793" s="46">
        <v>37</v>
      </c>
      <c r="O793" s="46">
        <v>22</v>
      </c>
      <c r="P793" s="46">
        <v>21</v>
      </c>
      <c r="Q793" s="73">
        <f t="shared" si="314"/>
        <v>0.017</v>
      </c>
      <c r="R793" s="67">
        <f t="shared" si="315"/>
        <v>0.72</v>
      </c>
      <c r="S793" s="74">
        <f t="shared" si="316"/>
        <v>0.268333333333333</v>
      </c>
      <c r="T793" s="51">
        <v>67.62</v>
      </c>
      <c r="U793" s="52" t="s">
        <v>4154</v>
      </c>
      <c r="V793" s="26">
        <f>IF(E793="","",SUMIF(OUTBOUND!$G:$G,WMS!E793,OUTBOUND!$L:$L))</f>
        <v>30</v>
      </c>
      <c r="W793" s="26">
        <f>IF(E793="","",SUMIF(OUTBOUND!$G:$G,WMS!E793,OUTBOUND!$M:$M))</f>
        <v>180</v>
      </c>
      <c r="X793" s="73">
        <f>IF(E793="","",SUMIF(OUTBOUND!$G:$G,WMS!E793,OUTBOUND!$O:$O))</f>
        <v>54</v>
      </c>
      <c r="Y793" s="73">
        <f>IF(E793="","",SUMIF(OUTBOUND!$G:$G,WMS!E793,OUTBOUND!$AC:$AC))</f>
        <v>48.2999999999999</v>
      </c>
      <c r="Z793" s="73">
        <f>IF(E793="","",SUMIF(OUTBOUND!$G:$G,WMS!E793,OUTBOUND!$P:$P))</f>
        <v>0.51</v>
      </c>
      <c r="AA793" s="26">
        <f t="shared" si="317"/>
        <v>12</v>
      </c>
      <c r="AB793" s="26">
        <f t="shared" si="318"/>
        <v>72</v>
      </c>
      <c r="AC793" s="73">
        <f t="shared" si="319"/>
        <v>21.6</v>
      </c>
      <c r="AD793" s="73">
        <f t="shared" si="320"/>
        <v>19.3200000000001</v>
      </c>
      <c r="AE793" s="73">
        <f t="shared" si="321"/>
        <v>0.21</v>
      </c>
      <c r="AF793" s="82" t="b">
        <f t="shared" si="322"/>
        <v>1</v>
      </c>
    </row>
    <row r="794" spans="1:32">
      <c r="A794" s="43" t="s">
        <v>3685</v>
      </c>
      <c r="B794" s="19" t="s">
        <v>1640</v>
      </c>
      <c r="C794" s="19" t="s">
        <v>4152</v>
      </c>
      <c r="D794" s="19" t="s">
        <v>4163</v>
      </c>
      <c r="E794" s="58" t="str">
        <f t="shared" si="311"/>
        <v>KG-ARI-1909-00203-04759/42448129</v>
      </c>
      <c r="F794" s="19" t="s">
        <v>1642</v>
      </c>
      <c r="G794" s="19" t="s">
        <v>1645</v>
      </c>
      <c r="H794" s="45">
        <v>43725</v>
      </c>
      <c r="I794" s="46">
        <v>38</v>
      </c>
      <c r="J794" s="46">
        <v>228</v>
      </c>
      <c r="K794" s="67">
        <f t="shared" si="312"/>
        <v>6</v>
      </c>
      <c r="L794" s="47">
        <v>1.85</v>
      </c>
      <c r="M794" s="68">
        <f t="shared" si="313"/>
        <v>70.3</v>
      </c>
      <c r="N794" s="46">
        <v>37</v>
      </c>
      <c r="O794" s="46">
        <v>22</v>
      </c>
      <c r="P794" s="46">
        <v>21</v>
      </c>
      <c r="Q794" s="73">
        <f t="shared" si="314"/>
        <v>0.017</v>
      </c>
      <c r="R794" s="67">
        <f t="shared" si="315"/>
        <v>0.65</v>
      </c>
      <c r="S794" s="74">
        <f t="shared" si="316"/>
        <v>0.268333333333333</v>
      </c>
      <c r="T794" s="51">
        <v>61.18</v>
      </c>
      <c r="U794" s="52" t="s">
        <v>4161</v>
      </c>
      <c r="V794" s="26">
        <f>IF(E794="","",SUMIF(OUTBOUND!$G:$G,WMS!E794,OUTBOUND!$L:$L))</f>
        <v>23</v>
      </c>
      <c r="W794" s="26">
        <f>IF(E794="","",SUMIF(OUTBOUND!$G:$G,WMS!E794,OUTBOUND!$M:$M))</f>
        <v>138</v>
      </c>
      <c r="X794" s="73">
        <f>IF(E794="","",SUMIF(OUTBOUND!$G:$G,WMS!E794,OUTBOUND!$O:$O))</f>
        <v>42.55</v>
      </c>
      <c r="Y794" s="73">
        <f>IF(E794="","",SUMIF(OUTBOUND!$G:$G,WMS!E794,OUTBOUND!$AC:$AC))</f>
        <v>37.03</v>
      </c>
      <c r="Z794" s="73">
        <f>IF(E794="","",SUMIF(OUTBOUND!$G:$G,WMS!E794,OUTBOUND!$P:$P))</f>
        <v>0.391</v>
      </c>
      <c r="AA794" s="26">
        <f t="shared" si="317"/>
        <v>15</v>
      </c>
      <c r="AB794" s="26">
        <f t="shared" si="318"/>
        <v>90</v>
      </c>
      <c r="AC794" s="73">
        <f t="shared" si="319"/>
        <v>27.75</v>
      </c>
      <c r="AD794" s="73">
        <f t="shared" si="320"/>
        <v>24.15</v>
      </c>
      <c r="AE794" s="73">
        <f t="shared" si="321"/>
        <v>0.259</v>
      </c>
      <c r="AF794" s="82" t="b">
        <f t="shared" si="322"/>
        <v>1</v>
      </c>
    </row>
    <row r="795" spans="1:33">
      <c r="A795" s="61" t="s">
        <v>3685</v>
      </c>
      <c r="B795" s="62" t="s">
        <v>1640</v>
      </c>
      <c r="C795" s="62" t="s">
        <v>4152</v>
      </c>
      <c r="D795" s="62" t="s">
        <v>4164</v>
      </c>
      <c r="E795" s="58" t="str">
        <f t="shared" si="311"/>
        <v>KG-ARI-1909-00203-04759/42115977</v>
      </c>
      <c r="F795" s="19" t="s">
        <v>1642</v>
      </c>
      <c r="G795" s="19" t="s">
        <v>1645</v>
      </c>
      <c r="H795" s="45">
        <v>43725</v>
      </c>
      <c r="I795" s="46">
        <v>2</v>
      </c>
      <c r="J795" s="46">
        <v>12</v>
      </c>
      <c r="K795" s="67">
        <f t="shared" si="312"/>
        <v>6</v>
      </c>
      <c r="L795" s="47">
        <v>6.7</v>
      </c>
      <c r="M795" s="68">
        <f t="shared" si="313"/>
        <v>13.4</v>
      </c>
      <c r="N795" s="46">
        <v>54</v>
      </c>
      <c r="O795" s="46">
        <v>28</v>
      </c>
      <c r="P795" s="46">
        <v>32</v>
      </c>
      <c r="Q795" s="73">
        <f t="shared" si="314"/>
        <v>0.048</v>
      </c>
      <c r="R795" s="67">
        <f t="shared" si="315"/>
        <v>0.1</v>
      </c>
      <c r="S795" s="74">
        <f t="shared" si="316"/>
        <v>1.005</v>
      </c>
      <c r="T795" s="51">
        <v>12.06</v>
      </c>
      <c r="U795" s="52" t="s">
        <v>4161</v>
      </c>
      <c r="V795" s="26">
        <f>IF(E795="","",SUMIF(OUTBOUND!$G:$G,WMS!E795,OUTBOUND!$L:$L))</f>
        <v>2</v>
      </c>
      <c r="W795" s="26">
        <f>IF(E795="","",SUMIF(OUTBOUND!$G:$G,WMS!E795,OUTBOUND!$M:$M))</f>
        <v>12</v>
      </c>
      <c r="X795" s="73">
        <f>IF(E795="","",SUMIF(OUTBOUND!$G:$G,WMS!E795,OUTBOUND!$O:$O))</f>
        <v>13.4</v>
      </c>
      <c r="Y795" s="73">
        <f>IF(E795="","",SUMIF(OUTBOUND!$G:$G,WMS!E795,OUTBOUND!$AC:$AC))</f>
        <v>12.06</v>
      </c>
      <c r="Z795" s="73">
        <f>IF(E795="","",SUMIF(OUTBOUND!$G:$G,WMS!E795,OUTBOUND!$P:$P))</f>
        <v>0.096</v>
      </c>
      <c r="AA795" s="26">
        <f t="shared" si="317"/>
        <v>0</v>
      </c>
      <c r="AB795" s="26">
        <f t="shared" si="318"/>
        <v>0</v>
      </c>
      <c r="AC795" s="73">
        <f t="shared" si="319"/>
        <v>0</v>
      </c>
      <c r="AD795" s="73">
        <f t="shared" si="320"/>
        <v>0</v>
      </c>
      <c r="AE795" s="73">
        <f t="shared" si="321"/>
        <v>0.004</v>
      </c>
      <c r="AF795" s="82" t="e">
        <f t="shared" si="322"/>
        <v>#DIV/0!</v>
      </c>
      <c r="AG795" s="60" t="s">
        <v>3310</v>
      </c>
    </row>
    <row r="796" spans="1:32">
      <c r="A796" s="43" t="s">
        <v>3685</v>
      </c>
      <c r="B796" s="19" t="s">
        <v>1640</v>
      </c>
      <c r="C796" s="19" t="s">
        <v>4152</v>
      </c>
      <c r="D796" s="19" t="s">
        <v>4165</v>
      </c>
      <c r="E796" s="58" t="str">
        <f t="shared" si="311"/>
        <v>KG-ARI-1909-00203-04759/42115984</v>
      </c>
      <c r="F796" s="19" t="s">
        <v>1642</v>
      </c>
      <c r="G796" s="19" t="s">
        <v>1645</v>
      </c>
      <c r="H796" s="45">
        <v>43725</v>
      </c>
      <c r="I796" s="46">
        <v>16</v>
      </c>
      <c r="J796" s="46">
        <v>96</v>
      </c>
      <c r="K796" s="67">
        <f t="shared" si="312"/>
        <v>6</v>
      </c>
      <c r="L796" s="47">
        <v>3.55</v>
      </c>
      <c r="M796" s="68">
        <f t="shared" si="313"/>
        <v>56.8</v>
      </c>
      <c r="N796" s="46">
        <v>40</v>
      </c>
      <c r="O796" s="46">
        <v>21.5</v>
      </c>
      <c r="P796" s="46">
        <v>17</v>
      </c>
      <c r="Q796" s="73">
        <f t="shared" si="314"/>
        <v>0.015</v>
      </c>
      <c r="R796" s="67">
        <f t="shared" si="315"/>
        <v>0.23</v>
      </c>
      <c r="S796" s="74">
        <f t="shared" si="316"/>
        <v>0.49</v>
      </c>
      <c r="T796" s="51">
        <v>47.04</v>
      </c>
      <c r="U796" s="52" t="s">
        <v>4161</v>
      </c>
      <c r="V796" s="26">
        <f>IF(E796="","",SUMIF(OUTBOUND!$G:$G,WMS!E796,OUTBOUND!$L:$L))</f>
        <v>7</v>
      </c>
      <c r="W796" s="26">
        <f>IF(E796="","",SUMIF(OUTBOUND!$G:$G,WMS!E796,OUTBOUND!$M:$M))</f>
        <v>42</v>
      </c>
      <c r="X796" s="73">
        <f>IF(E796="","",SUMIF(OUTBOUND!$G:$G,WMS!E796,OUTBOUND!$O:$O))</f>
        <v>24.85</v>
      </c>
      <c r="Y796" s="73">
        <f>IF(E796="","",SUMIF(OUTBOUND!$G:$G,WMS!E796,OUTBOUND!$AC:$AC))</f>
        <v>20.58</v>
      </c>
      <c r="Z796" s="73">
        <f>IF(E796="","",SUMIF(OUTBOUND!$G:$G,WMS!E796,OUTBOUND!$P:$P))</f>
        <v>0.105</v>
      </c>
      <c r="AA796" s="26">
        <f t="shared" si="317"/>
        <v>9</v>
      </c>
      <c r="AB796" s="26">
        <f t="shared" si="318"/>
        <v>54</v>
      </c>
      <c r="AC796" s="73">
        <f t="shared" si="319"/>
        <v>31.95</v>
      </c>
      <c r="AD796" s="73">
        <f t="shared" si="320"/>
        <v>26.46</v>
      </c>
      <c r="AE796" s="73">
        <f t="shared" si="321"/>
        <v>0.125</v>
      </c>
      <c r="AF796" s="82" t="b">
        <f t="shared" si="322"/>
        <v>1</v>
      </c>
    </row>
    <row r="797" spans="1:32">
      <c r="A797" s="43" t="s">
        <v>3685</v>
      </c>
      <c r="B797" s="19" t="s">
        <v>1640</v>
      </c>
      <c r="C797" s="19" t="s">
        <v>4152</v>
      </c>
      <c r="D797" s="19" t="s">
        <v>4166</v>
      </c>
      <c r="E797" s="58" t="str">
        <f t="shared" si="311"/>
        <v>KG-ARI-1909-00203-04759/42115991</v>
      </c>
      <c r="F797" s="19" t="s">
        <v>1642</v>
      </c>
      <c r="G797" s="19" t="s">
        <v>1645</v>
      </c>
      <c r="H797" s="45">
        <v>43725</v>
      </c>
      <c r="I797" s="46">
        <v>14</v>
      </c>
      <c r="J797" s="46">
        <v>84</v>
      </c>
      <c r="K797" s="67">
        <f t="shared" si="312"/>
        <v>6</v>
      </c>
      <c r="L797" s="47">
        <v>5.2</v>
      </c>
      <c r="M797" s="68">
        <f t="shared" si="313"/>
        <v>72.8</v>
      </c>
      <c r="N797" s="46">
        <v>46.5</v>
      </c>
      <c r="O797" s="46">
        <v>21.5</v>
      </c>
      <c r="P797" s="46">
        <v>23.5</v>
      </c>
      <c r="Q797" s="73">
        <f t="shared" si="314"/>
        <v>0.023</v>
      </c>
      <c r="R797" s="67">
        <f t="shared" si="315"/>
        <v>0.33</v>
      </c>
      <c r="S797" s="74">
        <f t="shared" si="316"/>
        <v>0.73</v>
      </c>
      <c r="T797" s="51">
        <v>61.32</v>
      </c>
      <c r="U797" s="52" t="s">
        <v>4161</v>
      </c>
      <c r="V797" s="26">
        <f>IF(E797="","",SUMIF(OUTBOUND!$G:$G,WMS!E797,OUTBOUND!$L:$L))</f>
        <v>1</v>
      </c>
      <c r="W797" s="26">
        <f>IF(E797="","",SUMIF(OUTBOUND!$G:$G,WMS!E797,OUTBOUND!$M:$M))</f>
        <v>6</v>
      </c>
      <c r="X797" s="73">
        <f>IF(E797="","",SUMIF(OUTBOUND!$G:$G,WMS!E797,OUTBOUND!$O:$O))</f>
        <v>5.2</v>
      </c>
      <c r="Y797" s="73">
        <f>IF(E797="","",SUMIF(OUTBOUND!$G:$G,WMS!E797,OUTBOUND!$AC:$AC))</f>
        <v>4.38</v>
      </c>
      <c r="Z797" s="73">
        <f>IF(E797="","",SUMIF(OUTBOUND!$G:$G,WMS!E797,OUTBOUND!$P:$P))</f>
        <v>0.023</v>
      </c>
      <c r="AA797" s="26">
        <f t="shared" si="317"/>
        <v>13</v>
      </c>
      <c r="AB797" s="26">
        <f t="shared" si="318"/>
        <v>78</v>
      </c>
      <c r="AC797" s="73">
        <f t="shared" si="319"/>
        <v>67.6</v>
      </c>
      <c r="AD797" s="73">
        <f t="shared" si="320"/>
        <v>56.94</v>
      </c>
      <c r="AE797" s="73">
        <f t="shared" si="321"/>
        <v>0.307</v>
      </c>
      <c r="AF797" s="82" t="b">
        <f t="shared" si="322"/>
        <v>1</v>
      </c>
    </row>
    <row r="798" spans="1:33">
      <c r="A798" s="61" t="s">
        <v>3685</v>
      </c>
      <c r="B798" s="62" t="s">
        <v>1640</v>
      </c>
      <c r="C798" s="62" t="s">
        <v>4152</v>
      </c>
      <c r="D798" s="62" t="s">
        <v>4167</v>
      </c>
      <c r="E798" s="58" t="str">
        <f t="shared" si="311"/>
        <v>KG-ARI-1909-00203-04759/42115953</v>
      </c>
      <c r="F798" s="19" t="s">
        <v>1642</v>
      </c>
      <c r="G798" s="19" t="s">
        <v>1645</v>
      </c>
      <c r="H798" s="45">
        <v>43725</v>
      </c>
      <c r="I798" s="46">
        <v>1</v>
      </c>
      <c r="J798" s="46">
        <v>6</v>
      </c>
      <c r="K798" s="67">
        <f t="shared" si="312"/>
        <v>6</v>
      </c>
      <c r="L798" s="47">
        <v>4.55</v>
      </c>
      <c r="M798" s="68">
        <f t="shared" si="313"/>
        <v>4.55</v>
      </c>
      <c r="N798" s="46">
        <v>41.5</v>
      </c>
      <c r="O798" s="46">
        <v>27</v>
      </c>
      <c r="P798" s="46">
        <v>41.5</v>
      </c>
      <c r="Q798" s="73">
        <f t="shared" si="314"/>
        <v>0.047</v>
      </c>
      <c r="R798" s="67">
        <f t="shared" si="315"/>
        <v>0.05</v>
      </c>
      <c r="S798" s="74">
        <f t="shared" si="316"/>
        <v>0.666666666666667</v>
      </c>
      <c r="T798" s="51">
        <v>4</v>
      </c>
      <c r="U798" s="52" t="s">
        <v>4161</v>
      </c>
      <c r="V798" s="26">
        <f>IF(E798="","",SUMIF(OUTBOUND!$G:$G,WMS!E798,OUTBOUND!$L:$L))</f>
        <v>1</v>
      </c>
      <c r="W798" s="26">
        <f>IF(E798="","",SUMIF(OUTBOUND!$G:$G,WMS!E798,OUTBOUND!$M:$M))</f>
        <v>6</v>
      </c>
      <c r="X798" s="73">
        <f>IF(E798="","",SUMIF(OUTBOUND!$G:$G,WMS!E798,OUTBOUND!$O:$O))</f>
        <v>4.55</v>
      </c>
      <c r="Y798" s="73">
        <f>IF(E798="","",SUMIF(OUTBOUND!$G:$G,WMS!E798,OUTBOUND!$AC:$AC))</f>
        <v>4</v>
      </c>
      <c r="Z798" s="73">
        <f>IF(E798="","",SUMIF(OUTBOUND!$G:$G,WMS!E798,OUTBOUND!$P:$P))</f>
        <v>0.047</v>
      </c>
      <c r="AA798" s="26">
        <f t="shared" si="317"/>
        <v>0</v>
      </c>
      <c r="AB798" s="26">
        <f t="shared" si="318"/>
        <v>0</v>
      </c>
      <c r="AC798" s="73">
        <f t="shared" si="319"/>
        <v>0</v>
      </c>
      <c r="AD798" s="73">
        <f t="shared" si="320"/>
        <v>0</v>
      </c>
      <c r="AE798" s="73">
        <f t="shared" si="321"/>
        <v>0.003</v>
      </c>
      <c r="AF798" s="82" t="e">
        <f t="shared" si="322"/>
        <v>#DIV/0!</v>
      </c>
      <c r="AG798" s="60" t="s">
        <v>3310</v>
      </c>
    </row>
    <row r="799" spans="1:32">
      <c r="A799" s="43" t="s">
        <v>3685</v>
      </c>
      <c r="B799" s="19" t="s">
        <v>1640</v>
      </c>
      <c r="C799" s="19" t="s">
        <v>4152</v>
      </c>
      <c r="D799" s="19" t="s">
        <v>4168</v>
      </c>
      <c r="E799" s="58" t="str">
        <f t="shared" si="311"/>
        <v>KG-ARI-1909-00203-04759/42348177</v>
      </c>
      <c r="F799" s="19" t="s">
        <v>1642</v>
      </c>
      <c r="G799" s="19" t="s">
        <v>1645</v>
      </c>
      <c r="H799" s="45">
        <v>43725</v>
      </c>
      <c r="I799" s="46">
        <v>17</v>
      </c>
      <c r="J799" s="46">
        <v>102</v>
      </c>
      <c r="K799" s="67">
        <f t="shared" si="312"/>
        <v>6</v>
      </c>
      <c r="L799" s="47">
        <v>4.6</v>
      </c>
      <c r="M799" s="68">
        <f t="shared" si="313"/>
        <v>78.2</v>
      </c>
      <c r="N799" s="46">
        <v>35.5</v>
      </c>
      <c r="O799" s="46">
        <v>31.5</v>
      </c>
      <c r="P799" s="46">
        <v>37.5</v>
      </c>
      <c r="Q799" s="73">
        <f t="shared" si="314"/>
        <v>0.042</v>
      </c>
      <c r="R799" s="67">
        <f t="shared" si="315"/>
        <v>0.71</v>
      </c>
      <c r="S799" s="74">
        <f t="shared" si="316"/>
        <v>0.71</v>
      </c>
      <c r="T799" s="51">
        <v>72.42</v>
      </c>
      <c r="U799" s="52" t="s">
        <v>4169</v>
      </c>
      <c r="V799" s="26">
        <f>IF(E799="","",SUMIF(OUTBOUND!$G:$G,WMS!E799,OUTBOUND!$L:$L))</f>
        <v>12</v>
      </c>
      <c r="W799" s="26">
        <f>IF(E799="","",SUMIF(OUTBOUND!$G:$G,WMS!E799,OUTBOUND!$M:$M))</f>
        <v>72</v>
      </c>
      <c r="X799" s="73">
        <f>IF(E799="","",SUMIF(OUTBOUND!$G:$G,WMS!E799,OUTBOUND!$O:$O))</f>
        <v>55.2</v>
      </c>
      <c r="Y799" s="73">
        <f>IF(E799="","",SUMIF(OUTBOUND!$G:$G,WMS!E799,OUTBOUND!$AC:$AC))</f>
        <v>51.12</v>
      </c>
      <c r="Z799" s="73">
        <f>IF(E799="","",SUMIF(OUTBOUND!$G:$G,WMS!E799,OUTBOUND!$P:$P))</f>
        <v>0.504</v>
      </c>
      <c r="AA799" s="26">
        <f t="shared" si="317"/>
        <v>5</v>
      </c>
      <c r="AB799" s="26">
        <f t="shared" si="318"/>
        <v>30</v>
      </c>
      <c r="AC799" s="73">
        <f t="shared" si="319"/>
        <v>23</v>
      </c>
      <c r="AD799" s="73">
        <f t="shared" si="320"/>
        <v>21.3</v>
      </c>
      <c r="AE799" s="73">
        <f t="shared" si="321"/>
        <v>0.206</v>
      </c>
      <c r="AF799" s="82" t="b">
        <f t="shared" si="322"/>
        <v>1</v>
      </c>
    </row>
    <row r="800" spans="1:32">
      <c r="A800" s="43" t="s">
        <v>3685</v>
      </c>
      <c r="B800" s="19" t="s">
        <v>1640</v>
      </c>
      <c r="C800" s="19" t="s">
        <v>4152</v>
      </c>
      <c r="D800" s="19" t="s">
        <v>4170</v>
      </c>
      <c r="E800" s="58" t="str">
        <f t="shared" si="311"/>
        <v>KG-ARI-1909-00203-04759/42348542</v>
      </c>
      <c r="F800" s="19" t="s">
        <v>1642</v>
      </c>
      <c r="G800" s="19" t="s">
        <v>1645</v>
      </c>
      <c r="H800" s="45">
        <v>43725</v>
      </c>
      <c r="I800" s="46">
        <v>12</v>
      </c>
      <c r="J800" s="46">
        <v>72</v>
      </c>
      <c r="K800" s="67">
        <f t="shared" si="312"/>
        <v>6</v>
      </c>
      <c r="L800" s="47">
        <v>3.9</v>
      </c>
      <c r="M800" s="68">
        <f t="shared" si="313"/>
        <v>46.8</v>
      </c>
      <c r="N800" s="46">
        <v>34.5</v>
      </c>
      <c r="O800" s="46">
        <v>32</v>
      </c>
      <c r="P800" s="46">
        <v>31</v>
      </c>
      <c r="Q800" s="73">
        <f t="shared" si="314"/>
        <v>0.034</v>
      </c>
      <c r="R800" s="67">
        <f t="shared" si="315"/>
        <v>0.41</v>
      </c>
      <c r="S800" s="74">
        <f t="shared" si="316"/>
        <v>0.61</v>
      </c>
      <c r="T800" s="51">
        <v>43.92</v>
      </c>
      <c r="U800" s="52" t="s">
        <v>4156</v>
      </c>
      <c r="V800" s="26">
        <f>IF(E800="","",SUMIF(OUTBOUND!$G:$G,WMS!E800,OUTBOUND!$L:$L))</f>
        <v>3</v>
      </c>
      <c r="W800" s="26">
        <f>IF(E800="","",SUMIF(OUTBOUND!$G:$G,WMS!E800,OUTBOUND!$M:$M))</f>
        <v>18</v>
      </c>
      <c r="X800" s="73">
        <f>IF(E800="","",SUMIF(OUTBOUND!$G:$G,WMS!E800,OUTBOUND!$O:$O))</f>
        <v>11.7</v>
      </c>
      <c r="Y800" s="73">
        <f>IF(E800="","",SUMIF(OUTBOUND!$G:$G,WMS!E800,OUTBOUND!$AC:$AC))</f>
        <v>10.98</v>
      </c>
      <c r="Z800" s="73">
        <f>IF(E800="","",SUMIF(OUTBOUND!$G:$G,WMS!E800,OUTBOUND!$P:$P))</f>
        <v>0.102</v>
      </c>
      <c r="AA800" s="26">
        <f t="shared" si="317"/>
        <v>9</v>
      </c>
      <c r="AB800" s="26">
        <f t="shared" si="318"/>
        <v>54</v>
      </c>
      <c r="AC800" s="73">
        <f t="shared" si="319"/>
        <v>35.1</v>
      </c>
      <c r="AD800" s="73">
        <f t="shared" si="320"/>
        <v>32.94</v>
      </c>
      <c r="AE800" s="73">
        <f t="shared" si="321"/>
        <v>0.308</v>
      </c>
      <c r="AF800" s="82" t="b">
        <f t="shared" si="322"/>
        <v>1</v>
      </c>
    </row>
    <row r="801" spans="1:32">
      <c r="A801" s="43" t="s">
        <v>3685</v>
      </c>
      <c r="B801" s="19" t="s">
        <v>1640</v>
      </c>
      <c r="C801" s="19" t="s">
        <v>4152</v>
      </c>
      <c r="D801" s="19" t="s">
        <v>4171</v>
      </c>
      <c r="E801" s="58" t="str">
        <f t="shared" si="311"/>
        <v>KG-ARI-1909-00203-04759/42115519</v>
      </c>
      <c r="F801" s="19" t="s">
        <v>1642</v>
      </c>
      <c r="G801" s="19" t="s">
        <v>1645</v>
      </c>
      <c r="H801" s="45">
        <v>43725</v>
      </c>
      <c r="I801" s="46">
        <v>15</v>
      </c>
      <c r="J801" s="46">
        <v>480</v>
      </c>
      <c r="K801" s="67">
        <f t="shared" si="312"/>
        <v>32</v>
      </c>
      <c r="L801" s="47">
        <v>4.35</v>
      </c>
      <c r="M801" s="68">
        <f t="shared" si="313"/>
        <v>65.25</v>
      </c>
      <c r="N801" s="46">
        <v>39</v>
      </c>
      <c r="O801" s="46">
        <v>37</v>
      </c>
      <c r="P801" s="46">
        <v>24</v>
      </c>
      <c r="Q801" s="73">
        <f t="shared" si="314"/>
        <v>0.035</v>
      </c>
      <c r="R801" s="67">
        <f t="shared" si="315"/>
        <v>0.52</v>
      </c>
      <c r="S801" s="74">
        <f t="shared" si="316"/>
        <v>0.06875</v>
      </c>
      <c r="T801" s="51">
        <v>33</v>
      </c>
      <c r="U801" s="52" t="s">
        <v>4169</v>
      </c>
      <c r="V801" s="26">
        <f>IF(E801="","",SUMIF(OUTBOUND!$G:$G,WMS!E801,OUTBOUND!$L:$L))</f>
        <v>1</v>
      </c>
      <c r="W801" s="26">
        <f>IF(E801="","",SUMIF(OUTBOUND!$G:$G,WMS!E801,OUTBOUND!$M:$M))</f>
        <v>32</v>
      </c>
      <c r="X801" s="73">
        <f>IF(E801="","",SUMIF(OUTBOUND!$G:$G,WMS!E801,OUTBOUND!$O:$O))</f>
        <v>4.35</v>
      </c>
      <c r="Y801" s="73">
        <f>IF(E801="","",SUMIF(OUTBOUND!$G:$G,WMS!E801,OUTBOUND!$AC:$AC))</f>
        <v>2.2</v>
      </c>
      <c r="Z801" s="73">
        <f>IF(E801="","",SUMIF(OUTBOUND!$G:$G,WMS!E801,OUTBOUND!$P:$P))</f>
        <v>0.035</v>
      </c>
      <c r="AA801" s="26">
        <f t="shared" si="317"/>
        <v>14</v>
      </c>
      <c r="AB801" s="26">
        <f t="shared" si="318"/>
        <v>448</v>
      </c>
      <c r="AC801" s="73">
        <f t="shared" si="319"/>
        <v>60.9</v>
      </c>
      <c r="AD801" s="73">
        <f t="shared" si="320"/>
        <v>30.8</v>
      </c>
      <c r="AE801" s="73">
        <f t="shared" si="321"/>
        <v>0.485</v>
      </c>
      <c r="AF801" s="82" t="b">
        <f t="shared" si="322"/>
        <v>1</v>
      </c>
    </row>
    <row r="802" spans="1:32">
      <c r="A802" s="83" t="s">
        <v>3685</v>
      </c>
      <c r="B802" s="35" t="s">
        <v>1640</v>
      </c>
      <c r="C802" s="35" t="s">
        <v>4152</v>
      </c>
      <c r="D802" s="35" t="s">
        <v>4172</v>
      </c>
      <c r="E802" s="58" t="str">
        <f t="shared" si="311"/>
        <v>KG-ARI-1909-00203-04759/42748069A</v>
      </c>
      <c r="F802" s="19" t="s">
        <v>1642</v>
      </c>
      <c r="G802" s="19" t="s">
        <v>1645</v>
      </c>
      <c r="H802" s="45">
        <v>43725</v>
      </c>
      <c r="I802" s="46">
        <v>30</v>
      </c>
      <c r="J802" s="46">
        <v>120</v>
      </c>
      <c r="K802" s="67">
        <f t="shared" si="312"/>
        <v>4</v>
      </c>
      <c r="L802" s="47">
        <v>7.75</v>
      </c>
      <c r="M802" s="68">
        <f t="shared" si="313"/>
        <v>232.5</v>
      </c>
      <c r="N802" s="46">
        <v>78</v>
      </c>
      <c r="O802" s="46">
        <v>35</v>
      </c>
      <c r="P802" s="46">
        <v>48</v>
      </c>
      <c r="Q802" s="73">
        <f t="shared" si="314"/>
        <v>0.131</v>
      </c>
      <c r="R802" s="67">
        <f t="shared" si="315"/>
        <v>3.93</v>
      </c>
      <c r="S802" s="74">
        <f t="shared" si="316"/>
        <v>0.81</v>
      </c>
      <c r="T802" s="51">
        <v>97.2</v>
      </c>
      <c r="U802" s="52" t="s">
        <v>3678</v>
      </c>
      <c r="V802" s="26">
        <f>IF(E802="","",SUMIF(OUTBOUND!$G:$G,WMS!E802,OUTBOUND!$L:$L))</f>
        <v>3</v>
      </c>
      <c r="W802" s="26">
        <f>IF(E802="","",SUMIF(OUTBOUND!$G:$G,WMS!E802,OUTBOUND!$M:$M))</f>
        <v>12</v>
      </c>
      <c r="X802" s="73">
        <f>IF(E802="","",SUMIF(OUTBOUND!$G:$G,WMS!E802,OUTBOUND!$O:$O))</f>
        <v>23.25</v>
      </c>
      <c r="Y802" s="73">
        <f>IF(E802="","",SUMIF(OUTBOUND!$G:$G,WMS!E802,OUTBOUND!$AC:$AC))</f>
        <v>9.72</v>
      </c>
      <c r="Z802" s="73">
        <f>IF(E802="","",SUMIF(OUTBOUND!$G:$G,WMS!E802,OUTBOUND!$P:$P))</f>
        <v>0.393</v>
      </c>
      <c r="AA802" s="26">
        <f t="shared" si="317"/>
        <v>27</v>
      </c>
      <c r="AB802" s="26">
        <f t="shared" si="318"/>
        <v>108</v>
      </c>
      <c r="AC802" s="73">
        <f t="shared" si="319"/>
        <v>209.25</v>
      </c>
      <c r="AD802" s="73">
        <f t="shared" si="320"/>
        <v>87.48</v>
      </c>
      <c r="AE802" s="73">
        <f t="shared" si="321"/>
        <v>3.537</v>
      </c>
      <c r="AF802" s="82" t="b">
        <f t="shared" si="322"/>
        <v>1</v>
      </c>
    </row>
    <row r="803" spans="1:32">
      <c r="A803" s="83" t="s">
        <v>3685</v>
      </c>
      <c r="B803" s="35" t="s">
        <v>1640</v>
      </c>
      <c r="C803" s="35" t="s">
        <v>4152</v>
      </c>
      <c r="D803" s="35" t="s">
        <v>4173</v>
      </c>
      <c r="E803" s="58" t="str">
        <f t="shared" si="311"/>
        <v>KG-ARI-1909-00203-04759/42748069B</v>
      </c>
      <c r="F803" s="19" t="s">
        <v>1642</v>
      </c>
      <c r="G803" s="19" t="s">
        <v>1646</v>
      </c>
      <c r="H803" s="45">
        <v>43725</v>
      </c>
      <c r="J803" s="46">
        <v>120</v>
      </c>
      <c r="K803" s="67" t="e">
        <f t="shared" si="312"/>
        <v>#DIV/0!</v>
      </c>
      <c r="L803" s="47">
        <v>7.75</v>
      </c>
      <c r="M803" s="68">
        <f t="shared" si="313"/>
        <v>0</v>
      </c>
      <c r="N803" s="46">
        <v>78</v>
      </c>
      <c r="O803" s="46">
        <v>35</v>
      </c>
      <c r="P803" s="46">
        <v>48</v>
      </c>
      <c r="Q803" s="73">
        <f t="shared" si="314"/>
        <v>0.131</v>
      </c>
      <c r="R803" s="67">
        <f t="shared" si="315"/>
        <v>0</v>
      </c>
      <c r="S803" s="74">
        <f t="shared" si="316"/>
        <v>0.6025</v>
      </c>
      <c r="T803" s="51">
        <v>72.3</v>
      </c>
      <c r="U803" s="52" t="s">
        <v>3678</v>
      </c>
      <c r="V803" s="26">
        <f>IF(E803="","",SUMIF(OUTBOUND!$G:$G,WMS!E803,OUTBOUND!$L:$L))</f>
        <v>0</v>
      </c>
      <c r="W803" s="26">
        <f>IF(E803="","",SUMIF(OUTBOUND!$G:$G,WMS!E803,OUTBOUND!$M:$M))</f>
        <v>12</v>
      </c>
      <c r="X803" s="73">
        <f>IF(E803="","",SUMIF(OUTBOUND!$G:$G,WMS!E803,OUTBOUND!$O:$O))</f>
        <v>0</v>
      </c>
      <c r="Y803" s="73">
        <f>IF(E803="","",SUMIF(OUTBOUND!$G:$G,WMS!E803,OUTBOUND!$AC:$AC))</f>
        <v>7.23</v>
      </c>
      <c r="Z803" s="73">
        <f>IF(E803="","",SUMIF(OUTBOUND!$G:$G,WMS!E803,OUTBOUND!$P:$P))</f>
        <v>0</v>
      </c>
      <c r="AA803" s="26" t="str">
        <f t="shared" si="317"/>
        <v/>
      </c>
      <c r="AB803" s="26">
        <f t="shared" si="318"/>
        <v>108</v>
      </c>
      <c r="AC803" s="73">
        <f t="shared" si="319"/>
        <v>0</v>
      </c>
      <c r="AD803" s="73">
        <f t="shared" si="320"/>
        <v>65.07</v>
      </c>
      <c r="AE803" s="73">
        <f t="shared" si="321"/>
        <v>0</v>
      </c>
      <c r="AF803" s="82" t="e">
        <f t="shared" si="322"/>
        <v>#DIV/0!</v>
      </c>
    </row>
    <row r="804" spans="1:32">
      <c r="A804" s="83" t="s">
        <v>3685</v>
      </c>
      <c r="B804" s="35" t="s">
        <v>1640</v>
      </c>
      <c r="C804" s="35" t="s">
        <v>4152</v>
      </c>
      <c r="D804" s="35" t="s">
        <v>3915</v>
      </c>
      <c r="E804" s="58" t="str">
        <f t="shared" si="311"/>
        <v>KG-ARI-1909-00203-04759/42115427A</v>
      </c>
      <c r="F804" s="19" t="s">
        <v>1642</v>
      </c>
      <c r="G804" s="19" t="s">
        <v>1645</v>
      </c>
      <c r="H804" s="45">
        <v>43725</v>
      </c>
      <c r="I804" s="46">
        <v>26</v>
      </c>
      <c r="J804" s="46">
        <v>104</v>
      </c>
      <c r="K804" s="67">
        <f t="shared" si="312"/>
        <v>4</v>
      </c>
      <c r="L804" s="47">
        <v>10.6</v>
      </c>
      <c r="M804" s="68">
        <f t="shared" si="313"/>
        <v>275.6</v>
      </c>
      <c r="N804" s="46">
        <v>66</v>
      </c>
      <c r="O804" s="46">
        <v>41.5</v>
      </c>
      <c r="P804" s="46">
        <v>50.5</v>
      </c>
      <c r="Q804" s="73">
        <f t="shared" si="314"/>
        <v>0.138</v>
      </c>
      <c r="R804" s="67">
        <f t="shared" si="315"/>
        <v>3.6</v>
      </c>
      <c r="S804" s="74">
        <f t="shared" si="316"/>
        <v>1.4275</v>
      </c>
      <c r="T804" s="51">
        <v>148.46</v>
      </c>
      <c r="U804" s="52" t="s">
        <v>3678</v>
      </c>
      <c r="V804" s="26">
        <f>IF(E804="","",SUMIF(OUTBOUND!$G:$G,WMS!E804,OUTBOUND!$L:$L))</f>
        <v>0</v>
      </c>
      <c r="W804" s="26">
        <f>IF(E804="","",SUMIF(OUTBOUND!$G:$G,WMS!E804,OUTBOUND!$M:$M))</f>
        <v>0</v>
      </c>
      <c r="X804" s="73">
        <f>IF(E804="","",SUMIF(OUTBOUND!$G:$G,WMS!E804,OUTBOUND!$O:$O))</f>
        <v>0</v>
      </c>
      <c r="Y804" s="73">
        <f>IF(E804="","",SUMIF(OUTBOUND!$G:$G,WMS!E804,OUTBOUND!$AC:$AC))</f>
        <v>0</v>
      </c>
      <c r="Z804" s="73">
        <f>IF(E804="","",SUMIF(OUTBOUND!$G:$G,WMS!E804,OUTBOUND!$P:$P))</f>
        <v>0</v>
      </c>
      <c r="AA804" s="26">
        <f t="shared" si="317"/>
        <v>26</v>
      </c>
      <c r="AB804" s="26">
        <f t="shared" si="318"/>
        <v>104</v>
      </c>
      <c r="AC804" s="73">
        <f t="shared" si="319"/>
        <v>275.6</v>
      </c>
      <c r="AD804" s="73">
        <f t="shared" si="320"/>
        <v>148.46</v>
      </c>
      <c r="AE804" s="73">
        <f t="shared" si="321"/>
        <v>3.6</v>
      </c>
      <c r="AF804" s="82" t="b">
        <f t="shared" si="322"/>
        <v>1</v>
      </c>
    </row>
    <row r="805" spans="1:32">
      <c r="A805" s="83" t="s">
        <v>3685</v>
      </c>
      <c r="B805" s="35" t="s">
        <v>1640</v>
      </c>
      <c r="C805" s="35" t="s">
        <v>4152</v>
      </c>
      <c r="D805" s="35" t="s">
        <v>3917</v>
      </c>
      <c r="E805" s="58" t="str">
        <f t="shared" si="311"/>
        <v>KG-ARI-1909-00203-04759/42115427B</v>
      </c>
      <c r="F805" s="19" t="s">
        <v>1642</v>
      </c>
      <c r="G805" s="19" t="s">
        <v>1646</v>
      </c>
      <c r="H805" s="45">
        <v>43725</v>
      </c>
      <c r="J805" s="46">
        <v>104</v>
      </c>
      <c r="K805" s="67" t="e">
        <f t="shared" si="312"/>
        <v>#DIV/0!</v>
      </c>
      <c r="L805" s="47">
        <v>10.6</v>
      </c>
      <c r="M805" s="68">
        <f t="shared" si="313"/>
        <v>0</v>
      </c>
      <c r="N805" s="46">
        <v>66</v>
      </c>
      <c r="O805" s="46">
        <v>41.5</v>
      </c>
      <c r="P805" s="46">
        <v>50.5</v>
      </c>
      <c r="Q805" s="73">
        <f t="shared" si="314"/>
        <v>0.138</v>
      </c>
      <c r="R805" s="67">
        <f t="shared" si="315"/>
        <v>0</v>
      </c>
      <c r="S805" s="74">
        <f t="shared" si="316"/>
        <v>0.835</v>
      </c>
      <c r="T805" s="51">
        <v>86.84</v>
      </c>
      <c r="U805" s="52" t="s">
        <v>3678</v>
      </c>
      <c r="V805" s="26">
        <f>IF(E805="","",SUMIF(OUTBOUND!$G:$G,WMS!E805,OUTBOUND!$L:$L))</f>
        <v>0</v>
      </c>
      <c r="W805" s="26">
        <f>IF(E805="","",SUMIF(OUTBOUND!$G:$G,WMS!E805,OUTBOUND!$M:$M))</f>
        <v>0</v>
      </c>
      <c r="X805" s="73">
        <f>IF(E805="","",SUMIF(OUTBOUND!$G:$G,WMS!E805,OUTBOUND!$O:$O))</f>
        <v>0</v>
      </c>
      <c r="Y805" s="73">
        <f>IF(E805="","",SUMIF(OUTBOUND!$G:$G,WMS!E805,OUTBOUND!$AC:$AC))</f>
        <v>0</v>
      </c>
      <c r="Z805" s="73">
        <f>IF(E805="","",SUMIF(OUTBOUND!$G:$G,WMS!E805,OUTBOUND!$P:$P))</f>
        <v>0</v>
      </c>
      <c r="AA805" s="26" t="str">
        <f t="shared" si="317"/>
        <v/>
      </c>
      <c r="AB805" s="26">
        <f t="shared" si="318"/>
        <v>104</v>
      </c>
      <c r="AC805" s="73">
        <f t="shared" si="319"/>
        <v>0</v>
      </c>
      <c r="AD805" s="73">
        <f t="shared" si="320"/>
        <v>86.84</v>
      </c>
      <c r="AE805" s="73">
        <f t="shared" si="321"/>
        <v>0</v>
      </c>
      <c r="AF805" s="82" t="e">
        <f t="shared" si="322"/>
        <v>#DIV/0!</v>
      </c>
    </row>
    <row r="806" spans="1:32">
      <c r="A806" s="43" t="s">
        <v>3685</v>
      </c>
      <c r="B806" s="19" t="s">
        <v>1640</v>
      </c>
      <c r="C806" s="19" t="s">
        <v>4152</v>
      </c>
      <c r="D806" s="19" t="s">
        <v>3933</v>
      </c>
      <c r="E806" s="58" t="str">
        <f t="shared" si="311"/>
        <v>KG-ARI-1909-00203-04759/42688440</v>
      </c>
      <c r="F806" s="19" t="s">
        <v>1642</v>
      </c>
      <c r="G806" s="19" t="s">
        <v>1647</v>
      </c>
      <c r="H806" s="45">
        <v>43725</v>
      </c>
      <c r="I806" s="46">
        <v>72</v>
      </c>
      <c r="J806" s="46">
        <v>864</v>
      </c>
      <c r="K806" s="67">
        <f t="shared" si="312"/>
        <v>12</v>
      </c>
      <c r="L806" s="47">
        <v>6</v>
      </c>
      <c r="M806" s="68">
        <f t="shared" si="313"/>
        <v>432</v>
      </c>
      <c r="N806" s="46">
        <v>31</v>
      </c>
      <c r="O806" s="46">
        <v>31</v>
      </c>
      <c r="P806" s="46">
        <v>16</v>
      </c>
      <c r="Q806" s="73">
        <f t="shared" si="314"/>
        <v>0.015</v>
      </c>
      <c r="R806" s="67">
        <f t="shared" si="315"/>
        <v>1.11</v>
      </c>
      <c r="S806" s="74">
        <f t="shared" si="316"/>
        <v>0.425</v>
      </c>
      <c r="T806" s="51">
        <v>367.2</v>
      </c>
      <c r="U806" s="52" t="s">
        <v>4174</v>
      </c>
      <c r="V806" s="26">
        <f>IF(E806="","",SUMIF(OUTBOUND!$G:$G,WMS!E806,OUTBOUND!$L:$L))</f>
        <v>16</v>
      </c>
      <c r="W806" s="26">
        <f>IF(E806="","",SUMIF(OUTBOUND!$G:$G,WMS!E806,OUTBOUND!$M:$M))</f>
        <v>192</v>
      </c>
      <c r="X806" s="73">
        <f>IF(E806="","",SUMIF(OUTBOUND!$G:$G,WMS!E806,OUTBOUND!$O:$O))</f>
        <v>96</v>
      </c>
      <c r="Y806" s="73">
        <f>IF(E806="","",SUMIF(OUTBOUND!$G:$G,WMS!E806,OUTBOUND!$AC:$AC))</f>
        <v>81.6</v>
      </c>
      <c r="Z806" s="73">
        <f>IF(E806="","",SUMIF(OUTBOUND!$G:$G,WMS!E806,OUTBOUND!$P:$P))</f>
        <v>0.24</v>
      </c>
      <c r="AA806" s="26">
        <f t="shared" si="317"/>
        <v>56</v>
      </c>
      <c r="AB806" s="26">
        <f t="shared" si="318"/>
        <v>672</v>
      </c>
      <c r="AC806" s="73">
        <f t="shared" si="319"/>
        <v>336</v>
      </c>
      <c r="AD806" s="73">
        <f t="shared" si="320"/>
        <v>285.6</v>
      </c>
      <c r="AE806" s="73">
        <f t="shared" si="321"/>
        <v>0.87</v>
      </c>
      <c r="AF806" s="82" t="b">
        <f t="shared" si="322"/>
        <v>1</v>
      </c>
    </row>
    <row r="807" spans="1:32">
      <c r="A807" s="43" t="s">
        <v>3685</v>
      </c>
      <c r="B807" s="19" t="s">
        <v>1640</v>
      </c>
      <c r="C807" s="19" t="s">
        <v>4152</v>
      </c>
      <c r="D807" s="19" t="s">
        <v>4175</v>
      </c>
      <c r="E807" s="58" t="str">
        <f t="shared" si="311"/>
        <v>KG-ARI-1909-00203-04759/42688426</v>
      </c>
      <c r="F807" s="19" t="s">
        <v>1642</v>
      </c>
      <c r="G807" s="19" t="s">
        <v>1648</v>
      </c>
      <c r="H807" s="45">
        <v>43725</v>
      </c>
      <c r="I807" s="46">
        <v>81</v>
      </c>
      <c r="J807" s="46">
        <v>486</v>
      </c>
      <c r="K807" s="67">
        <f t="shared" si="312"/>
        <v>6</v>
      </c>
      <c r="L807" s="47">
        <v>1.8</v>
      </c>
      <c r="M807" s="68">
        <f t="shared" si="313"/>
        <v>145.8</v>
      </c>
      <c r="N807" s="46">
        <v>34</v>
      </c>
      <c r="O807" s="46">
        <v>23</v>
      </c>
      <c r="P807" s="46">
        <v>17</v>
      </c>
      <c r="Q807" s="73">
        <f t="shared" si="314"/>
        <v>0.013</v>
      </c>
      <c r="R807" s="67">
        <f t="shared" si="315"/>
        <v>1.08</v>
      </c>
      <c r="S807" s="74">
        <f t="shared" si="316"/>
        <v>0.25</v>
      </c>
      <c r="T807" s="51">
        <v>121.5</v>
      </c>
      <c r="U807" s="52" t="s">
        <v>4176</v>
      </c>
      <c r="V807" s="26">
        <f>IF(E807="","",SUMIF(OUTBOUND!$G:$G,WMS!E807,OUTBOUND!$L:$L))</f>
        <v>26</v>
      </c>
      <c r="W807" s="26">
        <f>IF(E807="","",SUMIF(OUTBOUND!$G:$G,WMS!E807,OUTBOUND!$M:$M))</f>
        <v>156</v>
      </c>
      <c r="X807" s="73">
        <f>IF(E807="","",SUMIF(OUTBOUND!$G:$G,WMS!E807,OUTBOUND!$O:$O))</f>
        <v>46.8</v>
      </c>
      <c r="Y807" s="73">
        <f>IF(E807="","",SUMIF(OUTBOUND!$G:$G,WMS!E807,OUTBOUND!$AC:$AC))</f>
        <v>39</v>
      </c>
      <c r="Z807" s="73">
        <f>IF(E807="","",SUMIF(OUTBOUND!$G:$G,WMS!E807,OUTBOUND!$P:$P))</f>
        <v>0.338</v>
      </c>
      <c r="AA807" s="26">
        <f t="shared" si="317"/>
        <v>55</v>
      </c>
      <c r="AB807" s="26">
        <f t="shared" si="318"/>
        <v>330</v>
      </c>
      <c r="AC807" s="73">
        <f t="shared" si="319"/>
        <v>99</v>
      </c>
      <c r="AD807" s="73">
        <f t="shared" si="320"/>
        <v>82.5</v>
      </c>
      <c r="AE807" s="73">
        <f t="shared" si="321"/>
        <v>0.742</v>
      </c>
      <c r="AF807" s="82" t="b">
        <f t="shared" si="322"/>
        <v>1</v>
      </c>
    </row>
    <row r="808" spans="1:32">
      <c r="A808" s="43" t="s">
        <v>3685</v>
      </c>
      <c r="B808" s="19" t="s">
        <v>1640</v>
      </c>
      <c r="C808" s="19" t="s">
        <v>4152</v>
      </c>
      <c r="D808" s="19" t="s">
        <v>4177</v>
      </c>
      <c r="E808" s="58" t="str">
        <f t="shared" si="311"/>
        <v>KG-ARI-1909-00203-04759/42688433</v>
      </c>
      <c r="F808" s="19" t="s">
        <v>1642</v>
      </c>
      <c r="G808" s="19" t="s">
        <v>1650</v>
      </c>
      <c r="H808" s="45">
        <v>43725</v>
      </c>
      <c r="I808" s="46">
        <v>60</v>
      </c>
      <c r="J808" s="46">
        <v>360</v>
      </c>
      <c r="K808" s="67">
        <f t="shared" si="312"/>
        <v>6</v>
      </c>
      <c r="L808" s="47">
        <v>2.3</v>
      </c>
      <c r="M808" s="68">
        <f t="shared" si="313"/>
        <v>138</v>
      </c>
      <c r="N808" s="46">
        <v>32</v>
      </c>
      <c r="O808" s="46">
        <v>19</v>
      </c>
      <c r="P808" s="46">
        <v>19</v>
      </c>
      <c r="Q808" s="73">
        <f t="shared" si="314"/>
        <v>0.012</v>
      </c>
      <c r="R808" s="67">
        <f t="shared" si="315"/>
        <v>0.69</v>
      </c>
      <c r="S808" s="74">
        <f t="shared" si="316"/>
        <v>0.4</v>
      </c>
      <c r="T808" s="51">
        <v>144</v>
      </c>
      <c r="U808" s="52" t="s">
        <v>4176</v>
      </c>
      <c r="V808" s="26">
        <f>IF(E808="","",SUMIF(OUTBOUND!$G:$G,WMS!E808,OUTBOUND!$L:$L))</f>
        <v>22</v>
      </c>
      <c r="W808" s="26">
        <f>IF(E808="","",SUMIF(OUTBOUND!$G:$G,WMS!E808,OUTBOUND!$M:$M))</f>
        <v>132</v>
      </c>
      <c r="X808" s="73">
        <f>IF(E808="","",SUMIF(OUTBOUND!$G:$G,WMS!E808,OUTBOUND!$O:$O))</f>
        <v>50.6</v>
      </c>
      <c r="Y808" s="73">
        <f>IF(E808="","",SUMIF(OUTBOUND!$G:$G,WMS!E808,OUTBOUND!$AC:$AC))</f>
        <v>52.8</v>
      </c>
      <c r="Z808" s="73">
        <f>IF(E808="","",SUMIF(OUTBOUND!$G:$G,WMS!E808,OUTBOUND!$P:$P))</f>
        <v>0.264</v>
      </c>
      <c r="AA808" s="26">
        <f t="shared" si="317"/>
        <v>38</v>
      </c>
      <c r="AB808" s="26">
        <f t="shared" si="318"/>
        <v>228</v>
      </c>
      <c r="AC808" s="73">
        <f t="shared" si="319"/>
        <v>87.4</v>
      </c>
      <c r="AD808" s="73">
        <f t="shared" si="320"/>
        <v>91.2</v>
      </c>
      <c r="AE808" s="73">
        <f t="shared" si="321"/>
        <v>0.426</v>
      </c>
      <c r="AF808" s="82" t="b">
        <f t="shared" si="322"/>
        <v>1</v>
      </c>
    </row>
    <row r="809" spans="1:32">
      <c r="A809" s="43" t="s">
        <v>3685</v>
      </c>
      <c r="B809" s="19" t="s">
        <v>1640</v>
      </c>
      <c r="C809" s="19" t="s">
        <v>4178</v>
      </c>
      <c r="D809" s="19" t="s">
        <v>4179</v>
      </c>
      <c r="E809" s="58" t="str">
        <f t="shared" si="311"/>
        <v>KG-ARI-1908-00195-04212/42766223</v>
      </c>
      <c r="F809" s="19" t="s">
        <v>1642</v>
      </c>
      <c r="G809" s="19" t="s">
        <v>1652</v>
      </c>
      <c r="H809" s="45">
        <v>43725</v>
      </c>
      <c r="I809" s="46">
        <v>6</v>
      </c>
      <c r="J809" s="46">
        <v>36</v>
      </c>
      <c r="K809" s="67">
        <f t="shared" si="312"/>
        <v>6</v>
      </c>
      <c r="L809" s="47">
        <v>1.8</v>
      </c>
      <c r="M809" s="68">
        <f t="shared" si="313"/>
        <v>10.8</v>
      </c>
      <c r="N809" s="46">
        <v>27</v>
      </c>
      <c r="O809" s="46">
        <v>18</v>
      </c>
      <c r="P809" s="46">
        <v>17.5</v>
      </c>
      <c r="Q809" s="73">
        <f t="shared" si="314"/>
        <v>0.009</v>
      </c>
      <c r="R809" s="67">
        <f t="shared" si="315"/>
        <v>0.05</v>
      </c>
      <c r="S809" s="74">
        <f t="shared" si="316"/>
        <v>0.245</v>
      </c>
      <c r="T809" s="51">
        <v>8.82</v>
      </c>
      <c r="U809" s="52" t="s">
        <v>4169</v>
      </c>
      <c r="V809" s="26">
        <f>IF(E809="","",SUMIF(OUTBOUND!$G:$G,WMS!E809,OUTBOUND!$L:$L))</f>
        <v>0</v>
      </c>
      <c r="W809" s="26">
        <f>IF(E809="","",SUMIF(OUTBOUND!$G:$G,WMS!E809,OUTBOUND!$M:$M))</f>
        <v>0</v>
      </c>
      <c r="X809" s="73">
        <f>IF(E809="","",SUMIF(OUTBOUND!$G:$G,WMS!E809,OUTBOUND!$O:$O))</f>
        <v>0</v>
      </c>
      <c r="Y809" s="73">
        <f>IF(E809="","",SUMIF(OUTBOUND!$G:$G,WMS!E809,OUTBOUND!$AC:$AC))</f>
        <v>0</v>
      </c>
      <c r="Z809" s="73">
        <f>IF(E809="","",SUMIF(OUTBOUND!$G:$G,WMS!E809,OUTBOUND!$P:$P))</f>
        <v>0</v>
      </c>
      <c r="AA809" s="26">
        <f t="shared" si="317"/>
        <v>6</v>
      </c>
      <c r="AB809" s="26">
        <f t="shared" si="318"/>
        <v>36</v>
      </c>
      <c r="AC809" s="73">
        <f t="shared" si="319"/>
        <v>10.8</v>
      </c>
      <c r="AD809" s="73">
        <f t="shared" si="320"/>
        <v>8.82</v>
      </c>
      <c r="AE809" s="73">
        <f t="shared" si="321"/>
        <v>0.05</v>
      </c>
      <c r="AF809" s="82" t="b">
        <f t="shared" si="322"/>
        <v>1</v>
      </c>
    </row>
    <row r="810" spans="1:32">
      <c r="A810" s="43" t="s">
        <v>3685</v>
      </c>
      <c r="B810" s="19" t="s">
        <v>1640</v>
      </c>
      <c r="C810" s="19" t="s">
        <v>4152</v>
      </c>
      <c r="D810" s="19" t="s">
        <v>4179</v>
      </c>
      <c r="E810" s="58" t="str">
        <f t="shared" si="311"/>
        <v>KG-ARI-1909-00203-04759/42766223</v>
      </c>
      <c r="F810" s="19" t="s">
        <v>1642</v>
      </c>
      <c r="G810" s="19" t="s">
        <v>1652</v>
      </c>
      <c r="H810" s="45">
        <v>43725</v>
      </c>
      <c r="I810" s="46">
        <v>24</v>
      </c>
      <c r="J810" s="46">
        <v>144</v>
      </c>
      <c r="K810" s="67">
        <f t="shared" si="312"/>
        <v>6</v>
      </c>
      <c r="L810" s="47">
        <v>1.8</v>
      </c>
      <c r="M810" s="68">
        <f t="shared" si="313"/>
        <v>43.2</v>
      </c>
      <c r="N810" s="46">
        <v>27</v>
      </c>
      <c r="O810" s="46">
        <v>18</v>
      </c>
      <c r="P810" s="46">
        <v>17.5</v>
      </c>
      <c r="Q810" s="73">
        <f t="shared" si="314"/>
        <v>0.009</v>
      </c>
      <c r="R810" s="67">
        <f t="shared" si="315"/>
        <v>0.2</v>
      </c>
      <c r="S810" s="74">
        <f t="shared" si="316"/>
        <v>0.245</v>
      </c>
      <c r="T810" s="51">
        <v>35.28</v>
      </c>
      <c r="U810" s="52" t="s">
        <v>4169</v>
      </c>
      <c r="V810" s="26">
        <f>IF(E810="","",SUMIF(OUTBOUND!$G:$G,WMS!E810,OUTBOUND!$L:$L))</f>
        <v>12</v>
      </c>
      <c r="W810" s="26">
        <f>IF(E810="","",SUMIF(OUTBOUND!$G:$G,WMS!E810,OUTBOUND!$M:$M))</f>
        <v>72</v>
      </c>
      <c r="X810" s="73">
        <f>IF(E810="","",SUMIF(OUTBOUND!$G:$G,WMS!E810,OUTBOUND!$O:$O))</f>
        <v>21.6</v>
      </c>
      <c r="Y810" s="73">
        <f>IF(E810="","",SUMIF(OUTBOUND!$G:$G,WMS!E810,OUTBOUND!$AC:$AC))</f>
        <v>17.64</v>
      </c>
      <c r="Z810" s="73">
        <f>IF(E810="","",SUMIF(OUTBOUND!$G:$G,WMS!E810,OUTBOUND!$P:$P))</f>
        <v>0.108</v>
      </c>
      <c r="AA810" s="26">
        <f t="shared" si="317"/>
        <v>12</v>
      </c>
      <c r="AB810" s="26">
        <f t="shared" si="318"/>
        <v>72</v>
      </c>
      <c r="AC810" s="73">
        <f t="shared" si="319"/>
        <v>21.6</v>
      </c>
      <c r="AD810" s="73">
        <f t="shared" si="320"/>
        <v>17.64</v>
      </c>
      <c r="AE810" s="73">
        <f t="shared" si="321"/>
        <v>0.092</v>
      </c>
      <c r="AF810" s="82" t="b">
        <f t="shared" si="322"/>
        <v>1</v>
      </c>
    </row>
    <row r="811" spans="1:32">
      <c r="A811" s="43" t="s">
        <v>3685</v>
      </c>
      <c r="B811" s="19" t="s">
        <v>1640</v>
      </c>
      <c r="C811" s="19" t="s">
        <v>4178</v>
      </c>
      <c r="D811" s="19" t="s">
        <v>4180</v>
      </c>
      <c r="E811" s="58" t="str">
        <f t="shared" si="311"/>
        <v>KG-ARI-1908-00195-04212/42787501</v>
      </c>
      <c r="F811" s="19" t="s">
        <v>1642</v>
      </c>
      <c r="G811" s="19" t="s">
        <v>1653</v>
      </c>
      <c r="H811" s="45">
        <v>43725</v>
      </c>
      <c r="I811" s="46">
        <v>23</v>
      </c>
      <c r="J811" s="46">
        <v>138</v>
      </c>
      <c r="K811" s="67">
        <f t="shared" si="312"/>
        <v>6</v>
      </c>
      <c r="L811" s="47">
        <v>4.25</v>
      </c>
      <c r="M811" s="68">
        <f t="shared" si="313"/>
        <v>97.75</v>
      </c>
      <c r="N811" s="46">
        <v>39</v>
      </c>
      <c r="O811" s="46">
        <v>39</v>
      </c>
      <c r="P811" s="46">
        <v>40</v>
      </c>
      <c r="Q811" s="73">
        <f t="shared" si="314"/>
        <v>0.061</v>
      </c>
      <c r="R811" s="67">
        <f t="shared" si="315"/>
        <v>1.4</v>
      </c>
      <c r="S811" s="74">
        <f t="shared" si="316"/>
        <v>0.59</v>
      </c>
      <c r="T811" s="51">
        <v>81.42</v>
      </c>
      <c r="U811" s="52" t="s">
        <v>4181</v>
      </c>
      <c r="V811" s="26">
        <f>IF(E811="","",SUMIF(OUTBOUND!$G:$G,WMS!E811,OUTBOUND!$L:$L))</f>
        <v>5</v>
      </c>
      <c r="W811" s="26">
        <f>IF(E811="","",SUMIF(OUTBOUND!$G:$G,WMS!E811,OUTBOUND!$M:$M))</f>
        <v>30</v>
      </c>
      <c r="X811" s="73">
        <f>IF(E811="","",SUMIF(OUTBOUND!$G:$G,WMS!E811,OUTBOUND!$O:$O))</f>
        <v>21.25</v>
      </c>
      <c r="Y811" s="73">
        <f>IF(E811="","",SUMIF(OUTBOUND!$G:$G,WMS!E811,OUTBOUND!$AC:$AC))</f>
        <v>17.7</v>
      </c>
      <c r="Z811" s="73">
        <f>IF(E811="","",SUMIF(OUTBOUND!$G:$G,WMS!E811,OUTBOUND!$P:$P))</f>
        <v>0.305</v>
      </c>
      <c r="AA811" s="26">
        <f t="shared" si="317"/>
        <v>18</v>
      </c>
      <c r="AB811" s="26">
        <f t="shared" si="318"/>
        <v>108</v>
      </c>
      <c r="AC811" s="73">
        <f t="shared" si="319"/>
        <v>76.5</v>
      </c>
      <c r="AD811" s="73">
        <f t="shared" si="320"/>
        <v>63.72</v>
      </c>
      <c r="AE811" s="73">
        <f t="shared" si="321"/>
        <v>1.095</v>
      </c>
      <c r="AF811" s="82" t="b">
        <f t="shared" si="322"/>
        <v>1</v>
      </c>
    </row>
    <row r="812" spans="1:32">
      <c r="A812" s="43" t="s">
        <v>3685</v>
      </c>
      <c r="B812" s="19" t="s">
        <v>1640</v>
      </c>
      <c r="C812" s="19" t="s">
        <v>4178</v>
      </c>
      <c r="D812" s="19" t="s">
        <v>4182</v>
      </c>
      <c r="E812" s="58" t="str">
        <f t="shared" si="311"/>
        <v>KG-ARI-1908-00195-04212/42787471</v>
      </c>
      <c r="F812" s="19" t="s">
        <v>1642</v>
      </c>
      <c r="G812" s="19" t="s">
        <v>1653</v>
      </c>
      <c r="H812" s="45">
        <v>43725</v>
      </c>
      <c r="I812" s="46">
        <v>23</v>
      </c>
      <c r="J812" s="46">
        <v>138</v>
      </c>
      <c r="K812" s="67">
        <f t="shared" si="312"/>
        <v>6</v>
      </c>
      <c r="L812" s="47">
        <v>4.7</v>
      </c>
      <c r="M812" s="68">
        <f t="shared" si="313"/>
        <v>108.1</v>
      </c>
      <c r="N812" s="46">
        <v>61.5</v>
      </c>
      <c r="O812" s="46">
        <v>42</v>
      </c>
      <c r="P812" s="46">
        <v>24</v>
      </c>
      <c r="Q812" s="73">
        <f t="shared" si="314"/>
        <v>0.062</v>
      </c>
      <c r="R812" s="67">
        <f t="shared" si="315"/>
        <v>1.43</v>
      </c>
      <c r="S812" s="74">
        <f t="shared" si="316"/>
        <v>0.643333333333333</v>
      </c>
      <c r="T812" s="51">
        <v>88.78</v>
      </c>
      <c r="U812" s="52" t="s">
        <v>4183</v>
      </c>
      <c r="V812" s="26">
        <f>IF(E812="","",SUMIF(OUTBOUND!$G:$G,WMS!E812,OUTBOUND!$L:$L))</f>
        <v>9</v>
      </c>
      <c r="W812" s="26">
        <f>IF(E812="","",SUMIF(OUTBOUND!$G:$G,WMS!E812,OUTBOUND!$M:$M))</f>
        <v>54</v>
      </c>
      <c r="X812" s="73">
        <f>IF(E812="","",SUMIF(OUTBOUND!$G:$G,WMS!E812,OUTBOUND!$O:$O))</f>
        <v>42.3</v>
      </c>
      <c r="Y812" s="73">
        <f>IF(E812="","",SUMIF(OUTBOUND!$G:$G,WMS!E812,OUTBOUND!$AC:$AC))</f>
        <v>34.74</v>
      </c>
      <c r="Z812" s="73">
        <f>IF(E812="","",SUMIF(OUTBOUND!$G:$G,WMS!E812,OUTBOUND!$P:$P))</f>
        <v>0.558</v>
      </c>
      <c r="AA812" s="26">
        <f t="shared" si="317"/>
        <v>14</v>
      </c>
      <c r="AB812" s="26">
        <f t="shared" si="318"/>
        <v>84</v>
      </c>
      <c r="AC812" s="73">
        <f t="shared" si="319"/>
        <v>65.8</v>
      </c>
      <c r="AD812" s="73">
        <f t="shared" si="320"/>
        <v>54.04</v>
      </c>
      <c r="AE812" s="73">
        <f t="shared" si="321"/>
        <v>0.872</v>
      </c>
      <c r="AF812" s="82" t="b">
        <f t="shared" si="322"/>
        <v>1</v>
      </c>
    </row>
    <row r="813" spans="1:32">
      <c r="A813" s="43" t="s">
        <v>3685</v>
      </c>
      <c r="B813" s="19" t="s">
        <v>1640</v>
      </c>
      <c r="C813" s="19" t="s">
        <v>4152</v>
      </c>
      <c r="D813" s="19" t="s">
        <v>4184</v>
      </c>
      <c r="E813" s="58" t="str">
        <f t="shared" si="311"/>
        <v>KG-ARI-1909-00203-04759/42688860</v>
      </c>
      <c r="F813" s="19" t="s">
        <v>1642</v>
      </c>
      <c r="G813" s="19" t="s">
        <v>1655</v>
      </c>
      <c r="H813" s="45">
        <v>43725</v>
      </c>
      <c r="I813" s="46">
        <v>51</v>
      </c>
      <c r="J813" s="46">
        <v>306</v>
      </c>
      <c r="K813" s="67">
        <f t="shared" si="312"/>
        <v>6</v>
      </c>
      <c r="L813" s="47">
        <v>3.8</v>
      </c>
      <c r="M813" s="68">
        <f t="shared" si="313"/>
        <v>193.8</v>
      </c>
      <c r="N813" s="46">
        <v>42.5</v>
      </c>
      <c r="O813" s="46">
        <v>40.5</v>
      </c>
      <c r="P813" s="46">
        <v>26</v>
      </c>
      <c r="Q813" s="73">
        <f t="shared" si="314"/>
        <v>0.045</v>
      </c>
      <c r="R813" s="67">
        <f t="shared" si="315"/>
        <v>2.28</v>
      </c>
      <c r="S813" s="74">
        <f t="shared" si="316"/>
        <v>0.54</v>
      </c>
      <c r="T813" s="51">
        <v>165.24</v>
      </c>
      <c r="U813" s="52" t="s">
        <v>4185</v>
      </c>
      <c r="V813" s="26">
        <f>IF(E813="","",SUMIF(OUTBOUND!$G:$G,WMS!E813,OUTBOUND!$L:$L))</f>
        <v>34</v>
      </c>
      <c r="W813" s="26">
        <f>IF(E813="","",SUMIF(OUTBOUND!$G:$G,WMS!E813,OUTBOUND!$M:$M))</f>
        <v>204</v>
      </c>
      <c r="X813" s="73">
        <f>IF(E813="","",SUMIF(OUTBOUND!$G:$G,WMS!E813,OUTBOUND!$O:$O))</f>
        <v>129.2</v>
      </c>
      <c r="Y813" s="73">
        <f>IF(E813="","",SUMIF(OUTBOUND!$G:$G,WMS!E813,OUTBOUND!$AC:$AC))</f>
        <v>110.16</v>
      </c>
      <c r="Z813" s="73">
        <f>IF(E813="","",SUMIF(OUTBOUND!$G:$G,WMS!E813,OUTBOUND!$P:$P))</f>
        <v>1.53</v>
      </c>
      <c r="AA813" s="26">
        <f t="shared" si="317"/>
        <v>17</v>
      </c>
      <c r="AB813" s="26">
        <f t="shared" si="318"/>
        <v>102</v>
      </c>
      <c r="AC813" s="73">
        <f t="shared" si="319"/>
        <v>64.6</v>
      </c>
      <c r="AD813" s="73">
        <f t="shared" si="320"/>
        <v>55.08</v>
      </c>
      <c r="AE813" s="73">
        <f t="shared" si="321"/>
        <v>0.75</v>
      </c>
      <c r="AF813" s="82" t="b">
        <f t="shared" si="322"/>
        <v>1</v>
      </c>
    </row>
    <row r="814" spans="1:32">
      <c r="A814" s="43" t="s">
        <v>3685</v>
      </c>
      <c r="B814" s="19" t="s">
        <v>1640</v>
      </c>
      <c r="C814" s="19" t="s">
        <v>4152</v>
      </c>
      <c r="D814" s="19" t="s">
        <v>4186</v>
      </c>
      <c r="E814" s="58" t="str">
        <f t="shared" si="311"/>
        <v>KG-ARI-1909-00203-04759/42368649</v>
      </c>
      <c r="F814" s="19" t="s">
        <v>1642</v>
      </c>
      <c r="G814" s="19" t="s">
        <v>1657</v>
      </c>
      <c r="H814" s="45">
        <v>43725</v>
      </c>
      <c r="I814" s="46">
        <v>60</v>
      </c>
      <c r="J814" s="46">
        <v>360</v>
      </c>
      <c r="K814" s="67">
        <f t="shared" si="312"/>
        <v>6</v>
      </c>
      <c r="L814" s="47">
        <v>4.6</v>
      </c>
      <c r="M814" s="68">
        <f t="shared" si="313"/>
        <v>276</v>
      </c>
      <c r="N814" s="46">
        <v>38.5</v>
      </c>
      <c r="O814" s="46">
        <v>38.5</v>
      </c>
      <c r="P814" s="46">
        <v>53.5</v>
      </c>
      <c r="Q814" s="73">
        <f t="shared" si="314"/>
        <v>0.079</v>
      </c>
      <c r="R814" s="67">
        <f t="shared" si="315"/>
        <v>4.76</v>
      </c>
      <c r="S814" s="74">
        <f t="shared" si="316"/>
        <v>0.633333333333333</v>
      </c>
      <c r="T814" s="51">
        <v>228</v>
      </c>
      <c r="U814" s="52" t="s">
        <v>3678</v>
      </c>
      <c r="V814" s="26">
        <f>IF(E814="","",SUMIF(OUTBOUND!$G:$G,WMS!E814,OUTBOUND!$L:$L))</f>
        <v>30</v>
      </c>
      <c r="W814" s="26">
        <f>IF(E814="","",SUMIF(OUTBOUND!$G:$G,WMS!E814,OUTBOUND!$M:$M))</f>
        <v>180</v>
      </c>
      <c r="X814" s="73">
        <f>IF(E814="","",SUMIF(OUTBOUND!$G:$G,WMS!E814,OUTBOUND!$O:$O))</f>
        <v>138</v>
      </c>
      <c r="Y814" s="73">
        <f>IF(E814="","",SUMIF(OUTBOUND!$G:$G,WMS!E814,OUTBOUND!$AC:$AC))</f>
        <v>114</v>
      </c>
      <c r="Z814" s="73">
        <f>IF(E814="","",SUMIF(OUTBOUND!$G:$G,WMS!E814,OUTBOUND!$P:$P))</f>
        <v>2.37</v>
      </c>
      <c r="AA814" s="26">
        <f t="shared" si="317"/>
        <v>30</v>
      </c>
      <c r="AB814" s="26">
        <f t="shared" si="318"/>
        <v>180</v>
      </c>
      <c r="AC814" s="73">
        <f t="shared" si="319"/>
        <v>138</v>
      </c>
      <c r="AD814" s="73">
        <f t="shared" si="320"/>
        <v>114</v>
      </c>
      <c r="AE814" s="73">
        <f t="shared" si="321"/>
        <v>2.39</v>
      </c>
      <c r="AF814" s="82" t="b">
        <f t="shared" si="322"/>
        <v>1</v>
      </c>
    </row>
    <row r="815" spans="1:32">
      <c r="A815" s="83" t="s">
        <v>3685</v>
      </c>
      <c r="B815" s="35" t="s">
        <v>1659</v>
      </c>
      <c r="C815" s="35" t="s">
        <v>4178</v>
      </c>
      <c r="D815" s="35" t="s">
        <v>4187</v>
      </c>
      <c r="E815" s="58" t="str">
        <f t="shared" si="311"/>
        <v>KG-ARI-1908-00195-04212/42765936A</v>
      </c>
      <c r="F815" s="19" t="s">
        <v>1661</v>
      </c>
      <c r="G815" s="19" t="s">
        <v>1662</v>
      </c>
      <c r="H815" s="45">
        <v>43725</v>
      </c>
      <c r="I815" s="46">
        <v>9</v>
      </c>
      <c r="J815" s="46">
        <v>36</v>
      </c>
      <c r="K815" s="67">
        <f t="shared" si="312"/>
        <v>4</v>
      </c>
      <c r="L815" s="47">
        <v>8.6</v>
      </c>
      <c r="M815" s="68">
        <f t="shared" si="313"/>
        <v>77.4</v>
      </c>
      <c r="N815" s="46">
        <v>40</v>
      </c>
      <c r="O815" s="46">
        <v>34</v>
      </c>
      <c r="P815" s="46">
        <v>50.5</v>
      </c>
      <c r="Q815" s="73">
        <f t="shared" si="314"/>
        <v>0.069</v>
      </c>
      <c r="R815" s="67">
        <f t="shared" si="315"/>
        <v>0.62</v>
      </c>
      <c r="S815" s="74">
        <f t="shared" si="316"/>
        <v>1.395</v>
      </c>
      <c r="T815" s="51">
        <v>50.22</v>
      </c>
      <c r="U815" s="52" t="s">
        <v>4188</v>
      </c>
      <c r="V815" s="26">
        <f>IF(E815="","",SUMIF(OUTBOUND!$G:$G,WMS!E815,OUTBOUND!$L:$L))</f>
        <v>0</v>
      </c>
      <c r="W815" s="26">
        <f>IF(E815="","",SUMIF(OUTBOUND!$G:$G,WMS!E815,OUTBOUND!$M:$M))</f>
        <v>0</v>
      </c>
      <c r="X815" s="73">
        <f>IF(E815="","",SUMIF(OUTBOUND!$G:$G,WMS!E815,OUTBOUND!$O:$O))</f>
        <v>0</v>
      </c>
      <c r="Y815" s="73">
        <f>IF(E815="","",SUMIF(OUTBOUND!$G:$G,WMS!E815,OUTBOUND!$AC:$AC))</f>
        <v>0</v>
      </c>
      <c r="Z815" s="73">
        <f>IF(E815="","",SUMIF(OUTBOUND!$G:$G,WMS!E815,OUTBOUND!$P:$P))</f>
        <v>0</v>
      </c>
      <c r="AA815" s="26">
        <f t="shared" si="317"/>
        <v>9</v>
      </c>
      <c r="AB815" s="26">
        <f t="shared" si="318"/>
        <v>36</v>
      </c>
      <c r="AC815" s="73">
        <f t="shared" si="319"/>
        <v>77.4</v>
      </c>
      <c r="AD815" s="73">
        <f t="shared" si="320"/>
        <v>50.22</v>
      </c>
      <c r="AE815" s="73">
        <f t="shared" si="321"/>
        <v>0.62</v>
      </c>
      <c r="AF815" s="82" t="b">
        <f t="shared" si="322"/>
        <v>1</v>
      </c>
    </row>
    <row r="816" spans="1:32">
      <c r="A816" s="83" t="s">
        <v>3685</v>
      </c>
      <c r="B816" s="35" t="s">
        <v>1659</v>
      </c>
      <c r="C816" s="35" t="s">
        <v>4178</v>
      </c>
      <c r="D816" s="35" t="s">
        <v>4189</v>
      </c>
      <c r="E816" s="58" t="str">
        <f t="shared" si="311"/>
        <v>KG-ARI-1908-00195-04212/42765936B</v>
      </c>
      <c r="F816" s="19" t="s">
        <v>1661</v>
      </c>
      <c r="G816" s="19" t="s">
        <v>1663</v>
      </c>
      <c r="H816" s="45">
        <v>43725</v>
      </c>
      <c r="J816" s="46">
        <v>36</v>
      </c>
      <c r="K816" s="67" t="e">
        <f t="shared" si="312"/>
        <v>#DIV/0!</v>
      </c>
      <c r="L816" s="47">
        <v>8.6</v>
      </c>
      <c r="M816" s="68">
        <f t="shared" si="313"/>
        <v>0</v>
      </c>
      <c r="N816" s="46">
        <v>40</v>
      </c>
      <c r="O816" s="46">
        <v>34</v>
      </c>
      <c r="P816" s="46">
        <v>50.5</v>
      </c>
      <c r="Q816" s="73">
        <f t="shared" si="314"/>
        <v>0.069</v>
      </c>
      <c r="R816" s="67">
        <f t="shared" si="315"/>
        <v>0</v>
      </c>
      <c r="S816" s="74">
        <f t="shared" si="316"/>
        <v>0.2725</v>
      </c>
      <c r="T816" s="51">
        <v>9.81</v>
      </c>
      <c r="U816" s="52" t="s">
        <v>4188</v>
      </c>
      <c r="V816" s="26">
        <f>IF(E816="","",SUMIF(OUTBOUND!$G:$G,WMS!E816,OUTBOUND!$L:$L))</f>
        <v>0</v>
      </c>
      <c r="W816" s="26">
        <f>IF(E816="","",SUMIF(OUTBOUND!$G:$G,WMS!E816,OUTBOUND!$M:$M))</f>
        <v>0</v>
      </c>
      <c r="X816" s="73">
        <f>IF(E816="","",SUMIF(OUTBOUND!$G:$G,WMS!E816,OUTBOUND!$O:$O))</f>
        <v>0</v>
      </c>
      <c r="Y816" s="73">
        <f>IF(E816="","",SUMIF(OUTBOUND!$G:$G,WMS!E816,OUTBOUND!$AC:$AC))</f>
        <v>0</v>
      </c>
      <c r="Z816" s="73">
        <f>IF(E816="","",SUMIF(OUTBOUND!$G:$G,WMS!E816,OUTBOUND!$P:$P))</f>
        <v>0</v>
      </c>
      <c r="AA816" s="26" t="str">
        <f t="shared" si="317"/>
        <v/>
      </c>
      <c r="AB816" s="26">
        <f t="shared" si="318"/>
        <v>36</v>
      </c>
      <c r="AC816" s="73">
        <f t="shared" si="319"/>
        <v>0</v>
      </c>
      <c r="AD816" s="73">
        <f t="shared" si="320"/>
        <v>9.81</v>
      </c>
      <c r="AE816" s="73">
        <f t="shared" si="321"/>
        <v>0</v>
      </c>
      <c r="AF816" s="82" t="e">
        <f t="shared" si="322"/>
        <v>#DIV/0!</v>
      </c>
    </row>
    <row r="817" spans="1:32">
      <c r="A817" s="83" t="s">
        <v>3685</v>
      </c>
      <c r="B817" s="35" t="s">
        <v>1659</v>
      </c>
      <c r="C817" s="35" t="s">
        <v>4152</v>
      </c>
      <c r="D817" s="35" t="s">
        <v>4187</v>
      </c>
      <c r="E817" s="58" t="str">
        <f t="shared" si="311"/>
        <v>KG-ARI-1909-00203-04759/42765936A</v>
      </c>
      <c r="F817" s="19" t="s">
        <v>1661</v>
      </c>
      <c r="G817" s="19" t="s">
        <v>1662</v>
      </c>
      <c r="H817" s="45">
        <v>43725</v>
      </c>
      <c r="I817" s="46">
        <v>14</v>
      </c>
      <c r="J817" s="46">
        <v>56</v>
      </c>
      <c r="K817" s="67">
        <f t="shared" si="312"/>
        <v>4</v>
      </c>
      <c r="L817" s="47">
        <v>8.4</v>
      </c>
      <c r="M817" s="68">
        <f t="shared" si="313"/>
        <v>117.6</v>
      </c>
      <c r="N817" s="46">
        <v>62</v>
      </c>
      <c r="O817" s="46">
        <v>34</v>
      </c>
      <c r="P817" s="46">
        <v>46.5</v>
      </c>
      <c r="Q817" s="73">
        <f t="shared" si="314"/>
        <v>0.098</v>
      </c>
      <c r="R817" s="67">
        <f t="shared" si="315"/>
        <v>1.37</v>
      </c>
      <c r="S817" s="74">
        <f t="shared" si="316"/>
        <v>1.395</v>
      </c>
      <c r="T817" s="51">
        <v>78.12</v>
      </c>
      <c r="U817" s="52" t="s">
        <v>4190</v>
      </c>
      <c r="V817" s="26">
        <f>IF(E817="","",SUMIF(OUTBOUND!$G:$G,WMS!E817,OUTBOUND!$L:$L))</f>
        <v>10</v>
      </c>
      <c r="W817" s="26">
        <f>IF(E817="","",SUMIF(OUTBOUND!$G:$G,WMS!E817,OUTBOUND!$M:$M))</f>
        <v>40</v>
      </c>
      <c r="X817" s="73">
        <f>IF(E817="","",SUMIF(OUTBOUND!$G:$G,WMS!E817,OUTBOUND!$O:$O))</f>
        <v>84</v>
      </c>
      <c r="Y817" s="73">
        <f>IF(E817="","",SUMIF(OUTBOUND!$G:$G,WMS!E817,OUTBOUND!$AC:$AC))</f>
        <v>55.8</v>
      </c>
      <c r="Z817" s="73">
        <f>IF(E817="","",SUMIF(OUTBOUND!$G:$G,WMS!E817,OUTBOUND!$P:$P))</f>
        <v>0.98</v>
      </c>
      <c r="AA817" s="26">
        <f t="shared" si="317"/>
        <v>4</v>
      </c>
      <c r="AB817" s="26">
        <f t="shared" si="318"/>
        <v>16</v>
      </c>
      <c r="AC817" s="73">
        <f t="shared" si="319"/>
        <v>33.6</v>
      </c>
      <c r="AD817" s="73">
        <f t="shared" si="320"/>
        <v>22.32</v>
      </c>
      <c r="AE817" s="73">
        <f t="shared" si="321"/>
        <v>0.39</v>
      </c>
      <c r="AF817" s="82" t="b">
        <f t="shared" si="322"/>
        <v>1</v>
      </c>
    </row>
    <row r="818" spans="1:32">
      <c r="A818" s="83" t="s">
        <v>3685</v>
      </c>
      <c r="B818" s="35" t="s">
        <v>1659</v>
      </c>
      <c r="C818" s="35" t="s">
        <v>4152</v>
      </c>
      <c r="D818" s="35" t="s">
        <v>4189</v>
      </c>
      <c r="E818" s="58" t="str">
        <f t="shared" si="311"/>
        <v>KG-ARI-1909-00203-04759/42765936B</v>
      </c>
      <c r="F818" s="19" t="s">
        <v>1661</v>
      </c>
      <c r="G818" s="19" t="s">
        <v>1663</v>
      </c>
      <c r="H818" s="45">
        <v>43725</v>
      </c>
      <c r="J818" s="46">
        <v>56</v>
      </c>
      <c r="K818" s="67" t="e">
        <f t="shared" si="312"/>
        <v>#DIV/0!</v>
      </c>
      <c r="L818" s="47">
        <v>8.4</v>
      </c>
      <c r="M818" s="68">
        <f t="shared" si="313"/>
        <v>0</v>
      </c>
      <c r="N818" s="46">
        <v>62</v>
      </c>
      <c r="O818" s="46">
        <v>34</v>
      </c>
      <c r="P818" s="46">
        <v>46.5</v>
      </c>
      <c r="Q818" s="73">
        <f t="shared" si="314"/>
        <v>0.098</v>
      </c>
      <c r="R818" s="67">
        <f t="shared" si="315"/>
        <v>0</v>
      </c>
      <c r="S818" s="74">
        <f t="shared" si="316"/>
        <v>0.2725</v>
      </c>
      <c r="T818" s="51">
        <v>15.26</v>
      </c>
      <c r="U818" s="52" t="s">
        <v>4190</v>
      </c>
      <c r="V818" s="26">
        <f>IF(E818="","",SUMIF(OUTBOUND!$G:$G,WMS!E818,OUTBOUND!$L:$L))</f>
        <v>0</v>
      </c>
      <c r="W818" s="26">
        <f>IF(E818="","",SUMIF(OUTBOUND!$G:$G,WMS!E818,OUTBOUND!$M:$M))</f>
        <v>40</v>
      </c>
      <c r="X818" s="73">
        <f>IF(E818="","",SUMIF(OUTBOUND!$G:$G,WMS!E818,OUTBOUND!$O:$O))</f>
        <v>0</v>
      </c>
      <c r="Y818" s="73">
        <f>IF(E818="","",SUMIF(OUTBOUND!$G:$G,WMS!E818,OUTBOUND!$AC:$AC))</f>
        <v>10.9</v>
      </c>
      <c r="Z818" s="73">
        <f>IF(E818="","",SUMIF(OUTBOUND!$G:$G,WMS!E818,OUTBOUND!$P:$P))</f>
        <v>0</v>
      </c>
      <c r="AA818" s="26" t="str">
        <f t="shared" si="317"/>
        <v/>
      </c>
      <c r="AB818" s="26">
        <f t="shared" si="318"/>
        <v>16</v>
      </c>
      <c r="AC818" s="73">
        <f t="shared" si="319"/>
        <v>0</v>
      </c>
      <c r="AD818" s="73">
        <f t="shared" si="320"/>
        <v>4.36</v>
      </c>
      <c r="AE818" s="73">
        <f t="shared" si="321"/>
        <v>0</v>
      </c>
      <c r="AF818" s="82" t="e">
        <f t="shared" si="322"/>
        <v>#DIV/0!</v>
      </c>
    </row>
    <row r="819" spans="1:32">
      <c r="A819" s="83" t="s">
        <v>3685</v>
      </c>
      <c r="B819" s="35" t="s">
        <v>1659</v>
      </c>
      <c r="C819" s="35" t="s">
        <v>4152</v>
      </c>
      <c r="D819" s="35" t="s">
        <v>3379</v>
      </c>
      <c r="E819" s="58" t="str">
        <f t="shared" si="311"/>
        <v>KG-ARI-1909-00203-04759/42496984A</v>
      </c>
      <c r="F819" s="19" t="s">
        <v>1661</v>
      </c>
      <c r="G819" s="19" t="s">
        <v>1662</v>
      </c>
      <c r="H819" s="45">
        <v>43725</v>
      </c>
      <c r="I819" s="46">
        <v>7</v>
      </c>
      <c r="J819" s="46">
        <v>28</v>
      </c>
      <c r="K819" s="67">
        <f t="shared" si="312"/>
        <v>4</v>
      </c>
      <c r="L819" s="47">
        <v>7.8</v>
      </c>
      <c r="M819" s="68">
        <f t="shared" si="313"/>
        <v>54.6</v>
      </c>
      <c r="N819" s="46">
        <v>40</v>
      </c>
      <c r="O819" s="46">
        <v>34</v>
      </c>
      <c r="P819" s="46">
        <v>50.5</v>
      </c>
      <c r="Q819" s="73">
        <f t="shared" si="314"/>
        <v>0.069</v>
      </c>
      <c r="R819" s="67">
        <f t="shared" si="315"/>
        <v>0.48</v>
      </c>
      <c r="S819" s="74">
        <f t="shared" si="316"/>
        <v>1.245</v>
      </c>
      <c r="T819" s="51">
        <v>34.86</v>
      </c>
      <c r="U819" s="52" t="s">
        <v>4188</v>
      </c>
      <c r="V819" s="26">
        <f>IF(E819="","",SUMIF(OUTBOUND!$G:$G,WMS!E819,OUTBOUND!$L:$L))</f>
        <v>0</v>
      </c>
      <c r="W819" s="26">
        <f>IF(E819="","",SUMIF(OUTBOUND!$G:$G,WMS!E819,OUTBOUND!$M:$M))</f>
        <v>0</v>
      </c>
      <c r="X819" s="73">
        <f>IF(E819="","",SUMIF(OUTBOUND!$G:$G,WMS!E819,OUTBOUND!$O:$O))</f>
        <v>0</v>
      </c>
      <c r="Y819" s="73">
        <f>IF(E819="","",SUMIF(OUTBOUND!$G:$G,WMS!E819,OUTBOUND!$AC:$AC))</f>
        <v>0</v>
      </c>
      <c r="Z819" s="73">
        <f>IF(E819="","",SUMIF(OUTBOUND!$G:$G,WMS!E819,OUTBOUND!$P:$P))</f>
        <v>0</v>
      </c>
      <c r="AA819" s="26">
        <f t="shared" si="317"/>
        <v>7</v>
      </c>
      <c r="AB819" s="26">
        <f t="shared" si="318"/>
        <v>28</v>
      </c>
      <c r="AC819" s="73">
        <f t="shared" si="319"/>
        <v>54.6</v>
      </c>
      <c r="AD819" s="73">
        <f t="shared" si="320"/>
        <v>34.86</v>
      </c>
      <c r="AE819" s="73">
        <f t="shared" si="321"/>
        <v>0.48</v>
      </c>
      <c r="AF819" s="82" t="b">
        <f t="shared" si="322"/>
        <v>1</v>
      </c>
    </row>
    <row r="820" spans="1:32">
      <c r="A820" s="83" t="s">
        <v>3685</v>
      </c>
      <c r="B820" s="35" t="s">
        <v>1659</v>
      </c>
      <c r="C820" s="35" t="s">
        <v>4152</v>
      </c>
      <c r="D820" s="35" t="s">
        <v>3380</v>
      </c>
      <c r="E820" s="58" t="str">
        <f t="shared" si="311"/>
        <v>KG-ARI-1909-00203-04759/42496984B</v>
      </c>
      <c r="F820" s="19" t="s">
        <v>1661</v>
      </c>
      <c r="G820" s="19" t="s">
        <v>1663</v>
      </c>
      <c r="H820" s="45">
        <v>43725</v>
      </c>
      <c r="J820" s="46">
        <v>28</v>
      </c>
      <c r="K820" s="67" t="e">
        <f t="shared" si="312"/>
        <v>#DIV/0!</v>
      </c>
      <c r="L820" s="47">
        <v>7.8</v>
      </c>
      <c r="M820" s="68">
        <f t="shared" si="313"/>
        <v>0</v>
      </c>
      <c r="N820" s="46">
        <v>40</v>
      </c>
      <c r="O820" s="46">
        <v>34</v>
      </c>
      <c r="P820" s="46">
        <v>50.5</v>
      </c>
      <c r="Q820" s="73">
        <f t="shared" si="314"/>
        <v>0.069</v>
      </c>
      <c r="R820" s="67">
        <f t="shared" si="315"/>
        <v>0</v>
      </c>
      <c r="S820" s="74">
        <f t="shared" si="316"/>
        <v>0.315</v>
      </c>
      <c r="T820" s="51">
        <v>8.82</v>
      </c>
      <c r="U820" s="52" t="s">
        <v>4188</v>
      </c>
      <c r="V820" s="26">
        <f>IF(E820="","",SUMIF(OUTBOUND!$G:$G,WMS!E820,OUTBOUND!$L:$L))</f>
        <v>0</v>
      </c>
      <c r="W820" s="26">
        <f>IF(E820="","",SUMIF(OUTBOUND!$G:$G,WMS!E820,OUTBOUND!$M:$M))</f>
        <v>0</v>
      </c>
      <c r="X820" s="73">
        <f>IF(E820="","",SUMIF(OUTBOUND!$G:$G,WMS!E820,OUTBOUND!$O:$O))</f>
        <v>0</v>
      </c>
      <c r="Y820" s="73">
        <f>IF(E820="","",SUMIF(OUTBOUND!$G:$G,WMS!E820,OUTBOUND!$AC:$AC))</f>
        <v>0</v>
      </c>
      <c r="Z820" s="73">
        <f>IF(E820="","",SUMIF(OUTBOUND!$G:$G,WMS!E820,OUTBOUND!$P:$P))</f>
        <v>0</v>
      </c>
      <c r="AA820" s="26" t="str">
        <f t="shared" si="317"/>
        <v/>
      </c>
      <c r="AB820" s="26">
        <f t="shared" si="318"/>
        <v>28</v>
      </c>
      <c r="AC820" s="73">
        <f t="shared" si="319"/>
        <v>0</v>
      </c>
      <c r="AD820" s="73">
        <f t="shared" si="320"/>
        <v>8.82</v>
      </c>
      <c r="AE820" s="73">
        <f t="shared" si="321"/>
        <v>0</v>
      </c>
      <c r="AF820" s="82" t="e">
        <f t="shared" si="322"/>
        <v>#DIV/0!</v>
      </c>
    </row>
    <row r="821" spans="1:32">
      <c r="A821" s="43" t="s">
        <v>3685</v>
      </c>
      <c r="B821" s="19" t="s">
        <v>1659</v>
      </c>
      <c r="C821" s="19" t="s">
        <v>4152</v>
      </c>
      <c r="D821" s="19" t="s">
        <v>4191</v>
      </c>
      <c r="E821" s="58" t="str">
        <f t="shared" si="311"/>
        <v>KG-ARI-1909-00203-04759/42565987</v>
      </c>
      <c r="F821" s="19" t="s">
        <v>1661</v>
      </c>
      <c r="G821" s="19" t="s">
        <v>1662</v>
      </c>
      <c r="H821" s="45">
        <v>43725</v>
      </c>
      <c r="I821" s="46">
        <v>48</v>
      </c>
      <c r="J821" s="46">
        <v>288</v>
      </c>
      <c r="K821" s="67">
        <f t="shared" si="312"/>
        <v>6</v>
      </c>
      <c r="L821" s="47">
        <v>1.7</v>
      </c>
      <c r="M821" s="68">
        <f t="shared" si="313"/>
        <v>81.6</v>
      </c>
      <c r="N821" s="46">
        <v>34.5</v>
      </c>
      <c r="O821" s="46">
        <v>15</v>
      </c>
      <c r="P821" s="46">
        <v>16</v>
      </c>
      <c r="Q821" s="73">
        <f t="shared" si="314"/>
        <v>0.008</v>
      </c>
      <c r="R821" s="67">
        <f t="shared" si="315"/>
        <v>0.4</v>
      </c>
      <c r="S821" s="74">
        <f t="shared" si="316"/>
        <v>0.248333333333333</v>
      </c>
      <c r="T821" s="51">
        <v>71.52</v>
      </c>
      <c r="U821" s="52" t="s">
        <v>4190</v>
      </c>
      <c r="V821" s="26">
        <f>IF(E821="","",SUMIF(OUTBOUND!$G:$G,WMS!E821,OUTBOUND!$L:$L))</f>
        <v>22</v>
      </c>
      <c r="W821" s="26">
        <f>IF(E821="","",SUMIF(OUTBOUND!$G:$G,WMS!E821,OUTBOUND!$M:$M))</f>
        <v>132</v>
      </c>
      <c r="X821" s="73">
        <f>IF(E821="","",SUMIF(OUTBOUND!$G:$G,WMS!E821,OUTBOUND!$O:$O))</f>
        <v>37.4</v>
      </c>
      <c r="Y821" s="73">
        <f>IF(E821="","",SUMIF(OUTBOUND!$G:$G,WMS!E821,OUTBOUND!$AC:$AC))</f>
        <v>32.78</v>
      </c>
      <c r="Z821" s="73">
        <f>IF(E821="","",SUMIF(OUTBOUND!$G:$G,WMS!E821,OUTBOUND!$P:$P))</f>
        <v>0.176</v>
      </c>
      <c r="AA821" s="26">
        <f t="shared" si="317"/>
        <v>26</v>
      </c>
      <c r="AB821" s="26">
        <f t="shared" si="318"/>
        <v>156</v>
      </c>
      <c r="AC821" s="73">
        <f t="shared" si="319"/>
        <v>44.2</v>
      </c>
      <c r="AD821" s="73">
        <f t="shared" si="320"/>
        <v>38.74</v>
      </c>
      <c r="AE821" s="73">
        <f t="shared" si="321"/>
        <v>0.224</v>
      </c>
      <c r="AF821" s="82" t="b">
        <f t="shared" si="322"/>
        <v>1</v>
      </c>
    </row>
    <row r="822" spans="1:32">
      <c r="A822" s="43" t="s">
        <v>3685</v>
      </c>
      <c r="B822" s="19" t="s">
        <v>1659</v>
      </c>
      <c r="C822" s="19" t="s">
        <v>4152</v>
      </c>
      <c r="D822" s="19" t="s">
        <v>4192</v>
      </c>
      <c r="E822" s="58" t="str">
        <f t="shared" si="311"/>
        <v>KG-ARI-1909-00203-04759/42621454</v>
      </c>
      <c r="F822" s="19" t="s">
        <v>1661</v>
      </c>
      <c r="G822" s="20" t="s">
        <v>1664</v>
      </c>
      <c r="H822" s="45">
        <v>43725</v>
      </c>
      <c r="I822" s="46">
        <v>46</v>
      </c>
      <c r="J822" s="46">
        <v>276</v>
      </c>
      <c r="K822" s="67">
        <f t="shared" si="312"/>
        <v>6</v>
      </c>
      <c r="L822" s="47">
        <v>5</v>
      </c>
      <c r="M822" s="68">
        <f t="shared" si="313"/>
        <v>230</v>
      </c>
      <c r="N822" s="46">
        <v>26.5</v>
      </c>
      <c r="O822" s="46">
        <v>21</v>
      </c>
      <c r="P822" s="46">
        <v>73</v>
      </c>
      <c r="Q822" s="73">
        <f t="shared" si="314"/>
        <v>0.041</v>
      </c>
      <c r="R822" s="67">
        <f t="shared" si="315"/>
        <v>1.87</v>
      </c>
      <c r="S822" s="74">
        <f t="shared" si="316"/>
        <v>0.74</v>
      </c>
      <c r="T822" s="51">
        <v>204.24</v>
      </c>
      <c r="U822" s="52" t="s">
        <v>4193</v>
      </c>
      <c r="V822" s="26">
        <f>IF(E822="","",SUMIF(OUTBOUND!$G:$G,WMS!E822,OUTBOUND!$L:$L))</f>
        <v>9</v>
      </c>
      <c r="W822" s="26">
        <f>IF(E822="","",SUMIF(OUTBOUND!$G:$G,WMS!E822,OUTBOUND!$M:$M))</f>
        <v>54</v>
      </c>
      <c r="X822" s="73">
        <f>IF(E822="","",SUMIF(OUTBOUND!$G:$G,WMS!E822,OUTBOUND!$O:$O))</f>
        <v>45</v>
      </c>
      <c r="Y822" s="73">
        <f>IF(E822="","",SUMIF(OUTBOUND!$G:$G,WMS!E822,OUTBOUND!$AC:$AC))</f>
        <v>39.96</v>
      </c>
      <c r="Z822" s="73">
        <f>IF(E822="","",SUMIF(OUTBOUND!$G:$G,WMS!E822,OUTBOUND!$P:$P))</f>
        <v>0.369</v>
      </c>
      <c r="AA822" s="26">
        <f t="shared" si="317"/>
        <v>37</v>
      </c>
      <c r="AB822" s="26">
        <f t="shared" si="318"/>
        <v>222</v>
      </c>
      <c r="AC822" s="73">
        <f t="shared" si="319"/>
        <v>185</v>
      </c>
      <c r="AD822" s="73">
        <f t="shared" si="320"/>
        <v>164.28</v>
      </c>
      <c r="AE822" s="73">
        <f t="shared" si="321"/>
        <v>1.501</v>
      </c>
      <c r="AF822" s="82" t="b">
        <f t="shared" si="322"/>
        <v>1</v>
      </c>
    </row>
    <row r="823" spans="1:32">
      <c r="A823" s="43" t="s">
        <v>3685</v>
      </c>
      <c r="B823" s="19" t="s">
        <v>1659</v>
      </c>
      <c r="C823" s="19" t="s">
        <v>4194</v>
      </c>
      <c r="D823" s="19" t="s">
        <v>4195</v>
      </c>
      <c r="E823" s="58" t="str">
        <f t="shared" si="311"/>
        <v>KG-ARI-1909-00203-04852/42562122</v>
      </c>
      <c r="F823" s="19" t="s">
        <v>1661</v>
      </c>
      <c r="G823" s="20" t="s">
        <v>1665</v>
      </c>
      <c r="H823" s="45">
        <v>43725</v>
      </c>
      <c r="I823" s="46">
        <v>16</v>
      </c>
      <c r="J823" s="46">
        <v>96</v>
      </c>
      <c r="K823" s="67">
        <f t="shared" si="312"/>
        <v>6</v>
      </c>
      <c r="L823" s="47">
        <v>2.7</v>
      </c>
      <c r="M823" s="68">
        <f t="shared" si="313"/>
        <v>43.2</v>
      </c>
      <c r="N823" s="46">
        <v>44</v>
      </c>
      <c r="O823" s="46">
        <v>29</v>
      </c>
      <c r="P823" s="46">
        <v>27.5</v>
      </c>
      <c r="Q823" s="73">
        <f t="shared" si="314"/>
        <v>0.035</v>
      </c>
      <c r="R823" s="67">
        <f t="shared" si="315"/>
        <v>0.56</v>
      </c>
      <c r="S823" s="74">
        <f t="shared" si="316"/>
        <v>0.363333333333333</v>
      </c>
      <c r="T823" s="51">
        <v>34.88</v>
      </c>
      <c r="U823" s="52" t="s">
        <v>4196</v>
      </c>
      <c r="V823" s="26">
        <f>IF(E823="","",SUMIF(OUTBOUND!$G:$G,WMS!E823,OUTBOUND!$L:$L))</f>
        <v>10</v>
      </c>
      <c r="W823" s="26">
        <f>IF(E823="","",SUMIF(OUTBOUND!$G:$G,WMS!E823,OUTBOUND!$M:$M))</f>
        <v>60</v>
      </c>
      <c r="X823" s="73">
        <f>IF(E823="","",SUMIF(OUTBOUND!$G:$G,WMS!E823,OUTBOUND!$O:$O))</f>
        <v>27</v>
      </c>
      <c r="Y823" s="73">
        <f>IF(E823="","",SUMIF(OUTBOUND!$G:$G,WMS!E823,OUTBOUND!$AC:$AC))</f>
        <v>21.8</v>
      </c>
      <c r="Z823" s="73">
        <f>IF(E823="","",SUMIF(OUTBOUND!$G:$G,WMS!E823,OUTBOUND!$P:$P))</f>
        <v>0.35</v>
      </c>
      <c r="AA823" s="26">
        <f t="shared" si="317"/>
        <v>6</v>
      </c>
      <c r="AB823" s="26">
        <f t="shared" si="318"/>
        <v>36</v>
      </c>
      <c r="AC823" s="73">
        <f t="shared" si="319"/>
        <v>16.2</v>
      </c>
      <c r="AD823" s="73">
        <f t="shared" si="320"/>
        <v>13.08</v>
      </c>
      <c r="AE823" s="73">
        <f t="shared" si="321"/>
        <v>0.21</v>
      </c>
      <c r="AF823" s="82" t="b">
        <f t="shared" si="322"/>
        <v>1</v>
      </c>
    </row>
    <row r="824" spans="1:32">
      <c r="A824" s="43" t="s">
        <v>3685</v>
      </c>
      <c r="B824" s="19" t="s">
        <v>1659</v>
      </c>
      <c r="C824" s="19" t="s">
        <v>4178</v>
      </c>
      <c r="D824" s="19" t="s">
        <v>4197</v>
      </c>
      <c r="E824" s="58" t="str">
        <f t="shared" si="311"/>
        <v>KG-ARI-1908-00195-04212/42787464</v>
      </c>
      <c r="F824" s="19" t="s">
        <v>1661</v>
      </c>
      <c r="G824" s="19" t="s">
        <v>1667</v>
      </c>
      <c r="H824" s="45">
        <v>43725</v>
      </c>
      <c r="I824" s="46">
        <v>23</v>
      </c>
      <c r="J824" s="46">
        <v>138</v>
      </c>
      <c r="K824" s="67">
        <f t="shared" si="312"/>
        <v>6</v>
      </c>
      <c r="L824" s="47">
        <v>4.6</v>
      </c>
      <c r="M824" s="68">
        <f t="shared" si="313"/>
        <v>105.8</v>
      </c>
      <c r="N824" s="46">
        <v>61</v>
      </c>
      <c r="O824" s="46">
        <v>40.5</v>
      </c>
      <c r="P824" s="46">
        <v>23</v>
      </c>
      <c r="Q824" s="73">
        <f t="shared" si="314"/>
        <v>0.057</v>
      </c>
      <c r="R824" s="67">
        <f t="shared" si="315"/>
        <v>1.31</v>
      </c>
      <c r="S824" s="74">
        <f t="shared" si="316"/>
        <v>0.675</v>
      </c>
      <c r="T824" s="51">
        <v>93.15</v>
      </c>
      <c r="U824" s="52" t="s">
        <v>3355</v>
      </c>
      <c r="V824" s="26">
        <f>IF(E824="","",SUMIF(OUTBOUND!$G:$G,WMS!E824,OUTBOUND!$L:$L))</f>
        <v>12</v>
      </c>
      <c r="W824" s="26">
        <f>IF(E824="","",SUMIF(OUTBOUND!$G:$G,WMS!E824,OUTBOUND!$M:$M))</f>
        <v>72</v>
      </c>
      <c r="X824" s="73">
        <f>IF(E824="","",SUMIF(OUTBOUND!$G:$G,WMS!E824,OUTBOUND!$O:$O))</f>
        <v>55.2</v>
      </c>
      <c r="Y824" s="73">
        <f>IF(E824="","",SUMIF(OUTBOUND!$G:$G,WMS!E824,OUTBOUND!$AC:$AC))</f>
        <v>48.6</v>
      </c>
      <c r="Z824" s="73">
        <f>IF(E824="","",SUMIF(OUTBOUND!$G:$G,WMS!E824,OUTBOUND!$P:$P))</f>
        <v>0.684</v>
      </c>
      <c r="AA824" s="26">
        <f t="shared" si="317"/>
        <v>11</v>
      </c>
      <c r="AB824" s="26">
        <f t="shared" si="318"/>
        <v>66</v>
      </c>
      <c r="AC824" s="73">
        <f t="shared" si="319"/>
        <v>50.6</v>
      </c>
      <c r="AD824" s="73">
        <f t="shared" si="320"/>
        <v>44.55</v>
      </c>
      <c r="AE824" s="73">
        <f t="shared" si="321"/>
        <v>0.626</v>
      </c>
      <c r="AF824" s="82" t="b">
        <f t="shared" si="322"/>
        <v>1</v>
      </c>
    </row>
    <row r="825" spans="1:32">
      <c r="A825" s="43" t="s">
        <v>3685</v>
      </c>
      <c r="B825" s="19" t="s">
        <v>1659</v>
      </c>
      <c r="C825" s="19" t="s">
        <v>4178</v>
      </c>
      <c r="D825" s="19" t="s">
        <v>4198</v>
      </c>
      <c r="E825" s="58" t="str">
        <f t="shared" si="311"/>
        <v>KG-ARI-1908-00195-04212/42787495</v>
      </c>
      <c r="F825" s="19" t="s">
        <v>1661</v>
      </c>
      <c r="G825" s="19" t="s">
        <v>1668</v>
      </c>
      <c r="H825" s="45">
        <v>43725</v>
      </c>
      <c r="I825" s="46">
        <v>23</v>
      </c>
      <c r="J825" s="46">
        <v>138</v>
      </c>
      <c r="K825" s="67">
        <f t="shared" si="312"/>
        <v>6</v>
      </c>
      <c r="L825" s="47">
        <v>4.1</v>
      </c>
      <c r="M825" s="68">
        <f t="shared" si="313"/>
        <v>94.3</v>
      </c>
      <c r="N825" s="46">
        <v>38</v>
      </c>
      <c r="O825" s="46">
        <v>38</v>
      </c>
      <c r="P825" s="46">
        <v>53</v>
      </c>
      <c r="Q825" s="73">
        <f t="shared" si="314"/>
        <v>0.077</v>
      </c>
      <c r="R825" s="67">
        <f t="shared" si="315"/>
        <v>1.76</v>
      </c>
      <c r="S825" s="74">
        <f t="shared" si="316"/>
        <v>0.616666666666667</v>
      </c>
      <c r="T825" s="51">
        <v>85.1</v>
      </c>
      <c r="U825" s="52" t="s">
        <v>3351</v>
      </c>
      <c r="V825" s="26">
        <f>IF(E825="","",SUMIF(OUTBOUND!$G:$G,WMS!E825,OUTBOUND!$L:$L))</f>
        <v>16</v>
      </c>
      <c r="W825" s="26">
        <f>IF(E825="","",SUMIF(OUTBOUND!$G:$G,WMS!E825,OUTBOUND!$M:$M))</f>
        <v>96</v>
      </c>
      <c r="X825" s="73">
        <f>IF(E825="","",SUMIF(OUTBOUND!$G:$G,WMS!E825,OUTBOUND!$O:$O))</f>
        <v>65.6</v>
      </c>
      <c r="Y825" s="73">
        <f>IF(E825="","",SUMIF(OUTBOUND!$G:$G,WMS!E825,OUTBOUND!$AC:$AC))</f>
        <v>59.2</v>
      </c>
      <c r="Z825" s="73">
        <f>IF(E825="","",SUMIF(OUTBOUND!$G:$G,WMS!E825,OUTBOUND!$P:$P))</f>
        <v>1.232</v>
      </c>
      <c r="AA825" s="26">
        <f t="shared" si="317"/>
        <v>7</v>
      </c>
      <c r="AB825" s="26">
        <f t="shared" si="318"/>
        <v>42</v>
      </c>
      <c r="AC825" s="73">
        <f t="shared" si="319"/>
        <v>28.7</v>
      </c>
      <c r="AD825" s="73">
        <f t="shared" si="320"/>
        <v>25.9</v>
      </c>
      <c r="AE825" s="73">
        <f t="shared" si="321"/>
        <v>0.528</v>
      </c>
      <c r="AF825" s="82" t="b">
        <f t="shared" si="322"/>
        <v>1</v>
      </c>
    </row>
    <row r="826" spans="1:32">
      <c r="A826" s="83" t="s">
        <v>3685</v>
      </c>
      <c r="B826" s="35" t="s">
        <v>1659</v>
      </c>
      <c r="C826" s="35" t="s">
        <v>4178</v>
      </c>
      <c r="D826" s="35" t="s">
        <v>4199</v>
      </c>
      <c r="E826" s="58" t="str">
        <f t="shared" si="311"/>
        <v>KG-ARI-1908-00195-04212/42787488A</v>
      </c>
      <c r="F826" s="19" t="s">
        <v>1661</v>
      </c>
      <c r="G826" s="19" t="s">
        <v>1669</v>
      </c>
      <c r="H826" s="45">
        <v>43725</v>
      </c>
      <c r="I826" s="46">
        <v>35</v>
      </c>
      <c r="J826" s="46">
        <v>140</v>
      </c>
      <c r="K826" s="67">
        <f t="shared" ref="K826:K867" si="323">IF(J826="","",J826/I826)</f>
        <v>4</v>
      </c>
      <c r="L826" s="47">
        <v>12.45</v>
      </c>
      <c r="M826" s="68">
        <f t="shared" ref="M826:M867" si="324">IF(L826="","",ROUND(I826*L826,3))</f>
        <v>435.75</v>
      </c>
      <c r="N826" s="46">
        <v>44</v>
      </c>
      <c r="O826" s="46">
        <v>88</v>
      </c>
      <c r="P826" s="46">
        <v>61</v>
      </c>
      <c r="Q826" s="73">
        <f t="shared" ref="Q826:Q867" si="325">IF(P826="","",ROUND(N826*O826*P826/1000000,3))</f>
        <v>0.236</v>
      </c>
      <c r="R826" s="67">
        <f t="shared" ref="R826:R867" si="326">IF(Q826="","",ROUND(N826*O826*P826/1000000*I826,2))</f>
        <v>8.27</v>
      </c>
      <c r="S826" s="74">
        <f t="shared" ref="S826:S867" si="327">IF(T826="","",T826/J826)</f>
        <v>1.0725</v>
      </c>
      <c r="T826" s="51">
        <v>150.15</v>
      </c>
      <c r="U826" s="52" t="s">
        <v>3678</v>
      </c>
      <c r="V826" s="26">
        <f>IF(E826="","",SUMIF(OUTBOUND!$G:$G,WMS!E826,OUTBOUND!$L:$L))</f>
        <v>0</v>
      </c>
      <c r="W826" s="26">
        <f>IF(E826="","",SUMIF(OUTBOUND!$G:$G,WMS!E826,OUTBOUND!$M:$M))</f>
        <v>0</v>
      </c>
      <c r="X826" s="73">
        <f>IF(E826="","",SUMIF(OUTBOUND!$G:$G,WMS!E826,OUTBOUND!$O:$O))</f>
        <v>0</v>
      </c>
      <c r="Y826" s="73">
        <f>IF(E826="","",SUMIF(OUTBOUND!$G:$G,WMS!E826,OUTBOUND!$AC:$AC))</f>
        <v>0</v>
      </c>
      <c r="Z826" s="73">
        <f>IF(E826="","",SUMIF(OUTBOUND!$G:$G,WMS!E826,OUTBOUND!$P:$P))</f>
        <v>0</v>
      </c>
      <c r="AA826" s="26">
        <f t="shared" ref="AA826:AA867" si="328">IF(I826="","",I826-V826)</f>
        <v>35</v>
      </c>
      <c r="AB826" s="26">
        <f t="shared" ref="AB826:AB867" si="329">IF(J826="","",J826-W826)</f>
        <v>140</v>
      </c>
      <c r="AC826" s="73">
        <f t="shared" ref="AC826:AC867" si="330">IF(M826="","",M826-X826)</f>
        <v>435.75</v>
      </c>
      <c r="AD826" s="73">
        <f t="shared" ref="AD826:AD867" si="331">IF(T826="","",T826-Y826)</f>
        <v>150.15</v>
      </c>
      <c r="AE826" s="73">
        <f t="shared" ref="AE826:AE867" si="332">IF(R826="","",R826-Z826)</f>
        <v>8.27</v>
      </c>
      <c r="AF826" s="82" t="b">
        <f t="shared" ref="AF826:AF867" si="333">IF(AB826="","",EXACT(K826,AB826/AA826))</f>
        <v>1</v>
      </c>
    </row>
    <row r="827" spans="1:32">
      <c r="A827" s="83" t="s">
        <v>3685</v>
      </c>
      <c r="B827" s="35" t="s">
        <v>1659</v>
      </c>
      <c r="C827" s="35" t="s">
        <v>4178</v>
      </c>
      <c r="D827" s="35" t="s">
        <v>4200</v>
      </c>
      <c r="E827" s="58" t="str">
        <f t="shared" si="311"/>
        <v>KG-ARI-1908-00195-04212/42787488B</v>
      </c>
      <c r="F827" s="19" t="s">
        <v>1661</v>
      </c>
      <c r="G827" s="19" t="s">
        <v>1670</v>
      </c>
      <c r="H827" s="45">
        <v>43725</v>
      </c>
      <c r="J827" s="46">
        <v>140</v>
      </c>
      <c r="K827" s="67" t="e">
        <f t="shared" si="323"/>
        <v>#DIV/0!</v>
      </c>
      <c r="L827" s="47">
        <v>12.45</v>
      </c>
      <c r="M827" s="68">
        <f t="shared" si="324"/>
        <v>0</v>
      </c>
      <c r="N827" s="46">
        <v>44</v>
      </c>
      <c r="O827" s="46">
        <v>88</v>
      </c>
      <c r="P827" s="46">
        <v>61</v>
      </c>
      <c r="Q827" s="73">
        <f t="shared" si="325"/>
        <v>0.236</v>
      </c>
      <c r="R827" s="67">
        <f t="shared" si="326"/>
        <v>0</v>
      </c>
      <c r="S827" s="74">
        <f t="shared" si="327"/>
        <v>1.265</v>
      </c>
      <c r="T827" s="51">
        <v>177.1</v>
      </c>
      <c r="U827" s="52" t="s">
        <v>3678</v>
      </c>
      <c r="V827" s="26">
        <f>IF(E827="","",SUMIF(OUTBOUND!$G:$G,WMS!E827,OUTBOUND!$L:$L))</f>
        <v>0</v>
      </c>
      <c r="W827" s="26">
        <f>IF(E827="","",SUMIF(OUTBOUND!$G:$G,WMS!E827,OUTBOUND!$M:$M))</f>
        <v>0</v>
      </c>
      <c r="X827" s="73">
        <f>IF(E827="","",SUMIF(OUTBOUND!$G:$G,WMS!E827,OUTBOUND!$O:$O))</f>
        <v>0</v>
      </c>
      <c r="Y827" s="73">
        <f>IF(E827="","",SUMIF(OUTBOUND!$G:$G,WMS!E827,OUTBOUND!$AC:$AC))</f>
        <v>0</v>
      </c>
      <c r="Z827" s="73">
        <f>IF(E827="","",SUMIF(OUTBOUND!$G:$G,WMS!E827,OUTBOUND!$P:$P))</f>
        <v>0</v>
      </c>
      <c r="AA827" s="26" t="str">
        <f t="shared" si="328"/>
        <v/>
      </c>
      <c r="AB827" s="26">
        <f t="shared" si="329"/>
        <v>140</v>
      </c>
      <c r="AC827" s="73">
        <f t="shared" si="330"/>
        <v>0</v>
      </c>
      <c r="AD827" s="73">
        <f t="shared" si="331"/>
        <v>177.1</v>
      </c>
      <c r="AE827" s="73">
        <f t="shared" si="332"/>
        <v>0</v>
      </c>
      <c r="AF827" s="82" t="e">
        <f t="shared" si="333"/>
        <v>#DIV/0!</v>
      </c>
    </row>
    <row r="828" spans="1:32">
      <c r="A828" s="83" t="s">
        <v>3685</v>
      </c>
      <c r="B828" s="35" t="s">
        <v>1659</v>
      </c>
      <c r="C828" s="35" t="s">
        <v>4152</v>
      </c>
      <c r="D828" s="35" t="s">
        <v>4199</v>
      </c>
      <c r="E828" s="58" t="str">
        <f t="shared" si="311"/>
        <v>KG-ARI-1909-00203-04759/42787488A</v>
      </c>
      <c r="F828" s="19" t="s">
        <v>1661</v>
      </c>
      <c r="G828" s="19" t="s">
        <v>1669</v>
      </c>
      <c r="H828" s="45">
        <v>43725</v>
      </c>
      <c r="I828" s="46">
        <v>12</v>
      </c>
      <c r="J828" s="46">
        <v>48</v>
      </c>
      <c r="K828" s="67">
        <f t="shared" si="323"/>
        <v>4</v>
      </c>
      <c r="L828" s="47">
        <v>12.45</v>
      </c>
      <c r="M828" s="68">
        <f t="shared" si="324"/>
        <v>149.4</v>
      </c>
      <c r="N828" s="46">
        <v>44</v>
      </c>
      <c r="O828" s="46">
        <v>88</v>
      </c>
      <c r="P828" s="46">
        <v>61</v>
      </c>
      <c r="Q828" s="73">
        <f t="shared" si="325"/>
        <v>0.236</v>
      </c>
      <c r="R828" s="67">
        <f t="shared" si="326"/>
        <v>2.83</v>
      </c>
      <c r="S828" s="74">
        <f t="shared" si="327"/>
        <v>1.0725</v>
      </c>
      <c r="T828" s="51">
        <v>51.48</v>
      </c>
      <c r="U828" s="52" t="s">
        <v>3359</v>
      </c>
      <c r="V828" s="26">
        <f>IF(E828="","",SUMIF(OUTBOUND!$G:$G,WMS!E828,OUTBOUND!$L:$L))</f>
        <v>0</v>
      </c>
      <c r="W828" s="26">
        <f>IF(E828="","",SUMIF(OUTBOUND!$G:$G,WMS!E828,OUTBOUND!$M:$M))</f>
        <v>0</v>
      </c>
      <c r="X828" s="73">
        <f>IF(E828="","",SUMIF(OUTBOUND!$G:$G,WMS!E828,OUTBOUND!$O:$O))</f>
        <v>0</v>
      </c>
      <c r="Y828" s="73">
        <f>IF(E828="","",SUMIF(OUTBOUND!$G:$G,WMS!E828,OUTBOUND!$AC:$AC))</f>
        <v>0</v>
      </c>
      <c r="Z828" s="73">
        <f>IF(E828="","",SUMIF(OUTBOUND!$G:$G,WMS!E828,OUTBOUND!$P:$P))</f>
        <v>0</v>
      </c>
      <c r="AA828" s="26">
        <f t="shared" si="328"/>
        <v>12</v>
      </c>
      <c r="AB828" s="26">
        <f t="shared" si="329"/>
        <v>48</v>
      </c>
      <c r="AC828" s="73">
        <f t="shared" si="330"/>
        <v>149.4</v>
      </c>
      <c r="AD828" s="73">
        <f t="shared" si="331"/>
        <v>51.48</v>
      </c>
      <c r="AE828" s="73">
        <f t="shared" si="332"/>
        <v>2.83</v>
      </c>
      <c r="AF828" s="82" t="b">
        <f t="shared" si="333"/>
        <v>1</v>
      </c>
    </row>
    <row r="829" spans="1:32">
      <c r="A829" s="83" t="s">
        <v>3685</v>
      </c>
      <c r="B829" s="35" t="s">
        <v>1659</v>
      </c>
      <c r="C829" s="35" t="s">
        <v>4152</v>
      </c>
      <c r="D829" s="35" t="s">
        <v>4200</v>
      </c>
      <c r="E829" s="58" t="str">
        <f t="shared" si="311"/>
        <v>KG-ARI-1909-00203-04759/42787488B</v>
      </c>
      <c r="F829" s="19" t="s">
        <v>1661</v>
      </c>
      <c r="G829" s="19" t="s">
        <v>1670</v>
      </c>
      <c r="H829" s="45">
        <v>43725</v>
      </c>
      <c r="J829" s="46">
        <v>48</v>
      </c>
      <c r="K829" s="67" t="e">
        <f t="shared" si="323"/>
        <v>#DIV/0!</v>
      </c>
      <c r="L829" s="47">
        <v>12.45</v>
      </c>
      <c r="M829" s="68">
        <f t="shared" si="324"/>
        <v>0</v>
      </c>
      <c r="N829" s="46">
        <v>44</v>
      </c>
      <c r="O829" s="46">
        <v>88</v>
      </c>
      <c r="P829" s="46">
        <v>61</v>
      </c>
      <c r="Q829" s="73">
        <f t="shared" si="325"/>
        <v>0.236</v>
      </c>
      <c r="R829" s="67">
        <f t="shared" si="326"/>
        <v>0</v>
      </c>
      <c r="S829" s="74">
        <f t="shared" si="327"/>
        <v>1.265</v>
      </c>
      <c r="T829" s="51">
        <v>60.72</v>
      </c>
      <c r="U829" s="52" t="s">
        <v>3359</v>
      </c>
      <c r="V829" s="26">
        <f>IF(E829="","",SUMIF(OUTBOUND!$G:$G,WMS!E829,OUTBOUND!$L:$L))</f>
        <v>0</v>
      </c>
      <c r="W829" s="26">
        <f>IF(E829="","",SUMIF(OUTBOUND!$G:$G,WMS!E829,OUTBOUND!$M:$M))</f>
        <v>0</v>
      </c>
      <c r="X829" s="73">
        <f>IF(E829="","",SUMIF(OUTBOUND!$G:$G,WMS!E829,OUTBOUND!$O:$O))</f>
        <v>0</v>
      </c>
      <c r="Y829" s="73">
        <f>IF(E829="","",SUMIF(OUTBOUND!$G:$G,WMS!E829,OUTBOUND!$AC:$AC))</f>
        <v>0</v>
      </c>
      <c r="Z829" s="73">
        <f>IF(E829="","",SUMIF(OUTBOUND!$G:$G,WMS!E829,OUTBOUND!$P:$P))</f>
        <v>0</v>
      </c>
      <c r="AA829" s="26" t="str">
        <f t="shared" si="328"/>
        <v/>
      </c>
      <c r="AB829" s="26">
        <f t="shared" si="329"/>
        <v>48</v>
      </c>
      <c r="AC829" s="73">
        <f t="shared" si="330"/>
        <v>0</v>
      </c>
      <c r="AD829" s="73">
        <f t="shared" si="331"/>
        <v>60.72</v>
      </c>
      <c r="AE829" s="73">
        <f t="shared" si="332"/>
        <v>0</v>
      </c>
      <c r="AF829" s="82" t="e">
        <f t="shared" si="333"/>
        <v>#DIV/0!</v>
      </c>
    </row>
    <row r="830" spans="1:32">
      <c r="A830" s="43" t="s">
        <v>3685</v>
      </c>
      <c r="B830" s="19" t="s">
        <v>1659</v>
      </c>
      <c r="C830" s="19" t="s">
        <v>4152</v>
      </c>
      <c r="D830" s="19" t="s">
        <v>4201</v>
      </c>
      <c r="E830" s="58" t="str">
        <f t="shared" si="311"/>
        <v>KG-ARI-1909-00203-04759/42338796</v>
      </c>
      <c r="F830" s="19" t="s">
        <v>1661</v>
      </c>
      <c r="G830" s="19" t="s">
        <v>1669</v>
      </c>
      <c r="H830" s="45">
        <v>43725</v>
      </c>
      <c r="I830" s="46">
        <v>13</v>
      </c>
      <c r="J830" s="46">
        <v>156</v>
      </c>
      <c r="K830" s="67">
        <f t="shared" si="323"/>
        <v>12</v>
      </c>
      <c r="L830" s="47">
        <v>1.8</v>
      </c>
      <c r="M830" s="68">
        <f t="shared" si="324"/>
        <v>23.4</v>
      </c>
      <c r="N830" s="46">
        <v>27.5</v>
      </c>
      <c r="O830" s="46">
        <v>15</v>
      </c>
      <c r="P830" s="46">
        <v>25</v>
      </c>
      <c r="Q830" s="73">
        <f t="shared" si="325"/>
        <v>0.01</v>
      </c>
      <c r="R830" s="67">
        <f t="shared" si="326"/>
        <v>0.13</v>
      </c>
      <c r="S830" s="74">
        <f t="shared" si="327"/>
        <v>0.153333333333333</v>
      </c>
      <c r="T830" s="51">
        <v>23.92</v>
      </c>
      <c r="U830" s="52" t="s">
        <v>3361</v>
      </c>
      <c r="V830" s="26">
        <f>IF(E830="","",SUMIF(OUTBOUND!$G:$G,WMS!E830,OUTBOUND!$L:$L))</f>
        <v>0</v>
      </c>
      <c r="W830" s="26">
        <f>IF(E830="","",SUMIF(OUTBOUND!$G:$G,WMS!E830,OUTBOUND!$M:$M))</f>
        <v>0</v>
      </c>
      <c r="X830" s="73">
        <f>IF(E830="","",SUMIF(OUTBOUND!$G:$G,WMS!E830,OUTBOUND!$O:$O))</f>
        <v>0</v>
      </c>
      <c r="Y830" s="73">
        <f>IF(E830="","",SUMIF(OUTBOUND!$G:$G,WMS!E830,OUTBOUND!$AC:$AC))</f>
        <v>0</v>
      </c>
      <c r="Z830" s="73">
        <f>IF(E830="","",SUMIF(OUTBOUND!$G:$G,WMS!E830,OUTBOUND!$P:$P))</f>
        <v>0</v>
      </c>
      <c r="AA830" s="26">
        <f t="shared" si="328"/>
        <v>13</v>
      </c>
      <c r="AB830" s="26">
        <f t="shared" si="329"/>
        <v>156</v>
      </c>
      <c r="AC830" s="73">
        <f t="shared" si="330"/>
        <v>23.4</v>
      </c>
      <c r="AD830" s="73">
        <f t="shared" si="331"/>
        <v>23.92</v>
      </c>
      <c r="AE830" s="73">
        <f t="shared" si="332"/>
        <v>0.13</v>
      </c>
      <c r="AF830" s="82" t="b">
        <f t="shared" si="333"/>
        <v>1</v>
      </c>
    </row>
    <row r="831" spans="1:32">
      <c r="A831" s="43" t="s">
        <v>3685</v>
      </c>
      <c r="B831" s="19" t="s">
        <v>1672</v>
      </c>
      <c r="C831" s="19" t="s">
        <v>4202</v>
      </c>
      <c r="D831" s="19">
        <v>42332541</v>
      </c>
      <c r="E831" s="58" t="str">
        <f t="shared" si="311"/>
        <v>KG-ARI-1909-00203-04663/42332541</v>
      </c>
      <c r="F831" s="19" t="s">
        <v>1674</v>
      </c>
      <c r="G831" s="19" t="s">
        <v>1675</v>
      </c>
      <c r="H831" s="45">
        <v>43727</v>
      </c>
      <c r="I831" s="46">
        <v>62</v>
      </c>
      <c r="J831" s="46">
        <v>248</v>
      </c>
      <c r="K831" s="67">
        <f t="shared" si="323"/>
        <v>4</v>
      </c>
      <c r="L831" s="47">
        <v>4.75</v>
      </c>
      <c r="M831" s="68">
        <f t="shared" si="324"/>
        <v>294.5</v>
      </c>
      <c r="N831" s="46">
        <v>72.5</v>
      </c>
      <c r="O831" s="46">
        <v>24.5</v>
      </c>
      <c r="P831" s="46">
        <v>32.5</v>
      </c>
      <c r="Q831" s="73">
        <f t="shared" si="325"/>
        <v>0.058</v>
      </c>
      <c r="R831" s="67">
        <f t="shared" si="326"/>
        <v>3.58</v>
      </c>
      <c r="S831" s="74">
        <f t="shared" si="327"/>
        <v>0.899193548387097</v>
      </c>
      <c r="T831" s="51">
        <v>223</v>
      </c>
      <c r="U831" s="79" t="s">
        <v>3564</v>
      </c>
      <c r="V831" s="26">
        <f>IF(E831="","",SUMIF(OUTBOUND!$G:$G,WMS!E831,OUTBOUND!$L:$L))</f>
        <v>45</v>
      </c>
      <c r="W831" s="26">
        <f>IF(E831="","",SUMIF(OUTBOUND!$G:$G,WMS!E831,OUTBOUND!$M:$M))</f>
        <v>180</v>
      </c>
      <c r="X831" s="73">
        <f>IF(E831="","",SUMIF(OUTBOUND!$G:$G,WMS!E831,OUTBOUND!$O:$O))</f>
        <v>213.75</v>
      </c>
      <c r="Y831" s="73">
        <f>IF(E831="","",SUMIF(OUTBOUND!$G:$G,WMS!E831,OUTBOUND!$AC:$AC))</f>
        <v>161.854838709677</v>
      </c>
      <c r="Z831" s="73">
        <f>IF(E831="","",SUMIF(OUTBOUND!$G:$G,WMS!E831,OUTBOUND!$P:$P))</f>
        <v>2.61</v>
      </c>
      <c r="AA831" s="26">
        <f t="shared" si="328"/>
        <v>17</v>
      </c>
      <c r="AB831" s="26">
        <f t="shared" si="329"/>
        <v>68</v>
      </c>
      <c r="AC831" s="73">
        <f t="shared" si="330"/>
        <v>80.75</v>
      </c>
      <c r="AD831" s="73">
        <f t="shared" si="331"/>
        <v>61.1451612903226</v>
      </c>
      <c r="AE831" s="73">
        <f t="shared" si="332"/>
        <v>0.97</v>
      </c>
      <c r="AF831" s="82" t="b">
        <f t="shared" si="333"/>
        <v>1</v>
      </c>
    </row>
    <row r="832" spans="1:32">
      <c r="A832" s="43" t="s">
        <v>3685</v>
      </c>
      <c r="B832" s="19" t="s">
        <v>1672</v>
      </c>
      <c r="C832" s="19" t="s">
        <v>4202</v>
      </c>
      <c r="D832" s="19">
        <v>42424420</v>
      </c>
      <c r="E832" s="58" t="str">
        <f t="shared" si="311"/>
        <v>KG-ARI-1909-00203-04663/42424420</v>
      </c>
      <c r="F832" s="19" t="s">
        <v>1674</v>
      </c>
      <c r="G832" s="19" t="s">
        <v>1679</v>
      </c>
      <c r="H832" s="45">
        <v>43727</v>
      </c>
      <c r="I832" s="46">
        <v>79</v>
      </c>
      <c r="J832" s="46">
        <v>316</v>
      </c>
      <c r="K832" s="67">
        <f t="shared" si="323"/>
        <v>4</v>
      </c>
      <c r="L832" s="47">
        <v>2.95</v>
      </c>
      <c r="M832" s="68">
        <f t="shared" si="324"/>
        <v>233.05</v>
      </c>
      <c r="N832" s="46">
        <v>36</v>
      </c>
      <c r="O832" s="46">
        <v>36</v>
      </c>
      <c r="P832" s="46">
        <v>18.5</v>
      </c>
      <c r="Q832" s="73">
        <f t="shared" si="325"/>
        <v>0.024</v>
      </c>
      <c r="R832" s="67">
        <f t="shared" si="326"/>
        <v>1.89</v>
      </c>
      <c r="S832" s="74">
        <f t="shared" si="327"/>
        <v>0.579113924050633</v>
      </c>
      <c r="T832" s="51">
        <v>183</v>
      </c>
      <c r="U832" s="52" t="s">
        <v>4203</v>
      </c>
      <c r="V832" s="26">
        <f>IF(E832="","",SUMIF(OUTBOUND!$G:$G,WMS!E832,OUTBOUND!$L:$L))</f>
        <v>16</v>
      </c>
      <c r="W832" s="26">
        <f>IF(E832="","",SUMIF(OUTBOUND!$G:$G,WMS!E832,OUTBOUND!$M:$M))</f>
        <v>64</v>
      </c>
      <c r="X832" s="73">
        <f>IF(E832="","",SUMIF(OUTBOUND!$G:$G,WMS!E832,OUTBOUND!$O:$O))</f>
        <v>47.2</v>
      </c>
      <c r="Y832" s="73">
        <f>IF(E832="","",SUMIF(OUTBOUND!$G:$G,WMS!E832,OUTBOUND!$AC:$AC))</f>
        <v>37.0632911392405</v>
      </c>
      <c r="Z832" s="73">
        <f>IF(E832="","",SUMIF(OUTBOUND!$G:$G,WMS!E832,OUTBOUND!$P:$P))</f>
        <v>0.384</v>
      </c>
      <c r="AA832" s="26">
        <f t="shared" si="328"/>
        <v>63</v>
      </c>
      <c r="AB832" s="26">
        <f t="shared" si="329"/>
        <v>252</v>
      </c>
      <c r="AC832" s="73">
        <f t="shared" si="330"/>
        <v>185.85</v>
      </c>
      <c r="AD832" s="73">
        <f t="shared" si="331"/>
        <v>145.936708860759</v>
      </c>
      <c r="AE832" s="73">
        <f t="shared" si="332"/>
        <v>1.506</v>
      </c>
      <c r="AF832" s="82" t="b">
        <f t="shared" si="333"/>
        <v>1</v>
      </c>
    </row>
    <row r="833" spans="1:32">
      <c r="A833" s="43" t="s">
        <v>3685</v>
      </c>
      <c r="B833" s="19" t="s">
        <v>1672</v>
      </c>
      <c r="C833" s="19" t="s">
        <v>4202</v>
      </c>
      <c r="D833" s="19">
        <v>42726715</v>
      </c>
      <c r="E833" s="58" t="str">
        <f t="shared" si="311"/>
        <v>KG-ARI-1909-00203-04663/42726715</v>
      </c>
      <c r="F833" s="19" t="s">
        <v>1674</v>
      </c>
      <c r="G833" s="19" t="s">
        <v>1677</v>
      </c>
      <c r="H833" s="45">
        <v>43727</v>
      </c>
      <c r="I833" s="46">
        <v>7</v>
      </c>
      <c r="J833" s="46">
        <v>42</v>
      </c>
      <c r="K833" s="67">
        <f t="shared" si="323"/>
        <v>6</v>
      </c>
      <c r="L833" s="47">
        <v>2.9</v>
      </c>
      <c r="M833" s="68">
        <f t="shared" si="324"/>
        <v>20.3</v>
      </c>
      <c r="N833" s="46">
        <v>40.5</v>
      </c>
      <c r="O833" s="46">
        <v>37</v>
      </c>
      <c r="P833" s="46">
        <v>22.5</v>
      </c>
      <c r="Q833" s="73">
        <f t="shared" si="325"/>
        <v>0.034</v>
      </c>
      <c r="R833" s="67">
        <f t="shared" si="326"/>
        <v>0.24</v>
      </c>
      <c r="S833" s="74">
        <f t="shared" si="327"/>
        <v>0.238095238095238</v>
      </c>
      <c r="T833" s="51">
        <v>10</v>
      </c>
      <c r="U833" s="52" t="s">
        <v>4204</v>
      </c>
      <c r="V833" s="26">
        <f>IF(E833="","",SUMIF(OUTBOUND!$G:$G,WMS!E833,OUTBOUND!$L:$L))</f>
        <v>0</v>
      </c>
      <c r="W833" s="26">
        <f>IF(E833="","",SUMIF(OUTBOUND!$G:$G,WMS!E833,OUTBOUND!$M:$M))</f>
        <v>0</v>
      </c>
      <c r="X833" s="73">
        <f>IF(E833="","",SUMIF(OUTBOUND!$G:$G,WMS!E833,OUTBOUND!$O:$O))</f>
        <v>0</v>
      </c>
      <c r="Y833" s="73">
        <f>IF(E833="","",SUMIF(OUTBOUND!$G:$G,WMS!E833,OUTBOUND!$AC:$AC))</f>
        <v>0</v>
      </c>
      <c r="Z833" s="73">
        <f>IF(E833="","",SUMIF(OUTBOUND!$G:$G,WMS!E833,OUTBOUND!$P:$P))</f>
        <v>0</v>
      </c>
      <c r="AA833" s="26">
        <f t="shared" si="328"/>
        <v>7</v>
      </c>
      <c r="AB833" s="26">
        <f t="shared" si="329"/>
        <v>42</v>
      </c>
      <c r="AC833" s="73">
        <f t="shared" si="330"/>
        <v>20.3</v>
      </c>
      <c r="AD833" s="73">
        <f t="shared" si="331"/>
        <v>10</v>
      </c>
      <c r="AE833" s="73">
        <f t="shared" si="332"/>
        <v>0.24</v>
      </c>
      <c r="AF833" s="82" t="b">
        <f t="shared" si="333"/>
        <v>1</v>
      </c>
    </row>
    <row r="834" spans="1:32">
      <c r="A834" s="43" t="s">
        <v>3685</v>
      </c>
      <c r="B834" s="19" t="s">
        <v>1672</v>
      </c>
      <c r="C834" s="19" t="s">
        <v>4202</v>
      </c>
      <c r="D834" s="19">
        <v>42747642</v>
      </c>
      <c r="E834" s="58" t="str">
        <f t="shared" si="311"/>
        <v>KG-ARI-1909-00203-04663/42747642</v>
      </c>
      <c r="F834" s="19" t="s">
        <v>1674</v>
      </c>
      <c r="G834" s="19" t="s">
        <v>1677</v>
      </c>
      <c r="H834" s="45">
        <v>43727</v>
      </c>
      <c r="I834" s="46">
        <v>2</v>
      </c>
      <c r="J834" s="46">
        <v>24</v>
      </c>
      <c r="K834" s="67">
        <f t="shared" si="323"/>
        <v>12</v>
      </c>
      <c r="L834" s="47">
        <v>0.85</v>
      </c>
      <c r="M834" s="68">
        <f t="shared" si="324"/>
        <v>1.7</v>
      </c>
      <c r="N834" s="46">
        <v>19.5</v>
      </c>
      <c r="O834" s="46">
        <v>13.5</v>
      </c>
      <c r="P834" s="46">
        <v>23.5</v>
      </c>
      <c r="Q834" s="73">
        <f t="shared" si="325"/>
        <v>0.006</v>
      </c>
      <c r="R834" s="67">
        <f t="shared" si="326"/>
        <v>0.01</v>
      </c>
      <c r="S834" s="74">
        <f t="shared" si="327"/>
        <v>0.0416666666666667</v>
      </c>
      <c r="T834" s="51">
        <v>1</v>
      </c>
      <c r="U834" s="52" t="s">
        <v>4204</v>
      </c>
      <c r="V834" s="26">
        <f>IF(E834="","",SUMIF(OUTBOUND!$G:$G,WMS!E834,OUTBOUND!$L:$L))</f>
        <v>0</v>
      </c>
      <c r="W834" s="26">
        <f>IF(E834="","",SUMIF(OUTBOUND!$G:$G,WMS!E834,OUTBOUND!$M:$M))</f>
        <v>0</v>
      </c>
      <c r="X834" s="73">
        <f>IF(E834="","",SUMIF(OUTBOUND!$G:$G,WMS!E834,OUTBOUND!$O:$O))</f>
        <v>0</v>
      </c>
      <c r="Y834" s="73">
        <f>IF(E834="","",SUMIF(OUTBOUND!$G:$G,WMS!E834,OUTBOUND!$AC:$AC))</f>
        <v>0</v>
      </c>
      <c r="Z834" s="73">
        <f>IF(E834="","",SUMIF(OUTBOUND!$G:$G,WMS!E834,OUTBOUND!$P:$P))</f>
        <v>0</v>
      </c>
      <c r="AA834" s="26">
        <f t="shared" si="328"/>
        <v>2</v>
      </c>
      <c r="AB834" s="26">
        <f t="shared" si="329"/>
        <v>24</v>
      </c>
      <c r="AC834" s="73">
        <f t="shared" si="330"/>
        <v>1.7</v>
      </c>
      <c r="AD834" s="73">
        <f t="shared" si="331"/>
        <v>1</v>
      </c>
      <c r="AE834" s="73">
        <f t="shared" si="332"/>
        <v>0.01</v>
      </c>
      <c r="AF834" s="82" t="b">
        <f t="shared" si="333"/>
        <v>1</v>
      </c>
    </row>
    <row r="835" spans="1:32">
      <c r="A835" s="43" t="s">
        <v>3685</v>
      </c>
      <c r="B835" s="19" t="s">
        <v>1672</v>
      </c>
      <c r="C835" s="19" t="s">
        <v>4202</v>
      </c>
      <c r="D835" s="19">
        <v>42720454</v>
      </c>
      <c r="E835" s="58" t="str">
        <f t="shared" si="311"/>
        <v>KG-ARI-1909-00203-04663/42720454</v>
      </c>
      <c r="F835" s="19" t="s">
        <v>1674</v>
      </c>
      <c r="G835" s="19" t="s">
        <v>1679</v>
      </c>
      <c r="H835" s="45">
        <v>43727</v>
      </c>
      <c r="I835" s="46">
        <v>3</v>
      </c>
      <c r="J835" s="46">
        <v>9</v>
      </c>
      <c r="K835" s="67">
        <f t="shared" si="323"/>
        <v>3</v>
      </c>
      <c r="L835" s="47">
        <v>2.2</v>
      </c>
      <c r="M835" s="68">
        <f t="shared" si="324"/>
        <v>6.6</v>
      </c>
      <c r="N835" s="46">
        <v>34.5</v>
      </c>
      <c r="O835" s="46">
        <v>34</v>
      </c>
      <c r="P835" s="46">
        <v>25</v>
      </c>
      <c r="Q835" s="73">
        <f t="shared" si="325"/>
        <v>0.029</v>
      </c>
      <c r="R835" s="67">
        <f t="shared" si="326"/>
        <v>0.09</v>
      </c>
      <c r="S835" s="74">
        <f t="shared" si="327"/>
        <v>0.222222222222222</v>
      </c>
      <c r="T835" s="51">
        <v>2</v>
      </c>
      <c r="U835" s="52" t="s">
        <v>4204</v>
      </c>
      <c r="V835" s="26">
        <f>IF(E835="","",SUMIF(OUTBOUND!$G:$G,WMS!E835,OUTBOUND!$L:$L))</f>
        <v>0</v>
      </c>
      <c r="W835" s="26">
        <f>IF(E835="","",SUMIF(OUTBOUND!$G:$G,WMS!E835,OUTBOUND!$M:$M))</f>
        <v>0</v>
      </c>
      <c r="X835" s="73">
        <f>IF(E835="","",SUMIF(OUTBOUND!$G:$G,WMS!E835,OUTBOUND!$O:$O))</f>
        <v>0</v>
      </c>
      <c r="Y835" s="73">
        <f>IF(E835="","",SUMIF(OUTBOUND!$G:$G,WMS!E835,OUTBOUND!$AC:$AC))</f>
        <v>0</v>
      </c>
      <c r="Z835" s="73">
        <f>IF(E835="","",SUMIF(OUTBOUND!$G:$G,WMS!E835,OUTBOUND!$P:$P))</f>
        <v>0</v>
      </c>
      <c r="AA835" s="26">
        <f t="shared" si="328"/>
        <v>3</v>
      </c>
      <c r="AB835" s="26">
        <f t="shared" si="329"/>
        <v>9</v>
      </c>
      <c r="AC835" s="73">
        <f t="shared" si="330"/>
        <v>6.6</v>
      </c>
      <c r="AD835" s="73">
        <f t="shared" si="331"/>
        <v>2</v>
      </c>
      <c r="AE835" s="73">
        <f t="shared" si="332"/>
        <v>0.09</v>
      </c>
      <c r="AF835" s="82" t="b">
        <f t="shared" si="333"/>
        <v>1</v>
      </c>
    </row>
    <row r="836" spans="1:32">
      <c r="A836" s="43" t="s">
        <v>3685</v>
      </c>
      <c r="B836" s="19" t="s">
        <v>1672</v>
      </c>
      <c r="C836" s="19" t="s">
        <v>4202</v>
      </c>
      <c r="D836" s="19">
        <v>42424437</v>
      </c>
      <c r="E836" s="58" t="str">
        <f t="shared" si="311"/>
        <v>KG-ARI-1909-00203-04663/42424437</v>
      </c>
      <c r="F836" s="19" t="s">
        <v>1674</v>
      </c>
      <c r="G836" s="19" t="s">
        <v>1675</v>
      </c>
      <c r="H836" s="45">
        <v>43727</v>
      </c>
      <c r="I836" s="46">
        <v>44</v>
      </c>
      <c r="J836" s="46">
        <v>176</v>
      </c>
      <c r="K836" s="67">
        <f t="shared" si="323"/>
        <v>4</v>
      </c>
      <c r="L836" s="47">
        <v>2.8</v>
      </c>
      <c r="M836" s="68">
        <f t="shared" si="324"/>
        <v>123.2</v>
      </c>
      <c r="N836" s="46">
        <v>32.5</v>
      </c>
      <c r="O836" s="46">
        <v>25</v>
      </c>
      <c r="P836" s="46">
        <v>24</v>
      </c>
      <c r="Q836" s="73">
        <f t="shared" si="325"/>
        <v>0.02</v>
      </c>
      <c r="R836" s="67">
        <f t="shared" si="326"/>
        <v>0.86</v>
      </c>
      <c r="S836" s="74">
        <f t="shared" si="327"/>
        <v>0.602272727272727</v>
      </c>
      <c r="T836" s="51">
        <v>106</v>
      </c>
      <c r="U836" s="52" t="s">
        <v>3973</v>
      </c>
      <c r="V836" s="26">
        <f>IF(E836="","",SUMIF(OUTBOUND!$G:$G,WMS!E836,OUTBOUND!$L:$L))</f>
        <v>32</v>
      </c>
      <c r="W836" s="26">
        <f>IF(E836="","",SUMIF(OUTBOUND!$G:$G,WMS!E836,OUTBOUND!$M:$M))</f>
        <v>128</v>
      </c>
      <c r="X836" s="73">
        <f>IF(E836="","",SUMIF(OUTBOUND!$G:$G,WMS!E836,OUTBOUND!$O:$O))</f>
        <v>89.6</v>
      </c>
      <c r="Y836" s="73">
        <f>IF(E836="","",SUMIF(OUTBOUND!$G:$G,WMS!E836,OUTBOUND!$AC:$AC))</f>
        <v>77.0909090909091</v>
      </c>
      <c r="Z836" s="73">
        <f>IF(E836="","",SUMIF(OUTBOUND!$G:$G,WMS!E836,OUTBOUND!$P:$P))</f>
        <v>0.64</v>
      </c>
      <c r="AA836" s="26">
        <f t="shared" si="328"/>
        <v>12</v>
      </c>
      <c r="AB836" s="26">
        <f t="shared" si="329"/>
        <v>48</v>
      </c>
      <c r="AC836" s="73">
        <f t="shared" si="330"/>
        <v>33.6</v>
      </c>
      <c r="AD836" s="73">
        <f t="shared" si="331"/>
        <v>28.9090909090909</v>
      </c>
      <c r="AE836" s="73">
        <f t="shared" si="332"/>
        <v>0.22</v>
      </c>
      <c r="AF836" s="82" t="b">
        <f t="shared" si="333"/>
        <v>1</v>
      </c>
    </row>
    <row r="837" spans="1:32">
      <c r="A837" s="43" t="s">
        <v>3685</v>
      </c>
      <c r="B837" s="19" t="s">
        <v>1672</v>
      </c>
      <c r="C837" s="19" t="s">
        <v>4202</v>
      </c>
      <c r="D837" s="19">
        <v>42705482</v>
      </c>
      <c r="E837" s="58" t="str">
        <f t="shared" si="311"/>
        <v>KG-ARI-1909-00203-04663/42705482</v>
      </c>
      <c r="F837" s="19" t="s">
        <v>1682</v>
      </c>
      <c r="G837" s="19" t="s">
        <v>1683</v>
      </c>
      <c r="H837" s="45">
        <v>43727</v>
      </c>
      <c r="I837" s="46">
        <v>6</v>
      </c>
      <c r="J837" s="46">
        <v>24</v>
      </c>
      <c r="K837" s="67">
        <f t="shared" si="323"/>
        <v>4</v>
      </c>
      <c r="L837" s="47">
        <v>3</v>
      </c>
      <c r="M837" s="68">
        <f t="shared" si="324"/>
        <v>18</v>
      </c>
      <c r="N837" s="46">
        <v>41</v>
      </c>
      <c r="O837" s="46">
        <v>25.5</v>
      </c>
      <c r="P837" s="46">
        <v>24.5</v>
      </c>
      <c r="Q837" s="73">
        <f t="shared" si="325"/>
        <v>0.026</v>
      </c>
      <c r="R837" s="67">
        <f t="shared" si="326"/>
        <v>0.15</v>
      </c>
      <c r="S837" s="74">
        <f t="shared" si="327"/>
        <v>0.583333333333333</v>
      </c>
      <c r="T837" s="51">
        <v>14</v>
      </c>
      <c r="U837" s="52" t="s">
        <v>4205</v>
      </c>
      <c r="V837" s="26">
        <f>IF(E837="","",SUMIF(OUTBOUND!$G:$G,WMS!E837,OUTBOUND!$L:$L))</f>
        <v>0</v>
      </c>
      <c r="W837" s="26">
        <f>IF(E837="","",SUMIF(OUTBOUND!$G:$G,WMS!E837,OUTBOUND!$M:$M))</f>
        <v>0</v>
      </c>
      <c r="X837" s="73">
        <f>IF(E837="","",SUMIF(OUTBOUND!$G:$G,WMS!E837,OUTBOUND!$O:$O))</f>
        <v>0</v>
      </c>
      <c r="Y837" s="73">
        <f>IF(E837="","",SUMIF(OUTBOUND!$G:$G,WMS!E837,OUTBOUND!$AC:$AC))</f>
        <v>0</v>
      </c>
      <c r="Z837" s="73">
        <f>IF(E837="","",SUMIF(OUTBOUND!$G:$G,WMS!E837,OUTBOUND!$P:$P))</f>
        <v>0</v>
      </c>
      <c r="AA837" s="26">
        <f t="shared" si="328"/>
        <v>6</v>
      </c>
      <c r="AB837" s="26">
        <f t="shared" si="329"/>
        <v>24</v>
      </c>
      <c r="AC837" s="73">
        <f t="shared" si="330"/>
        <v>18</v>
      </c>
      <c r="AD837" s="73">
        <f t="shared" si="331"/>
        <v>14</v>
      </c>
      <c r="AE837" s="73">
        <f t="shared" si="332"/>
        <v>0.15</v>
      </c>
      <c r="AF837" s="82" t="b">
        <f t="shared" si="333"/>
        <v>1</v>
      </c>
    </row>
    <row r="838" spans="1:32">
      <c r="A838" s="43" t="s">
        <v>3685</v>
      </c>
      <c r="B838" s="19" t="s">
        <v>1672</v>
      </c>
      <c r="C838" s="19" t="s">
        <v>4202</v>
      </c>
      <c r="D838" s="19">
        <v>42475712</v>
      </c>
      <c r="E838" s="58" t="str">
        <f t="shared" si="311"/>
        <v>KG-ARI-1909-00203-04663/42475712</v>
      </c>
      <c r="F838" s="19" t="s">
        <v>1682</v>
      </c>
      <c r="G838" s="19" t="s">
        <v>1684</v>
      </c>
      <c r="H838" s="45">
        <v>43727</v>
      </c>
      <c r="I838" s="46">
        <v>65</v>
      </c>
      <c r="J838" s="46">
        <v>195</v>
      </c>
      <c r="K838" s="67">
        <f t="shared" si="323"/>
        <v>3</v>
      </c>
      <c r="L838" s="47">
        <v>2.1</v>
      </c>
      <c r="M838" s="68">
        <f t="shared" si="324"/>
        <v>136.5</v>
      </c>
      <c r="N838" s="46">
        <v>48.5</v>
      </c>
      <c r="O838" s="46">
        <v>17</v>
      </c>
      <c r="P838" s="46">
        <v>39.5</v>
      </c>
      <c r="Q838" s="73">
        <f t="shared" si="325"/>
        <v>0.033</v>
      </c>
      <c r="R838" s="67">
        <f t="shared" si="326"/>
        <v>2.12</v>
      </c>
      <c r="S838" s="74">
        <f t="shared" si="327"/>
        <v>0.538461538461538</v>
      </c>
      <c r="T838" s="51">
        <v>105</v>
      </c>
      <c r="U838" s="52" t="s">
        <v>4066</v>
      </c>
      <c r="V838" s="26">
        <f>IF(E838="","",SUMIF(OUTBOUND!$G:$G,WMS!E838,OUTBOUND!$L:$L))</f>
        <v>34</v>
      </c>
      <c r="W838" s="26">
        <f>IF(E838="","",SUMIF(OUTBOUND!$G:$G,WMS!E838,OUTBOUND!$M:$M))</f>
        <v>102</v>
      </c>
      <c r="X838" s="73">
        <f>IF(E838="","",SUMIF(OUTBOUND!$G:$G,WMS!E838,OUTBOUND!$O:$O))</f>
        <v>71.4</v>
      </c>
      <c r="Y838" s="73">
        <f>IF(E838="","",SUMIF(OUTBOUND!$G:$G,WMS!E838,OUTBOUND!$AC:$AC))</f>
        <v>54.9230769230769</v>
      </c>
      <c r="Z838" s="73">
        <f>IF(E838="","",SUMIF(OUTBOUND!$G:$G,WMS!E838,OUTBOUND!$P:$P))</f>
        <v>1.122</v>
      </c>
      <c r="AA838" s="26">
        <f t="shared" si="328"/>
        <v>31</v>
      </c>
      <c r="AB838" s="26">
        <f t="shared" si="329"/>
        <v>93</v>
      </c>
      <c r="AC838" s="73">
        <f t="shared" si="330"/>
        <v>65.1</v>
      </c>
      <c r="AD838" s="73">
        <f t="shared" si="331"/>
        <v>50.0769230769231</v>
      </c>
      <c r="AE838" s="73">
        <f t="shared" si="332"/>
        <v>0.998</v>
      </c>
      <c r="AF838" s="82" t="b">
        <f t="shared" si="333"/>
        <v>1</v>
      </c>
    </row>
    <row r="839" spans="1:32">
      <c r="A839" s="43" t="s">
        <v>3685</v>
      </c>
      <c r="B839" s="19" t="s">
        <v>1672</v>
      </c>
      <c r="C839" s="19" t="s">
        <v>4202</v>
      </c>
      <c r="D839" s="19">
        <v>42110743</v>
      </c>
      <c r="E839" s="58" t="str">
        <f t="shared" si="311"/>
        <v>KG-ARI-1909-00203-04663/42110743</v>
      </c>
      <c r="F839" s="19" t="s">
        <v>1682</v>
      </c>
      <c r="G839" s="19" t="s">
        <v>1685</v>
      </c>
      <c r="H839" s="45">
        <v>43727</v>
      </c>
      <c r="I839" s="46">
        <v>150</v>
      </c>
      <c r="J839" s="46">
        <v>900</v>
      </c>
      <c r="K839" s="67">
        <f t="shared" si="323"/>
        <v>6</v>
      </c>
      <c r="L839" s="47">
        <v>1.85</v>
      </c>
      <c r="M839" s="68">
        <f t="shared" si="324"/>
        <v>277.5</v>
      </c>
      <c r="N839" s="46">
        <v>31</v>
      </c>
      <c r="O839" s="46">
        <v>24</v>
      </c>
      <c r="P839" s="46">
        <v>16.5</v>
      </c>
      <c r="Q839" s="73">
        <f t="shared" si="325"/>
        <v>0.012</v>
      </c>
      <c r="R839" s="67">
        <f t="shared" si="326"/>
        <v>1.84</v>
      </c>
      <c r="S839" s="74">
        <f t="shared" si="327"/>
        <v>0.236666666666667</v>
      </c>
      <c r="T839" s="51">
        <v>213</v>
      </c>
      <c r="U839" s="52" t="s">
        <v>4206</v>
      </c>
      <c r="V839" s="26">
        <f>IF(E839="","",SUMIF(OUTBOUND!$G:$G,WMS!E839,OUTBOUND!$L:$L))</f>
        <v>17</v>
      </c>
      <c r="W839" s="26">
        <f>IF(E839="","",SUMIF(OUTBOUND!$G:$G,WMS!E839,OUTBOUND!$M:$M))</f>
        <v>102</v>
      </c>
      <c r="X839" s="73">
        <f>IF(E839="","",SUMIF(OUTBOUND!$G:$G,WMS!E839,OUTBOUND!$O:$O))</f>
        <v>31.45</v>
      </c>
      <c r="Y839" s="73">
        <f>IF(E839="","",SUMIF(OUTBOUND!$G:$G,WMS!E839,OUTBOUND!$AC:$AC))</f>
        <v>24.14</v>
      </c>
      <c r="Z839" s="73">
        <f>IF(E839="","",SUMIF(OUTBOUND!$G:$G,WMS!E839,OUTBOUND!$P:$P))</f>
        <v>0.204</v>
      </c>
      <c r="AA839" s="26">
        <f t="shared" si="328"/>
        <v>133</v>
      </c>
      <c r="AB839" s="26">
        <f t="shared" si="329"/>
        <v>798</v>
      </c>
      <c r="AC839" s="73">
        <f t="shared" si="330"/>
        <v>246.05</v>
      </c>
      <c r="AD839" s="73">
        <f t="shared" si="331"/>
        <v>188.86</v>
      </c>
      <c r="AE839" s="73">
        <f t="shared" si="332"/>
        <v>1.636</v>
      </c>
      <c r="AF839" s="82" t="b">
        <f t="shared" si="333"/>
        <v>1</v>
      </c>
    </row>
    <row r="840" spans="1:32">
      <c r="A840" s="43" t="s">
        <v>3685</v>
      </c>
      <c r="B840" s="19" t="s">
        <v>1672</v>
      </c>
      <c r="C840" s="19" t="s">
        <v>4202</v>
      </c>
      <c r="D840" s="19">
        <v>42705178</v>
      </c>
      <c r="E840" s="58" t="str">
        <f t="shared" si="311"/>
        <v>KG-ARI-1909-00203-04663/42705178</v>
      </c>
      <c r="F840" s="19" t="s">
        <v>1682</v>
      </c>
      <c r="G840" s="19" t="s">
        <v>1686</v>
      </c>
      <c r="H840" s="45">
        <v>43727</v>
      </c>
      <c r="I840" s="46">
        <v>4</v>
      </c>
      <c r="J840" s="46">
        <v>24</v>
      </c>
      <c r="K840" s="67">
        <f t="shared" si="323"/>
        <v>6</v>
      </c>
      <c r="L840" s="47">
        <v>1.2</v>
      </c>
      <c r="M840" s="68">
        <f t="shared" si="324"/>
        <v>4.8</v>
      </c>
      <c r="N840" s="46">
        <v>39.5</v>
      </c>
      <c r="O840" s="46">
        <v>31.5</v>
      </c>
      <c r="P840" s="46">
        <v>14.5</v>
      </c>
      <c r="Q840" s="73">
        <f t="shared" si="325"/>
        <v>0.018</v>
      </c>
      <c r="R840" s="67">
        <f t="shared" si="326"/>
        <v>0.07</v>
      </c>
      <c r="S840" s="74">
        <f t="shared" si="327"/>
        <v>0.125</v>
      </c>
      <c r="T840" s="51">
        <v>3</v>
      </c>
      <c r="U840" s="52" t="s">
        <v>4205</v>
      </c>
      <c r="V840" s="26">
        <f>IF(E840="","",SUMIF(OUTBOUND!$G:$G,WMS!E840,OUTBOUND!$L:$L))</f>
        <v>2</v>
      </c>
      <c r="W840" s="26">
        <f>IF(E840="","",SUMIF(OUTBOUND!$G:$G,WMS!E840,OUTBOUND!$M:$M))</f>
        <v>12</v>
      </c>
      <c r="X840" s="73">
        <f>IF(E840="","",SUMIF(OUTBOUND!$G:$G,WMS!E840,OUTBOUND!$O:$O))</f>
        <v>2.4</v>
      </c>
      <c r="Y840" s="73">
        <f>IF(E840="","",SUMIF(OUTBOUND!$G:$G,WMS!E840,OUTBOUND!$AC:$AC))</f>
        <v>1.5</v>
      </c>
      <c r="Z840" s="73">
        <f>IF(E840="","",SUMIF(OUTBOUND!$G:$G,WMS!E840,OUTBOUND!$P:$P))</f>
        <v>0.036</v>
      </c>
      <c r="AA840" s="26">
        <f t="shared" si="328"/>
        <v>2</v>
      </c>
      <c r="AB840" s="26">
        <f t="shared" si="329"/>
        <v>12</v>
      </c>
      <c r="AC840" s="73">
        <f t="shared" si="330"/>
        <v>2.4</v>
      </c>
      <c r="AD840" s="73">
        <f t="shared" si="331"/>
        <v>1.5</v>
      </c>
      <c r="AE840" s="73">
        <f t="shared" si="332"/>
        <v>0.034</v>
      </c>
      <c r="AF840" s="82" t="b">
        <f t="shared" si="333"/>
        <v>1</v>
      </c>
    </row>
    <row r="841" spans="1:32">
      <c r="A841" s="43" t="s">
        <v>3685</v>
      </c>
      <c r="B841" s="19" t="s">
        <v>1672</v>
      </c>
      <c r="C841" s="19" t="s">
        <v>4202</v>
      </c>
      <c r="D841" s="19">
        <v>42474616</v>
      </c>
      <c r="E841" s="58" t="str">
        <f t="shared" si="311"/>
        <v>KG-ARI-1909-00203-04663/42474616</v>
      </c>
      <c r="F841" s="19" t="s">
        <v>1682</v>
      </c>
      <c r="G841" s="19" t="s">
        <v>1687</v>
      </c>
      <c r="H841" s="45">
        <v>43727</v>
      </c>
      <c r="I841" s="46">
        <v>3</v>
      </c>
      <c r="J841" s="46">
        <v>36</v>
      </c>
      <c r="K841" s="67">
        <f t="shared" si="323"/>
        <v>12</v>
      </c>
      <c r="L841" s="47">
        <v>1.2</v>
      </c>
      <c r="M841" s="68">
        <f t="shared" si="324"/>
        <v>3.6</v>
      </c>
      <c r="N841" s="46">
        <v>27.5</v>
      </c>
      <c r="O841" s="46">
        <v>19</v>
      </c>
      <c r="P841" s="46">
        <v>19</v>
      </c>
      <c r="Q841" s="73">
        <f t="shared" si="325"/>
        <v>0.01</v>
      </c>
      <c r="R841" s="67">
        <f t="shared" si="326"/>
        <v>0.03</v>
      </c>
      <c r="S841" s="74">
        <f t="shared" si="327"/>
        <v>0.0833333333333333</v>
      </c>
      <c r="T841" s="51">
        <v>3</v>
      </c>
      <c r="U841" s="52" t="s">
        <v>4205</v>
      </c>
      <c r="V841" s="26">
        <f>IF(E841="","",SUMIF(OUTBOUND!$G:$G,WMS!E841,OUTBOUND!$L:$L))</f>
        <v>2</v>
      </c>
      <c r="W841" s="26">
        <f>IF(E841="","",SUMIF(OUTBOUND!$G:$G,WMS!E841,OUTBOUND!$M:$M))</f>
        <v>24</v>
      </c>
      <c r="X841" s="73">
        <f>IF(E841="","",SUMIF(OUTBOUND!$G:$G,WMS!E841,OUTBOUND!$O:$O))</f>
        <v>2.4</v>
      </c>
      <c r="Y841" s="73">
        <f>IF(E841="","",SUMIF(OUTBOUND!$G:$G,WMS!E841,OUTBOUND!$AC:$AC))</f>
        <v>2</v>
      </c>
      <c r="Z841" s="73">
        <f>IF(E841="","",SUMIF(OUTBOUND!$G:$G,WMS!E841,OUTBOUND!$P:$P))</f>
        <v>0.02</v>
      </c>
      <c r="AA841" s="26">
        <f t="shared" si="328"/>
        <v>1</v>
      </c>
      <c r="AB841" s="26">
        <f t="shared" si="329"/>
        <v>12</v>
      </c>
      <c r="AC841" s="73">
        <f t="shared" si="330"/>
        <v>1.2</v>
      </c>
      <c r="AD841" s="73">
        <f t="shared" si="331"/>
        <v>1</v>
      </c>
      <c r="AE841" s="73">
        <f t="shared" si="332"/>
        <v>0.01</v>
      </c>
      <c r="AF841" s="82" t="b">
        <f t="shared" si="333"/>
        <v>1</v>
      </c>
    </row>
    <row r="842" spans="1:32">
      <c r="A842" s="43" t="s">
        <v>3685</v>
      </c>
      <c r="B842" s="19" t="s">
        <v>1672</v>
      </c>
      <c r="C842" s="19" t="s">
        <v>4202</v>
      </c>
      <c r="D842" s="19">
        <v>42369592</v>
      </c>
      <c r="E842" s="58" t="str">
        <f t="shared" si="311"/>
        <v>KG-ARI-1909-00203-04663/42369592</v>
      </c>
      <c r="F842" s="19" t="s">
        <v>1682</v>
      </c>
      <c r="G842" s="19" t="s">
        <v>1688</v>
      </c>
      <c r="H842" s="45">
        <v>43727</v>
      </c>
      <c r="I842" s="46">
        <v>32</v>
      </c>
      <c r="J842" s="46">
        <v>192</v>
      </c>
      <c r="K842" s="67">
        <f t="shared" si="323"/>
        <v>6</v>
      </c>
      <c r="L842" s="47">
        <v>1.05</v>
      </c>
      <c r="M842" s="68">
        <f t="shared" si="324"/>
        <v>33.6</v>
      </c>
      <c r="N842" s="46">
        <v>26.5</v>
      </c>
      <c r="O842" s="46">
        <v>26.5</v>
      </c>
      <c r="P842" s="46">
        <v>13.5</v>
      </c>
      <c r="Q842" s="73">
        <f t="shared" si="325"/>
        <v>0.009</v>
      </c>
      <c r="R842" s="67">
        <f t="shared" si="326"/>
        <v>0.3</v>
      </c>
      <c r="S842" s="74">
        <f t="shared" si="327"/>
        <v>0.125</v>
      </c>
      <c r="T842" s="51">
        <v>24</v>
      </c>
      <c r="U842" s="52" t="s">
        <v>4205</v>
      </c>
      <c r="V842" s="26">
        <f>IF(E842="","",SUMIF(OUTBOUND!$G:$G,WMS!E842,OUTBOUND!$L:$L))</f>
        <v>13</v>
      </c>
      <c r="W842" s="26">
        <f>IF(E842="","",SUMIF(OUTBOUND!$G:$G,WMS!E842,OUTBOUND!$M:$M))</f>
        <v>78</v>
      </c>
      <c r="X842" s="73">
        <f>IF(E842="","",SUMIF(OUTBOUND!$G:$G,WMS!E842,OUTBOUND!$O:$O))</f>
        <v>13.65</v>
      </c>
      <c r="Y842" s="73">
        <f>IF(E842="","",SUMIF(OUTBOUND!$G:$G,WMS!E842,OUTBOUND!$AC:$AC))</f>
        <v>9.75</v>
      </c>
      <c r="Z842" s="73">
        <f>IF(E842="","",SUMIF(OUTBOUND!$G:$G,WMS!E842,OUTBOUND!$P:$P))</f>
        <v>0.117</v>
      </c>
      <c r="AA842" s="26">
        <f t="shared" si="328"/>
        <v>19</v>
      </c>
      <c r="AB842" s="26">
        <f t="shared" si="329"/>
        <v>114</v>
      </c>
      <c r="AC842" s="73">
        <f t="shared" si="330"/>
        <v>19.95</v>
      </c>
      <c r="AD842" s="73">
        <f t="shared" si="331"/>
        <v>14.25</v>
      </c>
      <c r="AE842" s="73">
        <f t="shared" si="332"/>
        <v>0.183</v>
      </c>
      <c r="AF842" s="82" t="b">
        <f t="shared" si="333"/>
        <v>1</v>
      </c>
    </row>
    <row r="843" spans="1:32">
      <c r="A843" s="43" t="s">
        <v>3685</v>
      </c>
      <c r="B843" s="19" t="s">
        <v>1672</v>
      </c>
      <c r="C843" s="19" t="s">
        <v>4202</v>
      </c>
      <c r="D843" s="19">
        <v>42743170</v>
      </c>
      <c r="E843" s="58" t="str">
        <f t="shared" si="311"/>
        <v>KG-ARI-1909-00203-04663/42743170</v>
      </c>
      <c r="F843" s="19" t="s">
        <v>1682</v>
      </c>
      <c r="G843" s="19" t="s">
        <v>1689</v>
      </c>
      <c r="H843" s="45">
        <v>43727</v>
      </c>
      <c r="I843" s="46">
        <v>13</v>
      </c>
      <c r="J843" s="46">
        <v>78</v>
      </c>
      <c r="K843" s="67">
        <f t="shared" si="323"/>
        <v>6</v>
      </c>
      <c r="L843" s="47">
        <v>6.35</v>
      </c>
      <c r="M843" s="68">
        <f t="shared" si="324"/>
        <v>82.55</v>
      </c>
      <c r="N843" s="46">
        <v>41</v>
      </c>
      <c r="O843" s="46">
        <v>21.5</v>
      </c>
      <c r="P843" s="46">
        <v>24.5</v>
      </c>
      <c r="Q843" s="73">
        <f t="shared" si="325"/>
        <v>0.022</v>
      </c>
      <c r="R843" s="67">
        <f t="shared" si="326"/>
        <v>0.28</v>
      </c>
      <c r="S843" s="74">
        <f t="shared" si="327"/>
        <v>0.82051282051282</v>
      </c>
      <c r="T843" s="51">
        <v>64</v>
      </c>
      <c r="U843" s="52" t="s">
        <v>4207</v>
      </c>
      <c r="V843" s="26">
        <f>IF(E843="","",SUMIF(OUTBOUND!$G:$G,WMS!E843,OUTBOUND!$L:$L))</f>
        <v>0</v>
      </c>
      <c r="W843" s="26">
        <f>IF(E843="","",SUMIF(OUTBOUND!$G:$G,WMS!E843,OUTBOUND!$M:$M))</f>
        <v>0</v>
      </c>
      <c r="X843" s="73">
        <f>IF(E843="","",SUMIF(OUTBOUND!$G:$G,WMS!E843,OUTBOUND!$O:$O))</f>
        <v>0</v>
      </c>
      <c r="Y843" s="73">
        <f>IF(E843="","",SUMIF(OUTBOUND!$G:$G,WMS!E843,OUTBOUND!$AC:$AC))</f>
        <v>0</v>
      </c>
      <c r="Z843" s="73">
        <f>IF(E843="","",SUMIF(OUTBOUND!$G:$G,WMS!E843,OUTBOUND!$P:$P))</f>
        <v>0</v>
      </c>
      <c r="AA843" s="26">
        <f t="shared" si="328"/>
        <v>13</v>
      </c>
      <c r="AB843" s="26">
        <f t="shared" si="329"/>
        <v>78</v>
      </c>
      <c r="AC843" s="73">
        <f t="shared" si="330"/>
        <v>82.55</v>
      </c>
      <c r="AD843" s="73">
        <f t="shared" si="331"/>
        <v>64</v>
      </c>
      <c r="AE843" s="73">
        <f t="shared" si="332"/>
        <v>0.28</v>
      </c>
      <c r="AF843" s="82" t="b">
        <f t="shared" si="333"/>
        <v>1</v>
      </c>
    </row>
    <row r="844" spans="1:32">
      <c r="A844" s="43" t="s">
        <v>3685</v>
      </c>
      <c r="B844" s="19" t="s">
        <v>1672</v>
      </c>
      <c r="C844" s="19" t="s">
        <v>4202</v>
      </c>
      <c r="D844" s="19">
        <v>41682500</v>
      </c>
      <c r="E844" s="58" t="str">
        <f t="shared" si="311"/>
        <v>KG-ARI-1909-00203-04663/41682500</v>
      </c>
      <c r="F844" s="19" t="s">
        <v>1682</v>
      </c>
      <c r="G844" s="19" t="s">
        <v>1690</v>
      </c>
      <c r="H844" s="45">
        <v>43727</v>
      </c>
      <c r="I844" s="46">
        <v>24</v>
      </c>
      <c r="J844" s="46">
        <v>96</v>
      </c>
      <c r="K844" s="67">
        <f t="shared" si="323"/>
        <v>4</v>
      </c>
      <c r="L844" s="47">
        <v>4.6</v>
      </c>
      <c r="M844" s="68">
        <f t="shared" si="324"/>
        <v>110.4</v>
      </c>
      <c r="N844" s="46">
        <v>24</v>
      </c>
      <c r="O844" s="46">
        <v>17.5</v>
      </c>
      <c r="P844" s="46">
        <v>23.5</v>
      </c>
      <c r="Q844" s="73">
        <f t="shared" si="325"/>
        <v>0.01</v>
      </c>
      <c r="R844" s="67">
        <f t="shared" si="326"/>
        <v>0.24</v>
      </c>
      <c r="S844" s="74">
        <f t="shared" si="327"/>
        <v>0.979166666666667</v>
      </c>
      <c r="T844" s="51">
        <v>94</v>
      </c>
      <c r="U844" s="52" t="s">
        <v>4207</v>
      </c>
      <c r="V844" s="26">
        <f>IF(E844="","",SUMIF(OUTBOUND!$G:$G,WMS!E844,OUTBOUND!$L:$L))</f>
        <v>9</v>
      </c>
      <c r="W844" s="26">
        <f>IF(E844="","",SUMIF(OUTBOUND!$G:$G,WMS!E844,OUTBOUND!$M:$M))</f>
        <v>36</v>
      </c>
      <c r="X844" s="73">
        <f>IF(E844="","",SUMIF(OUTBOUND!$G:$G,WMS!E844,OUTBOUND!$O:$O))</f>
        <v>41.4</v>
      </c>
      <c r="Y844" s="73">
        <f>IF(E844="","",SUMIF(OUTBOUND!$G:$G,WMS!E844,OUTBOUND!$AC:$AC))</f>
        <v>35.25</v>
      </c>
      <c r="Z844" s="73">
        <f>IF(E844="","",SUMIF(OUTBOUND!$G:$G,WMS!E844,OUTBOUND!$P:$P))</f>
        <v>0.09</v>
      </c>
      <c r="AA844" s="26">
        <f t="shared" si="328"/>
        <v>15</v>
      </c>
      <c r="AB844" s="26">
        <f t="shared" si="329"/>
        <v>60</v>
      </c>
      <c r="AC844" s="73">
        <f t="shared" si="330"/>
        <v>69</v>
      </c>
      <c r="AD844" s="73">
        <f t="shared" si="331"/>
        <v>58.75</v>
      </c>
      <c r="AE844" s="73">
        <f t="shared" si="332"/>
        <v>0.15</v>
      </c>
      <c r="AF844" s="82" t="b">
        <f t="shared" si="333"/>
        <v>1</v>
      </c>
    </row>
    <row r="845" spans="1:32">
      <c r="A845" s="43" t="s">
        <v>3685</v>
      </c>
      <c r="B845" s="19" t="s">
        <v>1672</v>
      </c>
      <c r="C845" s="19" t="s">
        <v>4202</v>
      </c>
      <c r="D845" s="19">
        <v>42487654</v>
      </c>
      <c r="E845" s="58" t="str">
        <f t="shared" si="311"/>
        <v>KG-ARI-1909-00203-04663/42487654</v>
      </c>
      <c r="F845" s="19" t="s">
        <v>1682</v>
      </c>
      <c r="G845" s="19" t="s">
        <v>1691</v>
      </c>
      <c r="H845" s="45">
        <v>43727</v>
      </c>
      <c r="I845" s="46">
        <v>13</v>
      </c>
      <c r="J845" s="46">
        <v>52</v>
      </c>
      <c r="K845" s="67">
        <f t="shared" si="323"/>
        <v>4</v>
      </c>
      <c r="L845" s="47">
        <v>3.3</v>
      </c>
      <c r="M845" s="68">
        <f t="shared" si="324"/>
        <v>42.9</v>
      </c>
      <c r="N845" s="46">
        <v>30.5</v>
      </c>
      <c r="O845" s="46">
        <v>26.5</v>
      </c>
      <c r="P845" s="46">
        <v>31</v>
      </c>
      <c r="Q845" s="73">
        <f t="shared" si="325"/>
        <v>0.025</v>
      </c>
      <c r="R845" s="67">
        <f t="shared" si="326"/>
        <v>0.33</v>
      </c>
      <c r="S845" s="74">
        <f t="shared" si="327"/>
        <v>0.692307692307692</v>
      </c>
      <c r="T845" s="51">
        <v>36</v>
      </c>
      <c r="U845" s="52" t="s">
        <v>3975</v>
      </c>
      <c r="V845" s="26">
        <f>IF(E845="","",SUMIF(OUTBOUND!$G:$G,WMS!E845,OUTBOUND!$L:$L))</f>
        <v>1</v>
      </c>
      <c r="W845" s="26">
        <f>IF(E845="","",SUMIF(OUTBOUND!$G:$G,WMS!E845,OUTBOUND!$M:$M))</f>
        <v>4</v>
      </c>
      <c r="X845" s="73">
        <f>IF(E845="","",SUMIF(OUTBOUND!$G:$G,WMS!E845,OUTBOUND!$O:$O))</f>
        <v>3.3</v>
      </c>
      <c r="Y845" s="73">
        <f>IF(E845="","",SUMIF(OUTBOUND!$G:$G,WMS!E845,OUTBOUND!$AC:$AC))</f>
        <v>2.76923076923077</v>
      </c>
      <c r="Z845" s="73">
        <f>IF(E845="","",SUMIF(OUTBOUND!$G:$G,WMS!E845,OUTBOUND!$P:$P))</f>
        <v>0.025</v>
      </c>
      <c r="AA845" s="26">
        <f t="shared" si="328"/>
        <v>12</v>
      </c>
      <c r="AB845" s="26">
        <f t="shared" si="329"/>
        <v>48</v>
      </c>
      <c r="AC845" s="73">
        <f t="shared" si="330"/>
        <v>39.6</v>
      </c>
      <c r="AD845" s="73">
        <f t="shared" si="331"/>
        <v>33.2307692307692</v>
      </c>
      <c r="AE845" s="73">
        <f t="shared" si="332"/>
        <v>0.305</v>
      </c>
      <c r="AF845" s="82" t="b">
        <f t="shared" si="333"/>
        <v>1</v>
      </c>
    </row>
    <row r="846" spans="1:32">
      <c r="A846" s="43" t="s">
        <v>3685</v>
      </c>
      <c r="B846" s="19" t="s">
        <v>1672</v>
      </c>
      <c r="C846" s="19" t="s">
        <v>4202</v>
      </c>
      <c r="D846" s="19">
        <v>41674284</v>
      </c>
      <c r="E846" s="58" t="str">
        <f t="shared" ref="E846:E890" si="334">IF(D846="","",C846&amp;"/"&amp;D846)</f>
        <v>KG-ARI-1909-00203-04663/41674284</v>
      </c>
      <c r="F846" s="19" t="s">
        <v>1682</v>
      </c>
      <c r="G846" s="19" t="s">
        <v>1692</v>
      </c>
      <c r="H846" s="45">
        <v>43727</v>
      </c>
      <c r="I846" s="46">
        <v>3</v>
      </c>
      <c r="J846" s="46">
        <v>18</v>
      </c>
      <c r="K846" s="67">
        <f t="shared" si="323"/>
        <v>6</v>
      </c>
      <c r="L846" s="47">
        <v>7.95</v>
      </c>
      <c r="M846" s="68">
        <f t="shared" si="324"/>
        <v>23.85</v>
      </c>
      <c r="N846" s="46">
        <v>39.5</v>
      </c>
      <c r="O846" s="46">
        <v>26</v>
      </c>
      <c r="P846" s="46">
        <v>57.5</v>
      </c>
      <c r="Q846" s="73">
        <f t="shared" si="325"/>
        <v>0.059</v>
      </c>
      <c r="R846" s="67">
        <f t="shared" si="326"/>
        <v>0.18</v>
      </c>
      <c r="S846" s="74">
        <f t="shared" si="327"/>
        <v>1</v>
      </c>
      <c r="T846" s="51">
        <v>18</v>
      </c>
      <c r="U846" s="52" t="s">
        <v>3975</v>
      </c>
      <c r="V846" s="26">
        <f>IF(E846="","",SUMIF(OUTBOUND!$G:$G,WMS!E846,OUTBOUND!$L:$L))</f>
        <v>0</v>
      </c>
      <c r="W846" s="26">
        <f>IF(E846="","",SUMIF(OUTBOUND!$G:$G,WMS!E846,OUTBOUND!$M:$M))</f>
        <v>0</v>
      </c>
      <c r="X846" s="73">
        <f>IF(E846="","",SUMIF(OUTBOUND!$G:$G,WMS!E846,OUTBOUND!$O:$O))</f>
        <v>0</v>
      </c>
      <c r="Y846" s="73">
        <f>IF(E846="","",SUMIF(OUTBOUND!$G:$G,WMS!E846,OUTBOUND!$AC:$AC))</f>
        <v>0</v>
      </c>
      <c r="Z846" s="73">
        <f>IF(E846="","",SUMIF(OUTBOUND!$G:$G,WMS!E846,OUTBOUND!$P:$P))</f>
        <v>0</v>
      </c>
      <c r="AA846" s="26">
        <f t="shared" si="328"/>
        <v>3</v>
      </c>
      <c r="AB846" s="26">
        <f t="shared" si="329"/>
        <v>18</v>
      </c>
      <c r="AC846" s="73">
        <f t="shared" si="330"/>
        <v>23.85</v>
      </c>
      <c r="AD846" s="73">
        <f t="shared" si="331"/>
        <v>18</v>
      </c>
      <c r="AE846" s="73">
        <f t="shared" si="332"/>
        <v>0.18</v>
      </c>
      <c r="AF846" s="82" t="b">
        <f t="shared" si="333"/>
        <v>1</v>
      </c>
    </row>
    <row r="847" spans="1:32">
      <c r="A847" s="43" t="s">
        <v>3685</v>
      </c>
      <c r="B847" s="19" t="s">
        <v>1672</v>
      </c>
      <c r="C847" s="19" t="s">
        <v>4202</v>
      </c>
      <c r="D847" s="19">
        <v>42369578</v>
      </c>
      <c r="E847" s="58" t="str">
        <f t="shared" si="334"/>
        <v>KG-ARI-1909-00203-04663/42369578</v>
      </c>
      <c r="F847" s="19" t="s">
        <v>1682</v>
      </c>
      <c r="G847" s="19" t="s">
        <v>1693</v>
      </c>
      <c r="H847" s="45">
        <v>43727</v>
      </c>
      <c r="I847" s="46">
        <v>6</v>
      </c>
      <c r="J847" s="46">
        <v>48</v>
      </c>
      <c r="K847" s="67">
        <f t="shared" si="323"/>
        <v>8</v>
      </c>
      <c r="L847" s="47">
        <v>9.7</v>
      </c>
      <c r="M847" s="68">
        <f t="shared" si="324"/>
        <v>58.2</v>
      </c>
      <c r="N847" s="46">
        <v>25</v>
      </c>
      <c r="O847" s="46">
        <v>25</v>
      </c>
      <c r="P847" s="46">
        <v>26.5</v>
      </c>
      <c r="Q847" s="73">
        <f t="shared" si="325"/>
        <v>0.017</v>
      </c>
      <c r="R847" s="67">
        <f t="shared" si="326"/>
        <v>0.1</v>
      </c>
      <c r="S847" s="74">
        <f t="shared" si="327"/>
        <v>1.20833333333333</v>
      </c>
      <c r="T847" s="51">
        <v>58</v>
      </c>
      <c r="U847" s="52" t="s">
        <v>4205</v>
      </c>
      <c r="V847" s="26">
        <f>IF(E847="","",SUMIF(OUTBOUND!$G:$G,WMS!E847,OUTBOUND!$L:$L))</f>
        <v>0</v>
      </c>
      <c r="W847" s="26">
        <f>IF(E847="","",SUMIF(OUTBOUND!$G:$G,WMS!E847,OUTBOUND!$M:$M))</f>
        <v>0</v>
      </c>
      <c r="X847" s="73">
        <f>IF(E847="","",SUMIF(OUTBOUND!$G:$G,WMS!E847,OUTBOUND!$O:$O))</f>
        <v>0</v>
      </c>
      <c r="Y847" s="73">
        <f>IF(E847="","",SUMIF(OUTBOUND!$G:$G,WMS!E847,OUTBOUND!$AC:$AC))</f>
        <v>0</v>
      </c>
      <c r="Z847" s="73">
        <f>IF(E847="","",SUMIF(OUTBOUND!$G:$G,WMS!E847,OUTBOUND!$P:$P))</f>
        <v>0</v>
      </c>
      <c r="AA847" s="26">
        <f t="shared" si="328"/>
        <v>6</v>
      </c>
      <c r="AB847" s="26">
        <f t="shared" si="329"/>
        <v>48</v>
      </c>
      <c r="AC847" s="73">
        <f t="shared" si="330"/>
        <v>58.2</v>
      </c>
      <c r="AD847" s="73">
        <f t="shared" si="331"/>
        <v>58</v>
      </c>
      <c r="AE847" s="73">
        <f t="shared" si="332"/>
        <v>0.1</v>
      </c>
      <c r="AF847" s="82" t="b">
        <f t="shared" si="333"/>
        <v>1</v>
      </c>
    </row>
    <row r="848" spans="1:32">
      <c r="A848" s="43" t="s">
        <v>3685</v>
      </c>
      <c r="B848" s="19" t="s">
        <v>1672</v>
      </c>
      <c r="C848" s="19" t="s">
        <v>4202</v>
      </c>
      <c r="D848" s="19">
        <v>42705451</v>
      </c>
      <c r="E848" s="58" t="str">
        <f t="shared" si="334"/>
        <v>KG-ARI-1909-00203-04663/42705451</v>
      </c>
      <c r="F848" s="19" t="s">
        <v>1682</v>
      </c>
      <c r="G848" s="19" t="s">
        <v>1694</v>
      </c>
      <c r="H848" s="45">
        <v>43727</v>
      </c>
      <c r="I848" s="46">
        <v>9</v>
      </c>
      <c r="J848" s="46">
        <v>36</v>
      </c>
      <c r="K848" s="67">
        <f t="shared" si="323"/>
        <v>4</v>
      </c>
      <c r="L848" s="47">
        <v>3</v>
      </c>
      <c r="M848" s="68">
        <f t="shared" si="324"/>
        <v>27</v>
      </c>
      <c r="N848" s="46">
        <v>41</v>
      </c>
      <c r="O848" s="46">
        <v>25.5</v>
      </c>
      <c r="P848" s="46">
        <v>24.5</v>
      </c>
      <c r="Q848" s="73">
        <f t="shared" si="325"/>
        <v>0.026</v>
      </c>
      <c r="R848" s="67">
        <f t="shared" si="326"/>
        <v>0.23</v>
      </c>
      <c r="S848" s="74">
        <f t="shared" si="327"/>
        <v>0.583333333333333</v>
      </c>
      <c r="T848" s="51">
        <v>21</v>
      </c>
      <c r="U848" s="52" t="s">
        <v>4205</v>
      </c>
      <c r="V848" s="26">
        <f>IF(E848="","",SUMIF(OUTBOUND!$G:$G,WMS!E848,OUTBOUND!$L:$L))</f>
        <v>0</v>
      </c>
      <c r="W848" s="26">
        <f>IF(E848="","",SUMIF(OUTBOUND!$G:$G,WMS!E848,OUTBOUND!$M:$M))</f>
        <v>0</v>
      </c>
      <c r="X848" s="73">
        <f>IF(E848="","",SUMIF(OUTBOUND!$G:$G,WMS!E848,OUTBOUND!$O:$O))</f>
        <v>0</v>
      </c>
      <c r="Y848" s="73">
        <f>IF(E848="","",SUMIF(OUTBOUND!$G:$G,WMS!E848,OUTBOUND!$AC:$AC))</f>
        <v>0</v>
      </c>
      <c r="Z848" s="73">
        <f>IF(E848="","",SUMIF(OUTBOUND!$G:$G,WMS!E848,OUTBOUND!$P:$P))</f>
        <v>0</v>
      </c>
      <c r="AA848" s="26">
        <f t="shared" si="328"/>
        <v>9</v>
      </c>
      <c r="AB848" s="26">
        <f t="shared" si="329"/>
        <v>36</v>
      </c>
      <c r="AC848" s="73">
        <f t="shared" si="330"/>
        <v>27</v>
      </c>
      <c r="AD848" s="73">
        <f t="shared" si="331"/>
        <v>21</v>
      </c>
      <c r="AE848" s="73">
        <f t="shared" si="332"/>
        <v>0.23</v>
      </c>
      <c r="AF848" s="82" t="b">
        <f t="shared" si="333"/>
        <v>1</v>
      </c>
    </row>
    <row r="849" spans="1:32">
      <c r="A849" s="43" t="s">
        <v>3685</v>
      </c>
      <c r="B849" s="19" t="s">
        <v>1672</v>
      </c>
      <c r="C849" s="19" t="s">
        <v>4202</v>
      </c>
      <c r="D849" s="19">
        <v>42747635</v>
      </c>
      <c r="E849" s="58" t="str">
        <f t="shared" si="334"/>
        <v>KG-ARI-1909-00203-04663/42747635</v>
      </c>
      <c r="F849" s="19" t="s">
        <v>1682</v>
      </c>
      <c r="G849" s="19" t="s">
        <v>1695</v>
      </c>
      <c r="H849" s="45">
        <v>43727</v>
      </c>
      <c r="I849" s="46">
        <v>3</v>
      </c>
      <c r="J849" s="46">
        <v>18</v>
      </c>
      <c r="K849" s="67">
        <f t="shared" si="323"/>
        <v>6</v>
      </c>
      <c r="L849" s="47">
        <v>2.1</v>
      </c>
      <c r="M849" s="68">
        <f t="shared" si="324"/>
        <v>6.3</v>
      </c>
      <c r="N849" s="46">
        <v>45.5</v>
      </c>
      <c r="O849" s="46">
        <v>31.5</v>
      </c>
      <c r="P849" s="46">
        <v>16.5</v>
      </c>
      <c r="Q849" s="73">
        <f t="shared" si="325"/>
        <v>0.024</v>
      </c>
      <c r="R849" s="67">
        <f t="shared" si="326"/>
        <v>0.07</v>
      </c>
      <c r="S849" s="74">
        <f t="shared" si="327"/>
        <v>0.166666666666667</v>
      </c>
      <c r="T849" s="51">
        <v>3</v>
      </c>
      <c r="U849" s="52" t="s">
        <v>3975</v>
      </c>
      <c r="V849" s="26">
        <f>IF(E849="","",SUMIF(OUTBOUND!$G:$G,WMS!E849,OUTBOUND!$L:$L))</f>
        <v>0</v>
      </c>
      <c r="W849" s="26">
        <f>IF(E849="","",SUMIF(OUTBOUND!$G:$G,WMS!E849,OUTBOUND!$M:$M))</f>
        <v>0</v>
      </c>
      <c r="X849" s="73">
        <f>IF(E849="","",SUMIF(OUTBOUND!$G:$G,WMS!E849,OUTBOUND!$O:$O))</f>
        <v>0</v>
      </c>
      <c r="Y849" s="73">
        <f>IF(E849="","",SUMIF(OUTBOUND!$G:$G,WMS!E849,OUTBOUND!$AC:$AC))</f>
        <v>0</v>
      </c>
      <c r="Z849" s="73">
        <f>IF(E849="","",SUMIF(OUTBOUND!$G:$G,WMS!E849,OUTBOUND!$P:$P))</f>
        <v>0</v>
      </c>
      <c r="AA849" s="26">
        <f t="shared" si="328"/>
        <v>3</v>
      </c>
      <c r="AB849" s="26">
        <f t="shared" si="329"/>
        <v>18</v>
      </c>
      <c r="AC849" s="73">
        <f t="shared" si="330"/>
        <v>6.3</v>
      </c>
      <c r="AD849" s="73">
        <f t="shared" si="331"/>
        <v>3</v>
      </c>
      <c r="AE849" s="73">
        <f t="shared" si="332"/>
        <v>0.07</v>
      </c>
      <c r="AF849" s="82" t="b">
        <f t="shared" si="333"/>
        <v>1</v>
      </c>
    </row>
    <row r="850" spans="1:32">
      <c r="A850" s="43" t="s">
        <v>3685</v>
      </c>
      <c r="B850" s="19" t="s">
        <v>1672</v>
      </c>
      <c r="C850" s="19" t="s">
        <v>4202</v>
      </c>
      <c r="D850" s="19">
        <v>42707394</v>
      </c>
      <c r="E850" s="58" t="str">
        <f t="shared" si="334"/>
        <v>KG-ARI-1909-00203-04663/42707394</v>
      </c>
      <c r="F850" s="19" t="s">
        <v>1682</v>
      </c>
      <c r="G850" s="19" t="s">
        <v>1696</v>
      </c>
      <c r="H850" s="45">
        <v>43727</v>
      </c>
      <c r="I850" s="46">
        <v>9</v>
      </c>
      <c r="J850" s="46">
        <v>36</v>
      </c>
      <c r="K850" s="67">
        <f t="shared" si="323"/>
        <v>4</v>
      </c>
      <c r="L850" s="47">
        <v>4.7</v>
      </c>
      <c r="M850" s="68">
        <f t="shared" si="324"/>
        <v>42.3</v>
      </c>
      <c r="N850" s="46">
        <v>43</v>
      </c>
      <c r="O850" s="46">
        <v>29</v>
      </c>
      <c r="P850" s="46">
        <v>42.5</v>
      </c>
      <c r="Q850" s="73">
        <f t="shared" si="325"/>
        <v>0.053</v>
      </c>
      <c r="R850" s="67">
        <f t="shared" si="326"/>
        <v>0.48</v>
      </c>
      <c r="S850" s="74">
        <f t="shared" si="327"/>
        <v>0.972222222222222</v>
      </c>
      <c r="T850" s="51">
        <v>35</v>
      </c>
      <c r="U850" s="52" t="s">
        <v>4207</v>
      </c>
      <c r="V850" s="26">
        <f>IF(E850="","",SUMIF(OUTBOUND!$G:$G,WMS!E850,OUTBOUND!$L:$L))</f>
        <v>3</v>
      </c>
      <c r="W850" s="26">
        <f>IF(E850="","",SUMIF(OUTBOUND!$G:$G,WMS!E850,OUTBOUND!$M:$M))</f>
        <v>12</v>
      </c>
      <c r="X850" s="73">
        <f>IF(E850="","",SUMIF(OUTBOUND!$G:$G,WMS!E850,OUTBOUND!$O:$O))</f>
        <v>14.1</v>
      </c>
      <c r="Y850" s="73">
        <f>IF(E850="","",SUMIF(OUTBOUND!$G:$G,WMS!E850,OUTBOUND!$AC:$AC))</f>
        <v>11.6666666666667</v>
      </c>
      <c r="Z850" s="73">
        <f>IF(E850="","",SUMIF(OUTBOUND!$G:$G,WMS!E850,OUTBOUND!$P:$P))</f>
        <v>0.159</v>
      </c>
      <c r="AA850" s="26">
        <f t="shared" si="328"/>
        <v>6</v>
      </c>
      <c r="AB850" s="26">
        <f t="shared" si="329"/>
        <v>24</v>
      </c>
      <c r="AC850" s="73">
        <f t="shared" si="330"/>
        <v>28.2</v>
      </c>
      <c r="AD850" s="73">
        <f t="shared" si="331"/>
        <v>23.3333333333333</v>
      </c>
      <c r="AE850" s="73">
        <f t="shared" si="332"/>
        <v>0.321</v>
      </c>
      <c r="AF850" s="82" t="b">
        <f t="shared" si="333"/>
        <v>1</v>
      </c>
    </row>
    <row r="851" spans="1:32">
      <c r="A851" s="43" t="s">
        <v>3685</v>
      </c>
      <c r="B851" s="19" t="s">
        <v>1672</v>
      </c>
      <c r="C851" s="19" t="s">
        <v>4202</v>
      </c>
      <c r="D851" s="19">
        <v>42701934</v>
      </c>
      <c r="E851" s="58" t="str">
        <f t="shared" si="334"/>
        <v>KG-ARI-1909-00203-04663/42701934</v>
      </c>
      <c r="F851" s="19" t="s">
        <v>1682</v>
      </c>
      <c r="G851" s="19" t="s">
        <v>1697</v>
      </c>
      <c r="H851" s="45">
        <v>43727</v>
      </c>
      <c r="I851" s="46">
        <v>2</v>
      </c>
      <c r="J851" s="46">
        <v>16</v>
      </c>
      <c r="K851" s="67">
        <f t="shared" si="323"/>
        <v>8</v>
      </c>
      <c r="L851" s="47">
        <v>1.2</v>
      </c>
      <c r="M851" s="68">
        <f t="shared" si="324"/>
        <v>2.4</v>
      </c>
      <c r="N851" s="46">
        <v>23.5</v>
      </c>
      <c r="O851" s="46">
        <v>23.5</v>
      </c>
      <c r="P851" s="46">
        <v>19.5</v>
      </c>
      <c r="Q851" s="73">
        <f t="shared" si="325"/>
        <v>0.011</v>
      </c>
      <c r="R851" s="67">
        <f t="shared" si="326"/>
        <v>0.02</v>
      </c>
      <c r="S851" s="74">
        <f t="shared" si="327"/>
        <v>0.125</v>
      </c>
      <c r="T851" s="51">
        <v>2</v>
      </c>
      <c r="U851" s="52" t="s">
        <v>4205</v>
      </c>
      <c r="V851" s="26">
        <f>IF(E851="","",SUMIF(OUTBOUND!$G:$G,WMS!E851,OUTBOUND!$L:$L))</f>
        <v>0</v>
      </c>
      <c r="W851" s="26">
        <f>IF(E851="","",SUMIF(OUTBOUND!$G:$G,WMS!E851,OUTBOUND!$M:$M))</f>
        <v>0</v>
      </c>
      <c r="X851" s="73">
        <f>IF(E851="","",SUMIF(OUTBOUND!$G:$G,WMS!E851,OUTBOUND!$O:$O))</f>
        <v>0</v>
      </c>
      <c r="Y851" s="73">
        <f>IF(E851="","",SUMIF(OUTBOUND!$G:$G,WMS!E851,OUTBOUND!$AC:$AC))</f>
        <v>0</v>
      </c>
      <c r="Z851" s="73">
        <f>IF(E851="","",SUMIF(OUTBOUND!$G:$G,WMS!E851,OUTBOUND!$P:$P))</f>
        <v>0</v>
      </c>
      <c r="AA851" s="26">
        <f t="shared" si="328"/>
        <v>2</v>
      </c>
      <c r="AB851" s="26">
        <f t="shared" si="329"/>
        <v>16</v>
      </c>
      <c r="AC851" s="73">
        <f t="shared" si="330"/>
        <v>2.4</v>
      </c>
      <c r="AD851" s="73">
        <f t="shared" si="331"/>
        <v>2</v>
      </c>
      <c r="AE851" s="73">
        <f t="shared" si="332"/>
        <v>0.02</v>
      </c>
      <c r="AF851" s="82" t="b">
        <f t="shared" si="333"/>
        <v>1</v>
      </c>
    </row>
    <row r="852" spans="1:32">
      <c r="A852" s="43" t="s">
        <v>3685</v>
      </c>
      <c r="B852" s="19" t="s">
        <v>1698</v>
      </c>
      <c r="C852" s="19" t="s">
        <v>4208</v>
      </c>
      <c r="D852" s="19">
        <v>42019640</v>
      </c>
      <c r="E852" s="58" t="str">
        <f t="shared" si="334"/>
        <v>KG-ARI-1909-00203-04422/42019640</v>
      </c>
      <c r="F852" s="19" t="s">
        <v>1700</v>
      </c>
      <c r="G852" s="19" t="s">
        <v>1701</v>
      </c>
      <c r="H852" s="45">
        <v>43727</v>
      </c>
      <c r="I852" s="46">
        <v>29</v>
      </c>
      <c r="J852" s="46">
        <v>174</v>
      </c>
      <c r="K852" s="67">
        <f t="shared" si="323"/>
        <v>6</v>
      </c>
      <c r="L852" s="47">
        <v>1.6</v>
      </c>
      <c r="M852" s="68">
        <f t="shared" si="324"/>
        <v>46.4</v>
      </c>
      <c r="N852" s="46">
        <v>30</v>
      </c>
      <c r="O852" s="46">
        <v>26</v>
      </c>
      <c r="P852" s="46">
        <v>12.5</v>
      </c>
      <c r="Q852" s="73">
        <f t="shared" si="325"/>
        <v>0.01</v>
      </c>
      <c r="R852" s="67">
        <f t="shared" si="326"/>
        <v>0.28</v>
      </c>
      <c r="S852" s="74">
        <f t="shared" si="327"/>
        <v>0.225</v>
      </c>
      <c r="T852" s="51">
        <v>39.15</v>
      </c>
      <c r="U852" s="52" t="s">
        <v>3257</v>
      </c>
      <c r="V852" s="26">
        <f>IF(E852="","",SUMIF(OUTBOUND!$G:$G,WMS!E852,OUTBOUND!$L:$L))</f>
        <v>12</v>
      </c>
      <c r="W852" s="26">
        <f>IF(E852="","",SUMIF(OUTBOUND!$G:$G,WMS!E852,OUTBOUND!$M:$M))</f>
        <v>72</v>
      </c>
      <c r="X852" s="73">
        <f>IF(E852="","",SUMIF(OUTBOUND!$G:$G,WMS!E852,OUTBOUND!$O:$O))</f>
        <v>19.2</v>
      </c>
      <c r="Y852" s="73">
        <f>IF(E852="","",SUMIF(OUTBOUND!$G:$G,WMS!E852,OUTBOUND!$AC:$AC))</f>
        <v>16.2</v>
      </c>
      <c r="Z852" s="73">
        <f>IF(E852="","",SUMIF(OUTBOUND!$G:$G,WMS!E852,OUTBOUND!$P:$P))</f>
        <v>0.12</v>
      </c>
      <c r="AA852" s="26">
        <f t="shared" si="328"/>
        <v>17</v>
      </c>
      <c r="AB852" s="26">
        <f t="shared" si="329"/>
        <v>102</v>
      </c>
      <c r="AC852" s="73">
        <f t="shared" si="330"/>
        <v>27.2</v>
      </c>
      <c r="AD852" s="73">
        <f t="shared" si="331"/>
        <v>22.95</v>
      </c>
      <c r="AE852" s="73">
        <f t="shared" si="332"/>
        <v>0.16</v>
      </c>
      <c r="AF852" s="82" t="b">
        <f t="shared" si="333"/>
        <v>1</v>
      </c>
    </row>
    <row r="853" spans="1:32">
      <c r="A853" s="43" t="s">
        <v>3685</v>
      </c>
      <c r="B853" s="19" t="s">
        <v>1698</v>
      </c>
      <c r="C853" s="19" t="s">
        <v>4208</v>
      </c>
      <c r="D853" s="19">
        <v>42747802</v>
      </c>
      <c r="E853" s="58" t="str">
        <f t="shared" si="334"/>
        <v>KG-ARI-1909-00203-04422/42747802</v>
      </c>
      <c r="F853" s="19" t="s">
        <v>1700</v>
      </c>
      <c r="G853" s="19" t="s">
        <v>1702</v>
      </c>
      <c r="H853" s="45">
        <v>43727</v>
      </c>
      <c r="I853" s="46">
        <v>71</v>
      </c>
      <c r="J853" s="46">
        <v>426</v>
      </c>
      <c r="K853" s="67">
        <f t="shared" si="323"/>
        <v>6</v>
      </c>
      <c r="L853" s="47">
        <v>6.9</v>
      </c>
      <c r="M853" s="68">
        <f t="shared" si="324"/>
        <v>489.9</v>
      </c>
      <c r="N853" s="46">
        <v>64.5</v>
      </c>
      <c r="O853" s="46">
        <v>45.5</v>
      </c>
      <c r="P853" s="46">
        <v>30</v>
      </c>
      <c r="Q853" s="73">
        <f t="shared" si="325"/>
        <v>0.088</v>
      </c>
      <c r="R853" s="67">
        <f t="shared" si="326"/>
        <v>6.25</v>
      </c>
      <c r="S853" s="74">
        <f t="shared" si="327"/>
        <v>0.9</v>
      </c>
      <c r="T853" s="51">
        <v>383.4</v>
      </c>
      <c r="U853" s="52" t="s">
        <v>3916</v>
      </c>
      <c r="V853" s="26">
        <f>IF(E853="","",SUMIF(OUTBOUND!$G:$G,WMS!E853,OUTBOUND!$L:$L))</f>
        <v>6</v>
      </c>
      <c r="W853" s="26">
        <f>IF(E853="","",SUMIF(OUTBOUND!$G:$G,WMS!E853,OUTBOUND!$M:$M))</f>
        <v>36</v>
      </c>
      <c r="X853" s="73">
        <f>IF(E853="","",SUMIF(OUTBOUND!$G:$G,WMS!E853,OUTBOUND!$O:$O))</f>
        <v>41.4</v>
      </c>
      <c r="Y853" s="73">
        <f>IF(E853="","",SUMIF(OUTBOUND!$G:$G,WMS!E853,OUTBOUND!$AC:$AC))</f>
        <v>32.4</v>
      </c>
      <c r="Z853" s="73">
        <f>IF(E853="","",SUMIF(OUTBOUND!$G:$G,WMS!E853,OUTBOUND!$P:$P))</f>
        <v>0.528</v>
      </c>
      <c r="AA853" s="26">
        <f t="shared" si="328"/>
        <v>65</v>
      </c>
      <c r="AB853" s="26">
        <f t="shared" si="329"/>
        <v>390</v>
      </c>
      <c r="AC853" s="73">
        <f t="shared" si="330"/>
        <v>448.5</v>
      </c>
      <c r="AD853" s="73">
        <f t="shared" si="331"/>
        <v>351</v>
      </c>
      <c r="AE853" s="73">
        <f t="shared" si="332"/>
        <v>5.722</v>
      </c>
      <c r="AF853" s="82" t="b">
        <f t="shared" si="333"/>
        <v>1</v>
      </c>
    </row>
    <row r="854" spans="1:32">
      <c r="A854" s="43" t="s">
        <v>3685</v>
      </c>
      <c r="B854" s="19" t="s">
        <v>1698</v>
      </c>
      <c r="C854" s="19" t="s">
        <v>4208</v>
      </c>
      <c r="D854" s="19">
        <v>42747819</v>
      </c>
      <c r="E854" s="58" t="str">
        <f t="shared" si="334"/>
        <v>KG-ARI-1909-00203-04422/42747819</v>
      </c>
      <c r="F854" s="19" t="s">
        <v>1700</v>
      </c>
      <c r="G854" s="19" t="s">
        <v>1703</v>
      </c>
      <c r="H854" s="45">
        <v>43727</v>
      </c>
      <c r="I854" s="46">
        <v>162</v>
      </c>
      <c r="J854" s="46">
        <v>324</v>
      </c>
      <c r="K854" s="67">
        <f t="shared" si="323"/>
        <v>2</v>
      </c>
      <c r="L854" s="47">
        <v>6</v>
      </c>
      <c r="M854" s="68">
        <f t="shared" si="324"/>
        <v>972</v>
      </c>
      <c r="N854" s="46">
        <v>62.5</v>
      </c>
      <c r="O854" s="46">
        <v>32</v>
      </c>
      <c r="P854" s="46">
        <v>47</v>
      </c>
      <c r="Q854" s="73">
        <f t="shared" si="325"/>
        <v>0.094</v>
      </c>
      <c r="R854" s="67">
        <f t="shared" si="326"/>
        <v>15.23</v>
      </c>
      <c r="S854" s="74">
        <f t="shared" si="327"/>
        <v>2</v>
      </c>
      <c r="T854" s="51">
        <v>648</v>
      </c>
      <c r="U854" s="52" t="s">
        <v>3916</v>
      </c>
      <c r="V854" s="26">
        <f>IF(E854="","",SUMIF(OUTBOUND!$G:$G,WMS!E854,OUTBOUND!$L:$L))</f>
        <v>9</v>
      </c>
      <c r="W854" s="26">
        <f>IF(E854="","",SUMIF(OUTBOUND!$G:$G,WMS!E854,OUTBOUND!$M:$M))</f>
        <v>18</v>
      </c>
      <c r="X854" s="73">
        <f>IF(E854="","",SUMIF(OUTBOUND!$G:$G,WMS!E854,OUTBOUND!$O:$O))</f>
        <v>54</v>
      </c>
      <c r="Y854" s="73">
        <f>IF(E854="","",SUMIF(OUTBOUND!$G:$G,WMS!E854,OUTBOUND!$AC:$AC))</f>
        <v>36</v>
      </c>
      <c r="Z854" s="73">
        <f>IF(E854="","",SUMIF(OUTBOUND!$G:$G,WMS!E854,OUTBOUND!$P:$P))</f>
        <v>0.846</v>
      </c>
      <c r="AA854" s="26">
        <f t="shared" si="328"/>
        <v>153</v>
      </c>
      <c r="AB854" s="26">
        <f t="shared" si="329"/>
        <v>306</v>
      </c>
      <c r="AC854" s="73">
        <f t="shared" si="330"/>
        <v>918</v>
      </c>
      <c r="AD854" s="73">
        <f t="shared" si="331"/>
        <v>612</v>
      </c>
      <c r="AE854" s="73">
        <f t="shared" si="332"/>
        <v>14.384</v>
      </c>
      <c r="AF854" s="82" t="b">
        <f t="shared" si="333"/>
        <v>1</v>
      </c>
    </row>
    <row r="855" spans="1:32">
      <c r="A855" s="43" t="s">
        <v>3685</v>
      </c>
      <c r="B855" s="19" t="s">
        <v>1698</v>
      </c>
      <c r="C855" s="19" t="s">
        <v>4208</v>
      </c>
      <c r="D855" s="19">
        <v>42747826</v>
      </c>
      <c r="E855" s="58" t="str">
        <f t="shared" si="334"/>
        <v>KG-ARI-1909-00203-04422/42747826</v>
      </c>
      <c r="F855" s="19" t="s">
        <v>1700</v>
      </c>
      <c r="G855" s="19" t="s">
        <v>1704</v>
      </c>
      <c r="H855" s="45">
        <v>43727</v>
      </c>
      <c r="I855" s="46">
        <v>103</v>
      </c>
      <c r="J855" s="46">
        <v>206</v>
      </c>
      <c r="K855" s="67">
        <f t="shared" si="323"/>
        <v>2</v>
      </c>
      <c r="L855" s="47">
        <v>7.95</v>
      </c>
      <c r="M855" s="68">
        <f t="shared" si="324"/>
        <v>818.85</v>
      </c>
      <c r="N855" s="46">
        <v>62.5</v>
      </c>
      <c r="O855" s="46">
        <v>32</v>
      </c>
      <c r="P855" s="46">
        <v>65.5</v>
      </c>
      <c r="Q855" s="73">
        <f t="shared" si="325"/>
        <v>0.131</v>
      </c>
      <c r="R855" s="67">
        <f t="shared" si="326"/>
        <v>13.49</v>
      </c>
      <c r="S855" s="74">
        <f t="shared" si="327"/>
        <v>2.95</v>
      </c>
      <c r="T855" s="51">
        <v>607.7</v>
      </c>
      <c r="U855" s="52" t="s">
        <v>3916</v>
      </c>
      <c r="V855" s="26">
        <f>IF(E855="","",SUMIF(OUTBOUND!$G:$G,WMS!E855,OUTBOUND!$L:$L))</f>
        <v>5</v>
      </c>
      <c r="W855" s="26">
        <f>IF(E855="","",SUMIF(OUTBOUND!$G:$G,WMS!E855,OUTBOUND!$M:$M))</f>
        <v>10</v>
      </c>
      <c r="X855" s="73">
        <f>IF(E855="","",SUMIF(OUTBOUND!$G:$G,WMS!E855,OUTBOUND!$O:$O))</f>
        <v>39.75</v>
      </c>
      <c r="Y855" s="73">
        <f>IF(E855="","",SUMIF(OUTBOUND!$G:$G,WMS!E855,OUTBOUND!$AC:$AC))</f>
        <v>29.5</v>
      </c>
      <c r="Z855" s="73">
        <f>IF(E855="","",SUMIF(OUTBOUND!$G:$G,WMS!E855,OUTBOUND!$P:$P))</f>
        <v>0.655</v>
      </c>
      <c r="AA855" s="26">
        <f t="shared" si="328"/>
        <v>98</v>
      </c>
      <c r="AB855" s="26">
        <f t="shared" si="329"/>
        <v>196</v>
      </c>
      <c r="AC855" s="73">
        <f t="shared" si="330"/>
        <v>779.1</v>
      </c>
      <c r="AD855" s="73">
        <f t="shared" si="331"/>
        <v>578.2</v>
      </c>
      <c r="AE855" s="73">
        <f t="shared" si="332"/>
        <v>12.835</v>
      </c>
      <c r="AF855" s="82" t="b">
        <f t="shared" si="333"/>
        <v>1</v>
      </c>
    </row>
    <row r="856" spans="1:32">
      <c r="A856" s="43" t="s">
        <v>3685</v>
      </c>
      <c r="B856" s="19" t="s">
        <v>1698</v>
      </c>
      <c r="C856" s="19" t="s">
        <v>4208</v>
      </c>
      <c r="D856" s="19">
        <v>42747918</v>
      </c>
      <c r="E856" s="58" t="str">
        <f t="shared" si="334"/>
        <v>KG-ARI-1909-00203-04422/42747918</v>
      </c>
      <c r="F856" s="19" t="s">
        <v>1700</v>
      </c>
      <c r="G856" s="19" t="s">
        <v>1705</v>
      </c>
      <c r="H856" s="45">
        <v>43727</v>
      </c>
      <c r="I856" s="46">
        <v>116</v>
      </c>
      <c r="J856" s="46">
        <v>232</v>
      </c>
      <c r="K856" s="67">
        <f t="shared" si="323"/>
        <v>2</v>
      </c>
      <c r="L856" s="47">
        <v>11.1</v>
      </c>
      <c r="M856" s="68">
        <f t="shared" si="324"/>
        <v>1287.6</v>
      </c>
      <c r="N856" s="46">
        <v>67.5</v>
      </c>
      <c r="O856" s="46">
        <v>37.5</v>
      </c>
      <c r="P856" s="46">
        <v>62</v>
      </c>
      <c r="Q856" s="73">
        <f t="shared" si="325"/>
        <v>0.157</v>
      </c>
      <c r="R856" s="67">
        <f t="shared" si="326"/>
        <v>18.2</v>
      </c>
      <c r="S856" s="74">
        <f t="shared" si="327"/>
        <v>4.225</v>
      </c>
      <c r="T856" s="51">
        <v>980.2</v>
      </c>
      <c r="U856" s="52" t="s">
        <v>3916</v>
      </c>
      <c r="V856" s="26">
        <f>IF(E856="","",SUMIF(OUTBOUND!$G:$G,WMS!E856,OUTBOUND!$L:$L))</f>
        <v>5</v>
      </c>
      <c r="W856" s="26">
        <f>IF(E856="","",SUMIF(OUTBOUND!$G:$G,WMS!E856,OUTBOUND!$M:$M))</f>
        <v>10</v>
      </c>
      <c r="X856" s="73">
        <f>IF(E856="","",SUMIF(OUTBOUND!$G:$G,WMS!E856,OUTBOUND!$O:$O))</f>
        <v>55.5</v>
      </c>
      <c r="Y856" s="73">
        <f>IF(E856="","",SUMIF(OUTBOUND!$G:$G,WMS!E856,OUTBOUND!$AC:$AC))</f>
        <v>42.25</v>
      </c>
      <c r="Z856" s="73">
        <f>IF(E856="","",SUMIF(OUTBOUND!$G:$G,WMS!E856,OUTBOUND!$P:$P))</f>
        <v>0.785</v>
      </c>
      <c r="AA856" s="26">
        <f t="shared" si="328"/>
        <v>111</v>
      </c>
      <c r="AB856" s="26">
        <f t="shared" si="329"/>
        <v>222</v>
      </c>
      <c r="AC856" s="73">
        <f t="shared" si="330"/>
        <v>1232.1</v>
      </c>
      <c r="AD856" s="73">
        <f t="shared" si="331"/>
        <v>937.95</v>
      </c>
      <c r="AE856" s="73">
        <f t="shared" si="332"/>
        <v>17.415</v>
      </c>
      <c r="AF856" s="82" t="b">
        <f t="shared" si="333"/>
        <v>1</v>
      </c>
    </row>
    <row r="857" spans="1:32">
      <c r="A857" s="43" t="s">
        <v>3685</v>
      </c>
      <c r="B857" s="19" t="s">
        <v>1698</v>
      </c>
      <c r="C857" s="19" t="s">
        <v>4208</v>
      </c>
      <c r="D857" s="19">
        <v>42757191</v>
      </c>
      <c r="E857" s="58" t="str">
        <f t="shared" si="334"/>
        <v>KG-ARI-1909-00203-04422/42757191</v>
      </c>
      <c r="F857" s="19" t="s">
        <v>1700</v>
      </c>
      <c r="G857" s="19" t="s">
        <v>1706</v>
      </c>
      <c r="H857" s="45">
        <v>43727</v>
      </c>
      <c r="I857" s="46">
        <v>11</v>
      </c>
      <c r="J857" s="46">
        <v>66</v>
      </c>
      <c r="K857" s="67">
        <f t="shared" si="323"/>
        <v>6</v>
      </c>
      <c r="L857" s="47">
        <v>4.6</v>
      </c>
      <c r="M857" s="68">
        <f t="shared" si="324"/>
        <v>50.6</v>
      </c>
      <c r="N857" s="46">
        <v>57</v>
      </c>
      <c r="O857" s="46">
        <v>36.5</v>
      </c>
      <c r="P857" s="46">
        <v>27.5</v>
      </c>
      <c r="Q857" s="73">
        <f t="shared" si="325"/>
        <v>0.057</v>
      </c>
      <c r="R857" s="67">
        <f t="shared" si="326"/>
        <v>0.63</v>
      </c>
      <c r="S857" s="74">
        <f t="shared" si="327"/>
        <v>0.616666666666667</v>
      </c>
      <c r="T857" s="51">
        <v>40.7</v>
      </c>
      <c r="U857" s="52" t="s">
        <v>3694</v>
      </c>
      <c r="V857" s="26">
        <f>IF(E857="","",SUMIF(OUTBOUND!$G:$G,WMS!E857,OUTBOUND!$L:$L))</f>
        <v>0</v>
      </c>
      <c r="W857" s="26">
        <f>IF(E857="","",SUMIF(OUTBOUND!$G:$G,WMS!E857,OUTBOUND!$M:$M))</f>
        <v>0</v>
      </c>
      <c r="X857" s="73">
        <f>IF(E857="","",SUMIF(OUTBOUND!$G:$G,WMS!E857,OUTBOUND!$O:$O))</f>
        <v>0</v>
      </c>
      <c r="Y857" s="73">
        <f>IF(E857="","",SUMIF(OUTBOUND!$G:$G,WMS!E857,OUTBOUND!$AC:$AC))</f>
        <v>0</v>
      </c>
      <c r="Z857" s="73">
        <f>IF(E857="","",SUMIF(OUTBOUND!$G:$G,WMS!E857,OUTBOUND!$P:$P))</f>
        <v>0</v>
      </c>
      <c r="AA857" s="26">
        <f t="shared" si="328"/>
        <v>11</v>
      </c>
      <c r="AB857" s="26">
        <f t="shared" si="329"/>
        <v>66</v>
      </c>
      <c r="AC857" s="73">
        <f t="shared" si="330"/>
        <v>50.6</v>
      </c>
      <c r="AD857" s="73">
        <f t="shared" si="331"/>
        <v>40.7</v>
      </c>
      <c r="AE857" s="73">
        <f t="shared" si="332"/>
        <v>0.63</v>
      </c>
      <c r="AF857" s="82" t="b">
        <f t="shared" si="333"/>
        <v>1</v>
      </c>
    </row>
    <row r="858" spans="1:32">
      <c r="A858" s="43" t="s">
        <v>3685</v>
      </c>
      <c r="B858" s="19" t="s">
        <v>1698</v>
      </c>
      <c r="C858" s="19" t="s">
        <v>4208</v>
      </c>
      <c r="D858" s="19">
        <v>41420751</v>
      </c>
      <c r="E858" s="58" t="str">
        <f t="shared" si="334"/>
        <v>KG-ARI-1909-00203-04422/41420751</v>
      </c>
      <c r="F858" s="19" t="s">
        <v>1700</v>
      </c>
      <c r="G858" s="19" t="s">
        <v>1707</v>
      </c>
      <c r="H858" s="45">
        <v>43727</v>
      </c>
      <c r="I858" s="46">
        <v>55</v>
      </c>
      <c r="J858" s="46">
        <v>330</v>
      </c>
      <c r="K858" s="67">
        <f t="shared" si="323"/>
        <v>6</v>
      </c>
      <c r="L858" s="47">
        <v>3.9</v>
      </c>
      <c r="M858" s="68">
        <f t="shared" si="324"/>
        <v>214.5</v>
      </c>
      <c r="N858" s="46">
        <v>43.5</v>
      </c>
      <c r="O858" s="46">
        <v>20</v>
      </c>
      <c r="P858" s="46">
        <v>35.5</v>
      </c>
      <c r="Q858" s="73">
        <f t="shared" si="325"/>
        <v>0.031</v>
      </c>
      <c r="R858" s="67">
        <f t="shared" si="326"/>
        <v>1.7</v>
      </c>
      <c r="S858" s="74">
        <f t="shared" si="327"/>
        <v>0.58</v>
      </c>
      <c r="T858" s="51">
        <v>191.4</v>
      </c>
      <c r="U858" s="52" t="s">
        <v>3257</v>
      </c>
      <c r="V858" s="26">
        <f>IF(E858="","",SUMIF(OUTBOUND!$G:$G,WMS!E858,OUTBOUND!$L:$L))</f>
        <v>0</v>
      </c>
      <c r="W858" s="26">
        <f>IF(E858="","",SUMIF(OUTBOUND!$G:$G,WMS!E858,OUTBOUND!$M:$M))</f>
        <v>0</v>
      </c>
      <c r="X858" s="73">
        <f>IF(E858="","",SUMIF(OUTBOUND!$G:$G,WMS!E858,OUTBOUND!$O:$O))</f>
        <v>0</v>
      </c>
      <c r="Y858" s="73">
        <f>IF(E858="","",SUMIF(OUTBOUND!$G:$G,WMS!E858,OUTBOUND!$AC:$AC))</f>
        <v>0</v>
      </c>
      <c r="Z858" s="73">
        <f>IF(E858="","",SUMIF(OUTBOUND!$G:$G,WMS!E858,OUTBOUND!$P:$P))</f>
        <v>0</v>
      </c>
      <c r="AA858" s="26">
        <f t="shared" si="328"/>
        <v>55</v>
      </c>
      <c r="AB858" s="26">
        <f t="shared" si="329"/>
        <v>330</v>
      </c>
      <c r="AC858" s="73">
        <f t="shared" si="330"/>
        <v>214.5</v>
      </c>
      <c r="AD858" s="73">
        <f t="shared" si="331"/>
        <v>191.4</v>
      </c>
      <c r="AE858" s="73">
        <f t="shared" si="332"/>
        <v>1.7</v>
      </c>
      <c r="AF858" s="82" t="b">
        <f t="shared" si="333"/>
        <v>1</v>
      </c>
    </row>
    <row r="859" spans="1:32">
      <c r="A859" s="43" t="s">
        <v>3685</v>
      </c>
      <c r="B859" s="19" t="s">
        <v>1698</v>
      </c>
      <c r="C859" s="19" t="s">
        <v>4208</v>
      </c>
      <c r="D859" s="19">
        <v>42808800</v>
      </c>
      <c r="E859" s="58" t="str">
        <f t="shared" si="334"/>
        <v>KG-ARI-1909-00203-04422/42808800</v>
      </c>
      <c r="F859" s="19" t="s">
        <v>1709</v>
      </c>
      <c r="G859" s="19" t="s">
        <v>1710</v>
      </c>
      <c r="H859" s="45">
        <v>43727</v>
      </c>
      <c r="I859" s="46">
        <v>36</v>
      </c>
      <c r="J859" s="46">
        <v>144</v>
      </c>
      <c r="K859" s="67">
        <f t="shared" si="323"/>
        <v>4</v>
      </c>
      <c r="L859" s="47">
        <v>10.45</v>
      </c>
      <c r="M859" s="68">
        <f t="shared" si="324"/>
        <v>376.2</v>
      </c>
      <c r="N859" s="46">
        <v>47.5</v>
      </c>
      <c r="O859" s="46">
        <v>38</v>
      </c>
      <c r="P859" s="46">
        <v>32</v>
      </c>
      <c r="Q859" s="73">
        <f t="shared" si="325"/>
        <v>0.058</v>
      </c>
      <c r="R859" s="67">
        <f t="shared" si="326"/>
        <v>2.08</v>
      </c>
      <c r="S859" s="74">
        <f t="shared" si="327"/>
        <v>1.52</v>
      </c>
      <c r="T859" s="51">
        <v>218.88</v>
      </c>
      <c r="U859" s="52" t="s">
        <v>3678</v>
      </c>
      <c r="V859" s="26">
        <f>IF(E859="","",SUMIF(OUTBOUND!$G:$G,WMS!E859,OUTBOUND!$L:$L))</f>
        <v>15</v>
      </c>
      <c r="W859" s="26">
        <f>IF(E859="","",SUMIF(OUTBOUND!$G:$G,WMS!E859,OUTBOUND!$M:$M))</f>
        <v>60</v>
      </c>
      <c r="X859" s="73">
        <f>IF(E859="","",SUMIF(OUTBOUND!$G:$G,WMS!E859,OUTBOUND!$O:$O))</f>
        <v>156.75</v>
      </c>
      <c r="Y859" s="73">
        <f>IF(E859="","",SUMIF(OUTBOUND!$G:$G,WMS!E859,OUTBOUND!$AC:$AC))</f>
        <v>91.2</v>
      </c>
      <c r="Z859" s="73">
        <f>IF(E859="","",SUMIF(OUTBOUND!$G:$G,WMS!E859,OUTBOUND!$P:$P))</f>
        <v>0.87</v>
      </c>
      <c r="AA859" s="26">
        <f t="shared" si="328"/>
        <v>21</v>
      </c>
      <c r="AB859" s="26">
        <f t="shared" si="329"/>
        <v>84</v>
      </c>
      <c r="AC859" s="73">
        <f t="shared" si="330"/>
        <v>219.45</v>
      </c>
      <c r="AD859" s="73">
        <f t="shared" si="331"/>
        <v>127.68</v>
      </c>
      <c r="AE859" s="73">
        <f t="shared" si="332"/>
        <v>1.21</v>
      </c>
      <c r="AF859" s="82" t="b">
        <f t="shared" si="333"/>
        <v>1</v>
      </c>
    </row>
    <row r="860" spans="1:32">
      <c r="A860" s="43" t="s">
        <v>3685</v>
      </c>
      <c r="B860" s="19" t="s">
        <v>1698</v>
      </c>
      <c r="C860" s="19" t="s">
        <v>4208</v>
      </c>
      <c r="D860" s="19">
        <v>42808800</v>
      </c>
      <c r="E860" s="58" t="str">
        <f t="shared" si="334"/>
        <v>KG-ARI-1909-00203-04422/42808800</v>
      </c>
      <c r="F860" s="19" t="s">
        <v>1713</v>
      </c>
      <c r="G860" s="19" t="s">
        <v>1714</v>
      </c>
      <c r="H860" s="45">
        <v>43727</v>
      </c>
      <c r="J860" s="46">
        <v>144</v>
      </c>
      <c r="K860" s="67" t="e">
        <f t="shared" si="323"/>
        <v>#DIV/0!</v>
      </c>
      <c r="L860" s="47">
        <v>10.45</v>
      </c>
      <c r="M860" s="68">
        <f t="shared" si="324"/>
        <v>0</v>
      </c>
      <c r="N860" s="46">
        <v>47.5</v>
      </c>
      <c r="O860" s="46">
        <v>38</v>
      </c>
      <c r="P860" s="46">
        <v>32</v>
      </c>
      <c r="Q860" s="73">
        <f t="shared" si="325"/>
        <v>0.058</v>
      </c>
      <c r="R860" s="67">
        <f t="shared" si="326"/>
        <v>0</v>
      </c>
      <c r="S860" s="74">
        <f t="shared" si="327"/>
        <v>0.655</v>
      </c>
      <c r="T860" s="51">
        <v>94.32</v>
      </c>
      <c r="U860" s="52" t="s">
        <v>3678</v>
      </c>
      <c r="V860" s="26">
        <f>IF(E860="","",SUMIF(OUTBOUND!$G:$G,WMS!E860,OUTBOUND!$L:$L))</f>
        <v>15</v>
      </c>
      <c r="W860" s="26">
        <f>IF(E860="","",SUMIF(OUTBOUND!$G:$G,WMS!E860,OUTBOUND!$M:$M))</f>
        <v>60</v>
      </c>
      <c r="X860" s="73">
        <f>IF(E860="","",SUMIF(OUTBOUND!$G:$G,WMS!E860,OUTBOUND!$O:$O))</f>
        <v>156.75</v>
      </c>
      <c r="Y860" s="73">
        <f>IF(E860="","",SUMIF(OUTBOUND!$G:$G,WMS!E860,OUTBOUND!$AC:$AC))</f>
        <v>91.2</v>
      </c>
      <c r="Z860" s="73">
        <f>IF(E860="","",SUMIF(OUTBOUND!$G:$G,WMS!E860,OUTBOUND!$P:$P))</f>
        <v>0.87</v>
      </c>
      <c r="AA860" s="26" t="str">
        <f t="shared" si="328"/>
        <v/>
      </c>
      <c r="AB860" s="26">
        <f t="shared" si="329"/>
        <v>84</v>
      </c>
      <c r="AC860" s="73">
        <f t="shared" si="330"/>
        <v>-156.75</v>
      </c>
      <c r="AD860" s="73">
        <f t="shared" si="331"/>
        <v>3.11999999999999</v>
      </c>
      <c r="AE860" s="73">
        <f t="shared" si="332"/>
        <v>-0.87</v>
      </c>
      <c r="AF860" s="82" t="e">
        <f t="shared" si="333"/>
        <v>#DIV/0!</v>
      </c>
    </row>
    <row r="861" spans="1:32">
      <c r="A861" s="43" t="s">
        <v>3685</v>
      </c>
      <c r="B861" s="19" t="s">
        <v>1698</v>
      </c>
      <c r="C861" s="19" t="s">
        <v>4209</v>
      </c>
      <c r="D861" s="19">
        <v>42788331</v>
      </c>
      <c r="E861" s="58" t="str">
        <f t="shared" si="334"/>
        <v>KG-ARI-1909-00203-04847/42788331</v>
      </c>
      <c r="F861" s="19" t="s">
        <v>1713</v>
      </c>
      <c r="G861" s="19" t="s">
        <v>1716</v>
      </c>
      <c r="H861" s="45">
        <v>43727</v>
      </c>
      <c r="I861" s="46">
        <v>13</v>
      </c>
      <c r="J861" s="46">
        <v>78</v>
      </c>
      <c r="K861" s="67">
        <f t="shared" si="323"/>
        <v>6</v>
      </c>
      <c r="L861" s="47">
        <v>2.35</v>
      </c>
      <c r="M861" s="68">
        <f t="shared" si="324"/>
        <v>30.55</v>
      </c>
      <c r="N861" s="46">
        <v>43.5</v>
      </c>
      <c r="O861" s="46">
        <v>29.5</v>
      </c>
      <c r="P861" s="46">
        <v>19.5</v>
      </c>
      <c r="Q861" s="73">
        <f t="shared" si="325"/>
        <v>0.025</v>
      </c>
      <c r="R861" s="67">
        <f t="shared" si="326"/>
        <v>0.33</v>
      </c>
      <c r="S861" s="74">
        <f t="shared" si="327"/>
        <v>0.316666666666667</v>
      </c>
      <c r="T861" s="51">
        <v>24.7</v>
      </c>
      <c r="U861" s="79" t="s">
        <v>3723</v>
      </c>
      <c r="V861" s="26">
        <f>IF(E861="","",SUMIF(OUTBOUND!$G:$G,WMS!E861,OUTBOUND!$L:$L))</f>
        <v>11</v>
      </c>
      <c r="W861" s="26">
        <f>IF(E861="","",SUMIF(OUTBOUND!$G:$G,WMS!E861,OUTBOUND!$M:$M))</f>
        <v>66</v>
      </c>
      <c r="X861" s="73">
        <f>IF(E861="","",SUMIF(OUTBOUND!$G:$G,WMS!E861,OUTBOUND!$O:$O))</f>
        <v>25.85</v>
      </c>
      <c r="Y861" s="73">
        <f>IF(E861="","",SUMIF(OUTBOUND!$G:$G,WMS!E861,OUTBOUND!$AC:$AC))</f>
        <v>20.9</v>
      </c>
      <c r="Z861" s="73">
        <f>IF(E861="","",SUMIF(OUTBOUND!$G:$G,WMS!E861,OUTBOUND!$P:$P))</f>
        <v>0.275</v>
      </c>
      <c r="AA861" s="26">
        <f t="shared" si="328"/>
        <v>2</v>
      </c>
      <c r="AB861" s="26">
        <f t="shared" si="329"/>
        <v>12</v>
      </c>
      <c r="AC861" s="73">
        <f t="shared" si="330"/>
        <v>4.7</v>
      </c>
      <c r="AD861" s="73">
        <f t="shared" si="331"/>
        <v>3.79999999999998</v>
      </c>
      <c r="AE861" s="73">
        <f t="shared" si="332"/>
        <v>0.055</v>
      </c>
      <c r="AF861" s="82" t="b">
        <f t="shared" si="333"/>
        <v>1</v>
      </c>
    </row>
    <row r="862" spans="1:32">
      <c r="A862" s="43" t="s">
        <v>3685</v>
      </c>
      <c r="B862" s="19" t="s">
        <v>1698</v>
      </c>
      <c r="C862" s="19" t="s">
        <v>4209</v>
      </c>
      <c r="D862" s="19">
        <v>42788348</v>
      </c>
      <c r="E862" s="58" t="str">
        <f t="shared" si="334"/>
        <v>KG-ARI-1909-00203-04847/42788348</v>
      </c>
      <c r="F862" s="19" t="s">
        <v>1713</v>
      </c>
      <c r="G862" s="19" t="s">
        <v>1718</v>
      </c>
      <c r="H862" s="45">
        <v>43727</v>
      </c>
      <c r="I862" s="46">
        <v>13</v>
      </c>
      <c r="J862" s="46">
        <v>78</v>
      </c>
      <c r="K862" s="67">
        <f t="shared" si="323"/>
        <v>6</v>
      </c>
      <c r="L862" s="47">
        <v>5.2</v>
      </c>
      <c r="M862" s="68">
        <f t="shared" si="324"/>
        <v>67.6</v>
      </c>
      <c r="N862" s="46">
        <v>61</v>
      </c>
      <c r="O862" s="46">
        <v>31</v>
      </c>
      <c r="P862" s="46">
        <v>59</v>
      </c>
      <c r="Q862" s="73">
        <f t="shared" si="325"/>
        <v>0.112</v>
      </c>
      <c r="R862" s="67">
        <f t="shared" si="326"/>
        <v>1.45</v>
      </c>
      <c r="S862" s="74">
        <f t="shared" si="327"/>
        <v>0.7</v>
      </c>
      <c r="T862" s="51">
        <v>54.6</v>
      </c>
      <c r="U862" s="79" t="s">
        <v>3723</v>
      </c>
      <c r="V862" s="26">
        <f>IF(E862="","",SUMIF(OUTBOUND!$G:$G,WMS!E862,OUTBOUND!$L:$L))</f>
        <v>12</v>
      </c>
      <c r="W862" s="26">
        <f>IF(E862="","",SUMIF(OUTBOUND!$G:$G,WMS!E862,OUTBOUND!$M:$M))</f>
        <v>72</v>
      </c>
      <c r="X862" s="73">
        <f>IF(E862="","",SUMIF(OUTBOUND!$G:$G,WMS!E862,OUTBOUND!$O:$O))</f>
        <v>62.4</v>
      </c>
      <c r="Y862" s="73">
        <f>IF(E862="","",SUMIF(OUTBOUND!$G:$G,WMS!E862,OUTBOUND!$AC:$AC))</f>
        <v>50.4</v>
      </c>
      <c r="Z862" s="73">
        <f>IF(E862="","",SUMIF(OUTBOUND!$G:$G,WMS!E862,OUTBOUND!$P:$P))</f>
        <v>1.344</v>
      </c>
      <c r="AA862" s="26">
        <f t="shared" si="328"/>
        <v>1</v>
      </c>
      <c r="AB862" s="26">
        <f t="shared" si="329"/>
        <v>6</v>
      </c>
      <c r="AC862" s="73">
        <f t="shared" si="330"/>
        <v>5.2</v>
      </c>
      <c r="AD862" s="73">
        <f t="shared" si="331"/>
        <v>4.2</v>
      </c>
      <c r="AE862" s="73">
        <f t="shared" si="332"/>
        <v>0.106</v>
      </c>
      <c r="AF862" s="82" t="b">
        <f t="shared" si="333"/>
        <v>1</v>
      </c>
    </row>
    <row r="863" spans="1:32">
      <c r="A863" s="43" t="s">
        <v>3685</v>
      </c>
      <c r="B863" s="19" t="s">
        <v>1698</v>
      </c>
      <c r="C863" s="19" t="s">
        <v>4209</v>
      </c>
      <c r="D863" s="19">
        <v>42788355</v>
      </c>
      <c r="E863" s="58" t="str">
        <f t="shared" si="334"/>
        <v>KG-ARI-1909-00203-04847/42788355</v>
      </c>
      <c r="F863" s="19" t="s">
        <v>1713</v>
      </c>
      <c r="G863" s="19" t="s">
        <v>1719</v>
      </c>
      <c r="H863" s="45">
        <v>43727</v>
      </c>
      <c r="I863" s="46">
        <v>13</v>
      </c>
      <c r="J863" s="46">
        <v>78</v>
      </c>
      <c r="K863" s="67">
        <f t="shared" si="323"/>
        <v>6</v>
      </c>
      <c r="L863" s="47">
        <v>10.2</v>
      </c>
      <c r="M863" s="68">
        <f t="shared" si="324"/>
        <v>132.6</v>
      </c>
      <c r="N863" s="46">
        <v>61</v>
      </c>
      <c r="O863" s="46">
        <v>31</v>
      </c>
      <c r="P863" s="46">
        <v>59</v>
      </c>
      <c r="Q863" s="73">
        <f t="shared" si="325"/>
        <v>0.112</v>
      </c>
      <c r="R863" s="67">
        <f t="shared" si="326"/>
        <v>1.45</v>
      </c>
      <c r="S863" s="74">
        <f t="shared" si="327"/>
        <v>1.45</v>
      </c>
      <c r="T863" s="51">
        <v>113.1</v>
      </c>
      <c r="U863" s="79" t="s">
        <v>3723</v>
      </c>
      <c r="V863" s="26">
        <f>IF(E863="","",SUMIF(OUTBOUND!$G:$G,WMS!E863,OUTBOUND!$L:$L))</f>
        <v>12</v>
      </c>
      <c r="W863" s="26">
        <f>IF(E863="","",SUMIF(OUTBOUND!$G:$G,WMS!E863,OUTBOUND!$M:$M))</f>
        <v>72</v>
      </c>
      <c r="X863" s="73">
        <f>IF(E863="","",SUMIF(OUTBOUND!$G:$G,WMS!E863,OUTBOUND!$O:$O))</f>
        <v>122.4</v>
      </c>
      <c r="Y863" s="73">
        <f>IF(E863="","",SUMIF(OUTBOUND!$G:$G,WMS!E863,OUTBOUND!$AC:$AC))</f>
        <v>104.4</v>
      </c>
      <c r="Z863" s="73">
        <f>IF(E863="","",SUMIF(OUTBOUND!$G:$G,WMS!E863,OUTBOUND!$P:$P))</f>
        <v>1.344</v>
      </c>
      <c r="AA863" s="26">
        <f t="shared" si="328"/>
        <v>1</v>
      </c>
      <c r="AB863" s="26">
        <f t="shared" si="329"/>
        <v>6</v>
      </c>
      <c r="AC863" s="73">
        <f t="shared" si="330"/>
        <v>10.2</v>
      </c>
      <c r="AD863" s="73">
        <f t="shared" si="331"/>
        <v>8.7</v>
      </c>
      <c r="AE863" s="73">
        <f t="shared" si="332"/>
        <v>0.106</v>
      </c>
      <c r="AF863" s="82" t="b">
        <f t="shared" si="333"/>
        <v>1</v>
      </c>
    </row>
    <row r="864" spans="1:32">
      <c r="A864" s="43" t="s">
        <v>3685</v>
      </c>
      <c r="B864" s="19" t="s">
        <v>1698</v>
      </c>
      <c r="C864" s="19" t="s">
        <v>4208</v>
      </c>
      <c r="D864" s="19">
        <v>42433958</v>
      </c>
      <c r="E864" s="58" t="str">
        <f t="shared" si="334"/>
        <v>KG-ARI-1909-00203-04422/42433958</v>
      </c>
      <c r="F864" s="19" t="s">
        <v>1713</v>
      </c>
      <c r="G864" s="19" t="s">
        <v>1720</v>
      </c>
      <c r="H864" s="45">
        <v>43727</v>
      </c>
      <c r="I864" s="46">
        <v>52</v>
      </c>
      <c r="J864" s="46">
        <v>312</v>
      </c>
      <c r="K864" s="67">
        <f t="shared" si="323"/>
        <v>6</v>
      </c>
      <c r="L864" s="47">
        <v>3.25</v>
      </c>
      <c r="M864" s="68">
        <f t="shared" si="324"/>
        <v>169</v>
      </c>
      <c r="N864" s="46">
        <v>61</v>
      </c>
      <c r="O864" s="46">
        <v>30.5</v>
      </c>
      <c r="P864" s="46">
        <v>31.5</v>
      </c>
      <c r="Q864" s="73">
        <f t="shared" si="325"/>
        <v>0.059</v>
      </c>
      <c r="R864" s="67">
        <f t="shared" si="326"/>
        <v>3.05</v>
      </c>
      <c r="S864" s="74">
        <f t="shared" si="327"/>
        <v>0.416666666666667</v>
      </c>
      <c r="T864" s="51">
        <v>130</v>
      </c>
      <c r="U864" s="52" t="s">
        <v>3678</v>
      </c>
      <c r="V864" s="26">
        <f>IF(E864="","",SUMIF(OUTBOUND!$G:$G,WMS!E864,OUTBOUND!$L:$L))</f>
        <v>41</v>
      </c>
      <c r="W864" s="26">
        <f>IF(E864="","",SUMIF(OUTBOUND!$G:$G,WMS!E864,OUTBOUND!$M:$M))</f>
        <v>246</v>
      </c>
      <c r="X864" s="73">
        <f>IF(E864="","",SUMIF(OUTBOUND!$G:$G,WMS!E864,OUTBOUND!$O:$O))</f>
        <v>133.25</v>
      </c>
      <c r="Y864" s="73">
        <f>IF(E864="","",SUMIF(OUTBOUND!$G:$G,WMS!E864,OUTBOUND!$AC:$AC))</f>
        <v>102.5</v>
      </c>
      <c r="Z864" s="73">
        <f>IF(E864="","",SUMIF(OUTBOUND!$G:$G,WMS!E864,OUTBOUND!$P:$P))</f>
        <v>2.419</v>
      </c>
      <c r="AA864" s="26">
        <f t="shared" si="328"/>
        <v>11</v>
      </c>
      <c r="AB864" s="26">
        <f t="shared" si="329"/>
        <v>66</v>
      </c>
      <c r="AC864" s="73">
        <f t="shared" si="330"/>
        <v>35.75</v>
      </c>
      <c r="AD864" s="73">
        <f t="shared" si="331"/>
        <v>27.4999999999999</v>
      </c>
      <c r="AE864" s="73">
        <f t="shared" si="332"/>
        <v>0.631</v>
      </c>
      <c r="AF864" s="82" t="b">
        <f t="shared" si="333"/>
        <v>1</v>
      </c>
    </row>
    <row r="865" spans="1:32">
      <c r="A865" s="43" t="s">
        <v>3685</v>
      </c>
      <c r="B865" s="19" t="s">
        <v>1698</v>
      </c>
      <c r="C865" s="19" t="s">
        <v>4208</v>
      </c>
      <c r="D865" s="19">
        <v>42753162</v>
      </c>
      <c r="E865" s="58" t="str">
        <f t="shared" si="334"/>
        <v>KG-ARI-1909-00203-04422/42753162</v>
      </c>
      <c r="F865" s="19" t="s">
        <v>1713</v>
      </c>
      <c r="G865" s="19" t="s">
        <v>1721</v>
      </c>
      <c r="H865" s="45">
        <v>43727</v>
      </c>
      <c r="I865" s="46">
        <v>8</v>
      </c>
      <c r="J865" s="46">
        <v>48</v>
      </c>
      <c r="K865" s="67">
        <f t="shared" si="323"/>
        <v>6</v>
      </c>
      <c r="L865" s="47">
        <v>13.15</v>
      </c>
      <c r="M865" s="68">
        <f t="shared" si="324"/>
        <v>105.2</v>
      </c>
      <c r="N865" s="46">
        <v>76</v>
      </c>
      <c r="O865" s="46">
        <v>39</v>
      </c>
      <c r="P865" s="46">
        <v>26.5</v>
      </c>
      <c r="Q865" s="73">
        <f t="shared" si="325"/>
        <v>0.079</v>
      </c>
      <c r="R865" s="67">
        <f t="shared" si="326"/>
        <v>0.63</v>
      </c>
      <c r="S865" s="74">
        <f t="shared" si="327"/>
        <v>1.75</v>
      </c>
      <c r="T865" s="51">
        <v>84</v>
      </c>
      <c r="U865" s="52" t="s">
        <v>4023</v>
      </c>
      <c r="V865" s="26">
        <f>IF(E865="","",SUMIF(OUTBOUND!$G:$G,WMS!E865,OUTBOUND!$L:$L))</f>
        <v>3</v>
      </c>
      <c r="W865" s="26">
        <f>IF(E865="","",SUMIF(OUTBOUND!$G:$G,WMS!E865,OUTBOUND!$M:$M))</f>
        <v>18</v>
      </c>
      <c r="X865" s="73">
        <f>IF(E865="","",SUMIF(OUTBOUND!$G:$G,WMS!E865,OUTBOUND!$O:$O))</f>
        <v>39.45</v>
      </c>
      <c r="Y865" s="73">
        <f>IF(E865="","",SUMIF(OUTBOUND!$G:$G,WMS!E865,OUTBOUND!$AC:$AC))</f>
        <v>31.5</v>
      </c>
      <c r="Z865" s="73">
        <f>IF(E865="","",SUMIF(OUTBOUND!$G:$G,WMS!E865,OUTBOUND!$P:$P))</f>
        <v>0.237</v>
      </c>
      <c r="AA865" s="26">
        <f t="shared" si="328"/>
        <v>5</v>
      </c>
      <c r="AB865" s="26">
        <f t="shared" si="329"/>
        <v>30</v>
      </c>
      <c r="AC865" s="73">
        <f t="shared" si="330"/>
        <v>65.75</v>
      </c>
      <c r="AD865" s="73">
        <f t="shared" si="331"/>
        <v>52.5</v>
      </c>
      <c r="AE865" s="73">
        <f t="shared" si="332"/>
        <v>0.393</v>
      </c>
      <c r="AF865" s="82" t="b">
        <f t="shared" si="333"/>
        <v>1</v>
      </c>
    </row>
    <row r="866" spans="1:32">
      <c r="A866" s="43" t="s">
        <v>3685</v>
      </c>
      <c r="B866" s="19" t="s">
        <v>1698</v>
      </c>
      <c r="C866" s="19" t="s">
        <v>4208</v>
      </c>
      <c r="D866" s="19">
        <v>41962114</v>
      </c>
      <c r="E866" s="58" t="str">
        <f t="shared" si="334"/>
        <v>KG-ARI-1909-00203-04422/41962114</v>
      </c>
      <c r="F866" s="19" t="s">
        <v>1713</v>
      </c>
      <c r="G866" s="19" t="s">
        <v>1722</v>
      </c>
      <c r="H866" s="45">
        <v>43727</v>
      </c>
      <c r="I866" s="46">
        <v>29</v>
      </c>
      <c r="J866" s="46">
        <v>174</v>
      </c>
      <c r="K866" s="67">
        <f t="shared" si="323"/>
        <v>6</v>
      </c>
      <c r="L866" s="47">
        <v>2.6</v>
      </c>
      <c r="M866" s="68">
        <f t="shared" si="324"/>
        <v>75.4</v>
      </c>
      <c r="N866" s="46">
        <v>41</v>
      </c>
      <c r="O866" s="46">
        <v>27</v>
      </c>
      <c r="P866" s="46">
        <v>27.5</v>
      </c>
      <c r="Q866" s="73">
        <f t="shared" si="325"/>
        <v>0.03</v>
      </c>
      <c r="R866" s="67">
        <f t="shared" si="326"/>
        <v>0.88</v>
      </c>
      <c r="S866" s="74">
        <f t="shared" si="327"/>
        <v>0.383333333333333</v>
      </c>
      <c r="T866" s="51">
        <v>66.7</v>
      </c>
      <c r="U866" s="52" t="s">
        <v>4045</v>
      </c>
      <c r="V866" s="26">
        <f>IF(E866="","",SUMIF(OUTBOUND!$G:$G,WMS!E866,OUTBOUND!$L:$L))</f>
        <v>10</v>
      </c>
      <c r="W866" s="26">
        <f>IF(E866="","",SUMIF(OUTBOUND!$G:$G,WMS!E866,OUTBOUND!$M:$M))</f>
        <v>60</v>
      </c>
      <c r="X866" s="73">
        <f>IF(E866="","",SUMIF(OUTBOUND!$G:$G,WMS!E866,OUTBOUND!$O:$O))</f>
        <v>26</v>
      </c>
      <c r="Y866" s="73">
        <f>IF(E866="","",SUMIF(OUTBOUND!$G:$G,WMS!E866,OUTBOUND!$AC:$AC))</f>
        <v>23</v>
      </c>
      <c r="Z866" s="73">
        <f>IF(E866="","",SUMIF(OUTBOUND!$G:$G,WMS!E866,OUTBOUND!$P:$P))</f>
        <v>0.3</v>
      </c>
      <c r="AA866" s="26">
        <f t="shared" si="328"/>
        <v>19</v>
      </c>
      <c r="AB866" s="26">
        <f t="shared" si="329"/>
        <v>114</v>
      </c>
      <c r="AC866" s="73">
        <f t="shared" si="330"/>
        <v>49.4</v>
      </c>
      <c r="AD866" s="73">
        <f t="shared" si="331"/>
        <v>43.7</v>
      </c>
      <c r="AE866" s="73">
        <f t="shared" si="332"/>
        <v>0.58</v>
      </c>
      <c r="AF866" s="82" t="b">
        <f t="shared" si="333"/>
        <v>1</v>
      </c>
    </row>
    <row r="867" spans="1:33">
      <c r="A867" s="61" t="s">
        <v>3685</v>
      </c>
      <c r="B867" s="62" t="s">
        <v>1698</v>
      </c>
      <c r="C867" s="62" t="s">
        <v>4208</v>
      </c>
      <c r="D867" s="62">
        <v>41962145</v>
      </c>
      <c r="E867" s="58" t="str">
        <f t="shared" si="334"/>
        <v>KG-ARI-1909-00203-04422/41962145</v>
      </c>
      <c r="F867" s="19" t="s">
        <v>1713</v>
      </c>
      <c r="G867" s="19" t="s">
        <v>1723</v>
      </c>
      <c r="H867" s="45">
        <v>43727</v>
      </c>
      <c r="I867" s="46">
        <v>1</v>
      </c>
      <c r="J867" s="46">
        <v>6</v>
      </c>
      <c r="K867" s="67">
        <f t="shared" si="323"/>
        <v>6</v>
      </c>
      <c r="L867" s="47">
        <v>5</v>
      </c>
      <c r="M867" s="68">
        <f t="shared" si="324"/>
        <v>5</v>
      </c>
      <c r="N867" s="46">
        <v>48</v>
      </c>
      <c r="O867" s="46">
        <v>29</v>
      </c>
      <c r="P867" s="46">
        <v>42</v>
      </c>
      <c r="Q867" s="73">
        <f t="shared" si="325"/>
        <v>0.058</v>
      </c>
      <c r="R867" s="67">
        <f t="shared" si="326"/>
        <v>0.06</v>
      </c>
      <c r="S867" s="74">
        <f t="shared" si="327"/>
        <v>0.75</v>
      </c>
      <c r="T867" s="51">
        <v>4.5</v>
      </c>
      <c r="U867" s="52" t="s">
        <v>4045</v>
      </c>
      <c r="V867" s="26">
        <f>IF(E867="","",SUMIF(OUTBOUND!$G:$G,WMS!E867,OUTBOUND!$L:$L))</f>
        <v>1</v>
      </c>
      <c r="W867" s="26">
        <f>IF(E867="","",SUMIF(OUTBOUND!$G:$G,WMS!E867,OUTBOUND!$M:$M))</f>
        <v>6</v>
      </c>
      <c r="X867" s="73">
        <f>IF(E867="","",SUMIF(OUTBOUND!$G:$G,WMS!E867,OUTBOUND!$O:$O))</f>
        <v>5</v>
      </c>
      <c r="Y867" s="73">
        <f>IF(E867="","",SUMIF(OUTBOUND!$G:$G,WMS!E867,OUTBOUND!$AC:$AC))</f>
        <v>4.5</v>
      </c>
      <c r="Z867" s="73">
        <f>IF(E867="","",SUMIF(OUTBOUND!$G:$G,WMS!E867,OUTBOUND!$P:$P))</f>
        <v>0.058</v>
      </c>
      <c r="AA867" s="26">
        <f t="shared" si="328"/>
        <v>0</v>
      </c>
      <c r="AB867" s="26">
        <f t="shared" si="329"/>
        <v>0</v>
      </c>
      <c r="AC867" s="73">
        <f t="shared" si="330"/>
        <v>0</v>
      </c>
      <c r="AD867" s="73">
        <f t="shared" si="331"/>
        <v>0</v>
      </c>
      <c r="AE867" s="73">
        <f t="shared" si="332"/>
        <v>0.00199999999999999</v>
      </c>
      <c r="AF867" s="82" t="e">
        <f t="shared" si="333"/>
        <v>#DIV/0!</v>
      </c>
      <c r="AG867" s="60" t="s">
        <v>3310</v>
      </c>
    </row>
    <row r="868" spans="1:32">
      <c r="A868" s="43" t="s">
        <v>3685</v>
      </c>
      <c r="B868" s="19" t="s">
        <v>1698</v>
      </c>
      <c r="C868" s="19" t="s">
        <v>4208</v>
      </c>
      <c r="D868" s="19">
        <v>41309919</v>
      </c>
      <c r="E868" s="58" t="str">
        <f t="shared" si="334"/>
        <v>KG-ARI-1909-00203-04422/41309919</v>
      </c>
      <c r="F868" s="19" t="s">
        <v>1713</v>
      </c>
      <c r="G868" s="19" t="s">
        <v>1725</v>
      </c>
      <c r="H868" s="45">
        <v>43727</v>
      </c>
      <c r="I868" s="46">
        <v>14</v>
      </c>
      <c r="J868" s="46">
        <v>168</v>
      </c>
      <c r="K868" s="67">
        <f t="shared" ref="K868:K905" si="335">IF(J868="","",J868/I868)</f>
        <v>12</v>
      </c>
      <c r="L868" s="47">
        <v>5.15</v>
      </c>
      <c r="M868" s="68">
        <f t="shared" ref="M868:M905" si="336">IF(L868="","",ROUND(I868*L868,3))</f>
        <v>72.1</v>
      </c>
      <c r="N868" s="46">
        <v>50</v>
      </c>
      <c r="O868" s="46">
        <v>44.5</v>
      </c>
      <c r="P868" s="46">
        <v>20.5</v>
      </c>
      <c r="Q868" s="73">
        <f t="shared" ref="Q868:Q905" si="337">IF(P868="","",ROUND(N868*O868*P868/1000000,3))</f>
        <v>0.046</v>
      </c>
      <c r="R868" s="67">
        <f t="shared" ref="R868:R905" si="338">IF(Q868="","",ROUND(N868*O868*P868/1000000*I868,2))</f>
        <v>0.64</v>
      </c>
      <c r="S868" s="74">
        <f t="shared" ref="S868:S905" si="339">IF(T868="","",T868/J868)</f>
        <v>0.358333333333333</v>
      </c>
      <c r="T868" s="51">
        <v>60.2</v>
      </c>
      <c r="U868" s="52" t="s">
        <v>3916</v>
      </c>
      <c r="V868" s="26">
        <f>IF(E868="","",SUMIF(OUTBOUND!$G:$G,WMS!E868,OUTBOUND!$L:$L))</f>
        <v>7</v>
      </c>
      <c r="W868" s="26">
        <f>IF(E868="","",SUMIF(OUTBOUND!$G:$G,WMS!E868,OUTBOUND!$M:$M))</f>
        <v>84</v>
      </c>
      <c r="X868" s="73">
        <f>IF(E868="","",SUMIF(OUTBOUND!$G:$G,WMS!E868,OUTBOUND!$O:$O))</f>
        <v>36.05</v>
      </c>
      <c r="Y868" s="73">
        <f>IF(E868="","",SUMIF(OUTBOUND!$G:$G,WMS!E868,OUTBOUND!$AC:$AC))</f>
        <v>30.1</v>
      </c>
      <c r="Z868" s="73">
        <f>IF(E868="","",SUMIF(OUTBOUND!$G:$G,WMS!E868,OUTBOUND!$P:$P))</f>
        <v>0.322</v>
      </c>
      <c r="AA868" s="26">
        <f t="shared" ref="AA868:AA905" si="340">IF(I868="","",I868-V868)</f>
        <v>7</v>
      </c>
      <c r="AB868" s="26">
        <f t="shared" ref="AB868:AB905" si="341">IF(J868="","",J868-W868)</f>
        <v>84</v>
      </c>
      <c r="AC868" s="73">
        <f t="shared" ref="AC868:AC905" si="342">IF(M868="","",M868-X868)</f>
        <v>36.05</v>
      </c>
      <c r="AD868" s="73">
        <f t="shared" ref="AD868:AD905" si="343">IF(T868="","",T868-Y868)</f>
        <v>30.1</v>
      </c>
      <c r="AE868" s="73">
        <f t="shared" ref="AE868:AE905" si="344">IF(R868="","",R868-Z868)</f>
        <v>0.318</v>
      </c>
      <c r="AF868" s="82" t="b">
        <f t="shared" ref="AF868:AF905" si="345">IF(AB868="","",EXACT(K868,AB868/AA868))</f>
        <v>1</v>
      </c>
    </row>
    <row r="869" spans="1:32">
      <c r="A869" s="43" t="s">
        <v>3685</v>
      </c>
      <c r="B869" s="19" t="s">
        <v>1698</v>
      </c>
      <c r="C869" s="19" t="s">
        <v>4208</v>
      </c>
      <c r="D869" s="19">
        <v>42755326</v>
      </c>
      <c r="E869" s="58" t="str">
        <f t="shared" si="334"/>
        <v>KG-ARI-1909-00203-04422/42755326</v>
      </c>
      <c r="F869" s="19" t="s">
        <v>1713</v>
      </c>
      <c r="G869" s="19" t="s">
        <v>1726</v>
      </c>
      <c r="H869" s="45">
        <v>43727</v>
      </c>
      <c r="I869" s="46">
        <v>5</v>
      </c>
      <c r="J869" s="46">
        <v>40</v>
      </c>
      <c r="K869" s="67">
        <f t="shared" si="335"/>
        <v>8</v>
      </c>
      <c r="L869" s="47">
        <v>5.2</v>
      </c>
      <c r="M869" s="68">
        <f t="shared" si="336"/>
        <v>26</v>
      </c>
      <c r="N869" s="46">
        <v>64.5</v>
      </c>
      <c r="O869" s="46">
        <v>33.5</v>
      </c>
      <c r="P869" s="46">
        <v>40.5</v>
      </c>
      <c r="Q869" s="73">
        <f t="shared" si="337"/>
        <v>0.088</v>
      </c>
      <c r="R869" s="67">
        <f t="shared" si="338"/>
        <v>0.44</v>
      </c>
      <c r="S869" s="74">
        <f t="shared" si="339"/>
        <v>0.475</v>
      </c>
      <c r="T869" s="51">
        <v>19</v>
      </c>
      <c r="U869" s="52" t="s">
        <v>4045</v>
      </c>
      <c r="V869" s="26">
        <f>IF(E869="","",SUMIF(OUTBOUND!$G:$G,WMS!E869,OUTBOUND!$L:$L))</f>
        <v>1</v>
      </c>
      <c r="W869" s="26">
        <f>IF(E869="","",SUMIF(OUTBOUND!$G:$G,WMS!E869,OUTBOUND!$M:$M))</f>
        <v>8</v>
      </c>
      <c r="X869" s="73">
        <f>IF(E869="","",SUMIF(OUTBOUND!$G:$G,WMS!E869,OUTBOUND!$O:$O))</f>
        <v>5.2</v>
      </c>
      <c r="Y869" s="73">
        <f>IF(E869="","",SUMIF(OUTBOUND!$G:$G,WMS!E869,OUTBOUND!$AC:$AC))</f>
        <v>3.8</v>
      </c>
      <c r="Z869" s="73">
        <f>IF(E869="","",SUMIF(OUTBOUND!$G:$G,WMS!E869,OUTBOUND!$P:$P))</f>
        <v>0.088</v>
      </c>
      <c r="AA869" s="26">
        <f t="shared" si="340"/>
        <v>4</v>
      </c>
      <c r="AB869" s="26">
        <f t="shared" si="341"/>
        <v>32</v>
      </c>
      <c r="AC869" s="73">
        <f t="shared" si="342"/>
        <v>20.8</v>
      </c>
      <c r="AD869" s="73">
        <f t="shared" si="343"/>
        <v>15.2</v>
      </c>
      <c r="AE869" s="73">
        <f t="shared" si="344"/>
        <v>0.352</v>
      </c>
      <c r="AF869" s="82" t="b">
        <f t="shared" si="345"/>
        <v>1</v>
      </c>
    </row>
    <row r="870" spans="1:32">
      <c r="A870" s="43" t="s">
        <v>3685</v>
      </c>
      <c r="B870" s="19" t="s">
        <v>1698</v>
      </c>
      <c r="C870" s="19" t="s">
        <v>4208</v>
      </c>
      <c r="D870" s="19">
        <v>42757221</v>
      </c>
      <c r="E870" s="58" t="str">
        <f t="shared" si="334"/>
        <v>KG-ARI-1909-00203-04422/42757221</v>
      </c>
      <c r="F870" s="19" t="s">
        <v>1713</v>
      </c>
      <c r="G870" s="19" t="s">
        <v>1728</v>
      </c>
      <c r="H870" s="45">
        <v>43727</v>
      </c>
      <c r="I870" s="46">
        <v>4</v>
      </c>
      <c r="J870" s="46">
        <v>32</v>
      </c>
      <c r="K870" s="67">
        <f t="shared" si="335"/>
        <v>8</v>
      </c>
      <c r="L870" s="47">
        <v>5.15</v>
      </c>
      <c r="M870" s="68">
        <f t="shared" si="336"/>
        <v>20.6</v>
      </c>
      <c r="N870" s="46">
        <v>64.5</v>
      </c>
      <c r="O870" s="46">
        <v>33.5</v>
      </c>
      <c r="P870" s="46">
        <v>40.5</v>
      </c>
      <c r="Q870" s="73">
        <f t="shared" si="337"/>
        <v>0.088</v>
      </c>
      <c r="R870" s="67">
        <f t="shared" si="338"/>
        <v>0.35</v>
      </c>
      <c r="S870" s="74">
        <f t="shared" si="339"/>
        <v>0.475</v>
      </c>
      <c r="T870" s="51">
        <v>15.2</v>
      </c>
      <c r="U870" s="52" t="s">
        <v>4045</v>
      </c>
      <c r="V870" s="26">
        <f>IF(E870="","",SUMIF(OUTBOUND!$G:$G,WMS!E870,OUTBOUND!$L:$L))</f>
        <v>3</v>
      </c>
      <c r="W870" s="26">
        <f>IF(E870="","",SUMIF(OUTBOUND!$G:$G,WMS!E870,OUTBOUND!$M:$M))</f>
        <v>24</v>
      </c>
      <c r="X870" s="73">
        <f>IF(E870="","",SUMIF(OUTBOUND!$G:$G,WMS!E870,OUTBOUND!$O:$O))</f>
        <v>15.45</v>
      </c>
      <c r="Y870" s="73">
        <f>IF(E870="","",SUMIF(OUTBOUND!$G:$G,WMS!E870,OUTBOUND!$AC:$AC))</f>
        <v>11.4</v>
      </c>
      <c r="Z870" s="73">
        <f>IF(E870="","",SUMIF(OUTBOUND!$G:$G,WMS!E870,OUTBOUND!$P:$P))</f>
        <v>0.264</v>
      </c>
      <c r="AA870" s="26">
        <f t="shared" si="340"/>
        <v>1</v>
      </c>
      <c r="AB870" s="26">
        <f t="shared" si="341"/>
        <v>8</v>
      </c>
      <c r="AC870" s="73">
        <f t="shared" si="342"/>
        <v>5.15</v>
      </c>
      <c r="AD870" s="73">
        <f t="shared" si="343"/>
        <v>3.8</v>
      </c>
      <c r="AE870" s="73">
        <f t="shared" si="344"/>
        <v>0.086</v>
      </c>
      <c r="AF870" s="82" t="b">
        <f t="shared" si="345"/>
        <v>1</v>
      </c>
    </row>
    <row r="871" spans="1:32">
      <c r="A871" s="43" t="s">
        <v>3685</v>
      </c>
      <c r="B871" s="19" t="s">
        <v>1698</v>
      </c>
      <c r="C871" s="19" t="s">
        <v>4208</v>
      </c>
      <c r="D871" s="19">
        <v>42757245</v>
      </c>
      <c r="E871" s="58" t="str">
        <f t="shared" si="334"/>
        <v>KG-ARI-1909-00203-04422/42757245</v>
      </c>
      <c r="F871" s="19" t="s">
        <v>1713</v>
      </c>
      <c r="G871" s="19" t="s">
        <v>1729</v>
      </c>
      <c r="H871" s="45">
        <v>43727</v>
      </c>
      <c r="I871" s="46">
        <v>8</v>
      </c>
      <c r="J871" s="46">
        <v>64</v>
      </c>
      <c r="K871" s="67">
        <f t="shared" si="335"/>
        <v>8</v>
      </c>
      <c r="L871" s="47">
        <v>3.15</v>
      </c>
      <c r="M871" s="68">
        <f t="shared" si="336"/>
        <v>25.2</v>
      </c>
      <c r="N871" s="46">
        <v>45</v>
      </c>
      <c r="O871" s="46">
        <v>22</v>
      </c>
      <c r="P871" s="46">
        <v>30</v>
      </c>
      <c r="Q871" s="73">
        <f t="shared" si="337"/>
        <v>0.03</v>
      </c>
      <c r="R871" s="67">
        <f t="shared" si="338"/>
        <v>0.24</v>
      </c>
      <c r="S871" s="74">
        <f t="shared" si="339"/>
        <v>0.33</v>
      </c>
      <c r="T871" s="51">
        <v>21.12</v>
      </c>
      <c r="U871" s="52" t="s">
        <v>4023</v>
      </c>
      <c r="V871" s="26">
        <f>IF(E871="","",SUMIF(OUTBOUND!$G:$G,WMS!E871,OUTBOUND!$L:$L))</f>
        <v>0</v>
      </c>
      <c r="W871" s="26">
        <f>IF(E871="","",SUMIF(OUTBOUND!$G:$G,WMS!E871,OUTBOUND!$M:$M))</f>
        <v>0</v>
      </c>
      <c r="X871" s="73">
        <f>IF(E871="","",SUMIF(OUTBOUND!$G:$G,WMS!E871,OUTBOUND!$O:$O))</f>
        <v>0</v>
      </c>
      <c r="Y871" s="73">
        <f>IF(E871="","",SUMIF(OUTBOUND!$G:$G,WMS!E871,OUTBOUND!$AC:$AC))</f>
        <v>0</v>
      </c>
      <c r="Z871" s="73">
        <f>IF(E871="","",SUMIF(OUTBOUND!$G:$G,WMS!E871,OUTBOUND!$P:$P))</f>
        <v>0</v>
      </c>
      <c r="AA871" s="26">
        <f t="shared" si="340"/>
        <v>8</v>
      </c>
      <c r="AB871" s="26">
        <f t="shared" si="341"/>
        <v>64</v>
      </c>
      <c r="AC871" s="73">
        <f t="shared" si="342"/>
        <v>25.2</v>
      </c>
      <c r="AD871" s="73">
        <f t="shared" si="343"/>
        <v>21.12</v>
      </c>
      <c r="AE871" s="73">
        <f t="shared" si="344"/>
        <v>0.24</v>
      </c>
      <c r="AF871" s="82" t="b">
        <f t="shared" si="345"/>
        <v>1</v>
      </c>
    </row>
    <row r="872" spans="1:32">
      <c r="A872" s="43" t="s">
        <v>3685</v>
      </c>
      <c r="B872" s="19" t="s">
        <v>1698</v>
      </c>
      <c r="C872" s="19" t="s">
        <v>4208</v>
      </c>
      <c r="D872" s="19">
        <v>42647454</v>
      </c>
      <c r="E872" s="58" t="str">
        <f t="shared" si="334"/>
        <v>KG-ARI-1909-00203-04422/42647454</v>
      </c>
      <c r="F872" s="19" t="s">
        <v>1713</v>
      </c>
      <c r="G872" s="19" t="s">
        <v>1730</v>
      </c>
      <c r="H872" s="45">
        <v>43727</v>
      </c>
      <c r="I872" s="46">
        <v>37</v>
      </c>
      <c r="J872" s="46">
        <v>222</v>
      </c>
      <c r="K872" s="67">
        <f t="shared" si="335"/>
        <v>6</v>
      </c>
      <c r="L872" s="47">
        <v>2.1</v>
      </c>
      <c r="M872" s="68">
        <f t="shared" si="336"/>
        <v>77.7</v>
      </c>
      <c r="N872" s="46">
        <v>26</v>
      </c>
      <c r="O872" s="46">
        <v>25</v>
      </c>
      <c r="P872" s="46">
        <v>36</v>
      </c>
      <c r="Q872" s="73">
        <f t="shared" si="337"/>
        <v>0.023</v>
      </c>
      <c r="R872" s="67">
        <f t="shared" si="338"/>
        <v>0.87</v>
      </c>
      <c r="S872" s="74">
        <f t="shared" si="339"/>
        <v>0.28</v>
      </c>
      <c r="T872" s="51">
        <v>62.16</v>
      </c>
      <c r="U872" s="52" t="s">
        <v>4023</v>
      </c>
      <c r="V872" s="26">
        <f>IF(E872="","",SUMIF(OUTBOUND!$G:$G,WMS!E872,OUTBOUND!$L:$L))</f>
        <v>11</v>
      </c>
      <c r="W872" s="26">
        <f>IF(E872="","",SUMIF(OUTBOUND!$G:$G,WMS!E872,OUTBOUND!$M:$M))</f>
        <v>66</v>
      </c>
      <c r="X872" s="73">
        <f>IF(E872="","",SUMIF(OUTBOUND!$G:$G,WMS!E872,OUTBOUND!$O:$O))</f>
        <v>23.1</v>
      </c>
      <c r="Y872" s="73">
        <f>IF(E872="","",SUMIF(OUTBOUND!$G:$G,WMS!E872,OUTBOUND!$AC:$AC))</f>
        <v>18.48</v>
      </c>
      <c r="Z872" s="73">
        <f>IF(E872="","",SUMIF(OUTBOUND!$G:$G,WMS!E872,OUTBOUND!$P:$P))</f>
        <v>0.253</v>
      </c>
      <c r="AA872" s="26">
        <f t="shared" si="340"/>
        <v>26</v>
      </c>
      <c r="AB872" s="26">
        <f t="shared" si="341"/>
        <v>156</v>
      </c>
      <c r="AC872" s="73">
        <f t="shared" si="342"/>
        <v>54.6</v>
      </c>
      <c r="AD872" s="73">
        <f t="shared" si="343"/>
        <v>43.68</v>
      </c>
      <c r="AE872" s="73">
        <f t="shared" si="344"/>
        <v>0.617</v>
      </c>
      <c r="AF872" s="82" t="b">
        <f t="shared" si="345"/>
        <v>1</v>
      </c>
    </row>
    <row r="873" spans="1:32">
      <c r="A873" s="43" t="s">
        <v>3685</v>
      </c>
      <c r="B873" s="19" t="s">
        <v>1698</v>
      </c>
      <c r="C873" s="19" t="s">
        <v>4208</v>
      </c>
      <c r="D873" s="19">
        <v>42698036</v>
      </c>
      <c r="E873" s="58" t="str">
        <f t="shared" si="334"/>
        <v>KG-ARI-1909-00203-04422/42698036</v>
      </c>
      <c r="F873" s="19" t="s">
        <v>1733</v>
      </c>
      <c r="G873" s="19" t="s">
        <v>1734</v>
      </c>
      <c r="H873" s="45">
        <v>43727</v>
      </c>
      <c r="I873" s="46">
        <v>8</v>
      </c>
      <c r="J873" s="46">
        <v>48</v>
      </c>
      <c r="K873" s="67">
        <f t="shared" si="335"/>
        <v>6</v>
      </c>
      <c r="L873" s="47">
        <v>1.7</v>
      </c>
      <c r="M873" s="68">
        <f t="shared" si="336"/>
        <v>13.6</v>
      </c>
      <c r="N873" s="46">
        <v>25.5</v>
      </c>
      <c r="O873" s="46">
        <v>17.5</v>
      </c>
      <c r="P873" s="46">
        <v>18.5</v>
      </c>
      <c r="Q873" s="73">
        <f t="shared" si="337"/>
        <v>0.008</v>
      </c>
      <c r="R873" s="67">
        <f t="shared" si="338"/>
        <v>0.07</v>
      </c>
      <c r="S873" s="74">
        <f t="shared" si="339"/>
        <v>0.223333333333333</v>
      </c>
      <c r="T873" s="51">
        <v>10.72</v>
      </c>
      <c r="U873" s="52" t="s">
        <v>4023</v>
      </c>
      <c r="V873" s="26">
        <f>IF(E873="","",SUMIF(OUTBOUND!$G:$G,WMS!E873,OUTBOUND!$L:$L))</f>
        <v>7</v>
      </c>
      <c r="W873" s="26">
        <f>IF(E873="","",SUMIF(OUTBOUND!$G:$G,WMS!E873,OUTBOUND!$M:$M))</f>
        <v>42</v>
      </c>
      <c r="X873" s="73">
        <f>IF(E873="","",SUMIF(OUTBOUND!$G:$G,WMS!E873,OUTBOUND!$O:$O))</f>
        <v>11.9</v>
      </c>
      <c r="Y873" s="73">
        <f>IF(E873="","",SUMIF(OUTBOUND!$G:$G,WMS!E873,OUTBOUND!$AC:$AC))</f>
        <v>9.37999999999999</v>
      </c>
      <c r="Z873" s="73">
        <f>IF(E873="","",SUMIF(OUTBOUND!$G:$G,WMS!E873,OUTBOUND!$P:$P))</f>
        <v>0.056</v>
      </c>
      <c r="AA873" s="26">
        <f t="shared" si="340"/>
        <v>1</v>
      </c>
      <c r="AB873" s="26">
        <f t="shared" si="341"/>
        <v>6</v>
      </c>
      <c r="AC873" s="73">
        <f t="shared" si="342"/>
        <v>1.7</v>
      </c>
      <c r="AD873" s="73">
        <f t="shared" si="343"/>
        <v>1.34000000000001</v>
      </c>
      <c r="AE873" s="73">
        <f t="shared" si="344"/>
        <v>0.014</v>
      </c>
      <c r="AF873" s="82" t="b">
        <f t="shared" si="345"/>
        <v>1</v>
      </c>
    </row>
    <row r="874" spans="1:32">
      <c r="A874" s="43" t="s">
        <v>3685</v>
      </c>
      <c r="B874" s="19" t="s">
        <v>1698</v>
      </c>
      <c r="C874" s="19" t="s">
        <v>4208</v>
      </c>
      <c r="D874" s="19">
        <v>42698074</v>
      </c>
      <c r="E874" s="58" t="str">
        <f t="shared" si="334"/>
        <v>KG-ARI-1909-00203-04422/42698074</v>
      </c>
      <c r="F874" s="19" t="s">
        <v>1733</v>
      </c>
      <c r="G874" s="19" t="s">
        <v>1736</v>
      </c>
      <c r="H874" s="45">
        <v>43727</v>
      </c>
      <c r="I874" s="46">
        <v>14</v>
      </c>
      <c r="J874" s="46">
        <v>84</v>
      </c>
      <c r="K874" s="67">
        <f t="shared" si="335"/>
        <v>6</v>
      </c>
      <c r="L874" s="47">
        <v>2.45</v>
      </c>
      <c r="M874" s="68">
        <f t="shared" si="336"/>
        <v>34.3</v>
      </c>
      <c r="N874" s="46">
        <v>49</v>
      </c>
      <c r="O874" s="46">
        <v>32.5</v>
      </c>
      <c r="P874" s="46">
        <v>12</v>
      </c>
      <c r="Q874" s="73">
        <f t="shared" si="337"/>
        <v>0.019</v>
      </c>
      <c r="R874" s="67">
        <f t="shared" si="338"/>
        <v>0.27</v>
      </c>
      <c r="S874" s="74">
        <f t="shared" si="339"/>
        <v>0.333333333333333</v>
      </c>
      <c r="T874" s="51">
        <v>28</v>
      </c>
      <c r="U874" s="52" t="s">
        <v>4023</v>
      </c>
      <c r="V874" s="26">
        <f>IF(E874="","",SUMIF(OUTBOUND!$G:$G,WMS!E874,OUTBOUND!$L:$L))</f>
        <v>12</v>
      </c>
      <c r="W874" s="26">
        <f>IF(E874="","",SUMIF(OUTBOUND!$G:$G,WMS!E874,OUTBOUND!$M:$M))</f>
        <v>72</v>
      </c>
      <c r="X874" s="73">
        <f>IF(E874="","",SUMIF(OUTBOUND!$G:$G,WMS!E874,OUTBOUND!$O:$O))</f>
        <v>29.4</v>
      </c>
      <c r="Y874" s="73">
        <f>IF(E874="","",SUMIF(OUTBOUND!$G:$G,WMS!E874,OUTBOUND!$AC:$AC))</f>
        <v>24</v>
      </c>
      <c r="Z874" s="73">
        <f>IF(E874="","",SUMIF(OUTBOUND!$G:$G,WMS!E874,OUTBOUND!$P:$P))</f>
        <v>0.228</v>
      </c>
      <c r="AA874" s="26">
        <f t="shared" si="340"/>
        <v>2</v>
      </c>
      <c r="AB874" s="26">
        <f t="shared" si="341"/>
        <v>12</v>
      </c>
      <c r="AC874" s="73">
        <f t="shared" si="342"/>
        <v>4.9</v>
      </c>
      <c r="AD874" s="73">
        <f t="shared" si="343"/>
        <v>4.00000000000002</v>
      </c>
      <c r="AE874" s="73">
        <f t="shared" si="344"/>
        <v>0.042</v>
      </c>
      <c r="AF874" s="82" t="b">
        <f t="shared" si="345"/>
        <v>1</v>
      </c>
    </row>
    <row r="875" spans="1:32">
      <c r="A875" s="43" t="s">
        <v>3685</v>
      </c>
      <c r="B875" s="19" t="s">
        <v>1698</v>
      </c>
      <c r="C875" s="19" t="s">
        <v>4208</v>
      </c>
      <c r="D875" s="19">
        <v>42494294</v>
      </c>
      <c r="E875" s="58" t="str">
        <f t="shared" si="334"/>
        <v>KG-ARI-1909-00203-04422/42494294</v>
      </c>
      <c r="F875" s="19" t="s">
        <v>1733</v>
      </c>
      <c r="G875" s="19" t="s">
        <v>1738</v>
      </c>
      <c r="H875" s="45">
        <v>43727</v>
      </c>
      <c r="I875" s="46">
        <v>25</v>
      </c>
      <c r="J875" s="46">
        <v>150</v>
      </c>
      <c r="K875" s="67">
        <f t="shared" si="335"/>
        <v>6</v>
      </c>
      <c r="L875" s="47">
        <v>3.3</v>
      </c>
      <c r="M875" s="68">
        <f t="shared" si="336"/>
        <v>82.5</v>
      </c>
      <c r="N875" s="46">
        <v>52.5</v>
      </c>
      <c r="O875" s="46">
        <v>45.5</v>
      </c>
      <c r="P875" s="46">
        <v>15</v>
      </c>
      <c r="Q875" s="73">
        <f t="shared" si="337"/>
        <v>0.036</v>
      </c>
      <c r="R875" s="67">
        <f t="shared" si="338"/>
        <v>0.9</v>
      </c>
      <c r="S875" s="74">
        <f t="shared" si="339"/>
        <v>0.45</v>
      </c>
      <c r="T875" s="51">
        <v>67.5</v>
      </c>
      <c r="U875" s="52" t="s">
        <v>4210</v>
      </c>
      <c r="V875" s="26">
        <f>IF(E875="","",SUMIF(OUTBOUND!$G:$G,WMS!E875,OUTBOUND!$L:$L))</f>
        <v>20</v>
      </c>
      <c r="W875" s="26">
        <f>IF(E875="","",SUMIF(OUTBOUND!$G:$G,WMS!E875,OUTBOUND!$M:$M))</f>
        <v>120</v>
      </c>
      <c r="X875" s="73">
        <f>IF(E875="","",SUMIF(OUTBOUND!$G:$G,WMS!E875,OUTBOUND!$O:$O))</f>
        <v>66</v>
      </c>
      <c r="Y875" s="73">
        <f>IF(E875="","",SUMIF(OUTBOUND!$G:$G,WMS!E875,OUTBOUND!$AC:$AC))</f>
        <v>54</v>
      </c>
      <c r="Z875" s="73">
        <f>IF(E875="","",SUMIF(OUTBOUND!$G:$G,WMS!E875,OUTBOUND!$P:$P))</f>
        <v>0.72</v>
      </c>
      <c r="AA875" s="26">
        <f t="shared" si="340"/>
        <v>5</v>
      </c>
      <c r="AB875" s="26">
        <f t="shared" si="341"/>
        <v>30</v>
      </c>
      <c r="AC875" s="73">
        <f t="shared" si="342"/>
        <v>16.5</v>
      </c>
      <c r="AD875" s="73">
        <f t="shared" si="343"/>
        <v>13.5</v>
      </c>
      <c r="AE875" s="73">
        <f t="shared" si="344"/>
        <v>0.18</v>
      </c>
      <c r="AF875" s="82" t="b">
        <f t="shared" si="345"/>
        <v>1</v>
      </c>
    </row>
    <row r="876" spans="1:32">
      <c r="A876" s="43" t="s">
        <v>3685</v>
      </c>
      <c r="B876" s="19" t="s">
        <v>1698</v>
      </c>
      <c r="C876" s="19" t="s">
        <v>4208</v>
      </c>
      <c r="D876" s="19">
        <v>42195382</v>
      </c>
      <c r="E876" s="58" t="str">
        <f t="shared" si="334"/>
        <v>KG-ARI-1909-00203-04422/42195382</v>
      </c>
      <c r="F876" s="19" t="s">
        <v>1733</v>
      </c>
      <c r="G876" s="19" t="s">
        <v>1740</v>
      </c>
      <c r="H876" s="45">
        <v>43727</v>
      </c>
      <c r="I876" s="46">
        <v>49</v>
      </c>
      <c r="J876" s="46">
        <v>196</v>
      </c>
      <c r="K876" s="67">
        <f t="shared" si="335"/>
        <v>4</v>
      </c>
      <c r="L876" s="47">
        <v>8.55</v>
      </c>
      <c r="M876" s="68">
        <f t="shared" si="336"/>
        <v>418.95</v>
      </c>
      <c r="N876" s="46">
        <v>74</v>
      </c>
      <c r="O876" s="46">
        <v>35.5</v>
      </c>
      <c r="P876" s="46">
        <v>32</v>
      </c>
      <c r="Q876" s="73">
        <f t="shared" si="337"/>
        <v>0.084</v>
      </c>
      <c r="R876" s="67">
        <f t="shared" si="338"/>
        <v>4.12</v>
      </c>
      <c r="S876" s="74">
        <f t="shared" si="339"/>
        <v>1.725</v>
      </c>
      <c r="T876" s="51">
        <v>338.1</v>
      </c>
      <c r="U876" s="52" t="s">
        <v>3916</v>
      </c>
      <c r="V876" s="26">
        <f>IF(E876="","",SUMIF(OUTBOUND!$G:$G,WMS!E876,OUTBOUND!$L:$L))</f>
        <v>31</v>
      </c>
      <c r="W876" s="26">
        <f>IF(E876="","",SUMIF(OUTBOUND!$G:$G,WMS!E876,OUTBOUND!$M:$M))</f>
        <v>124</v>
      </c>
      <c r="X876" s="73">
        <f>IF(E876="","",SUMIF(OUTBOUND!$G:$G,WMS!E876,OUTBOUND!$O:$O))</f>
        <v>265.05</v>
      </c>
      <c r="Y876" s="73">
        <f>IF(E876="","",SUMIF(OUTBOUND!$G:$G,WMS!E876,OUTBOUND!$AC:$AC))</f>
        <v>213.9</v>
      </c>
      <c r="Z876" s="73">
        <f>IF(E876="","",SUMIF(OUTBOUND!$G:$G,WMS!E876,OUTBOUND!$P:$P))</f>
        <v>2.604</v>
      </c>
      <c r="AA876" s="26">
        <f t="shared" si="340"/>
        <v>18</v>
      </c>
      <c r="AB876" s="26">
        <f t="shared" si="341"/>
        <v>72</v>
      </c>
      <c r="AC876" s="73">
        <f t="shared" si="342"/>
        <v>153.9</v>
      </c>
      <c r="AD876" s="73">
        <f t="shared" si="343"/>
        <v>124.2</v>
      </c>
      <c r="AE876" s="73">
        <f t="shared" si="344"/>
        <v>1.516</v>
      </c>
      <c r="AF876" s="82" t="b">
        <f t="shared" si="345"/>
        <v>1</v>
      </c>
    </row>
    <row r="877" spans="1:32">
      <c r="A877" s="43" t="s">
        <v>3685</v>
      </c>
      <c r="B877" s="19" t="s">
        <v>1698</v>
      </c>
      <c r="C877" s="19" t="s">
        <v>4208</v>
      </c>
      <c r="D877" s="19">
        <v>42283317</v>
      </c>
      <c r="E877" s="58" t="str">
        <f t="shared" si="334"/>
        <v>KG-ARI-1909-00203-04422/42283317</v>
      </c>
      <c r="F877" s="19" t="s">
        <v>1733</v>
      </c>
      <c r="G877" s="19" t="s">
        <v>1741</v>
      </c>
      <c r="H877" s="45">
        <v>43727</v>
      </c>
      <c r="I877" s="46">
        <v>1</v>
      </c>
      <c r="J877" s="46">
        <v>4</v>
      </c>
      <c r="K877" s="67">
        <f t="shared" si="335"/>
        <v>4</v>
      </c>
      <c r="L877" s="47">
        <v>4</v>
      </c>
      <c r="M877" s="68">
        <f t="shared" si="336"/>
        <v>4</v>
      </c>
      <c r="N877" s="46">
        <v>58</v>
      </c>
      <c r="O877" s="46">
        <v>31</v>
      </c>
      <c r="P877" s="46">
        <v>44</v>
      </c>
      <c r="Q877" s="73">
        <f t="shared" si="337"/>
        <v>0.079</v>
      </c>
      <c r="R877" s="67">
        <f t="shared" si="338"/>
        <v>0.08</v>
      </c>
      <c r="S877" s="74">
        <f t="shared" si="339"/>
        <v>0.9175</v>
      </c>
      <c r="T877" s="51">
        <v>3.67</v>
      </c>
      <c r="U877" s="52" t="s">
        <v>4055</v>
      </c>
      <c r="V877" s="26">
        <f>IF(E877="","",SUMIF(OUTBOUND!$G:$G,WMS!E877,OUTBOUND!$L:$L))</f>
        <v>0</v>
      </c>
      <c r="W877" s="26">
        <f>IF(E877="","",SUMIF(OUTBOUND!$G:$G,WMS!E877,OUTBOUND!$M:$M))</f>
        <v>0</v>
      </c>
      <c r="X877" s="73">
        <f>IF(E877="","",SUMIF(OUTBOUND!$G:$G,WMS!E877,OUTBOUND!$O:$O))</f>
        <v>0</v>
      </c>
      <c r="Y877" s="73">
        <f>IF(E877="","",SUMIF(OUTBOUND!$G:$G,WMS!E877,OUTBOUND!$AC:$AC))</f>
        <v>0</v>
      </c>
      <c r="Z877" s="73">
        <f>IF(E877="","",SUMIF(OUTBOUND!$G:$G,WMS!E877,OUTBOUND!$P:$P))</f>
        <v>0</v>
      </c>
      <c r="AA877" s="26">
        <f t="shared" si="340"/>
        <v>1</v>
      </c>
      <c r="AB877" s="26">
        <f t="shared" si="341"/>
        <v>4</v>
      </c>
      <c r="AC877" s="73">
        <f t="shared" si="342"/>
        <v>4</v>
      </c>
      <c r="AD877" s="73">
        <f t="shared" si="343"/>
        <v>3.67</v>
      </c>
      <c r="AE877" s="73">
        <f t="shared" si="344"/>
        <v>0.08</v>
      </c>
      <c r="AF877" s="82" t="b">
        <f t="shared" si="345"/>
        <v>1</v>
      </c>
    </row>
    <row r="878" spans="1:32">
      <c r="A878" s="43" t="s">
        <v>3685</v>
      </c>
      <c r="B878" s="19" t="s">
        <v>1698</v>
      </c>
      <c r="C878" s="19" t="s">
        <v>4208</v>
      </c>
      <c r="D878" s="19">
        <v>42620068</v>
      </c>
      <c r="E878" s="58" t="str">
        <f t="shared" si="334"/>
        <v>KG-ARI-1909-00203-04422/42620068</v>
      </c>
      <c r="F878" s="19" t="s">
        <v>1733</v>
      </c>
      <c r="G878" s="19" t="s">
        <v>1742</v>
      </c>
      <c r="H878" s="45">
        <v>43727</v>
      </c>
      <c r="I878" s="46">
        <v>101</v>
      </c>
      <c r="J878" s="46">
        <v>404</v>
      </c>
      <c r="K878" s="67">
        <f t="shared" si="335"/>
        <v>4</v>
      </c>
      <c r="L878" s="47">
        <v>3.95</v>
      </c>
      <c r="M878" s="68">
        <f t="shared" si="336"/>
        <v>398.95</v>
      </c>
      <c r="N878" s="46">
        <v>36.5</v>
      </c>
      <c r="O878" s="46">
        <v>21</v>
      </c>
      <c r="P878" s="46">
        <v>36.5</v>
      </c>
      <c r="Q878" s="73">
        <f t="shared" si="337"/>
        <v>0.028</v>
      </c>
      <c r="R878" s="67">
        <f t="shared" si="338"/>
        <v>2.83</v>
      </c>
      <c r="S878" s="74">
        <f t="shared" si="339"/>
        <v>0.73</v>
      </c>
      <c r="T878" s="51">
        <v>294.92</v>
      </c>
      <c r="U878" s="52" t="s">
        <v>3916</v>
      </c>
      <c r="V878" s="26">
        <f>IF(E878="","",SUMIF(OUTBOUND!$G:$G,WMS!E878,OUTBOUND!$L:$L))</f>
        <v>0</v>
      </c>
      <c r="W878" s="26">
        <f>IF(E878="","",SUMIF(OUTBOUND!$G:$G,WMS!E878,OUTBOUND!$M:$M))</f>
        <v>0</v>
      </c>
      <c r="X878" s="73">
        <f>IF(E878="","",SUMIF(OUTBOUND!$G:$G,WMS!E878,OUTBOUND!$O:$O))</f>
        <v>0</v>
      </c>
      <c r="Y878" s="73">
        <f>IF(E878="","",SUMIF(OUTBOUND!$G:$G,WMS!E878,OUTBOUND!$AC:$AC))</f>
        <v>0</v>
      </c>
      <c r="Z878" s="73">
        <f>IF(E878="","",SUMIF(OUTBOUND!$G:$G,WMS!E878,OUTBOUND!$P:$P))</f>
        <v>0</v>
      </c>
      <c r="AA878" s="26">
        <f t="shared" si="340"/>
        <v>101</v>
      </c>
      <c r="AB878" s="26">
        <f t="shared" si="341"/>
        <v>404</v>
      </c>
      <c r="AC878" s="73">
        <f t="shared" si="342"/>
        <v>398.95</v>
      </c>
      <c r="AD878" s="73">
        <f t="shared" si="343"/>
        <v>294.92</v>
      </c>
      <c r="AE878" s="73">
        <f t="shared" si="344"/>
        <v>2.83</v>
      </c>
      <c r="AF878" s="82" t="b">
        <f t="shared" si="345"/>
        <v>1</v>
      </c>
    </row>
    <row r="879" spans="1:32">
      <c r="A879" s="43" t="s">
        <v>3685</v>
      </c>
      <c r="B879" s="19" t="s">
        <v>1698</v>
      </c>
      <c r="C879" s="19" t="s">
        <v>4208</v>
      </c>
      <c r="D879" s="19">
        <v>42644477</v>
      </c>
      <c r="E879" s="58" t="str">
        <f t="shared" si="334"/>
        <v>KG-ARI-1909-00203-04422/42644477</v>
      </c>
      <c r="F879" s="19" t="s">
        <v>1733</v>
      </c>
      <c r="G879" s="19" t="s">
        <v>1743</v>
      </c>
      <c r="H879" s="45">
        <v>43727</v>
      </c>
      <c r="I879" s="46">
        <v>17</v>
      </c>
      <c r="J879" s="46">
        <v>102</v>
      </c>
      <c r="K879" s="67">
        <f t="shared" si="335"/>
        <v>6</v>
      </c>
      <c r="L879" s="47">
        <v>3.3</v>
      </c>
      <c r="M879" s="68">
        <f t="shared" si="336"/>
        <v>56.1</v>
      </c>
      <c r="N879" s="46">
        <v>30.5</v>
      </c>
      <c r="O879" s="46">
        <v>20.5</v>
      </c>
      <c r="P879" s="46">
        <v>41.5</v>
      </c>
      <c r="Q879" s="73">
        <f t="shared" si="337"/>
        <v>0.026</v>
      </c>
      <c r="R879" s="67">
        <f t="shared" si="338"/>
        <v>0.44</v>
      </c>
      <c r="S879" s="74">
        <f t="shared" si="339"/>
        <v>0.416666666666667</v>
      </c>
      <c r="T879" s="51">
        <v>42.5</v>
      </c>
      <c r="U879" s="52" t="s">
        <v>4055</v>
      </c>
      <c r="V879" s="26">
        <f>IF(E879="","",SUMIF(OUTBOUND!$G:$G,WMS!E879,OUTBOUND!$L:$L))</f>
        <v>8</v>
      </c>
      <c r="W879" s="26">
        <f>IF(E879="","",SUMIF(OUTBOUND!$G:$G,WMS!E879,OUTBOUND!$M:$M))</f>
        <v>48</v>
      </c>
      <c r="X879" s="73">
        <f>IF(E879="","",SUMIF(OUTBOUND!$G:$G,WMS!E879,OUTBOUND!$O:$O))</f>
        <v>26.4</v>
      </c>
      <c r="Y879" s="73">
        <f>IF(E879="","",SUMIF(OUTBOUND!$G:$G,WMS!E879,OUTBOUND!$AC:$AC))</f>
        <v>20</v>
      </c>
      <c r="Z879" s="73">
        <f>IF(E879="","",SUMIF(OUTBOUND!$G:$G,WMS!E879,OUTBOUND!$P:$P))</f>
        <v>0.208</v>
      </c>
      <c r="AA879" s="26">
        <f t="shared" si="340"/>
        <v>9</v>
      </c>
      <c r="AB879" s="26">
        <f t="shared" si="341"/>
        <v>54</v>
      </c>
      <c r="AC879" s="73">
        <f t="shared" si="342"/>
        <v>29.7</v>
      </c>
      <c r="AD879" s="73">
        <f t="shared" si="343"/>
        <v>22.5</v>
      </c>
      <c r="AE879" s="73">
        <f t="shared" si="344"/>
        <v>0.232</v>
      </c>
      <c r="AF879" s="82" t="b">
        <f t="shared" si="345"/>
        <v>1</v>
      </c>
    </row>
    <row r="880" spans="1:32">
      <c r="A880" s="43" t="s">
        <v>3685</v>
      </c>
      <c r="B880" s="19" t="s">
        <v>1698</v>
      </c>
      <c r="C880" s="19" t="s">
        <v>4208</v>
      </c>
      <c r="D880" s="19">
        <v>42755296</v>
      </c>
      <c r="E880" s="58" t="str">
        <f t="shared" si="334"/>
        <v>KG-ARI-1909-00203-04422/42755296</v>
      </c>
      <c r="F880" s="19" t="s">
        <v>1733</v>
      </c>
      <c r="G880" s="19" t="s">
        <v>1744</v>
      </c>
      <c r="H880" s="45">
        <v>43727</v>
      </c>
      <c r="I880" s="46">
        <v>15</v>
      </c>
      <c r="J880" s="46">
        <v>90</v>
      </c>
      <c r="K880" s="67">
        <f t="shared" si="335"/>
        <v>6</v>
      </c>
      <c r="L880" s="47">
        <v>3</v>
      </c>
      <c r="M880" s="68">
        <f t="shared" si="336"/>
        <v>45</v>
      </c>
      <c r="N880" s="46">
        <v>54</v>
      </c>
      <c r="O880" s="46">
        <v>15</v>
      </c>
      <c r="P880" s="46">
        <v>15</v>
      </c>
      <c r="Q880" s="73">
        <f t="shared" si="337"/>
        <v>0.012</v>
      </c>
      <c r="R880" s="67">
        <f t="shared" si="338"/>
        <v>0.18</v>
      </c>
      <c r="S880" s="74">
        <f t="shared" si="339"/>
        <v>0.46</v>
      </c>
      <c r="T880" s="51">
        <v>41.4</v>
      </c>
      <c r="U880" s="52" t="s">
        <v>4055</v>
      </c>
      <c r="V880" s="26">
        <f>IF(E880="","",SUMIF(OUTBOUND!$G:$G,WMS!E880,OUTBOUND!$L:$L))</f>
        <v>0</v>
      </c>
      <c r="W880" s="26">
        <f>IF(E880="","",SUMIF(OUTBOUND!$G:$G,WMS!E880,OUTBOUND!$M:$M))</f>
        <v>0</v>
      </c>
      <c r="X880" s="73">
        <f>IF(E880="","",SUMIF(OUTBOUND!$G:$G,WMS!E880,OUTBOUND!$O:$O))</f>
        <v>0</v>
      </c>
      <c r="Y880" s="73">
        <f>IF(E880="","",SUMIF(OUTBOUND!$G:$G,WMS!E880,OUTBOUND!$AC:$AC))</f>
        <v>0</v>
      </c>
      <c r="Z880" s="73">
        <f>IF(E880="","",SUMIF(OUTBOUND!$G:$G,WMS!E880,OUTBOUND!$P:$P))</f>
        <v>0</v>
      </c>
      <c r="AA880" s="26">
        <f t="shared" si="340"/>
        <v>15</v>
      </c>
      <c r="AB880" s="26">
        <f t="shared" si="341"/>
        <v>90</v>
      </c>
      <c r="AC880" s="73">
        <f t="shared" si="342"/>
        <v>45</v>
      </c>
      <c r="AD880" s="73">
        <f t="shared" si="343"/>
        <v>41.4</v>
      </c>
      <c r="AE880" s="73">
        <f t="shared" si="344"/>
        <v>0.18</v>
      </c>
      <c r="AF880" s="82" t="b">
        <f t="shared" si="345"/>
        <v>1</v>
      </c>
    </row>
    <row r="881" spans="1:32">
      <c r="A881" s="43" t="s">
        <v>3685</v>
      </c>
      <c r="B881" s="19" t="s">
        <v>1698</v>
      </c>
      <c r="C881" s="19" t="s">
        <v>4208</v>
      </c>
      <c r="D881" s="19">
        <v>42787518</v>
      </c>
      <c r="E881" s="58" t="str">
        <f t="shared" si="334"/>
        <v>KG-ARI-1909-00203-04422/42787518</v>
      </c>
      <c r="F881" s="19" t="s">
        <v>1733</v>
      </c>
      <c r="G881" s="19" t="s">
        <v>1745</v>
      </c>
      <c r="H881" s="45">
        <v>43727</v>
      </c>
      <c r="I881" s="46">
        <v>99</v>
      </c>
      <c r="J881" s="46">
        <v>396</v>
      </c>
      <c r="K881" s="67">
        <f t="shared" si="335"/>
        <v>4</v>
      </c>
      <c r="L881" s="47">
        <v>6.45</v>
      </c>
      <c r="M881" s="68">
        <f t="shared" si="336"/>
        <v>638.55</v>
      </c>
      <c r="N881" s="46">
        <v>51.5</v>
      </c>
      <c r="O881" s="46">
        <v>26</v>
      </c>
      <c r="P881" s="46">
        <v>37</v>
      </c>
      <c r="Q881" s="73">
        <f t="shared" si="337"/>
        <v>0.05</v>
      </c>
      <c r="R881" s="67">
        <f t="shared" si="338"/>
        <v>4.9</v>
      </c>
      <c r="S881" s="74">
        <f t="shared" si="339"/>
        <v>1.225</v>
      </c>
      <c r="T881" s="51">
        <v>485.1</v>
      </c>
      <c r="U881" s="79" t="s">
        <v>3564</v>
      </c>
      <c r="V881" s="26">
        <f>IF(E881="","",SUMIF(OUTBOUND!$G:$G,WMS!E881,OUTBOUND!$L:$L))</f>
        <v>9</v>
      </c>
      <c r="W881" s="26">
        <f>IF(E881="","",SUMIF(OUTBOUND!$G:$G,WMS!E881,OUTBOUND!$M:$M))</f>
        <v>36</v>
      </c>
      <c r="X881" s="73">
        <f>IF(E881="","",SUMIF(OUTBOUND!$G:$G,WMS!E881,OUTBOUND!$O:$O))</f>
        <v>58.05</v>
      </c>
      <c r="Y881" s="73">
        <f>IF(E881="","",SUMIF(OUTBOUND!$G:$G,WMS!E881,OUTBOUND!$AC:$AC))</f>
        <v>44.1</v>
      </c>
      <c r="Z881" s="73">
        <f>IF(E881="","",SUMIF(OUTBOUND!$G:$G,WMS!E881,OUTBOUND!$P:$P))</f>
        <v>0.45</v>
      </c>
      <c r="AA881" s="26">
        <f t="shared" si="340"/>
        <v>90</v>
      </c>
      <c r="AB881" s="26">
        <f t="shared" si="341"/>
        <v>360</v>
      </c>
      <c r="AC881" s="73">
        <f t="shared" si="342"/>
        <v>580.5</v>
      </c>
      <c r="AD881" s="73">
        <f t="shared" si="343"/>
        <v>441</v>
      </c>
      <c r="AE881" s="73">
        <f t="shared" si="344"/>
        <v>4.45</v>
      </c>
      <c r="AF881" s="82" t="b">
        <f t="shared" si="345"/>
        <v>1</v>
      </c>
    </row>
    <row r="882" spans="1:32">
      <c r="A882" s="43" t="s">
        <v>3685</v>
      </c>
      <c r="B882" s="19" t="s">
        <v>1746</v>
      </c>
      <c r="C882" s="19" t="s">
        <v>4211</v>
      </c>
      <c r="D882" s="19" t="s">
        <v>4212</v>
      </c>
      <c r="E882" s="58" t="str">
        <f t="shared" si="334"/>
        <v>KG-ARI-1909-00203-04755/42652564</v>
      </c>
      <c r="F882" s="19" t="s">
        <v>1748</v>
      </c>
      <c r="G882" s="19" t="s">
        <v>1749</v>
      </c>
      <c r="H882" s="45">
        <v>43728</v>
      </c>
      <c r="I882" s="46">
        <v>10</v>
      </c>
      <c r="J882" s="46">
        <v>80</v>
      </c>
      <c r="K882" s="67">
        <f t="shared" si="335"/>
        <v>8</v>
      </c>
      <c r="L882" s="47">
        <v>6.25</v>
      </c>
      <c r="M882" s="68">
        <f t="shared" si="336"/>
        <v>62.5</v>
      </c>
      <c r="N882" s="46">
        <v>65.5</v>
      </c>
      <c r="O882" s="46">
        <v>47</v>
      </c>
      <c r="P882" s="46">
        <v>24.5</v>
      </c>
      <c r="Q882" s="73">
        <f t="shared" si="337"/>
        <v>0.075</v>
      </c>
      <c r="R882" s="67">
        <f t="shared" si="338"/>
        <v>0.75</v>
      </c>
      <c r="S882" s="74">
        <f t="shared" si="339"/>
        <v>0.375</v>
      </c>
      <c r="T882" s="51">
        <v>30</v>
      </c>
      <c r="U882" s="52" t="s">
        <v>4213</v>
      </c>
      <c r="V882" s="26">
        <f>IF(E882="","",SUMIF(OUTBOUND!$G:$G,WMS!E882,OUTBOUND!$L:$L))</f>
        <v>7</v>
      </c>
      <c r="W882" s="26">
        <f>IF(E882="","",SUMIF(OUTBOUND!$G:$G,WMS!E882,OUTBOUND!$M:$M))</f>
        <v>56</v>
      </c>
      <c r="X882" s="73">
        <f>IF(E882="","",SUMIF(OUTBOUND!$G:$G,WMS!E882,OUTBOUND!$O:$O))</f>
        <v>43.75</v>
      </c>
      <c r="Y882" s="73">
        <f>IF(E882="","",SUMIF(OUTBOUND!$G:$G,WMS!E882,OUTBOUND!$AC:$AC))</f>
        <v>21</v>
      </c>
      <c r="Z882" s="73">
        <f>IF(E882="","",SUMIF(OUTBOUND!$G:$G,WMS!E882,OUTBOUND!$P:$P))</f>
        <v>0.525</v>
      </c>
      <c r="AA882" s="26">
        <f t="shared" si="340"/>
        <v>3</v>
      </c>
      <c r="AB882" s="26">
        <f t="shared" si="341"/>
        <v>24</v>
      </c>
      <c r="AC882" s="73">
        <f t="shared" si="342"/>
        <v>18.75</v>
      </c>
      <c r="AD882" s="73">
        <f t="shared" si="343"/>
        <v>9</v>
      </c>
      <c r="AE882" s="73">
        <f t="shared" si="344"/>
        <v>0.225</v>
      </c>
      <c r="AF882" s="82" t="b">
        <f t="shared" si="345"/>
        <v>1</v>
      </c>
    </row>
    <row r="883" spans="1:32">
      <c r="A883" s="43" t="s">
        <v>3685</v>
      </c>
      <c r="B883" s="19" t="s">
        <v>1746</v>
      </c>
      <c r="C883" s="19" t="s">
        <v>4211</v>
      </c>
      <c r="D883" s="19" t="s">
        <v>4214</v>
      </c>
      <c r="E883" s="58" t="str">
        <f t="shared" si="334"/>
        <v>KG-ARI-1909-00203-04755/42739623</v>
      </c>
      <c r="F883" s="19" t="s">
        <v>1748</v>
      </c>
      <c r="G883" s="19" t="s">
        <v>1749</v>
      </c>
      <c r="H883" s="45">
        <v>43728</v>
      </c>
      <c r="I883" s="46">
        <v>4</v>
      </c>
      <c r="J883" s="46">
        <v>64</v>
      </c>
      <c r="K883" s="67">
        <f t="shared" si="335"/>
        <v>16</v>
      </c>
      <c r="L883" s="47">
        <v>1.4</v>
      </c>
      <c r="M883" s="68">
        <f t="shared" si="336"/>
        <v>5.6</v>
      </c>
      <c r="N883" s="46">
        <v>35</v>
      </c>
      <c r="O883" s="46">
        <v>25</v>
      </c>
      <c r="P883" s="46">
        <v>20</v>
      </c>
      <c r="Q883" s="73">
        <f t="shared" si="337"/>
        <v>0.018</v>
      </c>
      <c r="R883" s="67">
        <f t="shared" si="338"/>
        <v>0.07</v>
      </c>
      <c r="S883" s="74">
        <f t="shared" si="339"/>
        <v>0.0625</v>
      </c>
      <c r="T883" s="51">
        <v>4</v>
      </c>
      <c r="U883" s="52" t="s">
        <v>4045</v>
      </c>
      <c r="V883" s="26">
        <f>IF(E883="","",SUMIF(OUTBOUND!$G:$G,WMS!E883,OUTBOUND!$L:$L))</f>
        <v>3</v>
      </c>
      <c r="W883" s="26">
        <f>IF(E883="","",SUMIF(OUTBOUND!$G:$G,WMS!E883,OUTBOUND!$M:$M))</f>
        <v>48</v>
      </c>
      <c r="X883" s="73">
        <f>IF(E883="","",SUMIF(OUTBOUND!$G:$G,WMS!E883,OUTBOUND!$O:$O))</f>
        <v>4.2</v>
      </c>
      <c r="Y883" s="73">
        <f>IF(E883="","",SUMIF(OUTBOUND!$G:$G,WMS!E883,OUTBOUND!$AC:$AC))</f>
        <v>3</v>
      </c>
      <c r="Z883" s="73">
        <f>IF(E883="","",SUMIF(OUTBOUND!$G:$G,WMS!E883,OUTBOUND!$P:$P))</f>
        <v>0.054</v>
      </c>
      <c r="AA883" s="26">
        <f t="shared" si="340"/>
        <v>1</v>
      </c>
      <c r="AB883" s="26">
        <f t="shared" si="341"/>
        <v>16</v>
      </c>
      <c r="AC883" s="73">
        <f t="shared" si="342"/>
        <v>1.4</v>
      </c>
      <c r="AD883" s="73">
        <f t="shared" si="343"/>
        <v>1</v>
      </c>
      <c r="AE883" s="73">
        <f t="shared" si="344"/>
        <v>0.016</v>
      </c>
      <c r="AF883" s="82" t="b">
        <f t="shared" si="345"/>
        <v>1</v>
      </c>
    </row>
    <row r="884" spans="1:32">
      <c r="A884" s="43" t="s">
        <v>3685</v>
      </c>
      <c r="B884" s="19" t="s">
        <v>1746</v>
      </c>
      <c r="C884" s="19" t="s">
        <v>4211</v>
      </c>
      <c r="D884" s="19" t="s">
        <v>4215</v>
      </c>
      <c r="E884" s="58" t="str">
        <f t="shared" si="334"/>
        <v>KG-ARI-1909-00203-04755/42652571</v>
      </c>
      <c r="F884" s="19" t="s">
        <v>1748</v>
      </c>
      <c r="G884" s="19" t="s">
        <v>1749</v>
      </c>
      <c r="H884" s="45">
        <v>43728</v>
      </c>
      <c r="I884" s="46">
        <v>5</v>
      </c>
      <c r="J884" s="46">
        <v>40</v>
      </c>
      <c r="K884" s="67">
        <f t="shared" si="335"/>
        <v>8</v>
      </c>
      <c r="L884" s="47">
        <v>1.1</v>
      </c>
      <c r="M884" s="68">
        <f t="shared" si="336"/>
        <v>5.5</v>
      </c>
      <c r="N884" s="46">
        <v>44</v>
      </c>
      <c r="O884" s="46">
        <v>28</v>
      </c>
      <c r="P884" s="46">
        <v>15</v>
      </c>
      <c r="Q884" s="73">
        <f t="shared" si="337"/>
        <v>0.018</v>
      </c>
      <c r="R884" s="67">
        <f t="shared" si="338"/>
        <v>0.09</v>
      </c>
      <c r="S884" s="74">
        <f t="shared" si="339"/>
        <v>0.125</v>
      </c>
      <c r="T884" s="51">
        <v>5</v>
      </c>
      <c r="U884" s="52" t="s">
        <v>4045</v>
      </c>
      <c r="V884" s="26">
        <f>IF(E884="","",SUMIF(OUTBOUND!$G:$G,WMS!E884,OUTBOUND!$L:$L))</f>
        <v>4</v>
      </c>
      <c r="W884" s="26">
        <f>IF(E884="","",SUMIF(OUTBOUND!$G:$G,WMS!E884,OUTBOUND!$M:$M))</f>
        <v>32</v>
      </c>
      <c r="X884" s="73">
        <f>IF(E884="","",SUMIF(OUTBOUND!$G:$G,WMS!E884,OUTBOUND!$O:$O))</f>
        <v>4.4</v>
      </c>
      <c r="Y884" s="73">
        <f>IF(E884="","",SUMIF(OUTBOUND!$G:$G,WMS!E884,OUTBOUND!$AC:$AC))</f>
        <v>4</v>
      </c>
      <c r="Z884" s="73">
        <f>IF(E884="","",SUMIF(OUTBOUND!$G:$G,WMS!E884,OUTBOUND!$P:$P))</f>
        <v>0.072</v>
      </c>
      <c r="AA884" s="26">
        <f t="shared" si="340"/>
        <v>1</v>
      </c>
      <c r="AB884" s="26">
        <f t="shared" si="341"/>
        <v>8</v>
      </c>
      <c r="AC884" s="73">
        <f t="shared" si="342"/>
        <v>1.1</v>
      </c>
      <c r="AD884" s="73">
        <f t="shared" si="343"/>
        <v>1</v>
      </c>
      <c r="AE884" s="73">
        <f t="shared" si="344"/>
        <v>0.018</v>
      </c>
      <c r="AF884" s="82" t="b">
        <f t="shared" si="345"/>
        <v>1</v>
      </c>
    </row>
    <row r="885" spans="1:32">
      <c r="A885" s="43" t="s">
        <v>3685</v>
      </c>
      <c r="B885" s="19" t="s">
        <v>1746</v>
      </c>
      <c r="C885" s="19" t="s">
        <v>4211</v>
      </c>
      <c r="D885" s="19" t="s">
        <v>4216</v>
      </c>
      <c r="E885" s="58" t="str">
        <f t="shared" si="334"/>
        <v>KG-ARI-1909-00203-04755/42739579</v>
      </c>
      <c r="F885" s="19" t="s">
        <v>1748</v>
      </c>
      <c r="G885" s="19" t="s">
        <v>1749</v>
      </c>
      <c r="H885" s="45">
        <v>43728</v>
      </c>
      <c r="I885" s="46">
        <v>7</v>
      </c>
      <c r="J885" s="46">
        <v>56</v>
      </c>
      <c r="K885" s="67">
        <f t="shared" si="335"/>
        <v>8</v>
      </c>
      <c r="L885" s="47">
        <v>3.15</v>
      </c>
      <c r="M885" s="68">
        <f t="shared" si="336"/>
        <v>22.05</v>
      </c>
      <c r="N885" s="46">
        <v>51</v>
      </c>
      <c r="O885" s="46">
        <v>33</v>
      </c>
      <c r="P885" s="46">
        <v>33</v>
      </c>
      <c r="Q885" s="73">
        <f t="shared" si="337"/>
        <v>0.056</v>
      </c>
      <c r="R885" s="67">
        <f t="shared" si="338"/>
        <v>0.39</v>
      </c>
      <c r="S885" s="74">
        <f t="shared" si="339"/>
        <v>0.303571428571429</v>
      </c>
      <c r="T885" s="51">
        <v>17</v>
      </c>
      <c r="U885" s="52" t="s">
        <v>3252</v>
      </c>
      <c r="V885" s="26">
        <f>IF(E885="","",SUMIF(OUTBOUND!$G:$G,WMS!E885,OUTBOUND!$L:$L))</f>
        <v>5</v>
      </c>
      <c r="W885" s="26">
        <f>IF(E885="","",SUMIF(OUTBOUND!$G:$G,WMS!E885,OUTBOUND!$M:$M))</f>
        <v>40</v>
      </c>
      <c r="X885" s="73">
        <f>IF(E885="","",SUMIF(OUTBOUND!$G:$G,WMS!E885,OUTBOUND!$O:$O))</f>
        <v>15.75</v>
      </c>
      <c r="Y885" s="73">
        <f>IF(E885="","",SUMIF(OUTBOUND!$G:$G,WMS!E885,OUTBOUND!$AC:$AC))</f>
        <v>12.1428571428572</v>
      </c>
      <c r="Z885" s="73">
        <f>IF(E885="","",SUMIF(OUTBOUND!$G:$G,WMS!E885,OUTBOUND!$P:$P))</f>
        <v>0.28</v>
      </c>
      <c r="AA885" s="26">
        <f t="shared" si="340"/>
        <v>2</v>
      </c>
      <c r="AB885" s="26">
        <f t="shared" si="341"/>
        <v>16</v>
      </c>
      <c r="AC885" s="73">
        <f t="shared" si="342"/>
        <v>6.3</v>
      </c>
      <c r="AD885" s="73">
        <f t="shared" si="343"/>
        <v>4.85714285714284</v>
      </c>
      <c r="AE885" s="73">
        <f t="shared" si="344"/>
        <v>0.11</v>
      </c>
      <c r="AF885" s="82" t="b">
        <f t="shared" si="345"/>
        <v>1</v>
      </c>
    </row>
    <row r="886" spans="1:32">
      <c r="A886" s="43" t="s">
        <v>3685</v>
      </c>
      <c r="B886" s="19" t="s">
        <v>1746</v>
      </c>
      <c r="C886" s="19" t="s">
        <v>4211</v>
      </c>
      <c r="D886" s="19" t="s">
        <v>4217</v>
      </c>
      <c r="E886" s="58" t="str">
        <f t="shared" si="334"/>
        <v>KG-ARI-1909-00203-04755/42579779</v>
      </c>
      <c r="F886" s="19" t="s">
        <v>1748</v>
      </c>
      <c r="G886" s="19" t="s">
        <v>1749</v>
      </c>
      <c r="H886" s="45">
        <v>43728</v>
      </c>
      <c r="I886" s="46">
        <v>24</v>
      </c>
      <c r="J886" s="46">
        <v>192</v>
      </c>
      <c r="K886" s="67">
        <f t="shared" si="335"/>
        <v>8</v>
      </c>
      <c r="L886" s="47">
        <v>2.7</v>
      </c>
      <c r="M886" s="68">
        <f t="shared" si="336"/>
        <v>64.8</v>
      </c>
      <c r="N886" s="46">
        <v>59.5</v>
      </c>
      <c r="O886" s="46">
        <v>26</v>
      </c>
      <c r="P886" s="46">
        <v>17</v>
      </c>
      <c r="Q886" s="73">
        <f t="shared" si="337"/>
        <v>0.026</v>
      </c>
      <c r="R886" s="67">
        <f t="shared" si="338"/>
        <v>0.63</v>
      </c>
      <c r="S886" s="74">
        <f t="shared" si="339"/>
        <v>0.3125</v>
      </c>
      <c r="T886" s="51">
        <v>60</v>
      </c>
      <c r="U886" s="52" t="s">
        <v>4213</v>
      </c>
      <c r="V886" s="26">
        <f>IF(E886="","",SUMIF(OUTBOUND!$G:$G,WMS!E886,OUTBOUND!$L:$L))</f>
        <v>5</v>
      </c>
      <c r="W886" s="26">
        <f>IF(E886="","",SUMIF(OUTBOUND!$G:$G,WMS!E886,OUTBOUND!$M:$M))</f>
        <v>40</v>
      </c>
      <c r="X886" s="73">
        <f>IF(E886="","",SUMIF(OUTBOUND!$G:$G,WMS!E886,OUTBOUND!$O:$O))</f>
        <v>13.5</v>
      </c>
      <c r="Y886" s="73">
        <f>IF(E886="","",SUMIF(OUTBOUND!$G:$G,WMS!E886,OUTBOUND!$AC:$AC))</f>
        <v>12.5</v>
      </c>
      <c r="Z886" s="73">
        <f>IF(E886="","",SUMIF(OUTBOUND!$G:$G,WMS!E886,OUTBOUND!$P:$P))</f>
        <v>0.13</v>
      </c>
      <c r="AA886" s="26">
        <f t="shared" si="340"/>
        <v>19</v>
      </c>
      <c r="AB886" s="26">
        <f t="shared" si="341"/>
        <v>152</v>
      </c>
      <c r="AC886" s="73">
        <f t="shared" si="342"/>
        <v>51.3</v>
      </c>
      <c r="AD886" s="73">
        <f t="shared" si="343"/>
        <v>47.5</v>
      </c>
      <c r="AE886" s="73">
        <f t="shared" si="344"/>
        <v>0.5</v>
      </c>
      <c r="AF886" s="82" t="b">
        <f t="shared" si="345"/>
        <v>1</v>
      </c>
    </row>
    <row r="887" spans="1:32">
      <c r="A887" s="43" t="s">
        <v>3685</v>
      </c>
      <c r="B887" s="19" t="s">
        <v>1746</v>
      </c>
      <c r="C887" s="19" t="s">
        <v>4211</v>
      </c>
      <c r="D887" s="19" t="s">
        <v>4218</v>
      </c>
      <c r="E887" s="58" t="str">
        <f t="shared" si="334"/>
        <v>KG-ARI-1909-00203-04755/42739586</v>
      </c>
      <c r="F887" s="19" t="s">
        <v>1748</v>
      </c>
      <c r="G887" s="19" t="s">
        <v>1749</v>
      </c>
      <c r="H887" s="45">
        <v>43728</v>
      </c>
      <c r="I887" s="46">
        <v>6</v>
      </c>
      <c r="J887" s="46">
        <v>60</v>
      </c>
      <c r="K887" s="67">
        <f t="shared" si="335"/>
        <v>10</v>
      </c>
      <c r="L887" s="47">
        <v>3.6</v>
      </c>
      <c r="M887" s="68">
        <f t="shared" si="336"/>
        <v>21.6</v>
      </c>
      <c r="N887" s="46">
        <v>40</v>
      </c>
      <c r="O887" s="46">
        <v>29</v>
      </c>
      <c r="P887" s="46">
        <v>35</v>
      </c>
      <c r="Q887" s="73">
        <f t="shared" si="337"/>
        <v>0.041</v>
      </c>
      <c r="R887" s="67">
        <f t="shared" si="338"/>
        <v>0.24</v>
      </c>
      <c r="S887" s="74">
        <f t="shared" si="339"/>
        <v>0.283333333333333</v>
      </c>
      <c r="T887" s="51">
        <v>17</v>
      </c>
      <c r="U887" s="52" t="s">
        <v>3252</v>
      </c>
      <c r="V887" s="26">
        <f>IF(E887="","",SUMIF(OUTBOUND!$G:$G,WMS!E887,OUTBOUND!$L:$L))</f>
        <v>5</v>
      </c>
      <c r="W887" s="26">
        <f>IF(E887="","",SUMIF(OUTBOUND!$G:$G,WMS!E887,OUTBOUND!$M:$M))</f>
        <v>50</v>
      </c>
      <c r="X887" s="73">
        <f>IF(E887="","",SUMIF(OUTBOUND!$G:$G,WMS!E887,OUTBOUND!$O:$O))</f>
        <v>18</v>
      </c>
      <c r="Y887" s="73">
        <f>IF(E887="","",SUMIF(OUTBOUND!$G:$G,WMS!E887,OUTBOUND!$AC:$AC))</f>
        <v>14.1666666666667</v>
      </c>
      <c r="Z887" s="73">
        <f>IF(E887="","",SUMIF(OUTBOUND!$G:$G,WMS!E887,OUTBOUND!$P:$P))</f>
        <v>0.205</v>
      </c>
      <c r="AA887" s="26">
        <f t="shared" si="340"/>
        <v>1</v>
      </c>
      <c r="AB887" s="26">
        <f t="shared" si="341"/>
        <v>10</v>
      </c>
      <c r="AC887" s="73">
        <f t="shared" si="342"/>
        <v>3.6</v>
      </c>
      <c r="AD887" s="73">
        <f t="shared" si="343"/>
        <v>2.83333333333335</v>
      </c>
      <c r="AE887" s="73">
        <f t="shared" si="344"/>
        <v>0.035</v>
      </c>
      <c r="AF887" s="82" t="b">
        <f t="shared" si="345"/>
        <v>1</v>
      </c>
    </row>
    <row r="888" spans="1:32">
      <c r="A888" s="43" t="s">
        <v>3685</v>
      </c>
      <c r="B888" s="19" t="s">
        <v>1746</v>
      </c>
      <c r="C888" s="19" t="s">
        <v>4211</v>
      </c>
      <c r="D888" s="19" t="s">
        <v>4219</v>
      </c>
      <c r="E888" s="58" t="str">
        <f t="shared" si="334"/>
        <v>KG-ARI-1909-00203-04755/42739562</v>
      </c>
      <c r="F888" s="19" t="s">
        <v>1748</v>
      </c>
      <c r="G888" s="19" t="s">
        <v>1749</v>
      </c>
      <c r="H888" s="45">
        <v>43728</v>
      </c>
      <c r="I888" s="46">
        <v>4</v>
      </c>
      <c r="J888" s="46">
        <v>64</v>
      </c>
      <c r="K888" s="67">
        <f t="shared" si="335"/>
        <v>16</v>
      </c>
      <c r="L888" s="47">
        <v>2</v>
      </c>
      <c r="M888" s="68">
        <f t="shared" si="336"/>
        <v>8</v>
      </c>
      <c r="N888" s="46">
        <v>46</v>
      </c>
      <c r="O888" s="46">
        <v>38</v>
      </c>
      <c r="P888" s="46">
        <v>26</v>
      </c>
      <c r="Q888" s="73">
        <f t="shared" si="337"/>
        <v>0.045</v>
      </c>
      <c r="R888" s="67">
        <f t="shared" si="338"/>
        <v>0.18</v>
      </c>
      <c r="S888" s="74">
        <f t="shared" si="339"/>
        <v>0.09375</v>
      </c>
      <c r="T888" s="51">
        <v>6</v>
      </c>
      <c r="U888" s="52" t="s">
        <v>4045</v>
      </c>
      <c r="V888" s="26">
        <f>IF(E888="","",SUMIF(OUTBOUND!$G:$G,WMS!E888,OUTBOUND!$L:$L))</f>
        <v>3</v>
      </c>
      <c r="W888" s="26">
        <f>IF(E888="","",SUMIF(OUTBOUND!$G:$G,WMS!E888,OUTBOUND!$M:$M))</f>
        <v>48</v>
      </c>
      <c r="X888" s="73">
        <f>IF(E888="","",SUMIF(OUTBOUND!$G:$G,WMS!E888,OUTBOUND!$O:$O))</f>
        <v>6</v>
      </c>
      <c r="Y888" s="73">
        <f>IF(E888="","",SUMIF(OUTBOUND!$G:$G,WMS!E888,OUTBOUND!$AC:$AC))</f>
        <v>4.5</v>
      </c>
      <c r="Z888" s="73">
        <f>IF(E888="","",SUMIF(OUTBOUND!$G:$G,WMS!E888,OUTBOUND!$P:$P))</f>
        <v>0.135</v>
      </c>
      <c r="AA888" s="26">
        <f t="shared" si="340"/>
        <v>1</v>
      </c>
      <c r="AB888" s="26">
        <f t="shared" si="341"/>
        <v>16</v>
      </c>
      <c r="AC888" s="73">
        <f t="shared" si="342"/>
        <v>2</v>
      </c>
      <c r="AD888" s="73">
        <f t="shared" si="343"/>
        <v>1.5</v>
      </c>
      <c r="AE888" s="73">
        <f t="shared" si="344"/>
        <v>0.045</v>
      </c>
      <c r="AF888" s="82" t="b">
        <f t="shared" si="345"/>
        <v>1</v>
      </c>
    </row>
    <row r="889" spans="1:32">
      <c r="A889" s="43" t="s">
        <v>3685</v>
      </c>
      <c r="B889" s="19" t="s">
        <v>1746</v>
      </c>
      <c r="C889" s="19" t="s">
        <v>4211</v>
      </c>
      <c r="D889" s="19" t="s">
        <v>4220</v>
      </c>
      <c r="E889" s="58" t="str">
        <f t="shared" si="334"/>
        <v>KG-ARI-1909-00203-04755/42652540</v>
      </c>
      <c r="F889" s="19" t="s">
        <v>1748</v>
      </c>
      <c r="G889" s="19" t="s">
        <v>1749</v>
      </c>
      <c r="H889" s="45">
        <v>43728</v>
      </c>
      <c r="I889" s="46">
        <v>10</v>
      </c>
      <c r="J889" s="46">
        <v>80</v>
      </c>
      <c r="K889" s="67">
        <f t="shared" si="335"/>
        <v>8</v>
      </c>
      <c r="L889" s="47">
        <v>3.5</v>
      </c>
      <c r="M889" s="68">
        <f t="shared" si="336"/>
        <v>35</v>
      </c>
      <c r="N889" s="46">
        <v>47</v>
      </c>
      <c r="O889" s="46">
        <v>39</v>
      </c>
      <c r="P889" s="46">
        <v>21.5</v>
      </c>
      <c r="Q889" s="73">
        <f t="shared" si="337"/>
        <v>0.039</v>
      </c>
      <c r="R889" s="67">
        <f t="shared" si="338"/>
        <v>0.39</v>
      </c>
      <c r="S889" s="74">
        <f t="shared" si="339"/>
        <v>0.675</v>
      </c>
      <c r="T889" s="51">
        <v>54</v>
      </c>
      <c r="U889" s="52" t="s">
        <v>4045</v>
      </c>
      <c r="V889" s="26">
        <f>IF(E889="","",SUMIF(OUTBOUND!$G:$G,WMS!E889,OUTBOUND!$L:$L))</f>
        <v>7</v>
      </c>
      <c r="W889" s="26">
        <f>IF(E889="","",SUMIF(OUTBOUND!$G:$G,WMS!E889,OUTBOUND!$M:$M))</f>
        <v>56</v>
      </c>
      <c r="X889" s="73">
        <f>IF(E889="","",SUMIF(OUTBOUND!$G:$G,WMS!E889,OUTBOUND!$O:$O))</f>
        <v>24.5</v>
      </c>
      <c r="Y889" s="73">
        <f>IF(E889="","",SUMIF(OUTBOUND!$G:$G,WMS!E889,OUTBOUND!$AC:$AC))</f>
        <v>37.8</v>
      </c>
      <c r="Z889" s="73">
        <f>IF(E889="","",SUMIF(OUTBOUND!$G:$G,WMS!E889,OUTBOUND!$P:$P))</f>
        <v>0.273</v>
      </c>
      <c r="AA889" s="26">
        <f t="shared" si="340"/>
        <v>3</v>
      </c>
      <c r="AB889" s="26">
        <f t="shared" si="341"/>
        <v>24</v>
      </c>
      <c r="AC889" s="73">
        <f t="shared" si="342"/>
        <v>10.5</v>
      </c>
      <c r="AD889" s="73">
        <f t="shared" si="343"/>
        <v>16.2</v>
      </c>
      <c r="AE889" s="73">
        <f t="shared" si="344"/>
        <v>0.117</v>
      </c>
      <c r="AF889" s="82" t="b">
        <f t="shared" si="345"/>
        <v>1</v>
      </c>
    </row>
    <row r="890" spans="1:32">
      <c r="A890" s="43" t="s">
        <v>3685</v>
      </c>
      <c r="B890" s="19" t="s">
        <v>1746</v>
      </c>
      <c r="C890" s="19" t="s">
        <v>4211</v>
      </c>
      <c r="D890" s="19" t="s">
        <v>4221</v>
      </c>
      <c r="E890" s="58" t="str">
        <f t="shared" si="334"/>
        <v>KG-ARI-1909-00203-04755/42699484</v>
      </c>
      <c r="F890" s="19" t="s">
        <v>1748</v>
      </c>
      <c r="G890" s="19" t="s">
        <v>1749</v>
      </c>
      <c r="H890" s="45">
        <v>43728</v>
      </c>
      <c r="I890" s="46">
        <v>4</v>
      </c>
      <c r="J890" s="46">
        <v>32</v>
      </c>
      <c r="K890" s="67">
        <f t="shared" si="335"/>
        <v>8</v>
      </c>
      <c r="L890" s="47">
        <v>1.25</v>
      </c>
      <c r="M890" s="68">
        <f t="shared" si="336"/>
        <v>5</v>
      </c>
      <c r="N890" s="46">
        <v>39</v>
      </c>
      <c r="O890" s="46">
        <v>24</v>
      </c>
      <c r="P890" s="46">
        <v>28</v>
      </c>
      <c r="Q890" s="73">
        <f t="shared" si="337"/>
        <v>0.026</v>
      </c>
      <c r="R890" s="67">
        <f t="shared" si="338"/>
        <v>0.1</v>
      </c>
      <c r="S890" s="74">
        <f t="shared" si="339"/>
        <v>0.09375</v>
      </c>
      <c r="T890" s="51">
        <v>3</v>
      </c>
      <c r="U890" s="52" t="s">
        <v>4045</v>
      </c>
      <c r="V890" s="26">
        <f>IF(E890="","",SUMIF(OUTBOUND!$G:$G,WMS!E890,OUTBOUND!$L:$L))</f>
        <v>2</v>
      </c>
      <c r="W890" s="26">
        <f>IF(E890="","",SUMIF(OUTBOUND!$G:$G,WMS!E890,OUTBOUND!$M:$M))</f>
        <v>16</v>
      </c>
      <c r="X890" s="73">
        <f>IF(E890="","",SUMIF(OUTBOUND!$G:$G,WMS!E890,OUTBOUND!$O:$O))</f>
        <v>2.5</v>
      </c>
      <c r="Y890" s="73">
        <f>IF(E890="","",SUMIF(OUTBOUND!$G:$G,WMS!E890,OUTBOUND!$AC:$AC))</f>
        <v>1.5</v>
      </c>
      <c r="Z890" s="73">
        <f>IF(E890="","",SUMIF(OUTBOUND!$G:$G,WMS!E890,OUTBOUND!$P:$P))</f>
        <v>0.052</v>
      </c>
      <c r="AA890" s="26">
        <f t="shared" si="340"/>
        <v>2</v>
      </c>
      <c r="AB890" s="26">
        <f t="shared" si="341"/>
        <v>16</v>
      </c>
      <c r="AC890" s="73">
        <f t="shared" si="342"/>
        <v>2.5</v>
      </c>
      <c r="AD890" s="73">
        <f t="shared" si="343"/>
        <v>1.5</v>
      </c>
      <c r="AE890" s="73">
        <f t="shared" si="344"/>
        <v>0.048</v>
      </c>
      <c r="AF890" s="82" t="b">
        <f t="shared" si="345"/>
        <v>1</v>
      </c>
    </row>
    <row r="891" spans="1:32">
      <c r="A891" s="43" t="s">
        <v>3685</v>
      </c>
      <c r="B891" s="19" t="s">
        <v>1751</v>
      </c>
      <c r="C891" s="19" t="s">
        <v>4222</v>
      </c>
      <c r="D891" s="19" t="s">
        <v>4223</v>
      </c>
      <c r="E891" s="58" t="str">
        <f t="shared" ref="E891:E937" si="346">IF(D891="","",C891&amp;"/"&amp;D891)</f>
        <v>KG-ARI-1909-00203-04608/42273431</v>
      </c>
      <c r="F891" s="19" t="s">
        <v>1753</v>
      </c>
      <c r="G891" s="19" t="s">
        <v>1754</v>
      </c>
      <c r="H891" s="45">
        <v>43728</v>
      </c>
      <c r="I891" s="46">
        <v>47</v>
      </c>
      <c r="J891" s="46">
        <v>188</v>
      </c>
      <c r="K891" s="67">
        <f t="shared" si="335"/>
        <v>4</v>
      </c>
      <c r="L891" s="47">
        <v>1.25</v>
      </c>
      <c r="M891" s="68">
        <f t="shared" si="336"/>
        <v>58.75</v>
      </c>
      <c r="N891" s="46">
        <v>32</v>
      </c>
      <c r="O891" s="46">
        <v>22</v>
      </c>
      <c r="P891" s="46">
        <v>25</v>
      </c>
      <c r="Q891" s="73">
        <f t="shared" si="337"/>
        <v>0.018</v>
      </c>
      <c r="R891" s="67">
        <f t="shared" si="338"/>
        <v>0.83</v>
      </c>
      <c r="S891" s="74">
        <f t="shared" si="339"/>
        <v>0.255</v>
      </c>
      <c r="T891" s="51">
        <v>47.94</v>
      </c>
      <c r="U891" s="52" t="s">
        <v>3252</v>
      </c>
      <c r="V891" s="26">
        <f>IF(E891="","",SUMIF(OUTBOUND!$G:$G,WMS!E891,OUTBOUND!$L:$L))</f>
        <v>9</v>
      </c>
      <c r="W891" s="26">
        <f>IF(E891="","",SUMIF(OUTBOUND!$G:$G,WMS!E891,OUTBOUND!$M:$M))</f>
        <v>36</v>
      </c>
      <c r="X891" s="73">
        <f>IF(E891="","",SUMIF(OUTBOUND!$G:$G,WMS!E891,OUTBOUND!$O:$O))</f>
        <v>11.25</v>
      </c>
      <c r="Y891" s="73">
        <f>IF(E891="","",SUMIF(OUTBOUND!$G:$G,WMS!E891,OUTBOUND!$AC:$AC))</f>
        <v>9.18</v>
      </c>
      <c r="Z891" s="73">
        <f>IF(E891="","",SUMIF(OUTBOUND!$G:$G,WMS!E891,OUTBOUND!$P:$P))</f>
        <v>0.162</v>
      </c>
      <c r="AA891" s="26">
        <f t="shared" si="340"/>
        <v>38</v>
      </c>
      <c r="AB891" s="26">
        <f t="shared" si="341"/>
        <v>152</v>
      </c>
      <c r="AC891" s="73">
        <f t="shared" si="342"/>
        <v>47.5</v>
      </c>
      <c r="AD891" s="73">
        <f t="shared" si="343"/>
        <v>38.76</v>
      </c>
      <c r="AE891" s="73">
        <f t="shared" si="344"/>
        <v>0.668</v>
      </c>
      <c r="AF891" s="82" t="b">
        <f t="shared" si="345"/>
        <v>1</v>
      </c>
    </row>
    <row r="892" spans="1:32">
      <c r="A892" s="43" t="s">
        <v>3685</v>
      </c>
      <c r="B892" s="19" t="s">
        <v>1756</v>
      </c>
      <c r="C892" s="19" t="s">
        <v>4224</v>
      </c>
      <c r="D892" s="19" t="s">
        <v>4225</v>
      </c>
      <c r="E892" s="58" t="str">
        <f t="shared" si="346"/>
        <v>KG-ARI-1909-00203-04647/42616146</v>
      </c>
      <c r="F892" s="19" t="s">
        <v>1758</v>
      </c>
      <c r="G892" s="19" t="s">
        <v>1759</v>
      </c>
      <c r="H892" s="45">
        <v>43728</v>
      </c>
      <c r="I892" s="46">
        <v>5</v>
      </c>
      <c r="J892" s="46">
        <v>50</v>
      </c>
      <c r="K892" s="67">
        <f t="shared" si="335"/>
        <v>10</v>
      </c>
      <c r="L892" s="47">
        <v>0.4</v>
      </c>
      <c r="M892" s="68">
        <f t="shared" si="336"/>
        <v>2</v>
      </c>
      <c r="N892" s="46">
        <v>36</v>
      </c>
      <c r="O892" s="46">
        <v>9</v>
      </c>
      <c r="P892" s="46">
        <v>11</v>
      </c>
      <c r="Q892" s="73">
        <f t="shared" si="337"/>
        <v>0.004</v>
      </c>
      <c r="R892" s="67">
        <f t="shared" si="338"/>
        <v>0.02</v>
      </c>
      <c r="S892" s="74">
        <f t="shared" si="339"/>
        <v>0.02</v>
      </c>
      <c r="T892" s="51">
        <v>1</v>
      </c>
      <c r="U892" s="52" t="s">
        <v>4226</v>
      </c>
      <c r="V892" s="26">
        <f>IF(E892="","",SUMIF(OUTBOUND!$G:$G,WMS!E892,OUTBOUND!$L:$L))</f>
        <v>1</v>
      </c>
      <c r="W892" s="26">
        <f>IF(E892="","",SUMIF(OUTBOUND!$G:$G,WMS!E892,OUTBOUND!$M:$M))</f>
        <v>10</v>
      </c>
      <c r="X892" s="73">
        <f>IF(E892="","",SUMIF(OUTBOUND!$G:$G,WMS!E892,OUTBOUND!$O:$O))</f>
        <v>0.4</v>
      </c>
      <c r="Y892" s="73">
        <f>IF(E892="","",SUMIF(OUTBOUND!$G:$G,WMS!E892,OUTBOUND!$AC:$AC))</f>
        <v>0.2</v>
      </c>
      <c r="Z892" s="73">
        <f>IF(E892="","",SUMIF(OUTBOUND!$G:$G,WMS!E892,OUTBOUND!$P:$P))</f>
        <v>0.004</v>
      </c>
      <c r="AA892" s="26">
        <f t="shared" si="340"/>
        <v>4</v>
      </c>
      <c r="AB892" s="26">
        <f t="shared" si="341"/>
        <v>40</v>
      </c>
      <c r="AC892" s="73">
        <f t="shared" si="342"/>
        <v>1.6</v>
      </c>
      <c r="AD892" s="73">
        <f t="shared" si="343"/>
        <v>0.8</v>
      </c>
      <c r="AE892" s="73">
        <f t="shared" si="344"/>
        <v>0.016</v>
      </c>
      <c r="AF892" s="82" t="b">
        <f t="shared" si="345"/>
        <v>1</v>
      </c>
    </row>
    <row r="893" spans="1:32">
      <c r="A893" s="43" t="s">
        <v>3685</v>
      </c>
      <c r="B893" s="19" t="s">
        <v>1756</v>
      </c>
      <c r="C893" s="19" t="s">
        <v>4224</v>
      </c>
      <c r="D893" s="19" t="s">
        <v>4227</v>
      </c>
      <c r="E893" s="58" t="str">
        <f t="shared" si="346"/>
        <v>KG-ARI-1909-00203-04647/42165248</v>
      </c>
      <c r="F893" s="19" t="s">
        <v>1758</v>
      </c>
      <c r="G893" s="19" t="s">
        <v>1761</v>
      </c>
      <c r="H893" s="45">
        <v>43728</v>
      </c>
      <c r="I893" s="46">
        <v>7</v>
      </c>
      <c r="J893" s="46">
        <v>56</v>
      </c>
      <c r="K893" s="67">
        <f t="shared" si="335"/>
        <v>8</v>
      </c>
      <c r="L893" s="47">
        <v>0.65</v>
      </c>
      <c r="M893" s="68">
        <f t="shared" si="336"/>
        <v>4.55</v>
      </c>
      <c r="N893" s="46">
        <v>20</v>
      </c>
      <c r="O893" s="46">
        <v>20</v>
      </c>
      <c r="P893" s="46">
        <v>26</v>
      </c>
      <c r="Q893" s="73">
        <f t="shared" si="337"/>
        <v>0.01</v>
      </c>
      <c r="R893" s="67">
        <f t="shared" si="338"/>
        <v>0.07</v>
      </c>
      <c r="S893" s="74">
        <f t="shared" si="339"/>
        <v>0.05</v>
      </c>
      <c r="T893" s="51">
        <v>2.8</v>
      </c>
      <c r="U893" s="52" t="s">
        <v>4226</v>
      </c>
      <c r="V893" s="26">
        <f>IF(E893="","",SUMIF(OUTBOUND!$G:$G,WMS!E893,OUTBOUND!$L:$L))</f>
        <v>0</v>
      </c>
      <c r="W893" s="26">
        <f>IF(E893="","",SUMIF(OUTBOUND!$G:$G,WMS!E893,OUTBOUND!$M:$M))</f>
        <v>0</v>
      </c>
      <c r="X893" s="73">
        <f>IF(E893="","",SUMIF(OUTBOUND!$G:$G,WMS!E893,OUTBOUND!$O:$O))</f>
        <v>0</v>
      </c>
      <c r="Y893" s="73">
        <f>IF(E893="","",SUMIF(OUTBOUND!$G:$G,WMS!E893,OUTBOUND!$AC:$AC))</f>
        <v>0</v>
      </c>
      <c r="Z893" s="73">
        <f>IF(E893="","",SUMIF(OUTBOUND!$G:$G,WMS!E893,OUTBOUND!$P:$P))</f>
        <v>0</v>
      </c>
      <c r="AA893" s="26">
        <f t="shared" si="340"/>
        <v>7</v>
      </c>
      <c r="AB893" s="26">
        <f t="shared" si="341"/>
        <v>56</v>
      </c>
      <c r="AC893" s="73">
        <f t="shared" si="342"/>
        <v>4.55</v>
      </c>
      <c r="AD893" s="73">
        <f t="shared" si="343"/>
        <v>2.8</v>
      </c>
      <c r="AE893" s="73">
        <f t="shared" si="344"/>
        <v>0.07</v>
      </c>
      <c r="AF893" s="82" t="b">
        <f t="shared" si="345"/>
        <v>1</v>
      </c>
    </row>
    <row r="894" spans="1:32">
      <c r="A894" s="43" t="s">
        <v>3685</v>
      </c>
      <c r="B894" s="19" t="s">
        <v>1756</v>
      </c>
      <c r="C894" s="19" t="s">
        <v>4224</v>
      </c>
      <c r="D894" s="19" t="s">
        <v>4228</v>
      </c>
      <c r="E894" s="58" t="str">
        <f t="shared" si="346"/>
        <v>KG-ARI-1909-00203-04647/42616139</v>
      </c>
      <c r="F894" s="19" t="s">
        <v>1758</v>
      </c>
      <c r="G894" s="19" t="s">
        <v>1763</v>
      </c>
      <c r="H894" s="45">
        <v>43728</v>
      </c>
      <c r="I894" s="46">
        <v>7</v>
      </c>
      <c r="J894" s="46">
        <v>56</v>
      </c>
      <c r="K894" s="67">
        <f t="shared" si="335"/>
        <v>8</v>
      </c>
      <c r="L894" s="47">
        <v>1.9</v>
      </c>
      <c r="M894" s="68">
        <f t="shared" si="336"/>
        <v>13.3</v>
      </c>
      <c r="N894" s="46">
        <v>39</v>
      </c>
      <c r="O894" s="46">
        <v>20.5</v>
      </c>
      <c r="P894" s="46">
        <v>20</v>
      </c>
      <c r="Q894" s="73">
        <f t="shared" si="337"/>
        <v>0.016</v>
      </c>
      <c r="R894" s="67">
        <f t="shared" si="338"/>
        <v>0.11</v>
      </c>
      <c r="S894" s="74">
        <f t="shared" si="339"/>
        <v>0.1875</v>
      </c>
      <c r="T894" s="51">
        <v>10.5</v>
      </c>
      <c r="U894" s="79" t="s">
        <v>3723</v>
      </c>
      <c r="V894" s="26">
        <f>IF(E894="","",SUMIF(OUTBOUND!$G:$G,WMS!E894,OUTBOUND!$L:$L))</f>
        <v>0</v>
      </c>
      <c r="W894" s="26">
        <f>IF(E894="","",SUMIF(OUTBOUND!$G:$G,WMS!E894,OUTBOUND!$M:$M))</f>
        <v>0</v>
      </c>
      <c r="X894" s="73">
        <f>IF(E894="","",SUMIF(OUTBOUND!$G:$G,WMS!E894,OUTBOUND!$O:$O))</f>
        <v>0</v>
      </c>
      <c r="Y894" s="73">
        <f>IF(E894="","",SUMIF(OUTBOUND!$G:$G,WMS!E894,OUTBOUND!$AC:$AC))</f>
        <v>0</v>
      </c>
      <c r="Z894" s="73">
        <f>IF(E894="","",SUMIF(OUTBOUND!$G:$G,WMS!E894,OUTBOUND!$P:$P))</f>
        <v>0</v>
      </c>
      <c r="AA894" s="26">
        <f t="shared" si="340"/>
        <v>7</v>
      </c>
      <c r="AB894" s="26">
        <f t="shared" si="341"/>
        <v>56</v>
      </c>
      <c r="AC894" s="73">
        <f t="shared" si="342"/>
        <v>13.3</v>
      </c>
      <c r="AD894" s="73">
        <f t="shared" si="343"/>
        <v>10.5</v>
      </c>
      <c r="AE894" s="73">
        <f t="shared" si="344"/>
        <v>0.11</v>
      </c>
      <c r="AF894" s="82" t="b">
        <f t="shared" si="345"/>
        <v>1</v>
      </c>
    </row>
    <row r="895" spans="1:32">
      <c r="A895" s="43" t="s">
        <v>3685</v>
      </c>
      <c r="B895" s="19" t="s">
        <v>1756</v>
      </c>
      <c r="C895" s="19" t="s">
        <v>4224</v>
      </c>
      <c r="D895" s="19" t="s">
        <v>3846</v>
      </c>
      <c r="E895" s="58" t="str">
        <f t="shared" si="346"/>
        <v>KG-ARI-1909-00203-04647/42609544</v>
      </c>
      <c r="F895" s="19" t="s">
        <v>1758</v>
      </c>
      <c r="G895" s="19" t="s">
        <v>1764</v>
      </c>
      <c r="H895" s="45">
        <v>43728</v>
      </c>
      <c r="I895" s="46">
        <v>13</v>
      </c>
      <c r="J895" s="46">
        <v>52</v>
      </c>
      <c r="K895" s="67">
        <f t="shared" si="335"/>
        <v>4</v>
      </c>
      <c r="L895" s="47">
        <v>3.55</v>
      </c>
      <c r="M895" s="68">
        <f t="shared" si="336"/>
        <v>46.15</v>
      </c>
      <c r="N895" s="46">
        <v>45</v>
      </c>
      <c r="O895" s="46">
        <v>31</v>
      </c>
      <c r="P895" s="46">
        <v>25</v>
      </c>
      <c r="Q895" s="73">
        <f t="shared" si="337"/>
        <v>0.035</v>
      </c>
      <c r="R895" s="67">
        <f t="shared" si="338"/>
        <v>0.45</v>
      </c>
      <c r="S895" s="74">
        <f t="shared" si="339"/>
        <v>0.5</v>
      </c>
      <c r="T895" s="51">
        <v>26</v>
      </c>
      <c r="U895" s="79" t="s">
        <v>3723</v>
      </c>
      <c r="V895" s="26">
        <f>IF(E895="","",SUMIF(OUTBOUND!$G:$G,WMS!E895,OUTBOUND!$L:$L))</f>
        <v>0</v>
      </c>
      <c r="W895" s="26">
        <f>IF(E895="","",SUMIF(OUTBOUND!$G:$G,WMS!E895,OUTBOUND!$M:$M))</f>
        <v>0</v>
      </c>
      <c r="X895" s="73">
        <f>IF(E895="","",SUMIF(OUTBOUND!$G:$G,WMS!E895,OUTBOUND!$O:$O))</f>
        <v>0</v>
      </c>
      <c r="Y895" s="73">
        <f>IF(E895="","",SUMIF(OUTBOUND!$G:$G,WMS!E895,OUTBOUND!$AC:$AC))</f>
        <v>0</v>
      </c>
      <c r="Z895" s="73">
        <f>IF(E895="","",SUMIF(OUTBOUND!$G:$G,WMS!E895,OUTBOUND!$P:$P))</f>
        <v>0</v>
      </c>
      <c r="AA895" s="26">
        <f t="shared" si="340"/>
        <v>13</v>
      </c>
      <c r="AB895" s="26">
        <f t="shared" si="341"/>
        <v>52</v>
      </c>
      <c r="AC895" s="73">
        <f t="shared" si="342"/>
        <v>46.15</v>
      </c>
      <c r="AD895" s="73">
        <f t="shared" si="343"/>
        <v>26</v>
      </c>
      <c r="AE895" s="73">
        <f t="shared" si="344"/>
        <v>0.45</v>
      </c>
      <c r="AF895" s="82" t="b">
        <f t="shared" si="345"/>
        <v>1</v>
      </c>
    </row>
    <row r="896" spans="1:32">
      <c r="A896" s="43" t="s">
        <v>3685</v>
      </c>
      <c r="B896" s="19" t="s">
        <v>1756</v>
      </c>
      <c r="C896" s="19" t="s">
        <v>4224</v>
      </c>
      <c r="D896" s="19">
        <v>42609506</v>
      </c>
      <c r="E896" s="58" t="str">
        <f t="shared" si="346"/>
        <v>KG-ARI-1909-00203-04647/42609506</v>
      </c>
      <c r="F896" s="19" t="s">
        <v>1758</v>
      </c>
      <c r="G896" s="19" t="s">
        <v>1765</v>
      </c>
      <c r="H896" s="45">
        <v>43728</v>
      </c>
      <c r="I896" s="46">
        <v>9</v>
      </c>
      <c r="J896" s="46">
        <v>54</v>
      </c>
      <c r="K896" s="67">
        <f t="shared" si="335"/>
        <v>6</v>
      </c>
      <c r="L896" s="47">
        <v>0.75</v>
      </c>
      <c r="M896" s="68">
        <f t="shared" si="336"/>
        <v>6.75</v>
      </c>
      <c r="N896" s="46">
        <v>25</v>
      </c>
      <c r="O896" s="46">
        <v>14</v>
      </c>
      <c r="P896" s="46">
        <v>14</v>
      </c>
      <c r="Q896" s="73">
        <f t="shared" si="337"/>
        <v>0.005</v>
      </c>
      <c r="R896" s="67">
        <f t="shared" si="338"/>
        <v>0.04</v>
      </c>
      <c r="S896" s="74">
        <f t="shared" si="339"/>
        <v>0.0833333333333333</v>
      </c>
      <c r="T896" s="51">
        <v>4.5</v>
      </c>
      <c r="U896" s="52" t="s">
        <v>4226</v>
      </c>
      <c r="V896" s="26">
        <f>IF(E896="","",SUMIF(OUTBOUND!$G:$G,WMS!E896,OUTBOUND!$L:$L))</f>
        <v>8</v>
      </c>
      <c r="W896" s="26">
        <f>IF(E896="","",SUMIF(OUTBOUND!$G:$G,WMS!E896,OUTBOUND!$M:$M))</f>
        <v>48</v>
      </c>
      <c r="X896" s="73">
        <f>IF(E896="","",SUMIF(OUTBOUND!$G:$G,WMS!E896,OUTBOUND!$O:$O))</f>
        <v>6</v>
      </c>
      <c r="Y896" s="73">
        <f>IF(E896="","",SUMIF(OUTBOUND!$G:$G,WMS!E896,OUTBOUND!$AC:$AC))</f>
        <v>4</v>
      </c>
      <c r="Z896" s="73">
        <f>IF(E896="","",SUMIF(OUTBOUND!$G:$G,WMS!E896,OUTBOUND!$P:$P))</f>
        <v>0.04</v>
      </c>
      <c r="AA896" s="26">
        <f t="shared" si="340"/>
        <v>1</v>
      </c>
      <c r="AB896" s="26">
        <f t="shared" si="341"/>
        <v>6</v>
      </c>
      <c r="AC896" s="73">
        <f t="shared" si="342"/>
        <v>0.75</v>
      </c>
      <c r="AD896" s="73">
        <f t="shared" si="343"/>
        <v>0.500000000000002</v>
      </c>
      <c r="AE896" s="73">
        <f t="shared" si="344"/>
        <v>0</v>
      </c>
      <c r="AF896" s="82" t="b">
        <f t="shared" si="345"/>
        <v>1</v>
      </c>
    </row>
    <row r="897" spans="1:32">
      <c r="A897" s="43" t="s">
        <v>3685</v>
      </c>
      <c r="B897" s="19" t="s">
        <v>1767</v>
      </c>
      <c r="C897" s="19" t="s">
        <v>4229</v>
      </c>
      <c r="D897" s="19" t="s">
        <v>4230</v>
      </c>
      <c r="E897" s="58" t="str">
        <f t="shared" si="346"/>
        <v>KG-ARI-1906-00169-03971/42752929</v>
      </c>
      <c r="F897" s="19" t="s">
        <v>1769</v>
      </c>
      <c r="G897" s="19" t="s">
        <v>1770</v>
      </c>
      <c r="H897" s="45">
        <v>43728</v>
      </c>
      <c r="I897" s="46">
        <v>4</v>
      </c>
      <c r="J897" s="46">
        <v>16</v>
      </c>
      <c r="K897" s="67">
        <f t="shared" si="335"/>
        <v>4</v>
      </c>
      <c r="L897" s="47">
        <v>5.55</v>
      </c>
      <c r="M897" s="68">
        <f t="shared" si="336"/>
        <v>22.2</v>
      </c>
      <c r="N897" s="46">
        <v>42.5</v>
      </c>
      <c r="O897" s="46">
        <v>37.5</v>
      </c>
      <c r="P897" s="46">
        <v>46</v>
      </c>
      <c r="Q897" s="73">
        <f t="shared" si="337"/>
        <v>0.073</v>
      </c>
      <c r="R897" s="67">
        <f t="shared" si="338"/>
        <v>0.29</v>
      </c>
      <c r="S897" s="74">
        <f t="shared" si="339"/>
        <v>1.15</v>
      </c>
      <c r="T897" s="51">
        <v>18.4</v>
      </c>
      <c r="U897" s="79" t="s">
        <v>3723</v>
      </c>
      <c r="V897" s="26">
        <f>IF(E897="","",SUMIF(OUTBOUND!$G:$G,WMS!E897,OUTBOUND!$L:$L))</f>
        <v>0</v>
      </c>
      <c r="W897" s="26">
        <f>IF(E897="","",SUMIF(OUTBOUND!$G:$G,WMS!E897,OUTBOUND!$M:$M))</f>
        <v>0</v>
      </c>
      <c r="X897" s="73">
        <f>IF(E897="","",SUMIF(OUTBOUND!$G:$G,WMS!E897,OUTBOUND!$O:$O))</f>
        <v>0</v>
      </c>
      <c r="Y897" s="73">
        <f>IF(E897="","",SUMIF(OUTBOUND!$G:$G,WMS!E897,OUTBOUND!$AC:$AC))</f>
        <v>0</v>
      </c>
      <c r="Z897" s="73">
        <f>IF(E897="","",SUMIF(OUTBOUND!$G:$G,WMS!E897,OUTBOUND!$P:$P))</f>
        <v>0</v>
      </c>
      <c r="AA897" s="26">
        <f t="shared" si="340"/>
        <v>4</v>
      </c>
      <c r="AB897" s="26">
        <f t="shared" si="341"/>
        <v>16</v>
      </c>
      <c r="AC897" s="73">
        <f t="shared" si="342"/>
        <v>22.2</v>
      </c>
      <c r="AD897" s="73">
        <f t="shared" si="343"/>
        <v>18.4</v>
      </c>
      <c r="AE897" s="73">
        <f t="shared" si="344"/>
        <v>0.29</v>
      </c>
      <c r="AF897" s="82" t="b">
        <f t="shared" si="345"/>
        <v>1</v>
      </c>
    </row>
    <row r="898" spans="1:32">
      <c r="A898" s="43" t="s">
        <v>3685</v>
      </c>
      <c r="B898" s="19" t="s">
        <v>1767</v>
      </c>
      <c r="C898" s="19" t="s">
        <v>4229</v>
      </c>
      <c r="D898" s="19" t="s">
        <v>4231</v>
      </c>
      <c r="E898" s="58" t="str">
        <f t="shared" si="346"/>
        <v>KG-ARI-1906-00169-03971/42752264</v>
      </c>
      <c r="F898" s="19" t="s">
        <v>1769</v>
      </c>
      <c r="G898" s="19" t="s">
        <v>1772</v>
      </c>
      <c r="H898" s="45">
        <v>43728</v>
      </c>
      <c r="I898" s="46">
        <v>5</v>
      </c>
      <c r="J898" s="46">
        <v>20</v>
      </c>
      <c r="K898" s="67">
        <f t="shared" si="335"/>
        <v>4</v>
      </c>
      <c r="L898" s="47">
        <v>3.25</v>
      </c>
      <c r="M898" s="68">
        <f t="shared" si="336"/>
        <v>16.25</v>
      </c>
      <c r="N898" s="46">
        <v>37.5</v>
      </c>
      <c r="O898" s="46">
        <v>33.5</v>
      </c>
      <c r="P898" s="46">
        <v>33.5</v>
      </c>
      <c r="Q898" s="73">
        <f t="shared" si="337"/>
        <v>0.042</v>
      </c>
      <c r="R898" s="67">
        <f t="shared" si="338"/>
        <v>0.21</v>
      </c>
      <c r="S898" s="74">
        <f t="shared" si="339"/>
        <v>0.63</v>
      </c>
      <c r="T898" s="51">
        <v>12.6</v>
      </c>
      <c r="U898" s="79" t="s">
        <v>3723</v>
      </c>
      <c r="V898" s="26">
        <f>IF(E898="","",SUMIF(OUTBOUND!$G:$G,WMS!E898,OUTBOUND!$L:$L))</f>
        <v>0</v>
      </c>
      <c r="W898" s="26">
        <f>IF(E898="","",SUMIF(OUTBOUND!$G:$G,WMS!E898,OUTBOUND!$M:$M))</f>
        <v>0</v>
      </c>
      <c r="X898" s="73">
        <f>IF(E898="","",SUMIF(OUTBOUND!$G:$G,WMS!E898,OUTBOUND!$O:$O))</f>
        <v>0</v>
      </c>
      <c r="Y898" s="73">
        <f>IF(E898="","",SUMIF(OUTBOUND!$G:$G,WMS!E898,OUTBOUND!$AC:$AC))</f>
        <v>0</v>
      </c>
      <c r="Z898" s="73">
        <f>IF(E898="","",SUMIF(OUTBOUND!$G:$G,WMS!E898,OUTBOUND!$P:$P))</f>
        <v>0</v>
      </c>
      <c r="AA898" s="26">
        <f t="shared" si="340"/>
        <v>5</v>
      </c>
      <c r="AB898" s="26">
        <f t="shared" si="341"/>
        <v>20</v>
      </c>
      <c r="AC898" s="73">
        <f t="shared" si="342"/>
        <v>16.25</v>
      </c>
      <c r="AD898" s="73">
        <f t="shared" si="343"/>
        <v>12.6</v>
      </c>
      <c r="AE898" s="73">
        <f t="shared" si="344"/>
        <v>0.21</v>
      </c>
      <c r="AF898" s="82" t="b">
        <f t="shared" si="345"/>
        <v>1</v>
      </c>
    </row>
    <row r="899" spans="1:32">
      <c r="A899" s="43" t="s">
        <v>3685</v>
      </c>
      <c r="B899" s="19" t="s">
        <v>1773</v>
      </c>
      <c r="C899" s="19" t="s">
        <v>4232</v>
      </c>
      <c r="D899" s="19" t="s">
        <v>4233</v>
      </c>
      <c r="E899" s="58" t="str">
        <f t="shared" si="346"/>
        <v>KG-ARI-1909-00203-04610/42689874</v>
      </c>
      <c r="F899" s="19" t="s">
        <v>1775</v>
      </c>
      <c r="G899" s="19" t="s">
        <v>1776</v>
      </c>
      <c r="H899" s="45">
        <v>43728</v>
      </c>
      <c r="I899" s="46">
        <v>18</v>
      </c>
      <c r="J899" s="46">
        <v>216</v>
      </c>
      <c r="K899" s="67">
        <f t="shared" si="335"/>
        <v>12</v>
      </c>
      <c r="L899" s="47">
        <v>3.6</v>
      </c>
      <c r="M899" s="68">
        <f t="shared" si="336"/>
        <v>64.8</v>
      </c>
      <c r="N899" s="46">
        <v>36</v>
      </c>
      <c r="O899" s="46">
        <v>26</v>
      </c>
      <c r="P899" s="46">
        <v>34</v>
      </c>
      <c r="Q899" s="73">
        <f t="shared" si="337"/>
        <v>0.032</v>
      </c>
      <c r="R899" s="67">
        <f t="shared" si="338"/>
        <v>0.57</v>
      </c>
      <c r="S899" s="74">
        <f t="shared" si="339"/>
        <v>0.185185185185185</v>
      </c>
      <c r="T899" s="51">
        <v>40</v>
      </c>
      <c r="U899" s="79" t="s">
        <v>3723</v>
      </c>
      <c r="V899" s="26">
        <f>IF(E899="","",SUMIF(OUTBOUND!$G:$G,WMS!E899,OUTBOUND!$L:$L))</f>
        <v>4</v>
      </c>
      <c r="W899" s="26">
        <f>IF(E899="","",SUMIF(OUTBOUND!$G:$G,WMS!E899,OUTBOUND!$M:$M))</f>
        <v>48</v>
      </c>
      <c r="X899" s="73">
        <f>IF(E899="","",SUMIF(OUTBOUND!$G:$G,WMS!E899,OUTBOUND!$O:$O))</f>
        <v>14.4</v>
      </c>
      <c r="Y899" s="73">
        <f>IF(E899="","",SUMIF(OUTBOUND!$G:$G,WMS!E899,OUTBOUND!$AC:$AC))</f>
        <v>8.88888888888888</v>
      </c>
      <c r="Z899" s="73">
        <f>IF(E899="","",SUMIF(OUTBOUND!$G:$G,WMS!E899,OUTBOUND!$P:$P))</f>
        <v>0.128</v>
      </c>
      <c r="AA899" s="26">
        <f t="shared" si="340"/>
        <v>14</v>
      </c>
      <c r="AB899" s="26">
        <f t="shared" si="341"/>
        <v>168</v>
      </c>
      <c r="AC899" s="73">
        <f t="shared" si="342"/>
        <v>50.4</v>
      </c>
      <c r="AD899" s="73">
        <f t="shared" si="343"/>
        <v>31.1111111111111</v>
      </c>
      <c r="AE899" s="73">
        <f t="shared" si="344"/>
        <v>0.442</v>
      </c>
      <c r="AF899" s="82" t="b">
        <f t="shared" si="345"/>
        <v>1</v>
      </c>
    </row>
    <row r="900" spans="1:32">
      <c r="A900" s="43" t="s">
        <v>3685</v>
      </c>
      <c r="B900" s="19" t="s">
        <v>1777</v>
      </c>
      <c r="C900" s="19" t="s">
        <v>4234</v>
      </c>
      <c r="D900" s="19" t="s">
        <v>4235</v>
      </c>
      <c r="E900" s="58" t="str">
        <f t="shared" si="346"/>
        <v>KG-ARI-1909-00203-04505/42703426</v>
      </c>
      <c r="F900" s="19" t="s">
        <v>1779</v>
      </c>
      <c r="G900" s="19" t="s">
        <v>1780</v>
      </c>
      <c r="H900" s="45">
        <v>43728</v>
      </c>
      <c r="I900" s="46">
        <v>27</v>
      </c>
      <c r="J900" s="46">
        <v>162</v>
      </c>
      <c r="K900" s="67">
        <f t="shared" si="335"/>
        <v>6</v>
      </c>
      <c r="L900" s="47">
        <v>4.1</v>
      </c>
      <c r="M900" s="68">
        <f t="shared" si="336"/>
        <v>110.7</v>
      </c>
      <c r="N900" s="46">
        <v>45.5</v>
      </c>
      <c r="O900" s="46">
        <v>29.5</v>
      </c>
      <c r="P900" s="46">
        <v>49</v>
      </c>
      <c r="Q900" s="73">
        <f t="shared" si="337"/>
        <v>0.066</v>
      </c>
      <c r="R900" s="67">
        <f t="shared" si="338"/>
        <v>1.78</v>
      </c>
      <c r="S900" s="74">
        <f t="shared" si="339"/>
        <v>0.583333333333333</v>
      </c>
      <c r="T900" s="51">
        <v>94.5</v>
      </c>
      <c r="U900" s="52" t="s">
        <v>4236</v>
      </c>
      <c r="V900" s="26">
        <f>IF(E900="","",SUMIF(OUTBOUND!$G:$G,WMS!E900,OUTBOUND!$L:$L))</f>
        <v>0</v>
      </c>
      <c r="W900" s="26">
        <f>IF(E900="","",SUMIF(OUTBOUND!$G:$G,WMS!E900,OUTBOUND!$M:$M))</f>
        <v>0</v>
      </c>
      <c r="X900" s="73">
        <f>IF(E900="","",SUMIF(OUTBOUND!$G:$G,WMS!E900,OUTBOUND!$O:$O))</f>
        <v>0</v>
      </c>
      <c r="Y900" s="73">
        <f>IF(E900="","",SUMIF(OUTBOUND!$G:$G,WMS!E900,OUTBOUND!$AC:$AC))</f>
        <v>0</v>
      </c>
      <c r="Z900" s="73">
        <f>IF(E900="","",SUMIF(OUTBOUND!$G:$G,WMS!E900,OUTBOUND!$P:$P))</f>
        <v>0</v>
      </c>
      <c r="AA900" s="26">
        <f t="shared" si="340"/>
        <v>27</v>
      </c>
      <c r="AB900" s="26">
        <f t="shared" si="341"/>
        <v>162</v>
      </c>
      <c r="AC900" s="73">
        <f t="shared" si="342"/>
        <v>110.7</v>
      </c>
      <c r="AD900" s="73">
        <f t="shared" si="343"/>
        <v>94.5</v>
      </c>
      <c r="AE900" s="73">
        <f t="shared" si="344"/>
        <v>1.78</v>
      </c>
      <c r="AF900" s="82" t="b">
        <f t="shared" si="345"/>
        <v>1</v>
      </c>
    </row>
    <row r="901" spans="1:32">
      <c r="A901" s="43" t="s">
        <v>3685</v>
      </c>
      <c r="B901" s="19" t="s">
        <v>1777</v>
      </c>
      <c r="C901" s="19" t="s">
        <v>4234</v>
      </c>
      <c r="D901" s="19" t="s">
        <v>4237</v>
      </c>
      <c r="E901" s="58" t="str">
        <f t="shared" si="346"/>
        <v>KG-ARI-1909-00203-04505/42704485</v>
      </c>
      <c r="F901" s="19" t="s">
        <v>1779</v>
      </c>
      <c r="G901" s="19" t="s">
        <v>1782</v>
      </c>
      <c r="H901" s="45">
        <v>43728</v>
      </c>
      <c r="I901" s="46">
        <v>10</v>
      </c>
      <c r="J901" s="46">
        <v>40</v>
      </c>
      <c r="K901" s="67">
        <f t="shared" si="335"/>
        <v>4</v>
      </c>
      <c r="L901" s="47">
        <v>2.45</v>
      </c>
      <c r="M901" s="68">
        <f t="shared" si="336"/>
        <v>24.5</v>
      </c>
      <c r="N901" s="46">
        <v>53</v>
      </c>
      <c r="O901" s="46">
        <v>27.5</v>
      </c>
      <c r="P901" s="46">
        <v>24</v>
      </c>
      <c r="Q901" s="73">
        <f t="shared" si="337"/>
        <v>0.035</v>
      </c>
      <c r="R901" s="67">
        <f t="shared" si="338"/>
        <v>0.35</v>
      </c>
      <c r="S901" s="74">
        <f t="shared" si="339"/>
        <v>0.475</v>
      </c>
      <c r="T901" s="51">
        <v>19</v>
      </c>
      <c r="U901" s="52" t="s">
        <v>4238</v>
      </c>
      <c r="V901" s="26">
        <f>IF(E901="","",SUMIF(OUTBOUND!$G:$G,WMS!E901,OUTBOUND!$L:$L))</f>
        <v>6</v>
      </c>
      <c r="W901" s="26">
        <f>IF(E901="","",SUMIF(OUTBOUND!$G:$G,WMS!E901,OUTBOUND!$M:$M))</f>
        <v>24</v>
      </c>
      <c r="X901" s="73">
        <f>IF(E901="","",SUMIF(OUTBOUND!$G:$G,WMS!E901,OUTBOUND!$O:$O))</f>
        <v>14.7</v>
      </c>
      <c r="Y901" s="73">
        <f>IF(E901="","",SUMIF(OUTBOUND!$G:$G,WMS!E901,OUTBOUND!$AC:$AC))</f>
        <v>11.4</v>
      </c>
      <c r="Z901" s="73">
        <f>IF(E901="","",SUMIF(OUTBOUND!$G:$G,WMS!E901,OUTBOUND!$P:$P))</f>
        <v>0.21</v>
      </c>
      <c r="AA901" s="26">
        <f t="shared" si="340"/>
        <v>4</v>
      </c>
      <c r="AB901" s="26">
        <f t="shared" si="341"/>
        <v>16</v>
      </c>
      <c r="AC901" s="73">
        <f t="shared" si="342"/>
        <v>9.8</v>
      </c>
      <c r="AD901" s="73">
        <f t="shared" si="343"/>
        <v>7.6</v>
      </c>
      <c r="AE901" s="73">
        <f t="shared" si="344"/>
        <v>0.14</v>
      </c>
      <c r="AF901" s="82" t="b">
        <f t="shared" si="345"/>
        <v>1</v>
      </c>
    </row>
    <row r="902" spans="1:32">
      <c r="A902" s="43" t="s">
        <v>3685</v>
      </c>
      <c r="B902" s="19" t="s">
        <v>1777</v>
      </c>
      <c r="C902" s="19" t="s">
        <v>4234</v>
      </c>
      <c r="D902" s="19" t="s">
        <v>4239</v>
      </c>
      <c r="E902" s="58" t="str">
        <f t="shared" si="346"/>
        <v>KG-ARI-1909-00203-04505/42704638</v>
      </c>
      <c r="F902" s="19" t="s">
        <v>1779</v>
      </c>
      <c r="G902" s="19" t="s">
        <v>1783</v>
      </c>
      <c r="H902" s="45">
        <v>43728</v>
      </c>
      <c r="I902" s="46">
        <v>2</v>
      </c>
      <c r="J902" s="46">
        <v>8</v>
      </c>
      <c r="K902" s="67">
        <f t="shared" si="335"/>
        <v>4</v>
      </c>
      <c r="L902" s="47">
        <v>3.9</v>
      </c>
      <c r="M902" s="68">
        <f t="shared" si="336"/>
        <v>7.8</v>
      </c>
      <c r="N902" s="46">
        <v>40.5</v>
      </c>
      <c r="O902" s="46">
        <v>27.5</v>
      </c>
      <c r="P902" s="46">
        <v>39.5</v>
      </c>
      <c r="Q902" s="73">
        <f t="shared" si="337"/>
        <v>0.044</v>
      </c>
      <c r="R902" s="67">
        <f t="shared" si="338"/>
        <v>0.09</v>
      </c>
      <c r="S902" s="74">
        <f t="shared" si="339"/>
        <v>0.875</v>
      </c>
      <c r="T902" s="51">
        <v>7</v>
      </c>
      <c r="U902" s="52" t="s">
        <v>4238</v>
      </c>
      <c r="V902" s="26">
        <f>IF(E902="","",SUMIF(OUTBOUND!$G:$G,WMS!E902,OUTBOUND!$L:$L))</f>
        <v>0</v>
      </c>
      <c r="W902" s="26">
        <f>IF(E902="","",SUMIF(OUTBOUND!$G:$G,WMS!E902,OUTBOUND!$M:$M))</f>
        <v>0</v>
      </c>
      <c r="X902" s="73">
        <f>IF(E902="","",SUMIF(OUTBOUND!$G:$G,WMS!E902,OUTBOUND!$O:$O))</f>
        <v>0</v>
      </c>
      <c r="Y902" s="73">
        <f>IF(E902="","",SUMIF(OUTBOUND!$G:$G,WMS!E902,OUTBOUND!$AC:$AC))</f>
        <v>0</v>
      </c>
      <c r="Z902" s="73">
        <f>IF(E902="","",SUMIF(OUTBOUND!$G:$G,WMS!E902,OUTBOUND!$P:$P))</f>
        <v>0</v>
      </c>
      <c r="AA902" s="26">
        <f t="shared" si="340"/>
        <v>2</v>
      </c>
      <c r="AB902" s="26">
        <f t="shared" si="341"/>
        <v>8</v>
      </c>
      <c r="AC902" s="73">
        <f t="shared" si="342"/>
        <v>7.8</v>
      </c>
      <c r="AD902" s="73">
        <f t="shared" si="343"/>
        <v>7</v>
      </c>
      <c r="AE902" s="73">
        <f t="shared" si="344"/>
        <v>0.09</v>
      </c>
      <c r="AF902" s="82" t="b">
        <f t="shared" si="345"/>
        <v>1</v>
      </c>
    </row>
    <row r="903" spans="1:32">
      <c r="A903" s="43" t="s">
        <v>3685</v>
      </c>
      <c r="B903" s="19" t="s">
        <v>1777</v>
      </c>
      <c r="C903" s="19" t="s">
        <v>4234</v>
      </c>
      <c r="D903" s="19" t="s">
        <v>4240</v>
      </c>
      <c r="E903" s="58" t="str">
        <f t="shared" si="346"/>
        <v>KG-ARI-1909-00203-04505/42705031</v>
      </c>
      <c r="F903" s="19" t="s">
        <v>1779</v>
      </c>
      <c r="G903" s="19" t="s">
        <v>1784</v>
      </c>
      <c r="H903" s="45">
        <v>43728</v>
      </c>
      <c r="I903" s="46">
        <v>3</v>
      </c>
      <c r="J903" s="46">
        <v>12</v>
      </c>
      <c r="K903" s="67">
        <f t="shared" si="335"/>
        <v>4</v>
      </c>
      <c r="L903" s="47">
        <v>3.5</v>
      </c>
      <c r="M903" s="68">
        <f t="shared" si="336"/>
        <v>10.5</v>
      </c>
      <c r="N903" s="46">
        <v>60.5</v>
      </c>
      <c r="O903" s="46">
        <v>20</v>
      </c>
      <c r="P903" s="46">
        <v>48.5</v>
      </c>
      <c r="Q903" s="73">
        <f t="shared" si="337"/>
        <v>0.059</v>
      </c>
      <c r="R903" s="67">
        <f t="shared" si="338"/>
        <v>0.18</v>
      </c>
      <c r="S903" s="74">
        <f t="shared" si="339"/>
        <v>0.775</v>
      </c>
      <c r="T903" s="51">
        <v>9.3</v>
      </c>
      <c r="U903" s="52" t="s">
        <v>4238</v>
      </c>
      <c r="V903" s="26">
        <f>IF(E903="","",SUMIF(OUTBOUND!$G:$G,WMS!E903,OUTBOUND!$L:$L))</f>
        <v>0</v>
      </c>
      <c r="W903" s="26">
        <f>IF(E903="","",SUMIF(OUTBOUND!$G:$G,WMS!E903,OUTBOUND!$M:$M))</f>
        <v>0</v>
      </c>
      <c r="X903" s="73">
        <f>IF(E903="","",SUMIF(OUTBOUND!$G:$G,WMS!E903,OUTBOUND!$O:$O))</f>
        <v>0</v>
      </c>
      <c r="Y903" s="73">
        <f>IF(E903="","",SUMIF(OUTBOUND!$G:$G,WMS!E903,OUTBOUND!$AC:$AC))</f>
        <v>0</v>
      </c>
      <c r="Z903" s="73">
        <f>IF(E903="","",SUMIF(OUTBOUND!$G:$G,WMS!E903,OUTBOUND!$P:$P))</f>
        <v>0</v>
      </c>
      <c r="AA903" s="26">
        <f t="shared" si="340"/>
        <v>3</v>
      </c>
      <c r="AB903" s="26">
        <f t="shared" si="341"/>
        <v>12</v>
      </c>
      <c r="AC903" s="73">
        <f t="shared" si="342"/>
        <v>10.5</v>
      </c>
      <c r="AD903" s="73">
        <f t="shared" si="343"/>
        <v>9.3</v>
      </c>
      <c r="AE903" s="73">
        <f t="shared" si="344"/>
        <v>0.18</v>
      </c>
      <c r="AF903" s="82" t="b">
        <f t="shared" si="345"/>
        <v>1</v>
      </c>
    </row>
    <row r="904" spans="1:32">
      <c r="A904" s="43" t="s">
        <v>3685</v>
      </c>
      <c r="B904" s="19" t="s">
        <v>1777</v>
      </c>
      <c r="C904" s="19" t="s">
        <v>4234</v>
      </c>
      <c r="D904" s="19" t="s">
        <v>4241</v>
      </c>
      <c r="E904" s="58" t="str">
        <f t="shared" si="346"/>
        <v>KG-ARI-1909-00203-04505/42707417</v>
      </c>
      <c r="F904" s="19" t="s">
        <v>1779</v>
      </c>
      <c r="G904" s="19" t="s">
        <v>1786</v>
      </c>
      <c r="H904" s="45">
        <v>43728</v>
      </c>
      <c r="I904" s="46">
        <v>14</v>
      </c>
      <c r="J904" s="46">
        <v>28</v>
      </c>
      <c r="K904" s="67">
        <f t="shared" si="335"/>
        <v>2</v>
      </c>
      <c r="L904" s="47">
        <v>5.95</v>
      </c>
      <c r="M904" s="68">
        <f t="shared" si="336"/>
        <v>83.3</v>
      </c>
      <c r="N904" s="46">
        <v>54</v>
      </c>
      <c r="O904" s="46">
        <v>29</v>
      </c>
      <c r="P904" s="46">
        <v>66</v>
      </c>
      <c r="Q904" s="73">
        <f t="shared" si="337"/>
        <v>0.103</v>
      </c>
      <c r="R904" s="67">
        <f t="shared" si="338"/>
        <v>1.45</v>
      </c>
      <c r="S904" s="74">
        <f t="shared" si="339"/>
        <v>2.3</v>
      </c>
      <c r="T904" s="51">
        <v>64.4</v>
      </c>
      <c r="U904" s="52" t="s">
        <v>4238</v>
      </c>
      <c r="V904" s="26">
        <f>IF(E904="","",SUMIF(OUTBOUND!$G:$G,WMS!E904,OUTBOUND!$L:$L))</f>
        <v>0</v>
      </c>
      <c r="W904" s="26">
        <f>IF(E904="","",SUMIF(OUTBOUND!$G:$G,WMS!E904,OUTBOUND!$M:$M))</f>
        <v>0</v>
      </c>
      <c r="X904" s="73">
        <f>IF(E904="","",SUMIF(OUTBOUND!$G:$G,WMS!E904,OUTBOUND!$O:$O))</f>
        <v>0</v>
      </c>
      <c r="Y904" s="73">
        <f>IF(E904="","",SUMIF(OUTBOUND!$G:$G,WMS!E904,OUTBOUND!$AC:$AC))</f>
        <v>0</v>
      </c>
      <c r="Z904" s="73">
        <f>IF(E904="","",SUMIF(OUTBOUND!$G:$G,WMS!E904,OUTBOUND!$P:$P))</f>
        <v>0</v>
      </c>
      <c r="AA904" s="26">
        <f t="shared" si="340"/>
        <v>14</v>
      </c>
      <c r="AB904" s="26">
        <f t="shared" si="341"/>
        <v>28</v>
      </c>
      <c r="AC904" s="73">
        <f t="shared" si="342"/>
        <v>83.3</v>
      </c>
      <c r="AD904" s="73">
        <f t="shared" si="343"/>
        <v>64.4</v>
      </c>
      <c r="AE904" s="73">
        <f t="shared" si="344"/>
        <v>1.45</v>
      </c>
      <c r="AF904" s="82" t="b">
        <f t="shared" si="345"/>
        <v>1</v>
      </c>
    </row>
    <row r="905" spans="1:32">
      <c r="A905" s="43" t="s">
        <v>3685</v>
      </c>
      <c r="B905" s="19" t="s">
        <v>1777</v>
      </c>
      <c r="C905" s="19" t="s">
        <v>4234</v>
      </c>
      <c r="D905" s="19" t="s">
        <v>3883</v>
      </c>
      <c r="E905" s="58" t="str">
        <f t="shared" si="346"/>
        <v>KG-ARI-1909-00203-04505/42735991</v>
      </c>
      <c r="F905" s="19" t="s">
        <v>1779</v>
      </c>
      <c r="G905" s="19" t="s">
        <v>1783</v>
      </c>
      <c r="H905" s="45">
        <v>43728</v>
      </c>
      <c r="I905" s="46">
        <v>17</v>
      </c>
      <c r="J905" s="46">
        <v>34</v>
      </c>
      <c r="K905" s="67">
        <f t="shared" si="335"/>
        <v>2</v>
      </c>
      <c r="L905" s="47">
        <v>2.85</v>
      </c>
      <c r="M905" s="68">
        <f t="shared" si="336"/>
        <v>48.45</v>
      </c>
      <c r="N905" s="46">
        <v>40</v>
      </c>
      <c r="O905" s="46">
        <v>25</v>
      </c>
      <c r="P905" s="46">
        <v>49</v>
      </c>
      <c r="Q905" s="73">
        <f t="shared" si="337"/>
        <v>0.049</v>
      </c>
      <c r="R905" s="67">
        <f t="shared" si="338"/>
        <v>0.83</v>
      </c>
      <c r="S905" s="74">
        <f t="shared" si="339"/>
        <v>1.2</v>
      </c>
      <c r="T905" s="51">
        <v>40.8</v>
      </c>
      <c r="U905" s="52" t="s">
        <v>4005</v>
      </c>
      <c r="V905" s="26">
        <f>IF(E905="","",SUMIF(OUTBOUND!$G:$G,WMS!E905,OUTBOUND!$L:$L))</f>
        <v>0</v>
      </c>
      <c r="W905" s="26">
        <f>IF(E905="","",SUMIF(OUTBOUND!$G:$G,WMS!E905,OUTBOUND!$M:$M))</f>
        <v>0</v>
      </c>
      <c r="X905" s="73">
        <f>IF(E905="","",SUMIF(OUTBOUND!$G:$G,WMS!E905,OUTBOUND!$O:$O))</f>
        <v>0</v>
      </c>
      <c r="Y905" s="73">
        <f>IF(E905="","",SUMIF(OUTBOUND!$G:$G,WMS!E905,OUTBOUND!$AC:$AC))</f>
        <v>0</v>
      </c>
      <c r="Z905" s="73">
        <f>IF(E905="","",SUMIF(OUTBOUND!$G:$G,WMS!E905,OUTBOUND!$P:$P))</f>
        <v>0</v>
      </c>
      <c r="AA905" s="26">
        <f t="shared" si="340"/>
        <v>17</v>
      </c>
      <c r="AB905" s="26">
        <f t="shared" si="341"/>
        <v>34</v>
      </c>
      <c r="AC905" s="73">
        <f t="shared" si="342"/>
        <v>48.45</v>
      </c>
      <c r="AD905" s="73">
        <f t="shared" si="343"/>
        <v>40.8</v>
      </c>
      <c r="AE905" s="73">
        <f t="shared" si="344"/>
        <v>0.83</v>
      </c>
      <c r="AF905" s="82" t="b">
        <f t="shared" si="345"/>
        <v>1</v>
      </c>
    </row>
    <row r="906" spans="1:32">
      <c r="A906" s="43" t="s">
        <v>3685</v>
      </c>
      <c r="B906" s="19" t="s">
        <v>1777</v>
      </c>
      <c r="C906" s="19" t="s">
        <v>4234</v>
      </c>
      <c r="D906" s="19" t="s">
        <v>4242</v>
      </c>
      <c r="E906" s="58" t="str">
        <f t="shared" si="346"/>
        <v>KG-ARI-1909-00203-04505/42741565</v>
      </c>
      <c r="F906" s="19" t="s">
        <v>1779</v>
      </c>
      <c r="G906" s="19" t="s">
        <v>1787</v>
      </c>
      <c r="H906" s="45">
        <v>43728</v>
      </c>
      <c r="I906" s="46">
        <v>5</v>
      </c>
      <c r="J906" s="46">
        <v>30</v>
      </c>
      <c r="K906" s="67">
        <f t="shared" ref="K906:K937" si="347">IF(J906="","",J906/I906)</f>
        <v>6</v>
      </c>
      <c r="L906" s="47">
        <v>3.55</v>
      </c>
      <c r="M906" s="68">
        <f t="shared" ref="M906:M937" si="348">IF(L906="","",ROUND(I906*L906,3))</f>
        <v>17.75</v>
      </c>
      <c r="N906" s="46">
        <v>40</v>
      </c>
      <c r="O906" s="46">
        <v>34</v>
      </c>
      <c r="P906" s="46">
        <v>27</v>
      </c>
      <c r="Q906" s="73">
        <f t="shared" ref="Q906:Q937" si="349">IF(P906="","",ROUND(N906*O906*P906/1000000,3))</f>
        <v>0.037</v>
      </c>
      <c r="R906" s="67">
        <f t="shared" ref="R906:R937" si="350">IF(Q906="","",ROUND(N906*O906*P906/1000000*I906,2))</f>
        <v>0.18</v>
      </c>
      <c r="S906" s="74">
        <f t="shared" ref="S906:S937" si="351">IF(T906="","",T906/J906)</f>
        <v>0.516666666666667</v>
      </c>
      <c r="T906" s="51">
        <v>15.5</v>
      </c>
      <c r="U906" s="52" t="s">
        <v>4243</v>
      </c>
      <c r="V906" s="26">
        <f>IF(E906="","",SUMIF(OUTBOUND!$G:$G,WMS!E906,OUTBOUND!$L:$L))</f>
        <v>0</v>
      </c>
      <c r="W906" s="26">
        <f>IF(E906="","",SUMIF(OUTBOUND!$G:$G,WMS!E906,OUTBOUND!$M:$M))</f>
        <v>0</v>
      </c>
      <c r="X906" s="73">
        <f>IF(E906="","",SUMIF(OUTBOUND!$G:$G,WMS!E906,OUTBOUND!$O:$O))</f>
        <v>0</v>
      </c>
      <c r="Y906" s="73">
        <f>IF(E906="","",SUMIF(OUTBOUND!$G:$G,WMS!E906,OUTBOUND!$AC:$AC))</f>
        <v>0</v>
      </c>
      <c r="Z906" s="73">
        <f>IF(E906="","",SUMIF(OUTBOUND!$G:$G,WMS!E906,OUTBOUND!$P:$P))</f>
        <v>0</v>
      </c>
      <c r="AA906" s="26">
        <f t="shared" ref="AA906:AA937" si="352">IF(I906="","",I906-V906)</f>
        <v>5</v>
      </c>
      <c r="AB906" s="26">
        <f t="shared" ref="AB906:AB937" si="353">IF(J906="","",J906-W906)</f>
        <v>30</v>
      </c>
      <c r="AC906" s="73">
        <f t="shared" ref="AC906:AC937" si="354">IF(M906="","",M906-X906)</f>
        <v>17.75</v>
      </c>
      <c r="AD906" s="73">
        <f t="shared" ref="AD906:AD937" si="355">IF(T906="","",T906-Y906)</f>
        <v>15.5</v>
      </c>
      <c r="AE906" s="73">
        <f t="shared" ref="AE906:AE937" si="356">IF(R906="","",R906-Z906)</f>
        <v>0.18</v>
      </c>
      <c r="AF906" s="82" t="b">
        <f t="shared" ref="AF906:AF937" si="357">IF(AB906="","",EXACT(K906,AB906/AA906))</f>
        <v>1</v>
      </c>
    </row>
    <row r="907" spans="1:32">
      <c r="A907" s="43" t="s">
        <v>3685</v>
      </c>
      <c r="B907" s="19" t="s">
        <v>1777</v>
      </c>
      <c r="C907" s="19" t="s">
        <v>4234</v>
      </c>
      <c r="D907" s="19" t="s">
        <v>4244</v>
      </c>
      <c r="E907" s="58" t="str">
        <f t="shared" si="346"/>
        <v>KG-ARI-1909-00203-04505/42742128</v>
      </c>
      <c r="F907" s="19" t="s">
        <v>1779</v>
      </c>
      <c r="G907" s="19" t="s">
        <v>1788</v>
      </c>
      <c r="H907" s="45">
        <v>43728</v>
      </c>
      <c r="I907" s="46">
        <v>20</v>
      </c>
      <c r="J907" s="46">
        <v>80</v>
      </c>
      <c r="K907" s="67">
        <f t="shared" si="347"/>
        <v>4</v>
      </c>
      <c r="L907" s="47">
        <v>7.3</v>
      </c>
      <c r="M907" s="68">
        <f t="shared" si="348"/>
        <v>146</v>
      </c>
      <c r="N907" s="46">
        <v>52</v>
      </c>
      <c r="O907" s="46">
        <v>52</v>
      </c>
      <c r="P907" s="46">
        <v>40.5</v>
      </c>
      <c r="Q907" s="73">
        <f t="shared" si="349"/>
        <v>0.11</v>
      </c>
      <c r="R907" s="67">
        <f t="shared" si="350"/>
        <v>2.19</v>
      </c>
      <c r="S907" s="74">
        <f t="shared" si="351"/>
        <v>1.525</v>
      </c>
      <c r="T907" s="51">
        <v>122</v>
      </c>
      <c r="U907" s="52" t="s">
        <v>4238</v>
      </c>
      <c r="V907" s="26">
        <f>IF(E907="","",SUMIF(OUTBOUND!$G:$G,WMS!E907,OUTBOUND!$L:$L))</f>
        <v>6</v>
      </c>
      <c r="W907" s="26">
        <f>IF(E907="","",SUMIF(OUTBOUND!$G:$G,WMS!E907,OUTBOUND!$M:$M))</f>
        <v>24</v>
      </c>
      <c r="X907" s="73">
        <f>IF(E907="","",SUMIF(OUTBOUND!$G:$G,WMS!E907,OUTBOUND!$O:$O))</f>
        <v>43.8</v>
      </c>
      <c r="Y907" s="73">
        <f>IF(E907="","",SUMIF(OUTBOUND!$G:$G,WMS!E907,OUTBOUND!$AC:$AC))</f>
        <v>36.6</v>
      </c>
      <c r="Z907" s="73">
        <f>IF(E907="","",SUMIF(OUTBOUND!$G:$G,WMS!E907,OUTBOUND!$P:$P))</f>
        <v>0.66</v>
      </c>
      <c r="AA907" s="26">
        <f t="shared" si="352"/>
        <v>14</v>
      </c>
      <c r="AB907" s="26">
        <f t="shared" si="353"/>
        <v>56</v>
      </c>
      <c r="AC907" s="73">
        <f t="shared" si="354"/>
        <v>102.2</v>
      </c>
      <c r="AD907" s="73">
        <f t="shared" si="355"/>
        <v>85.4</v>
      </c>
      <c r="AE907" s="73">
        <f t="shared" si="356"/>
        <v>1.53</v>
      </c>
      <c r="AF907" s="82" t="b">
        <f t="shared" si="357"/>
        <v>1</v>
      </c>
    </row>
    <row r="908" spans="1:32">
      <c r="A908" s="43" t="s">
        <v>3685</v>
      </c>
      <c r="B908" s="19" t="s">
        <v>1777</v>
      </c>
      <c r="C908" s="19" t="s">
        <v>4234</v>
      </c>
      <c r="D908" s="19" t="s">
        <v>4245</v>
      </c>
      <c r="E908" s="58" t="str">
        <f t="shared" si="346"/>
        <v>KG-ARI-1909-00203-04505/42742135</v>
      </c>
      <c r="F908" s="19" t="s">
        <v>1779</v>
      </c>
      <c r="G908" s="19" t="s">
        <v>1788</v>
      </c>
      <c r="H908" s="45">
        <v>43728</v>
      </c>
      <c r="I908" s="46">
        <v>20</v>
      </c>
      <c r="J908" s="46">
        <v>80</v>
      </c>
      <c r="K908" s="67">
        <f t="shared" si="347"/>
        <v>4</v>
      </c>
      <c r="L908" s="47">
        <v>7.55</v>
      </c>
      <c r="M908" s="68">
        <f t="shared" si="348"/>
        <v>151</v>
      </c>
      <c r="N908" s="46">
        <v>52</v>
      </c>
      <c r="O908" s="46">
        <v>52</v>
      </c>
      <c r="P908" s="46">
        <v>40.5</v>
      </c>
      <c r="Q908" s="73">
        <f t="shared" si="349"/>
        <v>0.11</v>
      </c>
      <c r="R908" s="67">
        <f t="shared" si="350"/>
        <v>2.19</v>
      </c>
      <c r="S908" s="74">
        <f t="shared" si="351"/>
        <v>1.55</v>
      </c>
      <c r="T908" s="51">
        <v>124</v>
      </c>
      <c r="U908" s="52" t="s">
        <v>4238</v>
      </c>
      <c r="V908" s="26">
        <f>IF(E908="","",SUMIF(OUTBOUND!$G:$G,WMS!E908,OUTBOUND!$L:$L))</f>
        <v>6</v>
      </c>
      <c r="W908" s="26">
        <f>IF(E908="","",SUMIF(OUTBOUND!$G:$G,WMS!E908,OUTBOUND!$M:$M))</f>
        <v>24</v>
      </c>
      <c r="X908" s="73">
        <f>IF(E908="","",SUMIF(OUTBOUND!$G:$G,WMS!E908,OUTBOUND!$O:$O))</f>
        <v>45.3</v>
      </c>
      <c r="Y908" s="73">
        <f>IF(E908="","",SUMIF(OUTBOUND!$G:$G,WMS!E908,OUTBOUND!$AC:$AC))</f>
        <v>37.2</v>
      </c>
      <c r="Z908" s="73">
        <f>IF(E908="","",SUMIF(OUTBOUND!$G:$G,WMS!E908,OUTBOUND!$P:$P))</f>
        <v>0.66</v>
      </c>
      <c r="AA908" s="26">
        <f t="shared" si="352"/>
        <v>14</v>
      </c>
      <c r="AB908" s="26">
        <f t="shared" si="353"/>
        <v>56</v>
      </c>
      <c r="AC908" s="73">
        <f t="shared" si="354"/>
        <v>105.7</v>
      </c>
      <c r="AD908" s="73">
        <f t="shared" si="355"/>
        <v>86.8</v>
      </c>
      <c r="AE908" s="73">
        <f t="shared" si="356"/>
        <v>1.53</v>
      </c>
      <c r="AF908" s="82" t="b">
        <f t="shared" si="357"/>
        <v>1</v>
      </c>
    </row>
    <row r="909" spans="1:32">
      <c r="A909" s="43" t="s">
        <v>3685</v>
      </c>
      <c r="B909" s="19" t="s">
        <v>1777</v>
      </c>
      <c r="C909" s="19" t="s">
        <v>4234</v>
      </c>
      <c r="D909" s="19" t="s">
        <v>4246</v>
      </c>
      <c r="E909" s="58" t="str">
        <f t="shared" si="346"/>
        <v>KG-ARI-1909-00203-04505/42742142</v>
      </c>
      <c r="F909" s="19" t="s">
        <v>1779</v>
      </c>
      <c r="G909" s="19" t="s">
        <v>1789</v>
      </c>
      <c r="H909" s="45">
        <v>43728</v>
      </c>
      <c r="I909" s="46">
        <v>39</v>
      </c>
      <c r="J909" s="46">
        <v>78</v>
      </c>
      <c r="K909" s="67">
        <f t="shared" si="347"/>
        <v>2</v>
      </c>
      <c r="L909" s="47">
        <v>6.1</v>
      </c>
      <c r="M909" s="68">
        <f t="shared" si="348"/>
        <v>237.9</v>
      </c>
      <c r="N909" s="46">
        <v>59</v>
      </c>
      <c r="O909" s="46">
        <v>28.5</v>
      </c>
      <c r="P909" s="46">
        <v>40.5</v>
      </c>
      <c r="Q909" s="73">
        <f t="shared" si="349"/>
        <v>0.068</v>
      </c>
      <c r="R909" s="67">
        <f t="shared" si="350"/>
        <v>2.66</v>
      </c>
      <c r="S909" s="74">
        <f t="shared" si="351"/>
        <v>2.85</v>
      </c>
      <c r="T909" s="51">
        <v>222.3</v>
      </c>
      <c r="U909" s="52" t="s">
        <v>4238</v>
      </c>
      <c r="V909" s="26">
        <f>IF(E909="","",SUMIF(OUTBOUND!$G:$G,WMS!E909,OUTBOUND!$L:$L))</f>
        <v>10</v>
      </c>
      <c r="W909" s="26">
        <f>IF(E909="","",SUMIF(OUTBOUND!$G:$G,WMS!E909,OUTBOUND!$M:$M))</f>
        <v>20</v>
      </c>
      <c r="X909" s="73">
        <f>IF(E909="","",SUMIF(OUTBOUND!$G:$G,WMS!E909,OUTBOUND!$O:$O))</f>
        <v>61</v>
      </c>
      <c r="Y909" s="73">
        <f>IF(E909="","",SUMIF(OUTBOUND!$G:$G,WMS!E909,OUTBOUND!$AC:$AC))</f>
        <v>57</v>
      </c>
      <c r="Z909" s="73">
        <f>IF(E909="","",SUMIF(OUTBOUND!$G:$G,WMS!E909,OUTBOUND!$P:$P))</f>
        <v>0.68</v>
      </c>
      <c r="AA909" s="26">
        <f t="shared" si="352"/>
        <v>29</v>
      </c>
      <c r="AB909" s="26">
        <f t="shared" si="353"/>
        <v>58</v>
      </c>
      <c r="AC909" s="73">
        <f t="shared" si="354"/>
        <v>176.9</v>
      </c>
      <c r="AD909" s="73">
        <f t="shared" si="355"/>
        <v>165.3</v>
      </c>
      <c r="AE909" s="73">
        <f t="shared" si="356"/>
        <v>1.98</v>
      </c>
      <c r="AF909" s="82" t="b">
        <f t="shared" si="357"/>
        <v>1</v>
      </c>
    </row>
    <row r="910" spans="1:32">
      <c r="A910" s="43" t="s">
        <v>3685</v>
      </c>
      <c r="B910" s="19" t="s">
        <v>1777</v>
      </c>
      <c r="C910" s="19" t="s">
        <v>4234</v>
      </c>
      <c r="D910" s="19" t="s">
        <v>4247</v>
      </c>
      <c r="E910" s="58" t="str">
        <f t="shared" si="346"/>
        <v>KG-ARI-1909-00203-04505/42742173</v>
      </c>
      <c r="F910" s="19" t="s">
        <v>1779</v>
      </c>
      <c r="G910" s="19" t="s">
        <v>1788</v>
      </c>
      <c r="H910" s="45">
        <v>43728</v>
      </c>
      <c r="I910" s="46">
        <v>5</v>
      </c>
      <c r="J910" s="46">
        <v>20</v>
      </c>
      <c r="K910" s="67">
        <f t="shared" si="347"/>
        <v>4</v>
      </c>
      <c r="L910" s="47">
        <v>3.7</v>
      </c>
      <c r="M910" s="68">
        <f t="shared" si="348"/>
        <v>18.5</v>
      </c>
      <c r="N910" s="46">
        <v>30.5</v>
      </c>
      <c r="O910" s="46">
        <v>29.5</v>
      </c>
      <c r="P910" s="46">
        <v>56</v>
      </c>
      <c r="Q910" s="73">
        <f t="shared" si="349"/>
        <v>0.05</v>
      </c>
      <c r="R910" s="67">
        <f t="shared" si="350"/>
        <v>0.25</v>
      </c>
      <c r="S910" s="74">
        <f t="shared" si="351"/>
        <v>0.85</v>
      </c>
      <c r="T910" s="51">
        <v>17</v>
      </c>
      <c r="U910" s="52" t="s">
        <v>4248</v>
      </c>
      <c r="V910" s="26">
        <f>IF(E910="","",SUMIF(OUTBOUND!$G:$G,WMS!E910,OUTBOUND!$L:$L))</f>
        <v>4</v>
      </c>
      <c r="W910" s="26">
        <f>IF(E910="","",SUMIF(OUTBOUND!$G:$G,WMS!E910,OUTBOUND!$M:$M))</f>
        <v>16</v>
      </c>
      <c r="X910" s="73">
        <f>IF(E910="","",SUMIF(OUTBOUND!$G:$G,WMS!E910,OUTBOUND!$O:$O))</f>
        <v>14.8</v>
      </c>
      <c r="Y910" s="73">
        <f>IF(E910="","",SUMIF(OUTBOUND!$G:$G,WMS!E910,OUTBOUND!$AC:$AC))</f>
        <v>13.6</v>
      </c>
      <c r="Z910" s="73">
        <f>IF(E910="","",SUMIF(OUTBOUND!$G:$G,WMS!E910,OUTBOUND!$P:$P))</f>
        <v>0.2</v>
      </c>
      <c r="AA910" s="26">
        <f t="shared" si="352"/>
        <v>1</v>
      </c>
      <c r="AB910" s="26">
        <f t="shared" si="353"/>
        <v>4</v>
      </c>
      <c r="AC910" s="73">
        <f t="shared" si="354"/>
        <v>3.7</v>
      </c>
      <c r="AD910" s="73">
        <f t="shared" si="355"/>
        <v>3.4</v>
      </c>
      <c r="AE910" s="73">
        <f t="shared" si="356"/>
        <v>0.05</v>
      </c>
      <c r="AF910" s="82" t="b">
        <f t="shared" si="357"/>
        <v>1</v>
      </c>
    </row>
    <row r="911" spans="1:32">
      <c r="A911" s="43" t="s">
        <v>3685</v>
      </c>
      <c r="B911" s="19" t="s">
        <v>1777</v>
      </c>
      <c r="C911" s="19" t="s">
        <v>4234</v>
      </c>
      <c r="D911" s="19" t="s">
        <v>4249</v>
      </c>
      <c r="E911" s="58" t="str">
        <f t="shared" si="346"/>
        <v>KG-ARI-1909-00203-04505/42742210</v>
      </c>
      <c r="F911" s="19" t="s">
        <v>1779</v>
      </c>
      <c r="G911" s="19" t="s">
        <v>1783</v>
      </c>
      <c r="H911" s="45">
        <v>43728</v>
      </c>
      <c r="I911" s="46">
        <v>7</v>
      </c>
      <c r="J911" s="46">
        <v>28</v>
      </c>
      <c r="K911" s="67">
        <f t="shared" si="347"/>
        <v>4</v>
      </c>
      <c r="L911" s="47">
        <v>3.8</v>
      </c>
      <c r="M911" s="68">
        <f t="shared" si="348"/>
        <v>26.6</v>
      </c>
      <c r="N911" s="46">
        <v>40.5</v>
      </c>
      <c r="O911" s="46">
        <v>27</v>
      </c>
      <c r="P911" s="46">
        <v>46</v>
      </c>
      <c r="Q911" s="73">
        <f t="shared" si="349"/>
        <v>0.05</v>
      </c>
      <c r="R911" s="67">
        <f t="shared" si="350"/>
        <v>0.35</v>
      </c>
      <c r="S911" s="74">
        <f t="shared" si="351"/>
        <v>0.9</v>
      </c>
      <c r="T911" s="51">
        <v>25.2</v>
      </c>
      <c r="U911" s="52" t="s">
        <v>4250</v>
      </c>
      <c r="V911" s="26">
        <f>IF(E911="","",SUMIF(OUTBOUND!$G:$G,WMS!E911,OUTBOUND!$L:$L))</f>
        <v>0</v>
      </c>
      <c r="W911" s="26">
        <f>IF(E911="","",SUMIF(OUTBOUND!$G:$G,WMS!E911,OUTBOUND!$M:$M))</f>
        <v>0</v>
      </c>
      <c r="X911" s="73">
        <f>IF(E911="","",SUMIF(OUTBOUND!$G:$G,WMS!E911,OUTBOUND!$O:$O))</f>
        <v>0</v>
      </c>
      <c r="Y911" s="73">
        <f>IF(E911="","",SUMIF(OUTBOUND!$G:$G,WMS!E911,OUTBOUND!$AC:$AC))</f>
        <v>0</v>
      </c>
      <c r="Z911" s="73">
        <f>IF(E911="","",SUMIF(OUTBOUND!$G:$G,WMS!E911,OUTBOUND!$P:$P))</f>
        <v>0</v>
      </c>
      <c r="AA911" s="26">
        <f t="shared" si="352"/>
        <v>7</v>
      </c>
      <c r="AB911" s="26">
        <f t="shared" si="353"/>
        <v>28</v>
      </c>
      <c r="AC911" s="73">
        <f t="shared" si="354"/>
        <v>26.6</v>
      </c>
      <c r="AD911" s="73">
        <f t="shared" si="355"/>
        <v>25.2</v>
      </c>
      <c r="AE911" s="73">
        <f t="shared" si="356"/>
        <v>0.35</v>
      </c>
      <c r="AF911" s="82" t="b">
        <f t="shared" si="357"/>
        <v>1</v>
      </c>
    </row>
    <row r="912" spans="1:32">
      <c r="A912" s="43" t="s">
        <v>3685</v>
      </c>
      <c r="B912" s="19" t="s">
        <v>1777</v>
      </c>
      <c r="C912" s="19" t="s">
        <v>4234</v>
      </c>
      <c r="D912" s="19" t="s">
        <v>4251</v>
      </c>
      <c r="E912" s="58" t="str">
        <f t="shared" si="346"/>
        <v>KG-ARI-1909-00203-04505/42742241</v>
      </c>
      <c r="F912" s="19" t="s">
        <v>1779</v>
      </c>
      <c r="G912" s="20" t="s">
        <v>1791</v>
      </c>
      <c r="H912" s="45">
        <v>43728</v>
      </c>
      <c r="I912" s="46">
        <v>9</v>
      </c>
      <c r="J912" s="46">
        <v>36</v>
      </c>
      <c r="K912" s="67">
        <f t="shared" si="347"/>
        <v>4</v>
      </c>
      <c r="L912" s="47">
        <v>4.5</v>
      </c>
      <c r="M912" s="68">
        <f t="shared" si="348"/>
        <v>40.5</v>
      </c>
      <c r="N912" s="46">
        <v>22.5</v>
      </c>
      <c r="O912" s="46">
        <v>21.5</v>
      </c>
      <c r="P912" s="46">
        <v>58</v>
      </c>
      <c r="Q912" s="73">
        <f t="shared" si="349"/>
        <v>0.028</v>
      </c>
      <c r="R912" s="67">
        <f t="shared" si="350"/>
        <v>0.25</v>
      </c>
      <c r="S912" s="74">
        <f t="shared" si="351"/>
        <v>0.95</v>
      </c>
      <c r="T912" s="51">
        <v>34.2</v>
      </c>
      <c r="U912" s="52" t="s">
        <v>4252</v>
      </c>
      <c r="V912" s="26">
        <f>IF(E912="","",SUMIF(OUTBOUND!$G:$G,WMS!E912,OUTBOUND!$L:$L))</f>
        <v>0</v>
      </c>
      <c r="W912" s="26">
        <f>IF(E912="","",SUMIF(OUTBOUND!$G:$G,WMS!E912,OUTBOUND!$M:$M))</f>
        <v>0</v>
      </c>
      <c r="X912" s="73">
        <f>IF(E912="","",SUMIF(OUTBOUND!$G:$G,WMS!E912,OUTBOUND!$O:$O))</f>
        <v>0</v>
      </c>
      <c r="Y912" s="73">
        <f>IF(E912="","",SUMIF(OUTBOUND!$G:$G,WMS!E912,OUTBOUND!$AC:$AC))</f>
        <v>0</v>
      </c>
      <c r="Z912" s="73">
        <f>IF(E912="","",SUMIF(OUTBOUND!$G:$G,WMS!E912,OUTBOUND!$P:$P))</f>
        <v>0</v>
      </c>
      <c r="AA912" s="26">
        <f t="shared" si="352"/>
        <v>9</v>
      </c>
      <c r="AB912" s="26">
        <f t="shared" si="353"/>
        <v>36</v>
      </c>
      <c r="AC912" s="73">
        <f t="shared" si="354"/>
        <v>40.5</v>
      </c>
      <c r="AD912" s="73">
        <f t="shared" si="355"/>
        <v>34.2</v>
      </c>
      <c r="AE912" s="73">
        <f t="shared" si="356"/>
        <v>0.25</v>
      </c>
      <c r="AF912" s="82" t="b">
        <f t="shared" si="357"/>
        <v>1</v>
      </c>
    </row>
    <row r="913" spans="1:32">
      <c r="A913" s="43" t="s">
        <v>3685</v>
      </c>
      <c r="B913" s="19" t="s">
        <v>1777</v>
      </c>
      <c r="C913" s="19" t="s">
        <v>4234</v>
      </c>
      <c r="D913" s="19" t="s">
        <v>4253</v>
      </c>
      <c r="E913" s="58" t="str">
        <f t="shared" si="346"/>
        <v>KG-ARI-1909-00203-04505/42742296</v>
      </c>
      <c r="F913" s="19" t="s">
        <v>1779</v>
      </c>
      <c r="G913" s="20" t="s">
        <v>1791</v>
      </c>
      <c r="H913" s="45">
        <v>43728</v>
      </c>
      <c r="I913" s="46">
        <v>9</v>
      </c>
      <c r="J913" s="46">
        <v>18</v>
      </c>
      <c r="K913" s="67">
        <f t="shared" si="347"/>
        <v>2</v>
      </c>
      <c r="L913" s="47">
        <v>3.5</v>
      </c>
      <c r="M913" s="68">
        <f t="shared" si="348"/>
        <v>31.5</v>
      </c>
      <c r="N913" s="46">
        <v>35.5</v>
      </c>
      <c r="O913" s="46">
        <v>18.5</v>
      </c>
      <c r="P913" s="46">
        <v>63.5</v>
      </c>
      <c r="Q913" s="73">
        <f t="shared" si="349"/>
        <v>0.042</v>
      </c>
      <c r="R913" s="67">
        <f t="shared" si="350"/>
        <v>0.38</v>
      </c>
      <c r="S913" s="74">
        <f t="shared" si="351"/>
        <v>1.65</v>
      </c>
      <c r="T913" s="51">
        <v>29.7</v>
      </c>
      <c r="U913" s="52" t="s">
        <v>4252</v>
      </c>
      <c r="V913" s="26">
        <f>IF(E913="","",SUMIF(OUTBOUND!$G:$G,WMS!E913,OUTBOUND!$L:$L))</f>
        <v>0</v>
      </c>
      <c r="W913" s="26">
        <f>IF(E913="","",SUMIF(OUTBOUND!$G:$G,WMS!E913,OUTBOUND!$M:$M))</f>
        <v>0</v>
      </c>
      <c r="X913" s="73">
        <f>IF(E913="","",SUMIF(OUTBOUND!$G:$G,WMS!E913,OUTBOUND!$O:$O))</f>
        <v>0</v>
      </c>
      <c r="Y913" s="73">
        <f>IF(E913="","",SUMIF(OUTBOUND!$G:$G,WMS!E913,OUTBOUND!$AC:$AC))</f>
        <v>0</v>
      </c>
      <c r="Z913" s="73">
        <f>IF(E913="","",SUMIF(OUTBOUND!$G:$G,WMS!E913,OUTBOUND!$P:$P))</f>
        <v>0</v>
      </c>
      <c r="AA913" s="26">
        <f t="shared" si="352"/>
        <v>9</v>
      </c>
      <c r="AB913" s="26">
        <f t="shared" si="353"/>
        <v>18</v>
      </c>
      <c r="AC913" s="73">
        <f t="shared" si="354"/>
        <v>31.5</v>
      </c>
      <c r="AD913" s="73">
        <f t="shared" si="355"/>
        <v>29.7</v>
      </c>
      <c r="AE913" s="73">
        <f t="shared" si="356"/>
        <v>0.38</v>
      </c>
      <c r="AF913" s="82" t="b">
        <f t="shared" si="357"/>
        <v>1</v>
      </c>
    </row>
    <row r="914" spans="1:32">
      <c r="A914" s="43" t="s">
        <v>3685</v>
      </c>
      <c r="B914" s="19" t="s">
        <v>1777</v>
      </c>
      <c r="C914" s="19" t="s">
        <v>4234</v>
      </c>
      <c r="D914" s="19" t="s">
        <v>4254</v>
      </c>
      <c r="E914" s="58" t="str">
        <f t="shared" si="346"/>
        <v>KG-ARI-1909-00203-04505/42742302</v>
      </c>
      <c r="F914" s="19" t="s">
        <v>1779</v>
      </c>
      <c r="G914" s="20" t="s">
        <v>1792</v>
      </c>
      <c r="H914" s="45">
        <v>43728</v>
      </c>
      <c r="I914" s="46">
        <v>6</v>
      </c>
      <c r="J914" s="46">
        <v>24</v>
      </c>
      <c r="K914" s="67">
        <f t="shared" si="347"/>
        <v>4</v>
      </c>
      <c r="L914" s="47">
        <v>4.6</v>
      </c>
      <c r="M914" s="68">
        <f t="shared" si="348"/>
        <v>27.6</v>
      </c>
      <c r="N914" s="46">
        <v>40</v>
      </c>
      <c r="O914" s="46">
        <v>31</v>
      </c>
      <c r="P914" s="46">
        <v>35.5</v>
      </c>
      <c r="Q914" s="73">
        <f t="shared" si="349"/>
        <v>0.044</v>
      </c>
      <c r="R914" s="67">
        <f t="shared" si="350"/>
        <v>0.26</v>
      </c>
      <c r="S914" s="74">
        <f t="shared" si="351"/>
        <v>1.1</v>
      </c>
      <c r="T914" s="51">
        <v>26.4</v>
      </c>
      <c r="U914" s="52" t="s">
        <v>4252</v>
      </c>
      <c r="V914" s="26">
        <f>IF(E914="","",SUMIF(OUTBOUND!$G:$G,WMS!E914,OUTBOUND!$L:$L))</f>
        <v>0</v>
      </c>
      <c r="W914" s="26">
        <f>IF(E914="","",SUMIF(OUTBOUND!$G:$G,WMS!E914,OUTBOUND!$M:$M))</f>
        <v>0</v>
      </c>
      <c r="X914" s="73">
        <f>IF(E914="","",SUMIF(OUTBOUND!$G:$G,WMS!E914,OUTBOUND!$O:$O))</f>
        <v>0</v>
      </c>
      <c r="Y914" s="73">
        <f>IF(E914="","",SUMIF(OUTBOUND!$G:$G,WMS!E914,OUTBOUND!$AC:$AC))</f>
        <v>0</v>
      </c>
      <c r="Z914" s="73">
        <f>IF(E914="","",SUMIF(OUTBOUND!$G:$G,WMS!E914,OUTBOUND!$P:$P))</f>
        <v>0</v>
      </c>
      <c r="AA914" s="26">
        <f t="shared" si="352"/>
        <v>6</v>
      </c>
      <c r="AB914" s="26">
        <f t="shared" si="353"/>
        <v>24</v>
      </c>
      <c r="AC914" s="73">
        <f t="shared" si="354"/>
        <v>27.6</v>
      </c>
      <c r="AD914" s="73">
        <f t="shared" si="355"/>
        <v>26.4</v>
      </c>
      <c r="AE914" s="73">
        <f t="shared" si="356"/>
        <v>0.26</v>
      </c>
      <c r="AF914" s="82" t="b">
        <f t="shared" si="357"/>
        <v>1</v>
      </c>
    </row>
    <row r="915" spans="1:32">
      <c r="A915" s="43" t="s">
        <v>3685</v>
      </c>
      <c r="B915" s="19" t="s">
        <v>1777</v>
      </c>
      <c r="C915" s="19" t="s">
        <v>4234</v>
      </c>
      <c r="D915" s="19" t="s">
        <v>4255</v>
      </c>
      <c r="E915" s="58" t="str">
        <f t="shared" si="346"/>
        <v>KG-ARI-1909-00203-04505/42742876</v>
      </c>
      <c r="F915" s="19" t="s">
        <v>1779</v>
      </c>
      <c r="G915" s="19" t="s">
        <v>1783</v>
      </c>
      <c r="H915" s="45">
        <v>43728</v>
      </c>
      <c r="I915" s="46">
        <v>4</v>
      </c>
      <c r="J915" s="46">
        <v>24</v>
      </c>
      <c r="K915" s="67">
        <f t="shared" si="347"/>
        <v>6</v>
      </c>
      <c r="L915" s="47">
        <v>1.6</v>
      </c>
      <c r="M915" s="68">
        <f t="shared" si="348"/>
        <v>6.4</v>
      </c>
      <c r="N915" s="46">
        <v>27</v>
      </c>
      <c r="O915" s="46">
        <v>20</v>
      </c>
      <c r="P915" s="46">
        <v>19</v>
      </c>
      <c r="Q915" s="73">
        <f t="shared" si="349"/>
        <v>0.01</v>
      </c>
      <c r="R915" s="67">
        <f t="shared" si="350"/>
        <v>0.04</v>
      </c>
      <c r="S915" s="74">
        <f t="shared" si="351"/>
        <v>0.233333333333333</v>
      </c>
      <c r="T915" s="51">
        <v>5.6</v>
      </c>
      <c r="U915" s="52" t="s">
        <v>4238</v>
      </c>
      <c r="V915" s="26">
        <f>IF(E915="","",SUMIF(OUTBOUND!$G:$G,WMS!E915,OUTBOUND!$L:$L))</f>
        <v>0</v>
      </c>
      <c r="W915" s="26">
        <f>IF(E915="","",SUMIF(OUTBOUND!$G:$G,WMS!E915,OUTBOUND!$M:$M))</f>
        <v>0</v>
      </c>
      <c r="X915" s="73">
        <f>IF(E915="","",SUMIF(OUTBOUND!$G:$G,WMS!E915,OUTBOUND!$O:$O))</f>
        <v>0</v>
      </c>
      <c r="Y915" s="73">
        <f>IF(E915="","",SUMIF(OUTBOUND!$G:$G,WMS!E915,OUTBOUND!$AC:$AC))</f>
        <v>0</v>
      </c>
      <c r="Z915" s="73">
        <f>IF(E915="","",SUMIF(OUTBOUND!$G:$G,WMS!E915,OUTBOUND!$P:$P))</f>
        <v>0</v>
      </c>
      <c r="AA915" s="26">
        <f t="shared" si="352"/>
        <v>4</v>
      </c>
      <c r="AB915" s="26">
        <f t="shared" si="353"/>
        <v>24</v>
      </c>
      <c r="AC915" s="73">
        <f t="shared" si="354"/>
        <v>6.4</v>
      </c>
      <c r="AD915" s="73">
        <f t="shared" si="355"/>
        <v>5.6</v>
      </c>
      <c r="AE915" s="73">
        <f t="shared" si="356"/>
        <v>0.04</v>
      </c>
      <c r="AF915" s="82" t="b">
        <f t="shared" si="357"/>
        <v>1</v>
      </c>
    </row>
    <row r="916" spans="1:32">
      <c r="A916" s="43" t="s">
        <v>3685</v>
      </c>
      <c r="B916" s="19" t="s">
        <v>1777</v>
      </c>
      <c r="C916" s="19" t="s">
        <v>4234</v>
      </c>
      <c r="D916" s="19" t="s">
        <v>4256</v>
      </c>
      <c r="E916" s="58" t="str">
        <f t="shared" si="346"/>
        <v>KG-ARI-1909-00203-04505/42742883</v>
      </c>
      <c r="F916" s="19" t="s">
        <v>1779</v>
      </c>
      <c r="G916" s="20" t="s">
        <v>1794</v>
      </c>
      <c r="H916" s="45">
        <v>43728</v>
      </c>
      <c r="I916" s="46">
        <v>5</v>
      </c>
      <c r="J916" s="46">
        <v>20</v>
      </c>
      <c r="K916" s="67">
        <f t="shared" si="347"/>
        <v>4</v>
      </c>
      <c r="L916" s="47">
        <v>2.3</v>
      </c>
      <c r="M916" s="68">
        <f t="shared" si="348"/>
        <v>11.5</v>
      </c>
      <c r="N916" s="46">
        <v>51</v>
      </c>
      <c r="O916" s="46">
        <v>29</v>
      </c>
      <c r="P916" s="46">
        <v>20.5</v>
      </c>
      <c r="Q916" s="73">
        <f t="shared" si="349"/>
        <v>0.03</v>
      </c>
      <c r="R916" s="67">
        <f t="shared" si="350"/>
        <v>0.15</v>
      </c>
      <c r="S916" s="74">
        <f t="shared" si="351"/>
        <v>0.475</v>
      </c>
      <c r="T916" s="51">
        <v>9.5</v>
      </c>
      <c r="U916" s="52" t="s">
        <v>4257</v>
      </c>
      <c r="V916" s="26">
        <f>IF(E916="","",SUMIF(OUTBOUND!$G:$G,WMS!E916,OUTBOUND!$L:$L))</f>
        <v>0</v>
      </c>
      <c r="W916" s="26">
        <f>IF(E916="","",SUMIF(OUTBOUND!$G:$G,WMS!E916,OUTBOUND!$M:$M))</f>
        <v>0</v>
      </c>
      <c r="X916" s="73">
        <f>IF(E916="","",SUMIF(OUTBOUND!$G:$G,WMS!E916,OUTBOUND!$O:$O))</f>
        <v>0</v>
      </c>
      <c r="Y916" s="73">
        <f>IF(E916="","",SUMIF(OUTBOUND!$G:$G,WMS!E916,OUTBOUND!$AC:$AC))</f>
        <v>0</v>
      </c>
      <c r="Z916" s="73">
        <f>IF(E916="","",SUMIF(OUTBOUND!$G:$G,WMS!E916,OUTBOUND!$P:$P))</f>
        <v>0</v>
      </c>
      <c r="AA916" s="26">
        <f t="shared" si="352"/>
        <v>5</v>
      </c>
      <c r="AB916" s="26">
        <f t="shared" si="353"/>
        <v>20</v>
      </c>
      <c r="AC916" s="73">
        <f t="shared" si="354"/>
        <v>11.5</v>
      </c>
      <c r="AD916" s="73">
        <f t="shared" si="355"/>
        <v>9.5</v>
      </c>
      <c r="AE916" s="73">
        <f t="shared" si="356"/>
        <v>0.15</v>
      </c>
      <c r="AF916" s="82" t="b">
        <f t="shared" si="357"/>
        <v>1</v>
      </c>
    </row>
    <row r="917" spans="1:32">
      <c r="A917" s="43" t="s">
        <v>3685</v>
      </c>
      <c r="B917" s="19" t="s">
        <v>1777</v>
      </c>
      <c r="C917" s="19" t="s">
        <v>4234</v>
      </c>
      <c r="D917" s="19" t="s">
        <v>4258</v>
      </c>
      <c r="E917" s="58" t="str">
        <f t="shared" si="346"/>
        <v>KG-ARI-1909-00203-04505/42756453</v>
      </c>
      <c r="F917" s="19" t="s">
        <v>1779</v>
      </c>
      <c r="G917" s="20" t="s">
        <v>1802</v>
      </c>
      <c r="H917" s="45">
        <v>43728</v>
      </c>
      <c r="I917" s="46">
        <v>9</v>
      </c>
      <c r="J917" s="46">
        <v>36</v>
      </c>
      <c r="K917" s="67">
        <f t="shared" si="347"/>
        <v>4</v>
      </c>
      <c r="L917" s="47">
        <v>4.15</v>
      </c>
      <c r="M917" s="68">
        <f t="shared" si="348"/>
        <v>37.35</v>
      </c>
      <c r="N917" s="46">
        <v>49</v>
      </c>
      <c r="O917" s="46">
        <v>33.5</v>
      </c>
      <c r="P917" s="46">
        <v>30.5</v>
      </c>
      <c r="Q917" s="73">
        <f t="shared" si="349"/>
        <v>0.05</v>
      </c>
      <c r="R917" s="67">
        <f t="shared" si="350"/>
        <v>0.45</v>
      </c>
      <c r="S917" s="74">
        <f t="shared" si="351"/>
        <v>0.975</v>
      </c>
      <c r="T917" s="51">
        <v>35.1</v>
      </c>
      <c r="U917" s="52" t="s">
        <v>4248</v>
      </c>
      <c r="V917" s="26">
        <f>IF(E917="","",SUMIF(OUTBOUND!$G:$G,WMS!E917,OUTBOUND!$L:$L))</f>
        <v>0</v>
      </c>
      <c r="W917" s="26">
        <f>IF(E917="","",SUMIF(OUTBOUND!$G:$G,WMS!E917,OUTBOUND!$M:$M))</f>
        <v>0</v>
      </c>
      <c r="X917" s="73">
        <f>IF(E917="","",SUMIF(OUTBOUND!$G:$G,WMS!E917,OUTBOUND!$O:$O))</f>
        <v>0</v>
      </c>
      <c r="Y917" s="73">
        <f>IF(E917="","",SUMIF(OUTBOUND!$G:$G,WMS!E917,OUTBOUND!$AC:$AC))</f>
        <v>0</v>
      </c>
      <c r="Z917" s="73">
        <f>IF(E917="","",SUMIF(OUTBOUND!$G:$G,WMS!E917,OUTBOUND!$P:$P))</f>
        <v>0</v>
      </c>
      <c r="AA917" s="26">
        <f t="shared" si="352"/>
        <v>9</v>
      </c>
      <c r="AB917" s="26">
        <f t="shared" si="353"/>
        <v>36</v>
      </c>
      <c r="AC917" s="73">
        <f t="shared" si="354"/>
        <v>37.35</v>
      </c>
      <c r="AD917" s="73">
        <f t="shared" si="355"/>
        <v>35.1</v>
      </c>
      <c r="AE917" s="73">
        <f t="shared" si="356"/>
        <v>0.45</v>
      </c>
      <c r="AF917" s="82" t="b">
        <f t="shared" si="357"/>
        <v>1</v>
      </c>
    </row>
    <row r="918" spans="1:32">
      <c r="A918" s="43" t="s">
        <v>3685</v>
      </c>
      <c r="B918" s="19" t="s">
        <v>1777</v>
      </c>
      <c r="C918" s="19" t="s">
        <v>4234</v>
      </c>
      <c r="D918" s="19" t="s">
        <v>4259</v>
      </c>
      <c r="E918" s="58" t="str">
        <f t="shared" si="346"/>
        <v>KG-ARI-1909-00203-04505/42756460</v>
      </c>
      <c r="F918" s="19" t="s">
        <v>1779</v>
      </c>
      <c r="G918" s="20" t="s">
        <v>1795</v>
      </c>
      <c r="H918" s="45">
        <v>43728</v>
      </c>
      <c r="I918" s="46">
        <v>7</v>
      </c>
      <c r="J918" s="46">
        <v>42</v>
      </c>
      <c r="K918" s="67">
        <f t="shared" si="347"/>
        <v>6</v>
      </c>
      <c r="L918" s="47">
        <v>3.2</v>
      </c>
      <c r="M918" s="68">
        <f t="shared" si="348"/>
        <v>22.4</v>
      </c>
      <c r="N918" s="46">
        <v>40.5</v>
      </c>
      <c r="O918" s="46">
        <v>31</v>
      </c>
      <c r="P918" s="46">
        <v>28</v>
      </c>
      <c r="Q918" s="73">
        <f t="shared" si="349"/>
        <v>0.035</v>
      </c>
      <c r="R918" s="67">
        <f t="shared" si="350"/>
        <v>0.25</v>
      </c>
      <c r="S918" s="74">
        <f t="shared" si="351"/>
        <v>0.516666666666667</v>
      </c>
      <c r="T918" s="51">
        <v>21.7</v>
      </c>
      <c r="U918" s="52" t="s">
        <v>4260</v>
      </c>
      <c r="V918" s="26">
        <f>IF(E918="","",SUMIF(OUTBOUND!$G:$G,WMS!E918,OUTBOUND!$L:$L))</f>
        <v>0</v>
      </c>
      <c r="W918" s="26">
        <f>IF(E918="","",SUMIF(OUTBOUND!$G:$G,WMS!E918,OUTBOUND!$M:$M))</f>
        <v>0</v>
      </c>
      <c r="X918" s="73">
        <f>IF(E918="","",SUMIF(OUTBOUND!$G:$G,WMS!E918,OUTBOUND!$O:$O))</f>
        <v>0</v>
      </c>
      <c r="Y918" s="73">
        <f>IF(E918="","",SUMIF(OUTBOUND!$G:$G,WMS!E918,OUTBOUND!$AC:$AC))</f>
        <v>0</v>
      </c>
      <c r="Z918" s="73">
        <f>IF(E918="","",SUMIF(OUTBOUND!$G:$G,WMS!E918,OUTBOUND!$P:$P))</f>
        <v>0</v>
      </c>
      <c r="AA918" s="26">
        <f t="shared" si="352"/>
        <v>7</v>
      </c>
      <c r="AB918" s="26">
        <f t="shared" si="353"/>
        <v>42</v>
      </c>
      <c r="AC918" s="73">
        <f t="shared" si="354"/>
        <v>22.4</v>
      </c>
      <c r="AD918" s="73">
        <f t="shared" si="355"/>
        <v>21.7</v>
      </c>
      <c r="AE918" s="73">
        <f t="shared" si="356"/>
        <v>0.25</v>
      </c>
      <c r="AF918" s="82" t="b">
        <f t="shared" si="357"/>
        <v>1</v>
      </c>
    </row>
    <row r="919" spans="1:32">
      <c r="A919" s="43" t="s">
        <v>3685</v>
      </c>
      <c r="B919" s="19" t="s">
        <v>1777</v>
      </c>
      <c r="C919" s="19" t="s">
        <v>4234</v>
      </c>
      <c r="D919" s="19" t="s">
        <v>4261</v>
      </c>
      <c r="E919" s="58" t="str">
        <f t="shared" si="346"/>
        <v>KG-ARI-1909-00203-04505/42770916</v>
      </c>
      <c r="F919" s="19" t="s">
        <v>1779</v>
      </c>
      <c r="G919" s="20" t="s">
        <v>1796</v>
      </c>
      <c r="H919" s="45">
        <v>43728</v>
      </c>
      <c r="I919" s="46">
        <v>12</v>
      </c>
      <c r="J919" s="46">
        <v>24</v>
      </c>
      <c r="K919" s="67">
        <f t="shared" si="347"/>
        <v>2</v>
      </c>
      <c r="L919" s="47">
        <v>6.2</v>
      </c>
      <c r="M919" s="68">
        <f t="shared" si="348"/>
        <v>74.4</v>
      </c>
      <c r="N919" s="46">
        <v>61.5</v>
      </c>
      <c r="O919" s="46">
        <v>35</v>
      </c>
      <c r="P919" s="46">
        <v>52.5</v>
      </c>
      <c r="Q919" s="73">
        <f t="shared" si="349"/>
        <v>0.113</v>
      </c>
      <c r="R919" s="67">
        <f t="shared" si="350"/>
        <v>1.36</v>
      </c>
      <c r="S919" s="74">
        <f t="shared" si="351"/>
        <v>2.9</v>
      </c>
      <c r="T919" s="51">
        <v>69.6</v>
      </c>
      <c r="U919" s="52" t="s">
        <v>4243</v>
      </c>
      <c r="V919" s="26">
        <f>IF(E919="","",SUMIF(OUTBOUND!$G:$G,WMS!E919,OUTBOUND!$L:$L))</f>
        <v>3</v>
      </c>
      <c r="W919" s="26">
        <f>IF(E919="","",SUMIF(OUTBOUND!$G:$G,WMS!E919,OUTBOUND!$M:$M))</f>
        <v>6</v>
      </c>
      <c r="X919" s="73">
        <f>IF(E919="","",SUMIF(OUTBOUND!$G:$G,WMS!E919,OUTBOUND!$O:$O))</f>
        <v>18.6</v>
      </c>
      <c r="Y919" s="73">
        <f>IF(E919="","",SUMIF(OUTBOUND!$G:$G,WMS!E919,OUTBOUND!$AC:$AC))</f>
        <v>17.4</v>
      </c>
      <c r="Z919" s="73">
        <f>IF(E919="","",SUMIF(OUTBOUND!$G:$G,WMS!E919,OUTBOUND!$P:$P))</f>
        <v>0.339</v>
      </c>
      <c r="AA919" s="26">
        <f t="shared" si="352"/>
        <v>9</v>
      </c>
      <c r="AB919" s="26">
        <f t="shared" si="353"/>
        <v>18</v>
      </c>
      <c r="AC919" s="73">
        <f t="shared" si="354"/>
        <v>55.8</v>
      </c>
      <c r="AD919" s="73">
        <f t="shared" si="355"/>
        <v>52.2</v>
      </c>
      <c r="AE919" s="73">
        <f t="shared" si="356"/>
        <v>1.021</v>
      </c>
      <c r="AF919" s="82" t="b">
        <f t="shared" si="357"/>
        <v>1</v>
      </c>
    </row>
    <row r="920" spans="1:32">
      <c r="A920" s="43" t="s">
        <v>3685</v>
      </c>
      <c r="B920" s="19" t="s">
        <v>1777</v>
      </c>
      <c r="C920" s="19" t="s">
        <v>4234</v>
      </c>
      <c r="D920" s="19" t="s">
        <v>4262</v>
      </c>
      <c r="E920" s="58" t="str">
        <f t="shared" si="346"/>
        <v>KG-ARI-1909-00203-04505/42784364</v>
      </c>
      <c r="F920" s="19" t="s">
        <v>1779</v>
      </c>
      <c r="G920" s="20" t="s">
        <v>1798</v>
      </c>
      <c r="H920" s="45">
        <v>43728</v>
      </c>
      <c r="I920" s="46">
        <v>18</v>
      </c>
      <c r="J920" s="46">
        <v>72</v>
      </c>
      <c r="K920" s="67">
        <f t="shared" si="347"/>
        <v>4</v>
      </c>
      <c r="L920" s="47">
        <v>4.8</v>
      </c>
      <c r="M920" s="68">
        <f t="shared" si="348"/>
        <v>86.4</v>
      </c>
      <c r="N920" s="46">
        <v>61.5</v>
      </c>
      <c r="O920" s="46">
        <v>26.5</v>
      </c>
      <c r="P920" s="46">
        <v>39</v>
      </c>
      <c r="Q920" s="73">
        <f t="shared" si="349"/>
        <v>0.064</v>
      </c>
      <c r="R920" s="67">
        <f t="shared" si="350"/>
        <v>1.14</v>
      </c>
      <c r="S920" s="74">
        <f t="shared" si="351"/>
        <v>1.025</v>
      </c>
      <c r="T920" s="51">
        <v>73.8</v>
      </c>
      <c r="U920" s="52" t="s">
        <v>4238</v>
      </c>
      <c r="V920" s="26">
        <f>IF(E920="","",SUMIF(OUTBOUND!$G:$G,WMS!E920,OUTBOUND!$L:$L))</f>
        <v>3</v>
      </c>
      <c r="W920" s="26">
        <f>IF(E920="","",SUMIF(OUTBOUND!$G:$G,WMS!E920,OUTBOUND!$M:$M))</f>
        <v>12</v>
      </c>
      <c r="X920" s="73">
        <f>IF(E920="","",SUMIF(OUTBOUND!$G:$G,WMS!E920,OUTBOUND!$O:$O))</f>
        <v>14.4</v>
      </c>
      <c r="Y920" s="73">
        <f>IF(E920="","",SUMIF(OUTBOUND!$G:$G,WMS!E920,OUTBOUND!$AC:$AC))</f>
        <v>12.3</v>
      </c>
      <c r="Z920" s="73">
        <f>IF(E920="","",SUMIF(OUTBOUND!$G:$G,WMS!E920,OUTBOUND!$P:$P))</f>
        <v>0.192</v>
      </c>
      <c r="AA920" s="26">
        <f t="shared" si="352"/>
        <v>15</v>
      </c>
      <c r="AB920" s="26">
        <f t="shared" si="353"/>
        <v>60</v>
      </c>
      <c r="AC920" s="73">
        <f t="shared" si="354"/>
        <v>72</v>
      </c>
      <c r="AD920" s="73">
        <f t="shared" si="355"/>
        <v>61.5</v>
      </c>
      <c r="AE920" s="73">
        <f t="shared" si="356"/>
        <v>0.948</v>
      </c>
      <c r="AF920" s="82" t="b">
        <f t="shared" si="357"/>
        <v>1</v>
      </c>
    </row>
    <row r="921" spans="1:32">
      <c r="A921" s="43" t="s">
        <v>3685</v>
      </c>
      <c r="B921" s="19" t="s">
        <v>1777</v>
      </c>
      <c r="C921" s="19" t="s">
        <v>4234</v>
      </c>
      <c r="D921" s="19" t="s">
        <v>4263</v>
      </c>
      <c r="E921" s="58" t="str">
        <f t="shared" si="346"/>
        <v>KG-ARI-1909-00203-04505/42786481</v>
      </c>
      <c r="F921" s="19" t="s">
        <v>1779</v>
      </c>
      <c r="G921" s="20" t="s">
        <v>1798</v>
      </c>
      <c r="H921" s="45">
        <v>43728</v>
      </c>
      <c r="I921" s="46">
        <v>18</v>
      </c>
      <c r="J921" s="46">
        <v>72</v>
      </c>
      <c r="K921" s="67">
        <f t="shared" si="347"/>
        <v>4</v>
      </c>
      <c r="L921" s="47">
        <v>4.85</v>
      </c>
      <c r="M921" s="68">
        <f t="shared" si="348"/>
        <v>87.3</v>
      </c>
      <c r="N921" s="46">
        <v>37</v>
      </c>
      <c r="O921" s="46">
        <v>36.5</v>
      </c>
      <c r="P921" s="46">
        <v>50</v>
      </c>
      <c r="Q921" s="73">
        <f t="shared" si="349"/>
        <v>0.068</v>
      </c>
      <c r="R921" s="67">
        <f t="shared" si="350"/>
        <v>1.22</v>
      </c>
      <c r="S921" s="74">
        <f t="shared" si="351"/>
        <v>1.125</v>
      </c>
      <c r="T921" s="51">
        <v>81</v>
      </c>
      <c r="U921" s="52" t="s">
        <v>4238</v>
      </c>
      <c r="V921" s="26">
        <f>IF(E921="","",SUMIF(OUTBOUND!$G:$G,WMS!E921,OUTBOUND!$L:$L))</f>
        <v>4</v>
      </c>
      <c r="W921" s="26">
        <f>IF(E921="","",SUMIF(OUTBOUND!$G:$G,WMS!E921,OUTBOUND!$M:$M))</f>
        <v>16</v>
      </c>
      <c r="X921" s="73">
        <f>IF(E921="","",SUMIF(OUTBOUND!$G:$G,WMS!E921,OUTBOUND!$O:$O))</f>
        <v>19.4</v>
      </c>
      <c r="Y921" s="73">
        <f>IF(E921="","",SUMIF(OUTBOUND!$G:$G,WMS!E921,OUTBOUND!$AC:$AC))</f>
        <v>18</v>
      </c>
      <c r="Z921" s="73">
        <f>IF(E921="","",SUMIF(OUTBOUND!$G:$G,WMS!E921,OUTBOUND!$P:$P))</f>
        <v>0.272</v>
      </c>
      <c r="AA921" s="26">
        <f t="shared" si="352"/>
        <v>14</v>
      </c>
      <c r="AB921" s="26">
        <f t="shared" si="353"/>
        <v>56</v>
      </c>
      <c r="AC921" s="73">
        <f t="shared" si="354"/>
        <v>67.9</v>
      </c>
      <c r="AD921" s="73">
        <f t="shared" si="355"/>
        <v>63</v>
      </c>
      <c r="AE921" s="73">
        <f t="shared" si="356"/>
        <v>0.948</v>
      </c>
      <c r="AF921" s="82" t="b">
        <f t="shared" si="357"/>
        <v>1</v>
      </c>
    </row>
    <row r="922" spans="1:32">
      <c r="A922" s="43" t="s">
        <v>3685</v>
      </c>
      <c r="B922" s="19" t="s">
        <v>1777</v>
      </c>
      <c r="C922" s="19" t="s">
        <v>4234</v>
      </c>
      <c r="D922" s="19" t="s">
        <v>4264</v>
      </c>
      <c r="E922" s="58" t="str">
        <f t="shared" si="346"/>
        <v>KG-ARI-1909-00203-04505/42805502</v>
      </c>
      <c r="F922" s="19" t="s">
        <v>1779</v>
      </c>
      <c r="G922" s="20" t="s">
        <v>1800</v>
      </c>
      <c r="H922" s="45">
        <v>43728</v>
      </c>
      <c r="I922" s="46">
        <v>19</v>
      </c>
      <c r="J922" s="46">
        <v>38</v>
      </c>
      <c r="K922" s="67">
        <f t="shared" si="347"/>
        <v>2</v>
      </c>
      <c r="L922" s="47">
        <v>6.2</v>
      </c>
      <c r="M922" s="68">
        <f t="shared" si="348"/>
        <v>117.8</v>
      </c>
      <c r="N922" s="46">
        <v>50.5</v>
      </c>
      <c r="O922" s="46">
        <v>23.5</v>
      </c>
      <c r="P922" s="46">
        <v>65.5</v>
      </c>
      <c r="Q922" s="73">
        <f t="shared" si="349"/>
        <v>0.078</v>
      </c>
      <c r="R922" s="67">
        <f t="shared" si="350"/>
        <v>1.48</v>
      </c>
      <c r="S922" s="74">
        <f t="shared" si="351"/>
        <v>2.25</v>
      </c>
      <c r="T922" s="51">
        <v>85.5</v>
      </c>
      <c r="U922" s="52" t="s">
        <v>4265</v>
      </c>
      <c r="V922" s="26">
        <f>IF(E922="","",SUMIF(OUTBOUND!$G:$G,WMS!E922,OUTBOUND!$L:$L))</f>
        <v>0</v>
      </c>
      <c r="W922" s="26">
        <f>IF(E922="","",SUMIF(OUTBOUND!$G:$G,WMS!E922,OUTBOUND!$M:$M))</f>
        <v>0</v>
      </c>
      <c r="X922" s="73">
        <f>IF(E922="","",SUMIF(OUTBOUND!$G:$G,WMS!E922,OUTBOUND!$O:$O))</f>
        <v>0</v>
      </c>
      <c r="Y922" s="73">
        <f>IF(E922="","",SUMIF(OUTBOUND!$G:$G,WMS!E922,OUTBOUND!$AC:$AC))</f>
        <v>0</v>
      </c>
      <c r="Z922" s="73">
        <f>IF(E922="","",SUMIF(OUTBOUND!$G:$G,WMS!E922,OUTBOUND!$P:$P))</f>
        <v>0</v>
      </c>
      <c r="AA922" s="26">
        <f t="shared" si="352"/>
        <v>19</v>
      </c>
      <c r="AB922" s="26">
        <f t="shared" si="353"/>
        <v>38</v>
      </c>
      <c r="AC922" s="73">
        <f t="shared" si="354"/>
        <v>117.8</v>
      </c>
      <c r="AD922" s="73">
        <f t="shared" si="355"/>
        <v>85.5</v>
      </c>
      <c r="AE922" s="73">
        <f t="shared" si="356"/>
        <v>1.48</v>
      </c>
      <c r="AF922" s="82" t="b">
        <f t="shared" si="357"/>
        <v>1</v>
      </c>
    </row>
    <row r="923" spans="1:32">
      <c r="A923" s="43" t="s">
        <v>3685</v>
      </c>
      <c r="B923" s="19" t="s">
        <v>1777</v>
      </c>
      <c r="C923" s="19" t="s">
        <v>4234</v>
      </c>
      <c r="D923" s="19" t="s">
        <v>4266</v>
      </c>
      <c r="E923" s="58" t="str">
        <f t="shared" si="346"/>
        <v>KG-ARI-1909-00203-04505/42232582</v>
      </c>
      <c r="F923" s="19" t="s">
        <v>1804</v>
      </c>
      <c r="G923" s="19" t="s">
        <v>1807</v>
      </c>
      <c r="H923" s="45">
        <v>43728</v>
      </c>
      <c r="I923" s="46">
        <v>26</v>
      </c>
      <c r="J923" s="46">
        <v>156</v>
      </c>
      <c r="K923" s="67">
        <f t="shared" si="347"/>
        <v>6</v>
      </c>
      <c r="L923" s="47">
        <v>2.4</v>
      </c>
      <c r="M923" s="68">
        <f t="shared" si="348"/>
        <v>62.4</v>
      </c>
      <c r="N923" s="46">
        <v>28</v>
      </c>
      <c r="O923" s="46">
        <v>25</v>
      </c>
      <c r="P923" s="46">
        <v>28.5</v>
      </c>
      <c r="Q923" s="73">
        <f t="shared" si="349"/>
        <v>0.02</v>
      </c>
      <c r="R923" s="67">
        <f t="shared" si="350"/>
        <v>0.52</v>
      </c>
      <c r="S923" s="74">
        <f t="shared" si="351"/>
        <v>0.35</v>
      </c>
      <c r="T923" s="51">
        <v>54.6</v>
      </c>
      <c r="U923" s="52" t="s">
        <v>4238</v>
      </c>
      <c r="V923" s="26">
        <f>IF(E923="","",SUMIF(OUTBOUND!$G:$G,WMS!E923,OUTBOUND!$L:$L))</f>
        <v>10</v>
      </c>
      <c r="W923" s="26">
        <f>IF(E923="","",SUMIF(OUTBOUND!$G:$G,WMS!E923,OUTBOUND!$M:$M))</f>
        <v>60</v>
      </c>
      <c r="X923" s="73">
        <f>IF(E923="","",SUMIF(OUTBOUND!$G:$G,WMS!E923,OUTBOUND!$O:$O))</f>
        <v>24</v>
      </c>
      <c r="Y923" s="73">
        <f>IF(E923="","",SUMIF(OUTBOUND!$G:$G,WMS!E923,OUTBOUND!$AC:$AC))</f>
        <v>21</v>
      </c>
      <c r="Z923" s="73">
        <f>IF(E923="","",SUMIF(OUTBOUND!$G:$G,WMS!E923,OUTBOUND!$P:$P))</f>
        <v>0.2</v>
      </c>
      <c r="AA923" s="26">
        <f t="shared" si="352"/>
        <v>16</v>
      </c>
      <c r="AB923" s="26">
        <f t="shared" si="353"/>
        <v>96</v>
      </c>
      <c r="AC923" s="73">
        <f t="shared" si="354"/>
        <v>38.4</v>
      </c>
      <c r="AD923" s="73">
        <f t="shared" si="355"/>
        <v>33.6</v>
      </c>
      <c r="AE923" s="73">
        <f t="shared" si="356"/>
        <v>0.32</v>
      </c>
      <c r="AF923" s="82" t="b">
        <f t="shared" si="357"/>
        <v>1</v>
      </c>
    </row>
    <row r="924" spans="1:32">
      <c r="A924" s="43" t="s">
        <v>3685</v>
      </c>
      <c r="B924" s="19" t="s">
        <v>1777</v>
      </c>
      <c r="C924" s="19" t="s">
        <v>4234</v>
      </c>
      <c r="D924" s="19" t="s">
        <v>4267</v>
      </c>
      <c r="E924" s="58" t="str">
        <f t="shared" si="346"/>
        <v>KG-ARI-1909-00203-04505/42270966</v>
      </c>
      <c r="F924" s="19" t="s">
        <v>1804</v>
      </c>
      <c r="G924" s="19" t="s">
        <v>1809</v>
      </c>
      <c r="H924" s="45">
        <v>43728</v>
      </c>
      <c r="I924" s="46">
        <v>36</v>
      </c>
      <c r="J924" s="46">
        <v>144</v>
      </c>
      <c r="K924" s="67">
        <f t="shared" si="347"/>
        <v>4</v>
      </c>
      <c r="L924" s="47">
        <v>1.15</v>
      </c>
      <c r="M924" s="68">
        <f t="shared" si="348"/>
        <v>41.4</v>
      </c>
      <c r="N924" s="46">
        <v>30</v>
      </c>
      <c r="O924" s="46">
        <v>23</v>
      </c>
      <c r="P924" s="46">
        <v>19</v>
      </c>
      <c r="Q924" s="73">
        <f t="shared" si="349"/>
        <v>0.013</v>
      </c>
      <c r="R924" s="67">
        <f t="shared" si="350"/>
        <v>0.47</v>
      </c>
      <c r="S924" s="74">
        <f t="shared" si="351"/>
        <v>0.2375</v>
      </c>
      <c r="T924" s="51">
        <v>34.2</v>
      </c>
      <c r="U924" s="52" t="s">
        <v>4238</v>
      </c>
      <c r="V924" s="26">
        <f>IF(E924="","",SUMIF(OUTBOUND!$G:$G,WMS!E924,OUTBOUND!$L:$L))</f>
        <v>0</v>
      </c>
      <c r="W924" s="26">
        <f>IF(E924="","",SUMIF(OUTBOUND!$G:$G,WMS!E924,OUTBOUND!$M:$M))</f>
        <v>0</v>
      </c>
      <c r="X924" s="73">
        <f>IF(E924="","",SUMIF(OUTBOUND!$G:$G,WMS!E924,OUTBOUND!$O:$O))</f>
        <v>0</v>
      </c>
      <c r="Y924" s="73">
        <f>IF(E924="","",SUMIF(OUTBOUND!$G:$G,WMS!E924,OUTBOUND!$AC:$AC))</f>
        <v>0</v>
      </c>
      <c r="Z924" s="73">
        <f>IF(E924="","",SUMIF(OUTBOUND!$G:$G,WMS!E924,OUTBOUND!$P:$P))</f>
        <v>0</v>
      </c>
      <c r="AA924" s="26">
        <f t="shared" si="352"/>
        <v>36</v>
      </c>
      <c r="AB924" s="26">
        <f t="shared" si="353"/>
        <v>144</v>
      </c>
      <c r="AC924" s="73">
        <f t="shared" si="354"/>
        <v>41.4</v>
      </c>
      <c r="AD924" s="73">
        <f t="shared" si="355"/>
        <v>34.2</v>
      </c>
      <c r="AE924" s="73">
        <f t="shared" si="356"/>
        <v>0.47</v>
      </c>
      <c r="AF924" s="82" t="b">
        <f t="shared" si="357"/>
        <v>1</v>
      </c>
    </row>
    <row r="925" spans="1:32">
      <c r="A925" s="43" t="s">
        <v>3685</v>
      </c>
      <c r="B925" s="19" t="s">
        <v>1777</v>
      </c>
      <c r="C925" s="19" t="s">
        <v>4234</v>
      </c>
      <c r="D925" s="19" t="s">
        <v>4268</v>
      </c>
      <c r="E925" s="58" t="str">
        <f t="shared" si="346"/>
        <v>KG-ARI-1909-00203-04505/42328698</v>
      </c>
      <c r="F925" s="19" t="s">
        <v>1804</v>
      </c>
      <c r="G925" s="19" t="s">
        <v>1811</v>
      </c>
      <c r="H925" s="45">
        <v>43728</v>
      </c>
      <c r="I925" s="46">
        <v>14</v>
      </c>
      <c r="J925" s="46">
        <v>112</v>
      </c>
      <c r="K925" s="67">
        <f t="shared" si="347"/>
        <v>8</v>
      </c>
      <c r="L925" s="47">
        <v>0.95</v>
      </c>
      <c r="M925" s="68">
        <f t="shared" si="348"/>
        <v>13.3</v>
      </c>
      <c r="N925" s="46">
        <v>29</v>
      </c>
      <c r="O925" s="46">
        <v>17</v>
      </c>
      <c r="P925" s="46">
        <v>14.5</v>
      </c>
      <c r="Q925" s="73">
        <f t="shared" si="349"/>
        <v>0.007</v>
      </c>
      <c r="R925" s="67">
        <f t="shared" si="350"/>
        <v>0.1</v>
      </c>
      <c r="S925" s="74">
        <f t="shared" si="351"/>
        <v>0.0625</v>
      </c>
      <c r="T925" s="51">
        <v>7</v>
      </c>
      <c r="U925" s="52" t="s">
        <v>4238</v>
      </c>
      <c r="V925" s="26">
        <f>IF(E925="","",SUMIF(OUTBOUND!$G:$G,WMS!E925,OUTBOUND!$L:$L))</f>
        <v>0</v>
      </c>
      <c r="W925" s="26">
        <f>IF(E925="","",SUMIF(OUTBOUND!$G:$G,WMS!E925,OUTBOUND!$M:$M))</f>
        <v>0</v>
      </c>
      <c r="X925" s="73">
        <f>IF(E925="","",SUMIF(OUTBOUND!$G:$G,WMS!E925,OUTBOUND!$O:$O))</f>
        <v>0</v>
      </c>
      <c r="Y925" s="73">
        <f>IF(E925="","",SUMIF(OUTBOUND!$G:$G,WMS!E925,OUTBOUND!$AC:$AC))</f>
        <v>0</v>
      </c>
      <c r="Z925" s="73">
        <f>IF(E925="","",SUMIF(OUTBOUND!$G:$G,WMS!E925,OUTBOUND!$P:$P))</f>
        <v>0</v>
      </c>
      <c r="AA925" s="26">
        <f t="shared" si="352"/>
        <v>14</v>
      </c>
      <c r="AB925" s="26">
        <f t="shared" si="353"/>
        <v>112</v>
      </c>
      <c r="AC925" s="73">
        <f t="shared" si="354"/>
        <v>13.3</v>
      </c>
      <c r="AD925" s="73">
        <f t="shared" si="355"/>
        <v>7</v>
      </c>
      <c r="AE925" s="73">
        <f t="shared" si="356"/>
        <v>0.1</v>
      </c>
      <c r="AF925" s="82" t="b">
        <f t="shared" si="357"/>
        <v>1</v>
      </c>
    </row>
    <row r="926" spans="1:32">
      <c r="A926" s="43" t="s">
        <v>3685</v>
      </c>
      <c r="B926" s="19" t="s">
        <v>1777</v>
      </c>
      <c r="C926" s="19" t="s">
        <v>4234</v>
      </c>
      <c r="D926" s="19" t="s">
        <v>4269</v>
      </c>
      <c r="E926" s="58" t="str">
        <f t="shared" si="346"/>
        <v>KG-ARI-1909-00203-04505/42336488</v>
      </c>
      <c r="F926" s="19" t="s">
        <v>1804</v>
      </c>
      <c r="G926" s="19" t="s">
        <v>1813</v>
      </c>
      <c r="H926" s="45">
        <v>43728</v>
      </c>
      <c r="I926" s="46">
        <v>33</v>
      </c>
      <c r="J926" s="46">
        <v>198</v>
      </c>
      <c r="K926" s="67">
        <f t="shared" si="347"/>
        <v>6</v>
      </c>
      <c r="L926" s="47">
        <v>3.25</v>
      </c>
      <c r="M926" s="68">
        <f t="shared" si="348"/>
        <v>107.25</v>
      </c>
      <c r="N926" s="46">
        <v>34.5</v>
      </c>
      <c r="O926" s="46">
        <v>27</v>
      </c>
      <c r="P926" s="46">
        <v>31</v>
      </c>
      <c r="Q926" s="73">
        <f t="shared" si="349"/>
        <v>0.029</v>
      </c>
      <c r="R926" s="67">
        <f t="shared" si="350"/>
        <v>0.95</v>
      </c>
      <c r="S926" s="74">
        <f t="shared" si="351"/>
        <v>0.5</v>
      </c>
      <c r="T926" s="51">
        <v>99</v>
      </c>
      <c r="U926" s="52" t="s">
        <v>4260</v>
      </c>
      <c r="V926" s="26">
        <f>IF(E926="","",SUMIF(OUTBOUND!$G:$G,WMS!E926,OUTBOUND!$L:$L))</f>
        <v>24</v>
      </c>
      <c r="W926" s="26">
        <f>IF(E926="","",SUMIF(OUTBOUND!$G:$G,WMS!E926,OUTBOUND!$M:$M))</f>
        <v>144</v>
      </c>
      <c r="X926" s="73">
        <f>IF(E926="","",SUMIF(OUTBOUND!$G:$G,WMS!E926,OUTBOUND!$O:$O))</f>
        <v>78</v>
      </c>
      <c r="Y926" s="73">
        <f>IF(E926="","",SUMIF(OUTBOUND!$G:$G,WMS!E926,OUTBOUND!$AC:$AC))</f>
        <v>72</v>
      </c>
      <c r="Z926" s="73">
        <f>IF(E926="","",SUMIF(OUTBOUND!$G:$G,WMS!E926,OUTBOUND!$P:$P))</f>
        <v>0.696</v>
      </c>
      <c r="AA926" s="26">
        <f t="shared" si="352"/>
        <v>9</v>
      </c>
      <c r="AB926" s="26">
        <f t="shared" si="353"/>
        <v>54</v>
      </c>
      <c r="AC926" s="73">
        <f t="shared" si="354"/>
        <v>29.25</v>
      </c>
      <c r="AD926" s="73">
        <f t="shared" si="355"/>
        <v>27</v>
      </c>
      <c r="AE926" s="73">
        <f t="shared" si="356"/>
        <v>0.254</v>
      </c>
      <c r="AF926" s="82" t="b">
        <f t="shared" si="357"/>
        <v>1</v>
      </c>
    </row>
    <row r="927" spans="1:33">
      <c r="A927" s="90" t="s">
        <v>3685</v>
      </c>
      <c r="B927" s="41" t="s">
        <v>1777</v>
      </c>
      <c r="C927" s="41" t="s">
        <v>4234</v>
      </c>
      <c r="D927" s="41" t="s">
        <v>4270</v>
      </c>
      <c r="E927" s="58" t="str">
        <f t="shared" si="346"/>
        <v>KG-ARI-1909-00203-04505/42410171</v>
      </c>
      <c r="F927" s="19" t="s">
        <v>1804</v>
      </c>
      <c r="G927" s="19" t="s">
        <v>1805</v>
      </c>
      <c r="H927" s="45">
        <v>43728</v>
      </c>
      <c r="I927" s="46">
        <v>65</v>
      </c>
      <c r="J927" s="46">
        <v>390</v>
      </c>
      <c r="K927" s="67">
        <f t="shared" si="347"/>
        <v>6</v>
      </c>
      <c r="L927" s="47">
        <v>2.25</v>
      </c>
      <c r="M927" s="68">
        <f t="shared" si="348"/>
        <v>146.25</v>
      </c>
      <c r="N927" s="46">
        <v>35</v>
      </c>
      <c r="O927" s="46">
        <v>23</v>
      </c>
      <c r="P927" s="46">
        <v>32.5</v>
      </c>
      <c r="Q927" s="73">
        <f t="shared" si="349"/>
        <v>0.026</v>
      </c>
      <c r="R927" s="67">
        <f t="shared" si="350"/>
        <v>1.7</v>
      </c>
      <c r="S927" s="74">
        <f t="shared" si="351"/>
        <v>0.316666666666667</v>
      </c>
      <c r="T927" s="51">
        <v>123.5</v>
      </c>
      <c r="U927" s="52" t="s">
        <v>4238</v>
      </c>
      <c r="V927" s="26">
        <f>IF(E927="","",SUMIF(OUTBOUND!$G:$G,WMS!E927,OUTBOUND!$L:$L))</f>
        <v>29</v>
      </c>
      <c r="W927" s="26">
        <f>IF(E927="","",SUMIF(OUTBOUND!$G:$G,WMS!E927,OUTBOUND!$M:$M))</f>
        <v>174</v>
      </c>
      <c r="X927" s="73">
        <f>IF(E927="","",SUMIF(OUTBOUND!$G:$G,WMS!E927,OUTBOUND!$O:$O))</f>
        <v>65.25</v>
      </c>
      <c r="Y927" s="73">
        <f>IF(E927="","",SUMIF(OUTBOUND!$G:$G,WMS!E927,OUTBOUND!$AC:$AC))</f>
        <v>55.1000000000001</v>
      </c>
      <c r="Z927" s="73">
        <f>IF(E927="","",SUMIF(OUTBOUND!$G:$G,WMS!E927,OUTBOUND!$P:$P))</f>
        <v>0.754</v>
      </c>
      <c r="AA927" s="26">
        <f t="shared" si="352"/>
        <v>36</v>
      </c>
      <c r="AB927" s="26">
        <f t="shared" si="353"/>
        <v>216</v>
      </c>
      <c r="AC927" s="73">
        <f t="shared" si="354"/>
        <v>81</v>
      </c>
      <c r="AD927" s="73">
        <f t="shared" si="355"/>
        <v>68.3999999999999</v>
      </c>
      <c r="AE927" s="73">
        <f t="shared" si="356"/>
        <v>0.946</v>
      </c>
      <c r="AF927" s="82" t="b">
        <f t="shared" si="357"/>
        <v>1</v>
      </c>
      <c r="AG927" s="43" t="s">
        <v>4090</v>
      </c>
    </row>
    <row r="928" spans="1:33">
      <c r="A928" s="90" t="s">
        <v>3685</v>
      </c>
      <c r="B928" s="41" t="s">
        <v>1777</v>
      </c>
      <c r="C928" s="41" t="s">
        <v>4234</v>
      </c>
      <c r="D928" s="41" t="s">
        <v>4271</v>
      </c>
      <c r="E928" s="58" t="str">
        <f t="shared" si="346"/>
        <v>KG-ARI-1909-00203-04505/42412250</v>
      </c>
      <c r="F928" s="19" t="s">
        <v>1804</v>
      </c>
      <c r="G928" s="19" t="s">
        <v>1806</v>
      </c>
      <c r="H928" s="45">
        <v>43728</v>
      </c>
      <c r="I928" s="46">
        <v>114</v>
      </c>
      <c r="J928" s="46">
        <v>456</v>
      </c>
      <c r="K928" s="67">
        <f t="shared" si="347"/>
        <v>4</v>
      </c>
      <c r="L928" s="47">
        <v>6.25</v>
      </c>
      <c r="M928" s="68">
        <f t="shared" si="348"/>
        <v>712.5</v>
      </c>
      <c r="N928" s="46">
        <v>50</v>
      </c>
      <c r="O928" s="46">
        <v>32.5</v>
      </c>
      <c r="P928" s="46">
        <v>40</v>
      </c>
      <c r="Q928" s="73">
        <f t="shared" si="349"/>
        <v>0.065</v>
      </c>
      <c r="R928" s="67">
        <f t="shared" si="350"/>
        <v>7.41</v>
      </c>
      <c r="S928" s="74">
        <f t="shared" si="351"/>
        <v>1.4375</v>
      </c>
      <c r="T928" s="51">
        <v>655.5</v>
      </c>
      <c r="U928" s="52" t="s">
        <v>4238</v>
      </c>
      <c r="V928" s="26">
        <f>IF(E928="","",SUMIF(OUTBOUND!$G:$G,WMS!E928,OUTBOUND!$L:$L))</f>
        <v>19</v>
      </c>
      <c r="W928" s="26">
        <f>IF(E928="","",SUMIF(OUTBOUND!$G:$G,WMS!E928,OUTBOUND!$M:$M))</f>
        <v>76</v>
      </c>
      <c r="X928" s="73">
        <f>IF(E928="","",SUMIF(OUTBOUND!$G:$G,WMS!E928,OUTBOUND!$O:$O))</f>
        <v>118.75</v>
      </c>
      <c r="Y928" s="73">
        <f>IF(E928="","",SUMIF(OUTBOUND!$G:$G,WMS!E928,OUTBOUND!$AC:$AC))</f>
        <v>109.25</v>
      </c>
      <c r="Z928" s="73">
        <f>IF(E928="","",SUMIF(OUTBOUND!$G:$G,WMS!E928,OUTBOUND!$P:$P))</f>
        <v>1.235</v>
      </c>
      <c r="AA928" s="26">
        <f t="shared" si="352"/>
        <v>95</v>
      </c>
      <c r="AB928" s="26">
        <f t="shared" si="353"/>
        <v>380</v>
      </c>
      <c r="AC928" s="73">
        <f t="shared" si="354"/>
        <v>593.75</v>
      </c>
      <c r="AD928" s="73">
        <f t="shared" si="355"/>
        <v>546.25</v>
      </c>
      <c r="AE928" s="73">
        <f t="shared" si="356"/>
        <v>6.175</v>
      </c>
      <c r="AF928" s="82" t="b">
        <f t="shared" si="357"/>
        <v>1</v>
      </c>
      <c r="AG928" s="43" t="s">
        <v>4090</v>
      </c>
    </row>
    <row r="929" spans="1:33">
      <c r="A929" s="90" t="s">
        <v>3685</v>
      </c>
      <c r="B929" s="41" t="s">
        <v>1777</v>
      </c>
      <c r="C929" s="41" t="s">
        <v>4234</v>
      </c>
      <c r="D929" s="41" t="s">
        <v>3700</v>
      </c>
      <c r="E929" s="58" t="str">
        <f t="shared" si="346"/>
        <v>KG-ARI-1909-00203-04505/42415831</v>
      </c>
      <c r="F929" s="19" t="s">
        <v>1804</v>
      </c>
      <c r="G929" s="19" t="s">
        <v>1815</v>
      </c>
      <c r="H929" s="45">
        <v>43728</v>
      </c>
      <c r="I929" s="46">
        <v>3</v>
      </c>
      <c r="J929" s="46">
        <v>18</v>
      </c>
      <c r="K929" s="67">
        <f t="shared" si="347"/>
        <v>6</v>
      </c>
      <c r="L929" s="47">
        <v>4.75</v>
      </c>
      <c r="M929" s="68">
        <f t="shared" si="348"/>
        <v>14.25</v>
      </c>
      <c r="N929" s="46">
        <v>39.5</v>
      </c>
      <c r="O929" s="46">
        <v>34</v>
      </c>
      <c r="P929" s="46">
        <v>60</v>
      </c>
      <c r="Q929" s="73">
        <f t="shared" si="349"/>
        <v>0.081</v>
      </c>
      <c r="R929" s="67">
        <f t="shared" si="350"/>
        <v>0.24</v>
      </c>
      <c r="S929" s="74">
        <f t="shared" si="351"/>
        <v>0.75</v>
      </c>
      <c r="T929" s="51">
        <v>13.5</v>
      </c>
      <c r="U929" s="52" t="s">
        <v>4252</v>
      </c>
      <c r="V929" s="26">
        <f>IF(E929="","",SUMIF(OUTBOUND!$G:$G,WMS!E929,OUTBOUND!$L:$L))</f>
        <v>0</v>
      </c>
      <c r="W929" s="26">
        <f>IF(E929="","",SUMIF(OUTBOUND!$G:$G,WMS!E929,OUTBOUND!$M:$M))</f>
        <v>0</v>
      </c>
      <c r="X929" s="73">
        <f>IF(E929="","",SUMIF(OUTBOUND!$G:$G,WMS!E929,OUTBOUND!$O:$O))</f>
        <v>0</v>
      </c>
      <c r="Y929" s="73">
        <f>IF(E929="","",SUMIF(OUTBOUND!$G:$G,WMS!E929,OUTBOUND!$AC:$AC))</f>
        <v>0</v>
      </c>
      <c r="Z929" s="73">
        <f>IF(E929="","",SUMIF(OUTBOUND!$G:$G,WMS!E929,OUTBOUND!$P:$P))</f>
        <v>0</v>
      </c>
      <c r="AA929" s="26">
        <f t="shared" si="352"/>
        <v>3</v>
      </c>
      <c r="AB929" s="26">
        <f t="shared" si="353"/>
        <v>18</v>
      </c>
      <c r="AC929" s="73">
        <f t="shared" si="354"/>
        <v>14.25</v>
      </c>
      <c r="AD929" s="73">
        <f t="shared" si="355"/>
        <v>13.5</v>
      </c>
      <c r="AE929" s="73">
        <f t="shared" si="356"/>
        <v>0.24</v>
      </c>
      <c r="AF929" s="82" t="b">
        <f t="shared" si="357"/>
        <v>1</v>
      </c>
      <c r="AG929" s="43" t="s">
        <v>4090</v>
      </c>
    </row>
    <row r="930" spans="1:32">
      <c r="A930" s="43" t="s">
        <v>3685</v>
      </c>
      <c r="B930" s="19" t="s">
        <v>1777</v>
      </c>
      <c r="C930" s="19" t="s">
        <v>4234</v>
      </c>
      <c r="D930" s="19" t="s">
        <v>4272</v>
      </c>
      <c r="E930" s="58" t="str">
        <f t="shared" si="346"/>
        <v>KG-ARI-1909-00203-04505/42424468</v>
      </c>
      <c r="F930" s="19" t="s">
        <v>1804</v>
      </c>
      <c r="G930" s="19" t="s">
        <v>1816</v>
      </c>
      <c r="H930" s="45">
        <v>43728</v>
      </c>
      <c r="I930" s="46">
        <v>214</v>
      </c>
      <c r="J930" s="46">
        <v>1284</v>
      </c>
      <c r="K930" s="67">
        <f t="shared" si="347"/>
        <v>6</v>
      </c>
      <c r="L930" s="47">
        <v>1.95</v>
      </c>
      <c r="M930" s="68">
        <f t="shared" si="348"/>
        <v>417.3</v>
      </c>
      <c r="N930" s="46">
        <v>30</v>
      </c>
      <c r="O930" s="46">
        <v>27</v>
      </c>
      <c r="P930" s="46">
        <v>27</v>
      </c>
      <c r="Q930" s="73">
        <f t="shared" si="349"/>
        <v>0.022</v>
      </c>
      <c r="R930" s="67">
        <f t="shared" si="350"/>
        <v>4.68</v>
      </c>
      <c r="S930" s="74">
        <f t="shared" si="351"/>
        <v>0.25</v>
      </c>
      <c r="T930" s="51">
        <v>321</v>
      </c>
      <c r="U930" s="52" t="s">
        <v>4238</v>
      </c>
      <c r="V930" s="26">
        <f>IF(E930="","",SUMIF(OUTBOUND!$G:$G,WMS!E930,OUTBOUND!$L:$L))</f>
        <v>76</v>
      </c>
      <c r="W930" s="26">
        <f>IF(E930="","",SUMIF(OUTBOUND!$G:$G,WMS!E930,OUTBOUND!$M:$M))</f>
        <v>456</v>
      </c>
      <c r="X930" s="73">
        <f>IF(E930="","",SUMIF(OUTBOUND!$G:$G,WMS!E930,OUTBOUND!$O:$O))</f>
        <v>148.2</v>
      </c>
      <c r="Y930" s="73">
        <f>IF(E930="","",SUMIF(OUTBOUND!$G:$G,WMS!E930,OUTBOUND!$AC:$AC))</f>
        <v>114</v>
      </c>
      <c r="Z930" s="73">
        <f>IF(E930="","",SUMIF(OUTBOUND!$G:$G,WMS!E930,OUTBOUND!$P:$P))</f>
        <v>1.672</v>
      </c>
      <c r="AA930" s="26">
        <f t="shared" si="352"/>
        <v>138</v>
      </c>
      <c r="AB930" s="26">
        <f t="shared" si="353"/>
        <v>828</v>
      </c>
      <c r="AC930" s="73">
        <f t="shared" si="354"/>
        <v>269.1</v>
      </c>
      <c r="AD930" s="73">
        <f t="shared" si="355"/>
        <v>207</v>
      </c>
      <c r="AE930" s="73">
        <f t="shared" si="356"/>
        <v>3.008</v>
      </c>
      <c r="AF930" s="82" t="b">
        <f t="shared" si="357"/>
        <v>1</v>
      </c>
    </row>
    <row r="931" spans="1:32">
      <c r="A931" s="43" t="s">
        <v>3685</v>
      </c>
      <c r="B931" s="19" t="s">
        <v>1777</v>
      </c>
      <c r="C931" s="19" t="s">
        <v>4234</v>
      </c>
      <c r="D931" s="19" t="s">
        <v>4273</v>
      </c>
      <c r="E931" s="58" t="str">
        <f t="shared" si="346"/>
        <v>KG-ARI-1909-00203-04505/42424529</v>
      </c>
      <c r="F931" s="19" t="s">
        <v>1804</v>
      </c>
      <c r="G931" s="19" t="s">
        <v>1816</v>
      </c>
      <c r="H931" s="45">
        <v>43728</v>
      </c>
      <c r="I931" s="46">
        <v>29</v>
      </c>
      <c r="J931" s="46">
        <v>174</v>
      </c>
      <c r="K931" s="67">
        <f t="shared" si="347"/>
        <v>6</v>
      </c>
      <c r="L931" s="47">
        <v>2.45</v>
      </c>
      <c r="M931" s="68">
        <f t="shared" si="348"/>
        <v>71.05</v>
      </c>
      <c r="N931" s="46">
        <v>36</v>
      </c>
      <c r="O931" s="46">
        <v>27</v>
      </c>
      <c r="P931" s="46">
        <v>27</v>
      </c>
      <c r="Q931" s="73">
        <f t="shared" si="349"/>
        <v>0.026</v>
      </c>
      <c r="R931" s="67">
        <f t="shared" si="350"/>
        <v>0.76</v>
      </c>
      <c r="S931" s="74">
        <f t="shared" si="351"/>
        <v>0.333333333333333</v>
      </c>
      <c r="T931" s="51">
        <v>58</v>
      </c>
      <c r="U931" s="52" t="s">
        <v>4238</v>
      </c>
      <c r="V931" s="26">
        <f>IF(E931="","",SUMIF(OUTBOUND!$G:$G,WMS!E931,OUTBOUND!$L:$L))</f>
        <v>16</v>
      </c>
      <c r="W931" s="26">
        <f>IF(E931="","",SUMIF(OUTBOUND!$G:$G,WMS!E931,OUTBOUND!$M:$M))</f>
        <v>96</v>
      </c>
      <c r="X931" s="73">
        <f>IF(E931="","",SUMIF(OUTBOUND!$G:$G,WMS!E931,OUTBOUND!$O:$O))</f>
        <v>39.2</v>
      </c>
      <c r="Y931" s="73">
        <f>IF(E931="","",SUMIF(OUTBOUND!$G:$G,WMS!E931,OUTBOUND!$AC:$AC))</f>
        <v>32</v>
      </c>
      <c r="Z931" s="73">
        <f>IF(E931="","",SUMIF(OUTBOUND!$G:$G,WMS!E931,OUTBOUND!$P:$P))</f>
        <v>0.416</v>
      </c>
      <c r="AA931" s="26">
        <f t="shared" si="352"/>
        <v>13</v>
      </c>
      <c r="AB931" s="26">
        <f t="shared" si="353"/>
        <v>78</v>
      </c>
      <c r="AC931" s="73">
        <f t="shared" si="354"/>
        <v>31.85</v>
      </c>
      <c r="AD931" s="73">
        <f t="shared" si="355"/>
        <v>26</v>
      </c>
      <c r="AE931" s="73">
        <f t="shared" si="356"/>
        <v>0.344</v>
      </c>
      <c r="AF931" s="82" t="b">
        <f t="shared" si="357"/>
        <v>1</v>
      </c>
    </row>
    <row r="932" spans="1:33">
      <c r="A932" s="90" t="s">
        <v>3685</v>
      </c>
      <c r="B932" s="41" t="s">
        <v>1777</v>
      </c>
      <c r="C932" s="41" t="s">
        <v>4234</v>
      </c>
      <c r="D932" s="41" t="s">
        <v>4274</v>
      </c>
      <c r="E932" s="58" t="str">
        <f t="shared" si="346"/>
        <v>KG-ARI-1909-00203-04505/42457374</v>
      </c>
      <c r="F932" s="19" t="s">
        <v>1804</v>
      </c>
      <c r="G932" s="19" t="s">
        <v>1805</v>
      </c>
      <c r="H932" s="45">
        <v>43728</v>
      </c>
      <c r="I932" s="46">
        <v>68</v>
      </c>
      <c r="J932" s="46">
        <v>272</v>
      </c>
      <c r="K932" s="67">
        <f t="shared" si="347"/>
        <v>4</v>
      </c>
      <c r="L932" s="47">
        <v>4.95</v>
      </c>
      <c r="M932" s="68">
        <f t="shared" si="348"/>
        <v>336.6</v>
      </c>
      <c r="N932" s="46">
        <v>41</v>
      </c>
      <c r="O932" s="46">
        <v>32.5</v>
      </c>
      <c r="P932" s="46">
        <v>46</v>
      </c>
      <c r="Q932" s="73">
        <f t="shared" si="349"/>
        <v>0.061</v>
      </c>
      <c r="R932" s="67">
        <f t="shared" si="350"/>
        <v>4.17</v>
      </c>
      <c r="S932" s="74">
        <f t="shared" si="351"/>
        <v>1.125</v>
      </c>
      <c r="T932" s="51">
        <v>306</v>
      </c>
      <c r="U932" s="52" t="s">
        <v>4238</v>
      </c>
      <c r="V932" s="26">
        <f>IF(E932="","",SUMIF(OUTBOUND!$G:$G,WMS!E932,OUTBOUND!$L:$L))</f>
        <v>2</v>
      </c>
      <c r="W932" s="26">
        <f>IF(E932="","",SUMIF(OUTBOUND!$G:$G,WMS!E932,OUTBOUND!$M:$M))</f>
        <v>8</v>
      </c>
      <c r="X932" s="73">
        <f>IF(E932="","",SUMIF(OUTBOUND!$G:$G,WMS!E932,OUTBOUND!$O:$O))</f>
        <v>9.9</v>
      </c>
      <c r="Y932" s="73">
        <f>IF(E932="","",SUMIF(OUTBOUND!$G:$G,WMS!E932,OUTBOUND!$AC:$AC))</f>
        <v>9</v>
      </c>
      <c r="Z932" s="73">
        <f>IF(E932="","",SUMIF(OUTBOUND!$G:$G,WMS!E932,OUTBOUND!$P:$P))</f>
        <v>0.122</v>
      </c>
      <c r="AA932" s="26">
        <f t="shared" si="352"/>
        <v>66</v>
      </c>
      <c r="AB932" s="26">
        <f t="shared" si="353"/>
        <v>264</v>
      </c>
      <c r="AC932" s="73">
        <f t="shared" si="354"/>
        <v>326.7</v>
      </c>
      <c r="AD932" s="73">
        <f t="shared" si="355"/>
        <v>297</v>
      </c>
      <c r="AE932" s="73">
        <f t="shared" si="356"/>
        <v>4.048</v>
      </c>
      <c r="AF932" s="82" t="b">
        <f t="shared" si="357"/>
        <v>1</v>
      </c>
      <c r="AG932" s="43" t="s">
        <v>4090</v>
      </c>
    </row>
    <row r="933" spans="1:33">
      <c r="A933" s="90" t="s">
        <v>3685</v>
      </c>
      <c r="B933" s="41" t="s">
        <v>1777</v>
      </c>
      <c r="C933" s="41" t="s">
        <v>4234</v>
      </c>
      <c r="D933" s="41" t="s">
        <v>4275</v>
      </c>
      <c r="E933" s="58" t="str">
        <f t="shared" si="346"/>
        <v>KG-ARI-1909-00203-04505/42475859</v>
      </c>
      <c r="F933" s="19" t="s">
        <v>1804</v>
      </c>
      <c r="G933" s="19" t="s">
        <v>1805</v>
      </c>
      <c r="H933" s="45">
        <v>43728</v>
      </c>
      <c r="I933" s="46">
        <v>35</v>
      </c>
      <c r="J933" s="46">
        <v>210</v>
      </c>
      <c r="K933" s="67">
        <f t="shared" si="347"/>
        <v>6</v>
      </c>
      <c r="L933" s="47">
        <v>1.7</v>
      </c>
      <c r="M933" s="68">
        <f t="shared" si="348"/>
        <v>59.5</v>
      </c>
      <c r="N933" s="46">
        <v>37</v>
      </c>
      <c r="O933" s="46">
        <v>25</v>
      </c>
      <c r="P933" s="46">
        <v>25.5</v>
      </c>
      <c r="Q933" s="73">
        <f t="shared" si="349"/>
        <v>0.024</v>
      </c>
      <c r="R933" s="67">
        <f t="shared" si="350"/>
        <v>0.83</v>
      </c>
      <c r="S933" s="74">
        <f t="shared" si="351"/>
        <v>0.208333333333333</v>
      </c>
      <c r="T933" s="51">
        <v>43.75</v>
      </c>
      <c r="U933" s="52" t="s">
        <v>4243</v>
      </c>
      <c r="V933" s="26">
        <f>IF(E933="","",SUMIF(OUTBOUND!$G:$G,WMS!E933,OUTBOUND!$L:$L))</f>
        <v>14</v>
      </c>
      <c r="W933" s="26">
        <f>IF(E933="","",SUMIF(OUTBOUND!$G:$G,WMS!E933,OUTBOUND!$M:$M))</f>
        <v>84</v>
      </c>
      <c r="X933" s="73">
        <f>IF(E933="","",SUMIF(OUTBOUND!$G:$G,WMS!E933,OUTBOUND!$O:$O))</f>
        <v>23.8</v>
      </c>
      <c r="Y933" s="73">
        <f>IF(E933="","",SUMIF(OUTBOUND!$G:$G,WMS!E933,OUTBOUND!$AC:$AC))</f>
        <v>17.5</v>
      </c>
      <c r="Z933" s="73">
        <f>IF(E933="","",SUMIF(OUTBOUND!$G:$G,WMS!E933,OUTBOUND!$P:$P))</f>
        <v>0.336</v>
      </c>
      <c r="AA933" s="26">
        <f t="shared" si="352"/>
        <v>21</v>
      </c>
      <c r="AB933" s="26">
        <f t="shared" si="353"/>
        <v>126</v>
      </c>
      <c r="AC933" s="73">
        <f t="shared" si="354"/>
        <v>35.7</v>
      </c>
      <c r="AD933" s="73">
        <f t="shared" si="355"/>
        <v>26.25</v>
      </c>
      <c r="AE933" s="73">
        <f t="shared" si="356"/>
        <v>0.494</v>
      </c>
      <c r="AF933" s="82" t="b">
        <f t="shared" si="357"/>
        <v>1</v>
      </c>
      <c r="AG933" s="43" t="s">
        <v>4090</v>
      </c>
    </row>
    <row r="934" spans="1:33">
      <c r="A934" s="90" t="s">
        <v>3685</v>
      </c>
      <c r="B934" s="41" t="s">
        <v>1777</v>
      </c>
      <c r="C934" s="41" t="s">
        <v>4234</v>
      </c>
      <c r="D934" s="41" t="s">
        <v>4276</v>
      </c>
      <c r="E934" s="58" t="str">
        <f t="shared" si="346"/>
        <v>KG-ARI-1909-00203-04505/42475866</v>
      </c>
      <c r="F934" s="19" t="s">
        <v>1804</v>
      </c>
      <c r="G934" s="19" t="s">
        <v>1818</v>
      </c>
      <c r="H934" s="45">
        <v>43728</v>
      </c>
      <c r="I934" s="46">
        <v>45</v>
      </c>
      <c r="J934" s="46">
        <v>270</v>
      </c>
      <c r="K934" s="67">
        <f t="shared" si="347"/>
        <v>6</v>
      </c>
      <c r="L934" s="47">
        <v>1.55</v>
      </c>
      <c r="M934" s="68">
        <f t="shared" si="348"/>
        <v>69.75</v>
      </c>
      <c r="N934" s="46">
        <v>36.5</v>
      </c>
      <c r="O934" s="46">
        <v>25.5</v>
      </c>
      <c r="P934" s="46">
        <v>33</v>
      </c>
      <c r="Q934" s="73">
        <f t="shared" si="349"/>
        <v>0.031</v>
      </c>
      <c r="R934" s="67">
        <f t="shared" si="350"/>
        <v>1.38</v>
      </c>
      <c r="S934" s="74">
        <f t="shared" si="351"/>
        <v>0.175</v>
      </c>
      <c r="T934" s="51">
        <v>47.25</v>
      </c>
      <c r="U934" s="52" t="s">
        <v>4277</v>
      </c>
      <c r="V934" s="26">
        <f>IF(E934="","",SUMIF(OUTBOUND!$G:$G,WMS!E934,OUTBOUND!$L:$L))</f>
        <v>35</v>
      </c>
      <c r="W934" s="26">
        <f>IF(E934="","",SUMIF(OUTBOUND!$G:$G,WMS!E934,OUTBOUND!$M:$M))</f>
        <v>210</v>
      </c>
      <c r="X934" s="73">
        <f>IF(E934="","",SUMIF(OUTBOUND!$G:$G,WMS!E934,OUTBOUND!$O:$O))</f>
        <v>54.25</v>
      </c>
      <c r="Y934" s="73">
        <f>IF(E934="","",SUMIF(OUTBOUND!$G:$G,WMS!E934,OUTBOUND!$AC:$AC))</f>
        <v>36.75</v>
      </c>
      <c r="Z934" s="73">
        <f>IF(E934="","",SUMIF(OUTBOUND!$G:$G,WMS!E934,OUTBOUND!$P:$P))</f>
        <v>1.085</v>
      </c>
      <c r="AA934" s="26">
        <f t="shared" si="352"/>
        <v>10</v>
      </c>
      <c r="AB934" s="26">
        <f t="shared" si="353"/>
        <v>60</v>
      </c>
      <c r="AC934" s="73">
        <f t="shared" si="354"/>
        <v>15.5</v>
      </c>
      <c r="AD934" s="73">
        <f t="shared" si="355"/>
        <v>10.5</v>
      </c>
      <c r="AE934" s="73">
        <f t="shared" si="356"/>
        <v>0.295</v>
      </c>
      <c r="AF934" s="82" t="b">
        <f t="shared" si="357"/>
        <v>1</v>
      </c>
      <c r="AG934" s="43" t="s">
        <v>4090</v>
      </c>
    </row>
    <row r="935" spans="1:32">
      <c r="A935" s="43" t="s">
        <v>3685</v>
      </c>
      <c r="B935" s="19" t="s">
        <v>1777</v>
      </c>
      <c r="C935" s="19" t="s">
        <v>4234</v>
      </c>
      <c r="D935" s="19" t="s">
        <v>4278</v>
      </c>
      <c r="E935" s="58" t="str">
        <f t="shared" si="346"/>
        <v>KG-ARI-1909-00203-04505/42476443</v>
      </c>
      <c r="F935" s="19" t="s">
        <v>1804</v>
      </c>
      <c r="G935" s="19" t="s">
        <v>1820</v>
      </c>
      <c r="H935" s="45">
        <v>43728</v>
      </c>
      <c r="I935" s="46">
        <v>113</v>
      </c>
      <c r="J935" s="46">
        <v>452</v>
      </c>
      <c r="K935" s="67">
        <f t="shared" si="347"/>
        <v>4</v>
      </c>
      <c r="L935" s="47">
        <v>2.85</v>
      </c>
      <c r="M935" s="68">
        <f t="shared" si="348"/>
        <v>322.05</v>
      </c>
      <c r="N935" s="46">
        <v>44.5</v>
      </c>
      <c r="O935" s="46">
        <v>25</v>
      </c>
      <c r="P935" s="46">
        <v>40</v>
      </c>
      <c r="Q935" s="73">
        <f t="shared" si="349"/>
        <v>0.045</v>
      </c>
      <c r="R935" s="67">
        <f t="shared" si="350"/>
        <v>5.03</v>
      </c>
      <c r="S935" s="74">
        <f t="shared" si="351"/>
        <v>0.575</v>
      </c>
      <c r="T935" s="51">
        <v>259.9</v>
      </c>
      <c r="U935" s="52" t="s">
        <v>4238</v>
      </c>
      <c r="V935" s="26">
        <f>IF(E935="","",SUMIF(OUTBOUND!$G:$G,WMS!E935,OUTBOUND!$L:$L))</f>
        <v>11</v>
      </c>
      <c r="W935" s="26">
        <f>IF(E935="","",SUMIF(OUTBOUND!$G:$G,WMS!E935,OUTBOUND!$M:$M))</f>
        <v>44</v>
      </c>
      <c r="X935" s="73">
        <f>IF(E935="","",SUMIF(OUTBOUND!$G:$G,WMS!E935,OUTBOUND!$O:$O))</f>
        <v>31.35</v>
      </c>
      <c r="Y935" s="73">
        <f>IF(E935="","",SUMIF(OUTBOUND!$G:$G,WMS!E935,OUTBOUND!$AC:$AC))</f>
        <v>25.3</v>
      </c>
      <c r="Z935" s="73">
        <f>IF(E935="","",SUMIF(OUTBOUND!$G:$G,WMS!E935,OUTBOUND!$P:$P))</f>
        <v>0.495</v>
      </c>
      <c r="AA935" s="26">
        <f t="shared" si="352"/>
        <v>102</v>
      </c>
      <c r="AB935" s="26">
        <f t="shared" si="353"/>
        <v>408</v>
      </c>
      <c r="AC935" s="73">
        <f t="shared" si="354"/>
        <v>290.7</v>
      </c>
      <c r="AD935" s="73">
        <f t="shared" si="355"/>
        <v>234.6</v>
      </c>
      <c r="AE935" s="73">
        <f t="shared" si="356"/>
        <v>4.535</v>
      </c>
      <c r="AF935" s="82" t="b">
        <f t="shared" si="357"/>
        <v>1</v>
      </c>
    </row>
    <row r="936" spans="1:32">
      <c r="A936" s="43" t="s">
        <v>3685</v>
      </c>
      <c r="B936" s="19" t="s">
        <v>1777</v>
      </c>
      <c r="C936" s="19" t="s">
        <v>4234</v>
      </c>
      <c r="D936" s="19" t="s">
        <v>4279</v>
      </c>
      <c r="E936" s="58" t="str">
        <f t="shared" si="346"/>
        <v>KG-ARI-1909-00203-04505/42476801</v>
      </c>
      <c r="F936" s="19" t="s">
        <v>1804</v>
      </c>
      <c r="G936" s="19" t="s">
        <v>1822</v>
      </c>
      <c r="H936" s="45">
        <v>43728</v>
      </c>
      <c r="I936" s="46">
        <v>129</v>
      </c>
      <c r="J936" s="46">
        <v>774</v>
      </c>
      <c r="K936" s="67">
        <f t="shared" si="347"/>
        <v>6</v>
      </c>
      <c r="L936" s="47">
        <v>2.9</v>
      </c>
      <c r="M936" s="68">
        <f t="shared" si="348"/>
        <v>374.1</v>
      </c>
      <c r="N936" s="46">
        <v>39</v>
      </c>
      <c r="O936" s="46">
        <v>27</v>
      </c>
      <c r="P936" s="46">
        <v>24.5</v>
      </c>
      <c r="Q936" s="73">
        <f t="shared" si="349"/>
        <v>0.026</v>
      </c>
      <c r="R936" s="67">
        <f t="shared" si="350"/>
        <v>3.33</v>
      </c>
      <c r="S936" s="74">
        <f t="shared" si="351"/>
        <v>0.416666666666667</v>
      </c>
      <c r="T936" s="51">
        <v>322.5</v>
      </c>
      <c r="U936" s="52" t="s">
        <v>4238</v>
      </c>
      <c r="V936" s="26">
        <f>IF(E936="","",SUMIF(OUTBOUND!$G:$G,WMS!E936,OUTBOUND!$L:$L))</f>
        <v>7</v>
      </c>
      <c r="W936" s="26">
        <f>IF(E936="","",SUMIF(OUTBOUND!$G:$G,WMS!E936,OUTBOUND!$M:$M))</f>
        <v>42</v>
      </c>
      <c r="X936" s="73">
        <f>IF(E936="","",SUMIF(OUTBOUND!$G:$G,WMS!E936,OUTBOUND!$O:$O))</f>
        <v>20.3</v>
      </c>
      <c r="Y936" s="73">
        <f>IF(E936="","",SUMIF(OUTBOUND!$G:$G,WMS!E936,OUTBOUND!$AC:$AC))</f>
        <v>17.5</v>
      </c>
      <c r="Z936" s="73">
        <f>IF(E936="","",SUMIF(OUTBOUND!$G:$G,WMS!E936,OUTBOUND!$P:$P))</f>
        <v>0.182</v>
      </c>
      <c r="AA936" s="26">
        <f t="shared" si="352"/>
        <v>122</v>
      </c>
      <c r="AB936" s="26">
        <f t="shared" si="353"/>
        <v>732</v>
      </c>
      <c r="AC936" s="73">
        <f t="shared" si="354"/>
        <v>353.8</v>
      </c>
      <c r="AD936" s="73">
        <f t="shared" si="355"/>
        <v>305</v>
      </c>
      <c r="AE936" s="73">
        <f t="shared" si="356"/>
        <v>3.148</v>
      </c>
      <c r="AF936" s="82" t="b">
        <f t="shared" si="357"/>
        <v>1</v>
      </c>
    </row>
    <row r="937" spans="1:32">
      <c r="A937" s="43" t="s">
        <v>3685</v>
      </c>
      <c r="B937" s="19" t="s">
        <v>1777</v>
      </c>
      <c r="C937" s="19" t="s">
        <v>4234</v>
      </c>
      <c r="D937" s="19" t="s">
        <v>4280</v>
      </c>
      <c r="E937" s="58" t="str">
        <f t="shared" si="346"/>
        <v>KG-ARI-1909-00203-04505/42555810</v>
      </c>
      <c r="F937" s="19" t="s">
        <v>1804</v>
      </c>
      <c r="G937" s="19" t="s">
        <v>1824</v>
      </c>
      <c r="H937" s="45">
        <v>43728</v>
      </c>
      <c r="I937" s="46">
        <v>41</v>
      </c>
      <c r="J937" s="46">
        <v>164</v>
      </c>
      <c r="K937" s="67">
        <f t="shared" si="347"/>
        <v>4</v>
      </c>
      <c r="L937" s="47">
        <v>4.25</v>
      </c>
      <c r="M937" s="68">
        <f t="shared" si="348"/>
        <v>174.25</v>
      </c>
      <c r="N937" s="46">
        <v>49</v>
      </c>
      <c r="O937" s="46">
        <v>33.5</v>
      </c>
      <c r="P937" s="46">
        <v>30.5</v>
      </c>
      <c r="Q937" s="73">
        <f t="shared" si="349"/>
        <v>0.05</v>
      </c>
      <c r="R937" s="67">
        <f t="shared" si="350"/>
        <v>2.05</v>
      </c>
      <c r="S937" s="74">
        <f t="shared" si="351"/>
        <v>0.95</v>
      </c>
      <c r="T937" s="51">
        <v>155.8</v>
      </c>
      <c r="U937" s="52" t="s">
        <v>4238</v>
      </c>
      <c r="V937" s="26">
        <f>IF(E937="","",SUMIF(OUTBOUND!$G:$G,WMS!E937,OUTBOUND!$L:$L))</f>
        <v>7</v>
      </c>
      <c r="W937" s="26">
        <f>IF(E937="","",SUMIF(OUTBOUND!$G:$G,WMS!E937,OUTBOUND!$M:$M))</f>
        <v>28</v>
      </c>
      <c r="X937" s="73">
        <f>IF(E937="","",SUMIF(OUTBOUND!$G:$G,WMS!E937,OUTBOUND!$O:$O))</f>
        <v>29.75</v>
      </c>
      <c r="Y937" s="73">
        <f>IF(E937="","",SUMIF(OUTBOUND!$G:$G,WMS!E937,OUTBOUND!$AC:$AC))</f>
        <v>26.6</v>
      </c>
      <c r="Z937" s="73">
        <f>IF(E937="","",SUMIF(OUTBOUND!$G:$G,WMS!E937,OUTBOUND!$P:$P))</f>
        <v>0.35</v>
      </c>
      <c r="AA937" s="26">
        <f t="shared" si="352"/>
        <v>34</v>
      </c>
      <c r="AB937" s="26">
        <f t="shared" si="353"/>
        <v>136</v>
      </c>
      <c r="AC937" s="73">
        <f t="shared" si="354"/>
        <v>144.5</v>
      </c>
      <c r="AD937" s="73">
        <f t="shared" si="355"/>
        <v>129.2</v>
      </c>
      <c r="AE937" s="73">
        <f t="shared" si="356"/>
        <v>1.7</v>
      </c>
      <c r="AF937" s="82" t="b">
        <f t="shared" si="357"/>
        <v>1</v>
      </c>
    </row>
    <row r="938" spans="1:32">
      <c r="A938" s="43" t="s">
        <v>3685</v>
      </c>
      <c r="B938" s="19" t="s">
        <v>1777</v>
      </c>
      <c r="C938" s="19" t="s">
        <v>4234</v>
      </c>
      <c r="D938" s="19" t="s">
        <v>3880</v>
      </c>
      <c r="E938" s="58" t="str">
        <f t="shared" ref="E938:E974" si="358">IF(D938="","",C938&amp;"/"&amp;D938)</f>
        <v>KG-ARI-1909-00203-04505/42690160</v>
      </c>
      <c r="F938" s="19" t="s">
        <v>1804</v>
      </c>
      <c r="G938" s="19" t="s">
        <v>1825</v>
      </c>
      <c r="H938" s="45">
        <v>43728</v>
      </c>
      <c r="I938" s="46">
        <v>10</v>
      </c>
      <c r="J938" s="46">
        <v>60</v>
      </c>
      <c r="K938" s="67">
        <f t="shared" ref="K938:K974" si="359">IF(J938="","",J938/I938)</f>
        <v>6</v>
      </c>
      <c r="L938" s="47">
        <v>1.95</v>
      </c>
      <c r="M938" s="68">
        <f t="shared" ref="M938:M974" si="360">IF(L938="","",ROUND(I938*L938,3))</f>
        <v>19.5</v>
      </c>
      <c r="N938" s="46">
        <v>27.5</v>
      </c>
      <c r="O938" s="46">
        <v>25</v>
      </c>
      <c r="P938" s="46">
        <v>30.5</v>
      </c>
      <c r="Q938" s="73">
        <f t="shared" ref="Q938:Q974" si="361">IF(P938="","",ROUND(N938*O938*P938/1000000,3))</f>
        <v>0.021</v>
      </c>
      <c r="R938" s="67">
        <f t="shared" ref="R938:R974" si="362">IF(Q938="","",ROUND(N938*O938*P938/1000000*I938,2))</f>
        <v>0.21</v>
      </c>
      <c r="S938" s="74">
        <f t="shared" ref="S938:S974" si="363">IF(T938="","",T938/J938)</f>
        <v>0.28</v>
      </c>
      <c r="T938" s="51">
        <v>16.8</v>
      </c>
      <c r="U938" s="52" t="s">
        <v>4238</v>
      </c>
      <c r="V938" s="26">
        <f>IF(E938="","",SUMIF(OUTBOUND!$G:$G,WMS!E938,OUTBOUND!$L:$L))</f>
        <v>0</v>
      </c>
      <c r="W938" s="26">
        <f>IF(E938="","",SUMIF(OUTBOUND!$G:$G,WMS!E938,OUTBOUND!$M:$M))</f>
        <v>0</v>
      </c>
      <c r="X938" s="73">
        <f>IF(E938="","",SUMIF(OUTBOUND!$G:$G,WMS!E938,OUTBOUND!$O:$O))</f>
        <v>0</v>
      </c>
      <c r="Y938" s="73">
        <f>IF(E938="","",SUMIF(OUTBOUND!$G:$G,WMS!E938,OUTBOUND!$AC:$AC))</f>
        <v>0</v>
      </c>
      <c r="Z938" s="73">
        <f>IF(E938="","",SUMIF(OUTBOUND!$G:$G,WMS!E938,OUTBOUND!$P:$P))</f>
        <v>0</v>
      </c>
      <c r="AA938" s="26">
        <f t="shared" ref="AA938:AA974" si="364">IF(I938="","",I938-V938)</f>
        <v>10</v>
      </c>
      <c r="AB938" s="26">
        <f t="shared" ref="AB938:AB974" si="365">IF(J938="","",J938-W938)</f>
        <v>60</v>
      </c>
      <c r="AC938" s="73">
        <f t="shared" ref="AC938:AC974" si="366">IF(M938="","",M938-X938)</f>
        <v>19.5</v>
      </c>
      <c r="AD938" s="73">
        <f t="shared" ref="AD938:AD974" si="367">IF(T938="","",T938-Y938)</f>
        <v>16.8</v>
      </c>
      <c r="AE938" s="73">
        <f t="shared" ref="AE938:AE974" si="368">IF(R938="","",R938-Z938)</f>
        <v>0.21</v>
      </c>
      <c r="AF938" s="82" t="b">
        <f t="shared" ref="AF938:AF974" si="369">IF(AB938="","",EXACT(K938,AB938/AA938))</f>
        <v>1</v>
      </c>
    </row>
    <row r="939" spans="1:32">
      <c r="A939" s="43" t="s">
        <v>3685</v>
      </c>
      <c r="B939" s="19" t="s">
        <v>1826</v>
      </c>
      <c r="C939" s="19" t="s">
        <v>4281</v>
      </c>
      <c r="D939" s="19" t="s">
        <v>4282</v>
      </c>
      <c r="E939" s="58" t="str">
        <f t="shared" si="358"/>
        <v>KG-ARI-1909-00184-04085/MIX143850NAUTRED</v>
      </c>
      <c r="F939" s="19" t="s">
        <v>1828</v>
      </c>
      <c r="G939" s="19" t="s">
        <v>1829</v>
      </c>
      <c r="H939" s="45">
        <v>43733</v>
      </c>
      <c r="I939" s="46">
        <v>1</v>
      </c>
      <c r="J939" s="46">
        <v>60</v>
      </c>
      <c r="K939" s="67">
        <f t="shared" si="359"/>
        <v>60</v>
      </c>
      <c r="L939" s="47">
        <v>6.3</v>
      </c>
      <c r="M939" s="68">
        <f t="shared" si="360"/>
        <v>6.3</v>
      </c>
      <c r="N939" s="46">
        <v>60</v>
      </c>
      <c r="O939" s="46">
        <v>40</v>
      </c>
      <c r="P939" s="46">
        <v>30</v>
      </c>
      <c r="Q939" s="73">
        <f t="shared" si="361"/>
        <v>0.072</v>
      </c>
      <c r="R939" s="67">
        <f t="shared" si="362"/>
        <v>0.07</v>
      </c>
      <c r="S939" s="74">
        <f t="shared" si="363"/>
        <v>0.085</v>
      </c>
      <c r="T939" s="51">
        <v>5.1</v>
      </c>
      <c r="U939" s="52" t="s">
        <v>4283</v>
      </c>
      <c r="V939" s="26">
        <f>IF(E939="","",SUMIF(OUTBOUND!$G:$G,WMS!E939,OUTBOUND!$L:$L))</f>
        <v>0</v>
      </c>
      <c r="W939" s="26">
        <f>IF(E939="","",SUMIF(OUTBOUND!$G:$G,WMS!E939,OUTBOUND!$M:$M))</f>
        <v>0</v>
      </c>
      <c r="X939" s="73">
        <f>IF(E939="","",SUMIF(OUTBOUND!$G:$G,WMS!E939,OUTBOUND!$O:$O))</f>
        <v>0</v>
      </c>
      <c r="Y939" s="73">
        <f>IF(E939="","",SUMIF(OUTBOUND!$G:$G,WMS!E939,OUTBOUND!$AC:$AC))</f>
        <v>0</v>
      </c>
      <c r="Z939" s="73">
        <f>IF(E939="","",SUMIF(OUTBOUND!$G:$G,WMS!E939,OUTBOUND!$P:$P))</f>
        <v>0</v>
      </c>
      <c r="AA939" s="26">
        <f t="shared" si="364"/>
        <v>1</v>
      </c>
      <c r="AB939" s="26">
        <f t="shared" si="365"/>
        <v>60</v>
      </c>
      <c r="AC939" s="73">
        <f t="shared" si="366"/>
        <v>6.3</v>
      </c>
      <c r="AD939" s="73">
        <f t="shared" si="367"/>
        <v>5.1</v>
      </c>
      <c r="AE939" s="73">
        <f t="shared" si="368"/>
        <v>0.07</v>
      </c>
      <c r="AF939" s="82" t="b">
        <f t="shared" si="369"/>
        <v>1</v>
      </c>
    </row>
    <row r="940" spans="1:32">
      <c r="A940" s="43" t="s">
        <v>3685</v>
      </c>
      <c r="B940" s="19" t="s">
        <v>1826</v>
      </c>
      <c r="C940" s="19" t="s">
        <v>4281</v>
      </c>
      <c r="D940" s="19" t="s">
        <v>4284</v>
      </c>
      <c r="E940" s="58" t="str">
        <f t="shared" si="358"/>
        <v>KG-ARI-1909-00184-04085/MIX143851NAUTRED</v>
      </c>
      <c r="F940" s="19" t="s">
        <v>1828</v>
      </c>
      <c r="G940" s="19" t="s">
        <v>1831</v>
      </c>
      <c r="H940" s="45">
        <v>43733</v>
      </c>
      <c r="I940" s="46">
        <v>1</v>
      </c>
      <c r="J940" s="46">
        <v>60</v>
      </c>
      <c r="K940" s="67">
        <f t="shared" si="359"/>
        <v>60</v>
      </c>
      <c r="L940" s="47">
        <v>6</v>
      </c>
      <c r="M940" s="68">
        <f t="shared" si="360"/>
        <v>6</v>
      </c>
      <c r="N940" s="46">
        <v>60</v>
      </c>
      <c r="O940" s="46">
        <v>40</v>
      </c>
      <c r="P940" s="46">
        <v>24</v>
      </c>
      <c r="Q940" s="73">
        <f t="shared" si="361"/>
        <v>0.058</v>
      </c>
      <c r="R940" s="67">
        <f t="shared" si="362"/>
        <v>0.06</v>
      </c>
      <c r="S940" s="74">
        <f t="shared" si="363"/>
        <v>0.085</v>
      </c>
      <c r="T940" s="51">
        <v>5.1</v>
      </c>
      <c r="U940" s="52" t="s">
        <v>4283</v>
      </c>
      <c r="V940" s="26">
        <f>IF(E940="","",SUMIF(OUTBOUND!$G:$G,WMS!E940,OUTBOUND!$L:$L))</f>
        <v>0</v>
      </c>
      <c r="W940" s="26">
        <f>IF(E940="","",SUMIF(OUTBOUND!$G:$G,WMS!E940,OUTBOUND!$M:$M))</f>
        <v>0</v>
      </c>
      <c r="X940" s="73">
        <f>IF(E940="","",SUMIF(OUTBOUND!$G:$G,WMS!E940,OUTBOUND!$O:$O))</f>
        <v>0</v>
      </c>
      <c r="Y940" s="73">
        <f>IF(E940="","",SUMIF(OUTBOUND!$G:$G,WMS!E940,OUTBOUND!$AC:$AC))</f>
        <v>0</v>
      </c>
      <c r="Z940" s="73">
        <f>IF(E940="","",SUMIF(OUTBOUND!$G:$G,WMS!E940,OUTBOUND!$P:$P))</f>
        <v>0</v>
      </c>
      <c r="AA940" s="26">
        <f t="shared" si="364"/>
        <v>1</v>
      </c>
      <c r="AB940" s="26">
        <f t="shared" si="365"/>
        <v>60</v>
      </c>
      <c r="AC940" s="73">
        <f t="shared" si="366"/>
        <v>6</v>
      </c>
      <c r="AD940" s="73">
        <f t="shared" si="367"/>
        <v>5.1</v>
      </c>
      <c r="AE940" s="73">
        <f t="shared" si="368"/>
        <v>0.06</v>
      </c>
      <c r="AF940" s="82" t="b">
        <f t="shared" si="369"/>
        <v>1</v>
      </c>
    </row>
    <row r="941" spans="1:32">
      <c r="A941" s="43" t="s">
        <v>3685</v>
      </c>
      <c r="B941" s="19" t="s">
        <v>1826</v>
      </c>
      <c r="C941" s="19" t="s">
        <v>4285</v>
      </c>
      <c r="D941" s="19" t="s">
        <v>4286</v>
      </c>
      <c r="E941" s="58" t="str">
        <f t="shared" si="358"/>
        <v>KG-ARI-1909-00182-04017/MIX143829BLUFORAL</v>
      </c>
      <c r="F941" s="19" t="s">
        <v>1828</v>
      </c>
      <c r="G941" s="19" t="s">
        <v>1833</v>
      </c>
      <c r="H941" s="45">
        <v>43733</v>
      </c>
      <c r="I941" s="46">
        <v>1</v>
      </c>
      <c r="J941" s="46">
        <v>90</v>
      </c>
      <c r="K941" s="67">
        <f t="shared" si="359"/>
        <v>90</v>
      </c>
      <c r="L941" s="47">
        <v>12</v>
      </c>
      <c r="M941" s="68">
        <f t="shared" si="360"/>
        <v>12</v>
      </c>
      <c r="N941" s="46">
        <v>72</v>
      </c>
      <c r="O941" s="46">
        <v>40</v>
      </c>
      <c r="P941" s="46">
        <v>56</v>
      </c>
      <c r="Q941" s="73">
        <f t="shared" si="361"/>
        <v>0.161</v>
      </c>
      <c r="R941" s="67">
        <f t="shared" si="362"/>
        <v>0.16</v>
      </c>
      <c r="S941" s="74">
        <f t="shared" si="363"/>
        <v>0.112222222222222</v>
      </c>
      <c r="T941" s="51">
        <v>10.1</v>
      </c>
      <c r="U941" s="52" t="s">
        <v>4283</v>
      </c>
      <c r="V941" s="26">
        <f>IF(E941="","",SUMIF(OUTBOUND!$G:$G,WMS!E941,OUTBOUND!$L:$L))</f>
        <v>0</v>
      </c>
      <c r="W941" s="26">
        <f>IF(E941="","",SUMIF(OUTBOUND!$G:$G,WMS!E941,OUTBOUND!$M:$M))</f>
        <v>0</v>
      </c>
      <c r="X941" s="73">
        <f>IF(E941="","",SUMIF(OUTBOUND!$G:$G,WMS!E941,OUTBOUND!$O:$O))</f>
        <v>0</v>
      </c>
      <c r="Y941" s="73">
        <f>IF(E941="","",SUMIF(OUTBOUND!$G:$G,WMS!E941,OUTBOUND!$AC:$AC))</f>
        <v>0</v>
      </c>
      <c r="Z941" s="73">
        <f>IF(E941="","",SUMIF(OUTBOUND!$G:$G,WMS!E941,OUTBOUND!$P:$P))</f>
        <v>0</v>
      </c>
      <c r="AA941" s="26">
        <f t="shared" si="364"/>
        <v>1</v>
      </c>
      <c r="AB941" s="26">
        <f t="shared" si="365"/>
        <v>90</v>
      </c>
      <c r="AC941" s="73">
        <f t="shared" si="366"/>
        <v>12</v>
      </c>
      <c r="AD941" s="73">
        <f t="shared" si="367"/>
        <v>10.1</v>
      </c>
      <c r="AE941" s="73">
        <f t="shared" si="368"/>
        <v>0.16</v>
      </c>
      <c r="AF941" s="82" t="b">
        <f t="shared" si="369"/>
        <v>1</v>
      </c>
    </row>
    <row r="942" spans="1:32">
      <c r="A942" s="43" t="s">
        <v>3685</v>
      </c>
      <c r="B942" s="19" t="s">
        <v>1826</v>
      </c>
      <c r="C942" s="19" t="s">
        <v>4285</v>
      </c>
      <c r="D942" s="19" t="s">
        <v>4287</v>
      </c>
      <c r="E942" s="58" t="str">
        <f t="shared" si="358"/>
        <v>KG-ARI-1909-00182-04017/MIX143846BLUFORAL</v>
      </c>
      <c r="F942" s="19" t="s">
        <v>1828</v>
      </c>
      <c r="G942" s="19" t="s">
        <v>1834</v>
      </c>
      <c r="H942" s="45">
        <v>43733</v>
      </c>
      <c r="I942" s="46">
        <v>1</v>
      </c>
      <c r="J942" s="46">
        <v>90</v>
      </c>
      <c r="K942" s="67">
        <f t="shared" si="359"/>
        <v>90</v>
      </c>
      <c r="L942" s="47">
        <v>16.9</v>
      </c>
      <c r="M942" s="68">
        <f t="shared" si="360"/>
        <v>16.9</v>
      </c>
      <c r="N942" s="46">
        <v>60</v>
      </c>
      <c r="O942" s="46">
        <v>40</v>
      </c>
      <c r="P942" s="46">
        <v>48</v>
      </c>
      <c r="Q942" s="73">
        <f t="shared" si="361"/>
        <v>0.115</v>
      </c>
      <c r="R942" s="67">
        <f t="shared" si="362"/>
        <v>0.12</v>
      </c>
      <c r="S942" s="74">
        <f t="shared" si="363"/>
        <v>0.17</v>
      </c>
      <c r="T942" s="51">
        <v>15.3</v>
      </c>
      <c r="U942" s="52" t="s">
        <v>4283</v>
      </c>
      <c r="V942" s="26">
        <f>IF(E942="","",SUMIF(OUTBOUND!$G:$G,WMS!E942,OUTBOUND!$L:$L))</f>
        <v>0</v>
      </c>
      <c r="W942" s="26">
        <f>IF(E942="","",SUMIF(OUTBOUND!$G:$G,WMS!E942,OUTBOUND!$M:$M))</f>
        <v>0</v>
      </c>
      <c r="X942" s="73">
        <f>IF(E942="","",SUMIF(OUTBOUND!$G:$G,WMS!E942,OUTBOUND!$O:$O))</f>
        <v>0</v>
      </c>
      <c r="Y942" s="73">
        <f>IF(E942="","",SUMIF(OUTBOUND!$G:$G,WMS!E942,OUTBOUND!$AC:$AC))</f>
        <v>0</v>
      </c>
      <c r="Z942" s="73">
        <f>IF(E942="","",SUMIF(OUTBOUND!$G:$G,WMS!E942,OUTBOUND!$P:$P))</f>
        <v>0</v>
      </c>
      <c r="AA942" s="26">
        <f t="shared" si="364"/>
        <v>1</v>
      </c>
      <c r="AB942" s="26">
        <f t="shared" si="365"/>
        <v>90</v>
      </c>
      <c r="AC942" s="73">
        <f t="shared" si="366"/>
        <v>16.9</v>
      </c>
      <c r="AD942" s="73">
        <f t="shared" si="367"/>
        <v>15.3</v>
      </c>
      <c r="AE942" s="73">
        <f t="shared" si="368"/>
        <v>0.12</v>
      </c>
      <c r="AF942" s="82" t="b">
        <f t="shared" si="369"/>
        <v>1</v>
      </c>
    </row>
    <row r="943" spans="1:32">
      <c r="A943" s="43" t="s">
        <v>3685</v>
      </c>
      <c r="B943" s="19" t="s">
        <v>1826</v>
      </c>
      <c r="C943" s="19" t="s">
        <v>4285</v>
      </c>
      <c r="D943" s="19" t="s">
        <v>4288</v>
      </c>
      <c r="E943" s="58" t="str">
        <f t="shared" si="358"/>
        <v>KG-ARI-1909-00182-04017/MIX143830BLUFORAL</v>
      </c>
      <c r="F943" s="19" t="s">
        <v>1828</v>
      </c>
      <c r="G943" s="19" t="s">
        <v>1836</v>
      </c>
      <c r="H943" s="45">
        <v>43733</v>
      </c>
      <c r="I943" s="46">
        <v>1</v>
      </c>
      <c r="J943" s="46">
        <v>60</v>
      </c>
      <c r="K943" s="67">
        <f t="shared" si="359"/>
        <v>60</v>
      </c>
      <c r="L943" s="47">
        <v>6</v>
      </c>
      <c r="M943" s="68">
        <f t="shared" si="360"/>
        <v>6</v>
      </c>
      <c r="N943" s="46">
        <v>34</v>
      </c>
      <c r="O943" s="46">
        <v>30</v>
      </c>
      <c r="P943" s="46">
        <v>30</v>
      </c>
      <c r="Q943" s="73">
        <f t="shared" si="361"/>
        <v>0.031</v>
      </c>
      <c r="R943" s="67">
        <f t="shared" si="362"/>
        <v>0.03</v>
      </c>
      <c r="S943" s="74">
        <f t="shared" si="363"/>
        <v>0.09</v>
      </c>
      <c r="T943" s="51">
        <v>5.4</v>
      </c>
      <c r="U943" s="52" t="s">
        <v>4283</v>
      </c>
      <c r="V943" s="26">
        <f>IF(E943="","",SUMIF(OUTBOUND!$G:$G,WMS!E943,OUTBOUND!$L:$L))</f>
        <v>0</v>
      </c>
      <c r="W943" s="26">
        <f>IF(E943="","",SUMIF(OUTBOUND!$G:$G,WMS!E943,OUTBOUND!$M:$M))</f>
        <v>0</v>
      </c>
      <c r="X943" s="73">
        <f>IF(E943="","",SUMIF(OUTBOUND!$G:$G,WMS!E943,OUTBOUND!$O:$O))</f>
        <v>0</v>
      </c>
      <c r="Y943" s="73">
        <f>IF(E943="","",SUMIF(OUTBOUND!$G:$G,WMS!E943,OUTBOUND!$AC:$AC))</f>
        <v>0</v>
      </c>
      <c r="Z943" s="73">
        <f>IF(E943="","",SUMIF(OUTBOUND!$G:$G,WMS!E943,OUTBOUND!$P:$P))</f>
        <v>0</v>
      </c>
      <c r="AA943" s="26">
        <f t="shared" si="364"/>
        <v>1</v>
      </c>
      <c r="AB943" s="26">
        <f t="shared" si="365"/>
        <v>60</v>
      </c>
      <c r="AC943" s="73">
        <f t="shared" si="366"/>
        <v>6</v>
      </c>
      <c r="AD943" s="73">
        <f t="shared" si="367"/>
        <v>5.4</v>
      </c>
      <c r="AE943" s="73">
        <f t="shared" si="368"/>
        <v>0.03</v>
      </c>
      <c r="AF943" s="82" t="b">
        <f t="shared" si="369"/>
        <v>1</v>
      </c>
    </row>
    <row r="944" spans="1:32">
      <c r="A944" s="43" t="s">
        <v>3685</v>
      </c>
      <c r="B944" s="19" t="s">
        <v>1837</v>
      </c>
      <c r="C944" s="19" t="s">
        <v>4289</v>
      </c>
      <c r="D944" s="19">
        <v>42687474</v>
      </c>
      <c r="E944" s="58" t="str">
        <f t="shared" si="358"/>
        <v>KG-ARI-1909-00203-04691/42687474</v>
      </c>
      <c r="F944" s="19" t="s">
        <v>1839</v>
      </c>
      <c r="G944" s="19" t="s">
        <v>1840</v>
      </c>
      <c r="H944" s="45">
        <v>43733</v>
      </c>
      <c r="I944" s="46">
        <v>30</v>
      </c>
      <c r="J944" s="46">
        <v>360</v>
      </c>
      <c r="K944" s="67">
        <f t="shared" si="359"/>
        <v>12</v>
      </c>
      <c r="L944" s="47">
        <v>0.83</v>
      </c>
      <c r="M944" s="68">
        <f t="shared" si="360"/>
        <v>24.9</v>
      </c>
      <c r="N944" s="46">
        <v>31</v>
      </c>
      <c r="O944" s="46">
        <v>20.5</v>
      </c>
      <c r="P944" s="46">
        <v>21.5</v>
      </c>
      <c r="Q944" s="73">
        <f t="shared" si="361"/>
        <v>0.014</v>
      </c>
      <c r="R944" s="67">
        <f t="shared" si="362"/>
        <v>0.41</v>
      </c>
      <c r="S944" s="74">
        <f t="shared" si="363"/>
        <v>0.055</v>
      </c>
      <c r="T944" s="51">
        <v>19.8</v>
      </c>
      <c r="U944" s="52" t="s">
        <v>4290</v>
      </c>
      <c r="V944" s="26">
        <f>IF(E944="","",SUMIF(OUTBOUND!$G:$G,WMS!E944,OUTBOUND!$L:$L))</f>
        <v>3</v>
      </c>
      <c r="W944" s="26">
        <f>IF(E944="","",SUMIF(OUTBOUND!$G:$G,WMS!E944,OUTBOUND!$M:$M))</f>
        <v>36</v>
      </c>
      <c r="X944" s="73">
        <f>IF(E944="","",SUMIF(OUTBOUND!$G:$G,WMS!E944,OUTBOUND!$O:$O))</f>
        <v>2.49</v>
      </c>
      <c r="Y944" s="73">
        <f>IF(E944="","",SUMIF(OUTBOUND!$G:$G,WMS!E944,OUTBOUND!$AC:$AC))</f>
        <v>1.98</v>
      </c>
      <c r="Z944" s="73">
        <f>IF(E944="","",SUMIF(OUTBOUND!$G:$G,WMS!E944,OUTBOUND!$P:$P))</f>
        <v>0.042</v>
      </c>
      <c r="AA944" s="26">
        <f t="shared" si="364"/>
        <v>27</v>
      </c>
      <c r="AB944" s="26">
        <f t="shared" si="365"/>
        <v>324</v>
      </c>
      <c r="AC944" s="73">
        <f t="shared" si="366"/>
        <v>22.41</v>
      </c>
      <c r="AD944" s="73">
        <f t="shared" si="367"/>
        <v>17.82</v>
      </c>
      <c r="AE944" s="73">
        <f t="shared" si="368"/>
        <v>0.368</v>
      </c>
      <c r="AF944" s="82" t="b">
        <f t="shared" si="369"/>
        <v>1</v>
      </c>
    </row>
    <row r="945" spans="1:32">
      <c r="A945" s="43" t="s">
        <v>3685</v>
      </c>
      <c r="B945" s="19" t="s">
        <v>1837</v>
      </c>
      <c r="C945" s="19" t="s">
        <v>4289</v>
      </c>
      <c r="D945" s="19">
        <v>42755623</v>
      </c>
      <c r="E945" s="58" t="str">
        <f t="shared" si="358"/>
        <v>KG-ARI-1909-00203-04691/42755623</v>
      </c>
      <c r="F945" s="19" t="s">
        <v>1839</v>
      </c>
      <c r="G945" s="19" t="s">
        <v>1842</v>
      </c>
      <c r="H945" s="45">
        <v>43733</v>
      </c>
      <c r="I945" s="46">
        <v>15</v>
      </c>
      <c r="J945" s="46">
        <v>90</v>
      </c>
      <c r="K945" s="67">
        <f t="shared" si="359"/>
        <v>6</v>
      </c>
      <c r="L945" s="47">
        <v>0.67</v>
      </c>
      <c r="M945" s="68">
        <f t="shared" si="360"/>
        <v>10.05</v>
      </c>
      <c r="N945" s="46">
        <v>34</v>
      </c>
      <c r="O945" s="46">
        <v>24.5</v>
      </c>
      <c r="P945" s="46">
        <v>11.5</v>
      </c>
      <c r="Q945" s="73">
        <f t="shared" si="361"/>
        <v>0.01</v>
      </c>
      <c r="R945" s="67">
        <f t="shared" si="362"/>
        <v>0.14</v>
      </c>
      <c r="S945" s="74">
        <f t="shared" si="363"/>
        <v>0.07</v>
      </c>
      <c r="T945" s="51">
        <v>6.3</v>
      </c>
      <c r="U945" s="52" t="s">
        <v>4291</v>
      </c>
      <c r="V945" s="26">
        <f>IF(E945="","",SUMIF(OUTBOUND!$G:$G,WMS!E945,OUTBOUND!$L:$L))</f>
        <v>1</v>
      </c>
      <c r="W945" s="26">
        <f>IF(E945="","",SUMIF(OUTBOUND!$G:$G,WMS!E945,OUTBOUND!$M:$M))</f>
        <v>6</v>
      </c>
      <c r="X945" s="73">
        <f>IF(E945="","",SUMIF(OUTBOUND!$G:$G,WMS!E945,OUTBOUND!$O:$O))</f>
        <v>0.67</v>
      </c>
      <c r="Y945" s="73">
        <f>IF(E945="","",SUMIF(OUTBOUND!$G:$G,WMS!E945,OUTBOUND!$AC:$AC))</f>
        <v>0.42</v>
      </c>
      <c r="Z945" s="73">
        <f>IF(E945="","",SUMIF(OUTBOUND!$G:$G,WMS!E945,OUTBOUND!$P:$P))</f>
        <v>0.01</v>
      </c>
      <c r="AA945" s="26">
        <f t="shared" si="364"/>
        <v>14</v>
      </c>
      <c r="AB945" s="26">
        <f t="shared" si="365"/>
        <v>84</v>
      </c>
      <c r="AC945" s="73">
        <f t="shared" si="366"/>
        <v>9.38</v>
      </c>
      <c r="AD945" s="73">
        <f t="shared" si="367"/>
        <v>5.88</v>
      </c>
      <c r="AE945" s="73">
        <f t="shared" si="368"/>
        <v>0.13</v>
      </c>
      <c r="AF945" s="82" t="b">
        <f t="shared" si="369"/>
        <v>1</v>
      </c>
    </row>
    <row r="946" spans="1:32">
      <c r="A946" s="43" t="s">
        <v>3685</v>
      </c>
      <c r="B946" s="19" t="s">
        <v>1837</v>
      </c>
      <c r="C946" s="19" t="s">
        <v>4289</v>
      </c>
      <c r="D946" s="19">
        <v>42483083</v>
      </c>
      <c r="E946" s="58" t="str">
        <f t="shared" si="358"/>
        <v>KG-ARI-1909-00203-04691/42483083</v>
      </c>
      <c r="F946" s="19" t="s">
        <v>1839</v>
      </c>
      <c r="G946" s="19" t="s">
        <v>1844</v>
      </c>
      <c r="H946" s="45">
        <v>43733</v>
      </c>
      <c r="I946" s="46">
        <v>20</v>
      </c>
      <c r="J946" s="46">
        <v>240</v>
      </c>
      <c r="K946" s="67">
        <f t="shared" si="359"/>
        <v>12</v>
      </c>
      <c r="L946" s="47">
        <v>0.88</v>
      </c>
      <c r="M946" s="68">
        <f t="shared" si="360"/>
        <v>17.6</v>
      </c>
      <c r="N946" s="46">
        <v>21.6</v>
      </c>
      <c r="O946" s="46">
        <v>18</v>
      </c>
      <c r="P946" s="46">
        <v>14.6</v>
      </c>
      <c r="Q946" s="73">
        <f t="shared" si="361"/>
        <v>0.006</v>
      </c>
      <c r="R946" s="67">
        <f t="shared" si="362"/>
        <v>0.11</v>
      </c>
      <c r="S946" s="74">
        <f t="shared" si="363"/>
        <v>0.055</v>
      </c>
      <c r="T946" s="51">
        <v>13.2</v>
      </c>
      <c r="U946" s="52" t="s">
        <v>4292</v>
      </c>
      <c r="V946" s="26">
        <f>IF(E946="","",SUMIF(OUTBOUND!$G:$G,WMS!E946,OUTBOUND!$L:$L))</f>
        <v>3</v>
      </c>
      <c r="W946" s="26">
        <f>IF(E946="","",SUMIF(OUTBOUND!$G:$G,WMS!E946,OUTBOUND!$M:$M))</f>
        <v>36</v>
      </c>
      <c r="X946" s="73">
        <f>IF(E946="","",SUMIF(OUTBOUND!$G:$G,WMS!E946,OUTBOUND!$O:$O))</f>
        <v>2.64</v>
      </c>
      <c r="Y946" s="73">
        <f>IF(E946="","",SUMIF(OUTBOUND!$G:$G,WMS!E946,OUTBOUND!$AC:$AC))</f>
        <v>1.98</v>
      </c>
      <c r="Z946" s="73">
        <f>IF(E946="","",SUMIF(OUTBOUND!$G:$G,WMS!E946,OUTBOUND!$P:$P))</f>
        <v>0.018</v>
      </c>
      <c r="AA946" s="26">
        <f t="shared" si="364"/>
        <v>17</v>
      </c>
      <c r="AB946" s="26">
        <f t="shared" si="365"/>
        <v>204</v>
      </c>
      <c r="AC946" s="73">
        <f t="shared" si="366"/>
        <v>14.96</v>
      </c>
      <c r="AD946" s="73">
        <f t="shared" si="367"/>
        <v>11.22</v>
      </c>
      <c r="AE946" s="73">
        <f t="shared" si="368"/>
        <v>0.092</v>
      </c>
      <c r="AF946" s="82" t="b">
        <f t="shared" si="369"/>
        <v>1</v>
      </c>
    </row>
    <row r="947" spans="1:32">
      <c r="A947" s="43" t="s">
        <v>3685</v>
      </c>
      <c r="B947" s="19" t="s">
        <v>1837</v>
      </c>
      <c r="C947" s="19" t="s">
        <v>4289</v>
      </c>
      <c r="D947" s="19">
        <v>42715849</v>
      </c>
      <c r="E947" s="58" t="str">
        <f t="shared" si="358"/>
        <v>KG-ARI-1909-00203-04691/42715849</v>
      </c>
      <c r="F947" s="19" t="s">
        <v>1839</v>
      </c>
      <c r="G947" s="19" t="s">
        <v>1846</v>
      </c>
      <c r="H947" s="45">
        <v>43733</v>
      </c>
      <c r="I947" s="46">
        <v>15</v>
      </c>
      <c r="J947" s="46">
        <v>180</v>
      </c>
      <c r="K947" s="67">
        <f t="shared" si="359"/>
        <v>12</v>
      </c>
      <c r="L947" s="47">
        <v>0.96</v>
      </c>
      <c r="M947" s="68">
        <f t="shared" si="360"/>
        <v>14.4</v>
      </c>
      <c r="N947" s="46">
        <v>24.5</v>
      </c>
      <c r="O947" s="46">
        <v>16.5</v>
      </c>
      <c r="P947" s="46">
        <v>9.5</v>
      </c>
      <c r="Q947" s="73">
        <f t="shared" si="361"/>
        <v>0.004</v>
      </c>
      <c r="R947" s="67">
        <f t="shared" si="362"/>
        <v>0.06</v>
      </c>
      <c r="S947" s="74">
        <f t="shared" si="363"/>
        <v>0.0741666666666667</v>
      </c>
      <c r="T947" s="51">
        <v>13.35</v>
      </c>
      <c r="U947" s="52" t="s">
        <v>4290</v>
      </c>
      <c r="V947" s="26">
        <f>IF(E947="","",SUMIF(OUTBOUND!$G:$G,WMS!E947,OUTBOUND!$L:$L))</f>
        <v>1</v>
      </c>
      <c r="W947" s="26">
        <f>IF(E947="","",SUMIF(OUTBOUND!$G:$G,WMS!E947,OUTBOUND!$M:$M))</f>
        <v>12</v>
      </c>
      <c r="X947" s="73">
        <f>IF(E947="","",SUMIF(OUTBOUND!$G:$G,WMS!E947,OUTBOUND!$O:$O))</f>
        <v>0.96</v>
      </c>
      <c r="Y947" s="73">
        <f>IF(E947="","",SUMIF(OUTBOUND!$G:$G,WMS!E947,OUTBOUND!$AC:$AC))</f>
        <v>0.89</v>
      </c>
      <c r="Z947" s="73">
        <f>IF(E947="","",SUMIF(OUTBOUND!$G:$G,WMS!E947,OUTBOUND!$P:$P))</f>
        <v>0.004</v>
      </c>
      <c r="AA947" s="26">
        <f t="shared" si="364"/>
        <v>14</v>
      </c>
      <c r="AB947" s="26">
        <f t="shared" si="365"/>
        <v>168</v>
      </c>
      <c r="AC947" s="73">
        <f t="shared" si="366"/>
        <v>13.44</v>
      </c>
      <c r="AD947" s="73">
        <f t="shared" si="367"/>
        <v>12.46</v>
      </c>
      <c r="AE947" s="73">
        <f t="shared" si="368"/>
        <v>0.056</v>
      </c>
      <c r="AF947" s="82" t="b">
        <f t="shared" si="369"/>
        <v>1</v>
      </c>
    </row>
    <row r="948" spans="1:32">
      <c r="A948" s="43" t="s">
        <v>3685</v>
      </c>
      <c r="B948" s="19" t="s">
        <v>1837</v>
      </c>
      <c r="C948" s="19" t="s">
        <v>4289</v>
      </c>
      <c r="D948" s="19">
        <v>42715856</v>
      </c>
      <c r="E948" s="58" t="str">
        <f t="shared" si="358"/>
        <v>KG-ARI-1909-00203-04691/42715856</v>
      </c>
      <c r="F948" s="19" t="s">
        <v>1839</v>
      </c>
      <c r="G948" s="19" t="s">
        <v>1846</v>
      </c>
      <c r="H948" s="45">
        <v>43733</v>
      </c>
      <c r="I948" s="46">
        <v>15</v>
      </c>
      <c r="J948" s="46">
        <v>180</v>
      </c>
      <c r="K948" s="67">
        <f t="shared" si="359"/>
        <v>12</v>
      </c>
      <c r="L948" s="47">
        <v>0.96</v>
      </c>
      <c r="M948" s="68">
        <f t="shared" si="360"/>
        <v>14.4</v>
      </c>
      <c r="N948" s="46">
        <v>24.5</v>
      </c>
      <c r="O948" s="46">
        <v>16.5</v>
      </c>
      <c r="P948" s="46">
        <v>9.5</v>
      </c>
      <c r="Q948" s="73">
        <f t="shared" si="361"/>
        <v>0.004</v>
      </c>
      <c r="R948" s="67">
        <f t="shared" si="362"/>
        <v>0.06</v>
      </c>
      <c r="S948" s="74">
        <f t="shared" si="363"/>
        <v>0.0741666666666667</v>
      </c>
      <c r="T948" s="51">
        <v>13.35</v>
      </c>
      <c r="U948" s="52" t="s">
        <v>4290</v>
      </c>
      <c r="V948" s="26">
        <f>IF(E948="","",SUMIF(OUTBOUND!$G:$G,WMS!E948,OUTBOUND!$L:$L))</f>
        <v>1</v>
      </c>
      <c r="W948" s="26">
        <f>IF(E948="","",SUMIF(OUTBOUND!$G:$G,WMS!E948,OUTBOUND!$M:$M))</f>
        <v>12</v>
      </c>
      <c r="X948" s="73">
        <f>IF(E948="","",SUMIF(OUTBOUND!$G:$G,WMS!E948,OUTBOUND!$O:$O))</f>
        <v>0.96</v>
      </c>
      <c r="Y948" s="73">
        <f>IF(E948="","",SUMIF(OUTBOUND!$G:$G,WMS!E948,OUTBOUND!$AC:$AC))</f>
        <v>0.89</v>
      </c>
      <c r="Z948" s="73">
        <f>IF(E948="","",SUMIF(OUTBOUND!$G:$G,WMS!E948,OUTBOUND!$P:$P))</f>
        <v>0.004</v>
      </c>
      <c r="AA948" s="26">
        <f t="shared" si="364"/>
        <v>14</v>
      </c>
      <c r="AB948" s="26">
        <f t="shared" si="365"/>
        <v>168</v>
      </c>
      <c r="AC948" s="73">
        <f t="shared" si="366"/>
        <v>13.44</v>
      </c>
      <c r="AD948" s="73">
        <f t="shared" si="367"/>
        <v>12.46</v>
      </c>
      <c r="AE948" s="73">
        <f t="shared" si="368"/>
        <v>0.056</v>
      </c>
      <c r="AF948" s="82" t="b">
        <f t="shared" si="369"/>
        <v>1</v>
      </c>
    </row>
    <row r="949" spans="1:32">
      <c r="A949" s="43" t="s">
        <v>3685</v>
      </c>
      <c r="B949" s="19" t="s">
        <v>1837</v>
      </c>
      <c r="C949" s="19" t="s">
        <v>4289</v>
      </c>
      <c r="D949" s="19">
        <v>42620730</v>
      </c>
      <c r="E949" s="58" t="str">
        <f t="shared" si="358"/>
        <v>KG-ARI-1909-00203-04691/42620730</v>
      </c>
      <c r="F949" s="19" t="s">
        <v>1839</v>
      </c>
      <c r="G949" s="19" t="s">
        <v>1846</v>
      </c>
      <c r="H949" s="45">
        <v>43733</v>
      </c>
      <c r="I949" s="46">
        <v>30</v>
      </c>
      <c r="J949" s="46">
        <v>360</v>
      </c>
      <c r="K949" s="67">
        <f t="shared" si="359"/>
        <v>12</v>
      </c>
      <c r="L949" s="47">
        <v>0.96</v>
      </c>
      <c r="M949" s="68">
        <f t="shared" si="360"/>
        <v>28.8</v>
      </c>
      <c r="N949" s="46">
        <v>25</v>
      </c>
      <c r="O949" s="46">
        <v>16.8</v>
      </c>
      <c r="P949" s="46">
        <v>10.3</v>
      </c>
      <c r="Q949" s="73">
        <f t="shared" si="361"/>
        <v>0.004</v>
      </c>
      <c r="R949" s="67">
        <f t="shared" si="362"/>
        <v>0.13</v>
      </c>
      <c r="S949" s="74">
        <f t="shared" si="363"/>
        <v>0.0741666666666667</v>
      </c>
      <c r="T949" s="51">
        <v>26.7</v>
      </c>
      <c r="U949" s="52" t="s">
        <v>4290</v>
      </c>
      <c r="V949" s="26">
        <f>IF(E949="","",SUMIF(OUTBOUND!$G:$G,WMS!E949,OUTBOUND!$L:$L))</f>
        <v>4</v>
      </c>
      <c r="W949" s="26">
        <f>IF(E949="","",SUMIF(OUTBOUND!$G:$G,WMS!E949,OUTBOUND!$M:$M))</f>
        <v>48</v>
      </c>
      <c r="X949" s="73">
        <f>IF(E949="","",SUMIF(OUTBOUND!$G:$G,WMS!E949,OUTBOUND!$O:$O))</f>
        <v>3.84</v>
      </c>
      <c r="Y949" s="73">
        <f>IF(E949="","",SUMIF(OUTBOUND!$G:$G,WMS!E949,OUTBOUND!$AC:$AC))</f>
        <v>3.56</v>
      </c>
      <c r="Z949" s="73">
        <f>IF(E949="","",SUMIF(OUTBOUND!$G:$G,WMS!E949,OUTBOUND!$P:$P))</f>
        <v>0.016</v>
      </c>
      <c r="AA949" s="26">
        <f t="shared" si="364"/>
        <v>26</v>
      </c>
      <c r="AB949" s="26">
        <f t="shared" si="365"/>
        <v>312</v>
      </c>
      <c r="AC949" s="73">
        <f t="shared" si="366"/>
        <v>24.96</v>
      </c>
      <c r="AD949" s="73">
        <f t="shared" si="367"/>
        <v>23.14</v>
      </c>
      <c r="AE949" s="73">
        <f t="shared" si="368"/>
        <v>0.114</v>
      </c>
      <c r="AF949" s="82" t="b">
        <f t="shared" si="369"/>
        <v>1</v>
      </c>
    </row>
    <row r="950" spans="1:32">
      <c r="A950" s="43" t="s">
        <v>3685</v>
      </c>
      <c r="B950" s="19" t="s">
        <v>1837</v>
      </c>
      <c r="C950" s="19" t="s">
        <v>4289</v>
      </c>
      <c r="D950" s="19">
        <v>42738589</v>
      </c>
      <c r="E950" s="58" t="str">
        <f t="shared" si="358"/>
        <v>KG-ARI-1909-00203-04691/42738589</v>
      </c>
      <c r="F950" s="19" t="s">
        <v>1839</v>
      </c>
      <c r="G950" s="19" t="s">
        <v>1848</v>
      </c>
      <c r="H950" s="45">
        <v>43733</v>
      </c>
      <c r="I950" s="46">
        <v>10</v>
      </c>
      <c r="J950" s="46">
        <v>140</v>
      </c>
      <c r="K950" s="67">
        <f t="shared" si="359"/>
        <v>14</v>
      </c>
      <c r="L950" s="47">
        <v>0.52</v>
      </c>
      <c r="M950" s="68">
        <f t="shared" si="360"/>
        <v>5.2</v>
      </c>
      <c r="N950" s="46">
        <v>36</v>
      </c>
      <c r="O950" s="46">
        <v>23.5</v>
      </c>
      <c r="P950" s="46">
        <v>6.5</v>
      </c>
      <c r="Q950" s="73">
        <f t="shared" si="361"/>
        <v>0.005</v>
      </c>
      <c r="R950" s="67">
        <f t="shared" si="362"/>
        <v>0.05</v>
      </c>
      <c r="S950" s="74">
        <f t="shared" si="363"/>
        <v>0.0271428571428571</v>
      </c>
      <c r="T950" s="51">
        <v>3.8</v>
      </c>
      <c r="U950" s="52" t="s">
        <v>4293</v>
      </c>
      <c r="V950" s="26">
        <f>IF(E950="","",SUMIF(OUTBOUND!$G:$G,WMS!E950,OUTBOUND!$L:$L))</f>
        <v>0</v>
      </c>
      <c r="W950" s="26">
        <f>IF(E950="","",SUMIF(OUTBOUND!$G:$G,WMS!E950,OUTBOUND!$M:$M))</f>
        <v>0</v>
      </c>
      <c r="X950" s="73">
        <f>IF(E950="","",SUMIF(OUTBOUND!$G:$G,WMS!E950,OUTBOUND!$O:$O))</f>
        <v>0</v>
      </c>
      <c r="Y950" s="73">
        <f>IF(E950="","",SUMIF(OUTBOUND!$G:$G,WMS!E950,OUTBOUND!$AC:$AC))</f>
        <v>0</v>
      </c>
      <c r="Z950" s="73">
        <f>IF(E950="","",SUMIF(OUTBOUND!$G:$G,WMS!E950,OUTBOUND!$P:$P))</f>
        <v>0</v>
      </c>
      <c r="AA950" s="26">
        <f t="shared" si="364"/>
        <v>10</v>
      </c>
      <c r="AB950" s="26">
        <f t="shared" si="365"/>
        <v>140</v>
      </c>
      <c r="AC950" s="73">
        <f t="shared" si="366"/>
        <v>5.2</v>
      </c>
      <c r="AD950" s="73">
        <f t="shared" si="367"/>
        <v>3.8</v>
      </c>
      <c r="AE950" s="73">
        <f t="shared" si="368"/>
        <v>0.05</v>
      </c>
      <c r="AF950" s="82" t="b">
        <f t="shared" si="369"/>
        <v>1</v>
      </c>
    </row>
    <row r="951" spans="1:32">
      <c r="A951" s="43" t="s">
        <v>3685</v>
      </c>
      <c r="B951" s="19" t="s">
        <v>1837</v>
      </c>
      <c r="C951" s="19" t="s">
        <v>4289</v>
      </c>
      <c r="D951" s="19">
        <v>42739760</v>
      </c>
      <c r="E951" s="58" t="str">
        <f t="shared" si="358"/>
        <v>KG-ARI-1909-00203-04691/42739760</v>
      </c>
      <c r="F951" s="19" t="s">
        <v>1839</v>
      </c>
      <c r="G951" s="19" t="s">
        <v>1849</v>
      </c>
      <c r="H951" s="45">
        <v>43733</v>
      </c>
      <c r="I951" s="46">
        <v>20</v>
      </c>
      <c r="J951" s="46">
        <v>280</v>
      </c>
      <c r="K951" s="67">
        <f t="shared" si="359"/>
        <v>14</v>
      </c>
      <c r="L951" s="47">
        <v>0.67</v>
      </c>
      <c r="M951" s="68">
        <f t="shared" si="360"/>
        <v>13.4</v>
      </c>
      <c r="N951" s="46">
        <v>37</v>
      </c>
      <c r="O951" s="46">
        <v>15.5</v>
      </c>
      <c r="P951" s="46">
        <v>17</v>
      </c>
      <c r="Q951" s="73">
        <f t="shared" si="361"/>
        <v>0.01</v>
      </c>
      <c r="R951" s="67">
        <f t="shared" si="362"/>
        <v>0.19</v>
      </c>
      <c r="S951" s="74">
        <f t="shared" si="363"/>
        <v>0.0335714285714286</v>
      </c>
      <c r="T951" s="51">
        <v>9.4</v>
      </c>
      <c r="U951" s="52" t="s">
        <v>4291</v>
      </c>
      <c r="V951" s="26">
        <f>IF(E951="","",SUMIF(OUTBOUND!$G:$G,WMS!E951,OUTBOUND!$L:$L))</f>
        <v>2</v>
      </c>
      <c r="W951" s="26">
        <f>IF(E951="","",SUMIF(OUTBOUND!$G:$G,WMS!E951,OUTBOUND!$M:$M))</f>
        <v>28</v>
      </c>
      <c r="X951" s="73">
        <f>IF(E951="","",SUMIF(OUTBOUND!$G:$G,WMS!E951,OUTBOUND!$O:$O))</f>
        <v>1.34</v>
      </c>
      <c r="Y951" s="73">
        <f>IF(E951="","",SUMIF(OUTBOUND!$G:$G,WMS!E951,OUTBOUND!$AC:$AC))</f>
        <v>0.940000000000001</v>
      </c>
      <c r="Z951" s="73">
        <f>IF(E951="","",SUMIF(OUTBOUND!$G:$G,WMS!E951,OUTBOUND!$P:$P))</f>
        <v>0.02</v>
      </c>
      <c r="AA951" s="26">
        <f t="shared" si="364"/>
        <v>18</v>
      </c>
      <c r="AB951" s="26">
        <f t="shared" si="365"/>
        <v>252</v>
      </c>
      <c r="AC951" s="73">
        <f t="shared" si="366"/>
        <v>12.06</v>
      </c>
      <c r="AD951" s="73">
        <f t="shared" si="367"/>
        <v>8.46</v>
      </c>
      <c r="AE951" s="73">
        <f t="shared" si="368"/>
        <v>0.17</v>
      </c>
      <c r="AF951" s="82" t="b">
        <f t="shared" si="369"/>
        <v>1</v>
      </c>
    </row>
    <row r="952" spans="1:32">
      <c r="A952" s="43" t="s">
        <v>3685</v>
      </c>
      <c r="B952" s="19" t="s">
        <v>1837</v>
      </c>
      <c r="C952" s="19" t="s">
        <v>4289</v>
      </c>
      <c r="D952" s="19">
        <v>42739821</v>
      </c>
      <c r="E952" s="58" t="str">
        <f t="shared" si="358"/>
        <v>KG-ARI-1909-00203-04691/42739821</v>
      </c>
      <c r="F952" s="19" t="s">
        <v>1839</v>
      </c>
      <c r="G952" s="19" t="s">
        <v>1851</v>
      </c>
      <c r="H952" s="45">
        <v>43733</v>
      </c>
      <c r="I952" s="46">
        <v>10</v>
      </c>
      <c r="J952" s="46">
        <v>140</v>
      </c>
      <c r="K952" s="67">
        <f t="shared" si="359"/>
        <v>14</v>
      </c>
      <c r="L952" s="47">
        <v>1.1</v>
      </c>
      <c r="M952" s="68">
        <f t="shared" si="360"/>
        <v>11</v>
      </c>
      <c r="N952" s="46">
        <v>30.5</v>
      </c>
      <c r="O952" s="46">
        <v>29.2</v>
      </c>
      <c r="P952" s="46">
        <v>5.7</v>
      </c>
      <c r="Q952" s="73">
        <f t="shared" si="361"/>
        <v>0.005</v>
      </c>
      <c r="R952" s="67">
        <f t="shared" si="362"/>
        <v>0.05</v>
      </c>
      <c r="S952" s="74">
        <f t="shared" si="363"/>
        <v>0.0614285714285714</v>
      </c>
      <c r="T952" s="51">
        <v>8.6</v>
      </c>
      <c r="U952" s="52" t="s">
        <v>4291</v>
      </c>
      <c r="V952" s="26">
        <f>IF(E952="","",SUMIF(OUTBOUND!$G:$G,WMS!E952,OUTBOUND!$L:$L))</f>
        <v>1</v>
      </c>
      <c r="W952" s="26">
        <f>IF(E952="","",SUMIF(OUTBOUND!$G:$G,WMS!E952,OUTBOUND!$M:$M))</f>
        <v>14</v>
      </c>
      <c r="X952" s="73">
        <f>IF(E952="","",SUMIF(OUTBOUND!$G:$G,WMS!E952,OUTBOUND!$O:$O))</f>
        <v>1.1</v>
      </c>
      <c r="Y952" s="73">
        <f>IF(E952="","",SUMIF(OUTBOUND!$G:$G,WMS!E952,OUTBOUND!$AC:$AC))</f>
        <v>0.86</v>
      </c>
      <c r="Z952" s="73">
        <f>IF(E952="","",SUMIF(OUTBOUND!$G:$G,WMS!E952,OUTBOUND!$P:$P))</f>
        <v>0.005</v>
      </c>
      <c r="AA952" s="26">
        <f t="shared" si="364"/>
        <v>9</v>
      </c>
      <c r="AB952" s="26">
        <f t="shared" si="365"/>
        <v>126</v>
      </c>
      <c r="AC952" s="73">
        <f t="shared" si="366"/>
        <v>9.9</v>
      </c>
      <c r="AD952" s="73">
        <f t="shared" si="367"/>
        <v>7.74</v>
      </c>
      <c r="AE952" s="73">
        <f t="shared" si="368"/>
        <v>0.045</v>
      </c>
      <c r="AF952" s="82" t="b">
        <f t="shared" si="369"/>
        <v>1</v>
      </c>
    </row>
    <row r="953" spans="1:32">
      <c r="A953" s="43" t="s">
        <v>3685</v>
      </c>
      <c r="B953" s="19" t="s">
        <v>1837</v>
      </c>
      <c r="C953" s="19" t="s">
        <v>4289</v>
      </c>
      <c r="D953" s="19">
        <v>42548393</v>
      </c>
      <c r="E953" s="58" t="str">
        <f t="shared" si="358"/>
        <v>KG-ARI-1909-00203-04691/42548393</v>
      </c>
      <c r="F953" s="19" t="s">
        <v>1839</v>
      </c>
      <c r="G953" s="19" t="s">
        <v>1853</v>
      </c>
      <c r="H953" s="45">
        <v>43733</v>
      </c>
      <c r="I953" s="46">
        <v>25</v>
      </c>
      <c r="J953" s="46">
        <v>2800</v>
      </c>
      <c r="K953" s="67">
        <f t="shared" si="359"/>
        <v>112</v>
      </c>
      <c r="L953" s="47">
        <v>0.37</v>
      </c>
      <c r="M953" s="68">
        <f t="shared" si="360"/>
        <v>9.25</v>
      </c>
      <c r="N953" s="46">
        <v>26.5</v>
      </c>
      <c r="O953" s="46">
        <v>18.4</v>
      </c>
      <c r="P953" s="46">
        <v>8.6</v>
      </c>
      <c r="Q953" s="73">
        <f t="shared" si="361"/>
        <v>0.004</v>
      </c>
      <c r="R953" s="67">
        <f t="shared" si="362"/>
        <v>0.1</v>
      </c>
      <c r="S953" s="74">
        <f t="shared" si="363"/>
        <v>0.00196428571428571</v>
      </c>
      <c r="T953" s="51">
        <v>5.5</v>
      </c>
      <c r="U953" s="52" t="s">
        <v>4292</v>
      </c>
      <c r="V953" s="26">
        <f>IF(E953="","",SUMIF(OUTBOUND!$G:$G,WMS!E953,OUTBOUND!$L:$L))</f>
        <v>0</v>
      </c>
      <c r="W953" s="26">
        <f>IF(E953="","",SUMIF(OUTBOUND!$G:$G,WMS!E953,OUTBOUND!$M:$M))</f>
        <v>0</v>
      </c>
      <c r="X953" s="73">
        <f>IF(E953="","",SUMIF(OUTBOUND!$G:$G,WMS!E953,OUTBOUND!$O:$O))</f>
        <v>0</v>
      </c>
      <c r="Y953" s="73">
        <f>IF(E953="","",SUMIF(OUTBOUND!$G:$G,WMS!E953,OUTBOUND!$AC:$AC))</f>
        <v>0</v>
      </c>
      <c r="Z953" s="73">
        <f>IF(E953="","",SUMIF(OUTBOUND!$G:$G,WMS!E953,OUTBOUND!$P:$P))</f>
        <v>0</v>
      </c>
      <c r="AA953" s="26">
        <f t="shared" si="364"/>
        <v>25</v>
      </c>
      <c r="AB953" s="26">
        <f t="shared" si="365"/>
        <v>2800</v>
      </c>
      <c r="AC953" s="73">
        <f t="shared" si="366"/>
        <v>9.25</v>
      </c>
      <c r="AD953" s="73">
        <f t="shared" si="367"/>
        <v>5.5</v>
      </c>
      <c r="AE953" s="73">
        <f t="shared" si="368"/>
        <v>0.1</v>
      </c>
      <c r="AF953" s="82" t="b">
        <f t="shared" si="369"/>
        <v>1</v>
      </c>
    </row>
    <row r="954" spans="1:32">
      <c r="A954" s="43" t="s">
        <v>3685</v>
      </c>
      <c r="B954" s="19" t="s">
        <v>1855</v>
      </c>
      <c r="C954" s="19" t="s">
        <v>4294</v>
      </c>
      <c r="D954" s="19">
        <v>42706694</v>
      </c>
      <c r="E954" s="58" t="str">
        <f t="shared" si="358"/>
        <v>KG-ARI-1909-00203-04777/42706694</v>
      </c>
      <c r="F954" s="19" t="s">
        <v>1857</v>
      </c>
      <c r="G954" s="19" t="s">
        <v>1858</v>
      </c>
      <c r="H954" s="45">
        <v>43733</v>
      </c>
      <c r="I954" s="46">
        <v>6</v>
      </c>
      <c r="J954" s="46">
        <v>72</v>
      </c>
      <c r="K954" s="67">
        <f t="shared" si="359"/>
        <v>12</v>
      </c>
      <c r="L954" s="47">
        <v>0.6</v>
      </c>
      <c r="M954" s="68">
        <f t="shared" si="360"/>
        <v>3.6</v>
      </c>
      <c r="N954" s="46">
        <v>22</v>
      </c>
      <c r="O954" s="46">
        <v>11</v>
      </c>
      <c r="P954" s="46">
        <v>20</v>
      </c>
      <c r="Q954" s="73">
        <f t="shared" si="361"/>
        <v>0.005</v>
      </c>
      <c r="R954" s="67">
        <f t="shared" si="362"/>
        <v>0.03</v>
      </c>
      <c r="S954" s="74">
        <f t="shared" si="363"/>
        <v>0.0138888888888889</v>
      </c>
      <c r="T954" s="51">
        <v>1</v>
      </c>
      <c r="U954" s="52" t="s">
        <v>4295</v>
      </c>
      <c r="V954" s="26">
        <f>IF(E954="","",SUMIF(OUTBOUND!$G:$G,WMS!E954,OUTBOUND!$L:$L))</f>
        <v>1</v>
      </c>
      <c r="W954" s="26">
        <f>IF(E954="","",SUMIF(OUTBOUND!$G:$G,WMS!E954,OUTBOUND!$M:$M))</f>
        <v>12</v>
      </c>
      <c r="X954" s="73">
        <f>IF(E954="","",SUMIF(OUTBOUND!$G:$G,WMS!E954,OUTBOUND!$O:$O))</f>
        <v>0.6</v>
      </c>
      <c r="Y954" s="73">
        <f>IF(E954="","",SUMIF(OUTBOUND!$G:$G,WMS!E954,OUTBOUND!$AC:$AC))</f>
        <v>0.166666666666667</v>
      </c>
      <c r="Z954" s="73">
        <f>IF(E954="","",SUMIF(OUTBOUND!$G:$G,WMS!E954,OUTBOUND!$P:$P))</f>
        <v>0.005</v>
      </c>
      <c r="AA954" s="26">
        <f t="shared" si="364"/>
        <v>5</v>
      </c>
      <c r="AB954" s="26">
        <f t="shared" si="365"/>
        <v>60</v>
      </c>
      <c r="AC954" s="73">
        <f t="shared" si="366"/>
        <v>3</v>
      </c>
      <c r="AD954" s="73">
        <f t="shared" si="367"/>
        <v>0.833333333333333</v>
      </c>
      <c r="AE954" s="73">
        <f t="shared" si="368"/>
        <v>0.025</v>
      </c>
      <c r="AF954" s="82" t="b">
        <f t="shared" si="369"/>
        <v>1</v>
      </c>
    </row>
    <row r="955" spans="1:32">
      <c r="A955" s="43" t="s">
        <v>3685</v>
      </c>
      <c r="B955" s="19" t="s">
        <v>1855</v>
      </c>
      <c r="C955" s="19" t="s">
        <v>4294</v>
      </c>
      <c r="D955" s="19">
        <v>42745150</v>
      </c>
      <c r="E955" s="58" t="str">
        <f t="shared" si="358"/>
        <v>KG-ARI-1909-00203-04777/42745150</v>
      </c>
      <c r="F955" s="19" t="s">
        <v>1857</v>
      </c>
      <c r="G955" s="19" t="s">
        <v>1860</v>
      </c>
      <c r="H955" s="45">
        <v>43733</v>
      </c>
      <c r="I955" s="46">
        <v>4</v>
      </c>
      <c r="J955" s="46">
        <v>48</v>
      </c>
      <c r="K955" s="67">
        <f t="shared" si="359"/>
        <v>12</v>
      </c>
      <c r="L955" s="47">
        <v>1.5</v>
      </c>
      <c r="M955" s="68">
        <f t="shared" si="360"/>
        <v>6</v>
      </c>
      <c r="N955" s="46">
        <v>24</v>
      </c>
      <c r="O955" s="46">
        <v>22</v>
      </c>
      <c r="P955" s="46">
        <v>20</v>
      </c>
      <c r="Q955" s="73">
        <f t="shared" si="361"/>
        <v>0.011</v>
      </c>
      <c r="R955" s="67">
        <f t="shared" si="362"/>
        <v>0.04</v>
      </c>
      <c r="S955" s="74">
        <f t="shared" si="363"/>
        <v>0.0833333333333333</v>
      </c>
      <c r="T955" s="51">
        <v>4</v>
      </c>
      <c r="U955" s="52" t="s">
        <v>4296</v>
      </c>
      <c r="V955" s="26">
        <f>IF(E955="","",SUMIF(OUTBOUND!$G:$G,WMS!E955,OUTBOUND!$L:$L))</f>
        <v>1</v>
      </c>
      <c r="W955" s="26">
        <f>IF(E955="","",SUMIF(OUTBOUND!$G:$G,WMS!E955,OUTBOUND!$M:$M))</f>
        <v>12</v>
      </c>
      <c r="X955" s="73">
        <f>IF(E955="","",SUMIF(OUTBOUND!$G:$G,WMS!E955,OUTBOUND!$O:$O))</f>
        <v>1.5</v>
      </c>
      <c r="Y955" s="73">
        <f>IF(E955="","",SUMIF(OUTBOUND!$G:$G,WMS!E955,OUTBOUND!$AC:$AC))</f>
        <v>1</v>
      </c>
      <c r="Z955" s="73">
        <f>IF(E955="","",SUMIF(OUTBOUND!$G:$G,WMS!E955,OUTBOUND!$P:$P))</f>
        <v>0.011</v>
      </c>
      <c r="AA955" s="26">
        <f t="shared" si="364"/>
        <v>3</v>
      </c>
      <c r="AB955" s="26">
        <f t="shared" si="365"/>
        <v>36</v>
      </c>
      <c r="AC955" s="73">
        <f t="shared" si="366"/>
        <v>4.5</v>
      </c>
      <c r="AD955" s="73">
        <f t="shared" si="367"/>
        <v>3</v>
      </c>
      <c r="AE955" s="73">
        <f t="shared" si="368"/>
        <v>0.029</v>
      </c>
      <c r="AF955" s="82" t="b">
        <f t="shared" si="369"/>
        <v>1</v>
      </c>
    </row>
    <row r="956" spans="1:32">
      <c r="A956" s="43" t="s">
        <v>3685</v>
      </c>
      <c r="B956" s="19" t="s">
        <v>1855</v>
      </c>
      <c r="C956" s="19" t="s">
        <v>4294</v>
      </c>
      <c r="D956" s="19">
        <v>42747659</v>
      </c>
      <c r="E956" s="58" t="str">
        <f t="shared" si="358"/>
        <v>KG-ARI-1909-00203-04777/42747659</v>
      </c>
      <c r="F956" s="19" t="s">
        <v>1857</v>
      </c>
      <c r="G956" s="19" t="s">
        <v>1861</v>
      </c>
      <c r="H956" s="45">
        <v>43733</v>
      </c>
      <c r="I956" s="46">
        <v>3</v>
      </c>
      <c r="J956" s="46">
        <v>36</v>
      </c>
      <c r="K956" s="67">
        <f t="shared" si="359"/>
        <v>12</v>
      </c>
      <c r="L956" s="47">
        <v>0.9</v>
      </c>
      <c r="M956" s="68">
        <f t="shared" si="360"/>
        <v>2.7</v>
      </c>
      <c r="N956" s="46">
        <v>22</v>
      </c>
      <c r="O956" s="46">
        <v>13</v>
      </c>
      <c r="P956" s="46">
        <v>20</v>
      </c>
      <c r="Q956" s="73">
        <f t="shared" si="361"/>
        <v>0.006</v>
      </c>
      <c r="R956" s="67">
        <f t="shared" si="362"/>
        <v>0.02</v>
      </c>
      <c r="S956" s="74">
        <f t="shared" si="363"/>
        <v>0.0277777777777778</v>
      </c>
      <c r="T956" s="51">
        <v>1</v>
      </c>
      <c r="U956" s="52" t="s">
        <v>4283</v>
      </c>
      <c r="V956" s="26">
        <f>IF(E956="","",SUMIF(OUTBOUND!$G:$G,WMS!E956,OUTBOUND!$L:$L))</f>
        <v>1</v>
      </c>
      <c r="W956" s="26">
        <f>IF(E956="","",SUMIF(OUTBOUND!$G:$G,WMS!E956,OUTBOUND!$M:$M))</f>
        <v>12</v>
      </c>
      <c r="X956" s="73">
        <f>IF(E956="","",SUMIF(OUTBOUND!$G:$G,WMS!E956,OUTBOUND!$O:$O))</f>
        <v>0.9</v>
      </c>
      <c r="Y956" s="73">
        <f>IF(E956="","",SUMIF(OUTBOUND!$G:$G,WMS!E956,OUTBOUND!$AC:$AC))</f>
        <v>0.333333333333334</v>
      </c>
      <c r="Z956" s="73">
        <f>IF(E956="","",SUMIF(OUTBOUND!$G:$G,WMS!E956,OUTBOUND!$P:$P))</f>
        <v>0.006</v>
      </c>
      <c r="AA956" s="26">
        <f t="shared" si="364"/>
        <v>2</v>
      </c>
      <c r="AB956" s="26">
        <f t="shared" si="365"/>
        <v>24</v>
      </c>
      <c r="AC956" s="73">
        <f t="shared" si="366"/>
        <v>1.8</v>
      </c>
      <c r="AD956" s="73">
        <f t="shared" si="367"/>
        <v>0.666666666666666</v>
      </c>
      <c r="AE956" s="73">
        <f t="shared" si="368"/>
        <v>0.014</v>
      </c>
      <c r="AF956" s="82" t="b">
        <f t="shared" si="369"/>
        <v>1</v>
      </c>
    </row>
    <row r="957" spans="1:32">
      <c r="A957" s="43" t="s">
        <v>3685</v>
      </c>
      <c r="B957" s="19" t="s">
        <v>1855</v>
      </c>
      <c r="C957" s="19" t="s">
        <v>4294</v>
      </c>
      <c r="D957" s="19">
        <v>42706717</v>
      </c>
      <c r="E957" s="58" t="str">
        <f t="shared" si="358"/>
        <v>KG-ARI-1909-00203-04777/42706717</v>
      </c>
      <c r="F957" s="19" t="s">
        <v>1857</v>
      </c>
      <c r="G957" s="19" t="s">
        <v>1862</v>
      </c>
      <c r="H957" s="45">
        <v>43733</v>
      </c>
      <c r="I957" s="46">
        <v>8</v>
      </c>
      <c r="J957" s="46">
        <v>96</v>
      </c>
      <c r="K957" s="67">
        <f t="shared" si="359"/>
        <v>12</v>
      </c>
      <c r="L957" s="47">
        <v>1.2</v>
      </c>
      <c r="M957" s="68">
        <f t="shared" si="360"/>
        <v>9.6</v>
      </c>
      <c r="N957" s="46">
        <v>22</v>
      </c>
      <c r="O957" s="46">
        <v>13</v>
      </c>
      <c r="P957" s="46">
        <v>20</v>
      </c>
      <c r="Q957" s="73">
        <f t="shared" si="361"/>
        <v>0.006</v>
      </c>
      <c r="R957" s="67">
        <f t="shared" si="362"/>
        <v>0.05</v>
      </c>
      <c r="S957" s="74">
        <f t="shared" si="363"/>
        <v>0.0625</v>
      </c>
      <c r="T957" s="51">
        <v>6</v>
      </c>
      <c r="U957" s="52" t="s">
        <v>4295</v>
      </c>
      <c r="V957" s="26">
        <f>IF(E957="","",SUMIF(OUTBOUND!$G:$G,WMS!E957,OUTBOUND!$L:$L))</f>
        <v>2</v>
      </c>
      <c r="W957" s="26">
        <f>IF(E957="","",SUMIF(OUTBOUND!$G:$G,WMS!E957,OUTBOUND!$M:$M))</f>
        <v>24</v>
      </c>
      <c r="X957" s="73">
        <f>IF(E957="","",SUMIF(OUTBOUND!$G:$G,WMS!E957,OUTBOUND!$O:$O))</f>
        <v>2.4</v>
      </c>
      <c r="Y957" s="73">
        <f>IF(E957="","",SUMIF(OUTBOUND!$G:$G,WMS!E957,OUTBOUND!$AC:$AC))</f>
        <v>1.5</v>
      </c>
      <c r="Z957" s="73">
        <f>IF(E957="","",SUMIF(OUTBOUND!$G:$G,WMS!E957,OUTBOUND!$P:$P))</f>
        <v>0.012</v>
      </c>
      <c r="AA957" s="26">
        <f t="shared" si="364"/>
        <v>6</v>
      </c>
      <c r="AB957" s="26">
        <f t="shared" si="365"/>
        <v>72</v>
      </c>
      <c r="AC957" s="73">
        <f t="shared" si="366"/>
        <v>7.2</v>
      </c>
      <c r="AD957" s="73">
        <f t="shared" si="367"/>
        <v>4.5</v>
      </c>
      <c r="AE957" s="73">
        <f t="shared" si="368"/>
        <v>0.038</v>
      </c>
      <c r="AF957" s="82" t="b">
        <f t="shared" si="369"/>
        <v>1</v>
      </c>
    </row>
    <row r="958" spans="1:32">
      <c r="A958" s="43" t="s">
        <v>3685</v>
      </c>
      <c r="B958" s="19" t="s">
        <v>1855</v>
      </c>
      <c r="C958" s="19" t="s">
        <v>4294</v>
      </c>
      <c r="D958" s="19">
        <v>42742074</v>
      </c>
      <c r="E958" s="58" t="str">
        <f t="shared" si="358"/>
        <v>KG-ARI-1909-00203-04777/42742074</v>
      </c>
      <c r="F958" s="19" t="s">
        <v>1857</v>
      </c>
      <c r="G958" s="19" t="s">
        <v>1864</v>
      </c>
      <c r="H958" s="45">
        <v>43733</v>
      </c>
      <c r="I958" s="46">
        <v>6</v>
      </c>
      <c r="J958" s="46">
        <v>72</v>
      </c>
      <c r="K958" s="67">
        <f t="shared" si="359"/>
        <v>12</v>
      </c>
      <c r="L958" s="47">
        <v>1.1</v>
      </c>
      <c r="M958" s="68">
        <f t="shared" si="360"/>
        <v>6.6</v>
      </c>
      <c r="N958" s="46">
        <v>23</v>
      </c>
      <c r="O958" s="46">
        <v>13</v>
      </c>
      <c r="P958" s="46">
        <v>20</v>
      </c>
      <c r="Q958" s="73">
        <f t="shared" si="361"/>
        <v>0.006</v>
      </c>
      <c r="R958" s="67">
        <f t="shared" si="362"/>
        <v>0.04</v>
      </c>
      <c r="S958" s="74">
        <f t="shared" si="363"/>
        <v>0.0555555555555556</v>
      </c>
      <c r="T958" s="51">
        <v>4</v>
      </c>
      <c r="U958" s="52" t="s">
        <v>4283</v>
      </c>
      <c r="V958" s="26">
        <f>IF(E958="","",SUMIF(OUTBOUND!$G:$G,WMS!E958,OUTBOUND!$L:$L))</f>
        <v>2</v>
      </c>
      <c r="W958" s="26">
        <f>IF(E958="","",SUMIF(OUTBOUND!$G:$G,WMS!E958,OUTBOUND!$M:$M))</f>
        <v>24</v>
      </c>
      <c r="X958" s="73">
        <f>IF(E958="","",SUMIF(OUTBOUND!$G:$G,WMS!E958,OUTBOUND!$O:$O))</f>
        <v>2.2</v>
      </c>
      <c r="Y958" s="73">
        <f>IF(E958="","",SUMIF(OUTBOUND!$G:$G,WMS!E958,OUTBOUND!$AC:$AC))</f>
        <v>1.33333333333333</v>
      </c>
      <c r="Z958" s="73">
        <f>IF(E958="","",SUMIF(OUTBOUND!$G:$G,WMS!E958,OUTBOUND!$P:$P))</f>
        <v>0.012</v>
      </c>
      <c r="AA958" s="26">
        <f t="shared" si="364"/>
        <v>4</v>
      </c>
      <c r="AB958" s="26">
        <f t="shared" si="365"/>
        <v>48</v>
      </c>
      <c r="AC958" s="73">
        <f t="shared" si="366"/>
        <v>4.4</v>
      </c>
      <c r="AD958" s="73">
        <f t="shared" si="367"/>
        <v>2.66666666666667</v>
      </c>
      <c r="AE958" s="73">
        <f t="shared" si="368"/>
        <v>0.028</v>
      </c>
      <c r="AF958" s="82" t="b">
        <f t="shared" si="369"/>
        <v>1</v>
      </c>
    </row>
    <row r="959" spans="1:32">
      <c r="A959" s="43" t="s">
        <v>3685</v>
      </c>
      <c r="B959" s="19" t="s">
        <v>1865</v>
      </c>
      <c r="C959" s="19" t="s">
        <v>4297</v>
      </c>
      <c r="D959" s="19">
        <v>42799153</v>
      </c>
      <c r="E959" s="58" t="str">
        <f t="shared" si="358"/>
        <v>KG-ARI-1909-00203-04486/42799153</v>
      </c>
      <c r="F959" s="19" t="s">
        <v>1867</v>
      </c>
      <c r="G959" s="19" t="s">
        <v>1870</v>
      </c>
      <c r="H959" s="45">
        <v>43733</v>
      </c>
      <c r="I959" s="46">
        <v>10</v>
      </c>
      <c r="J959" s="46">
        <v>360</v>
      </c>
      <c r="K959" s="67">
        <f t="shared" si="359"/>
        <v>36</v>
      </c>
      <c r="L959" s="47">
        <v>3.8</v>
      </c>
      <c r="M959" s="68">
        <f t="shared" si="360"/>
        <v>38</v>
      </c>
      <c r="N959" s="46">
        <v>28</v>
      </c>
      <c r="O959" s="46">
        <v>19</v>
      </c>
      <c r="P959" s="46">
        <v>17</v>
      </c>
      <c r="Q959" s="73">
        <f t="shared" si="361"/>
        <v>0.009</v>
      </c>
      <c r="R959" s="67">
        <f t="shared" si="362"/>
        <v>0.09</v>
      </c>
      <c r="S959" s="74">
        <f t="shared" si="363"/>
        <v>0.0916666666666667</v>
      </c>
      <c r="T959" s="51">
        <v>33</v>
      </c>
      <c r="U959" s="52" t="s">
        <v>4292</v>
      </c>
      <c r="V959" s="26">
        <f>IF(E959="","",SUMIF(OUTBOUND!$G:$G,WMS!E959,OUTBOUND!$L:$L))</f>
        <v>3</v>
      </c>
      <c r="W959" s="26">
        <f>IF(E959="","",SUMIF(OUTBOUND!$G:$G,WMS!E959,OUTBOUND!$M:$M))</f>
        <v>108</v>
      </c>
      <c r="X959" s="73">
        <f>IF(E959="","",SUMIF(OUTBOUND!$G:$G,WMS!E959,OUTBOUND!$O:$O))</f>
        <v>11.4</v>
      </c>
      <c r="Y959" s="73">
        <f>IF(E959="","",SUMIF(OUTBOUND!$G:$G,WMS!E959,OUTBOUND!$AC:$AC))</f>
        <v>9.9</v>
      </c>
      <c r="Z959" s="73">
        <f>IF(E959="","",SUMIF(OUTBOUND!$G:$G,WMS!E959,OUTBOUND!$P:$P))</f>
        <v>0.027</v>
      </c>
      <c r="AA959" s="26">
        <f t="shared" si="364"/>
        <v>7</v>
      </c>
      <c r="AB959" s="26">
        <f t="shared" si="365"/>
        <v>252</v>
      </c>
      <c r="AC959" s="73">
        <f t="shared" si="366"/>
        <v>26.6</v>
      </c>
      <c r="AD959" s="73">
        <f t="shared" si="367"/>
        <v>23.1</v>
      </c>
      <c r="AE959" s="73">
        <f t="shared" si="368"/>
        <v>0.063</v>
      </c>
      <c r="AF959" s="82" t="b">
        <f t="shared" si="369"/>
        <v>1</v>
      </c>
    </row>
    <row r="960" spans="1:32">
      <c r="A960" s="43" t="s">
        <v>3685</v>
      </c>
      <c r="B960" s="19" t="s">
        <v>1865</v>
      </c>
      <c r="C960" s="19" t="s">
        <v>4297</v>
      </c>
      <c r="D960" s="19">
        <v>41904534</v>
      </c>
      <c r="E960" s="58" t="str">
        <f t="shared" si="358"/>
        <v>KG-ARI-1909-00203-04486/41904534</v>
      </c>
      <c r="F960" s="19" t="s">
        <v>1867</v>
      </c>
      <c r="G960" s="20" t="s">
        <v>1868</v>
      </c>
      <c r="H960" s="45">
        <v>43733</v>
      </c>
      <c r="I960" s="46">
        <v>3</v>
      </c>
      <c r="J960" s="46">
        <v>576</v>
      </c>
      <c r="K960" s="67">
        <f t="shared" si="359"/>
        <v>192</v>
      </c>
      <c r="L960" s="47">
        <v>5.5</v>
      </c>
      <c r="M960" s="68">
        <f t="shared" si="360"/>
        <v>16.5</v>
      </c>
      <c r="N960" s="46">
        <v>25</v>
      </c>
      <c r="O960" s="46">
        <v>20.5</v>
      </c>
      <c r="P960" s="46">
        <v>23.5</v>
      </c>
      <c r="Q960" s="73">
        <f t="shared" si="361"/>
        <v>0.012</v>
      </c>
      <c r="R960" s="67">
        <f t="shared" si="362"/>
        <v>0.04</v>
      </c>
      <c r="S960" s="74">
        <f t="shared" si="363"/>
        <v>0.0260416666666667</v>
      </c>
      <c r="T960" s="51">
        <v>15</v>
      </c>
      <c r="U960" s="52" t="s">
        <v>4298</v>
      </c>
      <c r="V960" s="26">
        <f>IF(E960="","",SUMIF(OUTBOUND!$G:$G,WMS!E960,OUTBOUND!$L:$L))</f>
        <v>1</v>
      </c>
      <c r="W960" s="26">
        <f>IF(E960="","",SUMIF(OUTBOUND!$G:$G,WMS!E960,OUTBOUND!$M:$M))</f>
        <v>192</v>
      </c>
      <c r="X960" s="73">
        <f>IF(E960="","",SUMIF(OUTBOUND!$G:$G,WMS!E960,OUTBOUND!$O:$O))</f>
        <v>5.5</v>
      </c>
      <c r="Y960" s="73">
        <f>IF(E960="","",SUMIF(OUTBOUND!$G:$G,WMS!E960,OUTBOUND!$AC:$AC))</f>
        <v>5.00000000000001</v>
      </c>
      <c r="Z960" s="73">
        <f>IF(E960="","",SUMIF(OUTBOUND!$G:$G,WMS!E960,OUTBOUND!$P:$P))</f>
        <v>0.012</v>
      </c>
      <c r="AA960" s="26">
        <f t="shared" si="364"/>
        <v>2</v>
      </c>
      <c r="AB960" s="26">
        <f t="shared" si="365"/>
        <v>384</v>
      </c>
      <c r="AC960" s="73">
        <f t="shared" si="366"/>
        <v>11</v>
      </c>
      <c r="AD960" s="73">
        <f t="shared" si="367"/>
        <v>9.99999999999999</v>
      </c>
      <c r="AE960" s="73">
        <f t="shared" si="368"/>
        <v>0.028</v>
      </c>
      <c r="AF960" s="82" t="b">
        <f t="shared" si="369"/>
        <v>1</v>
      </c>
    </row>
    <row r="961" spans="1:32">
      <c r="A961" s="43" t="s">
        <v>3685</v>
      </c>
      <c r="B961" s="19" t="s">
        <v>1865</v>
      </c>
      <c r="C961" s="19" t="s">
        <v>4297</v>
      </c>
      <c r="D961" s="19">
        <v>42477259</v>
      </c>
      <c r="E961" s="58" t="str">
        <f t="shared" si="358"/>
        <v>KG-ARI-1909-00203-04486/42477259</v>
      </c>
      <c r="F961" s="19" t="s">
        <v>1867</v>
      </c>
      <c r="G961" s="19" t="s">
        <v>1869</v>
      </c>
      <c r="H961" s="45">
        <v>43733</v>
      </c>
      <c r="I961" s="46">
        <v>12</v>
      </c>
      <c r="J961" s="46">
        <v>864</v>
      </c>
      <c r="K961" s="67">
        <f t="shared" si="359"/>
        <v>72</v>
      </c>
      <c r="L961" s="47">
        <v>3.6</v>
      </c>
      <c r="M961" s="68">
        <f t="shared" si="360"/>
        <v>43.2</v>
      </c>
      <c r="N961" s="46">
        <v>24</v>
      </c>
      <c r="O961" s="46">
        <v>23</v>
      </c>
      <c r="P961" s="46">
        <v>21</v>
      </c>
      <c r="Q961" s="73">
        <f t="shared" si="361"/>
        <v>0.012</v>
      </c>
      <c r="R961" s="67">
        <f t="shared" si="362"/>
        <v>0.14</v>
      </c>
      <c r="S961" s="74">
        <f t="shared" si="363"/>
        <v>0.0430555555555556</v>
      </c>
      <c r="T961" s="51">
        <v>37.2</v>
      </c>
      <c r="U961" s="52" t="s">
        <v>4298</v>
      </c>
      <c r="V961" s="26">
        <f>IF(E961="","",SUMIF(OUTBOUND!$G:$G,WMS!E961,OUTBOUND!$L:$L))</f>
        <v>5</v>
      </c>
      <c r="W961" s="26">
        <f>IF(E961="","",SUMIF(OUTBOUND!$G:$G,WMS!E961,OUTBOUND!$M:$M))</f>
        <v>360</v>
      </c>
      <c r="X961" s="73">
        <f>IF(E961="","",SUMIF(OUTBOUND!$G:$G,WMS!E961,OUTBOUND!$O:$O))</f>
        <v>18</v>
      </c>
      <c r="Y961" s="73">
        <f>IF(E961="","",SUMIF(OUTBOUND!$G:$G,WMS!E961,OUTBOUND!$AC:$AC))</f>
        <v>15.5</v>
      </c>
      <c r="Z961" s="73">
        <f>IF(E961="","",SUMIF(OUTBOUND!$G:$G,WMS!E961,OUTBOUND!$P:$P))</f>
        <v>0.06</v>
      </c>
      <c r="AA961" s="26">
        <f t="shared" si="364"/>
        <v>7</v>
      </c>
      <c r="AB961" s="26">
        <f t="shared" si="365"/>
        <v>504</v>
      </c>
      <c r="AC961" s="73">
        <f t="shared" si="366"/>
        <v>25.2</v>
      </c>
      <c r="AD961" s="73">
        <f t="shared" si="367"/>
        <v>21.7</v>
      </c>
      <c r="AE961" s="73">
        <f t="shared" si="368"/>
        <v>0.08</v>
      </c>
      <c r="AF961" s="82" t="b">
        <f t="shared" si="369"/>
        <v>1</v>
      </c>
    </row>
    <row r="962" spans="1:33">
      <c r="A962" s="61" t="s">
        <v>3685</v>
      </c>
      <c r="B962" s="62" t="s">
        <v>1865</v>
      </c>
      <c r="C962" s="62" t="s">
        <v>4297</v>
      </c>
      <c r="D962" s="62">
        <v>38256844</v>
      </c>
      <c r="E962" s="58" t="str">
        <f t="shared" si="358"/>
        <v>KG-ARI-1909-00203-04486/38256844</v>
      </c>
      <c r="F962" s="19" t="s">
        <v>1867</v>
      </c>
      <c r="G962" s="19" t="s">
        <v>1873</v>
      </c>
      <c r="H962" s="45">
        <v>43733</v>
      </c>
      <c r="I962" s="46">
        <v>6</v>
      </c>
      <c r="J962" s="46">
        <v>120</v>
      </c>
      <c r="K962" s="67">
        <f t="shared" si="359"/>
        <v>20</v>
      </c>
      <c r="L962" s="47">
        <v>3.12</v>
      </c>
      <c r="M962" s="68">
        <f t="shared" si="360"/>
        <v>18.72</v>
      </c>
      <c r="N962" s="46">
        <v>45.5</v>
      </c>
      <c r="O962" s="46">
        <v>26.5</v>
      </c>
      <c r="P962" s="46">
        <v>26.5</v>
      </c>
      <c r="Q962" s="73">
        <f t="shared" si="361"/>
        <v>0.032</v>
      </c>
      <c r="R962" s="67">
        <f t="shared" si="362"/>
        <v>0.19</v>
      </c>
      <c r="S962" s="74">
        <f t="shared" si="363"/>
        <v>0.131</v>
      </c>
      <c r="T962" s="51">
        <v>15.72</v>
      </c>
      <c r="U962" s="52" t="s">
        <v>4298</v>
      </c>
      <c r="V962" s="26">
        <f>IF(E962="","",SUMIF(OUTBOUND!$G:$G,WMS!E962,OUTBOUND!$L:$L))</f>
        <v>6</v>
      </c>
      <c r="W962" s="26">
        <f>IF(E962="","",SUMIF(OUTBOUND!$G:$G,WMS!E962,OUTBOUND!$M:$M))</f>
        <v>120</v>
      </c>
      <c r="X962" s="73">
        <f>IF(E962="","",SUMIF(OUTBOUND!$G:$G,WMS!E962,OUTBOUND!$O:$O))</f>
        <v>18.72</v>
      </c>
      <c r="Y962" s="73">
        <f>IF(E962="","",SUMIF(OUTBOUND!$G:$G,WMS!E962,OUTBOUND!$AC:$AC))</f>
        <v>15.72</v>
      </c>
      <c r="Z962" s="73">
        <f>IF(E962="","",SUMIF(OUTBOUND!$G:$G,WMS!E962,OUTBOUND!$P:$P))</f>
        <v>0.192</v>
      </c>
      <c r="AA962" s="26">
        <f t="shared" si="364"/>
        <v>0</v>
      </c>
      <c r="AB962" s="26">
        <f t="shared" si="365"/>
        <v>0</v>
      </c>
      <c r="AC962" s="73">
        <f t="shared" si="366"/>
        <v>0</v>
      </c>
      <c r="AD962" s="73">
        <f t="shared" si="367"/>
        <v>0</v>
      </c>
      <c r="AE962" s="73">
        <f t="shared" si="368"/>
        <v>-0.002</v>
      </c>
      <c r="AF962" s="82" t="e">
        <f t="shared" si="369"/>
        <v>#DIV/0!</v>
      </c>
      <c r="AG962" s="60" t="s">
        <v>3310</v>
      </c>
    </row>
    <row r="963" spans="1:32">
      <c r="A963" s="43" t="s">
        <v>3685</v>
      </c>
      <c r="B963" s="19" t="s">
        <v>1865</v>
      </c>
      <c r="C963" s="19" t="s">
        <v>4297</v>
      </c>
      <c r="D963" s="19">
        <v>42707028</v>
      </c>
      <c r="E963" s="58" t="str">
        <f t="shared" si="358"/>
        <v>KG-ARI-1909-00203-04486/42707028</v>
      </c>
      <c r="F963" s="19" t="s">
        <v>1867</v>
      </c>
      <c r="G963" s="19" t="s">
        <v>1871</v>
      </c>
      <c r="H963" s="45">
        <v>43733</v>
      </c>
      <c r="I963" s="46">
        <v>16</v>
      </c>
      <c r="J963" s="46">
        <v>160</v>
      </c>
      <c r="K963" s="67">
        <f t="shared" si="359"/>
        <v>10</v>
      </c>
      <c r="L963" s="47">
        <v>4.94</v>
      </c>
      <c r="M963" s="68">
        <f t="shared" si="360"/>
        <v>79.04</v>
      </c>
      <c r="N963" s="46">
        <v>58</v>
      </c>
      <c r="O963" s="46">
        <v>24.5</v>
      </c>
      <c r="P963" s="46">
        <v>21</v>
      </c>
      <c r="Q963" s="73">
        <f t="shared" si="361"/>
        <v>0.03</v>
      </c>
      <c r="R963" s="67">
        <f t="shared" si="362"/>
        <v>0.48</v>
      </c>
      <c r="S963" s="74">
        <f t="shared" si="363"/>
        <v>0.444</v>
      </c>
      <c r="T963" s="51">
        <v>71.04</v>
      </c>
      <c r="U963" s="52" t="s">
        <v>4298</v>
      </c>
      <c r="V963" s="26">
        <f>IF(E963="","",SUMIF(OUTBOUND!$G:$G,WMS!E963,OUTBOUND!$L:$L))</f>
        <v>13</v>
      </c>
      <c r="W963" s="26">
        <f>IF(E963="","",SUMIF(OUTBOUND!$G:$G,WMS!E963,OUTBOUND!$M:$M))</f>
        <v>130</v>
      </c>
      <c r="X963" s="73">
        <f>IF(E963="","",SUMIF(OUTBOUND!$G:$G,WMS!E963,OUTBOUND!$O:$O))</f>
        <v>64.22</v>
      </c>
      <c r="Y963" s="73">
        <f>IF(E963="","",SUMIF(OUTBOUND!$G:$G,WMS!E963,OUTBOUND!$AC:$AC))</f>
        <v>57.72</v>
      </c>
      <c r="Z963" s="73">
        <f>IF(E963="","",SUMIF(OUTBOUND!$G:$G,WMS!E963,OUTBOUND!$P:$P))</f>
        <v>0.39</v>
      </c>
      <c r="AA963" s="26">
        <f t="shared" si="364"/>
        <v>3</v>
      </c>
      <c r="AB963" s="26">
        <f t="shared" si="365"/>
        <v>30</v>
      </c>
      <c r="AC963" s="73">
        <f t="shared" si="366"/>
        <v>14.82</v>
      </c>
      <c r="AD963" s="73">
        <f t="shared" si="367"/>
        <v>13.32</v>
      </c>
      <c r="AE963" s="73">
        <f t="shared" si="368"/>
        <v>0.09</v>
      </c>
      <c r="AF963" s="82" t="b">
        <f t="shared" si="369"/>
        <v>1</v>
      </c>
    </row>
    <row r="964" spans="1:32">
      <c r="A964" s="43" t="s">
        <v>3685</v>
      </c>
      <c r="B964" s="19" t="s">
        <v>1865</v>
      </c>
      <c r="C964" s="19" t="s">
        <v>4297</v>
      </c>
      <c r="D964" s="19">
        <v>42703907</v>
      </c>
      <c r="E964" s="58" t="str">
        <f t="shared" si="358"/>
        <v>KG-ARI-1909-00203-04486/42703907</v>
      </c>
      <c r="F964" s="19" t="s">
        <v>1867</v>
      </c>
      <c r="G964" s="19" t="s">
        <v>1875</v>
      </c>
      <c r="H964" s="45">
        <v>43733</v>
      </c>
      <c r="I964" s="46">
        <v>216</v>
      </c>
      <c r="J964" s="46">
        <v>1296</v>
      </c>
      <c r="K964" s="67">
        <f t="shared" si="359"/>
        <v>6</v>
      </c>
      <c r="L964" s="47">
        <v>7.34</v>
      </c>
      <c r="M964" s="68">
        <f t="shared" si="360"/>
        <v>1585.44</v>
      </c>
      <c r="N964" s="46">
        <v>41</v>
      </c>
      <c r="O964" s="46">
        <v>20</v>
      </c>
      <c r="P964" s="46">
        <v>47</v>
      </c>
      <c r="Q964" s="73">
        <f t="shared" si="361"/>
        <v>0.039</v>
      </c>
      <c r="R964" s="67">
        <f t="shared" si="362"/>
        <v>8.32</v>
      </c>
      <c r="S964" s="74">
        <f t="shared" si="363"/>
        <v>1.14</v>
      </c>
      <c r="T964" s="51">
        <v>1477.44</v>
      </c>
      <c r="U964" s="52" t="s">
        <v>4299</v>
      </c>
      <c r="V964" s="26">
        <f>IF(E964="","",SUMIF(OUTBOUND!$G:$G,WMS!E964,OUTBOUND!$L:$L))</f>
        <v>23</v>
      </c>
      <c r="W964" s="26">
        <f>IF(E964="","",SUMIF(OUTBOUND!$G:$G,WMS!E964,OUTBOUND!$M:$M))</f>
        <v>138</v>
      </c>
      <c r="X964" s="73">
        <f>IF(E964="","",SUMIF(OUTBOUND!$G:$G,WMS!E964,OUTBOUND!$O:$O))</f>
        <v>168.82</v>
      </c>
      <c r="Y964" s="73">
        <f>IF(E964="","",SUMIF(OUTBOUND!$G:$G,WMS!E964,OUTBOUND!$AC:$AC))</f>
        <v>157.32</v>
      </c>
      <c r="Z964" s="73">
        <f>IF(E964="","",SUMIF(OUTBOUND!$G:$G,WMS!E964,OUTBOUND!$P:$P))</f>
        <v>0.897</v>
      </c>
      <c r="AA964" s="26">
        <f t="shared" si="364"/>
        <v>193</v>
      </c>
      <c r="AB964" s="26">
        <f t="shared" si="365"/>
        <v>1158</v>
      </c>
      <c r="AC964" s="73">
        <f t="shared" si="366"/>
        <v>1416.62</v>
      </c>
      <c r="AD964" s="73">
        <f t="shared" si="367"/>
        <v>1320.12</v>
      </c>
      <c r="AE964" s="73">
        <f t="shared" si="368"/>
        <v>7.423</v>
      </c>
      <c r="AF964" s="82" t="b">
        <f t="shared" si="369"/>
        <v>1</v>
      </c>
    </row>
    <row r="965" spans="1:32">
      <c r="A965" s="43" t="s">
        <v>3685</v>
      </c>
      <c r="B965" s="19" t="s">
        <v>1877</v>
      </c>
      <c r="C965" s="19" t="s">
        <v>4300</v>
      </c>
      <c r="D965" s="19" t="s">
        <v>4301</v>
      </c>
      <c r="E965" s="58" t="str">
        <f t="shared" si="358"/>
        <v>KG-ARI-1909-00204-04414/68465001</v>
      </c>
      <c r="F965" s="19" t="s">
        <v>1879</v>
      </c>
      <c r="G965" s="19" t="s">
        <v>1880</v>
      </c>
      <c r="H965" s="45">
        <v>43733</v>
      </c>
      <c r="I965" s="46">
        <v>5</v>
      </c>
      <c r="J965" s="46">
        <v>30</v>
      </c>
      <c r="K965" s="67">
        <f t="shared" si="359"/>
        <v>6</v>
      </c>
      <c r="L965" s="47">
        <v>1.65</v>
      </c>
      <c r="M965" s="68">
        <f t="shared" si="360"/>
        <v>8.25</v>
      </c>
      <c r="N965" s="46">
        <v>24</v>
      </c>
      <c r="O965" s="46">
        <v>17</v>
      </c>
      <c r="P965" s="46">
        <v>14</v>
      </c>
      <c r="Q965" s="73">
        <f t="shared" si="361"/>
        <v>0.006</v>
      </c>
      <c r="R965" s="67">
        <f t="shared" si="362"/>
        <v>0.03</v>
      </c>
      <c r="S965" s="74">
        <f t="shared" si="363"/>
        <v>0.23</v>
      </c>
      <c r="T965" s="51">
        <v>6.9</v>
      </c>
      <c r="U965" s="52" t="s">
        <v>4293</v>
      </c>
      <c r="V965" s="26">
        <f>IF(E965="","",SUMIF(OUTBOUND!$G:$G,WMS!E965,OUTBOUND!$L:$L))</f>
        <v>0</v>
      </c>
      <c r="W965" s="26">
        <f>IF(E965="","",SUMIF(OUTBOUND!$G:$G,WMS!E965,OUTBOUND!$M:$M))</f>
        <v>0</v>
      </c>
      <c r="X965" s="73">
        <f>IF(E965="","",SUMIF(OUTBOUND!$G:$G,WMS!E965,OUTBOUND!$O:$O))</f>
        <v>0</v>
      </c>
      <c r="Y965" s="73">
        <f>IF(E965="","",SUMIF(OUTBOUND!$G:$G,WMS!E965,OUTBOUND!$AC:$AC))</f>
        <v>0</v>
      </c>
      <c r="Z965" s="73">
        <f>IF(E965="","",SUMIF(OUTBOUND!$G:$G,WMS!E965,OUTBOUND!$P:$P))</f>
        <v>0</v>
      </c>
      <c r="AA965" s="26">
        <f t="shared" si="364"/>
        <v>5</v>
      </c>
      <c r="AB965" s="26">
        <f t="shared" si="365"/>
        <v>30</v>
      </c>
      <c r="AC965" s="73">
        <f t="shared" si="366"/>
        <v>8.25</v>
      </c>
      <c r="AD965" s="73">
        <f t="shared" si="367"/>
        <v>6.9</v>
      </c>
      <c r="AE965" s="73">
        <f t="shared" si="368"/>
        <v>0.03</v>
      </c>
      <c r="AF965" s="82" t="b">
        <f t="shared" si="369"/>
        <v>1</v>
      </c>
    </row>
    <row r="966" spans="1:32">
      <c r="A966" s="43" t="s">
        <v>3685</v>
      </c>
      <c r="B966" s="19" t="s">
        <v>1877</v>
      </c>
      <c r="C966" s="19" t="s">
        <v>4300</v>
      </c>
      <c r="D966" s="19" t="s">
        <v>4302</v>
      </c>
      <c r="E966" s="58" t="str">
        <f t="shared" si="358"/>
        <v>KG-ARI-1909-00204-04414/69055119</v>
      </c>
      <c r="F966" s="19" t="s">
        <v>1879</v>
      </c>
      <c r="G966" s="19" t="s">
        <v>1882</v>
      </c>
      <c r="H966" s="45">
        <v>43733</v>
      </c>
      <c r="I966" s="46">
        <v>3</v>
      </c>
      <c r="J966" s="46">
        <v>18</v>
      </c>
      <c r="K966" s="67">
        <f t="shared" si="359"/>
        <v>6</v>
      </c>
      <c r="L966" s="47">
        <v>2.5</v>
      </c>
      <c r="M966" s="68">
        <f t="shared" si="360"/>
        <v>7.5</v>
      </c>
      <c r="N966" s="46">
        <v>51</v>
      </c>
      <c r="O966" s="46">
        <v>30</v>
      </c>
      <c r="P966" s="46">
        <v>25</v>
      </c>
      <c r="Q966" s="73">
        <f t="shared" si="361"/>
        <v>0.038</v>
      </c>
      <c r="R966" s="67">
        <f t="shared" si="362"/>
        <v>0.11</v>
      </c>
      <c r="S966" s="74">
        <f t="shared" si="363"/>
        <v>0.25</v>
      </c>
      <c r="T966" s="51">
        <v>4.5</v>
      </c>
      <c r="U966" s="52" t="s">
        <v>4293</v>
      </c>
      <c r="V966" s="26">
        <f>IF(E966="","",SUMIF(OUTBOUND!$G:$G,WMS!E966,OUTBOUND!$L:$L))</f>
        <v>0</v>
      </c>
      <c r="W966" s="26">
        <f>IF(E966="","",SUMIF(OUTBOUND!$G:$G,WMS!E966,OUTBOUND!$M:$M))</f>
        <v>0</v>
      </c>
      <c r="X966" s="73">
        <f>IF(E966="","",SUMIF(OUTBOUND!$G:$G,WMS!E966,OUTBOUND!$O:$O))</f>
        <v>0</v>
      </c>
      <c r="Y966" s="73">
        <f>IF(E966="","",SUMIF(OUTBOUND!$G:$G,WMS!E966,OUTBOUND!$AC:$AC))</f>
        <v>0</v>
      </c>
      <c r="Z966" s="73">
        <f>IF(E966="","",SUMIF(OUTBOUND!$G:$G,WMS!E966,OUTBOUND!$P:$P))</f>
        <v>0</v>
      </c>
      <c r="AA966" s="26">
        <f t="shared" si="364"/>
        <v>3</v>
      </c>
      <c r="AB966" s="26">
        <f t="shared" si="365"/>
        <v>18</v>
      </c>
      <c r="AC966" s="73">
        <f t="shared" si="366"/>
        <v>7.5</v>
      </c>
      <c r="AD966" s="73">
        <f t="shared" si="367"/>
        <v>4.5</v>
      </c>
      <c r="AE966" s="73">
        <f t="shared" si="368"/>
        <v>0.11</v>
      </c>
      <c r="AF966" s="82" t="b">
        <f t="shared" si="369"/>
        <v>1</v>
      </c>
    </row>
    <row r="967" spans="1:32">
      <c r="A967" s="43" t="s">
        <v>3685</v>
      </c>
      <c r="B967" s="19" t="s">
        <v>1877</v>
      </c>
      <c r="C967" s="19" t="s">
        <v>4300</v>
      </c>
      <c r="D967" s="19" t="s">
        <v>4303</v>
      </c>
      <c r="E967" s="58" t="str">
        <f t="shared" si="358"/>
        <v>KG-ARI-1909-00204-04414/69055102</v>
      </c>
      <c r="F967" s="19" t="s">
        <v>1879</v>
      </c>
      <c r="G967" s="19" t="s">
        <v>1882</v>
      </c>
      <c r="H967" s="45">
        <v>43733</v>
      </c>
      <c r="I967" s="46">
        <v>5</v>
      </c>
      <c r="J967" s="46">
        <v>30</v>
      </c>
      <c r="K967" s="67">
        <f t="shared" si="359"/>
        <v>6</v>
      </c>
      <c r="L967" s="47">
        <v>2.5</v>
      </c>
      <c r="M967" s="68">
        <f t="shared" si="360"/>
        <v>12.5</v>
      </c>
      <c r="N967" s="46">
        <v>51</v>
      </c>
      <c r="O967" s="46">
        <v>30</v>
      </c>
      <c r="P967" s="46">
        <v>25</v>
      </c>
      <c r="Q967" s="73">
        <f t="shared" si="361"/>
        <v>0.038</v>
      </c>
      <c r="R967" s="67">
        <f t="shared" si="362"/>
        <v>0.19</v>
      </c>
      <c r="S967" s="74">
        <f t="shared" si="363"/>
        <v>0.25</v>
      </c>
      <c r="T967" s="51">
        <v>7.5</v>
      </c>
      <c r="U967" s="52" t="s">
        <v>4293</v>
      </c>
      <c r="V967" s="26">
        <f>IF(E967="","",SUMIF(OUTBOUND!$G:$G,WMS!E967,OUTBOUND!$L:$L))</f>
        <v>0</v>
      </c>
      <c r="W967" s="26">
        <f>IF(E967="","",SUMIF(OUTBOUND!$G:$G,WMS!E967,OUTBOUND!$M:$M))</f>
        <v>0</v>
      </c>
      <c r="X967" s="73">
        <f>IF(E967="","",SUMIF(OUTBOUND!$G:$G,WMS!E967,OUTBOUND!$O:$O))</f>
        <v>0</v>
      </c>
      <c r="Y967" s="73">
        <f>IF(E967="","",SUMIF(OUTBOUND!$G:$G,WMS!E967,OUTBOUND!$AC:$AC))</f>
        <v>0</v>
      </c>
      <c r="Z967" s="73">
        <f>IF(E967="","",SUMIF(OUTBOUND!$G:$G,WMS!E967,OUTBOUND!$P:$P))</f>
        <v>0</v>
      </c>
      <c r="AA967" s="26">
        <f t="shared" si="364"/>
        <v>5</v>
      </c>
      <c r="AB967" s="26">
        <f t="shared" si="365"/>
        <v>30</v>
      </c>
      <c r="AC967" s="73">
        <f t="shared" si="366"/>
        <v>12.5</v>
      </c>
      <c r="AD967" s="73">
        <f t="shared" si="367"/>
        <v>7.5</v>
      </c>
      <c r="AE967" s="73">
        <f t="shared" si="368"/>
        <v>0.19</v>
      </c>
      <c r="AF967" s="82" t="b">
        <f t="shared" si="369"/>
        <v>1</v>
      </c>
    </row>
    <row r="968" spans="1:33">
      <c r="A968" s="61" t="s">
        <v>3685</v>
      </c>
      <c r="B968" s="62" t="s">
        <v>1884</v>
      </c>
      <c r="C968" s="62" t="s">
        <v>4304</v>
      </c>
      <c r="D968" s="62" t="s">
        <v>4305</v>
      </c>
      <c r="E968" s="58" t="str">
        <f t="shared" si="358"/>
        <v>KG-ARI-1909-00203-04827/42797067</v>
      </c>
      <c r="F968" s="19" t="s">
        <v>1886</v>
      </c>
      <c r="G968" s="19" t="s">
        <v>1887</v>
      </c>
      <c r="H968" s="45">
        <v>43733</v>
      </c>
      <c r="I968" s="46">
        <v>2</v>
      </c>
      <c r="J968" s="46">
        <v>24</v>
      </c>
      <c r="K968" s="67">
        <f t="shared" si="359"/>
        <v>12</v>
      </c>
      <c r="L968" s="47">
        <v>1</v>
      </c>
      <c r="M968" s="68">
        <f t="shared" si="360"/>
        <v>2</v>
      </c>
      <c r="N968" s="46">
        <v>22.5</v>
      </c>
      <c r="O968" s="46">
        <v>15</v>
      </c>
      <c r="P968" s="46">
        <v>11</v>
      </c>
      <c r="Q968" s="73">
        <f t="shared" si="361"/>
        <v>0.004</v>
      </c>
      <c r="R968" s="67">
        <f t="shared" si="362"/>
        <v>0.01</v>
      </c>
      <c r="S968" s="74">
        <f t="shared" si="363"/>
        <v>0.0666666666666667</v>
      </c>
      <c r="T968" s="51">
        <v>1.6</v>
      </c>
      <c r="U968" s="52" t="s">
        <v>4292</v>
      </c>
      <c r="V968" s="26">
        <f>IF(E968="","",SUMIF(OUTBOUND!$G:$G,WMS!E968,OUTBOUND!$L:$L))</f>
        <v>2</v>
      </c>
      <c r="W968" s="26">
        <f>IF(E968="","",SUMIF(OUTBOUND!$G:$G,WMS!E968,OUTBOUND!$M:$M))</f>
        <v>24</v>
      </c>
      <c r="X968" s="73">
        <f>IF(E968="","",SUMIF(OUTBOUND!$G:$G,WMS!E968,OUTBOUND!$O:$O))</f>
        <v>2</v>
      </c>
      <c r="Y968" s="73">
        <f>IF(E968="","",SUMIF(OUTBOUND!$G:$G,WMS!E968,OUTBOUND!$AC:$AC))</f>
        <v>1.6</v>
      </c>
      <c r="Z968" s="73">
        <f>IF(E968="","",SUMIF(OUTBOUND!$G:$G,WMS!E968,OUTBOUND!$P:$P))</f>
        <v>0.008</v>
      </c>
      <c r="AA968" s="26">
        <f t="shared" si="364"/>
        <v>0</v>
      </c>
      <c r="AB968" s="26">
        <f t="shared" si="365"/>
        <v>0</v>
      </c>
      <c r="AC968" s="73">
        <f t="shared" si="366"/>
        <v>0</v>
      </c>
      <c r="AD968" s="73">
        <f t="shared" si="367"/>
        <v>0</v>
      </c>
      <c r="AE968" s="73">
        <f t="shared" si="368"/>
        <v>0.002</v>
      </c>
      <c r="AF968" s="82" t="e">
        <f t="shared" si="369"/>
        <v>#DIV/0!</v>
      </c>
      <c r="AG968" s="60" t="s">
        <v>3310</v>
      </c>
    </row>
    <row r="969" spans="1:32">
      <c r="A969" s="43" t="s">
        <v>3685</v>
      </c>
      <c r="B969" s="19" t="s">
        <v>1884</v>
      </c>
      <c r="C969" s="19" t="s">
        <v>4304</v>
      </c>
      <c r="D969" s="19" t="s">
        <v>4306</v>
      </c>
      <c r="E969" s="58" t="str">
        <f t="shared" si="358"/>
        <v>KG-ARI-1909-00203-04827/42694458</v>
      </c>
      <c r="F969" s="19" t="s">
        <v>1886</v>
      </c>
      <c r="G969" s="19" t="s">
        <v>1887</v>
      </c>
      <c r="H969" s="45">
        <v>43733</v>
      </c>
      <c r="I969" s="46">
        <v>1</v>
      </c>
      <c r="J969" s="46">
        <v>12</v>
      </c>
      <c r="K969" s="67">
        <f t="shared" si="359"/>
        <v>12</v>
      </c>
      <c r="L969" s="47">
        <v>0.9</v>
      </c>
      <c r="M969" s="68">
        <f t="shared" si="360"/>
        <v>0.9</v>
      </c>
      <c r="N969" s="46">
        <v>22.5</v>
      </c>
      <c r="O969" s="46">
        <v>15</v>
      </c>
      <c r="P969" s="46">
        <v>11</v>
      </c>
      <c r="Q969" s="73">
        <f t="shared" si="361"/>
        <v>0.004</v>
      </c>
      <c r="R969" s="67">
        <f t="shared" si="362"/>
        <v>0</v>
      </c>
      <c r="S969" s="74">
        <f t="shared" si="363"/>
        <v>0.0666666666666667</v>
      </c>
      <c r="T969" s="51">
        <v>0.8</v>
      </c>
      <c r="U969" s="52" t="s">
        <v>4293</v>
      </c>
      <c r="V969" s="26">
        <f>IF(E969="","",SUMIF(OUTBOUND!$G:$G,WMS!E969,OUTBOUND!$L:$L))</f>
        <v>0</v>
      </c>
      <c r="W969" s="26">
        <f>IF(E969="","",SUMIF(OUTBOUND!$G:$G,WMS!E969,OUTBOUND!$M:$M))</f>
        <v>0</v>
      </c>
      <c r="X969" s="73">
        <f>IF(E969="","",SUMIF(OUTBOUND!$G:$G,WMS!E969,OUTBOUND!$O:$O))</f>
        <v>0</v>
      </c>
      <c r="Y969" s="73">
        <f>IF(E969="","",SUMIF(OUTBOUND!$G:$G,WMS!E969,OUTBOUND!$AC:$AC))</f>
        <v>0</v>
      </c>
      <c r="Z969" s="73">
        <f>IF(E969="","",SUMIF(OUTBOUND!$G:$G,WMS!E969,OUTBOUND!$P:$P))</f>
        <v>0</v>
      </c>
      <c r="AA969" s="26">
        <f t="shared" si="364"/>
        <v>1</v>
      </c>
      <c r="AB969" s="26">
        <f t="shared" si="365"/>
        <v>12</v>
      </c>
      <c r="AC969" s="73">
        <f t="shared" si="366"/>
        <v>0.9</v>
      </c>
      <c r="AD969" s="73">
        <f t="shared" si="367"/>
        <v>0.8</v>
      </c>
      <c r="AE969" s="73">
        <f t="shared" si="368"/>
        <v>0</v>
      </c>
      <c r="AF969" s="82" t="b">
        <f t="shared" si="369"/>
        <v>1</v>
      </c>
    </row>
    <row r="970" spans="1:33">
      <c r="A970" s="61" t="s">
        <v>3685</v>
      </c>
      <c r="B970" s="62" t="s">
        <v>1884</v>
      </c>
      <c r="C970" s="62" t="s">
        <v>4304</v>
      </c>
      <c r="D970" s="62" t="s">
        <v>4307</v>
      </c>
      <c r="E970" s="58" t="str">
        <f t="shared" si="358"/>
        <v>KG-ARI-1909-00203-04827/42796985</v>
      </c>
      <c r="F970" s="19" t="s">
        <v>1886</v>
      </c>
      <c r="G970" s="19" t="s">
        <v>1887</v>
      </c>
      <c r="H970" s="45">
        <v>43733</v>
      </c>
      <c r="I970" s="46">
        <v>2</v>
      </c>
      <c r="J970" s="46">
        <v>24</v>
      </c>
      <c r="K970" s="67">
        <f t="shared" si="359"/>
        <v>12</v>
      </c>
      <c r="L970" s="47">
        <v>1</v>
      </c>
      <c r="M970" s="68">
        <f t="shared" si="360"/>
        <v>2</v>
      </c>
      <c r="N970" s="46">
        <v>22.5</v>
      </c>
      <c r="O970" s="46">
        <v>15</v>
      </c>
      <c r="P970" s="46">
        <v>11</v>
      </c>
      <c r="Q970" s="73">
        <f t="shared" si="361"/>
        <v>0.004</v>
      </c>
      <c r="R970" s="67">
        <f t="shared" si="362"/>
        <v>0.01</v>
      </c>
      <c r="S970" s="74">
        <f t="shared" si="363"/>
        <v>0.0666666666666667</v>
      </c>
      <c r="T970" s="51">
        <v>1.6</v>
      </c>
      <c r="U970" s="52" t="s">
        <v>4292</v>
      </c>
      <c r="V970" s="26">
        <f>IF(E970="","",SUMIF(OUTBOUND!$G:$G,WMS!E970,OUTBOUND!$L:$L))</f>
        <v>2</v>
      </c>
      <c r="W970" s="26">
        <f>IF(E970="","",SUMIF(OUTBOUND!$G:$G,WMS!E970,OUTBOUND!$M:$M))</f>
        <v>24</v>
      </c>
      <c r="X970" s="73">
        <f>IF(E970="","",SUMIF(OUTBOUND!$G:$G,WMS!E970,OUTBOUND!$O:$O))</f>
        <v>2</v>
      </c>
      <c r="Y970" s="73">
        <f>IF(E970="","",SUMIF(OUTBOUND!$G:$G,WMS!E970,OUTBOUND!$AC:$AC))</f>
        <v>1.6</v>
      </c>
      <c r="Z970" s="73">
        <f>IF(E970="","",SUMIF(OUTBOUND!$G:$G,WMS!E970,OUTBOUND!$P:$P))</f>
        <v>0.008</v>
      </c>
      <c r="AA970" s="26">
        <f t="shared" si="364"/>
        <v>0</v>
      </c>
      <c r="AB970" s="26">
        <f t="shared" si="365"/>
        <v>0</v>
      </c>
      <c r="AC970" s="73">
        <f t="shared" si="366"/>
        <v>0</v>
      </c>
      <c r="AD970" s="73">
        <f t="shared" si="367"/>
        <v>0</v>
      </c>
      <c r="AE970" s="73">
        <f t="shared" si="368"/>
        <v>0.002</v>
      </c>
      <c r="AF970" s="82" t="e">
        <f t="shared" si="369"/>
        <v>#DIV/0!</v>
      </c>
      <c r="AG970" s="60" t="s">
        <v>3310</v>
      </c>
    </row>
    <row r="971" spans="1:33">
      <c r="A971" s="61" t="s">
        <v>3685</v>
      </c>
      <c r="B971" s="62" t="s">
        <v>1884</v>
      </c>
      <c r="C971" s="62" t="s">
        <v>4304</v>
      </c>
      <c r="D971" s="62" t="s">
        <v>4308</v>
      </c>
      <c r="E971" s="58" t="str">
        <f t="shared" si="358"/>
        <v>KG-ARI-1909-00203-04827/42796916</v>
      </c>
      <c r="F971" s="19" t="s">
        <v>1886</v>
      </c>
      <c r="G971" s="19" t="s">
        <v>1887</v>
      </c>
      <c r="H971" s="45">
        <v>43733</v>
      </c>
      <c r="I971" s="46">
        <v>2</v>
      </c>
      <c r="J971" s="46">
        <v>24</v>
      </c>
      <c r="K971" s="67">
        <f t="shared" si="359"/>
        <v>12</v>
      </c>
      <c r="L971" s="47">
        <v>1</v>
      </c>
      <c r="M971" s="68">
        <f t="shared" si="360"/>
        <v>2</v>
      </c>
      <c r="N971" s="46">
        <v>22.5</v>
      </c>
      <c r="O971" s="46">
        <v>15</v>
      </c>
      <c r="P971" s="46">
        <v>11</v>
      </c>
      <c r="Q971" s="73">
        <f t="shared" si="361"/>
        <v>0.004</v>
      </c>
      <c r="R971" s="67">
        <f t="shared" si="362"/>
        <v>0.01</v>
      </c>
      <c r="S971" s="74">
        <f t="shared" si="363"/>
        <v>0.0666666666666667</v>
      </c>
      <c r="T971" s="51">
        <v>1.6</v>
      </c>
      <c r="U971" s="52" t="s">
        <v>4292</v>
      </c>
      <c r="V971" s="26">
        <f>IF(E971="","",SUMIF(OUTBOUND!$G:$G,WMS!E971,OUTBOUND!$L:$L))</f>
        <v>2</v>
      </c>
      <c r="W971" s="26">
        <f>IF(E971="","",SUMIF(OUTBOUND!$G:$G,WMS!E971,OUTBOUND!$M:$M))</f>
        <v>24</v>
      </c>
      <c r="X971" s="73">
        <f>IF(E971="","",SUMIF(OUTBOUND!$G:$G,WMS!E971,OUTBOUND!$O:$O))</f>
        <v>2</v>
      </c>
      <c r="Y971" s="73">
        <f>IF(E971="","",SUMIF(OUTBOUND!$G:$G,WMS!E971,OUTBOUND!$AC:$AC))</f>
        <v>1.6</v>
      </c>
      <c r="Z971" s="73">
        <f>IF(E971="","",SUMIF(OUTBOUND!$G:$G,WMS!E971,OUTBOUND!$P:$P))</f>
        <v>0.008</v>
      </c>
      <c r="AA971" s="26">
        <f t="shared" si="364"/>
        <v>0</v>
      </c>
      <c r="AB971" s="26">
        <f t="shared" si="365"/>
        <v>0</v>
      </c>
      <c r="AC971" s="73">
        <f t="shared" si="366"/>
        <v>0</v>
      </c>
      <c r="AD971" s="73">
        <f t="shared" si="367"/>
        <v>0</v>
      </c>
      <c r="AE971" s="73">
        <f t="shared" si="368"/>
        <v>0.002</v>
      </c>
      <c r="AF971" s="82" t="e">
        <f t="shared" si="369"/>
        <v>#DIV/0!</v>
      </c>
      <c r="AG971" s="60" t="s">
        <v>3310</v>
      </c>
    </row>
    <row r="972" spans="1:33">
      <c r="A972" s="61" t="s">
        <v>3685</v>
      </c>
      <c r="B972" s="62" t="s">
        <v>1884</v>
      </c>
      <c r="C972" s="62" t="s">
        <v>4304</v>
      </c>
      <c r="D972" s="62" t="s">
        <v>4309</v>
      </c>
      <c r="E972" s="58" t="str">
        <f t="shared" si="358"/>
        <v>KG-ARI-1909-00203-04827/42796992</v>
      </c>
      <c r="F972" s="19" t="s">
        <v>1886</v>
      </c>
      <c r="G972" s="19" t="s">
        <v>1887</v>
      </c>
      <c r="H972" s="45">
        <v>43733</v>
      </c>
      <c r="I972" s="46">
        <v>2</v>
      </c>
      <c r="J972" s="46">
        <v>24</v>
      </c>
      <c r="K972" s="67">
        <f t="shared" si="359"/>
        <v>12</v>
      </c>
      <c r="L972" s="47">
        <v>1</v>
      </c>
      <c r="M972" s="68">
        <f t="shared" si="360"/>
        <v>2</v>
      </c>
      <c r="N972" s="46">
        <v>22.5</v>
      </c>
      <c r="O972" s="46">
        <v>15</v>
      </c>
      <c r="P972" s="46">
        <v>11</v>
      </c>
      <c r="Q972" s="73">
        <f t="shared" si="361"/>
        <v>0.004</v>
      </c>
      <c r="R972" s="67">
        <f t="shared" si="362"/>
        <v>0.01</v>
      </c>
      <c r="S972" s="74">
        <f t="shared" si="363"/>
        <v>0.0666666666666667</v>
      </c>
      <c r="T972" s="51">
        <v>1.6</v>
      </c>
      <c r="U972" s="52" t="s">
        <v>4292</v>
      </c>
      <c r="V972" s="26">
        <f>IF(E972="","",SUMIF(OUTBOUND!$G:$G,WMS!E972,OUTBOUND!$L:$L))</f>
        <v>2</v>
      </c>
      <c r="W972" s="26">
        <f>IF(E972="","",SUMIF(OUTBOUND!$G:$G,WMS!E972,OUTBOUND!$M:$M))</f>
        <v>24</v>
      </c>
      <c r="X972" s="73">
        <f>IF(E972="","",SUMIF(OUTBOUND!$G:$G,WMS!E972,OUTBOUND!$O:$O))</f>
        <v>2</v>
      </c>
      <c r="Y972" s="73">
        <f>IF(E972="","",SUMIF(OUTBOUND!$G:$G,WMS!E972,OUTBOUND!$AC:$AC))</f>
        <v>1.6</v>
      </c>
      <c r="Z972" s="73">
        <f>IF(E972="","",SUMIF(OUTBOUND!$G:$G,WMS!E972,OUTBOUND!$P:$P))</f>
        <v>0.008</v>
      </c>
      <c r="AA972" s="26">
        <f t="shared" si="364"/>
        <v>0</v>
      </c>
      <c r="AB972" s="26">
        <f t="shared" si="365"/>
        <v>0</v>
      </c>
      <c r="AC972" s="73">
        <f t="shared" si="366"/>
        <v>0</v>
      </c>
      <c r="AD972" s="73">
        <f t="shared" si="367"/>
        <v>0</v>
      </c>
      <c r="AE972" s="73">
        <f t="shared" si="368"/>
        <v>0.002</v>
      </c>
      <c r="AF972" s="82" t="e">
        <f t="shared" si="369"/>
        <v>#DIV/0!</v>
      </c>
      <c r="AG972" s="60" t="s">
        <v>3310</v>
      </c>
    </row>
    <row r="973" spans="1:33">
      <c r="A973" s="61" t="s">
        <v>3685</v>
      </c>
      <c r="B973" s="62" t="s">
        <v>1884</v>
      </c>
      <c r="C973" s="62" t="s">
        <v>4304</v>
      </c>
      <c r="D973" s="62" t="s">
        <v>4310</v>
      </c>
      <c r="E973" s="58" t="str">
        <f t="shared" si="358"/>
        <v>KG-ARI-1909-00203-04827/42796909</v>
      </c>
      <c r="F973" s="19" t="s">
        <v>1886</v>
      </c>
      <c r="G973" s="19" t="s">
        <v>1887</v>
      </c>
      <c r="H973" s="45">
        <v>43733</v>
      </c>
      <c r="I973" s="46">
        <v>2</v>
      </c>
      <c r="J973" s="46">
        <v>24</v>
      </c>
      <c r="K973" s="67">
        <f t="shared" si="359"/>
        <v>12</v>
      </c>
      <c r="L973" s="47">
        <v>1.1</v>
      </c>
      <c r="M973" s="68">
        <f t="shared" si="360"/>
        <v>2.2</v>
      </c>
      <c r="N973" s="46">
        <v>22.5</v>
      </c>
      <c r="O973" s="46">
        <v>15</v>
      </c>
      <c r="P973" s="46">
        <v>11</v>
      </c>
      <c r="Q973" s="73">
        <f t="shared" si="361"/>
        <v>0.004</v>
      </c>
      <c r="R973" s="67">
        <f t="shared" si="362"/>
        <v>0.01</v>
      </c>
      <c r="S973" s="74">
        <f t="shared" si="363"/>
        <v>0.0666666666666667</v>
      </c>
      <c r="T973" s="51">
        <v>1.6</v>
      </c>
      <c r="U973" s="52" t="s">
        <v>4292</v>
      </c>
      <c r="V973" s="26">
        <f>IF(E973="","",SUMIF(OUTBOUND!$G:$G,WMS!E973,OUTBOUND!$L:$L))</f>
        <v>2</v>
      </c>
      <c r="W973" s="26">
        <f>IF(E973="","",SUMIF(OUTBOUND!$G:$G,WMS!E973,OUTBOUND!$M:$M))</f>
        <v>24</v>
      </c>
      <c r="X973" s="73">
        <f>IF(E973="","",SUMIF(OUTBOUND!$G:$G,WMS!E973,OUTBOUND!$O:$O))</f>
        <v>2.2</v>
      </c>
      <c r="Y973" s="73">
        <f>IF(E973="","",SUMIF(OUTBOUND!$G:$G,WMS!E973,OUTBOUND!$AC:$AC))</f>
        <v>1.6</v>
      </c>
      <c r="Z973" s="73">
        <f>IF(E973="","",SUMIF(OUTBOUND!$G:$G,WMS!E973,OUTBOUND!$P:$P))</f>
        <v>0.008</v>
      </c>
      <c r="AA973" s="26">
        <f t="shared" si="364"/>
        <v>0</v>
      </c>
      <c r="AB973" s="26">
        <f t="shared" si="365"/>
        <v>0</v>
      </c>
      <c r="AC973" s="73">
        <f t="shared" si="366"/>
        <v>0</v>
      </c>
      <c r="AD973" s="73">
        <f t="shared" si="367"/>
        <v>0</v>
      </c>
      <c r="AE973" s="73">
        <f t="shared" si="368"/>
        <v>0.002</v>
      </c>
      <c r="AF973" s="82" t="e">
        <f t="shared" si="369"/>
        <v>#DIV/0!</v>
      </c>
      <c r="AG973" s="60" t="s">
        <v>3310</v>
      </c>
    </row>
    <row r="974" spans="1:33">
      <c r="A974" s="61" t="s">
        <v>3685</v>
      </c>
      <c r="B974" s="62" t="s">
        <v>1884</v>
      </c>
      <c r="C974" s="62" t="s">
        <v>4304</v>
      </c>
      <c r="D974" s="62" t="s">
        <v>4311</v>
      </c>
      <c r="E974" s="58" t="str">
        <f t="shared" si="358"/>
        <v>KG-ARI-1909-00203-04827/42797050</v>
      </c>
      <c r="F974" s="19" t="s">
        <v>1886</v>
      </c>
      <c r="G974" s="19" t="s">
        <v>1887</v>
      </c>
      <c r="H974" s="45">
        <v>43733</v>
      </c>
      <c r="I974" s="46">
        <v>2</v>
      </c>
      <c r="J974" s="46">
        <v>24</v>
      </c>
      <c r="K974" s="67">
        <f t="shared" si="359"/>
        <v>12</v>
      </c>
      <c r="L974" s="47">
        <v>1.1</v>
      </c>
      <c r="M974" s="68">
        <f t="shared" si="360"/>
        <v>2.2</v>
      </c>
      <c r="N974" s="46">
        <v>22.5</v>
      </c>
      <c r="O974" s="46">
        <v>15</v>
      </c>
      <c r="P974" s="46">
        <v>11</v>
      </c>
      <c r="Q974" s="73">
        <f t="shared" si="361"/>
        <v>0.004</v>
      </c>
      <c r="R974" s="67">
        <f t="shared" si="362"/>
        <v>0.01</v>
      </c>
      <c r="S974" s="74">
        <f t="shared" si="363"/>
        <v>0.0666666666666667</v>
      </c>
      <c r="T974" s="51">
        <v>1.6</v>
      </c>
      <c r="U974" s="52" t="s">
        <v>4292</v>
      </c>
      <c r="V974" s="26">
        <f>IF(E974="","",SUMIF(OUTBOUND!$G:$G,WMS!E974,OUTBOUND!$L:$L))</f>
        <v>2</v>
      </c>
      <c r="W974" s="26">
        <f>IF(E974="","",SUMIF(OUTBOUND!$G:$G,WMS!E974,OUTBOUND!$M:$M))</f>
        <v>24</v>
      </c>
      <c r="X974" s="73">
        <f>IF(E974="","",SUMIF(OUTBOUND!$G:$G,WMS!E974,OUTBOUND!$O:$O))</f>
        <v>2.2</v>
      </c>
      <c r="Y974" s="73">
        <f>IF(E974="","",SUMIF(OUTBOUND!$G:$G,WMS!E974,OUTBOUND!$AC:$AC))</f>
        <v>1.6</v>
      </c>
      <c r="Z974" s="73">
        <f>IF(E974="","",SUMIF(OUTBOUND!$G:$G,WMS!E974,OUTBOUND!$P:$P))</f>
        <v>0.008</v>
      </c>
      <c r="AA974" s="26">
        <f t="shared" si="364"/>
        <v>0</v>
      </c>
      <c r="AB974" s="26">
        <f t="shared" si="365"/>
        <v>0</v>
      </c>
      <c r="AC974" s="73">
        <f t="shared" si="366"/>
        <v>0</v>
      </c>
      <c r="AD974" s="73">
        <f t="shared" si="367"/>
        <v>0</v>
      </c>
      <c r="AE974" s="73">
        <f t="shared" si="368"/>
        <v>0.002</v>
      </c>
      <c r="AF974" s="82" t="e">
        <f t="shared" si="369"/>
        <v>#DIV/0!</v>
      </c>
      <c r="AG974" s="60" t="s">
        <v>3310</v>
      </c>
    </row>
    <row r="975" spans="1:32">
      <c r="A975" s="43" t="s">
        <v>3685</v>
      </c>
      <c r="B975" s="19" t="s">
        <v>1888</v>
      </c>
      <c r="C975" s="19" t="s">
        <v>4312</v>
      </c>
      <c r="D975" s="19">
        <v>69463280</v>
      </c>
      <c r="E975" s="58" t="str">
        <f t="shared" ref="E975:E1012" si="370">IF(D975="","",C975&amp;"/"&amp;D975)</f>
        <v>KG-ARI-1909-00182-
04066/69463280</v>
      </c>
      <c r="F975" s="19" t="s">
        <v>1890</v>
      </c>
      <c r="G975" s="19" t="s">
        <v>1891</v>
      </c>
      <c r="H975" s="45">
        <v>43733</v>
      </c>
      <c r="I975" s="46">
        <v>8</v>
      </c>
      <c r="J975" s="46">
        <v>48</v>
      </c>
      <c r="K975" s="67">
        <f t="shared" ref="K975:K1012" si="371">IF(J975="","",J975/I975)</f>
        <v>6</v>
      </c>
      <c r="L975" s="47">
        <v>3.1</v>
      </c>
      <c r="M975" s="68">
        <f t="shared" ref="M975:M1012" si="372">IF(L975="","",ROUND(I975*L975,3))</f>
        <v>24.8</v>
      </c>
      <c r="N975" s="46">
        <v>61</v>
      </c>
      <c r="O975" s="46">
        <v>40</v>
      </c>
      <c r="P975" s="46">
        <v>40</v>
      </c>
      <c r="Q975" s="73">
        <f t="shared" ref="Q975:Q1012" si="373">IF(P975="","",ROUND(N975*O975*P975/1000000,3))</f>
        <v>0.098</v>
      </c>
      <c r="R975" s="67">
        <f t="shared" ref="R975:R1012" si="374">IF(Q975="","",ROUND(N975*O975*P975/1000000*I975,2))</f>
        <v>0.78</v>
      </c>
      <c r="S975" s="74">
        <f t="shared" ref="S975:S1012" si="375">IF(T975="","",T975/J975)</f>
        <v>0.33</v>
      </c>
      <c r="T975" s="51">
        <v>15.84</v>
      </c>
      <c r="U975" s="52" t="s">
        <v>4283</v>
      </c>
      <c r="V975" s="26">
        <f>IF(E975="","",SUMIF(OUTBOUND!$G:$G,WMS!E975,OUTBOUND!$L:$L))</f>
        <v>0</v>
      </c>
      <c r="W975" s="26">
        <f>IF(E975="","",SUMIF(OUTBOUND!$G:$G,WMS!E975,OUTBOUND!$M:$M))</f>
        <v>0</v>
      </c>
      <c r="X975" s="73">
        <f>IF(E975="","",SUMIF(OUTBOUND!$G:$G,WMS!E975,OUTBOUND!$O:$O))</f>
        <v>0</v>
      </c>
      <c r="Y975" s="73">
        <f>IF(E975="","",SUMIF(OUTBOUND!$G:$G,WMS!E975,OUTBOUND!$AC:$AC))</f>
        <v>0</v>
      </c>
      <c r="Z975" s="73">
        <f>IF(E975="","",SUMIF(OUTBOUND!$G:$G,WMS!E975,OUTBOUND!$P:$P))</f>
        <v>0</v>
      </c>
      <c r="AA975" s="26">
        <f t="shared" ref="AA975:AA1012" si="376">IF(I975="","",I975-V975)</f>
        <v>8</v>
      </c>
      <c r="AB975" s="26">
        <f t="shared" ref="AB975:AB1012" si="377">IF(J975="","",J975-W975)</f>
        <v>48</v>
      </c>
      <c r="AC975" s="73">
        <f t="shared" ref="AC975:AC1012" si="378">IF(M975="","",M975-X975)</f>
        <v>24.8</v>
      </c>
      <c r="AD975" s="73">
        <f t="shared" ref="AD975:AD1012" si="379">IF(T975="","",T975-Y975)</f>
        <v>15.84</v>
      </c>
      <c r="AE975" s="73">
        <f t="shared" ref="AE975:AE1012" si="380">IF(R975="","",R975-Z975)</f>
        <v>0.78</v>
      </c>
      <c r="AF975" s="82" t="b">
        <f t="shared" ref="AF975:AF1012" si="381">IF(AB975="","",EXACT(K975,AB975/AA975))</f>
        <v>1</v>
      </c>
    </row>
    <row r="976" spans="1:32">
      <c r="A976" s="43" t="s">
        <v>3685</v>
      </c>
      <c r="B976" s="19" t="s">
        <v>1888</v>
      </c>
      <c r="C976" s="19" t="s">
        <v>4312</v>
      </c>
      <c r="D976" s="19">
        <v>69465086</v>
      </c>
      <c r="E976" s="58" t="str">
        <f t="shared" si="370"/>
        <v>KG-ARI-1909-00182-
04066/69465086</v>
      </c>
      <c r="F976" s="19" t="s">
        <v>1890</v>
      </c>
      <c r="G976" s="19" t="s">
        <v>1893</v>
      </c>
      <c r="H976" s="45">
        <v>43733</v>
      </c>
      <c r="I976" s="46">
        <v>7</v>
      </c>
      <c r="J976" s="46">
        <v>42</v>
      </c>
      <c r="K976" s="67">
        <f t="shared" si="371"/>
        <v>6</v>
      </c>
      <c r="L976" s="47">
        <v>2</v>
      </c>
      <c r="M976" s="68">
        <f t="shared" si="372"/>
        <v>14</v>
      </c>
      <c r="N976" s="46">
        <v>31</v>
      </c>
      <c r="O976" s="46">
        <v>24</v>
      </c>
      <c r="P976" s="46">
        <v>23</v>
      </c>
      <c r="Q976" s="73">
        <f t="shared" si="373"/>
        <v>0.017</v>
      </c>
      <c r="R976" s="67">
        <f t="shared" si="374"/>
        <v>0.12</v>
      </c>
      <c r="S976" s="74">
        <f t="shared" si="375"/>
        <v>0.24</v>
      </c>
      <c r="T976" s="51">
        <v>10.08</v>
      </c>
      <c r="U976" s="52" t="s">
        <v>4283</v>
      </c>
      <c r="V976" s="26">
        <f>IF(E976="","",SUMIF(OUTBOUND!$G:$G,WMS!E976,OUTBOUND!$L:$L))</f>
        <v>0</v>
      </c>
      <c r="W976" s="26">
        <f>IF(E976="","",SUMIF(OUTBOUND!$G:$G,WMS!E976,OUTBOUND!$M:$M))</f>
        <v>0</v>
      </c>
      <c r="X976" s="73">
        <f>IF(E976="","",SUMIF(OUTBOUND!$G:$G,WMS!E976,OUTBOUND!$O:$O))</f>
        <v>0</v>
      </c>
      <c r="Y976" s="73">
        <f>IF(E976="","",SUMIF(OUTBOUND!$G:$G,WMS!E976,OUTBOUND!$AC:$AC))</f>
        <v>0</v>
      </c>
      <c r="Z976" s="73">
        <f>IF(E976="","",SUMIF(OUTBOUND!$G:$G,WMS!E976,OUTBOUND!$P:$P))</f>
        <v>0</v>
      </c>
      <c r="AA976" s="26">
        <f t="shared" si="376"/>
        <v>7</v>
      </c>
      <c r="AB976" s="26">
        <f t="shared" si="377"/>
        <v>42</v>
      </c>
      <c r="AC976" s="73">
        <f t="shared" si="378"/>
        <v>14</v>
      </c>
      <c r="AD976" s="73">
        <f t="shared" si="379"/>
        <v>10.08</v>
      </c>
      <c r="AE976" s="73">
        <f t="shared" si="380"/>
        <v>0.12</v>
      </c>
      <c r="AF976" s="82" t="b">
        <f t="shared" si="381"/>
        <v>1</v>
      </c>
    </row>
    <row r="977" spans="1:32">
      <c r="A977" s="43" t="s">
        <v>3685</v>
      </c>
      <c r="B977" s="19" t="s">
        <v>1888</v>
      </c>
      <c r="C977" s="19" t="s">
        <v>4312</v>
      </c>
      <c r="D977" s="19">
        <v>69456466</v>
      </c>
      <c r="E977" s="58" t="str">
        <f t="shared" si="370"/>
        <v>KG-ARI-1909-00182-
04066/69456466</v>
      </c>
      <c r="F977" s="19" t="s">
        <v>1890</v>
      </c>
      <c r="G977" s="19" t="s">
        <v>1893</v>
      </c>
      <c r="H977" s="45">
        <v>43733</v>
      </c>
      <c r="I977" s="46">
        <v>5</v>
      </c>
      <c r="J977" s="46">
        <v>30</v>
      </c>
      <c r="K977" s="67">
        <f t="shared" si="371"/>
        <v>6</v>
      </c>
      <c r="L977" s="47">
        <v>2.1</v>
      </c>
      <c r="M977" s="68">
        <f t="shared" si="372"/>
        <v>10.5</v>
      </c>
      <c r="N977" s="46">
        <v>31</v>
      </c>
      <c r="O977" s="46">
        <v>24</v>
      </c>
      <c r="P977" s="46">
        <v>23</v>
      </c>
      <c r="Q977" s="73">
        <f t="shared" si="373"/>
        <v>0.017</v>
      </c>
      <c r="R977" s="67">
        <f t="shared" si="374"/>
        <v>0.09</v>
      </c>
      <c r="S977" s="74">
        <f t="shared" si="375"/>
        <v>0.283333333333333</v>
      </c>
      <c r="T977" s="51">
        <v>8.5</v>
      </c>
      <c r="U977" s="52" t="s">
        <v>4313</v>
      </c>
      <c r="V977" s="26">
        <f>IF(E977="","",SUMIF(OUTBOUND!$G:$G,WMS!E977,OUTBOUND!$L:$L))</f>
        <v>0</v>
      </c>
      <c r="W977" s="26">
        <f>IF(E977="","",SUMIF(OUTBOUND!$G:$G,WMS!E977,OUTBOUND!$M:$M))</f>
        <v>0</v>
      </c>
      <c r="X977" s="73">
        <f>IF(E977="","",SUMIF(OUTBOUND!$G:$G,WMS!E977,OUTBOUND!$O:$O))</f>
        <v>0</v>
      </c>
      <c r="Y977" s="73">
        <f>IF(E977="","",SUMIF(OUTBOUND!$G:$G,WMS!E977,OUTBOUND!$AC:$AC))</f>
        <v>0</v>
      </c>
      <c r="Z977" s="73">
        <f>IF(E977="","",SUMIF(OUTBOUND!$G:$G,WMS!E977,OUTBOUND!$P:$P))</f>
        <v>0</v>
      </c>
      <c r="AA977" s="26">
        <f t="shared" si="376"/>
        <v>5</v>
      </c>
      <c r="AB977" s="26">
        <f t="shared" si="377"/>
        <v>30</v>
      </c>
      <c r="AC977" s="73">
        <f t="shared" si="378"/>
        <v>10.5</v>
      </c>
      <c r="AD977" s="73">
        <f t="shared" si="379"/>
        <v>8.5</v>
      </c>
      <c r="AE977" s="73">
        <f t="shared" si="380"/>
        <v>0.09</v>
      </c>
      <c r="AF977" s="82" t="b">
        <f t="shared" si="381"/>
        <v>1</v>
      </c>
    </row>
    <row r="978" spans="1:32">
      <c r="A978" s="43" t="s">
        <v>3685</v>
      </c>
      <c r="B978" s="19" t="s">
        <v>1888</v>
      </c>
      <c r="C978" s="19" t="s">
        <v>4312</v>
      </c>
      <c r="D978" s="19">
        <v>69408519</v>
      </c>
      <c r="E978" s="58" t="str">
        <f t="shared" si="370"/>
        <v>KG-ARI-1909-00182-
04066/69408519</v>
      </c>
      <c r="F978" s="19" t="s">
        <v>1890</v>
      </c>
      <c r="G978" s="19" t="s">
        <v>1893</v>
      </c>
      <c r="H978" s="45">
        <v>43733</v>
      </c>
      <c r="I978" s="46">
        <v>6</v>
      </c>
      <c r="J978" s="46">
        <v>36</v>
      </c>
      <c r="K978" s="67">
        <f t="shared" si="371"/>
        <v>6</v>
      </c>
      <c r="L978" s="47">
        <v>2</v>
      </c>
      <c r="M978" s="68">
        <f t="shared" si="372"/>
        <v>12</v>
      </c>
      <c r="N978" s="46">
        <v>31</v>
      </c>
      <c r="O978" s="46">
        <v>24</v>
      </c>
      <c r="P978" s="46">
        <v>23</v>
      </c>
      <c r="Q978" s="73">
        <f t="shared" si="373"/>
        <v>0.017</v>
      </c>
      <c r="R978" s="67">
        <f t="shared" si="374"/>
        <v>0.1</v>
      </c>
      <c r="S978" s="74">
        <f t="shared" si="375"/>
        <v>0.24</v>
      </c>
      <c r="T978" s="51">
        <v>8.64</v>
      </c>
      <c r="U978" s="52" t="s">
        <v>4313</v>
      </c>
      <c r="V978" s="26">
        <f>IF(E978="","",SUMIF(OUTBOUND!$G:$G,WMS!E978,OUTBOUND!$L:$L))</f>
        <v>0</v>
      </c>
      <c r="W978" s="26">
        <f>IF(E978="","",SUMIF(OUTBOUND!$G:$G,WMS!E978,OUTBOUND!$M:$M))</f>
        <v>0</v>
      </c>
      <c r="X978" s="73">
        <f>IF(E978="","",SUMIF(OUTBOUND!$G:$G,WMS!E978,OUTBOUND!$O:$O))</f>
        <v>0</v>
      </c>
      <c r="Y978" s="73">
        <f>IF(E978="","",SUMIF(OUTBOUND!$G:$G,WMS!E978,OUTBOUND!$AC:$AC))</f>
        <v>0</v>
      </c>
      <c r="Z978" s="73">
        <f>IF(E978="","",SUMIF(OUTBOUND!$G:$G,WMS!E978,OUTBOUND!$P:$P))</f>
        <v>0</v>
      </c>
      <c r="AA978" s="26">
        <f t="shared" si="376"/>
        <v>6</v>
      </c>
      <c r="AB978" s="26">
        <f t="shared" si="377"/>
        <v>36</v>
      </c>
      <c r="AC978" s="73">
        <f t="shared" si="378"/>
        <v>12</v>
      </c>
      <c r="AD978" s="73">
        <f t="shared" si="379"/>
        <v>8.64</v>
      </c>
      <c r="AE978" s="73">
        <f t="shared" si="380"/>
        <v>0.1</v>
      </c>
      <c r="AF978" s="82" t="b">
        <f t="shared" si="381"/>
        <v>1</v>
      </c>
    </row>
    <row r="979" spans="1:32">
      <c r="A979" s="43" t="s">
        <v>3685</v>
      </c>
      <c r="B979" s="19" t="s">
        <v>1888</v>
      </c>
      <c r="C979" s="19" t="s">
        <v>4312</v>
      </c>
      <c r="D979" s="19">
        <v>69408502</v>
      </c>
      <c r="E979" s="58" t="str">
        <f t="shared" si="370"/>
        <v>KG-ARI-1909-00182-
04066/69408502</v>
      </c>
      <c r="F979" s="19" t="s">
        <v>1890</v>
      </c>
      <c r="G979" s="19" t="s">
        <v>1893</v>
      </c>
      <c r="H979" s="45">
        <v>43733</v>
      </c>
      <c r="I979" s="46">
        <v>5</v>
      </c>
      <c r="J979" s="46">
        <v>30</v>
      </c>
      <c r="K979" s="67">
        <f t="shared" si="371"/>
        <v>6</v>
      </c>
      <c r="L979" s="47">
        <v>2.1</v>
      </c>
      <c r="M979" s="68">
        <f t="shared" si="372"/>
        <v>10.5</v>
      </c>
      <c r="N979" s="46">
        <v>31</v>
      </c>
      <c r="O979" s="46">
        <v>24</v>
      </c>
      <c r="P979" s="46">
        <v>23</v>
      </c>
      <c r="Q979" s="73">
        <f t="shared" si="373"/>
        <v>0.017</v>
      </c>
      <c r="R979" s="67">
        <f t="shared" si="374"/>
        <v>0.09</v>
      </c>
      <c r="S979" s="74">
        <f t="shared" si="375"/>
        <v>0.283333333333333</v>
      </c>
      <c r="T979" s="51">
        <v>8.5</v>
      </c>
      <c r="U979" s="52" t="s">
        <v>4313</v>
      </c>
      <c r="V979" s="26">
        <f>IF(E979="","",SUMIF(OUTBOUND!$G:$G,WMS!E979,OUTBOUND!$L:$L))</f>
        <v>0</v>
      </c>
      <c r="W979" s="26">
        <f>IF(E979="","",SUMIF(OUTBOUND!$G:$G,WMS!E979,OUTBOUND!$M:$M))</f>
        <v>0</v>
      </c>
      <c r="X979" s="73">
        <f>IF(E979="","",SUMIF(OUTBOUND!$G:$G,WMS!E979,OUTBOUND!$O:$O))</f>
        <v>0</v>
      </c>
      <c r="Y979" s="73">
        <f>IF(E979="","",SUMIF(OUTBOUND!$G:$G,WMS!E979,OUTBOUND!$AC:$AC))</f>
        <v>0</v>
      </c>
      <c r="Z979" s="73">
        <f>IF(E979="","",SUMIF(OUTBOUND!$G:$G,WMS!E979,OUTBOUND!$P:$P))</f>
        <v>0</v>
      </c>
      <c r="AA979" s="26">
        <f t="shared" si="376"/>
        <v>5</v>
      </c>
      <c r="AB979" s="26">
        <f t="shared" si="377"/>
        <v>30</v>
      </c>
      <c r="AC979" s="73">
        <f t="shared" si="378"/>
        <v>10.5</v>
      </c>
      <c r="AD979" s="73">
        <f t="shared" si="379"/>
        <v>8.5</v>
      </c>
      <c r="AE979" s="73">
        <f t="shared" si="380"/>
        <v>0.09</v>
      </c>
      <c r="AF979" s="82" t="b">
        <f t="shared" si="381"/>
        <v>1</v>
      </c>
    </row>
    <row r="980" spans="1:32">
      <c r="A980" s="43" t="s">
        <v>3685</v>
      </c>
      <c r="B980" s="19" t="s">
        <v>1888</v>
      </c>
      <c r="C980" s="19" t="s">
        <v>4312</v>
      </c>
      <c r="D980" s="19">
        <v>69408526</v>
      </c>
      <c r="E980" s="58" t="str">
        <f t="shared" si="370"/>
        <v>KG-ARI-1909-00182-
04066/69408526</v>
      </c>
      <c r="F980" s="19" t="s">
        <v>1890</v>
      </c>
      <c r="G980" s="19" t="s">
        <v>1893</v>
      </c>
      <c r="H980" s="45">
        <v>43733</v>
      </c>
      <c r="I980" s="46">
        <v>7</v>
      </c>
      <c r="J980" s="46">
        <v>42</v>
      </c>
      <c r="K980" s="67">
        <f t="shared" si="371"/>
        <v>6</v>
      </c>
      <c r="L980" s="47">
        <v>2</v>
      </c>
      <c r="M980" s="68">
        <f t="shared" si="372"/>
        <v>14</v>
      </c>
      <c r="N980" s="46">
        <v>31</v>
      </c>
      <c r="O980" s="46">
        <v>24</v>
      </c>
      <c r="P980" s="46">
        <v>23</v>
      </c>
      <c r="Q980" s="73">
        <f t="shared" si="373"/>
        <v>0.017</v>
      </c>
      <c r="R980" s="67">
        <f t="shared" si="374"/>
        <v>0.12</v>
      </c>
      <c r="S980" s="74">
        <f t="shared" si="375"/>
        <v>0.24</v>
      </c>
      <c r="T980" s="51">
        <v>10.08</v>
      </c>
      <c r="U980" s="52" t="s">
        <v>4313</v>
      </c>
      <c r="V980" s="26">
        <f>IF(E980="","",SUMIF(OUTBOUND!$G:$G,WMS!E980,OUTBOUND!$L:$L))</f>
        <v>0</v>
      </c>
      <c r="W980" s="26">
        <f>IF(E980="","",SUMIF(OUTBOUND!$G:$G,WMS!E980,OUTBOUND!$M:$M))</f>
        <v>0</v>
      </c>
      <c r="X980" s="73">
        <f>IF(E980="","",SUMIF(OUTBOUND!$G:$G,WMS!E980,OUTBOUND!$O:$O))</f>
        <v>0</v>
      </c>
      <c r="Y980" s="73">
        <f>IF(E980="","",SUMIF(OUTBOUND!$G:$G,WMS!E980,OUTBOUND!$AC:$AC))</f>
        <v>0</v>
      </c>
      <c r="Z980" s="73">
        <f>IF(E980="","",SUMIF(OUTBOUND!$G:$G,WMS!E980,OUTBOUND!$P:$P))</f>
        <v>0</v>
      </c>
      <c r="AA980" s="26">
        <f t="shared" si="376"/>
        <v>7</v>
      </c>
      <c r="AB980" s="26">
        <f t="shared" si="377"/>
        <v>42</v>
      </c>
      <c r="AC980" s="73">
        <f t="shared" si="378"/>
        <v>14</v>
      </c>
      <c r="AD980" s="73">
        <f t="shared" si="379"/>
        <v>10.08</v>
      </c>
      <c r="AE980" s="73">
        <f t="shared" si="380"/>
        <v>0.12</v>
      </c>
      <c r="AF980" s="82" t="b">
        <f t="shared" si="381"/>
        <v>1</v>
      </c>
    </row>
    <row r="981" spans="1:32">
      <c r="A981" s="43" t="s">
        <v>3685</v>
      </c>
      <c r="B981" s="19" t="s">
        <v>1888</v>
      </c>
      <c r="C981" s="19" t="s">
        <v>4314</v>
      </c>
      <c r="D981" s="19">
        <v>69463280</v>
      </c>
      <c r="E981" s="58" t="str">
        <f t="shared" si="370"/>
        <v>KG-ARI-1909-00204-
04411/69463280</v>
      </c>
      <c r="F981" s="19" t="s">
        <v>1890</v>
      </c>
      <c r="G981" s="19" t="s">
        <v>1891</v>
      </c>
      <c r="H981" s="45">
        <v>43733</v>
      </c>
      <c r="I981" s="46">
        <v>1</v>
      </c>
      <c r="J981" s="46">
        <v>6</v>
      </c>
      <c r="K981" s="67">
        <f t="shared" si="371"/>
        <v>6</v>
      </c>
      <c r="L981" s="47">
        <v>3.1</v>
      </c>
      <c r="M981" s="68">
        <f t="shared" si="372"/>
        <v>3.1</v>
      </c>
      <c r="N981" s="46">
        <v>61</v>
      </c>
      <c r="O981" s="46">
        <v>40</v>
      </c>
      <c r="P981" s="46">
        <v>40</v>
      </c>
      <c r="Q981" s="73">
        <f t="shared" si="373"/>
        <v>0.098</v>
      </c>
      <c r="R981" s="67">
        <f t="shared" si="374"/>
        <v>0.1</v>
      </c>
      <c r="S981" s="74">
        <f t="shared" si="375"/>
        <v>0.33</v>
      </c>
      <c r="T981" s="51">
        <v>1.98</v>
      </c>
      <c r="U981" s="52" t="s">
        <v>4283</v>
      </c>
      <c r="V981" s="26">
        <f>IF(E981="","",SUMIF(OUTBOUND!$G:$G,WMS!E981,OUTBOUND!$L:$L))</f>
        <v>0</v>
      </c>
      <c r="W981" s="26">
        <f>IF(E981="","",SUMIF(OUTBOUND!$G:$G,WMS!E981,OUTBOUND!$M:$M))</f>
        <v>0</v>
      </c>
      <c r="X981" s="73">
        <f>IF(E981="","",SUMIF(OUTBOUND!$G:$G,WMS!E981,OUTBOUND!$O:$O))</f>
        <v>0</v>
      </c>
      <c r="Y981" s="73">
        <f>IF(E981="","",SUMIF(OUTBOUND!$G:$G,WMS!E981,OUTBOUND!$AC:$AC))</f>
        <v>0</v>
      </c>
      <c r="Z981" s="73">
        <f>IF(E981="","",SUMIF(OUTBOUND!$G:$G,WMS!E981,OUTBOUND!$P:$P))</f>
        <v>0</v>
      </c>
      <c r="AA981" s="26">
        <f t="shared" si="376"/>
        <v>1</v>
      </c>
      <c r="AB981" s="26">
        <f t="shared" si="377"/>
        <v>6</v>
      </c>
      <c r="AC981" s="73">
        <f t="shared" si="378"/>
        <v>3.1</v>
      </c>
      <c r="AD981" s="73">
        <f t="shared" si="379"/>
        <v>1.98</v>
      </c>
      <c r="AE981" s="73">
        <f t="shared" si="380"/>
        <v>0.1</v>
      </c>
      <c r="AF981" s="82" t="b">
        <f t="shared" si="381"/>
        <v>1</v>
      </c>
    </row>
    <row r="982" spans="1:32">
      <c r="A982" s="43" t="s">
        <v>3685</v>
      </c>
      <c r="B982" s="19" t="s">
        <v>1888</v>
      </c>
      <c r="C982" s="19" t="s">
        <v>4314</v>
      </c>
      <c r="D982" s="19">
        <v>69408502</v>
      </c>
      <c r="E982" s="58" t="str">
        <f t="shared" si="370"/>
        <v>KG-ARI-1909-00204-
04411/69408502</v>
      </c>
      <c r="F982" s="19" t="s">
        <v>1890</v>
      </c>
      <c r="G982" s="19" t="s">
        <v>1893</v>
      </c>
      <c r="H982" s="45">
        <v>43733</v>
      </c>
      <c r="I982" s="46">
        <v>4</v>
      </c>
      <c r="J982" s="46">
        <v>24</v>
      </c>
      <c r="K982" s="67">
        <f t="shared" si="371"/>
        <v>6</v>
      </c>
      <c r="L982" s="47">
        <v>2.1</v>
      </c>
      <c r="M982" s="68">
        <f t="shared" si="372"/>
        <v>8.4</v>
      </c>
      <c r="N982" s="46">
        <v>31</v>
      </c>
      <c r="O982" s="46">
        <v>24</v>
      </c>
      <c r="P982" s="46">
        <v>23</v>
      </c>
      <c r="Q982" s="73">
        <f t="shared" si="373"/>
        <v>0.017</v>
      </c>
      <c r="R982" s="67">
        <f t="shared" si="374"/>
        <v>0.07</v>
      </c>
      <c r="S982" s="74">
        <f t="shared" si="375"/>
        <v>0.283333333333333</v>
      </c>
      <c r="T982" s="51">
        <v>6.8</v>
      </c>
      <c r="U982" s="52" t="s">
        <v>4283</v>
      </c>
      <c r="V982" s="26">
        <f>IF(E982="","",SUMIF(OUTBOUND!$G:$G,WMS!E982,OUTBOUND!$L:$L))</f>
        <v>0</v>
      </c>
      <c r="W982" s="26">
        <f>IF(E982="","",SUMIF(OUTBOUND!$G:$G,WMS!E982,OUTBOUND!$M:$M))</f>
        <v>0</v>
      </c>
      <c r="X982" s="73">
        <f>IF(E982="","",SUMIF(OUTBOUND!$G:$G,WMS!E982,OUTBOUND!$O:$O))</f>
        <v>0</v>
      </c>
      <c r="Y982" s="73">
        <f>IF(E982="","",SUMIF(OUTBOUND!$G:$G,WMS!E982,OUTBOUND!$AC:$AC))</f>
        <v>0</v>
      </c>
      <c r="Z982" s="73">
        <f>IF(E982="","",SUMIF(OUTBOUND!$G:$G,WMS!E982,OUTBOUND!$P:$P))</f>
        <v>0</v>
      </c>
      <c r="AA982" s="26">
        <f t="shared" si="376"/>
        <v>4</v>
      </c>
      <c r="AB982" s="26">
        <f t="shared" si="377"/>
        <v>24</v>
      </c>
      <c r="AC982" s="73">
        <f t="shared" si="378"/>
        <v>8.4</v>
      </c>
      <c r="AD982" s="73">
        <f t="shared" si="379"/>
        <v>6.8</v>
      </c>
      <c r="AE982" s="73">
        <f t="shared" si="380"/>
        <v>0.07</v>
      </c>
      <c r="AF982" s="82" t="b">
        <f t="shared" si="381"/>
        <v>1</v>
      </c>
    </row>
    <row r="983" spans="1:32">
      <c r="A983" s="43" t="s">
        <v>3685</v>
      </c>
      <c r="B983" s="19" t="s">
        <v>1888</v>
      </c>
      <c r="C983" s="19" t="s">
        <v>4314</v>
      </c>
      <c r="D983" s="19">
        <v>69408519</v>
      </c>
      <c r="E983" s="58" t="str">
        <f t="shared" si="370"/>
        <v>KG-ARI-1909-00204-
04411/69408519</v>
      </c>
      <c r="F983" s="19" t="s">
        <v>1890</v>
      </c>
      <c r="G983" s="19" t="s">
        <v>1893</v>
      </c>
      <c r="H983" s="45">
        <v>43733</v>
      </c>
      <c r="I983" s="46">
        <v>3</v>
      </c>
      <c r="J983" s="46">
        <v>18</v>
      </c>
      <c r="K983" s="67">
        <f t="shared" si="371"/>
        <v>6</v>
      </c>
      <c r="L983" s="47">
        <v>2</v>
      </c>
      <c r="M983" s="68">
        <f t="shared" si="372"/>
        <v>6</v>
      </c>
      <c r="N983" s="46">
        <v>31</v>
      </c>
      <c r="O983" s="46">
        <v>24</v>
      </c>
      <c r="P983" s="46">
        <v>23</v>
      </c>
      <c r="Q983" s="73">
        <f t="shared" si="373"/>
        <v>0.017</v>
      </c>
      <c r="R983" s="67">
        <f t="shared" si="374"/>
        <v>0.05</v>
      </c>
      <c r="S983" s="74">
        <f t="shared" si="375"/>
        <v>0.24</v>
      </c>
      <c r="T983" s="51">
        <v>4.32</v>
      </c>
      <c r="U983" s="52" t="s">
        <v>4283</v>
      </c>
      <c r="V983" s="26">
        <f>IF(E983="","",SUMIF(OUTBOUND!$G:$G,WMS!E983,OUTBOUND!$L:$L))</f>
        <v>0</v>
      </c>
      <c r="W983" s="26">
        <f>IF(E983="","",SUMIF(OUTBOUND!$G:$G,WMS!E983,OUTBOUND!$M:$M))</f>
        <v>0</v>
      </c>
      <c r="X983" s="73">
        <f>IF(E983="","",SUMIF(OUTBOUND!$G:$G,WMS!E983,OUTBOUND!$O:$O))</f>
        <v>0</v>
      </c>
      <c r="Y983" s="73">
        <f>IF(E983="","",SUMIF(OUTBOUND!$G:$G,WMS!E983,OUTBOUND!$AC:$AC))</f>
        <v>0</v>
      </c>
      <c r="Z983" s="73">
        <f>IF(E983="","",SUMIF(OUTBOUND!$G:$G,WMS!E983,OUTBOUND!$P:$P))</f>
        <v>0</v>
      </c>
      <c r="AA983" s="26">
        <f t="shared" si="376"/>
        <v>3</v>
      </c>
      <c r="AB983" s="26">
        <f t="shared" si="377"/>
        <v>18</v>
      </c>
      <c r="AC983" s="73">
        <f t="shared" si="378"/>
        <v>6</v>
      </c>
      <c r="AD983" s="73">
        <f t="shared" si="379"/>
        <v>4.32</v>
      </c>
      <c r="AE983" s="73">
        <f t="shared" si="380"/>
        <v>0.05</v>
      </c>
      <c r="AF983" s="82" t="b">
        <f t="shared" si="381"/>
        <v>1</v>
      </c>
    </row>
    <row r="984" spans="1:32">
      <c r="A984" s="43" t="s">
        <v>3685</v>
      </c>
      <c r="B984" s="19" t="s">
        <v>1888</v>
      </c>
      <c r="C984" s="19" t="s">
        <v>4314</v>
      </c>
      <c r="D984" s="19">
        <v>69408526</v>
      </c>
      <c r="E984" s="58" t="str">
        <f t="shared" si="370"/>
        <v>KG-ARI-1909-00204-
04411/69408526</v>
      </c>
      <c r="F984" s="19" t="s">
        <v>1890</v>
      </c>
      <c r="G984" s="19" t="s">
        <v>1893</v>
      </c>
      <c r="H984" s="45">
        <v>43733</v>
      </c>
      <c r="I984" s="46">
        <v>2</v>
      </c>
      <c r="J984" s="46">
        <v>12</v>
      </c>
      <c r="K984" s="67">
        <f t="shared" si="371"/>
        <v>6</v>
      </c>
      <c r="L984" s="47">
        <v>2</v>
      </c>
      <c r="M984" s="68">
        <f t="shared" si="372"/>
        <v>4</v>
      </c>
      <c r="N984" s="46">
        <v>31</v>
      </c>
      <c r="O984" s="46">
        <v>24</v>
      </c>
      <c r="P984" s="46">
        <v>23</v>
      </c>
      <c r="Q984" s="73">
        <f t="shared" si="373"/>
        <v>0.017</v>
      </c>
      <c r="R984" s="67">
        <f t="shared" si="374"/>
        <v>0.03</v>
      </c>
      <c r="S984" s="74">
        <f t="shared" si="375"/>
        <v>0.24</v>
      </c>
      <c r="T984" s="51">
        <v>2.88</v>
      </c>
      <c r="U984" s="52" t="s">
        <v>4283</v>
      </c>
      <c r="V984" s="26">
        <f>IF(E984="","",SUMIF(OUTBOUND!$G:$G,WMS!E984,OUTBOUND!$L:$L))</f>
        <v>0</v>
      </c>
      <c r="W984" s="26">
        <f>IF(E984="","",SUMIF(OUTBOUND!$G:$G,WMS!E984,OUTBOUND!$M:$M))</f>
        <v>0</v>
      </c>
      <c r="X984" s="73">
        <f>IF(E984="","",SUMIF(OUTBOUND!$G:$G,WMS!E984,OUTBOUND!$O:$O))</f>
        <v>0</v>
      </c>
      <c r="Y984" s="73">
        <f>IF(E984="","",SUMIF(OUTBOUND!$G:$G,WMS!E984,OUTBOUND!$AC:$AC))</f>
        <v>0</v>
      </c>
      <c r="Z984" s="73">
        <f>IF(E984="","",SUMIF(OUTBOUND!$G:$G,WMS!E984,OUTBOUND!$P:$P))</f>
        <v>0</v>
      </c>
      <c r="AA984" s="26">
        <f t="shared" si="376"/>
        <v>2</v>
      </c>
      <c r="AB984" s="26">
        <f t="shared" si="377"/>
        <v>12</v>
      </c>
      <c r="AC984" s="73">
        <f t="shared" si="378"/>
        <v>4</v>
      </c>
      <c r="AD984" s="73">
        <f t="shared" si="379"/>
        <v>2.88</v>
      </c>
      <c r="AE984" s="73">
        <f t="shared" si="380"/>
        <v>0.03</v>
      </c>
      <c r="AF984" s="82" t="b">
        <f t="shared" si="381"/>
        <v>1</v>
      </c>
    </row>
    <row r="985" spans="1:32">
      <c r="A985" s="43" t="s">
        <v>3685</v>
      </c>
      <c r="B985" s="19" t="s">
        <v>1888</v>
      </c>
      <c r="C985" s="19" t="s">
        <v>4314</v>
      </c>
      <c r="D985" s="19">
        <v>69456466</v>
      </c>
      <c r="E985" s="58" t="str">
        <f t="shared" si="370"/>
        <v>KG-ARI-1909-00204-
04411/69456466</v>
      </c>
      <c r="F985" s="19" t="s">
        <v>1890</v>
      </c>
      <c r="G985" s="19" t="s">
        <v>1893</v>
      </c>
      <c r="H985" s="45">
        <v>43733</v>
      </c>
      <c r="I985" s="46">
        <v>4</v>
      </c>
      <c r="J985" s="46">
        <v>24</v>
      </c>
      <c r="K985" s="67">
        <f t="shared" si="371"/>
        <v>6</v>
      </c>
      <c r="L985" s="47">
        <v>2.1</v>
      </c>
      <c r="M985" s="68">
        <f t="shared" si="372"/>
        <v>8.4</v>
      </c>
      <c r="N985" s="46">
        <v>31</v>
      </c>
      <c r="O985" s="46">
        <v>24</v>
      </c>
      <c r="P985" s="46">
        <v>23</v>
      </c>
      <c r="Q985" s="73">
        <f t="shared" si="373"/>
        <v>0.017</v>
      </c>
      <c r="R985" s="67">
        <f t="shared" si="374"/>
        <v>0.07</v>
      </c>
      <c r="S985" s="74">
        <f t="shared" si="375"/>
        <v>0.283333333333333</v>
      </c>
      <c r="T985" s="51">
        <v>6.8</v>
      </c>
      <c r="U985" s="52" t="s">
        <v>4283</v>
      </c>
      <c r="V985" s="26">
        <f>IF(E985="","",SUMIF(OUTBOUND!$G:$G,WMS!E985,OUTBOUND!$L:$L))</f>
        <v>0</v>
      </c>
      <c r="W985" s="26">
        <f>IF(E985="","",SUMIF(OUTBOUND!$G:$G,WMS!E985,OUTBOUND!$M:$M))</f>
        <v>0</v>
      </c>
      <c r="X985" s="73">
        <f>IF(E985="","",SUMIF(OUTBOUND!$G:$G,WMS!E985,OUTBOUND!$O:$O))</f>
        <v>0</v>
      </c>
      <c r="Y985" s="73">
        <f>IF(E985="","",SUMIF(OUTBOUND!$G:$G,WMS!E985,OUTBOUND!$AC:$AC))</f>
        <v>0</v>
      </c>
      <c r="Z985" s="73">
        <f>IF(E985="","",SUMIF(OUTBOUND!$G:$G,WMS!E985,OUTBOUND!$P:$P))</f>
        <v>0</v>
      </c>
      <c r="AA985" s="26">
        <f t="shared" si="376"/>
        <v>4</v>
      </c>
      <c r="AB985" s="26">
        <f t="shared" si="377"/>
        <v>24</v>
      </c>
      <c r="AC985" s="73">
        <f t="shared" si="378"/>
        <v>8.4</v>
      </c>
      <c r="AD985" s="73">
        <f t="shared" si="379"/>
        <v>6.8</v>
      </c>
      <c r="AE985" s="73">
        <f t="shared" si="380"/>
        <v>0.07</v>
      </c>
      <c r="AF985" s="82" t="b">
        <f t="shared" si="381"/>
        <v>1</v>
      </c>
    </row>
    <row r="986" spans="1:32">
      <c r="A986" s="43" t="s">
        <v>3685</v>
      </c>
      <c r="B986" s="19" t="s">
        <v>1888</v>
      </c>
      <c r="C986" s="19" t="s">
        <v>4314</v>
      </c>
      <c r="D986" s="19">
        <v>69465086</v>
      </c>
      <c r="E986" s="58" t="str">
        <f t="shared" si="370"/>
        <v>KG-ARI-1909-00204-
04411/69465086</v>
      </c>
      <c r="F986" s="19" t="s">
        <v>1890</v>
      </c>
      <c r="G986" s="19" t="s">
        <v>1893</v>
      </c>
      <c r="H986" s="45">
        <v>43733</v>
      </c>
      <c r="I986" s="46">
        <v>2</v>
      </c>
      <c r="J986" s="46">
        <v>12</v>
      </c>
      <c r="K986" s="67">
        <f t="shared" si="371"/>
        <v>6</v>
      </c>
      <c r="L986" s="47">
        <v>2</v>
      </c>
      <c r="M986" s="68">
        <f t="shared" si="372"/>
        <v>4</v>
      </c>
      <c r="N986" s="46">
        <v>31</v>
      </c>
      <c r="O986" s="46">
        <v>24</v>
      </c>
      <c r="P986" s="46">
        <v>23</v>
      </c>
      <c r="Q986" s="73">
        <f t="shared" si="373"/>
        <v>0.017</v>
      </c>
      <c r="R986" s="67">
        <f t="shared" si="374"/>
        <v>0.03</v>
      </c>
      <c r="S986" s="74">
        <f t="shared" si="375"/>
        <v>0.24</v>
      </c>
      <c r="T986" s="51">
        <v>2.88</v>
      </c>
      <c r="U986" s="52" t="s">
        <v>4283</v>
      </c>
      <c r="V986" s="26">
        <f>IF(E986="","",SUMIF(OUTBOUND!$G:$G,WMS!E986,OUTBOUND!$L:$L))</f>
        <v>0</v>
      </c>
      <c r="W986" s="26">
        <f>IF(E986="","",SUMIF(OUTBOUND!$G:$G,WMS!E986,OUTBOUND!$M:$M))</f>
        <v>0</v>
      </c>
      <c r="X986" s="73">
        <f>IF(E986="","",SUMIF(OUTBOUND!$G:$G,WMS!E986,OUTBOUND!$O:$O))</f>
        <v>0</v>
      </c>
      <c r="Y986" s="73">
        <f>IF(E986="","",SUMIF(OUTBOUND!$G:$G,WMS!E986,OUTBOUND!$AC:$AC))</f>
        <v>0</v>
      </c>
      <c r="Z986" s="73">
        <f>IF(E986="","",SUMIF(OUTBOUND!$G:$G,WMS!E986,OUTBOUND!$P:$P))</f>
        <v>0</v>
      </c>
      <c r="AA986" s="26">
        <f t="shared" si="376"/>
        <v>2</v>
      </c>
      <c r="AB986" s="26">
        <f t="shared" si="377"/>
        <v>12</v>
      </c>
      <c r="AC986" s="73">
        <f t="shared" si="378"/>
        <v>4</v>
      </c>
      <c r="AD986" s="73">
        <f t="shared" si="379"/>
        <v>2.88</v>
      </c>
      <c r="AE986" s="73">
        <f t="shared" si="380"/>
        <v>0.03</v>
      </c>
      <c r="AF986" s="82" t="b">
        <f t="shared" si="381"/>
        <v>1</v>
      </c>
    </row>
    <row r="987" spans="1:32">
      <c r="A987" s="43" t="s">
        <v>3685</v>
      </c>
      <c r="B987" s="19" t="s">
        <v>1894</v>
      </c>
      <c r="C987" s="19" t="s">
        <v>4315</v>
      </c>
      <c r="D987" s="19">
        <v>42656852</v>
      </c>
      <c r="E987" s="58" t="str">
        <f t="shared" si="370"/>
        <v>KG-ARI-1909-00203-04509/42656852</v>
      </c>
      <c r="F987" s="19" t="s">
        <v>1896</v>
      </c>
      <c r="G987" s="19" t="s">
        <v>1897</v>
      </c>
      <c r="H987" s="45">
        <v>43733</v>
      </c>
      <c r="I987" s="46">
        <v>4</v>
      </c>
      <c r="J987" s="46">
        <v>24</v>
      </c>
      <c r="K987" s="67">
        <f t="shared" si="371"/>
        <v>6</v>
      </c>
      <c r="L987" s="47">
        <v>1.36</v>
      </c>
      <c r="M987" s="68">
        <f t="shared" si="372"/>
        <v>5.44</v>
      </c>
      <c r="N987" s="46">
        <v>35</v>
      </c>
      <c r="O987" s="46">
        <v>19</v>
      </c>
      <c r="P987" s="46">
        <v>27.5</v>
      </c>
      <c r="Q987" s="73">
        <f t="shared" si="373"/>
        <v>0.018</v>
      </c>
      <c r="R987" s="67">
        <f t="shared" si="374"/>
        <v>0.07</v>
      </c>
      <c r="S987" s="74">
        <f t="shared" si="375"/>
        <v>0.186666666666667</v>
      </c>
      <c r="T987" s="51">
        <v>4.48</v>
      </c>
      <c r="U987" s="52" t="s">
        <v>4316</v>
      </c>
      <c r="V987" s="26">
        <f>IF(E987="","",SUMIF(OUTBOUND!$G:$G,WMS!E987,OUTBOUND!$L:$L))</f>
        <v>3</v>
      </c>
      <c r="W987" s="26">
        <f>IF(E987="","",SUMIF(OUTBOUND!$G:$G,WMS!E987,OUTBOUND!$M:$M))</f>
        <v>18</v>
      </c>
      <c r="X987" s="73">
        <f>IF(E987="","",SUMIF(OUTBOUND!$G:$G,WMS!E987,OUTBOUND!$O:$O))</f>
        <v>4.08</v>
      </c>
      <c r="Y987" s="73">
        <f>IF(E987="","",SUMIF(OUTBOUND!$G:$G,WMS!E987,OUTBOUND!$AC:$AC))</f>
        <v>3.36000000000001</v>
      </c>
      <c r="Z987" s="73">
        <f>IF(E987="","",SUMIF(OUTBOUND!$G:$G,WMS!E987,OUTBOUND!$P:$P))</f>
        <v>0.054</v>
      </c>
      <c r="AA987" s="26">
        <f t="shared" si="376"/>
        <v>1</v>
      </c>
      <c r="AB987" s="26">
        <f t="shared" si="377"/>
        <v>6</v>
      </c>
      <c r="AC987" s="73">
        <f t="shared" si="378"/>
        <v>1.36</v>
      </c>
      <c r="AD987" s="73">
        <f t="shared" si="379"/>
        <v>1.11999999999999</v>
      </c>
      <c r="AE987" s="73">
        <f t="shared" si="380"/>
        <v>0.016</v>
      </c>
      <c r="AF987" s="82" t="b">
        <f t="shared" si="381"/>
        <v>1</v>
      </c>
    </row>
    <row r="988" spans="1:32">
      <c r="A988" s="43" t="s">
        <v>3685</v>
      </c>
      <c r="B988" s="19" t="s">
        <v>1894</v>
      </c>
      <c r="C988" s="19" t="s">
        <v>4315</v>
      </c>
      <c r="D988" s="19">
        <v>42656869</v>
      </c>
      <c r="E988" s="58" t="str">
        <f t="shared" si="370"/>
        <v>KG-ARI-1909-00203-04509/42656869</v>
      </c>
      <c r="F988" s="19" t="s">
        <v>1896</v>
      </c>
      <c r="G988" s="19" t="s">
        <v>1897</v>
      </c>
      <c r="H988" s="45">
        <v>43733</v>
      </c>
      <c r="I988" s="46">
        <v>3</v>
      </c>
      <c r="J988" s="46">
        <v>18</v>
      </c>
      <c r="K988" s="67">
        <f t="shared" si="371"/>
        <v>6</v>
      </c>
      <c r="L988" s="47">
        <v>1.21</v>
      </c>
      <c r="M988" s="68">
        <f t="shared" si="372"/>
        <v>3.63</v>
      </c>
      <c r="N988" s="46">
        <v>35</v>
      </c>
      <c r="O988" s="46">
        <v>16.5</v>
      </c>
      <c r="P988" s="46">
        <v>27.5</v>
      </c>
      <c r="Q988" s="73">
        <f t="shared" si="373"/>
        <v>0.016</v>
      </c>
      <c r="R988" s="67">
        <f t="shared" si="374"/>
        <v>0.05</v>
      </c>
      <c r="S988" s="74">
        <f t="shared" si="375"/>
        <v>0.161666666666667</v>
      </c>
      <c r="T988" s="51">
        <v>2.91</v>
      </c>
      <c r="U988" s="52" t="s">
        <v>4316</v>
      </c>
      <c r="V988" s="26">
        <f>IF(E988="","",SUMIF(OUTBOUND!$G:$G,WMS!E988,OUTBOUND!$L:$L))</f>
        <v>1</v>
      </c>
      <c r="W988" s="26">
        <f>IF(E988="","",SUMIF(OUTBOUND!$G:$G,WMS!E988,OUTBOUND!$M:$M))</f>
        <v>6</v>
      </c>
      <c r="X988" s="73">
        <f>IF(E988="","",SUMIF(OUTBOUND!$G:$G,WMS!E988,OUTBOUND!$O:$O))</f>
        <v>1.21</v>
      </c>
      <c r="Y988" s="73">
        <f>IF(E988="","",SUMIF(OUTBOUND!$G:$G,WMS!E988,OUTBOUND!$AC:$AC))</f>
        <v>0.970000000000002</v>
      </c>
      <c r="Z988" s="73">
        <f>IF(E988="","",SUMIF(OUTBOUND!$G:$G,WMS!E988,OUTBOUND!$P:$P))</f>
        <v>0.016</v>
      </c>
      <c r="AA988" s="26">
        <f t="shared" si="376"/>
        <v>2</v>
      </c>
      <c r="AB988" s="26">
        <f t="shared" si="377"/>
        <v>12</v>
      </c>
      <c r="AC988" s="73">
        <f t="shared" si="378"/>
        <v>2.42</v>
      </c>
      <c r="AD988" s="73">
        <f t="shared" si="379"/>
        <v>1.94</v>
      </c>
      <c r="AE988" s="73">
        <f t="shared" si="380"/>
        <v>0.034</v>
      </c>
      <c r="AF988" s="82" t="b">
        <f t="shared" si="381"/>
        <v>1</v>
      </c>
    </row>
    <row r="989" spans="1:33">
      <c r="A989" s="61" t="s">
        <v>3685</v>
      </c>
      <c r="B989" s="62" t="s">
        <v>1894</v>
      </c>
      <c r="C989" s="62" t="s">
        <v>4315</v>
      </c>
      <c r="D989" s="62">
        <v>42656890</v>
      </c>
      <c r="E989" s="58" t="str">
        <f t="shared" si="370"/>
        <v>KG-ARI-1909-00203-04509/42656890</v>
      </c>
      <c r="F989" s="19" t="s">
        <v>1896</v>
      </c>
      <c r="G989" s="19" t="s">
        <v>1897</v>
      </c>
      <c r="H989" s="45">
        <v>43733</v>
      </c>
      <c r="I989" s="46">
        <v>3</v>
      </c>
      <c r="J989" s="46">
        <v>18</v>
      </c>
      <c r="K989" s="67">
        <f t="shared" si="371"/>
        <v>6</v>
      </c>
      <c r="L989" s="47">
        <v>1.34</v>
      </c>
      <c r="M989" s="68">
        <f t="shared" si="372"/>
        <v>4.02</v>
      </c>
      <c r="N989" s="46">
        <v>35</v>
      </c>
      <c r="O989" s="46">
        <v>17.5</v>
      </c>
      <c r="P989" s="46">
        <v>27.5</v>
      </c>
      <c r="Q989" s="73">
        <f t="shared" si="373"/>
        <v>0.017</v>
      </c>
      <c r="R989" s="67">
        <f t="shared" si="374"/>
        <v>0.05</v>
      </c>
      <c r="S989" s="74">
        <f t="shared" si="375"/>
        <v>0.18</v>
      </c>
      <c r="T989" s="51">
        <v>3.24</v>
      </c>
      <c r="U989" s="52" t="s">
        <v>4316</v>
      </c>
      <c r="V989" s="26">
        <f>IF(E989="","",SUMIF(OUTBOUND!$G:$G,WMS!E989,OUTBOUND!$L:$L))</f>
        <v>3</v>
      </c>
      <c r="W989" s="26">
        <f>IF(E989="","",SUMIF(OUTBOUND!$G:$G,WMS!E989,OUTBOUND!$M:$M))</f>
        <v>18</v>
      </c>
      <c r="X989" s="73">
        <f>IF(E989="","",SUMIF(OUTBOUND!$G:$G,WMS!E989,OUTBOUND!$O:$O))</f>
        <v>4.02</v>
      </c>
      <c r="Y989" s="73">
        <f>IF(E989="","",SUMIF(OUTBOUND!$G:$G,WMS!E989,OUTBOUND!$AC:$AC))</f>
        <v>3.24</v>
      </c>
      <c r="Z989" s="73">
        <f>IF(E989="","",SUMIF(OUTBOUND!$G:$G,WMS!E989,OUTBOUND!$P:$P))</f>
        <v>0.051</v>
      </c>
      <c r="AA989" s="26">
        <f t="shared" si="376"/>
        <v>0</v>
      </c>
      <c r="AB989" s="26">
        <f t="shared" si="377"/>
        <v>0</v>
      </c>
      <c r="AC989" s="73">
        <f t="shared" si="378"/>
        <v>0</v>
      </c>
      <c r="AD989" s="73">
        <f t="shared" si="379"/>
        <v>0</v>
      </c>
      <c r="AE989" s="73">
        <f t="shared" si="380"/>
        <v>-0.001</v>
      </c>
      <c r="AF989" s="82" t="e">
        <f t="shared" si="381"/>
        <v>#DIV/0!</v>
      </c>
      <c r="AG989" s="60" t="s">
        <v>3310</v>
      </c>
    </row>
    <row r="990" spans="1:33">
      <c r="A990" s="61" t="s">
        <v>3685</v>
      </c>
      <c r="B990" s="62" t="s">
        <v>1894</v>
      </c>
      <c r="C990" s="62" t="s">
        <v>4315</v>
      </c>
      <c r="D990" s="62">
        <v>42721178</v>
      </c>
      <c r="E990" s="58" t="str">
        <f t="shared" si="370"/>
        <v>KG-ARI-1909-00203-04509/42721178</v>
      </c>
      <c r="F990" s="19" t="s">
        <v>1896</v>
      </c>
      <c r="G990" s="19" t="s">
        <v>1898</v>
      </c>
      <c r="H990" s="45">
        <v>43733</v>
      </c>
      <c r="I990" s="46">
        <v>2</v>
      </c>
      <c r="J990" s="46">
        <v>24</v>
      </c>
      <c r="K990" s="67">
        <f t="shared" si="371"/>
        <v>12</v>
      </c>
      <c r="L990" s="47">
        <v>0.96</v>
      </c>
      <c r="M990" s="68">
        <f t="shared" si="372"/>
        <v>1.92</v>
      </c>
      <c r="N990" s="46">
        <v>34</v>
      </c>
      <c r="O990" s="46">
        <v>20</v>
      </c>
      <c r="P990" s="46">
        <v>17</v>
      </c>
      <c r="Q990" s="73">
        <f t="shared" si="373"/>
        <v>0.012</v>
      </c>
      <c r="R990" s="67">
        <f t="shared" si="374"/>
        <v>0.02</v>
      </c>
      <c r="S990" s="74">
        <f t="shared" si="375"/>
        <v>0.0641666666666667</v>
      </c>
      <c r="T990" s="51">
        <v>1.54</v>
      </c>
      <c r="U990" s="52" t="s">
        <v>4316</v>
      </c>
      <c r="V990" s="26">
        <f>IF(E990="","",SUMIF(OUTBOUND!$G:$G,WMS!E990,OUTBOUND!$L:$L))</f>
        <v>2</v>
      </c>
      <c r="W990" s="26">
        <f>IF(E990="","",SUMIF(OUTBOUND!$G:$G,WMS!E990,OUTBOUND!$M:$M))</f>
        <v>24</v>
      </c>
      <c r="X990" s="73">
        <f>IF(E990="","",SUMIF(OUTBOUND!$G:$G,WMS!E990,OUTBOUND!$O:$O))</f>
        <v>1.92</v>
      </c>
      <c r="Y990" s="73">
        <f>IF(E990="","",SUMIF(OUTBOUND!$G:$G,WMS!E990,OUTBOUND!$AC:$AC))</f>
        <v>1.54</v>
      </c>
      <c r="Z990" s="73">
        <f>IF(E990="","",SUMIF(OUTBOUND!$G:$G,WMS!E990,OUTBOUND!$P:$P))</f>
        <v>0.024</v>
      </c>
      <c r="AA990" s="26">
        <f t="shared" si="376"/>
        <v>0</v>
      </c>
      <c r="AB990" s="26">
        <f t="shared" si="377"/>
        <v>0</v>
      </c>
      <c r="AC990" s="73">
        <f t="shared" si="378"/>
        <v>0</v>
      </c>
      <c r="AD990" s="73">
        <f t="shared" si="379"/>
        <v>0</v>
      </c>
      <c r="AE990" s="73">
        <f t="shared" si="380"/>
        <v>-0.004</v>
      </c>
      <c r="AF990" s="82" t="e">
        <f t="shared" si="381"/>
        <v>#DIV/0!</v>
      </c>
      <c r="AG990" s="60" t="s">
        <v>3310</v>
      </c>
    </row>
    <row r="991" spans="1:32">
      <c r="A991" s="43" t="s">
        <v>3685</v>
      </c>
      <c r="B991" s="19" t="s">
        <v>1894</v>
      </c>
      <c r="C991" s="19" t="s">
        <v>4315</v>
      </c>
      <c r="D991" s="19">
        <v>42699613</v>
      </c>
      <c r="E991" s="58" t="str">
        <f t="shared" si="370"/>
        <v>KG-ARI-1909-00203-04509/42699613</v>
      </c>
      <c r="F991" s="19" t="s">
        <v>1896</v>
      </c>
      <c r="G991" s="19" t="s">
        <v>1899</v>
      </c>
      <c r="H991" s="45">
        <v>43733</v>
      </c>
      <c r="I991" s="46">
        <v>3</v>
      </c>
      <c r="J991" s="46">
        <v>24</v>
      </c>
      <c r="K991" s="67">
        <f t="shared" si="371"/>
        <v>8</v>
      </c>
      <c r="L991" s="47">
        <v>1.22</v>
      </c>
      <c r="M991" s="68">
        <f t="shared" si="372"/>
        <v>3.66</v>
      </c>
      <c r="N991" s="46">
        <v>54</v>
      </c>
      <c r="O991" s="46">
        <v>14</v>
      </c>
      <c r="P991" s="46">
        <v>16</v>
      </c>
      <c r="Q991" s="73">
        <f t="shared" si="373"/>
        <v>0.012</v>
      </c>
      <c r="R991" s="67">
        <f t="shared" si="374"/>
        <v>0.04</v>
      </c>
      <c r="S991" s="74">
        <f t="shared" si="375"/>
        <v>0.125</v>
      </c>
      <c r="T991" s="51">
        <v>3</v>
      </c>
      <c r="U991" s="52" t="s">
        <v>4316</v>
      </c>
      <c r="V991" s="26">
        <f>IF(E991="","",SUMIF(OUTBOUND!$G:$G,WMS!E991,OUTBOUND!$L:$L))</f>
        <v>0</v>
      </c>
      <c r="W991" s="26">
        <f>IF(E991="","",SUMIF(OUTBOUND!$G:$G,WMS!E991,OUTBOUND!$M:$M))</f>
        <v>0</v>
      </c>
      <c r="X991" s="73">
        <f>IF(E991="","",SUMIF(OUTBOUND!$G:$G,WMS!E991,OUTBOUND!$O:$O))</f>
        <v>0</v>
      </c>
      <c r="Y991" s="73">
        <f>IF(E991="","",SUMIF(OUTBOUND!$G:$G,WMS!E991,OUTBOUND!$AC:$AC))</f>
        <v>0</v>
      </c>
      <c r="Z991" s="73">
        <f>IF(E991="","",SUMIF(OUTBOUND!$G:$G,WMS!E991,OUTBOUND!$P:$P))</f>
        <v>0</v>
      </c>
      <c r="AA991" s="26">
        <f t="shared" si="376"/>
        <v>3</v>
      </c>
      <c r="AB991" s="26">
        <f t="shared" si="377"/>
        <v>24</v>
      </c>
      <c r="AC991" s="73">
        <f t="shared" si="378"/>
        <v>3.66</v>
      </c>
      <c r="AD991" s="73">
        <f t="shared" si="379"/>
        <v>3</v>
      </c>
      <c r="AE991" s="73">
        <f t="shared" si="380"/>
        <v>0.04</v>
      </c>
      <c r="AF991" s="82" t="b">
        <f t="shared" si="381"/>
        <v>1</v>
      </c>
    </row>
    <row r="992" spans="1:32">
      <c r="A992" s="43" t="s">
        <v>3685</v>
      </c>
      <c r="B992" s="19" t="s">
        <v>1894</v>
      </c>
      <c r="C992" s="19" t="s">
        <v>4315</v>
      </c>
      <c r="D992" s="19">
        <v>42706755</v>
      </c>
      <c r="E992" s="58" t="str">
        <f t="shared" si="370"/>
        <v>KG-ARI-1909-00203-04509/42706755</v>
      </c>
      <c r="F992" s="19" t="s">
        <v>1896</v>
      </c>
      <c r="G992" s="19" t="s">
        <v>1900</v>
      </c>
      <c r="H992" s="45">
        <v>43733</v>
      </c>
      <c r="I992" s="46">
        <v>3</v>
      </c>
      <c r="J992" s="46">
        <v>24</v>
      </c>
      <c r="K992" s="67">
        <f t="shared" si="371"/>
        <v>8</v>
      </c>
      <c r="L992" s="47">
        <v>3.42</v>
      </c>
      <c r="M992" s="68">
        <f t="shared" si="372"/>
        <v>10.26</v>
      </c>
      <c r="N992" s="46">
        <v>26</v>
      </c>
      <c r="O992" s="46">
        <v>22</v>
      </c>
      <c r="P992" s="46">
        <v>17</v>
      </c>
      <c r="Q992" s="73">
        <f t="shared" si="373"/>
        <v>0.01</v>
      </c>
      <c r="R992" s="67">
        <f t="shared" si="374"/>
        <v>0.03</v>
      </c>
      <c r="S992" s="74">
        <f t="shared" si="375"/>
        <v>0.38375</v>
      </c>
      <c r="T992" s="51">
        <v>9.21</v>
      </c>
      <c r="U992" s="52" t="s">
        <v>4296</v>
      </c>
      <c r="V992" s="26">
        <f>IF(E992="","",SUMIF(OUTBOUND!$G:$G,WMS!E992,OUTBOUND!$L:$L))</f>
        <v>1</v>
      </c>
      <c r="W992" s="26">
        <f>IF(E992="","",SUMIF(OUTBOUND!$G:$G,WMS!E992,OUTBOUND!$M:$M))</f>
        <v>8</v>
      </c>
      <c r="X992" s="73">
        <f>IF(E992="","",SUMIF(OUTBOUND!$G:$G,WMS!E992,OUTBOUND!$O:$O))</f>
        <v>3.42</v>
      </c>
      <c r="Y992" s="73">
        <f>IF(E992="","",SUMIF(OUTBOUND!$G:$G,WMS!E992,OUTBOUND!$AC:$AC))</f>
        <v>3.07</v>
      </c>
      <c r="Z992" s="73">
        <f>IF(E992="","",SUMIF(OUTBOUND!$G:$G,WMS!E992,OUTBOUND!$P:$P))</f>
        <v>0.01</v>
      </c>
      <c r="AA992" s="26">
        <f t="shared" si="376"/>
        <v>2</v>
      </c>
      <c r="AB992" s="26">
        <f t="shared" si="377"/>
        <v>16</v>
      </c>
      <c r="AC992" s="73">
        <f t="shared" si="378"/>
        <v>6.84</v>
      </c>
      <c r="AD992" s="73">
        <f t="shared" si="379"/>
        <v>6.14</v>
      </c>
      <c r="AE992" s="73">
        <f t="shared" si="380"/>
        <v>0.02</v>
      </c>
      <c r="AF992" s="82" t="b">
        <f t="shared" si="381"/>
        <v>1</v>
      </c>
    </row>
    <row r="993" spans="1:32">
      <c r="A993" s="43" t="s">
        <v>3685</v>
      </c>
      <c r="B993" s="19" t="s">
        <v>1894</v>
      </c>
      <c r="C993" s="19" t="s">
        <v>4315</v>
      </c>
      <c r="D993" s="19">
        <v>42762256</v>
      </c>
      <c r="E993" s="58" t="str">
        <f t="shared" si="370"/>
        <v>KG-ARI-1909-00203-04509/42762256</v>
      </c>
      <c r="F993" s="19" t="s">
        <v>1896</v>
      </c>
      <c r="G993" s="19" t="s">
        <v>1901</v>
      </c>
      <c r="H993" s="45">
        <v>43733</v>
      </c>
      <c r="I993" s="46">
        <v>3</v>
      </c>
      <c r="J993" s="46">
        <v>18</v>
      </c>
      <c r="K993" s="67">
        <f t="shared" si="371"/>
        <v>6</v>
      </c>
      <c r="L993" s="47">
        <v>0.61</v>
      </c>
      <c r="M993" s="68">
        <f t="shared" si="372"/>
        <v>1.83</v>
      </c>
      <c r="N993" s="46">
        <v>20</v>
      </c>
      <c r="O993" s="46">
        <v>18</v>
      </c>
      <c r="P993" s="46">
        <v>16.5</v>
      </c>
      <c r="Q993" s="73">
        <f t="shared" si="373"/>
        <v>0.006</v>
      </c>
      <c r="R993" s="67">
        <f t="shared" si="374"/>
        <v>0.02</v>
      </c>
      <c r="S993" s="74">
        <f t="shared" si="375"/>
        <v>0.0733333333333333</v>
      </c>
      <c r="T993" s="51">
        <v>1.32</v>
      </c>
      <c r="U993" s="52" t="s">
        <v>4316</v>
      </c>
      <c r="V993" s="26">
        <f>IF(E993="","",SUMIF(OUTBOUND!$G:$G,WMS!E993,OUTBOUND!$L:$L))</f>
        <v>0</v>
      </c>
      <c r="W993" s="26">
        <f>IF(E993="","",SUMIF(OUTBOUND!$G:$G,WMS!E993,OUTBOUND!$M:$M))</f>
        <v>0</v>
      </c>
      <c r="X993" s="73">
        <f>IF(E993="","",SUMIF(OUTBOUND!$G:$G,WMS!E993,OUTBOUND!$O:$O))</f>
        <v>0</v>
      </c>
      <c r="Y993" s="73">
        <f>IF(E993="","",SUMIF(OUTBOUND!$G:$G,WMS!E993,OUTBOUND!$AC:$AC))</f>
        <v>0</v>
      </c>
      <c r="Z993" s="73">
        <f>IF(E993="","",SUMIF(OUTBOUND!$G:$G,WMS!E993,OUTBOUND!$P:$P))</f>
        <v>0</v>
      </c>
      <c r="AA993" s="26">
        <f t="shared" si="376"/>
        <v>3</v>
      </c>
      <c r="AB993" s="26">
        <f t="shared" si="377"/>
        <v>18</v>
      </c>
      <c r="AC993" s="73">
        <f t="shared" si="378"/>
        <v>1.83</v>
      </c>
      <c r="AD993" s="73">
        <f t="shared" si="379"/>
        <v>1.32</v>
      </c>
      <c r="AE993" s="73">
        <f t="shared" si="380"/>
        <v>0.02</v>
      </c>
      <c r="AF993" s="82" t="b">
        <f t="shared" si="381"/>
        <v>1</v>
      </c>
    </row>
    <row r="994" spans="1:32">
      <c r="A994" s="43" t="s">
        <v>3685</v>
      </c>
      <c r="B994" s="19" t="s">
        <v>1902</v>
      </c>
      <c r="C994" s="19" t="s">
        <v>4317</v>
      </c>
      <c r="D994" s="19" t="s">
        <v>4318</v>
      </c>
      <c r="E994" s="58" t="str">
        <f t="shared" si="370"/>
        <v>KG-ARI-1909-00203-04430/42115441</v>
      </c>
      <c r="F994" s="19" t="s">
        <v>1904</v>
      </c>
      <c r="G994" s="19" t="s">
        <v>1905</v>
      </c>
      <c r="H994" s="45">
        <v>43733</v>
      </c>
      <c r="I994" s="46">
        <v>19</v>
      </c>
      <c r="J994" s="46">
        <v>57</v>
      </c>
      <c r="K994" s="67">
        <f t="shared" si="371"/>
        <v>3</v>
      </c>
      <c r="L994" s="47">
        <v>5.74</v>
      </c>
      <c r="M994" s="68">
        <f t="shared" si="372"/>
        <v>109.06</v>
      </c>
      <c r="N994" s="46">
        <v>51.8</v>
      </c>
      <c r="O994" s="46">
        <v>37.3</v>
      </c>
      <c r="P994" s="46">
        <v>40.5</v>
      </c>
      <c r="Q994" s="73">
        <f t="shared" si="373"/>
        <v>0.078</v>
      </c>
      <c r="R994" s="67">
        <f t="shared" si="374"/>
        <v>1.49</v>
      </c>
      <c r="S994" s="74">
        <f t="shared" si="375"/>
        <v>1.02666666666667</v>
      </c>
      <c r="T994" s="51">
        <v>58.52</v>
      </c>
      <c r="U994" s="52" t="s">
        <v>4313</v>
      </c>
      <c r="V994" s="26">
        <f>IF(E994="","",SUMIF(OUTBOUND!$G:$G,WMS!E994,OUTBOUND!$L:$L))</f>
        <v>0</v>
      </c>
      <c r="W994" s="26">
        <f>IF(E994="","",SUMIF(OUTBOUND!$G:$G,WMS!E994,OUTBOUND!$M:$M))</f>
        <v>0</v>
      </c>
      <c r="X994" s="73">
        <f>IF(E994="","",SUMIF(OUTBOUND!$G:$G,WMS!E994,OUTBOUND!$O:$O))</f>
        <v>0</v>
      </c>
      <c r="Y994" s="73">
        <f>IF(E994="","",SUMIF(OUTBOUND!$G:$G,WMS!E994,OUTBOUND!$AC:$AC))</f>
        <v>0</v>
      </c>
      <c r="Z994" s="73">
        <f>IF(E994="","",SUMIF(OUTBOUND!$G:$G,WMS!E994,OUTBOUND!$P:$P))</f>
        <v>0</v>
      </c>
      <c r="AA994" s="26">
        <f t="shared" si="376"/>
        <v>19</v>
      </c>
      <c r="AB994" s="26">
        <f t="shared" si="377"/>
        <v>57</v>
      </c>
      <c r="AC994" s="73">
        <f t="shared" si="378"/>
        <v>109.06</v>
      </c>
      <c r="AD994" s="73">
        <f t="shared" si="379"/>
        <v>58.52</v>
      </c>
      <c r="AE994" s="73">
        <f t="shared" si="380"/>
        <v>1.49</v>
      </c>
      <c r="AF994" s="82" t="b">
        <f t="shared" si="381"/>
        <v>1</v>
      </c>
    </row>
    <row r="995" spans="1:32">
      <c r="A995" s="43" t="s">
        <v>3685</v>
      </c>
      <c r="B995" s="19" t="s">
        <v>1902</v>
      </c>
      <c r="C995" s="19" t="s">
        <v>4317</v>
      </c>
      <c r="D995" s="19" t="s">
        <v>4319</v>
      </c>
      <c r="E995" s="58" t="str">
        <f t="shared" si="370"/>
        <v>KG-ARI-1909-00203-04430/42556169</v>
      </c>
      <c r="F995" s="19" t="s">
        <v>1908</v>
      </c>
      <c r="G995" s="19" t="s">
        <v>1909</v>
      </c>
      <c r="H995" s="45">
        <v>43733</v>
      </c>
      <c r="I995" s="46">
        <v>24</v>
      </c>
      <c r="J995" s="46">
        <v>216</v>
      </c>
      <c r="K995" s="67">
        <f t="shared" si="371"/>
        <v>9</v>
      </c>
      <c r="L995" s="47">
        <v>2.64</v>
      </c>
      <c r="M995" s="68">
        <f t="shared" si="372"/>
        <v>63.36</v>
      </c>
      <c r="N995" s="46">
        <v>35.8</v>
      </c>
      <c r="O995" s="46">
        <v>23.8</v>
      </c>
      <c r="P995" s="46">
        <v>27.5</v>
      </c>
      <c r="Q995" s="73">
        <f t="shared" si="373"/>
        <v>0.023</v>
      </c>
      <c r="R995" s="67">
        <f t="shared" si="374"/>
        <v>0.56</v>
      </c>
      <c r="S995" s="74">
        <f t="shared" si="375"/>
        <v>0.208888888888889</v>
      </c>
      <c r="T995" s="51">
        <v>45.12</v>
      </c>
      <c r="U995" s="52" t="s">
        <v>4313</v>
      </c>
      <c r="V995" s="26">
        <f>IF(E995="","",SUMIF(OUTBOUND!$G:$G,WMS!E995,OUTBOUND!$L:$L))</f>
        <v>0</v>
      </c>
      <c r="W995" s="26">
        <f>IF(E995="","",SUMIF(OUTBOUND!$G:$G,WMS!E995,OUTBOUND!$M:$M))</f>
        <v>0</v>
      </c>
      <c r="X995" s="73">
        <f>IF(E995="","",SUMIF(OUTBOUND!$G:$G,WMS!E995,OUTBOUND!$O:$O))</f>
        <v>0</v>
      </c>
      <c r="Y995" s="73">
        <f>IF(E995="","",SUMIF(OUTBOUND!$G:$G,WMS!E995,OUTBOUND!$AC:$AC))</f>
        <v>0</v>
      </c>
      <c r="Z995" s="73">
        <f>IF(E995="","",SUMIF(OUTBOUND!$G:$G,WMS!E995,OUTBOUND!$P:$P))</f>
        <v>0</v>
      </c>
      <c r="AA995" s="26">
        <f t="shared" si="376"/>
        <v>24</v>
      </c>
      <c r="AB995" s="26">
        <f t="shared" si="377"/>
        <v>216</v>
      </c>
      <c r="AC995" s="73">
        <f t="shared" si="378"/>
        <v>63.36</v>
      </c>
      <c r="AD995" s="73">
        <f t="shared" si="379"/>
        <v>45.12</v>
      </c>
      <c r="AE995" s="73">
        <f t="shared" si="380"/>
        <v>0.56</v>
      </c>
      <c r="AF995" s="82" t="b">
        <f t="shared" si="381"/>
        <v>1</v>
      </c>
    </row>
    <row r="996" spans="1:32">
      <c r="A996" s="43" t="s">
        <v>3685</v>
      </c>
      <c r="B996" s="19" t="s">
        <v>1902</v>
      </c>
      <c r="C996" s="19" t="s">
        <v>4317</v>
      </c>
      <c r="D996" s="19" t="s">
        <v>4320</v>
      </c>
      <c r="E996" s="58" t="str">
        <f t="shared" si="370"/>
        <v>KG-ARI-1909-00203-04430/42164982</v>
      </c>
      <c r="F996" s="19" t="s">
        <v>1908</v>
      </c>
      <c r="G996" s="19" t="s">
        <v>1915</v>
      </c>
      <c r="H996" s="45">
        <v>43733</v>
      </c>
      <c r="I996" s="46">
        <v>33</v>
      </c>
      <c r="J996" s="46">
        <v>66</v>
      </c>
      <c r="K996" s="67">
        <f t="shared" si="371"/>
        <v>2</v>
      </c>
      <c r="L996" s="47">
        <v>2.69</v>
      </c>
      <c r="M996" s="68">
        <f t="shared" si="372"/>
        <v>88.77</v>
      </c>
      <c r="N996" s="46">
        <v>38.3</v>
      </c>
      <c r="O996" s="46">
        <v>31.8</v>
      </c>
      <c r="P996" s="46">
        <v>31.5</v>
      </c>
      <c r="Q996" s="73">
        <f t="shared" si="373"/>
        <v>0.038</v>
      </c>
      <c r="R996" s="67">
        <f t="shared" si="374"/>
        <v>1.27</v>
      </c>
      <c r="S996" s="74">
        <f t="shared" si="375"/>
        <v>0.645</v>
      </c>
      <c r="T996" s="51">
        <v>42.57</v>
      </c>
      <c r="U996" s="52" t="s">
        <v>4296</v>
      </c>
      <c r="V996" s="26">
        <f>IF(E996="","",SUMIF(OUTBOUND!$G:$G,WMS!E996,OUTBOUND!$L:$L))</f>
        <v>7</v>
      </c>
      <c r="W996" s="26">
        <f>IF(E996="","",SUMIF(OUTBOUND!$G:$G,WMS!E996,OUTBOUND!$M:$M))</f>
        <v>14</v>
      </c>
      <c r="X996" s="73">
        <f>IF(E996="","",SUMIF(OUTBOUND!$G:$G,WMS!E996,OUTBOUND!$O:$O))</f>
        <v>18.83</v>
      </c>
      <c r="Y996" s="73">
        <f>IF(E996="","",SUMIF(OUTBOUND!$G:$G,WMS!E996,OUTBOUND!$AC:$AC))</f>
        <v>9.03</v>
      </c>
      <c r="Z996" s="73">
        <f>IF(E996="","",SUMIF(OUTBOUND!$G:$G,WMS!E996,OUTBOUND!$P:$P))</f>
        <v>0.266</v>
      </c>
      <c r="AA996" s="26">
        <f t="shared" si="376"/>
        <v>26</v>
      </c>
      <c r="AB996" s="26">
        <f t="shared" si="377"/>
        <v>52</v>
      </c>
      <c r="AC996" s="73">
        <f t="shared" si="378"/>
        <v>69.94</v>
      </c>
      <c r="AD996" s="73">
        <f t="shared" si="379"/>
        <v>33.54</v>
      </c>
      <c r="AE996" s="73">
        <f t="shared" si="380"/>
        <v>1.004</v>
      </c>
      <c r="AF996" s="82" t="b">
        <f t="shared" si="381"/>
        <v>1</v>
      </c>
    </row>
    <row r="997" spans="1:32">
      <c r="A997" s="43" t="s">
        <v>3685</v>
      </c>
      <c r="B997" s="19" t="s">
        <v>1902</v>
      </c>
      <c r="C997" s="19" t="s">
        <v>4317</v>
      </c>
      <c r="D997" s="19" t="s">
        <v>4321</v>
      </c>
      <c r="E997" s="58" t="str">
        <f t="shared" si="370"/>
        <v>KG-ARI-1909-00203-04430/42109723</v>
      </c>
      <c r="F997" s="19" t="s">
        <v>1908</v>
      </c>
      <c r="G997" s="19" t="s">
        <v>1913</v>
      </c>
      <c r="H997" s="45">
        <v>43733</v>
      </c>
      <c r="I997" s="46">
        <v>10</v>
      </c>
      <c r="J997" s="46">
        <v>80</v>
      </c>
      <c r="K997" s="67">
        <f t="shared" si="371"/>
        <v>8</v>
      </c>
      <c r="L997" s="47">
        <v>3.27</v>
      </c>
      <c r="M997" s="68">
        <f t="shared" si="372"/>
        <v>32.7</v>
      </c>
      <c r="N997" s="46">
        <v>34.8</v>
      </c>
      <c r="O997" s="46">
        <v>29.8</v>
      </c>
      <c r="P997" s="46">
        <v>34</v>
      </c>
      <c r="Q997" s="73">
        <f t="shared" si="373"/>
        <v>0.035</v>
      </c>
      <c r="R997" s="67">
        <f t="shared" si="374"/>
        <v>0.35</v>
      </c>
      <c r="S997" s="74">
        <f t="shared" si="375"/>
        <v>0.2125</v>
      </c>
      <c r="T997" s="51">
        <v>17</v>
      </c>
      <c r="U997" s="52" t="s">
        <v>4313</v>
      </c>
      <c r="V997" s="26">
        <f>IF(E997="","",SUMIF(OUTBOUND!$G:$G,WMS!E997,OUTBOUND!$L:$L))</f>
        <v>0</v>
      </c>
      <c r="W997" s="26">
        <f>IF(E997="","",SUMIF(OUTBOUND!$G:$G,WMS!E997,OUTBOUND!$M:$M))</f>
        <v>0</v>
      </c>
      <c r="X997" s="73">
        <f>IF(E997="","",SUMIF(OUTBOUND!$G:$G,WMS!E997,OUTBOUND!$O:$O))</f>
        <v>0</v>
      </c>
      <c r="Y997" s="73">
        <f>IF(E997="","",SUMIF(OUTBOUND!$G:$G,WMS!E997,OUTBOUND!$AC:$AC))</f>
        <v>0</v>
      </c>
      <c r="Z997" s="73">
        <f>IF(E997="","",SUMIF(OUTBOUND!$G:$G,WMS!E997,OUTBOUND!$P:$P))</f>
        <v>0</v>
      </c>
      <c r="AA997" s="26">
        <f t="shared" si="376"/>
        <v>10</v>
      </c>
      <c r="AB997" s="26">
        <f t="shared" si="377"/>
        <v>80</v>
      </c>
      <c r="AC997" s="73">
        <f t="shared" si="378"/>
        <v>32.7</v>
      </c>
      <c r="AD997" s="73">
        <f t="shared" si="379"/>
        <v>17</v>
      </c>
      <c r="AE997" s="73">
        <f t="shared" si="380"/>
        <v>0.35</v>
      </c>
      <c r="AF997" s="82" t="b">
        <f t="shared" si="381"/>
        <v>1</v>
      </c>
    </row>
    <row r="998" spans="1:32">
      <c r="A998" s="43" t="s">
        <v>3685</v>
      </c>
      <c r="B998" s="19" t="s">
        <v>1902</v>
      </c>
      <c r="C998" s="19" t="s">
        <v>4317</v>
      </c>
      <c r="D998" s="19" t="s">
        <v>4322</v>
      </c>
      <c r="E998" s="58" t="str">
        <f t="shared" si="370"/>
        <v>KG-ARI-1909-00203-04430/42687870</v>
      </c>
      <c r="F998" s="19" t="s">
        <v>1908</v>
      </c>
      <c r="G998" s="19" t="s">
        <v>1917</v>
      </c>
      <c r="H998" s="45">
        <v>43733</v>
      </c>
      <c r="I998" s="46">
        <v>5</v>
      </c>
      <c r="J998" s="46">
        <v>80</v>
      </c>
      <c r="K998" s="67">
        <f t="shared" si="371"/>
        <v>16</v>
      </c>
      <c r="L998" s="47">
        <v>5.77</v>
      </c>
      <c r="M998" s="68">
        <f t="shared" si="372"/>
        <v>28.85</v>
      </c>
      <c r="N998" s="46">
        <v>42.8</v>
      </c>
      <c r="O998" s="46">
        <v>39.8</v>
      </c>
      <c r="P998" s="46">
        <v>28</v>
      </c>
      <c r="Q998" s="73">
        <f t="shared" si="373"/>
        <v>0.048</v>
      </c>
      <c r="R998" s="67">
        <f t="shared" si="374"/>
        <v>0.24</v>
      </c>
      <c r="S998" s="74">
        <f t="shared" si="375"/>
        <v>0.238125</v>
      </c>
      <c r="T998" s="51">
        <v>19.05</v>
      </c>
      <c r="U998" s="52" t="s">
        <v>4296</v>
      </c>
      <c r="V998" s="26">
        <f>IF(E998="","",SUMIF(OUTBOUND!$G:$G,WMS!E998,OUTBOUND!$L:$L))</f>
        <v>0</v>
      </c>
      <c r="W998" s="26">
        <f>IF(E998="","",SUMIF(OUTBOUND!$G:$G,WMS!E998,OUTBOUND!$M:$M))</f>
        <v>0</v>
      </c>
      <c r="X998" s="73">
        <f>IF(E998="","",SUMIF(OUTBOUND!$G:$G,WMS!E998,OUTBOUND!$O:$O))</f>
        <v>0</v>
      </c>
      <c r="Y998" s="73">
        <f>IF(E998="","",SUMIF(OUTBOUND!$G:$G,WMS!E998,OUTBOUND!$AC:$AC))</f>
        <v>0</v>
      </c>
      <c r="Z998" s="73">
        <f>IF(E998="","",SUMIF(OUTBOUND!$G:$G,WMS!E998,OUTBOUND!$P:$P))</f>
        <v>0</v>
      </c>
      <c r="AA998" s="26">
        <f t="shared" si="376"/>
        <v>5</v>
      </c>
      <c r="AB998" s="26">
        <f t="shared" si="377"/>
        <v>80</v>
      </c>
      <c r="AC998" s="73">
        <f t="shared" si="378"/>
        <v>28.85</v>
      </c>
      <c r="AD998" s="73">
        <f t="shared" si="379"/>
        <v>19.05</v>
      </c>
      <c r="AE998" s="73">
        <f t="shared" si="380"/>
        <v>0.24</v>
      </c>
      <c r="AF998" s="82" t="b">
        <f t="shared" si="381"/>
        <v>1</v>
      </c>
    </row>
    <row r="999" spans="1:32">
      <c r="A999" s="43" t="s">
        <v>3685</v>
      </c>
      <c r="B999" s="19" t="s">
        <v>1902</v>
      </c>
      <c r="C999" s="19" t="s">
        <v>4317</v>
      </c>
      <c r="D999" s="19" t="s">
        <v>4323</v>
      </c>
      <c r="E999" s="58" t="str">
        <f t="shared" si="370"/>
        <v>KG-ARI-1909-00203-04430/41108567</v>
      </c>
      <c r="F999" s="19" t="s">
        <v>1908</v>
      </c>
      <c r="G999" s="19" t="s">
        <v>1911</v>
      </c>
      <c r="H999" s="45">
        <v>43733</v>
      </c>
      <c r="I999" s="46">
        <v>6</v>
      </c>
      <c r="J999" s="46">
        <v>72</v>
      </c>
      <c r="K999" s="67">
        <f t="shared" si="371"/>
        <v>12</v>
      </c>
      <c r="L999" s="47">
        <v>2.54</v>
      </c>
      <c r="M999" s="68">
        <f t="shared" si="372"/>
        <v>15.24</v>
      </c>
      <c r="N999" s="46">
        <v>39.8</v>
      </c>
      <c r="O999" s="46">
        <v>20.3</v>
      </c>
      <c r="P999" s="46">
        <v>30</v>
      </c>
      <c r="Q999" s="73">
        <f t="shared" si="373"/>
        <v>0.024</v>
      </c>
      <c r="R999" s="67">
        <f t="shared" si="374"/>
        <v>0.15</v>
      </c>
      <c r="S999" s="74">
        <f t="shared" si="375"/>
        <v>0.118333333333333</v>
      </c>
      <c r="T999" s="51">
        <v>8.52</v>
      </c>
      <c r="U999" s="52" t="s">
        <v>4296</v>
      </c>
      <c r="V999" s="26">
        <f>IF(E999="","",SUMIF(OUTBOUND!$G:$G,WMS!E999,OUTBOUND!$L:$L))</f>
        <v>0</v>
      </c>
      <c r="W999" s="26">
        <f>IF(E999="","",SUMIF(OUTBOUND!$G:$G,WMS!E999,OUTBOUND!$M:$M))</f>
        <v>0</v>
      </c>
      <c r="X999" s="73">
        <f>IF(E999="","",SUMIF(OUTBOUND!$G:$G,WMS!E999,OUTBOUND!$O:$O))</f>
        <v>0</v>
      </c>
      <c r="Y999" s="73">
        <f>IF(E999="","",SUMIF(OUTBOUND!$G:$G,WMS!E999,OUTBOUND!$AC:$AC))</f>
        <v>0</v>
      </c>
      <c r="Z999" s="73">
        <f>IF(E999="","",SUMIF(OUTBOUND!$G:$G,WMS!E999,OUTBOUND!$P:$P))</f>
        <v>0</v>
      </c>
      <c r="AA999" s="26">
        <f t="shared" si="376"/>
        <v>6</v>
      </c>
      <c r="AB999" s="26">
        <f t="shared" si="377"/>
        <v>72</v>
      </c>
      <c r="AC999" s="73">
        <f t="shared" si="378"/>
        <v>15.24</v>
      </c>
      <c r="AD999" s="73">
        <f t="shared" si="379"/>
        <v>8.52</v>
      </c>
      <c r="AE999" s="73">
        <f t="shared" si="380"/>
        <v>0.15</v>
      </c>
      <c r="AF999" s="82" t="b">
        <f t="shared" si="381"/>
        <v>1</v>
      </c>
    </row>
    <row r="1000" spans="1:32">
      <c r="A1000" s="43" t="s">
        <v>3685</v>
      </c>
      <c r="B1000" s="19" t="s">
        <v>1919</v>
      </c>
      <c r="C1000" s="19" t="s">
        <v>4324</v>
      </c>
      <c r="D1000" s="19" t="s">
        <v>4325</v>
      </c>
      <c r="E1000" s="58" t="str">
        <f t="shared" si="370"/>
        <v>KG-ARI-1909-00182-04072/69361890</v>
      </c>
      <c r="F1000" s="19" t="s">
        <v>1921</v>
      </c>
      <c r="G1000" s="19" t="s">
        <v>1922</v>
      </c>
      <c r="H1000" s="45">
        <v>43733</v>
      </c>
      <c r="I1000" s="46">
        <v>1</v>
      </c>
      <c r="J1000" s="46">
        <v>30</v>
      </c>
      <c r="K1000" s="67">
        <f t="shared" si="371"/>
        <v>30</v>
      </c>
      <c r="L1000" s="47">
        <v>7.31</v>
      </c>
      <c r="M1000" s="68">
        <f t="shared" si="372"/>
        <v>7.31</v>
      </c>
      <c r="N1000" s="46">
        <v>45</v>
      </c>
      <c r="O1000" s="46">
        <v>38</v>
      </c>
      <c r="P1000" s="46">
        <v>38</v>
      </c>
      <c r="Q1000" s="73">
        <f t="shared" si="373"/>
        <v>0.065</v>
      </c>
      <c r="R1000" s="67">
        <f t="shared" si="374"/>
        <v>0.06</v>
      </c>
      <c r="S1000" s="74">
        <f t="shared" si="375"/>
        <v>0.183</v>
      </c>
      <c r="T1000" s="51">
        <v>5.49</v>
      </c>
      <c r="U1000" s="52" t="s">
        <v>4326</v>
      </c>
      <c r="V1000" s="26">
        <f>IF(E1000="","",SUMIF(OUTBOUND!$G:$G,WMS!E1000,OUTBOUND!$L:$L))</f>
        <v>0</v>
      </c>
      <c r="W1000" s="26">
        <f>IF(E1000="","",SUMIF(OUTBOUND!$G:$G,WMS!E1000,OUTBOUND!$M:$M))</f>
        <v>0</v>
      </c>
      <c r="X1000" s="73">
        <f>IF(E1000="","",SUMIF(OUTBOUND!$G:$G,WMS!E1000,OUTBOUND!$O:$O))</f>
        <v>0</v>
      </c>
      <c r="Y1000" s="73">
        <f>IF(E1000="","",SUMIF(OUTBOUND!$G:$G,WMS!E1000,OUTBOUND!$AC:$AC))</f>
        <v>0</v>
      </c>
      <c r="Z1000" s="73">
        <f>IF(E1000="","",SUMIF(OUTBOUND!$G:$G,WMS!E1000,OUTBOUND!$P:$P))</f>
        <v>0</v>
      </c>
      <c r="AA1000" s="26">
        <f t="shared" si="376"/>
        <v>1</v>
      </c>
      <c r="AB1000" s="26">
        <f t="shared" si="377"/>
        <v>30</v>
      </c>
      <c r="AC1000" s="73">
        <f t="shared" si="378"/>
        <v>7.31</v>
      </c>
      <c r="AD1000" s="73">
        <f t="shared" si="379"/>
        <v>5.49</v>
      </c>
      <c r="AE1000" s="73">
        <f t="shared" si="380"/>
        <v>0.06</v>
      </c>
      <c r="AF1000" s="82" t="b">
        <f t="shared" si="381"/>
        <v>1</v>
      </c>
    </row>
    <row r="1001" spans="1:32">
      <c r="A1001" s="43" t="s">
        <v>3685</v>
      </c>
      <c r="B1001" s="19" t="s">
        <v>1919</v>
      </c>
      <c r="C1001" s="19" t="s">
        <v>4324</v>
      </c>
      <c r="D1001" s="19" t="s">
        <v>4327</v>
      </c>
      <c r="E1001" s="58" t="str">
        <f t="shared" si="370"/>
        <v>KG-ARI-1909-00182-04072/69361920</v>
      </c>
      <c r="F1001" s="19" t="s">
        <v>1921</v>
      </c>
      <c r="G1001" s="19" t="s">
        <v>1922</v>
      </c>
      <c r="H1001" s="45">
        <v>43733</v>
      </c>
      <c r="I1001" s="46">
        <v>1</v>
      </c>
      <c r="J1001" s="46">
        <v>30</v>
      </c>
      <c r="K1001" s="67">
        <f t="shared" si="371"/>
        <v>30</v>
      </c>
      <c r="L1001" s="47">
        <v>8.54</v>
      </c>
      <c r="M1001" s="68">
        <f t="shared" si="372"/>
        <v>8.54</v>
      </c>
      <c r="N1001" s="46">
        <v>45</v>
      </c>
      <c r="O1001" s="46">
        <v>38</v>
      </c>
      <c r="P1001" s="46">
        <v>38</v>
      </c>
      <c r="Q1001" s="73">
        <f t="shared" si="373"/>
        <v>0.065</v>
      </c>
      <c r="R1001" s="67">
        <f t="shared" si="374"/>
        <v>0.06</v>
      </c>
      <c r="S1001" s="74">
        <f t="shared" si="375"/>
        <v>0.194</v>
      </c>
      <c r="T1001" s="51">
        <v>5.82</v>
      </c>
      <c r="U1001" s="52" t="s">
        <v>4326</v>
      </c>
      <c r="V1001" s="26">
        <f>IF(E1001="","",SUMIF(OUTBOUND!$G:$G,WMS!E1001,OUTBOUND!$L:$L))</f>
        <v>0</v>
      </c>
      <c r="W1001" s="26">
        <f>IF(E1001="","",SUMIF(OUTBOUND!$G:$G,WMS!E1001,OUTBOUND!$M:$M))</f>
        <v>0</v>
      </c>
      <c r="X1001" s="73">
        <f>IF(E1001="","",SUMIF(OUTBOUND!$G:$G,WMS!E1001,OUTBOUND!$O:$O))</f>
        <v>0</v>
      </c>
      <c r="Y1001" s="73">
        <f>IF(E1001="","",SUMIF(OUTBOUND!$G:$G,WMS!E1001,OUTBOUND!$AC:$AC))</f>
        <v>0</v>
      </c>
      <c r="Z1001" s="73">
        <f>IF(E1001="","",SUMIF(OUTBOUND!$G:$G,WMS!E1001,OUTBOUND!$P:$P))</f>
        <v>0</v>
      </c>
      <c r="AA1001" s="26">
        <f t="shared" si="376"/>
        <v>1</v>
      </c>
      <c r="AB1001" s="26">
        <f t="shared" si="377"/>
        <v>30</v>
      </c>
      <c r="AC1001" s="73">
        <f t="shared" si="378"/>
        <v>8.54</v>
      </c>
      <c r="AD1001" s="73">
        <f t="shared" si="379"/>
        <v>5.82</v>
      </c>
      <c r="AE1001" s="73">
        <f t="shared" si="380"/>
        <v>0.06</v>
      </c>
      <c r="AF1001" s="82" t="b">
        <f t="shared" si="381"/>
        <v>1</v>
      </c>
    </row>
    <row r="1002" spans="1:32">
      <c r="A1002" s="43" t="s">
        <v>3685</v>
      </c>
      <c r="B1002" s="19" t="s">
        <v>1919</v>
      </c>
      <c r="C1002" s="19" t="s">
        <v>4324</v>
      </c>
      <c r="D1002" s="19" t="s">
        <v>4328</v>
      </c>
      <c r="E1002" s="58" t="str">
        <f t="shared" si="370"/>
        <v>KG-ARI-1909-00182-04072/69361913</v>
      </c>
      <c r="F1002" s="19" t="s">
        <v>1921</v>
      </c>
      <c r="G1002" s="19" t="s">
        <v>1922</v>
      </c>
      <c r="H1002" s="45">
        <v>43733</v>
      </c>
      <c r="I1002" s="46">
        <v>1</v>
      </c>
      <c r="J1002" s="46">
        <v>30</v>
      </c>
      <c r="K1002" s="67">
        <f t="shared" si="371"/>
        <v>30</v>
      </c>
      <c r="L1002" s="47">
        <v>8.15</v>
      </c>
      <c r="M1002" s="68">
        <f t="shared" si="372"/>
        <v>8.15</v>
      </c>
      <c r="N1002" s="46">
        <v>45</v>
      </c>
      <c r="O1002" s="46">
        <v>38</v>
      </c>
      <c r="P1002" s="46">
        <v>38</v>
      </c>
      <c r="Q1002" s="73">
        <f t="shared" si="373"/>
        <v>0.065</v>
      </c>
      <c r="R1002" s="67">
        <f t="shared" si="374"/>
        <v>0.06</v>
      </c>
      <c r="S1002" s="74">
        <f t="shared" si="375"/>
        <v>0.207</v>
      </c>
      <c r="T1002" s="51">
        <v>6.21</v>
      </c>
      <c r="U1002" s="52" t="s">
        <v>4326</v>
      </c>
      <c r="V1002" s="26">
        <f>IF(E1002="","",SUMIF(OUTBOUND!$G:$G,WMS!E1002,OUTBOUND!$L:$L))</f>
        <v>0</v>
      </c>
      <c r="W1002" s="26">
        <f>IF(E1002="","",SUMIF(OUTBOUND!$G:$G,WMS!E1002,OUTBOUND!$M:$M))</f>
        <v>0</v>
      </c>
      <c r="X1002" s="73">
        <f>IF(E1002="","",SUMIF(OUTBOUND!$G:$G,WMS!E1002,OUTBOUND!$O:$O))</f>
        <v>0</v>
      </c>
      <c r="Y1002" s="73">
        <f>IF(E1002="","",SUMIF(OUTBOUND!$G:$G,WMS!E1002,OUTBOUND!$AC:$AC))</f>
        <v>0</v>
      </c>
      <c r="Z1002" s="73">
        <f>IF(E1002="","",SUMIF(OUTBOUND!$G:$G,WMS!E1002,OUTBOUND!$P:$P))</f>
        <v>0</v>
      </c>
      <c r="AA1002" s="26">
        <f t="shared" si="376"/>
        <v>1</v>
      </c>
      <c r="AB1002" s="26">
        <f t="shared" si="377"/>
        <v>30</v>
      </c>
      <c r="AC1002" s="73">
        <f t="shared" si="378"/>
        <v>8.15</v>
      </c>
      <c r="AD1002" s="73">
        <f t="shared" si="379"/>
        <v>6.21</v>
      </c>
      <c r="AE1002" s="73">
        <f t="shared" si="380"/>
        <v>0.06</v>
      </c>
      <c r="AF1002" s="82" t="b">
        <f t="shared" si="381"/>
        <v>1</v>
      </c>
    </row>
    <row r="1003" spans="1:32">
      <c r="A1003" s="43" t="s">
        <v>3685</v>
      </c>
      <c r="B1003" s="19" t="s">
        <v>1919</v>
      </c>
      <c r="C1003" s="19" t="s">
        <v>4324</v>
      </c>
      <c r="D1003" s="19" t="s">
        <v>4329</v>
      </c>
      <c r="E1003" s="58" t="str">
        <f t="shared" si="370"/>
        <v>KG-ARI-1909-00182-04072/69361883</v>
      </c>
      <c r="F1003" s="19" t="s">
        <v>1921</v>
      </c>
      <c r="G1003" s="19" t="s">
        <v>1922</v>
      </c>
      <c r="H1003" s="45">
        <v>43733</v>
      </c>
      <c r="I1003" s="46">
        <v>1</v>
      </c>
      <c r="J1003" s="46">
        <v>30</v>
      </c>
      <c r="K1003" s="67">
        <f t="shared" si="371"/>
        <v>30</v>
      </c>
      <c r="L1003" s="47">
        <v>6.93</v>
      </c>
      <c r="M1003" s="68">
        <f t="shared" si="372"/>
        <v>6.93</v>
      </c>
      <c r="N1003" s="46">
        <v>45</v>
      </c>
      <c r="O1003" s="46">
        <v>38</v>
      </c>
      <c r="P1003" s="46">
        <v>38</v>
      </c>
      <c r="Q1003" s="73">
        <f t="shared" si="373"/>
        <v>0.065</v>
      </c>
      <c r="R1003" s="67">
        <f t="shared" si="374"/>
        <v>0.06</v>
      </c>
      <c r="S1003" s="74">
        <f t="shared" si="375"/>
        <v>0.227</v>
      </c>
      <c r="T1003" s="51">
        <v>6.81</v>
      </c>
      <c r="U1003" s="52" t="s">
        <v>4326</v>
      </c>
      <c r="V1003" s="26">
        <f>IF(E1003="","",SUMIF(OUTBOUND!$G:$G,WMS!E1003,OUTBOUND!$L:$L))</f>
        <v>0</v>
      </c>
      <c r="W1003" s="26">
        <f>IF(E1003="","",SUMIF(OUTBOUND!$G:$G,WMS!E1003,OUTBOUND!$M:$M))</f>
        <v>0</v>
      </c>
      <c r="X1003" s="73">
        <f>IF(E1003="","",SUMIF(OUTBOUND!$G:$G,WMS!E1003,OUTBOUND!$O:$O))</f>
        <v>0</v>
      </c>
      <c r="Y1003" s="73">
        <f>IF(E1003="","",SUMIF(OUTBOUND!$G:$G,WMS!E1003,OUTBOUND!$AC:$AC))</f>
        <v>0</v>
      </c>
      <c r="Z1003" s="73">
        <f>IF(E1003="","",SUMIF(OUTBOUND!$G:$G,WMS!E1003,OUTBOUND!$P:$P))</f>
        <v>0</v>
      </c>
      <c r="AA1003" s="26">
        <f t="shared" si="376"/>
        <v>1</v>
      </c>
      <c r="AB1003" s="26">
        <f t="shared" si="377"/>
        <v>30</v>
      </c>
      <c r="AC1003" s="73">
        <f t="shared" si="378"/>
        <v>6.93</v>
      </c>
      <c r="AD1003" s="73">
        <f t="shared" si="379"/>
        <v>6.81</v>
      </c>
      <c r="AE1003" s="73">
        <f t="shared" si="380"/>
        <v>0.06</v>
      </c>
      <c r="AF1003" s="82" t="b">
        <f t="shared" si="381"/>
        <v>1</v>
      </c>
    </row>
    <row r="1004" spans="1:32">
      <c r="A1004" s="43" t="s">
        <v>3685</v>
      </c>
      <c r="B1004" s="19" t="s">
        <v>1919</v>
      </c>
      <c r="C1004" s="19" t="s">
        <v>4324</v>
      </c>
      <c r="D1004" s="19" t="s">
        <v>4330</v>
      </c>
      <c r="E1004" s="58" t="str">
        <f t="shared" si="370"/>
        <v>KG-ARI-1909-00182-04072/69361906</v>
      </c>
      <c r="F1004" s="19" t="s">
        <v>1921</v>
      </c>
      <c r="G1004" s="19" t="s">
        <v>1922</v>
      </c>
      <c r="H1004" s="45">
        <v>43733</v>
      </c>
      <c r="I1004" s="46">
        <v>1</v>
      </c>
      <c r="J1004" s="46">
        <v>30</v>
      </c>
      <c r="K1004" s="67">
        <f t="shared" si="371"/>
        <v>30</v>
      </c>
      <c r="L1004" s="47">
        <v>7.91</v>
      </c>
      <c r="M1004" s="68">
        <f t="shared" si="372"/>
        <v>7.91</v>
      </c>
      <c r="N1004" s="46">
        <v>45</v>
      </c>
      <c r="O1004" s="46">
        <v>38</v>
      </c>
      <c r="P1004" s="46">
        <v>38</v>
      </c>
      <c r="Q1004" s="73">
        <f t="shared" si="373"/>
        <v>0.065</v>
      </c>
      <c r="R1004" s="67">
        <f t="shared" si="374"/>
        <v>0.06</v>
      </c>
      <c r="S1004" s="74">
        <f t="shared" si="375"/>
        <v>0.235</v>
      </c>
      <c r="T1004" s="51">
        <v>7.05</v>
      </c>
      <c r="U1004" s="52" t="s">
        <v>4326</v>
      </c>
      <c r="V1004" s="26">
        <f>IF(E1004="","",SUMIF(OUTBOUND!$G:$G,WMS!E1004,OUTBOUND!$L:$L))</f>
        <v>0</v>
      </c>
      <c r="W1004" s="26">
        <f>IF(E1004="","",SUMIF(OUTBOUND!$G:$G,WMS!E1004,OUTBOUND!$M:$M))</f>
        <v>0</v>
      </c>
      <c r="X1004" s="73">
        <f>IF(E1004="","",SUMIF(OUTBOUND!$G:$G,WMS!E1004,OUTBOUND!$O:$O))</f>
        <v>0</v>
      </c>
      <c r="Y1004" s="73">
        <f>IF(E1004="","",SUMIF(OUTBOUND!$G:$G,WMS!E1004,OUTBOUND!$AC:$AC))</f>
        <v>0</v>
      </c>
      <c r="Z1004" s="73">
        <f>IF(E1004="","",SUMIF(OUTBOUND!$G:$G,WMS!E1004,OUTBOUND!$P:$P))</f>
        <v>0</v>
      </c>
      <c r="AA1004" s="26">
        <f t="shared" si="376"/>
        <v>1</v>
      </c>
      <c r="AB1004" s="26">
        <f t="shared" si="377"/>
        <v>30</v>
      </c>
      <c r="AC1004" s="73">
        <f t="shared" si="378"/>
        <v>7.91</v>
      </c>
      <c r="AD1004" s="73">
        <f t="shared" si="379"/>
        <v>7.05</v>
      </c>
      <c r="AE1004" s="73">
        <f t="shared" si="380"/>
        <v>0.06</v>
      </c>
      <c r="AF1004" s="82" t="b">
        <f t="shared" si="381"/>
        <v>1</v>
      </c>
    </row>
    <row r="1005" spans="1:32">
      <c r="A1005" s="43" t="s">
        <v>3685</v>
      </c>
      <c r="B1005" s="19" t="s">
        <v>1919</v>
      </c>
      <c r="C1005" s="19" t="s">
        <v>4324</v>
      </c>
      <c r="D1005" s="19" t="s">
        <v>4331</v>
      </c>
      <c r="E1005" s="58" t="str">
        <f t="shared" si="370"/>
        <v>KG-ARI-1909-00182-04072/69361876</v>
      </c>
      <c r="F1005" s="19" t="s">
        <v>1921</v>
      </c>
      <c r="G1005" s="19" t="s">
        <v>1922</v>
      </c>
      <c r="H1005" s="45">
        <v>43733</v>
      </c>
      <c r="I1005" s="46">
        <v>1</v>
      </c>
      <c r="J1005" s="46">
        <v>30</v>
      </c>
      <c r="K1005" s="67">
        <f t="shared" si="371"/>
        <v>30</v>
      </c>
      <c r="L1005" s="47">
        <v>6.59</v>
      </c>
      <c r="M1005" s="68">
        <f t="shared" si="372"/>
        <v>6.59</v>
      </c>
      <c r="N1005" s="46">
        <v>45</v>
      </c>
      <c r="O1005" s="46">
        <v>38</v>
      </c>
      <c r="P1005" s="46">
        <v>38</v>
      </c>
      <c r="Q1005" s="73">
        <f t="shared" si="373"/>
        <v>0.065</v>
      </c>
      <c r="R1005" s="67">
        <f t="shared" si="374"/>
        <v>0.06</v>
      </c>
      <c r="S1005" s="74">
        <f t="shared" si="375"/>
        <v>0.248</v>
      </c>
      <c r="T1005" s="51">
        <v>7.44</v>
      </c>
      <c r="U1005" s="52" t="s">
        <v>4326</v>
      </c>
      <c r="V1005" s="26">
        <f>IF(E1005="","",SUMIF(OUTBOUND!$G:$G,WMS!E1005,OUTBOUND!$L:$L))</f>
        <v>0</v>
      </c>
      <c r="W1005" s="26">
        <f>IF(E1005="","",SUMIF(OUTBOUND!$G:$G,WMS!E1005,OUTBOUND!$M:$M))</f>
        <v>0</v>
      </c>
      <c r="X1005" s="73">
        <f>IF(E1005="","",SUMIF(OUTBOUND!$G:$G,WMS!E1005,OUTBOUND!$O:$O))</f>
        <v>0</v>
      </c>
      <c r="Y1005" s="73">
        <f>IF(E1005="","",SUMIF(OUTBOUND!$G:$G,WMS!E1005,OUTBOUND!$AC:$AC))</f>
        <v>0</v>
      </c>
      <c r="Z1005" s="73">
        <f>IF(E1005="","",SUMIF(OUTBOUND!$G:$G,WMS!E1005,OUTBOUND!$P:$P))</f>
        <v>0</v>
      </c>
      <c r="AA1005" s="26">
        <f t="shared" si="376"/>
        <v>1</v>
      </c>
      <c r="AB1005" s="26">
        <f t="shared" si="377"/>
        <v>30</v>
      </c>
      <c r="AC1005" s="73">
        <f t="shared" si="378"/>
        <v>6.59</v>
      </c>
      <c r="AD1005" s="73">
        <f t="shared" si="379"/>
        <v>7.44</v>
      </c>
      <c r="AE1005" s="73">
        <f t="shared" si="380"/>
        <v>0.06</v>
      </c>
      <c r="AF1005" s="82" t="b">
        <f t="shared" si="381"/>
        <v>1</v>
      </c>
    </row>
    <row r="1006" spans="1:32">
      <c r="A1006" s="43" t="s">
        <v>3685</v>
      </c>
      <c r="B1006" s="19" t="s">
        <v>1919</v>
      </c>
      <c r="C1006" s="19" t="s">
        <v>4324</v>
      </c>
      <c r="D1006" s="19" t="s">
        <v>4332</v>
      </c>
      <c r="E1006" s="58" t="str">
        <f t="shared" si="370"/>
        <v>KG-ARI-1909-00182-04072/MIX143845BLACK</v>
      </c>
      <c r="F1006" s="19" t="s">
        <v>1921</v>
      </c>
      <c r="G1006" s="20" t="s">
        <v>1922</v>
      </c>
      <c r="H1006" s="45">
        <v>43733</v>
      </c>
      <c r="I1006" s="46">
        <v>3</v>
      </c>
      <c r="J1006" s="46">
        <v>90</v>
      </c>
      <c r="K1006" s="67">
        <f t="shared" si="371"/>
        <v>30</v>
      </c>
      <c r="L1006" s="47">
        <v>7.25</v>
      </c>
      <c r="M1006" s="68">
        <f t="shared" si="372"/>
        <v>21.75</v>
      </c>
      <c r="N1006" s="46">
        <v>45</v>
      </c>
      <c r="O1006" s="46">
        <v>38</v>
      </c>
      <c r="P1006" s="46">
        <v>38</v>
      </c>
      <c r="Q1006" s="73">
        <f t="shared" si="373"/>
        <v>0.065</v>
      </c>
      <c r="R1006" s="67">
        <f t="shared" si="374"/>
        <v>0.19</v>
      </c>
      <c r="S1006" s="74">
        <f t="shared" si="375"/>
        <v>0.201555555555556</v>
      </c>
      <c r="T1006" s="51">
        <v>18.14</v>
      </c>
      <c r="U1006" s="52" t="s">
        <v>4333</v>
      </c>
      <c r="V1006" s="26">
        <f>IF(E1006="","",SUMIF(OUTBOUND!$G:$G,WMS!E1006,OUTBOUND!$L:$L))</f>
        <v>0</v>
      </c>
      <c r="W1006" s="26">
        <f>IF(E1006="","",SUMIF(OUTBOUND!$G:$G,WMS!E1006,OUTBOUND!$M:$M))</f>
        <v>0</v>
      </c>
      <c r="X1006" s="73">
        <f>IF(E1006="","",SUMIF(OUTBOUND!$G:$G,WMS!E1006,OUTBOUND!$O:$O))</f>
        <v>0</v>
      </c>
      <c r="Y1006" s="73">
        <f>IF(E1006="","",SUMIF(OUTBOUND!$G:$G,WMS!E1006,OUTBOUND!$AC:$AC))</f>
        <v>0</v>
      </c>
      <c r="Z1006" s="73">
        <f>IF(E1006="","",SUMIF(OUTBOUND!$G:$G,WMS!E1006,OUTBOUND!$P:$P))</f>
        <v>0</v>
      </c>
      <c r="AA1006" s="26">
        <f t="shared" si="376"/>
        <v>3</v>
      </c>
      <c r="AB1006" s="26">
        <f t="shared" si="377"/>
        <v>90</v>
      </c>
      <c r="AC1006" s="73">
        <f t="shared" si="378"/>
        <v>21.75</v>
      </c>
      <c r="AD1006" s="73">
        <f t="shared" si="379"/>
        <v>18.14</v>
      </c>
      <c r="AE1006" s="73">
        <f t="shared" si="380"/>
        <v>0.19</v>
      </c>
      <c r="AF1006" s="82" t="b">
        <f t="shared" si="381"/>
        <v>1</v>
      </c>
    </row>
    <row r="1007" spans="1:32">
      <c r="A1007" s="43" t="s">
        <v>3685</v>
      </c>
      <c r="B1007" s="19" t="s">
        <v>1919</v>
      </c>
      <c r="C1007" s="19" t="s">
        <v>4324</v>
      </c>
      <c r="D1007" s="19" t="s">
        <v>4334</v>
      </c>
      <c r="E1007" s="58" t="str">
        <f t="shared" si="370"/>
        <v>KG-ARI-1909-00182-04072/MIX142868DUSTYFLR</v>
      </c>
      <c r="F1007" s="19" t="s">
        <v>1921</v>
      </c>
      <c r="G1007" s="19" t="s">
        <v>1924</v>
      </c>
      <c r="H1007" s="45">
        <v>43733</v>
      </c>
      <c r="I1007" s="46">
        <v>4</v>
      </c>
      <c r="J1007" s="46">
        <v>120</v>
      </c>
      <c r="K1007" s="67">
        <f t="shared" si="371"/>
        <v>30</v>
      </c>
      <c r="L1007" s="47">
        <v>4.36</v>
      </c>
      <c r="M1007" s="68">
        <f t="shared" si="372"/>
        <v>17.44</v>
      </c>
      <c r="N1007" s="46">
        <v>42</v>
      </c>
      <c r="O1007" s="46">
        <v>40</v>
      </c>
      <c r="P1007" s="46">
        <v>30</v>
      </c>
      <c r="Q1007" s="73">
        <f t="shared" si="373"/>
        <v>0.05</v>
      </c>
      <c r="R1007" s="67">
        <f t="shared" si="374"/>
        <v>0.2</v>
      </c>
      <c r="S1007" s="74">
        <f t="shared" si="375"/>
        <v>0.111833333333333</v>
      </c>
      <c r="T1007" s="51">
        <v>13.42</v>
      </c>
      <c r="U1007" s="52" t="s">
        <v>4326</v>
      </c>
      <c r="V1007" s="26">
        <f>IF(E1007="","",SUMIF(OUTBOUND!$G:$G,WMS!E1007,OUTBOUND!$L:$L))</f>
        <v>0</v>
      </c>
      <c r="W1007" s="26">
        <f>IF(E1007="","",SUMIF(OUTBOUND!$G:$G,WMS!E1007,OUTBOUND!$M:$M))</f>
        <v>0</v>
      </c>
      <c r="X1007" s="73">
        <f>IF(E1007="","",SUMIF(OUTBOUND!$G:$G,WMS!E1007,OUTBOUND!$O:$O))</f>
        <v>0</v>
      </c>
      <c r="Y1007" s="73">
        <f>IF(E1007="","",SUMIF(OUTBOUND!$G:$G,WMS!E1007,OUTBOUND!$AC:$AC))</f>
        <v>0</v>
      </c>
      <c r="Z1007" s="73">
        <f>IF(E1007="","",SUMIF(OUTBOUND!$G:$G,WMS!E1007,OUTBOUND!$P:$P))</f>
        <v>0</v>
      </c>
      <c r="AA1007" s="26">
        <f t="shared" si="376"/>
        <v>4</v>
      </c>
      <c r="AB1007" s="26">
        <f t="shared" si="377"/>
        <v>120</v>
      </c>
      <c r="AC1007" s="73">
        <f t="shared" si="378"/>
        <v>17.44</v>
      </c>
      <c r="AD1007" s="73">
        <f t="shared" si="379"/>
        <v>13.42</v>
      </c>
      <c r="AE1007" s="73">
        <f t="shared" si="380"/>
        <v>0.2</v>
      </c>
      <c r="AF1007" s="82" t="b">
        <f t="shared" si="381"/>
        <v>1</v>
      </c>
    </row>
    <row r="1008" spans="1:32">
      <c r="A1008" s="43" t="s">
        <v>3685</v>
      </c>
      <c r="B1008" s="19" t="s">
        <v>1919</v>
      </c>
      <c r="C1008" s="19" t="s">
        <v>4324</v>
      </c>
      <c r="D1008" s="19" t="s">
        <v>4335</v>
      </c>
      <c r="E1008" s="58" t="str">
        <f t="shared" si="370"/>
        <v>KG-ARI-1909-00182-04072/MIX143869DUSTYFLR</v>
      </c>
      <c r="F1008" s="19" t="s">
        <v>1921</v>
      </c>
      <c r="G1008" s="19" t="s">
        <v>1926</v>
      </c>
      <c r="H1008" s="45">
        <v>43733</v>
      </c>
      <c r="I1008" s="46">
        <v>2</v>
      </c>
      <c r="J1008" s="46">
        <v>60</v>
      </c>
      <c r="K1008" s="67">
        <f t="shared" si="371"/>
        <v>30</v>
      </c>
      <c r="L1008" s="47">
        <v>3.07</v>
      </c>
      <c r="M1008" s="68">
        <f t="shared" si="372"/>
        <v>6.14</v>
      </c>
      <c r="N1008" s="46">
        <v>40</v>
      </c>
      <c r="O1008" s="46">
        <v>35</v>
      </c>
      <c r="P1008" s="46">
        <v>20</v>
      </c>
      <c r="Q1008" s="73">
        <f t="shared" si="373"/>
        <v>0.028</v>
      </c>
      <c r="R1008" s="67">
        <f t="shared" si="374"/>
        <v>0.06</v>
      </c>
      <c r="S1008" s="74">
        <f t="shared" si="375"/>
        <v>0.0783333333333333</v>
      </c>
      <c r="T1008" s="51">
        <v>4.7</v>
      </c>
      <c r="U1008" s="52" t="s">
        <v>4295</v>
      </c>
      <c r="V1008" s="26">
        <f>IF(E1008="","",SUMIF(OUTBOUND!$G:$G,WMS!E1008,OUTBOUND!$L:$L))</f>
        <v>0</v>
      </c>
      <c r="W1008" s="26">
        <f>IF(E1008="","",SUMIF(OUTBOUND!$G:$G,WMS!E1008,OUTBOUND!$M:$M))</f>
        <v>0</v>
      </c>
      <c r="X1008" s="73">
        <f>IF(E1008="","",SUMIF(OUTBOUND!$G:$G,WMS!E1008,OUTBOUND!$O:$O))</f>
        <v>0</v>
      </c>
      <c r="Y1008" s="73">
        <f>IF(E1008="","",SUMIF(OUTBOUND!$G:$G,WMS!E1008,OUTBOUND!$AC:$AC))</f>
        <v>0</v>
      </c>
      <c r="Z1008" s="73">
        <f>IF(E1008="","",SUMIF(OUTBOUND!$G:$G,WMS!E1008,OUTBOUND!$P:$P))</f>
        <v>0</v>
      </c>
      <c r="AA1008" s="26">
        <f t="shared" si="376"/>
        <v>2</v>
      </c>
      <c r="AB1008" s="26">
        <f t="shared" si="377"/>
        <v>60</v>
      </c>
      <c r="AC1008" s="73">
        <f t="shared" si="378"/>
        <v>6.14</v>
      </c>
      <c r="AD1008" s="73">
        <f t="shared" si="379"/>
        <v>4.7</v>
      </c>
      <c r="AE1008" s="73">
        <f t="shared" si="380"/>
        <v>0.06</v>
      </c>
      <c r="AF1008" s="82" t="b">
        <f t="shared" si="381"/>
        <v>1</v>
      </c>
    </row>
    <row r="1009" spans="1:32">
      <c r="A1009" s="43" t="s">
        <v>3685</v>
      </c>
      <c r="B1009" s="19" t="s">
        <v>1928</v>
      </c>
      <c r="C1009" s="19" t="s">
        <v>4336</v>
      </c>
      <c r="D1009" s="19">
        <v>42647515</v>
      </c>
      <c r="E1009" s="58" t="str">
        <f t="shared" si="370"/>
        <v>KG-ARI-1909-00203-04781/42647515</v>
      </c>
      <c r="F1009" s="19" t="s">
        <v>1930</v>
      </c>
      <c r="G1009" s="19" t="s">
        <v>1931</v>
      </c>
      <c r="H1009" s="45">
        <v>43733</v>
      </c>
      <c r="I1009" s="46">
        <v>29</v>
      </c>
      <c r="J1009" s="46">
        <v>174</v>
      </c>
      <c r="K1009" s="67">
        <f t="shared" si="371"/>
        <v>6</v>
      </c>
      <c r="L1009" s="47">
        <v>2.5</v>
      </c>
      <c r="M1009" s="68">
        <f t="shared" si="372"/>
        <v>72.5</v>
      </c>
      <c r="N1009" s="46">
        <v>27</v>
      </c>
      <c r="O1009" s="46">
        <v>27</v>
      </c>
      <c r="P1009" s="46">
        <v>39</v>
      </c>
      <c r="Q1009" s="73">
        <f t="shared" si="373"/>
        <v>0.028</v>
      </c>
      <c r="R1009" s="67">
        <f t="shared" si="374"/>
        <v>0.82</v>
      </c>
      <c r="S1009" s="74">
        <f t="shared" si="375"/>
        <v>0.333333333333333</v>
      </c>
      <c r="T1009" s="51">
        <v>58</v>
      </c>
      <c r="U1009" s="52" t="s">
        <v>4337</v>
      </c>
      <c r="V1009" s="26">
        <f>IF(E1009="","",SUMIF(OUTBOUND!$G:$G,WMS!E1009,OUTBOUND!$L:$L))</f>
        <v>8</v>
      </c>
      <c r="W1009" s="26">
        <f>IF(E1009="","",SUMIF(OUTBOUND!$G:$G,WMS!E1009,OUTBOUND!$M:$M))</f>
        <v>48</v>
      </c>
      <c r="X1009" s="73">
        <f>IF(E1009="","",SUMIF(OUTBOUND!$G:$G,WMS!E1009,OUTBOUND!$O:$O))</f>
        <v>20</v>
      </c>
      <c r="Y1009" s="73">
        <f>IF(E1009="","",SUMIF(OUTBOUND!$G:$G,WMS!E1009,OUTBOUND!$AC:$AC))</f>
        <v>16</v>
      </c>
      <c r="Z1009" s="73">
        <f>IF(E1009="","",SUMIF(OUTBOUND!$G:$G,WMS!E1009,OUTBOUND!$P:$P))</f>
        <v>0.224</v>
      </c>
      <c r="AA1009" s="26">
        <f t="shared" si="376"/>
        <v>21</v>
      </c>
      <c r="AB1009" s="26">
        <f t="shared" si="377"/>
        <v>126</v>
      </c>
      <c r="AC1009" s="73">
        <f t="shared" si="378"/>
        <v>52.5</v>
      </c>
      <c r="AD1009" s="73">
        <f t="shared" si="379"/>
        <v>42</v>
      </c>
      <c r="AE1009" s="73">
        <f t="shared" si="380"/>
        <v>0.596</v>
      </c>
      <c r="AF1009" s="82" t="b">
        <f t="shared" si="381"/>
        <v>1</v>
      </c>
    </row>
    <row r="1010" spans="1:33">
      <c r="A1010" s="61" t="s">
        <v>3685</v>
      </c>
      <c r="B1010" s="62" t="s">
        <v>1928</v>
      </c>
      <c r="C1010" s="62" t="s">
        <v>4336</v>
      </c>
      <c r="D1010" s="62">
        <v>42707493</v>
      </c>
      <c r="E1010" s="58" t="str">
        <f t="shared" si="370"/>
        <v>KG-ARI-1909-00203-04781/42707493</v>
      </c>
      <c r="F1010" s="19" t="s">
        <v>1930</v>
      </c>
      <c r="G1010" s="19" t="s">
        <v>1933</v>
      </c>
      <c r="H1010" s="45">
        <v>43733</v>
      </c>
      <c r="I1010" s="46">
        <v>3</v>
      </c>
      <c r="J1010" s="46">
        <v>12</v>
      </c>
      <c r="K1010" s="67">
        <f t="shared" si="371"/>
        <v>4</v>
      </c>
      <c r="L1010" s="47">
        <v>0.98</v>
      </c>
      <c r="M1010" s="68">
        <f t="shared" si="372"/>
        <v>2.94</v>
      </c>
      <c r="N1010" s="46">
        <v>16</v>
      </c>
      <c r="O1010" s="46">
        <v>14</v>
      </c>
      <c r="P1010" s="46">
        <v>12</v>
      </c>
      <c r="Q1010" s="73">
        <f t="shared" si="373"/>
        <v>0.003</v>
      </c>
      <c r="R1010" s="67">
        <f t="shared" si="374"/>
        <v>0.01</v>
      </c>
      <c r="S1010" s="74">
        <f t="shared" si="375"/>
        <v>0.2125</v>
      </c>
      <c r="T1010" s="51">
        <v>2.55</v>
      </c>
      <c r="U1010" s="52" t="s">
        <v>4292</v>
      </c>
      <c r="V1010" s="26">
        <f>IF(E1010="","",SUMIF(OUTBOUND!$G:$G,WMS!E1010,OUTBOUND!$L:$L))</f>
        <v>3</v>
      </c>
      <c r="W1010" s="26">
        <f>IF(E1010="","",SUMIF(OUTBOUND!$G:$G,WMS!E1010,OUTBOUND!$M:$M))</f>
        <v>12</v>
      </c>
      <c r="X1010" s="73">
        <f>IF(E1010="","",SUMIF(OUTBOUND!$G:$G,WMS!E1010,OUTBOUND!$O:$O))</f>
        <v>2.94</v>
      </c>
      <c r="Y1010" s="73">
        <f>IF(E1010="","",SUMIF(OUTBOUND!$G:$G,WMS!E1010,OUTBOUND!$AC:$AC))</f>
        <v>2.55</v>
      </c>
      <c r="Z1010" s="73">
        <f>IF(E1010="","",SUMIF(OUTBOUND!$G:$G,WMS!E1010,OUTBOUND!$P:$P))</f>
        <v>0.009</v>
      </c>
      <c r="AA1010" s="26">
        <f t="shared" si="376"/>
        <v>0</v>
      </c>
      <c r="AB1010" s="26">
        <f t="shared" si="377"/>
        <v>0</v>
      </c>
      <c r="AC1010" s="73">
        <f t="shared" si="378"/>
        <v>0</v>
      </c>
      <c r="AD1010" s="73">
        <f t="shared" si="379"/>
        <v>0</v>
      </c>
      <c r="AE1010" s="73">
        <f t="shared" si="380"/>
        <v>0.000999999999999999</v>
      </c>
      <c r="AF1010" s="82" t="e">
        <f t="shared" si="381"/>
        <v>#DIV/0!</v>
      </c>
      <c r="AG1010" s="60" t="s">
        <v>3310</v>
      </c>
    </row>
    <row r="1011" spans="1:32">
      <c r="A1011" s="43" t="s">
        <v>3685</v>
      </c>
      <c r="B1011" s="19" t="s">
        <v>1935</v>
      </c>
      <c r="C1011" s="19" t="s">
        <v>4338</v>
      </c>
      <c r="D1011" s="19">
        <v>42759225</v>
      </c>
      <c r="E1011" s="58" t="str">
        <f t="shared" si="370"/>
        <v>KG-ARI-1909-00203-04789/42759225</v>
      </c>
      <c r="F1011" s="19" t="s">
        <v>1937</v>
      </c>
      <c r="G1011" s="19" t="s">
        <v>1938</v>
      </c>
      <c r="H1011" s="45">
        <v>43733</v>
      </c>
      <c r="I1011" s="46">
        <v>14</v>
      </c>
      <c r="J1011" s="46">
        <v>56</v>
      </c>
      <c r="K1011" s="67">
        <f t="shared" si="371"/>
        <v>4</v>
      </c>
      <c r="L1011" s="47">
        <v>0.75</v>
      </c>
      <c r="M1011" s="68">
        <f t="shared" si="372"/>
        <v>10.5</v>
      </c>
      <c r="N1011" s="46">
        <v>23</v>
      </c>
      <c r="O1011" s="46">
        <v>22</v>
      </c>
      <c r="P1011" s="46">
        <v>23</v>
      </c>
      <c r="Q1011" s="73">
        <f t="shared" si="373"/>
        <v>0.012</v>
      </c>
      <c r="R1011" s="67">
        <f t="shared" si="374"/>
        <v>0.16</v>
      </c>
      <c r="S1011" s="74">
        <f t="shared" si="375"/>
        <v>0.1225</v>
      </c>
      <c r="T1011" s="51">
        <v>6.86</v>
      </c>
      <c r="U1011" s="52" t="s">
        <v>4339</v>
      </c>
      <c r="V1011" s="26">
        <f>IF(E1011="","",SUMIF(OUTBOUND!$G:$G,WMS!E1011,OUTBOUND!$L:$L))</f>
        <v>0</v>
      </c>
      <c r="W1011" s="26">
        <f>IF(E1011="","",SUMIF(OUTBOUND!$G:$G,WMS!E1011,OUTBOUND!$M:$M))</f>
        <v>0</v>
      </c>
      <c r="X1011" s="73">
        <f>IF(E1011="","",SUMIF(OUTBOUND!$G:$G,WMS!E1011,OUTBOUND!$O:$O))</f>
        <v>0</v>
      </c>
      <c r="Y1011" s="73">
        <f>IF(E1011="","",SUMIF(OUTBOUND!$G:$G,WMS!E1011,OUTBOUND!$AC:$AC))</f>
        <v>0</v>
      </c>
      <c r="Z1011" s="73">
        <f>IF(E1011="","",SUMIF(OUTBOUND!$G:$G,WMS!E1011,OUTBOUND!$P:$P))</f>
        <v>0</v>
      </c>
      <c r="AA1011" s="26">
        <f t="shared" si="376"/>
        <v>14</v>
      </c>
      <c r="AB1011" s="26">
        <f t="shared" si="377"/>
        <v>56</v>
      </c>
      <c r="AC1011" s="73">
        <f t="shared" si="378"/>
        <v>10.5</v>
      </c>
      <c r="AD1011" s="73">
        <f t="shared" si="379"/>
        <v>6.86</v>
      </c>
      <c r="AE1011" s="73">
        <f t="shared" si="380"/>
        <v>0.16</v>
      </c>
      <c r="AF1011" s="82" t="b">
        <f t="shared" si="381"/>
        <v>1</v>
      </c>
    </row>
    <row r="1012" spans="1:32">
      <c r="A1012" s="43" t="s">
        <v>3685</v>
      </c>
      <c r="B1012" s="19" t="s">
        <v>1935</v>
      </c>
      <c r="C1012" s="19" t="s">
        <v>4338</v>
      </c>
      <c r="D1012" s="19">
        <v>42741701</v>
      </c>
      <c r="E1012" s="58" t="str">
        <f t="shared" si="370"/>
        <v>KG-ARI-1909-00203-04789/42741701</v>
      </c>
      <c r="F1012" s="19" t="s">
        <v>1937</v>
      </c>
      <c r="G1012" s="19" t="s">
        <v>1940</v>
      </c>
      <c r="H1012" s="45">
        <v>43733</v>
      </c>
      <c r="I1012" s="46">
        <v>4</v>
      </c>
      <c r="J1012" s="46">
        <v>48</v>
      </c>
      <c r="K1012" s="67">
        <f t="shared" si="371"/>
        <v>12</v>
      </c>
      <c r="L1012" s="47">
        <v>1.1</v>
      </c>
      <c r="M1012" s="68">
        <f t="shared" si="372"/>
        <v>4.4</v>
      </c>
      <c r="N1012" s="46">
        <v>29</v>
      </c>
      <c r="O1012" s="46">
        <v>18.5</v>
      </c>
      <c r="P1012" s="46">
        <v>28</v>
      </c>
      <c r="Q1012" s="73">
        <f t="shared" si="373"/>
        <v>0.015</v>
      </c>
      <c r="R1012" s="67">
        <f t="shared" si="374"/>
        <v>0.06</v>
      </c>
      <c r="S1012" s="74">
        <f t="shared" si="375"/>
        <v>0.0658333333333333</v>
      </c>
      <c r="T1012" s="51">
        <v>3.16</v>
      </c>
      <c r="U1012" s="52" t="s">
        <v>4292</v>
      </c>
      <c r="V1012" s="26">
        <f>IF(E1012="","",SUMIF(OUTBOUND!$G:$G,WMS!E1012,OUTBOUND!$L:$L))</f>
        <v>0</v>
      </c>
      <c r="W1012" s="26">
        <f>IF(E1012="","",SUMIF(OUTBOUND!$G:$G,WMS!E1012,OUTBOUND!$M:$M))</f>
        <v>0</v>
      </c>
      <c r="X1012" s="73">
        <f>IF(E1012="","",SUMIF(OUTBOUND!$G:$G,WMS!E1012,OUTBOUND!$O:$O))</f>
        <v>0</v>
      </c>
      <c r="Y1012" s="73">
        <f>IF(E1012="","",SUMIF(OUTBOUND!$G:$G,WMS!E1012,OUTBOUND!$AC:$AC))</f>
        <v>0</v>
      </c>
      <c r="Z1012" s="73">
        <f>IF(E1012="","",SUMIF(OUTBOUND!$G:$G,WMS!E1012,OUTBOUND!$P:$P))</f>
        <v>0</v>
      </c>
      <c r="AA1012" s="26">
        <f t="shared" si="376"/>
        <v>4</v>
      </c>
      <c r="AB1012" s="26">
        <f t="shared" si="377"/>
        <v>48</v>
      </c>
      <c r="AC1012" s="73">
        <f t="shared" si="378"/>
        <v>4.4</v>
      </c>
      <c r="AD1012" s="73">
        <f t="shared" si="379"/>
        <v>3.16</v>
      </c>
      <c r="AE1012" s="73">
        <f t="shared" si="380"/>
        <v>0.06</v>
      </c>
      <c r="AF1012" s="82" t="b">
        <f t="shared" si="381"/>
        <v>1</v>
      </c>
    </row>
    <row r="1013" spans="1:32">
      <c r="A1013" s="43" t="s">
        <v>3685</v>
      </c>
      <c r="B1013" s="19" t="s">
        <v>1935</v>
      </c>
      <c r="C1013" s="19" t="s">
        <v>4338</v>
      </c>
      <c r="D1013" s="19">
        <v>42758679</v>
      </c>
      <c r="E1013" s="58" t="str">
        <f t="shared" ref="E1013:E1061" si="382">IF(D1013="","",C1013&amp;"/"&amp;D1013)</f>
        <v>KG-ARI-1909-00203-04789/42758679</v>
      </c>
      <c r="F1013" s="19" t="s">
        <v>1937</v>
      </c>
      <c r="G1013" s="19" t="s">
        <v>1942</v>
      </c>
      <c r="H1013" s="45">
        <v>43733</v>
      </c>
      <c r="I1013" s="46">
        <v>9</v>
      </c>
      <c r="J1013" s="46">
        <v>36</v>
      </c>
      <c r="K1013" s="67">
        <f t="shared" ref="K1013:K1061" si="383">IF(J1013="","",J1013/I1013)</f>
        <v>4</v>
      </c>
      <c r="L1013" s="47">
        <v>3.04</v>
      </c>
      <c r="M1013" s="68">
        <f t="shared" ref="M1013:M1061" si="384">IF(L1013="","",ROUND(I1013*L1013,3))</f>
        <v>27.36</v>
      </c>
      <c r="N1013" s="46">
        <v>33</v>
      </c>
      <c r="O1013" s="46">
        <v>32.5</v>
      </c>
      <c r="P1013" s="46">
        <v>33</v>
      </c>
      <c r="Q1013" s="73">
        <f t="shared" ref="Q1013:Q1061" si="385">IF(P1013="","",ROUND(N1013*O1013*P1013/1000000,3))</f>
        <v>0.035</v>
      </c>
      <c r="R1013" s="67">
        <f t="shared" ref="R1013:R1061" si="386">IF(Q1013="","",ROUND(N1013*O1013*P1013/1000000*I1013,2))</f>
        <v>0.32</v>
      </c>
      <c r="S1013" s="74">
        <f t="shared" ref="S1013:S1061" si="387">IF(T1013="","",T1013/J1013)</f>
        <v>0.635</v>
      </c>
      <c r="T1013" s="51">
        <v>22.86</v>
      </c>
      <c r="U1013" s="52" t="s">
        <v>4290</v>
      </c>
      <c r="V1013" s="26">
        <f>IF(E1013="","",SUMIF(OUTBOUND!$G:$G,WMS!E1013,OUTBOUND!$L:$L))</f>
        <v>0</v>
      </c>
      <c r="W1013" s="26">
        <f>IF(E1013="","",SUMIF(OUTBOUND!$G:$G,WMS!E1013,OUTBOUND!$M:$M))</f>
        <v>0</v>
      </c>
      <c r="X1013" s="73">
        <f>IF(E1013="","",SUMIF(OUTBOUND!$G:$G,WMS!E1013,OUTBOUND!$O:$O))</f>
        <v>0</v>
      </c>
      <c r="Y1013" s="73">
        <f>IF(E1013="","",SUMIF(OUTBOUND!$G:$G,WMS!E1013,OUTBOUND!$AC:$AC))</f>
        <v>0</v>
      </c>
      <c r="Z1013" s="73">
        <f>IF(E1013="","",SUMIF(OUTBOUND!$G:$G,WMS!E1013,OUTBOUND!$P:$P))</f>
        <v>0</v>
      </c>
      <c r="AA1013" s="26">
        <f t="shared" ref="AA1013:AA1061" si="388">IF(I1013="","",I1013-V1013)</f>
        <v>9</v>
      </c>
      <c r="AB1013" s="26">
        <f t="shared" ref="AB1013:AB1061" si="389">IF(J1013="","",J1013-W1013)</f>
        <v>36</v>
      </c>
      <c r="AC1013" s="73">
        <f t="shared" ref="AC1013:AC1061" si="390">IF(M1013="","",M1013-X1013)</f>
        <v>27.36</v>
      </c>
      <c r="AD1013" s="73">
        <f t="shared" ref="AD1013:AD1061" si="391">IF(T1013="","",T1013-Y1013)</f>
        <v>22.86</v>
      </c>
      <c r="AE1013" s="73">
        <f t="shared" ref="AE1013:AE1061" si="392">IF(R1013="","",R1013-Z1013)</f>
        <v>0.32</v>
      </c>
      <c r="AF1013" s="82" t="b">
        <f t="shared" ref="AF1013:AF1061" si="393">IF(AB1013="","",EXACT(K1013,AB1013/AA1013))</f>
        <v>1</v>
      </c>
    </row>
    <row r="1014" spans="1:32">
      <c r="A1014" s="43" t="s">
        <v>3685</v>
      </c>
      <c r="B1014" s="19" t="s">
        <v>1935</v>
      </c>
      <c r="C1014" s="19" t="s">
        <v>4338</v>
      </c>
      <c r="D1014" s="19">
        <v>42758723</v>
      </c>
      <c r="E1014" s="58" t="str">
        <f t="shared" si="382"/>
        <v>KG-ARI-1909-00203-04789/42758723</v>
      </c>
      <c r="F1014" s="19" t="s">
        <v>1937</v>
      </c>
      <c r="G1014" s="19" t="s">
        <v>1944</v>
      </c>
      <c r="H1014" s="45">
        <v>43733</v>
      </c>
      <c r="I1014" s="46">
        <v>9</v>
      </c>
      <c r="J1014" s="46">
        <v>36</v>
      </c>
      <c r="K1014" s="67">
        <f t="shared" si="383"/>
        <v>4</v>
      </c>
      <c r="L1014" s="47">
        <v>3.27</v>
      </c>
      <c r="M1014" s="68">
        <f t="shared" si="384"/>
        <v>29.43</v>
      </c>
      <c r="N1014" s="46">
        <v>37</v>
      </c>
      <c r="O1014" s="46">
        <v>31</v>
      </c>
      <c r="P1014" s="46">
        <v>36</v>
      </c>
      <c r="Q1014" s="73">
        <f t="shared" si="385"/>
        <v>0.041</v>
      </c>
      <c r="R1014" s="67">
        <f t="shared" si="386"/>
        <v>0.37</v>
      </c>
      <c r="S1014" s="74">
        <f t="shared" si="387"/>
        <v>0.6925</v>
      </c>
      <c r="T1014" s="51">
        <v>24.93</v>
      </c>
      <c r="U1014" s="52" t="s">
        <v>4290</v>
      </c>
      <c r="V1014" s="26">
        <f>IF(E1014="","",SUMIF(OUTBOUND!$G:$G,WMS!E1014,OUTBOUND!$L:$L))</f>
        <v>0</v>
      </c>
      <c r="W1014" s="26">
        <f>IF(E1014="","",SUMIF(OUTBOUND!$G:$G,WMS!E1014,OUTBOUND!$M:$M))</f>
        <v>0</v>
      </c>
      <c r="X1014" s="73">
        <f>IF(E1014="","",SUMIF(OUTBOUND!$G:$G,WMS!E1014,OUTBOUND!$O:$O))</f>
        <v>0</v>
      </c>
      <c r="Y1014" s="73">
        <f>IF(E1014="","",SUMIF(OUTBOUND!$G:$G,WMS!E1014,OUTBOUND!$AC:$AC))</f>
        <v>0</v>
      </c>
      <c r="Z1014" s="73">
        <f>IF(E1014="","",SUMIF(OUTBOUND!$G:$G,WMS!E1014,OUTBOUND!$P:$P))</f>
        <v>0</v>
      </c>
      <c r="AA1014" s="26">
        <f t="shared" si="388"/>
        <v>9</v>
      </c>
      <c r="AB1014" s="26">
        <f t="shared" si="389"/>
        <v>36</v>
      </c>
      <c r="AC1014" s="73">
        <f t="shared" si="390"/>
        <v>29.43</v>
      </c>
      <c r="AD1014" s="73">
        <f t="shared" si="391"/>
        <v>24.93</v>
      </c>
      <c r="AE1014" s="73">
        <f t="shared" si="392"/>
        <v>0.37</v>
      </c>
      <c r="AF1014" s="82" t="b">
        <f t="shared" si="393"/>
        <v>1</v>
      </c>
    </row>
    <row r="1015" spans="1:32">
      <c r="A1015" s="43" t="s">
        <v>3685</v>
      </c>
      <c r="B1015" s="19" t="s">
        <v>1935</v>
      </c>
      <c r="C1015" s="19" t="s">
        <v>4338</v>
      </c>
      <c r="D1015" s="19">
        <v>42742425</v>
      </c>
      <c r="E1015" s="58" t="str">
        <f t="shared" si="382"/>
        <v>KG-ARI-1909-00203-04789/42742425</v>
      </c>
      <c r="F1015" s="19" t="s">
        <v>1937</v>
      </c>
      <c r="G1015" s="19" t="s">
        <v>1946</v>
      </c>
      <c r="H1015" s="45">
        <v>43733</v>
      </c>
      <c r="I1015" s="46">
        <v>6</v>
      </c>
      <c r="J1015" s="46">
        <v>36</v>
      </c>
      <c r="K1015" s="67">
        <f t="shared" si="383"/>
        <v>6</v>
      </c>
      <c r="L1015" s="47">
        <v>1.1</v>
      </c>
      <c r="M1015" s="68">
        <f t="shared" si="384"/>
        <v>6.6</v>
      </c>
      <c r="N1015" s="46">
        <v>21.2</v>
      </c>
      <c r="O1015" s="46">
        <v>17</v>
      </c>
      <c r="P1015" s="46">
        <v>30.5</v>
      </c>
      <c r="Q1015" s="73">
        <f t="shared" si="385"/>
        <v>0.011</v>
      </c>
      <c r="R1015" s="67">
        <f t="shared" si="386"/>
        <v>0.07</v>
      </c>
      <c r="S1015" s="74">
        <f t="shared" si="387"/>
        <v>0.15</v>
      </c>
      <c r="T1015" s="51">
        <v>5.4</v>
      </c>
      <c r="U1015" s="52" t="s">
        <v>4339</v>
      </c>
      <c r="V1015" s="26">
        <f>IF(E1015="","",SUMIF(OUTBOUND!$G:$G,WMS!E1015,OUTBOUND!$L:$L))</f>
        <v>0</v>
      </c>
      <c r="W1015" s="26">
        <f>IF(E1015="","",SUMIF(OUTBOUND!$G:$G,WMS!E1015,OUTBOUND!$M:$M))</f>
        <v>0</v>
      </c>
      <c r="X1015" s="73">
        <f>IF(E1015="","",SUMIF(OUTBOUND!$G:$G,WMS!E1015,OUTBOUND!$O:$O))</f>
        <v>0</v>
      </c>
      <c r="Y1015" s="73">
        <f>IF(E1015="","",SUMIF(OUTBOUND!$G:$G,WMS!E1015,OUTBOUND!$AC:$AC))</f>
        <v>0</v>
      </c>
      <c r="Z1015" s="73">
        <f>IF(E1015="","",SUMIF(OUTBOUND!$G:$G,WMS!E1015,OUTBOUND!$P:$P))</f>
        <v>0</v>
      </c>
      <c r="AA1015" s="26">
        <f t="shared" si="388"/>
        <v>6</v>
      </c>
      <c r="AB1015" s="26">
        <f t="shared" si="389"/>
        <v>36</v>
      </c>
      <c r="AC1015" s="73">
        <f t="shared" si="390"/>
        <v>6.6</v>
      </c>
      <c r="AD1015" s="73">
        <f t="shared" si="391"/>
        <v>5.4</v>
      </c>
      <c r="AE1015" s="73">
        <f t="shared" si="392"/>
        <v>0.07</v>
      </c>
      <c r="AF1015" s="82" t="b">
        <f t="shared" si="393"/>
        <v>1</v>
      </c>
    </row>
    <row r="1016" spans="1:32">
      <c r="A1016" s="43" t="s">
        <v>3685</v>
      </c>
      <c r="B1016" s="19" t="s">
        <v>1935</v>
      </c>
      <c r="C1016" s="19" t="s">
        <v>4338</v>
      </c>
      <c r="D1016" s="19">
        <v>42744733</v>
      </c>
      <c r="E1016" s="58" t="str">
        <f t="shared" si="382"/>
        <v>KG-ARI-1909-00203-04789/42744733</v>
      </c>
      <c r="F1016" s="19" t="s">
        <v>1937</v>
      </c>
      <c r="G1016" s="19" t="s">
        <v>1948</v>
      </c>
      <c r="H1016" s="45">
        <v>43733</v>
      </c>
      <c r="I1016" s="46">
        <v>8</v>
      </c>
      <c r="J1016" s="46">
        <v>32</v>
      </c>
      <c r="K1016" s="67">
        <f t="shared" si="383"/>
        <v>4</v>
      </c>
      <c r="L1016" s="47">
        <v>3</v>
      </c>
      <c r="M1016" s="68">
        <f t="shared" si="384"/>
        <v>24</v>
      </c>
      <c r="N1016" s="46">
        <v>34.5</v>
      </c>
      <c r="O1016" s="46">
        <v>29</v>
      </c>
      <c r="P1016" s="46">
        <v>29.7</v>
      </c>
      <c r="Q1016" s="73">
        <f t="shared" si="385"/>
        <v>0.03</v>
      </c>
      <c r="R1016" s="67">
        <f t="shared" si="386"/>
        <v>0.24</v>
      </c>
      <c r="S1016" s="74">
        <f t="shared" si="387"/>
        <v>0.625</v>
      </c>
      <c r="T1016" s="51">
        <v>20</v>
      </c>
      <c r="U1016" s="52" t="s">
        <v>4292</v>
      </c>
      <c r="V1016" s="26">
        <f>IF(E1016="","",SUMIF(OUTBOUND!$G:$G,WMS!E1016,OUTBOUND!$L:$L))</f>
        <v>0</v>
      </c>
      <c r="W1016" s="26">
        <f>IF(E1016="","",SUMIF(OUTBOUND!$G:$G,WMS!E1016,OUTBOUND!$M:$M))</f>
        <v>0</v>
      </c>
      <c r="X1016" s="73">
        <f>IF(E1016="","",SUMIF(OUTBOUND!$G:$G,WMS!E1016,OUTBOUND!$O:$O))</f>
        <v>0</v>
      </c>
      <c r="Y1016" s="73">
        <f>IF(E1016="","",SUMIF(OUTBOUND!$G:$G,WMS!E1016,OUTBOUND!$AC:$AC))</f>
        <v>0</v>
      </c>
      <c r="Z1016" s="73">
        <f>IF(E1016="","",SUMIF(OUTBOUND!$G:$G,WMS!E1016,OUTBOUND!$P:$P))</f>
        <v>0</v>
      </c>
      <c r="AA1016" s="26">
        <f t="shared" si="388"/>
        <v>8</v>
      </c>
      <c r="AB1016" s="26">
        <f t="shared" si="389"/>
        <v>32</v>
      </c>
      <c r="AC1016" s="73">
        <f t="shared" si="390"/>
        <v>24</v>
      </c>
      <c r="AD1016" s="73">
        <f t="shared" si="391"/>
        <v>20</v>
      </c>
      <c r="AE1016" s="73">
        <f t="shared" si="392"/>
        <v>0.24</v>
      </c>
      <c r="AF1016" s="82" t="b">
        <f t="shared" si="393"/>
        <v>1</v>
      </c>
    </row>
    <row r="1017" spans="1:32">
      <c r="A1017" s="43" t="s">
        <v>3685</v>
      </c>
      <c r="B1017" s="19" t="s">
        <v>1935</v>
      </c>
      <c r="C1017" s="19" t="s">
        <v>4338</v>
      </c>
      <c r="D1017" s="19">
        <v>42741855</v>
      </c>
      <c r="E1017" s="58" t="str">
        <f t="shared" si="382"/>
        <v>KG-ARI-1909-00203-04789/42741855</v>
      </c>
      <c r="F1017" s="19" t="s">
        <v>1937</v>
      </c>
      <c r="G1017" s="19" t="s">
        <v>1950</v>
      </c>
      <c r="H1017" s="45">
        <v>43733</v>
      </c>
      <c r="I1017" s="46">
        <v>7</v>
      </c>
      <c r="J1017" s="46">
        <v>42</v>
      </c>
      <c r="K1017" s="67">
        <f t="shared" si="383"/>
        <v>6</v>
      </c>
      <c r="L1017" s="47">
        <v>1.7</v>
      </c>
      <c r="M1017" s="68">
        <f t="shared" si="384"/>
        <v>11.9</v>
      </c>
      <c r="N1017" s="46">
        <v>33</v>
      </c>
      <c r="O1017" s="46">
        <v>24.3</v>
      </c>
      <c r="P1017" s="46">
        <v>31</v>
      </c>
      <c r="Q1017" s="73">
        <f t="shared" si="385"/>
        <v>0.025</v>
      </c>
      <c r="R1017" s="67">
        <f t="shared" si="386"/>
        <v>0.17</v>
      </c>
      <c r="S1017" s="74">
        <f t="shared" si="387"/>
        <v>0.233333333333333</v>
      </c>
      <c r="T1017" s="51">
        <v>9.8</v>
      </c>
      <c r="U1017" s="52" t="s">
        <v>4292</v>
      </c>
      <c r="V1017" s="26">
        <f>IF(E1017="","",SUMIF(OUTBOUND!$G:$G,WMS!E1017,OUTBOUND!$L:$L))</f>
        <v>4</v>
      </c>
      <c r="W1017" s="26">
        <f>IF(E1017="","",SUMIF(OUTBOUND!$G:$G,WMS!E1017,OUTBOUND!$M:$M))</f>
        <v>24</v>
      </c>
      <c r="X1017" s="73">
        <f>IF(E1017="","",SUMIF(OUTBOUND!$G:$G,WMS!E1017,OUTBOUND!$O:$O))</f>
        <v>6.8</v>
      </c>
      <c r="Y1017" s="73">
        <f>IF(E1017="","",SUMIF(OUTBOUND!$G:$G,WMS!E1017,OUTBOUND!$AC:$AC))</f>
        <v>5.59999999999999</v>
      </c>
      <c r="Z1017" s="73">
        <f>IF(E1017="","",SUMIF(OUTBOUND!$G:$G,WMS!E1017,OUTBOUND!$P:$P))</f>
        <v>0.1</v>
      </c>
      <c r="AA1017" s="26">
        <f t="shared" si="388"/>
        <v>3</v>
      </c>
      <c r="AB1017" s="26">
        <f t="shared" si="389"/>
        <v>18</v>
      </c>
      <c r="AC1017" s="73">
        <f t="shared" si="390"/>
        <v>5.1</v>
      </c>
      <c r="AD1017" s="73">
        <f t="shared" si="391"/>
        <v>4.20000000000001</v>
      </c>
      <c r="AE1017" s="73">
        <f t="shared" si="392"/>
        <v>0.07</v>
      </c>
      <c r="AF1017" s="82" t="b">
        <f t="shared" si="393"/>
        <v>1</v>
      </c>
    </row>
    <row r="1018" spans="1:32">
      <c r="A1018" s="43" t="s">
        <v>3685</v>
      </c>
      <c r="B1018" s="19" t="s">
        <v>1935</v>
      </c>
      <c r="C1018" s="19" t="s">
        <v>4338</v>
      </c>
      <c r="D1018" s="19">
        <v>42739180</v>
      </c>
      <c r="E1018" s="58" t="str">
        <f t="shared" si="382"/>
        <v>KG-ARI-1909-00203-04789/42739180</v>
      </c>
      <c r="F1018" s="19" t="s">
        <v>1937</v>
      </c>
      <c r="G1018" s="19" t="s">
        <v>1952</v>
      </c>
      <c r="H1018" s="45">
        <v>43733</v>
      </c>
      <c r="I1018" s="46">
        <v>8</v>
      </c>
      <c r="J1018" s="46">
        <v>64</v>
      </c>
      <c r="K1018" s="67">
        <f t="shared" si="383"/>
        <v>8</v>
      </c>
      <c r="L1018" s="47">
        <v>3.3</v>
      </c>
      <c r="M1018" s="68">
        <f t="shared" si="384"/>
        <v>26.4</v>
      </c>
      <c r="N1018" s="46">
        <v>40</v>
      </c>
      <c r="O1018" s="46">
        <v>21.5</v>
      </c>
      <c r="P1018" s="46">
        <v>41.5</v>
      </c>
      <c r="Q1018" s="73">
        <f t="shared" si="385"/>
        <v>0.036</v>
      </c>
      <c r="R1018" s="67">
        <f t="shared" si="386"/>
        <v>0.29</v>
      </c>
      <c r="S1018" s="74">
        <f t="shared" si="387"/>
        <v>0.35</v>
      </c>
      <c r="T1018" s="51">
        <v>22.4</v>
      </c>
      <c r="U1018" s="52" t="s">
        <v>4293</v>
      </c>
      <c r="V1018" s="26">
        <f>IF(E1018="","",SUMIF(OUTBOUND!$G:$G,WMS!E1018,OUTBOUND!$L:$L))</f>
        <v>0</v>
      </c>
      <c r="W1018" s="26">
        <f>IF(E1018="","",SUMIF(OUTBOUND!$G:$G,WMS!E1018,OUTBOUND!$M:$M))</f>
        <v>0</v>
      </c>
      <c r="X1018" s="73">
        <f>IF(E1018="","",SUMIF(OUTBOUND!$G:$G,WMS!E1018,OUTBOUND!$O:$O))</f>
        <v>0</v>
      </c>
      <c r="Y1018" s="73">
        <f>IF(E1018="","",SUMIF(OUTBOUND!$G:$G,WMS!E1018,OUTBOUND!$AC:$AC))</f>
        <v>0</v>
      </c>
      <c r="Z1018" s="73">
        <f>IF(E1018="","",SUMIF(OUTBOUND!$G:$G,WMS!E1018,OUTBOUND!$P:$P))</f>
        <v>0</v>
      </c>
      <c r="AA1018" s="26">
        <f t="shared" si="388"/>
        <v>8</v>
      </c>
      <c r="AB1018" s="26">
        <f t="shared" si="389"/>
        <v>64</v>
      </c>
      <c r="AC1018" s="73">
        <f t="shared" si="390"/>
        <v>26.4</v>
      </c>
      <c r="AD1018" s="73">
        <f t="shared" si="391"/>
        <v>22.4</v>
      </c>
      <c r="AE1018" s="73">
        <f t="shared" si="392"/>
        <v>0.29</v>
      </c>
      <c r="AF1018" s="82" t="b">
        <f t="shared" si="393"/>
        <v>1</v>
      </c>
    </row>
    <row r="1019" spans="1:32">
      <c r="A1019" s="43" t="s">
        <v>3685</v>
      </c>
      <c r="B1019" s="19" t="s">
        <v>1935</v>
      </c>
      <c r="C1019" s="19" t="s">
        <v>4338</v>
      </c>
      <c r="D1019" s="19">
        <v>42744948</v>
      </c>
      <c r="E1019" s="58" t="str">
        <f t="shared" si="382"/>
        <v>KG-ARI-1909-00203-04789/42744948</v>
      </c>
      <c r="F1019" s="19" t="s">
        <v>1937</v>
      </c>
      <c r="G1019" s="19" t="s">
        <v>1954</v>
      </c>
      <c r="H1019" s="45">
        <v>43733</v>
      </c>
      <c r="I1019" s="46">
        <v>18</v>
      </c>
      <c r="J1019" s="46">
        <v>72</v>
      </c>
      <c r="K1019" s="67">
        <f t="shared" si="383"/>
        <v>4</v>
      </c>
      <c r="L1019" s="47">
        <v>16.9</v>
      </c>
      <c r="M1019" s="68">
        <f t="shared" si="384"/>
        <v>304.2</v>
      </c>
      <c r="N1019" s="46">
        <v>81</v>
      </c>
      <c r="O1019" s="46">
        <v>45</v>
      </c>
      <c r="P1019" s="46">
        <v>41</v>
      </c>
      <c r="Q1019" s="73">
        <f t="shared" si="385"/>
        <v>0.149</v>
      </c>
      <c r="R1019" s="67">
        <f t="shared" si="386"/>
        <v>2.69</v>
      </c>
      <c r="S1019" s="74">
        <f t="shared" si="387"/>
        <v>3.95</v>
      </c>
      <c r="T1019" s="51">
        <v>284.4</v>
      </c>
      <c r="U1019" s="52" t="s">
        <v>4340</v>
      </c>
      <c r="V1019" s="26">
        <f>IF(E1019="","",SUMIF(OUTBOUND!$G:$G,WMS!E1019,OUTBOUND!$L:$L))</f>
        <v>0</v>
      </c>
      <c r="W1019" s="26">
        <f>IF(E1019="","",SUMIF(OUTBOUND!$G:$G,WMS!E1019,OUTBOUND!$M:$M))</f>
        <v>0</v>
      </c>
      <c r="X1019" s="73">
        <f>IF(E1019="","",SUMIF(OUTBOUND!$G:$G,WMS!E1019,OUTBOUND!$O:$O))</f>
        <v>0</v>
      </c>
      <c r="Y1019" s="73">
        <f>IF(E1019="","",SUMIF(OUTBOUND!$G:$G,WMS!E1019,OUTBOUND!$AC:$AC))</f>
        <v>0</v>
      </c>
      <c r="Z1019" s="73">
        <f>IF(E1019="","",SUMIF(OUTBOUND!$G:$G,WMS!E1019,OUTBOUND!$P:$P))</f>
        <v>0</v>
      </c>
      <c r="AA1019" s="26">
        <f t="shared" si="388"/>
        <v>18</v>
      </c>
      <c r="AB1019" s="26">
        <f t="shared" si="389"/>
        <v>72</v>
      </c>
      <c r="AC1019" s="73">
        <f t="shared" si="390"/>
        <v>304.2</v>
      </c>
      <c r="AD1019" s="73">
        <f t="shared" si="391"/>
        <v>284.4</v>
      </c>
      <c r="AE1019" s="73">
        <f t="shared" si="392"/>
        <v>2.69</v>
      </c>
      <c r="AF1019" s="82" t="b">
        <f t="shared" si="393"/>
        <v>1</v>
      </c>
    </row>
    <row r="1020" spans="1:32">
      <c r="A1020" s="43" t="s">
        <v>3685</v>
      </c>
      <c r="B1020" s="19" t="s">
        <v>1935</v>
      </c>
      <c r="C1020" s="19" t="s">
        <v>4338</v>
      </c>
      <c r="D1020" s="19">
        <v>42738343</v>
      </c>
      <c r="E1020" s="58" t="str">
        <f t="shared" si="382"/>
        <v>KG-ARI-1909-00203-04789/42738343</v>
      </c>
      <c r="F1020" s="19" t="s">
        <v>1937</v>
      </c>
      <c r="G1020" s="19" t="s">
        <v>1956</v>
      </c>
      <c r="H1020" s="45">
        <v>43733</v>
      </c>
      <c r="I1020" s="46">
        <v>5</v>
      </c>
      <c r="J1020" s="46">
        <v>20</v>
      </c>
      <c r="K1020" s="67">
        <f t="shared" si="383"/>
        <v>4</v>
      </c>
      <c r="L1020" s="47">
        <v>5.5</v>
      </c>
      <c r="M1020" s="68">
        <f t="shared" si="384"/>
        <v>27.5</v>
      </c>
      <c r="N1020" s="46">
        <v>55</v>
      </c>
      <c r="O1020" s="46">
        <v>39</v>
      </c>
      <c r="P1020" s="46">
        <v>41</v>
      </c>
      <c r="Q1020" s="73">
        <f t="shared" si="385"/>
        <v>0.088</v>
      </c>
      <c r="R1020" s="67">
        <f t="shared" si="386"/>
        <v>0.44</v>
      </c>
      <c r="S1020" s="74">
        <f t="shared" si="387"/>
        <v>1.15</v>
      </c>
      <c r="T1020" s="51">
        <v>23</v>
      </c>
      <c r="U1020" s="52" t="s">
        <v>4293</v>
      </c>
      <c r="V1020" s="26">
        <f>IF(E1020="","",SUMIF(OUTBOUND!$G:$G,WMS!E1020,OUTBOUND!$L:$L))</f>
        <v>0</v>
      </c>
      <c r="W1020" s="26">
        <f>IF(E1020="","",SUMIF(OUTBOUND!$G:$G,WMS!E1020,OUTBOUND!$M:$M))</f>
        <v>0</v>
      </c>
      <c r="X1020" s="73">
        <f>IF(E1020="","",SUMIF(OUTBOUND!$G:$G,WMS!E1020,OUTBOUND!$O:$O))</f>
        <v>0</v>
      </c>
      <c r="Y1020" s="73">
        <f>IF(E1020="","",SUMIF(OUTBOUND!$G:$G,WMS!E1020,OUTBOUND!$AC:$AC))</f>
        <v>0</v>
      </c>
      <c r="Z1020" s="73">
        <f>IF(E1020="","",SUMIF(OUTBOUND!$G:$G,WMS!E1020,OUTBOUND!$P:$P))</f>
        <v>0</v>
      </c>
      <c r="AA1020" s="26">
        <f t="shared" si="388"/>
        <v>5</v>
      </c>
      <c r="AB1020" s="26">
        <f t="shared" si="389"/>
        <v>20</v>
      </c>
      <c r="AC1020" s="73">
        <f t="shared" si="390"/>
        <v>27.5</v>
      </c>
      <c r="AD1020" s="73">
        <f t="shared" si="391"/>
        <v>23</v>
      </c>
      <c r="AE1020" s="73">
        <f t="shared" si="392"/>
        <v>0.44</v>
      </c>
      <c r="AF1020" s="82" t="b">
        <f t="shared" si="393"/>
        <v>1</v>
      </c>
    </row>
    <row r="1021" spans="1:32">
      <c r="A1021" s="43" t="s">
        <v>3685</v>
      </c>
      <c r="B1021" s="19" t="s">
        <v>1958</v>
      </c>
      <c r="C1021" s="19" t="s">
        <v>4341</v>
      </c>
      <c r="D1021" s="19" t="s">
        <v>4342</v>
      </c>
      <c r="E1021" s="58" t="str">
        <f t="shared" si="382"/>
        <v>KG-ARI-1909-00203-04582/41778425</v>
      </c>
      <c r="F1021" s="19" t="s">
        <v>1960</v>
      </c>
      <c r="G1021" s="19" t="s">
        <v>1961</v>
      </c>
      <c r="H1021" s="45">
        <v>43733</v>
      </c>
      <c r="I1021" s="46">
        <v>15</v>
      </c>
      <c r="J1021" s="46">
        <v>90</v>
      </c>
      <c r="K1021" s="67">
        <f t="shared" si="383"/>
        <v>6</v>
      </c>
      <c r="L1021" s="47">
        <v>3.1</v>
      </c>
      <c r="M1021" s="68">
        <f t="shared" si="384"/>
        <v>46.5</v>
      </c>
      <c r="N1021" s="46">
        <v>48</v>
      </c>
      <c r="O1021" s="46">
        <v>32</v>
      </c>
      <c r="P1021" s="46">
        <v>35</v>
      </c>
      <c r="Q1021" s="73">
        <f t="shared" si="385"/>
        <v>0.054</v>
      </c>
      <c r="R1021" s="67">
        <f t="shared" si="386"/>
        <v>0.81</v>
      </c>
      <c r="S1021" s="74">
        <f t="shared" si="387"/>
        <v>0.177777777777778</v>
      </c>
      <c r="T1021" s="51">
        <v>16</v>
      </c>
      <c r="U1021" s="52" t="s">
        <v>4343</v>
      </c>
      <c r="V1021" s="26">
        <f>IF(E1021="","",SUMIF(OUTBOUND!$G:$G,WMS!E1021,OUTBOUND!$L:$L))</f>
        <v>0</v>
      </c>
      <c r="W1021" s="26">
        <f>IF(E1021="","",SUMIF(OUTBOUND!$G:$G,WMS!E1021,OUTBOUND!$M:$M))</f>
        <v>0</v>
      </c>
      <c r="X1021" s="73">
        <f>IF(E1021="","",SUMIF(OUTBOUND!$G:$G,WMS!E1021,OUTBOUND!$O:$O))</f>
        <v>0</v>
      </c>
      <c r="Y1021" s="73">
        <f>IF(E1021="","",SUMIF(OUTBOUND!$G:$G,WMS!E1021,OUTBOUND!$AC:$AC))</f>
        <v>0</v>
      </c>
      <c r="Z1021" s="73">
        <f>IF(E1021="","",SUMIF(OUTBOUND!$G:$G,WMS!E1021,OUTBOUND!$P:$P))</f>
        <v>0</v>
      </c>
      <c r="AA1021" s="26">
        <f t="shared" si="388"/>
        <v>15</v>
      </c>
      <c r="AB1021" s="26">
        <f t="shared" si="389"/>
        <v>90</v>
      </c>
      <c r="AC1021" s="73">
        <f t="shared" si="390"/>
        <v>46.5</v>
      </c>
      <c r="AD1021" s="73">
        <f t="shared" si="391"/>
        <v>16</v>
      </c>
      <c r="AE1021" s="73">
        <f t="shared" si="392"/>
        <v>0.81</v>
      </c>
      <c r="AF1021" s="82" t="b">
        <f t="shared" si="393"/>
        <v>1</v>
      </c>
    </row>
    <row r="1022" spans="1:32">
      <c r="A1022" s="43" t="s">
        <v>3685</v>
      </c>
      <c r="B1022" s="19" t="s">
        <v>1958</v>
      </c>
      <c r="C1022" s="19" t="s">
        <v>4341</v>
      </c>
      <c r="D1022" s="19" t="s">
        <v>4344</v>
      </c>
      <c r="E1022" s="58" t="str">
        <f t="shared" si="382"/>
        <v>KG-ARI-1909-00203-04582/42271642</v>
      </c>
      <c r="F1022" s="19" t="s">
        <v>1960</v>
      </c>
      <c r="G1022" s="19" t="s">
        <v>1963</v>
      </c>
      <c r="H1022" s="45">
        <v>43733</v>
      </c>
      <c r="I1022" s="46">
        <v>10</v>
      </c>
      <c r="J1022" s="46">
        <v>60</v>
      </c>
      <c r="K1022" s="67">
        <f t="shared" si="383"/>
        <v>6</v>
      </c>
      <c r="L1022" s="47">
        <v>5.2</v>
      </c>
      <c r="M1022" s="68">
        <f t="shared" si="384"/>
        <v>52</v>
      </c>
      <c r="N1022" s="46">
        <v>41</v>
      </c>
      <c r="O1022" s="46">
        <v>38</v>
      </c>
      <c r="P1022" s="46">
        <v>28</v>
      </c>
      <c r="Q1022" s="73">
        <f t="shared" si="385"/>
        <v>0.044</v>
      </c>
      <c r="R1022" s="67">
        <f t="shared" si="386"/>
        <v>0.44</v>
      </c>
      <c r="S1022" s="74">
        <f t="shared" si="387"/>
        <v>0.516666666666667</v>
      </c>
      <c r="T1022" s="51">
        <v>31</v>
      </c>
      <c r="U1022" s="52" t="s">
        <v>4345</v>
      </c>
      <c r="V1022" s="26">
        <f>IF(E1022="","",SUMIF(OUTBOUND!$G:$G,WMS!E1022,OUTBOUND!$L:$L))</f>
        <v>0</v>
      </c>
      <c r="W1022" s="26">
        <f>IF(E1022="","",SUMIF(OUTBOUND!$G:$G,WMS!E1022,OUTBOUND!$M:$M))</f>
        <v>0</v>
      </c>
      <c r="X1022" s="73">
        <f>IF(E1022="","",SUMIF(OUTBOUND!$G:$G,WMS!E1022,OUTBOUND!$O:$O))</f>
        <v>0</v>
      </c>
      <c r="Y1022" s="73">
        <f>IF(E1022="","",SUMIF(OUTBOUND!$G:$G,WMS!E1022,OUTBOUND!$AC:$AC))</f>
        <v>0</v>
      </c>
      <c r="Z1022" s="73">
        <f>IF(E1022="","",SUMIF(OUTBOUND!$G:$G,WMS!E1022,OUTBOUND!$P:$P))</f>
        <v>0</v>
      </c>
      <c r="AA1022" s="26">
        <f t="shared" si="388"/>
        <v>10</v>
      </c>
      <c r="AB1022" s="26">
        <f t="shared" si="389"/>
        <v>60</v>
      </c>
      <c r="AC1022" s="73">
        <f t="shared" si="390"/>
        <v>52</v>
      </c>
      <c r="AD1022" s="73">
        <f t="shared" si="391"/>
        <v>31</v>
      </c>
      <c r="AE1022" s="73">
        <f t="shared" si="392"/>
        <v>0.44</v>
      </c>
      <c r="AF1022" s="82" t="b">
        <f t="shared" si="393"/>
        <v>1</v>
      </c>
    </row>
    <row r="1023" spans="1:32">
      <c r="A1023" s="43" t="s">
        <v>3685</v>
      </c>
      <c r="B1023" s="19" t="s">
        <v>1958</v>
      </c>
      <c r="C1023" s="19" t="s">
        <v>4341</v>
      </c>
      <c r="D1023" s="19" t="s">
        <v>4062</v>
      </c>
      <c r="E1023" s="58" t="str">
        <f t="shared" si="382"/>
        <v>KG-ARI-1909-00203-04582/42752677</v>
      </c>
      <c r="F1023" s="19" t="s">
        <v>1960</v>
      </c>
      <c r="G1023" s="19" t="s">
        <v>1965</v>
      </c>
      <c r="H1023" s="45">
        <v>43733</v>
      </c>
      <c r="I1023" s="46">
        <v>10</v>
      </c>
      <c r="J1023" s="46">
        <v>40</v>
      </c>
      <c r="K1023" s="67">
        <f t="shared" si="383"/>
        <v>4</v>
      </c>
      <c r="L1023" s="47">
        <v>1.3</v>
      </c>
      <c r="M1023" s="68">
        <f t="shared" si="384"/>
        <v>13</v>
      </c>
      <c r="N1023" s="46">
        <v>32</v>
      </c>
      <c r="O1023" s="46">
        <v>27</v>
      </c>
      <c r="P1023" s="46">
        <v>22</v>
      </c>
      <c r="Q1023" s="73">
        <f t="shared" si="385"/>
        <v>0.019</v>
      </c>
      <c r="R1023" s="67">
        <f t="shared" si="386"/>
        <v>0.19</v>
      </c>
      <c r="S1023" s="74">
        <f t="shared" si="387"/>
        <v>0.1</v>
      </c>
      <c r="T1023" s="51">
        <v>4</v>
      </c>
      <c r="U1023" s="52" t="s">
        <v>4343</v>
      </c>
      <c r="V1023" s="26">
        <f>IF(E1023="","",SUMIF(OUTBOUND!$G:$G,WMS!E1023,OUTBOUND!$L:$L))</f>
        <v>0</v>
      </c>
      <c r="W1023" s="26">
        <f>IF(E1023="","",SUMIF(OUTBOUND!$G:$G,WMS!E1023,OUTBOUND!$M:$M))</f>
        <v>0</v>
      </c>
      <c r="X1023" s="73">
        <f>IF(E1023="","",SUMIF(OUTBOUND!$G:$G,WMS!E1023,OUTBOUND!$O:$O))</f>
        <v>0</v>
      </c>
      <c r="Y1023" s="73">
        <f>IF(E1023="","",SUMIF(OUTBOUND!$G:$G,WMS!E1023,OUTBOUND!$AC:$AC))</f>
        <v>0</v>
      </c>
      <c r="Z1023" s="73">
        <f>IF(E1023="","",SUMIF(OUTBOUND!$G:$G,WMS!E1023,OUTBOUND!$P:$P))</f>
        <v>0</v>
      </c>
      <c r="AA1023" s="26">
        <f t="shared" si="388"/>
        <v>10</v>
      </c>
      <c r="AB1023" s="26">
        <f t="shared" si="389"/>
        <v>40</v>
      </c>
      <c r="AC1023" s="73">
        <f t="shared" si="390"/>
        <v>13</v>
      </c>
      <c r="AD1023" s="73">
        <f t="shared" si="391"/>
        <v>4</v>
      </c>
      <c r="AE1023" s="73">
        <f t="shared" si="392"/>
        <v>0.19</v>
      </c>
      <c r="AF1023" s="82" t="b">
        <f t="shared" si="393"/>
        <v>1</v>
      </c>
    </row>
    <row r="1024" spans="1:32">
      <c r="A1024" s="43" t="s">
        <v>3685</v>
      </c>
      <c r="B1024" s="19" t="s">
        <v>1958</v>
      </c>
      <c r="C1024" s="19" t="s">
        <v>4341</v>
      </c>
      <c r="D1024" s="19" t="s">
        <v>4346</v>
      </c>
      <c r="E1024" s="58" t="str">
        <f t="shared" si="382"/>
        <v>KG-ARI-1909-00203-04582/42602675</v>
      </c>
      <c r="F1024" s="19" t="s">
        <v>1960</v>
      </c>
      <c r="G1024" s="19" t="s">
        <v>1966</v>
      </c>
      <c r="H1024" s="45">
        <v>43733</v>
      </c>
      <c r="I1024" s="46">
        <v>15</v>
      </c>
      <c r="J1024" s="46">
        <v>180</v>
      </c>
      <c r="K1024" s="67">
        <f t="shared" si="383"/>
        <v>12</v>
      </c>
      <c r="L1024" s="47">
        <v>1.1</v>
      </c>
      <c r="M1024" s="68">
        <f t="shared" si="384"/>
        <v>16.5</v>
      </c>
      <c r="N1024" s="46">
        <v>35</v>
      </c>
      <c r="O1024" s="46">
        <v>24</v>
      </c>
      <c r="P1024" s="46">
        <v>17</v>
      </c>
      <c r="Q1024" s="73">
        <f t="shared" si="385"/>
        <v>0.014</v>
      </c>
      <c r="R1024" s="67">
        <f t="shared" si="386"/>
        <v>0.21</v>
      </c>
      <c r="S1024" s="74">
        <f t="shared" si="387"/>
        <v>0.0277777777777778</v>
      </c>
      <c r="T1024" s="51">
        <v>5</v>
      </c>
      <c r="U1024" s="52" t="s">
        <v>4343</v>
      </c>
      <c r="V1024" s="26">
        <f>IF(E1024="","",SUMIF(OUTBOUND!$G:$G,WMS!E1024,OUTBOUND!$L:$L))</f>
        <v>6</v>
      </c>
      <c r="W1024" s="26">
        <f>IF(E1024="","",SUMIF(OUTBOUND!$G:$G,WMS!E1024,OUTBOUND!$M:$M))</f>
        <v>72</v>
      </c>
      <c r="X1024" s="73">
        <f>IF(E1024="","",SUMIF(OUTBOUND!$G:$G,WMS!E1024,OUTBOUND!$O:$O))</f>
        <v>6.6</v>
      </c>
      <c r="Y1024" s="73">
        <f>IF(E1024="","",SUMIF(OUTBOUND!$G:$G,WMS!E1024,OUTBOUND!$AC:$AC))</f>
        <v>2</v>
      </c>
      <c r="Z1024" s="73">
        <f>IF(E1024="","",SUMIF(OUTBOUND!$G:$G,WMS!E1024,OUTBOUND!$P:$P))</f>
        <v>0.084</v>
      </c>
      <c r="AA1024" s="26">
        <f t="shared" si="388"/>
        <v>9</v>
      </c>
      <c r="AB1024" s="26">
        <f t="shared" si="389"/>
        <v>108</v>
      </c>
      <c r="AC1024" s="73">
        <f t="shared" si="390"/>
        <v>9.9</v>
      </c>
      <c r="AD1024" s="73">
        <f t="shared" si="391"/>
        <v>3</v>
      </c>
      <c r="AE1024" s="73">
        <f t="shared" si="392"/>
        <v>0.126</v>
      </c>
      <c r="AF1024" s="82" t="b">
        <f t="shared" si="393"/>
        <v>1</v>
      </c>
    </row>
    <row r="1025" spans="1:32">
      <c r="A1025" s="43" t="s">
        <v>3685</v>
      </c>
      <c r="B1025" s="19" t="s">
        <v>1958</v>
      </c>
      <c r="C1025" s="19" t="s">
        <v>4341</v>
      </c>
      <c r="D1025" s="19" t="s">
        <v>4347</v>
      </c>
      <c r="E1025" s="58" t="str">
        <f t="shared" si="382"/>
        <v>KG-ARI-1909-00203-04582/42415978</v>
      </c>
      <c r="F1025" s="19" t="s">
        <v>1960</v>
      </c>
      <c r="G1025" s="19" t="s">
        <v>1968</v>
      </c>
      <c r="H1025" s="45">
        <v>43733</v>
      </c>
      <c r="I1025" s="46">
        <v>35</v>
      </c>
      <c r="J1025" s="46">
        <v>140</v>
      </c>
      <c r="K1025" s="67">
        <f t="shared" si="383"/>
        <v>4</v>
      </c>
      <c r="L1025" s="47">
        <v>2.2</v>
      </c>
      <c r="M1025" s="68">
        <f t="shared" si="384"/>
        <v>77</v>
      </c>
      <c r="N1025" s="46">
        <v>31</v>
      </c>
      <c r="O1025" s="46">
        <v>27</v>
      </c>
      <c r="P1025" s="46">
        <v>22</v>
      </c>
      <c r="Q1025" s="73">
        <f t="shared" si="385"/>
        <v>0.018</v>
      </c>
      <c r="R1025" s="67">
        <f t="shared" si="386"/>
        <v>0.64</v>
      </c>
      <c r="S1025" s="74">
        <f t="shared" si="387"/>
        <v>0.178571428571429</v>
      </c>
      <c r="T1025" s="51">
        <v>25</v>
      </c>
      <c r="U1025" s="52" t="s">
        <v>4345</v>
      </c>
      <c r="V1025" s="26">
        <f>IF(E1025="","",SUMIF(OUTBOUND!$G:$G,WMS!E1025,OUTBOUND!$L:$L))</f>
        <v>0</v>
      </c>
      <c r="W1025" s="26">
        <f>IF(E1025="","",SUMIF(OUTBOUND!$G:$G,WMS!E1025,OUTBOUND!$M:$M))</f>
        <v>0</v>
      </c>
      <c r="X1025" s="73">
        <f>IF(E1025="","",SUMIF(OUTBOUND!$G:$G,WMS!E1025,OUTBOUND!$O:$O))</f>
        <v>0</v>
      </c>
      <c r="Y1025" s="73">
        <f>IF(E1025="","",SUMIF(OUTBOUND!$G:$G,WMS!E1025,OUTBOUND!$AC:$AC))</f>
        <v>0</v>
      </c>
      <c r="Z1025" s="73">
        <f>IF(E1025="","",SUMIF(OUTBOUND!$G:$G,WMS!E1025,OUTBOUND!$P:$P))</f>
        <v>0</v>
      </c>
      <c r="AA1025" s="26">
        <f t="shared" si="388"/>
        <v>35</v>
      </c>
      <c r="AB1025" s="26">
        <f t="shared" si="389"/>
        <v>140</v>
      </c>
      <c r="AC1025" s="73">
        <f t="shared" si="390"/>
        <v>77</v>
      </c>
      <c r="AD1025" s="73">
        <f t="shared" si="391"/>
        <v>25</v>
      </c>
      <c r="AE1025" s="73">
        <f t="shared" si="392"/>
        <v>0.64</v>
      </c>
      <c r="AF1025" s="82" t="b">
        <f t="shared" si="393"/>
        <v>1</v>
      </c>
    </row>
    <row r="1026" spans="1:32">
      <c r="A1026" s="43" t="s">
        <v>3685</v>
      </c>
      <c r="B1026" s="19" t="s">
        <v>1958</v>
      </c>
      <c r="C1026" s="19" t="s">
        <v>4341</v>
      </c>
      <c r="D1026" s="19" t="s">
        <v>4063</v>
      </c>
      <c r="E1026" s="58" t="str">
        <f t="shared" si="382"/>
        <v>KG-ARI-1909-00203-04582/42752660</v>
      </c>
      <c r="F1026" s="19" t="s">
        <v>1960</v>
      </c>
      <c r="G1026" s="19" t="s">
        <v>1970</v>
      </c>
      <c r="H1026" s="45">
        <v>43733</v>
      </c>
      <c r="I1026" s="46">
        <v>10</v>
      </c>
      <c r="J1026" s="46">
        <v>40</v>
      </c>
      <c r="K1026" s="67">
        <f t="shared" si="383"/>
        <v>4</v>
      </c>
      <c r="L1026" s="47">
        <v>1.9</v>
      </c>
      <c r="M1026" s="68">
        <f t="shared" si="384"/>
        <v>19</v>
      </c>
      <c r="N1026" s="46">
        <v>40</v>
      </c>
      <c r="O1026" s="46">
        <v>28</v>
      </c>
      <c r="P1026" s="46">
        <v>22</v>
      </c>
      <c r="Q1026" s="73">
        <f t="shared" si="385"/>
        <v>0.025</v>
      </c>
      <c r="R1026" s="67">
        <f t="shared" si="386"/>
        <v>0.25</v>
      </c>
      <c r="S1026" s="74">
        <f t="shared" si="387"/>
        <v>0.2</v>
      </c>
      <c r="T1026" s="51">
        <v>8</v>
      </c>
      <c r="U1026" s="52" t="s">
        <v>4345</v>
      </c>
      <c r="V1026" s="26">
        <f>IF(E1026="","",SUMIF(OUTBOUND!$G:$G,WMS!E1026,OUTBOUND!$L:$L))</f>
        <v>0</v>
      </c>
      <c r="W1026" s="26">
        <f>IF(E1026="","",SUMIF(OUTBOUND!$G:$G,WMS!E1026,OUTBOUND!$M:$M))</f>
        <v>0</v>
      </c>
      <c r="X1026" s="73">
        <f>IF(E1026="","",SUMIF(OUTBOUND!$G:$G,WMS!E1026,OUTBOUND!$O:$O))</f>
        <v>0</v>
      </c>
      <c r="Y1026" s="73">
        <f>IF(E1026="","",SUMIF(OUTBOUND!$G:$G,WMS!E1026,OUTBOUND!$AC:$AC))</f>
        <v>0</v>
      </c>
      <c r="Z1026" s="73">
        <f>IF(E1026="","",SUMIF(OUTBOUND!$G:$G,WMS!E1026,OUTBOUND!$P:$P))</f>
        <v>0</v>
      </c>
      <c r="AA1026" s="26">
        <f t="shared" si="388"/>
        <v>10</v>
      </c>
      <c r="AB1026" s="26">
        <f t="shared" si="389"/>
        <v>40</v>
      </c>
      <c r="AC1026" s="73">
        <f t="shared" si="390"/>
        <v>19</v>
      </c>
      <c r="AD1026" s="73">
        <f t="shared" si="391"/>
        <v>8</v>
      </c>
      <c r="AE1026" s="73">
        <f t="shared" si="392"/>
        <v>0.25</v>
      </c>
      <c r="AF1026" s="82" t="b">
        <f t="shared" si="393"/>
        <v>1</v>
      </c>
    </row>
    <row r="1027" spans="1:32">
      <c r="A1027" s="43" t="s">
        <v>3685</v>
      </c>
      <c r="B1027" s="19" t="s">
        <v>1958</v>
      </c>
      <c r="C1027" s="19" t="s">
        <v>4341</v>
      </c>
      <c r="D1027" s="19" t="s">
        <v>3767</v>
      </c>
      <c r="E1027" s="58" t="str">
        <f t="shared" si="382"/>
        <v>KG-ARI-1909-00203-04582/42272090</v>
      </c>
      <c r="F1027" s="19" t="s">
        <v>1960</v>
      </c>
      <c r="G1027" s="19" t="s">
        <v>1971</v>
      </c>
      <c r="H1027" s="45">
        <v>43733</v>
      </c>
      <c r="I1027" s="46">
        <v>15</v>
      </c>
      <c r="J1027" s="46">
        <v>60</v>
      </c>
      <c r="K1027" s="67">
        <f t="shared" si="383"/>
        <v>4</v>
      </c>
      <c r="L1027" s="47">
        <v>2.1</v>
      </c>
      <c r="M1027" s="68">
        <f t="shared" si="384"/>
        <v>31.5</v>
      </c>
      <c r="N1027" s="46">
        <v>40</v>
      </c>
      <c r="O1027" s="46">
        <v>28</v>
      </c>
      <c r="P1027" s="46">
        <v>22</v>
      </c>
      <c r="Q1027" s="73">
        <f t="shared" si="385"/>
        <v>0.025</v>
      </c>
      <c r="R1027" s="67">
        <f t="shared" si="386"/>
        <v>0.37</v>
      </c>
      <c r="S1027" s="74">
        <f t="shared" si="387"/>
        <v>0.166666666666667</v>
      </c>
      <c r="T1027" s="51">
        <v>10</v>
      </c>
      <c r="U1027" s="52" t="s">
        <v>4345</v>
      </c>
      <c r="V1027" s="26">
        <f>IF(E1027="","",SUMIF(OUTBOUND!$G:$G,WMS!E1027,OUTBOUND!$L:$L))</f>
        <v>0</v>
      </c>
      <c r="W1027" s="26">
        <f>IF(E1027="","",SUMIF(OUTBOUND!$G:$G,WMS!E1027,OUTBOUND!$M:$M))</f>
        <v>0</v>
      </c>
      <c r="X1027" s="73">
        <f>IF(E1027="","",SUMIF(OUTBOUND!$G:$G,WMS!E1027,OUTBOUND!$O:$O))</f>
        <v>0</v>
      </c>
      <c r="Y1027" s="73">
        <f>IF(E1027="","",SUMIF(OUTBOUND!$G:$G,WMS!E1027,OUTBOUND!$AC:$AC))</f>
        <v>0</v>
      </c>
      <c r="Z1027" s="73">
        <f>IF(E1027="","",SUMIF(OUTBOUND!$G:$G,WMS!E1027,OUTBOUND!$P:$P))</f>
        <v>0</v>
      </c>
      <c r="AA1027" s="26">
        <f t="shared" si="388"/>
        <v>15</v>
      </c>
      <c r="AB1027" s="26">
        <f t="shared" si="389"/>
        <v>60</v>
      </c>
      <c r="AC1027" s="73">
        <f t="shared" si="390"/>
        <v>31.5</v>
      </c>
      <c r="AD1027" s="73">
        <f t="shared" si="391"/>
        <v>10</v>
      </c>
      <c r="AE1027" s="73">
        <f t="shared" si="392"/>
        <v>0.37</v>
      </c>
      <c r="AF1027" s="82" t="b">
        <f t="shared" si="393"/>
        <v>1</v>
      </c>
    </row>
    <row r="1028" spans="1:32">
      <c r="A1028" s="43" t="s">
        <v>3685</v>
      </c>
      <c r="B1028" s="19" t="s">
        <v>1958</v>
      </c>
      <c r="C1028" s="19" t="s">
        <v>4341</v>
      </c>
      <c r="D1028" s="19" t="s">
        <v>4348</v>
      </c>
      <c r="E1028" s="58" t="str">
        <f t="shared" si="382"/>
        <v>KG-ARI-1909-00203-04582/42634515</v>
      </c>
      <c r="F1028" s="19" t="s">
        <v>1960</v>
      </c>
      <c r="G1028" s="19" t="s">
        <v>1972</v>
      </c>
      <c r="H1028" s="45">
        <v>43733</v>
      </c>
      <c r="I1028" s="46">
        <v>5</v>
      </c>
      <c r="J1028" s="46">
        <v>30</v>
      </c>
      <c r="K1028" s="67">
        <f t="shared" si="383"/>
        <v>6</v>
      </c>
      <c r="L1028" s="47">
        <v>5.4</v>
      </c>
      <c r="M1028" s="68">
        <f t="shared" si="384"/>
        <v>27</v>
      </c>
      <c r="N1028" s="46">
        <v>59</v>
      </c>
      <c r="O1028" s="46">
        <v>47</v>
      </c>
      <c r="P1028" s="46">
        <v>33</v>
      </c>
      <c r="Q1028" s="73">
        <f t="shared" si="385"/>
        <v>0.092</v>
      </c>
      <c r="R1028" s="67">
        <f t="shared" si="386"/>
        <v>0.46</v>
      </c>
      <c r="S1028" s="74">
        <f t="shared" si="387"/>
        <v>0.366666666666667</v>
      </c>
      <c r="T1028" s="51">
        <v>11</v>
      </c>
      <c r="U1028" s="52" t="s">
        <v>4343</v>
      </c>
      <c r="V1028" s="26">
        <f>IF(E1028="","",SUMIF(OUTBOUND!$G:$G,WMS!E1028,OUTBOUND!$L:$L))</f>
        <v>0</v>
      </c>
      <c r="W1028" s="26">
        <f>IF(E1028="","",SUMIF(OUTBOUND!$G:$G,WMS!E1028,OUTBOUND!$M:$M))</f>
        <v>0</v>
      </c>
      <c r="X1028" s="73">
        <f>IF(E1028="","",SUMIF(OUTBOUND!$G:$G,WMS!E1028,OUTBOUND!$O:$O))</f>
        <v>0</v>
      </c>
      <c r="Y1028" s="73">
        <f>IF(E1028="","",SUMIF(OUTBOUND!$G:$G,WMS!E1028,OUTBOUND!$AC:$AC))</f>
        <v>0</v>
      </c>
      <c r="Z1028" s="73">
        <f>IF(E1028="","",SUMIF(OUTBOUND!$G:$G,WMS!E1028,OUTBOUND!$P:$P))</f>
        <v>0</v>
      </c>
      <c r="AA1028" s="26">
        <f t="shared" si="388"/>
        <v>5</v>
      </c>
      <c r="AB1028" s="26">
        <f t="shared" si="389"/>
        <v>30</v>
      </c>
      <c r="AC1028" s="73">
        <f t="shared" si="390"/>
        <v>27</v>
      </c>
      <c r="AD1028" s="73">
        <f t="shared" si="391"/>
        <v>11</v>
      </c>
      <c r="AE1028" s="73">
        <f t="shared" si="392"/>
        <v>0.46</v>
      </c>
      <c r="AF1028" s="82" t="b">
        <f t="shared" si="393"/>
        <v>1</v>
      </c>
    </row>
    <row r="1029" spans="1:32">
      <c r="A1029" s="43" t="s">
        <v>3685</v>
      </c>
      <c r="B1029" s="19" t="s">
        <v>1958</v>
      </c>
      <c r="C1029" s="19" t="s">
        <v>4341</v>
      </c>
      <c r="D1029" s="19" t="s">
        <v>4349</v>
      </c>
      <c r="E1029" s="58" t="str">
        <f t="shared" si="382"/>
        <v>KG-ARI-1909-00203-04582/42601869</v>
      </c>
      <c r="F1029" s="19" t="s">
        <v>1960</v>
      </c>
      <c r="G1029" s="19" t="s">
        <v>1974</v>
      </c>
      <c r="H1029" s="45">
        <v>43733</v>
      </c>
      <c r="I1029" s="46">
        <v>10</v>
      </c>
      <c r="J1029" s="46">
        <v>80</v>
      </c>
      <c r="K1029" s="67">
        <f t="shared" si="383"/>
        <v>8</v>
      </c>
      <c r="L1029" s="47">
        <v>0.9</v>
      </c>
      <c r="M1029" s="68">
        <f t="shared" si="384"/>
        <v>9</v>
      </c>
      <c r="N1029" s="46">
        <v>26</v>
      </c>
      <c r="O1029" s="46">
        <v>23</v>
      </c>
      <c r="P1029" s="46">
        <v>17</v>
      </c>
      <c r="Q1029" s="73">
        <f t="shared" si="385"/>
        <v>0.01</v>
      </c>
      <c r="R1029" s="67">
        <f t="shared" si="386"/>
        <v>0.1</v>
      </c>
      <c r="S1029" s="74">
        <f t="shared" si="387"/>
        <v>0.05</v>
      </c>
      <c r="T1029" s="51">
        <v>4</v>
      </c>
      <c r="U1029" s="52" t="s">
        <v>4343</v>
      </c>
      <c r="V1029" s="26">
        <f>IF(E1029="","",SUMIF(OUTBOUND!$G:$G,WMS!E1029,OUTBOUND!$L:$L))</f>
        <v>2</v>
      </c>
      <c r="W1029" s="26">
        <f>IF(E1029="","",SUMIF(OUTBOUND!$G:$G,WMS!E1029,OUTBOUND!$M:$M))</f>
        <v>16</v>
      </c>
      <c r="X1029" s="73">
        <f>IF(E1029="","",SUMIF(OUTBOUND!$G:$G,WMS!E1029,OUTBOUND!$O:$O))</f>
        <v>1.8</v>
      </c>
      <c r="Y1029" s="73">
        <f>IF(E1029="","",SUMIF(OUTBOUND!$G:$G,WMS!E1029,OUTBOUND!$AC:$AC))</f>
        <v>0.8</v>
      </c>
      <c r="Z1029" s="73">
        <f>IF(E1029="","",SUMIF(OUTBOUND!$G:$G,WMS!E1029,OUTBOUND!$P:$P))</f>
        <v>0.02</v>
      </c>
      <c r="AA1029" s="26">
        <f t="shared" si="388"/>
        <v>8</v>
      </c>
      <c r="AB1029" s="26">
        <f t="shared" si="389"/>
        <v>64</v>
      </c>
      <c r="AC1029" s="73">
        <f t="shared" si="390"/>
        <v>7.2</v>
      </c>
      <c r="AD1029" s="73">
        <f t="shared" si="391"/>
        <v>3.2</v>
      </c>
      <c r="AE1029" s="73">
        <f t="shared" si="392"/>
        <v>0.08</v>
      </c>
      <c r="AF1029" s="82" t="b">
        <f t="shared" si="393"/>
        <v>1</v>
      </c>
    </row>
    <row r="1030" spans="1:33">
      <c r="A1030" s="61" t="s">
        <v>3685</v>
      </c>
      <c r="B1030" s="62" t="s">
        <v>1976</v>
      </c>
      <c r="C1030" s="62" t="s">
        <v>4350</v>
      </c>
      <c r="D1030" s="62" t="s">
        <v>4351</v>
      </c>
      <c r="E1030" s="58" t="str">
        <f t="shared" si="382"/>
        <v>KG-ARI-1909-00203-04736/42504702</v>
      </c>
      <c r="F1030" s="19" t="s">
        <v>1978</v>
      </c>
      <c r="G1030" s="19" t="s">
        <v>1986</v>
      </c>
      <c r="H1030" s="45">
        <v>43733</v>
      </c>
      <c r="I1030" s="46">
        <v>10</v>
      </c>
      <c r="J1030" s="46">
        <v>120</v>
      </c>
      <c r="K1030" s="67">
        <f t="shared" si="383"/>
        <v>12</v>
      </c>
      <c r="L1030" s="47">
        <v>0.7</v>
      </c>
      <c r="M1030" s="68">
        <f t="shared" si="384"/>
        <v>7</v>
      </c>
      <c r="N1030" s="46">
        <v>33</v>
      </c>
      <c r="O1030" s="46">
        <v>22</v>
      </c>
      <c r="P1030" s="46">
        <v>15</v>
      </c>
      <c r="Q1030" s="73">
        <f t="shared" si="385"/>
        <v>0.011</v>
      </c>
      <c r="R1030" s="67">
        <f t="shared" si="386"/>
        <v>0.11</v>
      </c>
      <c r="S1030" s="74">
        <f t="shared" si="387"/>
        <v>0.0333333333333333</v>
      </c>
      <c r="T1030" s="51">
        <v>4</v>
      </c>
      <c r="U1030" s="52" t="s">
        <v>4343</v>
      </c>
      <c r="V1030" s="26">
        <f>IF(E1030="","",SUMIF(OUTBOUND!$G:$G,WMS!E1030,OUTBOUND!$L:$L))</f>
        <v>10</v>
      </c>
      <c r="W1030" s="26">
        <f>IF(E1030="","",SUMIF(OUTBOUND!$G:$G,WMS!E1030,OUTBOUND!$M:$M))</f>
        <v>120</v>
      </c>
      <c r="X1030" s="73">
        <f>IF(E1030="","",SUMIF(OUTBOUND!$G:$G,WMS!E1030,OUTBOUND!$O:$O))</f>
        <v>7</v>
      </c>
      <c r="Y1030" s="73">
        <f>IF(E1030="","",SUMIF(OUTBOUND!$G:$G,WMS!E1030,OUTBOUND!$AC:$AC))</f>
        <v>4</v>
      </c>
      <c r="Z1030" s="73">
        <f>IF(E1030="","",SUMIF(OUTBOUND!$G:$G,WMS!E1030,OUTBOUND!$P:$P))</f>
        <v>0.11</v>
      </c>
      <c r="AA1030" s="26">
        <f t="shared" si="388"/>
        <v>0</v>
      </c>
      <c r="AB1030" s="26">
        <f t="shared" si="389"/>
        <v>0</v>
      </c>
      <c r="AC1030" s="73">
        <f t="shared" si="390"/>
        <v>0</v>
      </c>
      <c r="AD1030" s="73">
        <f t="shared" si="391"/>
        <v>4.44089209850063e-15</v>
      </c>
      <c r="AE1030" s="73">
        <f t="shared" si="392"/>
        <v>0</v>
      </c>
      <c r="AF1030" s="82" t="e">
        <f t="shared" si="393"/>
        <v>#DIV/0!</v>
      </c>
      <c r="AG1030" s="60" t="s">
        <v>3310</v>
      </c>
    </row>
    <row r="1031" spans="1:32">
      <c r="A1031" s="43" t="s">
        <v>3685</v>
      </c>
      <c r="B1031" s="19" t="s">
        <v>1976</v>
      </c>
      <c r="C1031" s="19" t="s">
        <v>4350</v>
      </c>
      <c r="D1031" s="19" t="s">
        <v>4352</v>
      </c>
      <c r="E1031" s="58" t="str">
        <f t="shared" si="382"/>
        <v>KG-ARI-1909-00203-04736/42439837</v>
      </c>
      <c r="F1031" s="19" t="s">
        <v>1978</v>
      </c>
      <c r="G1031" s="19" t="s">
        <v>1981</v>
      </c>
      <c r="H1031" s="45">
        <v>43733</v>
      </c>
      <c r="I1031" s="46">
        <v>8</v>
      </c>
      <c r="J1031" s="46">
        <v>96</v>
      </c>
      <c r="K1031" s="67">
        <f t="shared" si="383"/>
        <v>12</v>
      </c>
      <c r="L1031" s="47">
        <v>1.1</v>
      </c>
      <c r="M1031" s="68">
        <f t="shared" si="384"/>
        <v>8.8</v>
      </c>
      <c r="N1031" s="46">
        <v>33</v>
      </c>
      <c r="O1031" s="46">
        <v>18</v>
      </c>
      <c r="P1031" s="46">
        <v>14</v>
      </c>
      <c r="Q1031" s="73">
        <f t="shared" si="385"/>
        <v>0.008</v>
      </c>
      <c r="R1031" s="67">
        <f t="shared" si="386"/>
        <v>0.07</v>
      </c>
      <c r="S1031" s="74">
        <f t="shared" si="387"/>
        <v>0.075</v>
      </c>
      <c r="T1031" s="51">
        <v>7.2</v>
      </c>
      <c r="U1031" s="52" t="s">
        <v>4343</v>
      </c>
      <c r="V1031" s="26">
        <f>IF(E1031="","",SUMIF(OUTBOUND!$G:$G,WMS!E1031,OUTBOUND!$L:$L))</f>
        <v>4</v>
      </c>
      <c r="W1031" s="26">
        <f>IF(E1031="","",SUMIF(OUTBOUND!$G:$G,WMS!E1031,OUTBOUND!$M:$M))</f>
        <v>48</v>
      </c>
      <c r="X1031" s="73">
        <f>IF(E1031="","",SUMIF(OUTBOUND!$G:$G,WMS!E1031,OUTBOUND!$O:$O))</f>
        <v>4.4</v>
      </c>
      <c r="Y1031" s="73">
        <f>IF(E1031="","",SUMIF(OUTBOUND!$G:$G,WMS!E1031,OUTBOUND!$AC:$AC))</f>
        <v>3.6</v>
      </c>
      <c r="Z1031" s="73">
        <f>IF(E1031="","",SUMIF(OUTBOUND!$G:$G,WMS!E1031,OUTBOUND!$P:$P))</f>
        <v>0.032</v>
      </c>
      <c r="AA1031" s="26">
        <f t="shared" si="388"/>
        <v>4</v>
      </c>
      <c r="AB1031" s="26">
        <f t="shared" si="389"/>
        <v>48</v>
      </c>
      <c r="AC1031" s="73">
        <f t="shared" si="390"/>
        <v>4.4</v>
      </c>
      <c r="AD1031" s="73">
        <f t="shared" si="391"/>
        <v>3.6</v>
      </c>
      <c r="AE1031" s="73">
        <f t="shared" si="392"/>
        <v>0.038</v>
      </c>
      <c r="AF1031" s="82" t="b">
        <f t="shared" si="393"/>
        <v>1</v>
      </c>
    </row>
    <row r="1032" spans="1:32">
      <c r="A1032" s="43" t="s">
        <v>3685</v>
      </c>
      <c r="B1032" s="19" t="s">
        <v>1976</v>
      </c>
      <c r="C1032" s="19" t="s">
        <v>4350</v>
      </c>
      <c r="D1032" s="19" t="s">
        <v>4353</v>
      </c>
      <c r="E1032" s="58" t="str">
        <f t="shared" si="382"/>
        <v>KG-ARI-1909-00203-04736/42442653</v>
      </c>
      <c r="F1032" s="19" t="s">
        <v>1978</v>
      </c>
      <c r="G1032" s="19" t="s">
        <v>1988</v>
      </c>
      <c r="H1032" s="45">
        <v>43733</v>
      </c>
      <c r="I1032" s="46">
        <v>50</v>
      </c>
      <c r="J1032" s="46">
        <v>600</v>
      </c>
      <c r="K1032" s="67">
        <f t="shared" si="383"/>
        <v>12</v>
      </c>
      <c r="L1032" s="47">
        <v>1</v>
      </c>
      <c r="M1032" s="68">
        <f t="shared" si="384"/>
        <v>50</v>
      </c>
      <c r="N1032" s="46">
        <v>25</v>
      </c>
      <c r="O1032" s="46">
        <v>21.5</v>
      </c>
      <c r="P1032" s="46">
        <v>12</v>
      </c>
      <c r="Q1032" s="73">
        <f t="shared" si="385"/>
        <v>0.006</v>
      </c>
      <c r="R1032" s="67">
        <f t="shared" si="386"/>
        <v>0.32</v>
      </c>
      <c r="S1032" s="74">
        <f t="shared" si="387"/>
        <v>0.05</v>
      </c>
      <c r="T1032" s="51">
        <v>30</v>
      </c>
      <c r="U1032" s="52" t="s">
        <v>4345</v>
      </c>
      <c r="V1032" s="26">
        <f>IF(E1032="","",SUMIF(OUTBOUND!$G:$G,WMS!E1032,OUTBOUND!$L:$L))</f>
        <v>12</v>
      </c>
      <c r="W1032" s="26">
        <f>IF(E1032="","",SUMIF(OUTBOUND!$G:$G,WMS!E1032,OUTBOUND!$M:$M))</f>
        <v>144</v>
      </c>
      <c r="X1032" s="73">
        <f>IF(E1032="","",SUMIF(OUTBOUND!$G:$G,WMS!E1032,OUTBOUND!$O:$O))</f>
        <v>12</v>
      </c>
      <c r="Y1032" s="73">
        <f>IF(E1032="","",SUMIF(OUTBOUND!$G:$G,WMS!E1032,OUTBOUND!$AC:$AC))</f>
        <v>7.2</v>
      </c>
      <c r="Z1032" s="73">
        <f>IF(E1032="","",SUMIF(OUTBOUND!$G:$G,WMS!E1032,OUTBOUND!$P:$P))</f>
        <v>0.072</v>
      </c>
      <c r="AA1032" s="26">
        <f t="shared" si="388"/>
        <v>38</v>
      </c>
      <c r="AB1032" s="26">
        <f t="shared" si="389"/>
        <v>456</v>
      </c>
      <c r="AC1032" s="73">
        <f t="shared" si="390"/>
        <v>38</v>
      </c>
      <c r="AD1032" s="73">
        <f t="shared" si="391"/>
        <v>22.8</v>
      </c>
      <c r="AE1032" s="73">
        <f t="shared" si="392"/>
        <v>0.248</v>
      </c>
      <c r="AF1032" s="82" t="b">
        <f t="shared" si="393"/>
        <v>1</v>
      </c>
    </row>
    <row r="1033" spans="1:32">
      <c r="A1033" s="43" t="s">
        <v>3685</v>
      </c>
      <c r="B1033" s="19" t="s">
        <v>1976</v>
      </c>
      <c r="C1033" s="19" t="s">
        <v>4350</v>
      </c>
      <c r="D1033" s="19" t="s">
        <v>4354</v>
      </c>
      <c r="E1033" s="58" t="str">
        <f t="shared" si="382"/>
        <v>KG-ARI-1909-00203-04736/42442592</v>
      </c>
      <c r="F1033" s="19" t="s">
        <v>1978</v>
      </c>
      <c r="G1033" s="19" t="s">
        <v>1989</v>
      </c>
      <c r="H1033" s="45">
        <v>43733</v>
      </c>
      <c r="I1033" s="46">
        <v>40</v>
      </c>
      <c r="J1033" s="46">
        <v>480</v>
      </c>
      <c r="K1033" s="67">
        <f t="shared" si="383"/>
        <v>12</v>
      </c>
      <c r="L1033" s="47">
        <v>0.8</v>
      </c>
      <c r="M1033" s="68">
        <f t="shared" si="384"/>
        <v>32</v>
      </c>
      <c r="N1033" s="46">
        <v>20</v>
      </c>
      <c r="O1033" s="46">
        <v>12.5</v>
      </c>
      <c r="P1033" s="46">
        <v>20</v>
      </c>
      <c r="Q1033" s="73">
        <f t="shared" si="385"/>
        <v>0.005</v>
      </c>
      <c r="R1033" s="67">
        <f t="shared" si="386"/>
        <v>0.2</v>
      </c>
      <c r="S1033" s="74">
        <f t="shared" si="387"/>
        <v>0.05</v>
      </c>
      <c r="T1033" s="51">
        <v>24</v>
      </c>
      <c r="U1033" s="52" t="s">
        <v>4343</v>
      </c>
      <c r="V1033" s="26">
        <f>IF(E1033="","",SUMIF(OUTBOUND!$G:$G,WMS!E1033,OUTBOUND!$L:$L))</f>
        <v>9</v>
      </c>
      <c r="W1033" s="26">
        <f>IF(E1033="","",SUMIF(OUTBOUND!$G:$G,WMS!E1033,OUTBOUND!$M:$M))</f>
        <v>108</v>
      </c>
      <c r="X1033" s="73">
        <f>IF(E1033="","",SUMIF(OUTBOUND!$G:$G,WMS!E1033,OUTBOUND!$O:$O))</f>
        <v>7.2</v>
      </c>
      <c r="Y1033" s="73">
        <f>IF(E1033="","",SUMIF(OUTBOUND!$G:$G,WMS!E1033,OUTBOUND!$AC:$AC))</f>
        <v>5.4</v>
      </c>
      <c r="Z1033" s="73">
        <f>IF(E1033="","",SUMIF(OUTBOUND!$G:$G,WMS!E1033,OUTBOUND!$P:$P))</f>
        <v>0.045</v>
      </c>
      <c r="AA1033" s="26">
        <f t="shared" si="388"/>
        <v>31</v>
      </c>
      <c r="AB1033" s="26">
        <f t="shared" si="389"/>
        <v>372</v>
      </c>
      <c r="AC1033" s="73">
        <f t="shared" si="390"/>
        <v>24.8</v>
      </c>
      <c r="AD1033" s="73">
        <f t="shared" si="391"/>
        <v>18.6</v>
      </c>
      <c r="AE1033" s="73">
        <f t="shared" si="392"/>
        <v>0.155</v>
      </c>
      <c r="AF1033" s="82" t="b">
        <f t="shared" si="393"/>
        <v>1</v>
      </c>
    </row>
    <row r="1034" spans="1:32">
      <c r="A1034" s="43" t="s">
        <v>3685</v>
      </c>
      <c r="B1034" s="19" t="s">
        <v>1976</v>
      </c>
      <c r="C1034" s="19" t="s">
        <v>4350</v>
      </c>
      <c r="D1034" s="19" t="s">
        <v>4355</v>
      </c>
      <c r="E1034" s="58" t="str">
        <f t="shared" si="382"/>
        <v>KG-ARI-1909-00203-04736/42442608</v>
      </c>
      <c r="F1034" s="19" t="s">
        <v>1978</v>
      </c>
      <c r="G1034" s="19" t="s">
        <v>1988</v>
      </c>
      <c r="H1034" s="45">
        <v>43733</v>
      </c>
      <c r="I1034" s="46">
        <v>20</v>
      </c>
      <c r="J1034" s="46">
        <v>240</v>
      </c>
      <c r="K1034" s="67">
        <f t="shared" si="383"/>
        <v>12</v>
      </c>
      <c r="L1034" s="47">
        <v>1.7</v>
      </c>
      <c r="M1034" s="68">
        <f t="shared" si="384"/>
        <v>34</v>
      </c>
      <c r="N1034" s="46">
        <v>40</v>
      </c>
      <c r="O1034" s="46">
        <v>28</v>
      </c>
      <c r="P1034" s="46">
        <v>14.5</v>
      </c>
      <c r="Q1034" s="73">
        <f t="shared" si="385"/>
        <v>0.016</v>
      </c>
      <c r="R1034" s="67">
        <f t="shared" si="386"/>
        <v>0.32</v>
      </c>
      <c r="S1034" s="74">
        <f t="shared" si="387"/>
        <v>0.116666666666667</v>
      </c>
      <c r="T1034" s="51">
        <v>28</v>
      </c>
      <c r="U1034" s="52" t="s">
        <v>4343</v>
      </c>
      <c r="V1034" s="26">
        <f>IF(E1034="","",SUMIF(OUTBOUND!$G:$G,WMS!E1034,OUTBOUND!$L:$L))</f>
        <v>11</v>
      </c>
      <c r="W1034" s="26">
        <f>IF(E1034="","",SUMIF(OUTBOUND!$G:$G,WMS!E1034,OUTBOUND!$M:$M))</f>
        <v>132</v>
      </c>
      <c r="X1034" s="73">
        <f>IF(E1034="","",SUMIF(OUTBOUND!$G:$G,WMS!E1034,OUTBOUND!$O:$O))</f>
        <v>18.7</v>
      </c>
      <c r="Y1034" s="73">
        <f>IF(E1034="","",SUMIF(OUTBOUND!$G:$G,WMS!E1034,OUTBOUND!$AC:$AC))</f>
        <v>15.4</v>
      </c>
      <c r="Z1034" s="73">
        <f>IF(E1034="","",SUMIF(OUTBOUND!$G:$G,WMS!E1034,OUTBOUND!$P:$P))</f>
        <v>0.176</v>
      </c>
      <c r="AA1034" s="26">
        <f t="shared" si="388"/>
        <v>9</v>
      </c>
      <c r="AB1034" s="26">
        <f t="shared" si="389"/>
        <v>108</v>
      </c>
      <c r="AC1034" s="73">
        <f t="shared" si="390"/>
        <v>15.3</v>
      </c>
      <c r="AD1034" s="73">
        <f t="shared" si="391"/>
        <v>12.6</v>
      </c>
      <c r="AE1034" s="73">
        <f t="shared" si="392"/>
        <v>0.144</v>
      </c>
      <c r="AF1034" s="82" t="b">
        <f t="shared" si="393"/>
        <v>1</v>
      </c>
    </row>
    <row r="1035" spans="1:32">
      <c r="A1035" s="43" t="s">
        <v>3685</v>
      </c>
      <c r="B1035" s="19" t="s">
        <v>1976</v>
      </c>
      <c r="C1035" s="19" t="s">
        <v>4350</v>
      </c>
      <c r="D1035" s="19" t="s">
        <v>4356</v>
      </c>
      <c r="E1035" s="58" t="str">
        <f t="shared" si="382"/>
        <v>KG-ARI-1909-00203-04736/42444749</v>
      </c>
      <c r="F1035" s="19" t="s">
        <v>1978</v>
      </c>
      <c r="G1035" s="19" t="s">
        <v>1984</v>
      </c>
      <c r="H1035" s="45">
        <v>43733</v>
      </c>
      <c r="I1035" s="46">
        <v>48</v>
      </c>
      <c r="J1035" s="46">
        <v>576</v>
      </c>
      <c r="K1035" s="67">
        <f t="shared" si="383"/>
        <v>12</v>
      </c>
      <c r="L1035" s="47">
        <v>1.1</v>
      </c>
      <c r="M1035" s="68">
        <f t="shared" si="384"/>
        <v>52.8</v>
      </c>
      <c r="N1035" s="46">
        <v>38.5</v>
      </c>
      <c r="O1035" s="46">
        <v>21</v>
      </c>
      <c r="P1035" s="46">
        <v>17.5</v>
      </c>
      <c r="Q1035" s="73">
        <f t="shared" si="385"/>
        <v>0.014</v>
      </c>
      <c r="R1035" s="67">
        <f t="shared" si="386"/>
        <v>0.68</v>
      </c>
      <c r="S1035" s="74">
        <f t="shared" si="387"/>
        <v>0.0666666666666667</v>
      </c>
      <c r="T1035" s="51">
        <v>38.4</v>
      </c>
      <c r="U1035" s="52" t="s">
        <v>4345</v>
      </c>
      <c r="V1035" s="26">
        <f>IF(E1035="","",SUMIF(OUTBOUND!$G:$G,WMS!E1035,OUTBOUND!$L:$L))</f>
        <v>10</v>
      </c>
      <c r="W1035" s="26">
        <f>IF(E1035="","",SUMIF(OUTBOUND!$G:$G,WMS!E1035,OUTBOUND!$M:$M))</f>
        <v>120</v>
      </c>
      <c r="X1035" s="73">
        <f>IF(E1035="","",SUMIF(OUTBOUND!$G:$G,WMS!E1035,OUTBOUND!$O:$O))</f>
        <v>11</v>
      </c>
      <c r="Y1035" s="73">
        <f>IF(E1035="","",SUMIF(OUTBOUND!$G:$G,WMS!E1035,OUTBOUND!$AC:$AC))</f>
        <v>8</v>
      </c>
      <c r="Z1035" s="73">
        <f>IF(E1035="","",SUMIF(OUTBOUND!$G:$G,WMS!E1035,OUTBOUND!$P:$P))</f>
        <v>0.14</v>
      </c>
      <c r="AA1035" s="26">
        <f t="shared" si="388"/>
        <v>38</v>
      </c>
      <c r="AB1035" s="26">
        <f t="shared" si="389"/>
        <v>456</v>
      </c>
      <c r="AC1035" s="73">
        <f t="shared" si="390"/>
        <v>41.8</v>
      </c>
      <c r="AD1035" s="73">
        <f t="shared" si="391"/>
        <v>30.4</v>
      </c>
      <c r="AE1035" s="73">
        <f t="shared" si="392"/>
        <v>0.54</v>
      </c>
      <c r="AF1035" s="82" t="b">
        <f t="shared" si="393"/>
        <v>1</v>
      </c>
    </row>
    <row r="1036" spans="1:32">
      <c r="A1036" s="43" t="s">
        <v>3685</v>
      </c>
      <c r="B1036" s="19" t="s">
        <v>1976</v>
      </c>
      <c r="C1036" s="19" t="s">
        <v>4350</v>
      </c>
      <c r="D1036" s="19" t="s">
        <v>4357</v>
      </c>
      <c r="E1036" s="58" t="str">
        <f t="shared" si="382"/>
        <v>KG-ARI-1909-00203-04736/42439882</v>
      </c>
      <c r="F1036" s="19" t="s">
        <v>1978</v>
      </c>
      <c r="G1036" s="19" t="s">
        <v>1981</v>
      </c>
      <c r="H1036" s="45">
        <v>43733</v>
      </c>
      <c r="I1036" s="46">
        <v>38</v>
      </c>
      <c r="J1036" s="46">
        <v>456</v>
      </c>
      <c r="K1036" s="67">
        <f t="shared" si="383"/>
        <v>12</v>
      </c>
      <c r="L1036" s="47">
        <v>1.5</v>
      </c>
      <c r="M1036" s="68">
        <f t="shared" si="384"/>
        <v>57</v>
      </c>
      <c r="N1036" s="46">
        <v>33</v>
      </c>
      <c r="O1036" s="46">
        <v>18.5</v>
      </c>
      <c r="P1036" s="46">
        <v>14.5</v>
      </c>
      <c r="Q1036" s="73">
        <f t="shared" si="385"/>
        <v>0.009</v>
      </c>
      <c r="R1036" s="67">
        <f t="shared" si="386"/>
        <v>0.34</v>
      </c>
      <c r="S1036" s="74">
        <f t="shared" si="387"/>
        <v>0.104166666666667</v>
      </c>
      <c r="T1036" s="51">
        <v>47.5</v>
      </c>
      <c r="U1036" s="52" t="s">
        <v>4343</v>
      </c>
      <c r="V1036" s="26">
        <f>IF(E1036="","",SUMIF(OUTBOUND!$G:$G,WMS!E1036,OUTBOUND!$L:$L))</f>
        <v>9</v>
      </c>
      <c r="W1036" s="26">
        <f>IF(E1036="","",SUMIF(OUTBOUND!$G:$G,WMS!E1036,OUTBOUND!$M:$M))</f>
        <v>108</v>
      </c>
      <c r="X1036" s="73">
        <f>IF(E1036="","",SUMIF(OUTBOUND!$G:$G,WMS!E1036,OUTBOUND!$O:$O))</f>
        <v>13.5</v>
      </c>
      <c r="Y1036" s="73">
        <f>IF(E1036="","",SUMIF(OUTBOUND!$G:$G,WMS!E1036,OUTBOUND!$AC:$AC))</f>
        <v>11.25</v>
      </c>
      <c r="Z1036" s="73">
        <f>IF(E1036="","",SUMIF(OUTBOUND!$G:$G,WMS!E1036,OUTBOUND!$P:$P))</f>
        <v>0.081</v>
      </c>
      <c r="AA1036" s="26">
        <f t="shared" si="388"/>
        <v>29</v>
      </c>
      <c r="AB1036" s="26">
        <f t="shared" si="389"/>
        <v>348</v>
      </c>
      <c r="AC1036" s="73">
        <f t="shared" si="390"/>
        <v>43.5</v>
      </c>
      <c r="AD1036" s="73">
        <f t="shared" si="391"/>
        <v>36.25</v>
      </c>
      <c r="AE1036" s="73">
        <f t="shared" si="392"/>
        <v>0.259</v>
      </c>
      <c r="AF1036" s="82" t="b">
        <f t="shared" si="393"/>
        <v>1</v>
      </c>
    </row>
    <row r="1037" spans="1:32">
      <c r="A1037" s="43" t="s">
        <v>3685</v>
      </c>
      <c r="B1037" s="19" t="s">
        <v>1976</v>
      </c>
      <c r="C1037" s="19" t="s">
        <v>4350</v>
      </c>
      <c r="D1037" s="19" t="s">
        <v>4358</v>
      </c>
      <c r="E1037" s="58" t="str">
        <f t="shared" si="382"/>
        <v>KG-ARI-1909-00203-04736/42439868</v>
      </c>
      <c r="F1037" s="19" t="s">
        <v>1978</v>
      </c>
      <c r="G1037" s="19" t="s">
        <v>1982</v>
      </c>
      <c r="H1037" s="45">
        <v>43733</v>
      </c>
      <c r="I1037" s="46">
        <v>22</v>
      </c>
      <c r="J1037" s="46">
        <v>132</v>
      </c>
      <c r="K1037" s="67">
        <f t="shared" si="383"/>
        <v>6</v>
      </c>
      <c r="L1037" s="47">
        <v>2.4</v>
      </c>
      <c r="M1037" s="68">
        <f t="shared" si="384"/>
        <v>52.8</v>
      </c>
      <c r="N1037" s="46">
        <v>33</v>
      </c>
      <c r="O1037" s="46">
        <v>32.5</v>
      </c>
      <c r="P1037" s="46">
        <v>49</v>
      </c>
      <c r="Q1037" s="73">
        <f t="shared" si="385"/>
        <v>0.053</v>
      </c>
      <c r="R1037" s="67">
        <f t="shared" si="386"/>
        <v>1.16</v>
      </c>
      <c r="S1037" s="74">
        <f t="shared" si="387"/>
        <v>0.3</v>
      </c>
      <c r="T1037" s="51">
        <v>39.6</v>
      </c>
      <c r="U1037" s="52" t="s">
        <v>4333</v>
      </c>
      <c r="V1037" s="26">
        <f>IF(E1037="","",SUMIF(OUTBOUND!$G:$G,WMS!E1037,OUTBOUND!$L:$L))</f>
        <v>13</v>
      </c>
      <c r="W1037" s="26">
        <f>IF(E1037="","",SUMIF(OUTBOUND!$G:$G,WMS!E1037,OUTBOUND!$M:$M))</f>
        <v>78</v>
      </c>
      <c r="X1037" s="73">
        <f>IF(E1037="","",SUMIF(OUTBOUND!$G:$G,WMS!E1037,OUTBOUND!$O:$O))</f>
        <v>31.2</v>
      </c>
      <c r="Y1037" s="73">
        <f>IF(E1037="","",SUMIF(OUTBOUND!$G:$G,WMS!E1037,OUTBOUND!$AC:$AC))</f>
        <v>23.4</v>
      </c>
      <c r="Z1037" s="73">
        <f>IF(E1037="","",SUMIF(OUTBOUND!$G:$G,WMS!E1037,OUTBOUND!$P:$P))</f>
        <v>0.689</v>
      </c>
      <c r="AA1037" s="26">
        <f t="shared" si="388"/>
        <v>9</v>
      </c>
      <c r="AB1037" s="26">
        <f t="shared" si="389"/>
        <v>54</v>
      </c>
      <c r="AC1037" s="73">
        <f t="shared" si="390"/>
        <v>21.6</v>
      </c>
      <c r="AD1037" s="73">
        <f t="shared" si="391"/>
        <v>16.2</v>
      </c>
      <c r="AE1037" s="73">
        <f t="shared" si="392"/>
        <v>0.471</v>
      </c>
      <c r="AF1037" s="82" t="b">
        <f t="shared" si="393"/>
        <v>1</v>
      </c>
    </row>
    <row r="1038" spans="1:32">
      <c r="A1038" s="43" t="s">
        <v>3685</v>
      </c>
      <c r="B1038" s="19" t="s">
        <v>1976</v>
      </c>
      <c r="C1038" s="19" t="s">
        <v>4350</v>
      </c>
      <c r="D1038" s="19" t="s">
        <v>4359</v>
      </c>
      <c r="E1038" s="58" t="str">
        <f t="shared" si="382"/>
        <v>KG-ARI-1909-00203-04736/42440444</v>
      </c>
      <c r="F1038" s="19" t="s">
        <v>1978</v>
      </c>
      <c r="G1038" s="19" t="s">
        <v>1979</v>
      </c>
      <c r="H1038" s="45">
        <v>43733</v>
      </c>
      <c r="I1038" s="46">
        <v>25</v>
      </c>
      <c r="J1038" s="46">
        <v>300</v>
      </c>
      <c r="K1038" s="67">
        <f t="shared" si="383"/>
        <v>12</v>
      </c>
      <c r="L1038" s="47">
        <v>7.2</v>
      </c>
      <c r="M1038" s="68">
        <f t="shared" si="384"/>
        <v>180</v>
      </c>
      <c r="N1038" s="46">
        <v>45</v>
      </c>
      <c r="O1038" s="46">
        <v>22.5</v>
      </c>
      <c r="P1038" s="46">
        <v>30.5</v>
      </c>
      <c r="Q1038" s="73">
        <f t="shared" si="385"/>
        <v>0.031</v>
      </c>
      <c r="R1038" s="67">
        <f t="shared" si="386"/>
        <v>0.77</v>
      </c>
      <c r="S1038" s="74">
        <f t="shared" si="387"/>
        <v>0.558333333333333</v>
      </c>
      <c r="T1038" s="51">
        <v>167.5</v>
      </c>
      <c r="U1038" s="52" t="s">
        <v>4333</v>
      </c>
      <c r="V1038" s="26">
        <f>IF(E1038="","",SUMIF(OUTBOUND!$G:$G,WMS!E1038,OUTBOUND!$L:$L))</f>
        <v>14</v>
      </c>
      <c r="W1038" s="26">
        <f>IF(E1038="","",SUMIF(OUTBOUND!$G:$G,WMS!E1038,OUTBOUND!$M:$M))</f>
        <v>168</v>
      </c>
      <c r="X1038" s="73">
        <f>IF(E1038="","",SUMIF(OUTBOUND!$G:$G,WMS!E1038,OUTBOUND!$O:$O))</f>
        <v>100.8</v>
      </c>
      <c r="Y1038" s="73">
        <f>IF(E1038="","",SUMIF(OUTBOUND!$G:$G,WMS!E1038,OUTBOUND!$AC:$AC))</f>
        <v>93.7999999999999</v>
      </c>
      <c r="Z1038" s="73">
        <f>IF(E1038="","",SUMIF(OUTBOUND!$G:$G,WMS!E1038,OUTBOUND!$P:$P))</f>
        <v>0.434</v>
      </c>
      <c r="AA1038" s="26">
        <f t="shared" si="388"/>
        <v>11</v>
      </c>
      <c r="AB1038" s="26">
        <f t="shared" si="389"/>
        <v>132</v>
      </c>
      <c r="AC1038" s="73">
        <f t="shared" si="390"/>
        <v>79.2</v>
      </c>
      <c r="AD1038" s="73">
        <f t="shared" si="391"/>
        <v>73.7000000000001</v>
      </c>
      <c r="AE1038" s="73">
        <f t="shared" si="392"/>
        <v>0.336</v>
      </c>
      <c r="AF1038" s="82" t="b">
        <f t="shared" si="393"/>
        <v>1</v>
      </c>
    </row>
    <row r="1039" spans="1:32">
      <c r="A1039" s="43" t="s">
        <v>3685</v>
      </c>
      <c r="B1039" s="19" t="s">
        <v>1991</v>
      </c>
      <c r="C1039" s="19" t="s">
        <v>4360</v>
      </c>
      <c r="D1039" s="19" t="s">
        <v>4361</v>
      </c>
      <c r="E1039" s="58" t="str">
        <f t="shared" si="382"/>
        <v>KG-ARI-1909-00203-04677/42194491</v>
      </c>
      <c r="F1039" s="19" t="s">
        <v>1993</v>
      </c>
      <c r="G1039" s="19" t="s">
        <v>1994</v>
      </c>
      <c r="H1039" s="45">
        <v>43733</v>
      </c>
      <c r="I1039" s="46">
        <v>13</v>
      </c>
      <c r="J1039" s="46">
        <v>208</v>
      </c>
      <c r="K1039" s="67">
        <f t="shared" si="383"/>
        <v>16</v>
      </c>
      <c r="L1039" s="47">
        <v>11.5</v>
      </c>
      <c r="M1039" s="68">
        <f t="shared" si="384"/>
        <v>149.5</v>
      </c>
      <c r="N1039" s="46">
        <v>36</v>
      </c>
      <c r="O1039" s="46">
        <v>36</v>
      </c>
      <c r="P1039" s="46">
        <v>63</v>
      </c>
      <c r="Q1039" s="73">
        <f t="shared" si="385"/>
        <v>0.082</v>
      </c>
      <c r="R1039" s="67">
        <f t="shared" si="386"/>
        <v>1.06</v>
      </c>
      <c r="S1039" s="74">
        <f t="shared" si="387"/>
        <v>0.65625</v>
      </c>
      <c r="T1039" s="51">
        <v>136.5</v>
      </c>
      <c r="U1039" s="52" t="s">
        <v>4337</v>
      </c>
      <c r="V1039" s="26">
        <f>IF(E1039="","",SUMIF(OUTBOUND!$G:$G,WMS!E1039,OUTBOUND!$L:$L))</f>
        <v>0</v>
      </c>
      <c r="W1039" s="26">
        <f>IF(E1039="","",SUMIF(OUTBOUND!$G:$G,WMS!E1039,OUTBOUND!$M:$M))</f>
        <v>0</v>
      </c>
      <c r="X1039" s="73">
        <f>IF(E1039="","",SUMIF(OUTBOUND!$G:$G,WMS!E1039,OUTBOUND!$O:$O))</f>
        <v>0</v>
      </c>
      <c r="Y1039" s="73">
        <f>IF(E1039="","",SUMIF(OUTBOUND!$G:$G,WMS!E1039,OUTBOUND!$AC:$AC))</f>
        <v>0</v>
      </c>
      <c r="Z1039" s="73">
        <f>IF(E1039="","",SUMIF(OUTBOUND!$G:$G,WMS!E1039,OUTBOUND!$P:$P))</f>
        <v>0</v>
      </c>
      <c r="AA1039" s="26">
        <f t="shared" si="388"/>
        <v>13</v>
      </c>
      <c r="AB1039" s="26">
        <f t="shared" si="389"/>
        <v>208</v>
      </c>
      <c r="AC1039" s="73">
        <f t="shared" si="390"/>
        <v>149.5</v>
      </c>
      <c r="AD1039" s="73">
        <f t="shared" si="391"/>
        <v>136.5</v>
      </c>
      <c r="AE1039" s="73">
        <f t="shared" si="392"/>
        <v>1.06</v>
      </c>
      <c r="AF1039" s="82" t="b">
        <f t="shared" si="393"/>
        <v>1</v>
      </c>
    </row>
    <row r="1040" spans="1:32">
      <c r="A1040" s="43" t="s">
        <v>3685</v>
      </c>
      <c r="B1040" s="19" t="s">
        <v>1996</v>
      </c>
      <c r="C1040" s="19" t="s">
        <v>4362</v>
      </c>
      <c r="D1040" s="19" t="s">
        <v>4363</v>
      </c>
      <c r="E1040" s="58" t="str">
        <f t="shared" si="382"/>
        <v>KG-ARI-1909-00203-04764/42723356</v>
      </c>
      <c r="F1040" s="19" t="s">
        <v>1998</v>
      </c>
      <c r="G1040" s="19" t="s">
        <v>1999</v>
      </c>
      <c r="H1040" s="45">
        <v>43733</v>
      </c>
      <c r="I1040" s="46">
        <v>5</v>
      </c>
      <c r="J1040" s="46">
        <v>90</v>
      </c>
      <c r="K1040" s="67">
        <f t="shared" si="383"/>
        <v>18</v>
      </c>
      <c r="L1040" s="47">
        <v>0.5</v>
      </c>
      <c r="M1040" s="68">
        <f t="shared" si="384"/>
        <v>2.5</v>
      </c>
      <c r="N1040" s="46">
        <v>14</v>
      </c>
      <c r="O1040" s="46">
        <v>14</v>
      </c>
      <c r="P1040" s="46">
        <v>12.5</v>
      </c>
      <c r="Q1040" s="73">
        <f t="shared" si="385"/>
        <v>0.002</v>
      </c>
      <c r="R1040" s="67">
        <f t="shared" si="386"/>
        <v>0.01</v>
      </c>
      <c r="S1040" s="74">
        <f t="shared" si="387"/>
        <v>0.0166666666666667</v>
      </c>
      <c r="T1040" s="51">
        <v>1.5</v>
      </c>
      <c r="U1040" s="52" t="s">
        <v>4339</v>
      </c>
      <c r="V1040" s="26">
        <f>IF(E1040="","",SUMIF(OUTBOUND!$G:$G,WMS!E1040,OUTBOUND!$L:$L))</f>
        <v>4</v>
      </c>
      <c r="W1040" s="26">
        <f>IF(E1040="","",SUMIF(OUTBOUND!$G:$G,WMS!E1040,OUTBOUND!$M:$M))</f>
        <v>72</v>
      </c>
      <c r="X1040" s="73">
        <f>IF(E1040="","",SUMIF(OUTBOUND!$G:$G,WMS!E1040,OUTBOUND!$O:$O))</f>
        <v>2</v>
      </c>
      <c r="Y1040" s="73">
        <f>IF(E1040="","",SUMIF(OUTBOUND!$G:$G,WMS!E1040,OUTBOUND!$AC:$AC))</f>
        <v>1.2</v>
      </c>
      <c r="Z1040" s="73">
        <f>IF(E1040="","",SUMIF(OUTBOUND!$G:$G,WMS!E1040,OUTBOUND!$P:$P))</f>
        <v>0.008</v>
      </c>
      <c r="AA1040" s="26">
        <f t="shared" si="388"/>
        <v>1</v>
      </c>
      <c r="AB1040" s="26">
        <f t="shared" si="389"/>
        <v>18</v>
      </c>
      <c r="AC1040" s="73">
        <f t="shared" si="390"/>
        <v>0.5</v>
      </c>
      <c r="AD1040" s="73">
        <f t="shared" si="391"/>
        <v>0.299999999999998</v>
      </c>
      <c r="AE1040" s="73">
        <f t="shared" si="392"/>
        <v>0.002</v>
      </c>
      <c r="AF1040" s="82" t="b">
        <f t="shared" si="393"/>
        <v>1</v>
      </c>
    </row>
    <row r="1041" spans="1:32">
      <c r="A1041" s="43" t="s">
        <v>3685</v>
      </c>
      <c r="B1041" s="19" t="s">
        <v>1996</v>
      </c>
      <c r="C1041" s="19" t="s">
        <v>4362</v>
      </c>
      <c r="D1041" s="19" t="s">
        <v>4364</v>
      </c>
      <c r="E1041" s="58" t="str">
        <f t="shared" si="382"/>
        <v>KG-ARI-1909-00203-04764/42723424</v>
      </c>
      <c r="F1041" s="19" t="s">
        <v>1998</v>
      </c>
      <c r="G1041" s="19" t="s">
        <v>1999</v>
      </c>
      <c r="H1041" s="45">
        <v>43733</v>
      </c>
      <c r="I1041" s="46">
        <v>5</v>
      </c>
      <c r="J1041" s="46">
        <v>90</v>
      </c>
      <c r="K1041" s="67">
        <f t="shared" si="383"/>
        <v>18</v>
      </c>
      <c r="L1041" s="47">
        <v>0.5</v>
      </c>
      <c r="M1041" s="68">
        <f t="shared" si="384"/>
        <v>2.5</v>
      </c>
      <c r="N1041" s="46">
        <v>14</v>
      </c>
      <c r="O1041" s="46">
        <v>14</v>
      </c>
      <c r="P1041" s="46">
        <v>12.5</v>
      </c>
      <c r="Q1041" s="73">
        <f t="shared" si="385"/>
        <v>0.002</v>
      </c>
      <c r="R1041" s="67">
        <f t="shared" si="386"/>
        <v>0.01</v>
      </c>
      <c r="S1041" s="74">
        <f t="shared" si="387"/>
        <v>0.0166666666666667</v>
      </c>
      <c r="T1041" s="51">
        <v>1.5</v>
      </c>
      <c r="U1041" s="52" t="s">
        <v>4339</v>
      </c>
      <c r="V1041" s="26">
        <f>IF(E1041="","",SUMIF(OUTBOUND!$G:$G,WMS!E1041,OUTBOUND!$L:$L))</f>
        <v>3</v>
      </c>
      <c r="W1041" s="26">
        <f>IF(E1041="","",SUMIF(OUTBOUND!$G:$G,WMS!E1041,OUTBOUND!$M:$M))</f>
        <v>54</v>
      </c>
      <c r="X1041" s="73">
        <f>IF(E1041="","",SUMIF(OUTBOUND!$G:$G,WMS!E1041,OUTBOUND!$O:$O))</f>
        <v>1.5</v>
      </c>
      <c r="Y1041" s="73">
        <f>IF(E1041="","",SUMIF(OUTBOUND!$G:$G,WMS!E1041,OUTBOUND!$AC:$AC))</f>
        <v>0.900000000000002</v>
      </c>
      <c r="Z1041" s="73">
        <f>IF(E1041="","",SUMIF(OUTBOUND!$G:$G,WMS!E1041,OUTBOUND!$P:$P))</f>
        <v>0.006</v>
      </c>
      <c r="AA1041" s="26">
        <f t="shared" si="388"/>
        <v>2</v>
      </c>
      <c r="AB1041" s="26">
        <f t="shared" si="389"/>
        <v>36</v>
      </c>
      <c r="AC1041" s="73">
        <f t="shared" si="390"/>
        <v>1</v>
      </c>
      <c r="AD1041" s="73">
        <f t="shared" si="391"/>
        <v>0.599999999999998</v>
      </c>
      <c r="AE1041" s="73">
        <f t="shared" si="392"/>
        <v>0.004</v>
      </c>
      <c r="AF1041" s="82" t="b">
        <f t="shared" si="393"/>
        <v>1</v>
      </c>
    </row>
    <row r="1042" spans="1:32">
      <c r="A1042" s="43" t="s">
        <v>3685</v>
      </c>
      <c r="B1042" s="19" t="s">
        <v>1996</v>
      </c>
      <c r="C1042" s="19" t="s">
        <v>4362</v>
      </c>
      <c r="D1042" s="19" t="s">
        <v>4365</v>
      </c>
      <c r="E1042" s="58" t="str">
        <f t="shared" si="382"/>
        <v>KG-ARI-1909-00203-04764/42723226</v>
      </c>
      <c r="F1042" s="19" t="s">
        <v>1998</v>
      </c>
      <c r="G1042" s="19" t="s">
        <v>1999</v>
      </c>
      <c r="H1042" s="45">
        <v>43733</v>
      </c>
      <c r="I1042" s="46">
        <v>5</v>
      </c>
      <c r="J1042" s="46">
        <v>90</v>
      </c>
      <c r="K1042" s="67">
        <f t="shared" si="383"/>
        <v>18</v>
      </c>
      <c r="L1042" s="47">
        <v>0.5</v>
      </c>
      <c r="M1042" s="68">
        <f t="shared" si="384"/>
        <v>2.5</v>
      </c>
      <c r="N1042" s="46">
        <v>14</v>
      </c>
      <c r="O1042" s="46">
        <v>14</v>
      </c>
      <c r="P1042" s="46">
        <v>12.5</v>
      </c>
      <c r="Q1042" s="73">
        <f t="shared" si="385"/>
        <v>0.002</v>
      </c>
      <c r="R1042" s="67">
        <f t="shared" si="386"/>
        <v>0.01</v>
      </c>
      <c r="S1042" s="74">
        <f t="shared" si="387"/>
        <v>0.0166666666666667</v>
      </c>
      <c r="T1042" s="51">
        <v>1.5</v>
      </c>
      <c r="U1042" s="52" t="s">
        <v>4339</v>
      </c>
      <c r="V1042" s="26">
        <f>IF(E1042="","",SUMIF(OUTBOUND!$G:$G,WMS!E1042,OUTBOUND!$L:$L))</f>
        <v>4</v>
      </c>
      <c r="W1042" s="26">
        <f>IF(E1042="","",SUMIF(OUTBOUND!$G:$G,WMS!E1042,OUTBOUND!$M:$M))</f>
        <v>72</v>
      </c>
      <c r="X1042" s="73">
        <f>IF(E1042="","",SUMIF(OUTBOUND!$G:$G,WMS!E1042,OUTBOUND!$O:$O))</f>
        <v>2</v>
      </c>
      <c r="Y1042" s="73">
        <f>IF(E1042="","",SUMIF(OUTBOUND!$G:$G,WMS!E1042,OUTBOUND!$AC:$AC))</f>
        <v>1.2</v>
      </c>
      <c r="Z1042" s="73">
        <f>IF(E1042="","",SUMIF(OUTBOUND!$G:$G,WMS!E1042,OUTBOUND!$P:$P))</f>
        <v>0.008</v>
      </c>
      <c r="AA1042" s="26">
        <f t="shared" si="388"/>
        <v>1</v>
      </c>
      <c r="AB1042" s="26">
        <f t="shared" si="389"/>
        <v>18</v>
      </c>
      <c r="AC1042" s="73">
        <f t="shared" si="390"/>
        <v>0.5</v>
      </c>
      <c r="AD1042" s="73">
        <f t="shared" si="391"/>
        <v>0.299999999999998</v>
      </c>
      <c r="AE1042" s="73">
        <f t="shared" si="392"/>
        <v>0.002</v>
      </c>
      <c r="AF1042" s="82" t="b">
        <f t="shared" si="393"/>
        <v>1</v>
      </c>
    </row>
    <row r="1043" spans="1:32">
      <c r="A1043" s="43" t="s">
        <v>3685</v>
      </c>
      <c r="B1043" s="19" t="s">
        <v>1996</v>
      </c>
      <c r="C1043" s="19" t="s">
        <v>4362</v>
      </c>
      <c r="D1043" s="19" t="s">
        <v>4366</v>
      </c>
      <c r="E1043" s="58" t="str">
        <f t="shared" si="382"/>
        <v>KG-ARI-1909-00203-04764/42722984</v>
      </c>
      <c r="F1043" s="19" t="s">
        <v>1998</v>
      </c>
      <c r="G1043" s="19" t="s">
        <v>1999</v>
      </c>
      <c r="H1043" s="45">
        <v>43733</v>
      </c>
      <c r="I1043" s="46">
        <v>5</v>
      </c>
      <c r="J1043" s="46">
        <v>80</v>
      </c>
      <c r="K1043" s="67">
        <f t="shared" si="383"/>
        <v>16</v>
      </c>
      <c r="L1043" s="47">
        <v>1.1</v>
      </c>
      <c r="M1043" s="68">
        <f t="shared" si="384"/>
        <v>5.5</v>
      </c>
      <c r="N1043" s="46">
        <v>18</v>
      </c>
      <c r="O1043" s="46">
        <v>18</v>
      </c>
      <c r="P1043" s="46">
        <v>17</v>
      </c>
      <c r="Q1043" s="73">
        <f t="shared" si="385"/>
        <v>0.006</v>
      </c>
      <c r="R1043" s="67">
        <f t="shared" si="386"/>
        <v>0.03</v>
      </c>
      <c r="S1043" s="74">
        <f t="shared" si="387"/>
        <v>0.05</v>
      </c>
      <c r="T1043" s="51">
        <v>4</v>
      </c>
      <c r="U1043" s="52" t="s">
        <v>4339</v>
      </c>
      <c r="V1043" s="26">
        <f>IF(E1043="","",SUMIF(OUTBOUND!$G:$G,WMS!E1043,OUTBOUND!$L:$L))</f>
        <v>4</v>
      </c>
      <c r="W1043" s="26">
        <f>IF(E1043="","",SUMIF(OUTBOUND!$G:$G,WMS!E1043,OUTBOUND!$M:$M))</f>
        <v>64</v>
      </c>
      <c r="X1043" s="73">
        <f>IF(E1043="","",SUMIF(OUTBOUND!$G:$G,WMS!E1043,OUTBOUND!$O:$O))</f>
        <v>4.4</v>
      </c>
      <c r="Y1043" s="73">
        <f>IF(E1043="","",SUMIF(OUTBOUND!$G:$G,WMS!E1043,OUTBOUND!$AC:$AC))</f>
        <v>3.2</v>
      </c>
      <c r="Z1043" s="73">
        <f>IF(E1043="","",SUMIF(OUTBOUND!$G:$G,WMS!E1043,OUTBOUND!$P:$P))</f>
        <v>0.024</v>
      </c>
      <c r="AA1043" s="26">
        <f t="shared" si="388"/>
        <v>1</v>
      </c>
      <c r="AB1043" s="26">
        <f t="shared" si="389"/>
        <v>16</v>
      </c>
      <c r="AC1043" s="73">
        <f t="shared" si="390"/>
        <v>1.1</v>
      </c>
      <c r="AD1043" s="73">
        <f t="shared" si="391"/>
        <v>0.8</v>
      </c>
      <c r="AE1043" s="73">
        <f t="shared" si="392"/>
        <v>0.006</v>
      </c>
      <c r="AF1043" s="82" t="b">
        <f t="shared" si="393"/>
        <v>1</v>
      </c>
    </row>
    <row r="1044" spans="1:32">
      <c r="A1044" s="43" t="s">
        <v>3685</v>
      </c>
      <c r="B1044" s="19" t="s">
        <v>2001</v>
      </c>
      <c r="C1044" s="19" t="s">
        <v>4367</v>
      </c>
      <c r="D1044" s="19" t="s">
        <v>4368</v>
      </c>
      <c r="E1044" s="58" t="str">
        <f t="shared" si="382"/>
        <v>KG-ARI-1909-00203-04545/42110224</v>
      </c>
      <c r="F1044" s="19" t="s">
        <v>2003</v>
      </c>
      <c r="G1044" s="19" t="s">
        <v>2006</v>
      </c>
      <c r="H1044" s="45">
        <v>43733</v>
      </c>
      <c r="I1044" s="46">
        <v>3</v>
      </c>
      <c r="J1044" s="46">
        <v>12</v>
      </c>
      <c r="K1044" s="67">
        <f t="shared" si="383"/>
        <v>4</v>
      </c>
      <c r="L1044" s="47">
        <v>3.5</v>
      </c>
      <c r="M1044" s="68">
        <f t="shared" si="384"/>
        <v>10.5</v>
      </c>
      <c r="N1044" s="46">
        <v>54.5</v>
      </c>
      <c r="O1044" s="46">
        <v>24</v>
      </c>
      <c r="P1044" s="46">
        <v>49.5</v>
      </c>
      <c r="Q1044" s="73">
        <f t="shared" si="385"/>
        <v>0.065</v>
      </c>
      <c r="R1044" s="67">
        <f t="shared" si="386"/>
        <v>0.19</v>
      </c>
      <c r="S1044" s="74">
        <f t="shared" si="387"/>
        <v>0.525</v>
      </c>
      <c r="T1044" s="51">
        <v>6.3</v>
      </c>
      <c r="U1044" s="52" t="s">
        <v>4369</v>
      </c>
      <c r="V1044" s="26">
        <f>IF(E1044="","",SUMIF(OUTBOUND!$G:$G,WMS!E1044,OUTBOUND!$L:$L))</f>
        <v>0</v>
      </c>
      <c r="W1044" s="26">
        <f>IF(E1044="","",SUMIF(OUTBOUND!$G:$G,WMS!E1044,OUTBOUND!$M:$M))</f>
        <v>0</v>
      </c>
      <c r="X1044" s="73">
        <f>IF(E1044="","",SUMIF(OUTBOUND!$G:$G,WMS!E1044,OUTBOUND!$O:$O))</f>
        <v>0</v>
      </c>
      <c r="Y1044" s="73">
        <f>IF(E1044="","",SUMIF(OUTBOUND!$G:$G,WMS!E1044,OUTBOUND!$AC:$AC))</f>
        <v>0</v>
      </c>
      <c r="Z1044" s="73">
        <f>IF(E1044="","",SUMIF(OUTBOUND!$G:$G,WMS!E1044,OUTBOUND!$P:$P))</f>
        <v>0</v>
      </c>
      <c r="AA1044" s="26">
        <f t="shared" si="388"/>
        <v>3</v>
      </c>
      <c r="AB1044" s="26">
        <f t="shared" si="389"/>
        <v>12</v>
      </c>
      <c r="AC1044" s="73">
        <f t="shared" si="390"/>
        <v>10.5</v>
      </c>
      <c r="AD1044" s="73">
        <f t="shared" si="391"/>
        <v>6.3</v>
      </c>
      <c r="AE1044" s="73">
        <f t="shared" si="392"/>
        <v>0.19</v>
      </c>
      <c r="AF1044" s="82" t="b">
        <f t="shared" si="393"/>
        <v>1</v>
      </c>
    </row>
    <row r="1045" spans="1:32">
      <c r="A1045" s="43" t="s">
        <v>3685</v>
      </c>
      <c r="B1045" s="19" t="s">
        <v>2001</v>
      </c>
      <c r="C1045" s="19" t="s">
        <v>4367</v>
      </c>
      <c r="D1045" s="19" t="s">
        <v>4370</v>
      </c>
      <c r="E1045" s="58" t="str">
        <f t="shared" si="382"/>
        <v>KG-ARI-1909-00203-04545/42752462</v>
      </c>
      <c r="F1045" s="19" t="s">
        <v>2003</v>
      </c>
      <c r="G1045" s="19" t="s">
        <v>2008</v>
      </c>
      <c r="H1045" s="45">
        <v>43733</v>
      </c>
      <c r="I1045" s="46">
        <v>6</v>
      </c>
      <c r="J1045" s="46">
        <v>48</v>
      </c>
      <c r="K1045" s="67">
        <f t="shared" si="383"/>
        <v>8</v>
      </c>
      <c r="L1045" s="47">
        <v>1.45</v>
      </c>
      <c r="M1045" s="68">
        <f t="shared" si="384"/>
        <v>8.7</v>
      </c>
      <c r="N1045" s="46">
        <v>37</v>
      </c>
      <c r="O1045" s="46">
        <v>24.5</v>
      </c>
      <c r="P1045" s="46">
        <v>11.5</v>
      </c>
      <c r="Q1045" s="73">
        <f t="shared" si="385"/>
        <v>0.01</v>
      </c>
      <c r="R1045" s="67">
        <f t="shared" si="386"/>
        <v>0.06</v>
      </c>
      <c r="S1045" s="74">
        <f t="shared" si="387"/>
        <v>0.025</v>
      </c>
      <c r="T1045" s="51">
        <v>1.2</v>
      </c>
      <c r="U1045" s="52" t="s">
        <v>4369</v>
      </c>
      <c r="V1045" s="26">
        <f>IF(E1045="","",SUMIF(OUTBOUND!$G:$G,WMS!E1045,OUTBOUND!$L:$L))</f>
        <v>2</v>
      </c>
      <c r="W1045" s="26">
        <f>IF(E1045="","",SUMIF(OUTBOUND!$G:$G,WMS!E1045,OUTBOUND!$M:$M))</f>
        <v>16</v>
      </c>
      <c r="X1045" s="73">
        <f>IF(E1045="","",SUMIF(OUTBOUND!$G:$G,WMS!E1045,OUTBOUND!$O:$O))</f>
        <v>2.9</v>
      </c>
      <c r="Y1045" s="73">
        <f>IF(E1045="","",SUMIF(OUTBOUND!$G:$G,WMS!E1045,OUTBOUND!$AC:$AC))</f>
        <v>0.4</v>
      </c>
      <c r="Z1045" s="73">
        <f>IF(E1045="","",SUMIF(OUTBOUND!$G:$G,WMS!E1045,OUTBOUND!$P:$P))</f>
        <v>0.02</v>
      </c>
      <c r="AA1045" s="26">
        <f t="shared" si="388"/>
        <v>4</v>
      </c>
      <c r="AB1045" s="26">
        <f t="shared" si="389"/>
        <v>32</v>
      </c>
      <c r="AC1045" s="73">
        <f t="shared" si="390"/>
        <v>5.8</v>
      </c>
      <c r="AD1045" s="73">
        <f t="shared" si="391"/>
        <v>0.8</v>
      </c>
      <c r="AE1045" s="73">
        <f t="shared" si="392"/>
        <v>0.04</v>
      </c>
      <c r="AF1045" s="82" t="b">
        <f t="shared" si="393"/>
        <v>1</v>
      </c>
    </row>
    <row r="1046" spans="1:32">
      <c r="A1046" s="43" t="s">
        <v>3685</v>
      </c>
      <c r="B1046" s="19" t="s">
        <v>2001</v>
      </c>
      <c r="C1046" s="19" t="s">
        <v>4367</v>
      </c>
      <c r="D1046" s="19" t="s">
        <v>4371</v>
      </c>
      <c r="E1046" s="58" t="str">
        <f t="shared" si="382"/>
        <v>KG-ARI-1909-00203-04545/42719052</v>
      </c>
      <c r="F1046" s="19" t="s">
        <v>2003</v>
      </c>
      <c r="G1046" s="19" t="s">
        <v>2015</v>
      </c>
      <c r="H1046" s="45">
        <v>43733</v>
      </c>
      <c r="I1046" s="46">
        <v>2</v>
      </c>
      <c r="J1046" s="46">
        <v>24</v>
      </c>
      <c r="K1046" s="67">
        <f t="shared" si="383"/>
        <v>12</v>
      </c>
      <c r="L1046" s="47">
        <v>1.1</v>
      </c>
      <c r="M1046" s="68">
        <f t="shared" si="384"/>
        <v>2.2</v>
      </c>
      <c r="N1046" s="46">
        <v>32</v>
      </c>
      <c r="O1046" s="46">
        <v>21.5</v>
      </c>
      <c r="P1046" s="46">
        <v>7.5</v>
      </c>
      <c r="Q1046" s="73">
        <f t="shared" si="385"/>
        <v>0.005</v>
      </c>
      <c r="R1046" s="67">
        <f t="shared" si="386"/>
        <v>0.01</v>
      </c>
      <c r="S1046" s="74">
        <f t="shared" si="387"/>
        <v>0.0625</v>
      </c>
      <c r="T1046" s="51">
        <v>1.5</v>
      </c>
      <c r="U1046" s="52" t="s">
        <v>4296</v>
      </c>
      <c r="V1046" s="26">
        <f>IF(E1046="","",SUMIF(OUTBOUND!$G:$G,WMS!E1046,OUTBOUND!$L:$L))</f>
        <v>0</v>
      </c>
      <c r="W1046" s="26">
        <f>IF(E1046="","",SUMIF(OUTBOUND!$G:$G,WMS!E1046,OUTBOUND!$M:$M))</f>
        <v>0</v>
      </c>
      <c r="X1046" s="73">
        <f>IF(E1046="","",SUMIF(OUTBOUND!$G:$G,WMS!E1046,OUTBOUND!$O:$O))</f>
        <v>0</v>
      </c>
      <c r="Y1046" s="73">
        <f>IF(E1046="","",SUMIF(OUTBOUND!$G:$G,WMS!E1046,OUTBOUND!$AC:$AC))</f>
        <v>0</v>
      </c>
      <c r="Z1046" s="73">
        <f>IF(E1046="","",SUMIF(OUTBOUND!$G:$G,WMS!E1046,OUTBOUND!$P:$P))</f>
        <v>0</v>
      </c>
      <c r="AA1046" s="26">
        <f t="shared" si="388"/>
        <v>2</v>
      </c>
      <c r="AB1046" s="26">
        <f t="shared" si="389"/>
        <v>24</v>
      </c>
      <c r="AC1046" s="73">
        <f t="shared" si="390"/>
        <v>2.2</v>
      </c>
      <c r="AD1046" s="73">
        <f t="shared" si="391"/>
        <v>1.5</v>
      </c>
      <c r="AE1046" s="73">
        <f t="shared" si="392"/>
        <v>0.01</v>
      </c>
      <c r="AF1046" s="82" t="b">
        <f t="shared" si="393"/>
        <v>1</v>
      </c>
    </row>
    <row r="1047" spans="1:32">
      <c r="A1047" s="43" t="s">
        <v>3685</v>
      </c>
      <c r="B1047" s="19" t="s">
        <v>2001</v>
      </c>
      <c r="C1047" s="19" t="s">
        <v>4367</v>
      </c>
      <c r="D1047" s="19" t="s">
        <v>4372</v>
      </c>
      <c r="E1047" s="58" t="str">
        <f t="shared" si="382"/>
        <v>KG-ARI-1909-00203-04545/42779179</v>
      </c>
      <c r="F1047" s="19" t="s">
        <v>2003</v>
      </c>
      <c r="G1047" s="19" t="s">
        <v>2013</v>
      </c>
      <c r="H1047" s="45">
        <v>43733</v>
      </c>
      <c r="I1047" s="46">
        <v>12</v>
      </c>
      <c r="J1047" s="46">
        <v>216</v>
      </c>
      <c r="K1047" s="67">
        <f t="shared" si="383"/>
        <v>18</v>
      </c>
      <c r="L1047" s="47">
        <v>1</v>
      </c>
      <c r="M1047" s="68">
        <f t="shared" si="384"/>
        <v>12</v>
      </c>
      <c r="N1047" s="46">
        <v>27</v>
      </c>
      <c r="O1047" s="46">
        <v>22.5</v>
      </c>
      <c r="P1047" s="46">
        <v>15.5</v>
      </c>
      <c r="Q1047" s="73">
        <f t="shared" si="385"/>
        <v>0.009</v>
      </c>
      <c r="R1047" s="67">
        <f t="shared" si="386"/>
        <v>0.11</v>
      </c>
      <c r="S1047" s="74">
        <f t="shared" si="387"/>
        <v>0.0111111111111111</v>
      </c>
      <c r="T1047" s="51">
        <v>2.4</v>
      </c>
      <c r="U1047" s="52" t="s">
        <v>4369</v>
      </c>
      <c r="V1047" s="26">
        <f>IF(E1047="","",SUMIF(OUTBOUND!$G:$G,WMS!E1047,OUTBOUND!$L:$L))</f>
        <v>0</v>
      </c>
      <c r="W1047" s="26">
        <f>IF(E1047="","",SUMIF(OUTBOUND!$G:$G,WMS!E1047,OUTBOUND!$M:$M))</f>
        <v>0</v>
      </c>
      <c r="X1047" s="73">
        <f>IF(E1047="","",SUMIF(OUTBOUND!$G:$G,WMS!E1047,OUTBOUND!$O:$O))</f>
        <v>0</v>
      </c>
      <c r="Y1047" s="73">
        <f>IF(E1047="","",SUMIF(OUTBOUND!$G:$G,WMS!E1047,OUTBOUND!$AC:$AC))</f>
        <v>0</v>
      </c>
      <c r="Z1047" s="73">
        <f>IF(E1047="","",SUMIF(OUTBOUND!$G:$G,WMS!E1047,OUTBOUND!$P:$P))</f>
        <v>0</v>
      </c>
      <c r="AA1047" s="26">
        <f t="shared" si="388"/>
        <v>12</v>
      </c>
      <c r="AB1047" s="26">
        <f t="shared" si="389"/>
        <v>216</v>
      </c>
      <c r="AC1047" s="73">
        <f t="shared" si="390"/>
        <v>12</v>
      </c>
      <c r="AD1047" s="73">
        <f t="shared" si="391"/>
        <v>2.4</v>
      </c>
      <c r="AE1047" s="73">
        <f t="shared" si="392"/>
        <v>0.11</v>
      </c>
      <c r="AF1047" s="82" t="b">
        <f t="shared" si="393"/>
        <v>1</v>
      </c>
    </row>
    <row r="1048" spans="1:32">
      <c r="A1048" s="43" t="s">
        <v>3685</v>
      </c>
      <c r="B1048" s="19" t="s">
        <v>2001</v>
      </c>
      <c r="C1048" s="19" t="s">
        <v>4367</v>
      </c>
      <c r="D1048" s="19" t="s">
        <v>4373</v>
      </c>
      <c r="E1048" s="58" t="str">
        <f t="shared" si="382"/>
        <v>KG-ARI-1909-00203-04545/42752479</v>
      </c>
      <c r="F1048" s="19" t="s">
        <v>2003</v>
      </c>
      <c r="G1048" s="19" t="s">
        <v>2008</v>
      </c>
      <c r="H1048" s="45">
        <v>43733</v>
      </c>
      <c r="I1048" s="46">
        <v>3</v>
      </c>
      <c r="J1048" s="46">
        <v>24</v>
      </c>
      <c r="K1048" s="67">
        <f t="shared" si="383"/>
        <v>8</v>
      </c>
      <c r="L1048" s="47">
        <v>1.5</v>
      </c>
      <c r="M1048" s="68">
        <f t="shared" si="384"/>
        <v>4.5</v>
      </c>
      <c r="N1048" s="46">
        <v>37</v>
      </c>
      <c r="O1048" s="46">
        <v>25.5</v>
      </c>
      <c r="P1048" s="46">
        <v>11.5</v>
      </c>
      <c r="Q1048" s="73">
        <f t="shared" si="385"/>
        <v>0.011</v>
      </c>
      <c r="R1048" s="67">
        <f t="shared" si="386"/>
        <v>0.03</v>
      </c>
      <c r="S1048" s="74">
        <f t="shared" si="387"/>
        <v>0.025</v>
      </c>
      <c r="T1048" s="51">
        <v>0.6</v>
      </c>
      <c r="U1048" s="52" t="s">
        <v>4369</v>
      </c>
      <c r="V1048" s="26">
        <f>IF(E1048="","",SUMIF(OUTBOUND!$G:$G,WMS!E1048,OUTBOUND!$L:$L))</f>
        <v>1</v>
      </c>
      <c r="W1048" s="26">
        <f>IF(E1048="","",SUMIF(OUTBOUND!$G:$G,WMS!E1048,OUTBOUND!$M:$M))</f>
        <v>8</v>
      </c>
      <c r="X1048" s="73">
        <f>IF(E1048="","",SUMIF(OUTBOUND!$G:$G,WMS!E1048,OUTBOUND!$O:$O))</f>
        <v>1.5</v>
      </c>
      <c r="Y1048" s="73">
        <f>IF(E1048="","",SUMIF(OUTBOUND!$G:$G,WMS!E1048,OUTBOUND!$AC:$AC))</f>
        <v>0.2</v>
      </c>
      <c r="Z1048" s="73">
        <f>IF(E1048="","",SUMIF(OUTBOUND!$G:$G,WMS!E1048,OUTBOUND!$P:$P))</f>
        <v>0.011</v>
      </c>
      <c r="AA1048" s="26">
        <f t="shared" si="388"/>
        <v>2</v>
      </c>
      <c r="AB1048" s="26">
        <f t="shared" si="389"/>
        <v>16</v>
      </c>
      <c r="AC1048" s="73">
        <f t="shared" si="390"/>
        <v>3</v>
      </c>
      <c r="AD1048" s="73">
        <f t="shared" si="391"/>
        <v>0.4</v>
      </c>
      <c r="AE1048" s="73">
        <f t="shared" si="392"/>
        <v>0.019</v>
      </c>
      <c r="AF1048" s="82" t="b">
        <f t="shared" si="393"/>
        <v>1</v>
      </c>
    </row>
    <row r="1049" spans="1:32">
      <c r="A1049" s="43" t="s">
        <v>3685</v>
      </c>
      <c r="B1049" s="19" t="s">
        <v>2001</v>
      </c>
      <c r="C1049" s="19" t="s">
        <v>4367</v>
      </c>
      <c r="D1049" s="19" t="s">
        <v>4374</v>
      </c>
      <c r="E1049" s="58" t="str">
        <f t="shared" si="382"/>
        <v>KG-ARI-1909-00203-04545/42779162</v>
      </c>
      <c r="F1049" s="19" t="s">
        <v>2003</v>
      </c>
      <c r="G1049" s="19" t="s">
        <v>2013</v>
      </c>
      <c r="H1049" s="45">
        <v>43733</v>
      </c>
      <c r="I1049" s="46">
        <v>12</v>
      </c>
      <c r="J1049" s="46">
        <v>216</v>
      </c>
      <c r="K1049" s="67">
        <f t="shared" si="383"/>
        <v>18</v>
      </c>
      <c r="L1049" s="47">
        <v>1</v>
      </c>
      <c r="M1049" s="68">
        <f t="shared" si="384"/>
        <v>12</v>
      </c>
      <c r="N1049" s="46">
        <v>27</v>
      </c>
      <c r="O1049" s="46">
        <v>22.5</v>
      </c>
      <c r="P1049" s="46">
        <v>15.5</v>
      </c>
      <c r="Q1049" s="73">
        <f t="shared" si="385"/>
        <v>0.009</v>
      </c>
      <c r="R1049" s="67">
        <f t="shared" si="386"/>
        <v>0.11</v>
      </c>
      <c r="S1049" s="74">
        <f t="shared" si="387"/>
        <v>0.0111111111111111</v>
      </c>
      <c r="T1049" s="51">
        <v>2.4</v>
      </c>
      <c r="U1049" s="52" t="s">
        <v>4369</v>
      </c>
      <c r="V1049" s="26">
        <f>IF(E1049="","",SUMIF(OUTBOUND!$G:$G,WMS!E1049,OUTBOUND!$L:$L))</f>
        <v>0</v>
      </c>
      <c r="W1049" s="26">
        <f>IF(E1049="","",SUMIF(OUTBOUND!$G:$G,WMS!E1049,OUTBOUND!$M:$M))</f>
        <v>0</v>
      </c>
      <c r="X1049" s="73">
        <f>IF(E1049="","",SUMIF(OUTBOUND!$G:$G,WMS!E1049,OUTBOUND!$O:$O))</f>
        <v>0</v>
      </c>
      <c r="Y1049" s="73">
        <f>IF(E1049="","",SUMIF(OUTBOUND!$G:$G,WMS!E1049,OUTBOUND!$AC:$AC))</f>
        <v>0</v>
      </c>
      <c r="Z1049" s="73">
        <f>IF(E1049="","",SUMIF(OUTBOUND!$G:$G,WMS!E1049,OUTBOUND!$P:$P))</f>
        <v>0</v>
      </c>
      <c r="AA1049" s="26">
        <f t="shared" si="388"/>
        <v>12</v>
      </c>
      <c r="AB1049" s="26">
        <f t="shared" si="389"/>
        <v>216</v>
      </c>
      <c r="AC1049" s="73">
        <f t="shared" si="390"/>
        <v>12</v>
      </c>
      <c r="AD1049" s="73">
        <f t="shared" si="391"/>
        <v>2.4</v>
      </c>
      <c r="AE1049" s="73">
        <f t="shared" si="392"/>
        <v>0.11</v>
      </c>
      <c r="AF1049" s="82" t="b">
        <f t="shared" si="393"/>
        <v>1</v>
      </c>
    </row>
    <row r="1050" spans="1:32">
      <c r="A1050" s="43" t="s">
        <v>3685</v>
      </c>
      <c r="B1050" s="19" t="s">
        <v>2001</v>
      </c>
      <c r="C1050" s="19" t="s">
        <v>4367</v>
      </c>
      <c r="D1050" s="19" t="s">
        <v>4047</v>
      </c>
      <c r="E1050" s="58" t="str">
        <f t="shared" si="382"/>
        <v>KG-ARI-1909-00203-04545/42752349</v>
      </c>
      <c r="F1050" s="19" t="s">
        <v>2003</v>
      </c>
      <c r="G1050" s="19" t="s">
        <v>2010</v>
      </c>
      <c r="H1050" s="45">
        <v>43733</v>
      </c>
      <c r="I1050" s="46">
        <v>14</v>
      </c>
      <c r="J1050" s="46">
        <v>84</v>
      </c>
      <c r="K1050" s="67">
        <f t="shared" si="383"/>
        <v>6</v>
      </c>
      <c r="L1050" s="47">
        <v>2</v>
      </c>
      <c r="M1050" s="68">
        <f t="shared" si="384"/>
        <v>28</v>
      </c>
      <c r="N1050" s="46">
        <v>48.5</v>
      </c>
      <c r="O1050" s="46">
        <v>34</v>
      </c>
      <c r="P1050" s="46">
        <v>22</v>
      </c>
      <c r="Q1050" s="73">
        <f t="shared" si="385"/>
        <v>0.036</v>
      </c>
      <c r="R1050" s="67">
        <f t="shared" si="386"/>
        <v>0.51</v>
      </c>
      <c r="S1050" s="74">
        <f t="shared" si="387"/>
        <v>0.09</v>
      </c>
      <c r="T1050" s="51">
        <v>7.56</v>
      </c>
      <c r="U1050" s="52" t="s">
        <v>4283</v>
      </c>
      <c r="V1050" s="26">
        <f>IF(E1050="","",SUMIF(OUTBOUND!$G:$G,WMS!E1050,OUTBOUND!$L:$L))</f>
        <v>0</v>
      </c>
      <c r="W1050" s="26">
        <f>IF(E1050="","",SUMIF(OUTBOUND!$G:$G,WMS!E1050,OUTBOUND!$M:$M))</f>
        <v>0</v>
      </c>
      <c r="X1050" s="73">
        <f>IF(E1050="","",SUMIF(OUTBOUND!$G:$G,WMS!E1050,OUTBOUND!$O:$O))</f>
        <v>0</v>
      </c>
      <c r="Y1050" s="73">
        <f>IF(E1050="","",SUMIF(OUTBOUND!$G:$G,WMS!E1050,OUTBOUND!$AC:$AC))</f>
        <v>0</v>
      </c>
      <c r="Z1050" s="73">
        <f>IF(E1050="","",SUMIF(OUTBOUND!$G:$G,WMS!E1050,OUTBOUND!$P:$P))</f>
        <v>0</v>
      </c>
      <c r="AA1050" s="26">
        <f t="shared" si="388"/>
        <v>14</v>
      </c>
      <c r="AB1050" s="26">
        <f t="shared" si="389"/>
        <v>84</v>
      </c>
      <c r="AC1050" s="73">
        <f t="shared" si="390"/>
        <v>28</v>
      </c>
      <c r="AD1050" s="73">
        <f t="shared" si="391"/>
        <v>7.56</v>
      </c>
      <c r="AE1050" s="73">
        <f t="shared" si="392"/>
        <v>0.51</v>
      </c>
      <c r="AF1050" s="82" t="b">
        <f t="shared" si="393"/>
        <v>1</v>
      </c>
    </row>
    <row r="1051" spans="1:32">
      <c r="A1051" s="43" t="s">
        <v>3685</v>
      </c>
      <c r="B1051" s="19" t="s">
        <v>2001</v>
      </c>
      <c r="C1051" s="19" t="s">
        <v>4367</v>
      </c>
      <c r="D1051" s="19" t="s">
        <v>4375</v>
      </c>
      <c r="E1051" s="58" t="str">
        <f t="shared" si="382"/>
        <v>KG-ARI-1909-00203-04545/42382805</v>
      </c>
      <c r="F1051" s="19" t="s">
        <v>2003</v>
      </c>
      <c r="G1051" s="19" t="s">
        <v>2006</v>
      </c>
      <c r="H1051" s="45">
        <v>43733</v>
      </c>
      <c r="I1051" s="46">
        <v>16</v>
      </c>
      <c r="J1051" s="46">
        <v>64</v>
      </c>
      <c r="K1051" s="67">
        <f t="shared" si="383"/>
        <v>4</v>
      </c>
      <c r="L1051" s="47">
        <v>3.5</v>
      </c>
      <c r="M1051" s="68">
        <f t="shared" si="384"/>
        <v>56</v>
      </c>
      <c r="N1051" s="46">
        <v>54.5</v>
      </c>
      <c r="O1051" s="46">
        <v>24</v>
      </c>
      <c r="P1051" s="46">
        <v>49.5</v>
      </c>
      <c r="Q1051" s="73">
        <f t="shared" si="385"/>
        <v>0.065</v>
      </c>
      <c r="R1051" s="67">
        <f t="shared" si="386"/>
        <v>1.04</v>
      </c>
      <c r="S1051" s="74">
        <f t="shared" si="387"/>
        <v>0.525</v>
      </c>
      <c r="T1051" s="51">
        <v>33.6</v>
      </c>
      <c r="U1051" s="52" t="s">
        <v>4376</v>
      </c>
      <c r="V1051" s="26">
        <f>IF(E1051="","",SUMIF(OUTBOUND!$G:$G,WMS!E1051,OUTBOUND!$L:$L))</f>
        <v>0</v>
      </c>
      <c r="W1051" s="26">
        <f>IF(E1051="","",SUMIF(OUTBOUND!$G:$G,WMS!E1051,OUTBOUND!$M:$M))</f>
        <v>0</v>
      </c>
      <c r="X1051" s="73">
        <f>IF(E1051="","",SUMIF(OUTBOUND!$G:$G,WMS!E1051,OUTBOUND!$O:$O))</f>
        <v>0</v>
      </c>
      <c r="Y1051" s="73">
        <f>IF(E1051="","",SUMIF(OUTBOUND!$G:$G,WMS!E1051,OUTBOUND!$AC:$AC))</f>
        <v>0</v>
      </c>
      <c r="Z1051" s="73">
        <f>IF(E1051="","",SUMIF(OUTBOUND!$G:$G,WMS!E1051,OUTBOUND!$P:$P))</f>
        <v>0</v>
      </c>
      <c r="AA1051" s="26">
        <f t="shared" si="388"/>
        <v>16</v>
      </c>
      <c r="AB1051" s="26">
        <f t="shared" si="389"/>
        <v>64</v>
      </c>
      <c r="AC1051" s="73">
        <f t="shared" si="390"/>
        <v>56</v>
      </c>
      <c r="AD1051" s="73">
        <f t="shared" si="391"/>
        <v>33.6</v>
      </c>
      <c r="AE1051" s="73">
        <f t="shared" si="392"/>
        <v>1.04</v>
      </c>
      <c r="AF1051" s="82" t="b">
        <f t="shared" si="393"/>
        <v>1</v>
      </c>
    </row>
    <row r="1052" spans="1:32">
      <c r="A1052" s="43" t="s">
        <v>3685</v>
      </c>
      <c r="B1052" s="19" t="s">
        <v>2001</v>
      </c>
      <c r="C1052" s="19" t="s">
        <v>4367</v>
      </c>
      <c r="D1052" s="19" t="s">
        <v>4377</v>
      </c>
      <c r="E1052" s="58" t="str">
        <f t="shared" si="382"/>
        <v>KG-ARI-1909-00203-04545/42108139</v>
      </c>
      <c r="F1052" s="19" t="s">
        <v>2003</v>
      </c>
      <c r="G1052" s="19" t="s">
        <v>2010</v>
      </c>
      <c r="H1052" s="45">
        <v>43733</v>
      </c>
      <c r="I1052" s="46">
        <v>29</v>
      </c>
      <c r="J1052" s="46">
        <v>174</v>
      </c>
      <c r="K1052" s="67">
        <f t="shared" si="383"/>
        <v>6</v>
      </c>
      <c r="L1052" s="47">
        <v>2.6</v>
      </c>
      <c r="M1052" s="68">
        <f t="shared" si="384"/>
        <v>75.4</v>
      </c>
      <c r="N1052" s="46">
        <v>46</v>
      </c>
      <c r="O1052" s="46">
        <v>29.5</v>
      </c>
      <c r="P1052" s="46">
        <v>19</v>
      </c>
      <c r="Q1052" s="73">
        <f t="shared" si="385"/>
        <v>0.026</v>
      </c>
      <c r="R1052" s="67">
        <f t="shared" si="386"/>
        <v>0.75</v>
      </c>
      <c r="S1052" s="74">
        <f t="shared" si="387"/>
        <v>0.35</v>
      </c>
      <c r="T1052" s="51">
        <v>60.9</v>
      </c>
      <c r="U1052" s="52" t="s">
        <v>4283</v>
      </c>
      <c r="V1052" s="26">
        <f>IF(E1052="","",SUMIF(OUTBOUND!$G:$G,WMS!E1052,OUTBOUND!$L:$L))</f>
        <v>0</v>
      </c>
      <c r="W1052" s="26">
        <f>IF(E1052="","",SUMIF(OUTBOUND!$G:$G,WMS!E1052,OUTBOUND!$M:$M))</f>
        <v>0</v>
      </c>
      <c r="X1052" s="73">
        <f>IF(E1052="","",SUMIF(OUTBOUND!$G:$G,WMS!E1052,OUTBOUND!$O:$O))</f>
        <v>0</v>
      </c>
      <c r="Y1052" s="73">
        <f>IF(E1052="","",SUMIF(OUTBOUND!$G:$G,WMS!E1052,OUTBOUND!$AC:$AC))</f>
        <v>0</v>
      </c>
      <c r="Z1052" s="73">
        <f>IF(E1052="","",SUMIF(OUTBOUND!$G:$G,WMS!E1052,OUTBOUND!$P:$P))</f>
        <v>0</v>
      </c>
      <c r="AA1052" s="26">
        <f t="shared" si="388"/>
        <v>29</v>
      </c>
      <c r="AB1052" s="26">
        <f t="shared" si="389"/>
        <v>174</v>
      </c>
      <c r="AC1052" s="73">
        <f t="shared" si="390"/>
        <v>75.4</v>
      </c>
      <c r="AD1052" s="73">
        <f t="shared" si="391"/>
        <v>60.9</v>
      </c>
      <c r="AE1052" s="73">
        <f t="shared" si="392"/>
        <v>0.75</v>
      </c>
      <c r="AF1052" s="82" t="b">
        <f t="shared" si="393"/>
        <v>1</v>
      </c>
    </row>
    <row r="1053" spans="1:32">
      <c r="A1053" s="43" t="s">
        <v>3685</v>
      </c>
      <c r="B1053" s="19" t="s">
        <v>2001</v>
      </c>
      <c r="C1053" s="19" t="s">
        <v>4367</v>
      </c>
      <c r="D1053" s="19" t="s">
        <v>4378</v>
      </c>
      <c r="E1053" s="58" t="str">
        <f t="shared" si="382"/>
        <v>KG-ARI-1909-00203-04545/42602200</v>
      </c>
      <c r="F1053" s="19" t="s">
        <v>2003</v>
      </c>
      <c r="G1053" s="19" t="s">
        <v>2008</v>
      </c>
      <c r="H1053" s="45">
        <v>43733</v>
      </c>
      <c r="I1053" s="46">
        <v>6</v>
      </c>
      <c r="J1053" s="46">
        <v>72</v>
      </c>
      <c r="K1053" s="67">
        <f t="shared" si="383"/>
        <v>12</v>
      </c>
      <c r="L1053" s="47">
        <v>1.95</v>
      </c>
      <c r="M1053" s="68">
        <f t="shared" si="384"/>
        <v>11.7</v>
      </c>
      <c r="N1053" s="46">
        <v>44.5</v>
      </c>
      <c r="O1053" s="46">
        <v>23.5</v>
      </c>
      <c r="P1053" s="46">
        <v>14</v>
      </c>
      <c r="Q1053" s="73">
        <f t="shared" si="385"/>
        <v>0.015</v>
      </c>
      <c r="R1053" s="67">
        <f t="shared" si="386"/>
        <v>0.09</v>
      </c>
      <c r="S1053" s="74">
        <f t="shared" si="387"/>
        <v>0.0958333333333333</v>
      </c>
      <c r="T1053" s="51">
        <v>6.9</v>
      </c>
      <c r="U1053" s="52" t="s">
        <v>4369</v>
      </c>
      <c r="V1053" s="26">
        <f>IF(E1053="","",SUMIF(OUTBOUND!$G:$G,WMS!E1053,OUTBOUND!$L:$L))</f>
        <v>0</v>
      </c>
      <c r="W1053" s="26">
        <f>IF(E1053="","",SUMIF(OUTBOUND!$G:$G,WMS!E1053,OUTBOUND!$M:$M))</f>
        <v>0</v>
      </c>
      <c r="X1053" s="73">
        <f>IF(E1053="","",SUMIF(OUTBOUND!$G:$G,WMS!E1053,OUTBOUND!$O:$O))</f>
        <v>0</v>
      </c>
      <c r="Y1053" s="73">
        <f>IF(E1053="","",SUMIF(OUTBOUND!$G:$G,WMS!E1053,OUTBOUND!$AC:$AC))</f>
        <v>0</v>
      </c>
      <c r="Z1053" s="73">
        <f>IF(E1053="","",SUMIF(OUTBOUND!$G:$G,WMS!E1053,OUTBOUND!$P:$P))</f>
        <v>0</v>
      </c>
      <c r="AA1053" s="26">
        <f t="shared" si="388"/>
        <v>6</v>
      </c>
      <c r="AB1053" s="26">
        <f t="shared" si="389"/>
        <v>72</v>
      </c>
      <c r="AC1053" s="73">
        <f t="shared" si="390"/>
        <v>11.7</v>
      </c>
      <c r="AD1053" s="73">
        <f t="shared" si="391"/>
        <v>6.9</v>
      </c>
      <c r="AE1053" s="73">
        <f t="shared" si="392"/>
        <v>0.09</v>
      </c>
      <c r="AF1053" s="82" t="b">
        <f t="shared" si="393"/>
        <v>1</v>
      </c>
    </row>
    <row r="1054" spans="1:32">
      <c r="A1054" s="43" t="s">
        <v>3685</v>
      </c>
      <c r="B1054" s="19" t="s">
        <v>2001</v>
      </c>
      <c r="C1054" s="19" t="s">
        <v>4367</v>
      </c>
      <c r="D1054" s="19" t="s">
        <v>4379</v>
      </c>
      <c r="E1054" s="58" t="str">
        <f t="shared" si="382"/>
        <v>KG-ARI-1909-00203-04545/42110194</v>
      </c>
      <c r="F1054" s="19" t="s">
        <v>2003</v>
      </c>
      <c r="G1054" s="19" t="s">
        <v>2006</v>
      </c>
      <c r="H1054" s="45">
        <v>43733</v>
      </c>
      <c r="I1054" s="46">
        <v>21</v>
      </c>
      <c r="J1054" s="46">
        <v>84</v>
      </c>
      <c r="K1054" s="67">
        <f t="shared" si="383"/>
        <v>4</v>
      </c>
      <c r="L1054" s="47">
        <v>3.5</v>
      </c>
      <c r="M1054" s="68">
        <f t="shared" si="384"/>
        <v>73.5</v>
      </c>
      <c r="N1054" s="46">
        <v>54.5</v>
      </c>
      <c r="O1054" s="46">
        <v>24</v>
      </c>
      <c r="P1054" s="46">
        <v>49.5</v>
      </c>
      <c r="Q1054" s="73">
        <f t="shared" si="385"/>
        <v>0.065</v>
      </c>
      <c r="R1054" s="67">
        <f t="shared" si="386"/>
        <v>1.36</v>
      </c>
      <c r="S1054" s="74">
        <f t="shared" si="387"/>
        <v>0.525</v>
      </c>
      <c r="T1054" s="51">
        <v>44.1</v>
      </c>
      <c r="U1054" s="52" t="s">
        <v>4376</v>
      </c>
      <c r="V1054" s="26">
        <f>IF(E1054="","",SUMIF(OUTBOUND!$G:$G,WMS!E1054,OUTBOUND!$L:$L))</f>
        <v>0</v>
      </c>
      <c r="W1054" s="26">
        <f>IF(E1054="","",SUMIF(OUTBOUND!$G:$G,WMS!E1054,OUTBOUND!$M:$M))</f>
        <v>0</v>
      </c>
      <c r="X1054" s="73">
        <f>IF(E1054="","",SUMIF(OUTBOUND!$G:$G,WMS!E1054,OUTBOUND!$O:$O))</f>
        <v>0</v>
      </c>
      <c r="Y1054" s="73">
        <f>IF(E1054="","",SUMIF(OUTBOUND!$G:$G,WMS!E1054,OUTBOUND!$AC:$AC))</f>
        <v>0</v>
      </c>
      <c r="Z1054" s="73">
        <f>IF(E1054="","",SUMIF(OUTBOUND!$G:$G,WMS!E1054,OUTBOUND!$P:$P))</f>
        <v>0</v>
      </c>
      <c r="AA1054" s="26">
        <f t="shared" si="388"/>
        <v>21</v>
      </c>
      <c r="AB1054" s="26">
        <f t="shared" si="389"/>
        <v>84</v>
      </c>
      <c r="AC1054" s="73">
        <f t="shared" si="390"/>
        <v>73.5</v>
      </c>
      <c r="AD1054" s="73">
        <f t="shared" si="391"/>
        <v>44.1</v>
      </c>
      <c r="AE1054" s="73">
        <f t="shared" si="392"/>
        <v>1.36</v>
      </c>
      <c r="AF1054" s="82" t="b">
        <f t="shared" si="393"/>
        <v>1</v>
      </c>
    </row>
    <row r="1055" spans="1:32">
      <c r="A1055" s="43" t="s">
        <v>3685</v>
      </c>
      <c r="B1055" s="19" t="s">
        <v>2001</v>
      </c>
      <c r="C1055" s="19" t="s">
        <v>4367</v>
      </c>
      <c r="D1055" s="19" t="s">
        <v>4380</v>
      </c>
      <c r="E1055" s="58" t="str">
        <f t="shared" si="382"/>
        <v>KG-ARI-1909-00203-04545/42752493</v>
      </c>
      <c r="F1055" s="19" t="s">
        <v>2003</v>
      </c>
      <c r="G1055" s="19" t="s">
        <v>2012</v>
      </c>
      <c r="H1055" s="45">
        <v>43733</v>
      </c>
      <c r="I1055" s="46">
        <v>7</v>
      </c>
      <c r="J1055" s="46">
        <v>42</v>
      </c>
      <c r="K1055" s="67">
        <f t="shared" si="383"/>
        <v>6</v>
      </c>
      <c r="L1055" s="47">
        <v>7.5</v>
      </c>
      <c r="M1055" s="68">
        <f t="shared" si="384"/>
        <v>52.5</v>
      </c>
      <c r="N1055" s="46">
        <v>61</v>
      </c>
      <c r="O1055" s="46">
        <v>36</v>
      </c>
      <c r="P1055" s="46">
        <v>56.5</v>
      </c>
      <c r="Q1055" s="73">
        <f t="shared" si="385"/>
        <v>0.124</v>
      </c>
      <c r="R1055" s="67">
        <f t="shared" si="386"/>
        <v>0.87</v>
      </c>
      <c r="S1055" s="74">
        <f t="shared" si="387"/>
        <v>0.7</v>
      </c>
      <c r="T1055" s="51">
        <v>29.4</v>
      </c>
      <c r="U1055" s="52" t="s">
        <v>4369</v>
      </c>
      <c r="V1055" s="26">
        <f>IF(E1055="","",SUMIF(OUTBOUND!$G:$G,WMS!E1055,OUTBOUND!$L:$L))</f>
        <v>0</v>
      </c>
      <c r="W1055" s="26">
        <f>IF(E1055="","",SUMIF(OUTBOUND!$G:$G,WMS!E1055,OUTBOUND!$M:$M))</f>
        <v>0</v>
      </c>
      <c r="X1055" s="73">
        <f>IF(E1055="","",SUMIF(OUTBOUND!$G:$G,WMS!E1055,OUTBOUND!$O:$O))</f>
        <v>0</v>
      </c>
      <c r="Y1055" s="73">
        <f>IF(E1055="","",SUMIF(OUTBOUND!$G:$G,WMS!E1055,OUTBOUND!$AC:$AC))</f>
        <v>0</v>
      </c>
      <c r="Z1055" s="73">
        <f>IF(E1055="","",SUMIF(OUTBOUND!$G:$G,WMS!E1055,OUTBOUND!$P:$P))</f>
        <v>0</v>
      </c>
      <c r="AA1055" s="26">
        <f t="shared" si="388"/>
        <v>7</v>
      </c>
      <c r="AB1055" s="26">
        <f t="shared" si="389"/>
        <v>42</v>
      </c>
      <c r="AC1055" s="73">
        <f t="shared" si="390"/>
        <v>52.5</v>
      </c>
      <c r="AD1055" s="73">
        <f t="shared" si="391"/>
        <v>29.4</v>
      </c>
      <c r="AE1055" s="73">
        <f t="shared" si="392"/>
        <v>0.87</v>
      </c>
      <c r="AF1055" s="82" t="b">
        <f t="shared" si="393"/>
        <v>1</v>
      </c>
    </row>
    <row r="1056" spans="1:32">
      <c r="A1056" s="43" t="s">
        <v>3685</v>
      </c>
      <c r="B1056" s="19" t="s">
        <v>2001</v>
      </c>
      <c r="C1056" s="19" t="s">
        <v>4367</v>
      </c>
      <c r="D1056" s="19" t="s">
        <v>4381</v>
      </c>
      <c r="E1056" s="58" t="str">
        <f t="shared" si="382"/>
        <v>KG-ARI-1909-00203-04545/42701200</v>
      </c>
      <c r="F1056" s="19" t="s">
        <v>2003</v>
      </c>
      <c r="G1056" s="19" t="s">
        <v>2004</v>
      </c>
      <c r="H1056" s="45">
        <v>43733</v>
      </c>
      <c r="I1056" s="46">
        <v>14</v>
      </c>
      <c r="J1056" s="46">
        <v>56</v>
      </c>
      <c r="K1056" s="67">
        <f t="shared" si="383"/>
        <v>4</v>
      </c>
      <c r="L1056" s="47">
        <v>3.3</v>
      </c>
      <c r="M1056" s="68">
        <f t="shared" si="384"/>
        <v>46.2</v>
      </c>
      <c r="N1056" s="46">
        <v>60</v>
      </c>
      <c r="O1056" s="46">
        <v>30.5</v>
      </c>
      <c r="P1056" s="46">
        <v>27.5</v>
      </c>
      <c r="Q1056" s="73">
        <f t="shared" si="385"/>
        <v>0.05</v>
      </c>
      <c r="R1056" s="67">
        <f t="shared" si="386"/>
        <v>0.7</v>
      </c>
      <c r="S1056" s="74">
        <f t="shared" si="387"/>
        <v>0.4</v>
      </c>
      <c r="T1056" s="51">
        <v>22.4</v>
      </c>
      <c r="U1056" s="52" t="s">
        <v>4382</v>
      </c>
      <c r="V1056" s="26">
        <f>IF(E1056="","",SUMIF(OUTBOUND!$G:$G,WMS!E1056,OUTBOUND!$L:$L))</f>
        <v>3</v>
      </c>
      <c r="W1056" s="26">
        <f>IF(E1056="","",SUMIF(OUTBOUND!$G:$G,WMS!E1056,OUTBOUND!$M:$M))</f>
        <v>12</v>
      </c>
      <c r="X1056" s="73">
        <f>IF(E1056="","",SUMIF(OUTBOUND!$G:$G,WMS!E1056,OUTBOUND!$O:$O))</f>
        <v>9.9</v>
      </c>
      <c r="Y1056" s="73">
        <f>IF(E1056="","",SUMIF(OUTBOUND!$G:$G,WMS!E1056,OUTBOUND!$AC:$AC))</f>
        <v>4.8</v>
      </c>
      <c r="Z1056" s="73">
        <f>IF(E1056="","",SUMIF(OUTBOUND!$G:$G,WMS!E1056,OUTBOUND!$P:$P))</f>
        <v>0.15</v>
      </c>
      <c r="AA1056" s="26">
        <f t="shared" si="388"/>
        <v>11</v>
      </c>
      <c r="AB1056" s="26">
        <f t="shared" si="389"/>
        <v>44</v>
      </c>
      <c r="AC1056" s="73">
        <f t="shared" si="390"/>
        <v>36.3</v>
      </c>
      <c r="AD1056" s="73">
        <f t="shared" si="391"/>
        <v>17.6</v>
      </c>
      <c r="AE1056" s="73">
        <f t="shared" si="392"/>
        <v>0.55</v>
      </c>
      <c r="AF1056" s="82" t="b">
        <f t="shared" si="393"/>
        <v>1</v>
      </c>
    </row>
    <row r="1057" spans="1:32">
      <c r="A1057" s="43" t="s">
        <v>3685</v>
      </c>
      <c r="B1057" s="19" t="s">
        <v>2001</v>
      </c>
      <c r="C1057" s="19" t="s">
        <v>4367</v>
      </c>
      <c r="D1057" s="19" t="s">
        <v>4383</v>
      </c>
      <c r="E1057" s="58" t="str">
        <f t="shared" si="382"/>
        <v>KG-ARI-1909-00203-04545/42556138</v>
      </c>
      <c r="F1057" s="19" t="s">
        <v>2003</v>
      </c>
      <c r="G1057" s="19" t="s">
        <v>2012</v>
      </c>
      <c r="H1057" s="45">
        <v>43733</v>
      </c>
      <c r="I1057" s="46">
        <v>5</v>
      </c>
      <c r="J1057" s="46">
        <v>10</v>
      </c>
      <c r="K1057" s="67">
        <f t="shared" si="383"/>
        <v>2</v>
      </c>
      <c r="L1057" s="47">
        <v>5.5</v>
      </c>
      <c r="M1057" s="68">
        <f t="shared" si="384"/>
        <v>27.5</v>
      </c>
      <c r="N1057" s="46">
        <v>60</v>
      </c>
      <c r="O1057" s="46">
        <v>47.5</v>
      </c>
      <c r="P1057" s="46">
        <v>37</v>
      </c>
      <c r="Q1057" s="73">
        <f t="shared" si="385"/>
        <v>0.105</v>
      </c>
      <c r="R1057" s="67">
        <f t="shared" si="386"/>
        <v>0.53</v>
      </c>
      <c r="S1057" s="74">
        <f t="shared" si="387"/>
        <v>1.4</v>
      </c>
      <c r="T1057" s="51">
        <v>14</v>
      </c>
      <c r="U1057" s="52" t="s">
        <v>4369</v>
      </c>
      <c r="V1057" s="26">
        <f>IF(E1057="","",SUMIF(OUTBOUND!$G:$G,WMS!E1057,OUTBOUND!$L:$L))</f>
        <v>0</v>
      </c>
      <c r="W1057" s="26">
        <f>IF(E1057="","",SUMIF(OUTBOUND!$G:$G,WMS!E1057,OUTBOUND!$M:$M))</f>
        <v>0</v>
      </c>
      <c r="X1057" s="73">
        <f>IF(E1057="","",SUMIF(OUTBOUND!$G:$G,WMS!E1057,OUTBOUND!$O:$O))</f>
        <v>0</v>
      </c>
      <c r="Y1057" s="73">
        <f>IF(E1057="","",SUMIF(OUTBOUND!$G:$G,WMS!E1057,OUTBOUND!$AC:$AC))</f>
        <v>0</v>
      </c>
      <c r="Z1057" s="73">
        <f>IF(E1057="","",SUMIF(OUTBOUND!$G:$G,WMS!E1057,OUTBOUND!$P:$P))</f>
        <v>0</v>
      </c>
      <c r="AA1057" s="26">
        <f t="shared" si="388"/>
        <v>5</v>
      </c>
      <c r="AB1057" s="26">
        <f t="shared" si="389"/>
        <v>10</v>
      </c>
      <c r="AC1057" s="73">
        <f t="shared" si="390"/>
        <v>27.5</v>
      </c>
      <c r="AD1057" s="73">
        <f t="shared" si="391"/>
        <v>14</v>
      </c>
      <c r="AE1057" s="73">
        <f t="shared" si="392"/>
        <v>0.53</v>
      </c>
      <c r="AF1057" s="82" t="b">
        <f t="shared" si="393"/>
        <v>1</v>
      </c>
    </row>
    <row r="1058" spans="1:32">
      <c r="A1058" s="43" t="s">
        <v>3685</v>
      </c>
      <c r="B1058" s="19" t="s">
        <v>2001</v>
      </c>
      <c r="C1058" s="19" t="s">
        <v>4367</v>
      </c>
      <c r="D1058" s="19" t="s">
        <v>4384</v>
      </c>
      <c r="E1058" s="58" t="str">
        <f t="shared" si="382"/>
        <v>KG-ARI-1909-00203-04545/42752486</v>
      </c>
      <c r="F1058" s="19" t="s">
        <v>2003</v>
      </c>
      <c r="G1058" s="19" t="s">
        <v>2008</v>
      </c>
      <c r="H1058" s="45">
        <v>43733</v>
      </c>
      <c r="I1058" s="46">
        <v>4</v>
      </c>
      <c r="J1058" s="46">
        <v>32</v>
      </c>
      <c r="K1058" s="67">
        <f t="shared" si="383"/>
        <v>8</v>
      </c>
      <c r="L1058" s="47">
        <v>1.5</v>
      </c>
      <c r="M1058" s="68">
        <f t="shared" si="384"/>
        <v>6</v>
      </c>
      <c r="N1058" s="46">
        <v>37</v>
      </c>
      <c r="O1058" s="46">
        <v>25.5</v>
      </c>
      <c r="P1058" s="46">
        <v>11.5</v>
      </c>
      <c r="Q1058" s="73">
        <f t="shared" si="385"/>
        <v>0.011</v>
      </c>
      <c r="R1058" s="67">
        <f t="shared" si="386"/>
        <v>0.04</v>
      </c>
      <c r="S1058" s="74">
        <f t="shared" si="387"/>
        <v>0.025</v>
      </c>
      <c r="T1058" s="51">
        <v>0.8</v>
      </c>
      <c r="U1058" s="52" t="s">
        <v>4369</v>
      </c>
      <c r="V1058" s="26">
        <f>IF(E1058="","",SUMIF(OUTBOUND!$G:$G,WMS!E1058,OUTBOUND!$L:$L))</f>
        <v>2</v>
      </c>
      <c r="W1058" s="26">
        <f>IF(E1058="","",SUMIF(OUTBOUND!$G:$G,WMS!E1058,OUTBOUND!$M:$M))</f>
        <v>16</v>
      </c>
      <c r="X1058" s="73">
        <f>IF(E1058="","",SUMIF(OUTBOUND!$G:$G,WMS!E1058,OUTBOUND!$O:$O))</f>
        <v>3</v>
      </c>
      <c r="Y1058" s="73">
        <f>IF(E1058="","",SUMIF(OUTBOUND!$G:$G,WMS!E1058,OUTBOUND!$AC:$AC))</f>
        <v>0.4</v>
      </c>
      <c r="Z1058" s="73">
        <f>IF(E1058="","",SUMIF(OUTBOUND!$G:$G,WMS!E1058,OUTBOUND!$P:$P))</f>
        <v>0.022</v>
      </c>
      <c r="AA1058" s="26">
        <f t="shared" si="388"/>
        <v>2</v>
      </c>
      <c r="AB1058" s="26">
        <f t="shared" si="389"/>
        <v>16</v>
      </c>
      <c r="AC1058" s="73">
        <f t="shared" si="390"/>
        <v>3</v>
      </c>
      <c r="AD1058" s="73">
        <f t="shared" si="391"/>
        <v>0.4</v>
      </c>
      <c r="AE1058" s="73">
        <f t="shared" si="392"/>
        <v>0.018</v>
      </c>
      <c r="AF1058" s="82" t="b">
        <f t="shared" si="393"/>
        <v>1</v>
      </c>
    </row>
    <row r="1059" spans="1:32">
      <c r="A1059" s="43" t="s">
        <v>3685</v>
      </c>
      <c r="B1059" s="19" t="s">
        <v>2001</v>
      </c>
      <c r="C1059" s="19" t="s">
        <v>4367</v>
      </c>
      <c r="D1059" s="19" t="s">
        <v>4385</v>
      </c>
      <c r="E1059" s="58" t="str">
        <f t="shared" si="382"/>
        <v>KG-ARI-1909-00203-04545/42477303</v>
      </c>
      <c r="F1059" s="19" t="s">
        <v>2003</v>
      </c>
      <c r="G1059" s="19" t="s">
        <v>2006</v>
      </c>
      <c r="H1059" s="45">
        <v>43733</v>
      </c>
      <c r="I1059" s="46">
        <v>9</v>
      </c>
      <c r="J1059" s="46">
        <v>54</v>
      </c>
      <c r="K1059" s="67">
        <f t="shared" si="383"/>
        <v>6</v>
      </c>
      <c r="L1059" s="47">
        <v>3.9</v>
      </c>
      <c r="M1059" s="68">
        <f t="shared" si="384"/>
        <v>35.1</v>
      </c>
      <c r="N1059" s="46">
        <v>46.5</v>
      </c>
      <c r="O1059" s="46">
        <v>38</v>
      </c>
      <c r="P1059" s="46">
        <v>41.5</v>
      </c>
      <c r="Q1059" s="73">
        <f t="shared" si="385"/>
        <v>0.073</v>
      </c>
      <c r="R1059" s="67">
        <f t="shared" si="386"/>
        <v>0.66</v>
      </c>
      <c r="S1059" s="74">
        <f t="shared" si="387"/>
        <v>0.416666666666667</v>
      </c>
      <c r="T1059" s="51">
        <v>22.5</v>
      </c>
      <c r="U1059" s="52" t="s">
        <v>4369</v>
      </c>
      <c r="V1059" s="26">
        <f>IF(E1059="","",SUMIF(OUTBOUND!$G:$G,WMS!E1059,OUTBOUND!$L:$L))</f>
        <v>0</v>
      </c>
      <c r="W1059" s="26">
        <f>IF(E1059="","",SUMIF(OUTBOUND!$G:$G,WMS!E1059,OUTBOUND!$M:$M))</f>
        <v>0</v>
      </c>
      <c r="X1059" s="73">
        <f>IF(E1059="","",SUMIF(OUTBOUND!$G:$G,WMS!E1059,OUTBOUND!$O:$O))</f>
        <v>0</v>
      </c>
      <c r="Y1059" s="73">
        <f>IF(E1059="","",SUMIF(OUTBOUND!$G:$G,WMS!E1059,OUTBOUND!$AC:$AC))</f>
        <v>0</v>
      </c>
      <c r="Z1059" s="73">
        <f>IF(E1059="","",SUMIF(OUTBOUND!$G:$G,WMS!E1059,OUTBOUND!$P:$P))</f>
        <v>0</v>
      </c>
      <c r="AA1059" s="26">
        <f t="shared" si="388"/>
        <v>9</v>
      </c>
      <c r="AB1059" s="26">
        <f t="shared" si="389"/>
        <v>54</v>
      </c>
      <c r="AC1059" s="73">
        <f t="shared" si="390"/>
        <v>35.1</v>
      </c>
      <c r="AD1059" s="73">
        <f t="shared" si="391"/>
        <v>22.5</v>
      </c>
      <c r="AE1059" s="73">
        <f t="shared" si="392"/>
        <v>0.66</v>
      </c>
      <c r="AF1059" s="82" t="b">
        <f t="shared" si="393"/>
        <v>1</v>
      </c>
    </row>
    <row r="1060" spans="1:32">
      <c r="A1060" s="43" t="s">
        <v>3685</v>
      </c>
      <c r="B1060" s="19" t="s">
        <v>2001</v>
      </c>
      <c r="C1060" s="19" t="s">
        <v>4367</v>
      </c>
      <c r="D1060" s="19" t="s">
        <v>4386</v>
      </c>
      <c r="E1060" s="58" t="str">
        <f t="shared" si="382"/>
        <v>KG-ARI-1909-00203-04545/41834190</v>
      </c>
      <c r="F1060" s="19" t="s">
        <v>2003</v>
      </c>
      <c r="G1060" s="19" t="s">
        <v>2006</v>
      </c>
      <c r="H1060" s="45">
        <v>43733</v>
      </c>
      <c r="I1060" s="46">
        <v>23</v>
      </c>
      <c r="J1060" s="46">
        <v>138</v>
      </c>
      <c r="K1060" s="67">
        <f t="shared" si="383"/>
        <v>6</v>
      </c>
      <c r="L1060" s="47">
        <v>5.5</v>
      </c>
      <c r="M1060" s="68">
        <f t="shared" si="384"/>
        <v>126.5</v>
      </c>
      <c r="N1060" s="46">
        <v>64.5</v>
      </c>
      <c r="O1060" s="46">
        <v>32.5</v>
      </c>
      <c r="P1060" s="46">
        <v>30</v>
      </c>
      <c r="Q1060" s="73">
        <f t="shared" si="385"/>
        <v>0.063</v>
      </c>
      <c r="R1060" s="67">
        <f t="shared" si="386"/>
        <v>1.45</v>
      </c>
      <c r="S1060" s="74">
        <f t="shared" si="387"/>
        <v>0.64</v>
      </c>
      <c r="T1060" s="51">
        <v>88.32</v>
      </c>
      <c r="U1060" s="52" t="s">
        <v>4382</v>
      </c>
      <c r="V1060" s="26">
        <f>IF(E1060="","",SUMIF(OUTBOUND!$G:$G,WMS!E1060,OUTBOUND!$L:$L))</f>
        <v>0</v>
      </c>
      <c r="W1060" s="26">
        <f>IF(E1060="","",SUMIF(OUTBOUND!$G:$G,WMS!E1060,OUTBOUND!$M:$M))</f>
        <v>0</v>
      </c>
      <c r="X1060" s="73">
        <f>IF(E1060="","",SUMIF(OUTBOUND!$G:$G,WMS!E1060,OUTBOUND!$O:$O))</f>
        <v>0</v>
      </c>
      <c r="Y1060" s="73">
        <f>IF(E1060="","",SUMIF(OUTBOUND!$G:$G,WMS!E1060,OUTBOUND!$AC:$AC))</f>
        <v>0</v>
      </c>
      <c r="Z1060" s="73">
        <f>IF(E1060="","",SUMIF(OUTBOUND!$G:$G,WMS!E1060,OUTBOUND!$P:$P))</f>
        <v>0</v>
      </c>
      <c r="AA1060" s="26">
        <f t="shared" si="388"/>
        <v>23</v>
      </c>
      <c r="AB1060" s="26">
        <f t="shared" si="389"/>
        <v>138</v>
      </c>
      <c r="AC1060" s="73">
        <f t="shared" si="390"/>
        <v>126.5</v>
      </c>
      <c r="AD1060" s="73">
        <f t="shared" si="391"/>
        <v>88.32</v>
      </c>
      <c r="AE1060" s="73">
        <f t="shared" si="392"/>
        <v>1.45</v>
      </c>
      <c r="AF1060" s="82" t="b">
        <f t="shared" si="393"/>
        <v>1</v>
      </c>
    </row>
    <row r="1061" spans="1:32">
      <c r="A1061" s="43" t="s">
        <v>3685</v>
      </c>
      <c r="B1061" s="19" t="s">
        <v>2017</v>
      </c>
      <c r="C1061" s="19" t="s">
        <v>4387</v>
      </c>
      <c r="D1061" s="19">
        <v>42303510</v>
      </c>
      <c r="E1061" s="58" t="str">
        <f t="shared" si="382"/>
        <v>KG-ARI-1909-00203-
04616/42303510</v>
      </c>
      <c r="F1061" s="19" t="s">
        <v>2019</v>
      </c>
      <c r="G1061" s="19" t="s">
        <v>2020</v>
      </c>
      <c r="H1061" s="45">
        <v>43733</v>
      </c>
      <c r="I1061" s="46">
        <v>53</v>
      </c>
      <c r="J1061" s="46">
        <v>212</v>
      </c>
      <c r="K1061" s="67">
        <f t="shared" si="383"/>
        <v>4</v>
      </c>
      <c r="L1061" s="47">
        <v>9.89</v>
      </c>
      <c r="M1061" s="68">
        <f t="shared" si="384"/>
        <v>524.17</v>
      </c>
      <c r="N1061" s="46">
        <v>64</v>
      </c>
      <c r="O1061" s="46">
        <v>34</v>
      </c>
      <c r="P1061" s="46">
        <v>62</v>
      </c>
      <c r="Q1061" s="73">
        <f t="shared" si="385"/>
        <v>0.135</v>
      </c>
      <c r="R1061" s="67">
        <f t="shared" si="386"/>
        <v>7.15</v>
      </c>
      <c r="S1061" s="74">
        <f t="shared" si="387"/>
        <v>2.2725</v>
      </c>
      <c r="T1061" s="51">
        <v>481.77</v>
      </c>
      <c r="U1061" s="52" t="s">
        <v>4299</v>
      </c>
      <c r="V1061" s="26">
        <f>IF(E1061="","",SUMIF(OUTBOUND!$G:$G,WMS!E1061,OUTBOUND!$L:$L))</f>
        <v>6</v>
      </c>
      <c r="W1061" s="26">
        <f>IF(E1061="","",SUMIF(OUTBOUND!$G:$G,WMS!E1061,OUTBOUND!$M:$M))</f>
        <v>24</v>
      </c>
      <c r="X1061" s="73">
        <f>IF(E1061="","",SUMIF(OUTBOUND!$G:$G,WMS!E1061,OUTBOUND!$O:$O))</f>
        <v>59.34</v>
      </c>
      <c r="Y1061" s="73">
        <f>IF(E1061="","",SUMIF(OUTBOUND!$G:$G,WMS!E1061,OUTBOUND!$AC:$AC))</f>
        <v>54.54</v>
      </c>
      <c r="Z1061" s="73">
        <f>IF(E1061="","",SUMIF(OUTBOUND!$G:$G,WMS!E1061,OUTBOUND!$P:$P))</f>
        <v>0.81</v>
      </c>
      <c r="AA1061" s="26">
        <f t="shared" si="388"/>
        <v>47</v>
      </c>
      <c r="AB1061" s="26">
        <f t="shared" si="389"/>
        <v>188</v>
      </c>
      <c r="AC1061" s="73">
        <f t="shared" si="390"/>
        <v>464.83</v>
      </c>
      <c r="AD1061" s="73">
        <f t="shared" si="391"/>
        <v>427.23</v>
      </c>
      <c r="AE1061" s="73">
        <f t="shared" si="392"/>
        <v>6.34</v>
      </c>
      <c r="AF1061" s="82" t="b">
        <f t="shared" si="393"/>
        <v>1</v>
      </c>
    </row>
    <row r="1062" spans="1:32">
      <c r="A1062" s="43" t="s">
        <v>3685</v>
      </c>
      <c r="B1062" s="19" t="s">
        <v>2022</v>
      </c>
      <c r="C1062" s="19" t="s">
        <v>4388</v>
      </c>
      <c r="D1062" s="19">
        <v>67891900</v>
      </c>
      <c r="E1062" s="58" t="str">
        <f t="shared" ref="E1062:E1106" si="394">IF(D1062="","",C1062&amp;"/"&amp;D1062)</f>
        <v>KG-ARI-1909-00182-04065/67891900</v>
      </c>
      <c r="F1062" s="19" t="s">
        <v>2024</v>
      </c>
      <c r="G1062" s="19" t="s">
        <v>2025</v>
      </c>
      <c r="H1062" s="45">
        <v>43733</v>
      </c>
      <c r="I1062" s="46">
        <v>4</v>
      </c>
      <c r="J1062" s="46">
        <v>48</v>
      </c>
      <c r="K1062" s="67">
        <f t="shared" ref="K1062:K1106" si="395">IF(J1062="","",J1062/I1062)</f>
        <v>12</v>
      </c>
      <c r="L1062" s="47">
        <v>2.9</v>
      </c>
      <c r="M1062" s="68">
        <f t="shared" ref="M1062:M1106" si="396">IF(L1062="","",ROUND(I1062*L1062,3))</f>
        <v>11.6</v>
      </c>
      <c r="N1062" s="46">
        <v>38</v>
      </c>
      <c r="O1062" s="46">
        <v>27</v>
      </c>
      <c r="P1062" s="46">
        <v>14</v>
      </c>
      <c r="Q1062" s="73">
        <f t="shared" ref="Q1062:Q1106" si="397">IF(P1062="","",ROUND(N1062*O1062*P1062/1000000,3))</f>
        <v>0.014</v>
      </c>
      <c r="R1062" s="67">
        <f t="shared" ref="R1062:R1106" si="398">IF(Q1062="","",ROUND(N1062*O1062*P1062/1000000*I1062,2))</f>
        <v>0.06</v>
      </c>
      <c r="S1062" s="74">
        <f t="shared" ref="S1062:S1106" si="399">IF(T1062="","",T1062/J1062)</f>
        <v>0.186041666666667</v>
      </c>
      <c r="T1062" s="51">
        <v>8.93</v>
      </c>
      <c r="U1062" s="52" t="s">
        <v>4382</v>
      </c>
      <c r="V1062" s="26">
        <f>IF(E1062="","",SUMIF(OUTBOUND!$G:$G,WMS!E1062,OUTBOUND!$L:$L))</f>
        <v>0</v>
      </c>
      <c r="W1062" s="26">
        <f>IF(E1062="","",SUMIF(OUTBOUND!$G:$G,WMS!E1062,OUTBOUND!$M:$M))</f>
        <v>0</v>
      </c>
      <c r="X1062" s="73">
        <f>IF(E1062="","",SUMIF(OUTBOUND!$G:$G,WMS!E1062,OUTBOUND!$O:$O))</f>
        <v>0</v>
      </c>
      <c r="Y1062" s="73">
        <f>IF(E1062="","",SUMIF(OUTBOUND!$G:$G,WMS!E1062,OUTBOUND!$AC:$AC))</f>
        <v>0</v>
      </c>
      <c r="Z1062" s="73">
        <f>IF(E1062="","",SUMIF(OUTBOUND!$G:$G,WMS!E1062,OUTBOUND!$P:$P))</f>
        <v>0</v>
      </c>
      <c r="AA1062" s="26">
        <f t="shared" ref="AA1062:AA1106" si="400">IF(I1062="","",I1062-V1062)</f>
        <v>4</v>
      </c>
      <c r="AB1062" s="26">
        <f t="shared" ref="AB1062:AB1106" si="401">IF(J1062="","",J1062-W1062)</f>
        <v>48</v>
      </c>
      <c r="AC1062" s="73">
        <f t="shared" ref="AC1062:AC1106" si="402">IF(M1062="","",M1062-X1062)</f>
        <v>11.6</v>
      </c>
      <c r="AD1062" s="73">
        <f t="shared" ref="AD1062:AD1106" si="403">IF(T1062="","",T1062-Y1062)</f>
        <v>8.93</v>
      </c>
      <c r="AE1062" s="73">
        <f t="shared" ref="AE1062:AE1106" si="404">IF(R1062="","",R1062-Z1062)</f>
        <v>0.06</v>
      </c>
      <c r="AF1062" s="82" t="b">
        <f t="shared" ref="AF1062:AF1106" si="405">IF(AB1062="","",EXACT(K1062,AB1062/AA1062))</f>
        <v>1</v>
      </c>
    </row>
    <row r="1063" spans="1:32">
      <c r="A1063" s="43" t="s">
        <v>3685</v>
      </c>
      <c r="B1063" s="19" t="s">
        <v>2022</v>
      </c>
      <c r="C1063" s="19" t="s">
        <v>4388</v>
      </c>
      <c r="D1063" s="19">
        <v>69350726</v>
      </c>
      <c r="E1063" s="58" t="str">
        <f t="shared" si="394"/>
        <v>KG-ARI-1909-00182-04065/69350726</v>
      </c>
      <c r="F1063" s="19" t="s">
        <v>2024</v>
      </c>
      <c r="G1063" s="19" t="s">
        <v>2026</v>
      </c>
      <c r="H1063" s="45">
        <v>43733</v>
      </c>
      <c r="I1063" s="46">
        <v>6</v>
      </c>
      <c r="J1063" s="46">
        <v>36</v>
      </c>
      <c r="K1063" s="67">
        <f t="shared" si="395"/>
        <v>6</v>
      </c>
      <c r="L1063" s="47">
        <v>2.8</v>
      </c>
      <c r="M1063" s="68">
        <f t="shared" si="396"/>
        <v>16.8</v>
      </c>
      <c r="N1063" s="46">
        <v>63</v>
      </c>
      <c r="O1063" s="46">
        <v>43</v>
      </c>
      <c r="P1063" s="46">
        <v>27</v>
      </c>
      <c r="Q1063" s="73">
        <f t="shared" si="397"/>
        <v>0.073</v>
      </c>
      <c r="R1063" s="67">
        <f t="shared" si="398"/>
        <v>0.44</v>
      </c>
      <c r="S1063" s="74">
        <f t="shared" si="399"/>
        <v>0.3</v>
      </c>
      <c r="T1063" s="51">
        <v>10.8</v>
      </c>
      <c r="U1063" s="52" t="s">
        <v>4295</v>
      </c>
      <c r="V1063" s="26">
        <f>IF(E1063="","",SUMIF(OUTBOUND!$G:$G,WMS!E1063,OUTBOUND!$L:$L))</f>
        <v>0</v>
      </c>
      <c r="W1063" s="26">
        <f>IF(E1063="","",SUMIF(OUTBOUND!$G:$G,WMS!E1063,OUTBOUND!$M:$M))</f>
        <v>0</v>
      </c>
      <c r="X1063" s="73">
        <f>IF(E1063="","",SUMIF(OUTBOUND!$G:$G,WMS!E1063,OUTBOUND!$O:$O))</f>
        <v>0</v>
      </c>
      <c r="Y1063" s="73">
        <f>IF(E1063="","",SUMIF(OUTBOUND!$G:$G,WMS!E1063,OUTBOUND!$AC:$AC))</f>
        <v>0</v>
      </c>
      <c r="Z1063" s="73">
        <f>IF(E1063="","",SUMIF(OUTBOUND!$G:$G,WMS!E1063,OUTBOUND!$P:$P))</f>
        <v>0</v>
      </c>
      <c r="AA1063" s="26">
        <f t="shared" si="400"/>
        <v>6</v>
      </c>
      <c r="AB1063" s="26">
        <f t="shared" si="401"/>
        <v>36</v>
      </c>
      <c r="AC1063" s="73">
        <f t="shared" si="402"/>
        <v>16.8</v>
      </c>
      <c r="AD1063" s="73">
        <f t="shared" si="403"/>
        <v>10.8</v>
      </c>
      <c r="AE1063" s="73">
        <f t="shared" si="404"/>
        <v>0.44</v>
      </c>
      <c r="AF1063" s="82" t="b">
        <f t="shared" si="405"/>
        <v>1</v>
      </c>
    </row>
    <row r="1064" spans="1:32">
      <c r="A1064" s="43" t="s">
        <v>3685</v>
      </c>
      <c r="B1064" s="19" t="s">
        <v>2022</v>
      </c>
      <c r="C1064" s="19" t="s">
        <v>4388</v>
      </c>
      <c r="D1064" s="19">
        <v>69350719</v>
      </c>
      <c r="E1064" s="58" t="str">
        <f t="shared" si="394"/>
        <v>KG-ARI-1909-00182-04065/69350719</v>
      </c>
      <c r="F1064" s="19" t="s">
        <v>2024</v>
      </c>
      <c r="G1064" s="19" t="s">
        <v>2026</v>
      </c>
      <c r="H1064" s="45">
        <v>43733</v>
      </c>
      <c r="I1064" s="46">
        <v>5</v>
      </c>
      <c r="J1064" s="46">
        <v>30</v>
      </c>
      <c r="K1064" s="67">
        <f t="shared" si="395"/>
        <v>6</v>
      </c>
      <c r="L1064" s="47">
        <v>2.8</v>
      </c>
      <c r="M1064" s="68">
        <f t="shared" si="396"/>
        <v>14</v>
      </c>
      <c r="N1064" s="46">
        <v>63</v>
      </c>
      <c r="O1064" s="46">
        <v>43</v>
      </c>
      <c r="P1064" s="46">
        <v>27</v>
      </c>
      <c r="Q1064" s="73">
        <f t="shared" si="397"/>
        <v>0.073</v>
      </c>
      <c r="R1064" s="67">
        <f t="shared" si="398"/>
        <v>0.37</v>
      </c>
      <c r="S1064" s="74">
        <f t="shared" si="399"/>
        <v>0.28</v>
      </c>
      <c r="T1064" s="51">
        <v>8.4</v>
      </c>
      <c r="U1064" s="52" t="s">
        <v>4295</v>
      </c>
      <c r="V1064" s="26">
        <f>IF(E1064="","",SUMIF(OUTBOUND!$G:$G,WMS!E1064,OUTBOUND!$L:$L))</f>
        <v>0</v>
      </c>
      <c r="W1064" s="26">
        <f>IF(E1064="","",SUMIF(OUTBOUND!$G:$G,WMS!E1064,OUTBOUND!$M:$M))</f>
        <v>0</v>
      </c>
      <c r="X1064" s="73">
        <f>IF(E1064="","",SUMIF(OUTBOUND!$G:$G,WMS!E1064,OUTBOUND!$O:$O))</f>
        <v>0</v>
      </c>
      <c r="Y1064" s="73">
        <f>IF(E1064="","",SUMIF(OUTBOUND!$G:$G,WMS!E1064,OUTBOUND!$AC:$AC))</f>
        <v>0</v>
      </c>
      <c r="Z1064" s="73">
        <f>IF(E1064="","",SUMIF(OUTBOUND!$G:$G,WMS!E1064,OUTBOUND!$P:$P))</f>
        <v>0</v>
      </c>
      <c r="AA1064" s="26">
        <f t="shared" si="400"/>
        <v>5</v>
      </c>
      <c r="AB1064" s="26">
        <f t="shared" si="401"/>
        <v>30</v>
      </c>
      <c r="AC1064" s="73">
        <f t="shared" si="402"/>
        <v>14</v>
      </c>
      <c r="AD1064" s="73">
        <f t="shared" si="403"/>
        <v>8.4</v>
      </c>
      <c r="AE1064" s="73">
        <f t="shared" si="404"/>
        <v>0.37</v>
      </c>
      <c r="AF1064" s="82" t="b">
        <f t="shared" si="405"/>
        <v>1</v>
      </c>
    </row>
    <row r="1065" spans="1:32">
      <c r="A1065" s="43" t="s">
        <v>3685</v>
      </c>
      <c r="B1065" s="19" t="s">
        <v>2022</v>
      </c>
      <c r="C1065" s="19" t="s">
        <v>4388</v>
      </c>
      <c r="D1065" s="19">
        <v>69466014</v>
      </c>
      <c r="E1065" s="58" t="str">
        <f t="shared" si="394"/>
        <v>KG-ARI-1909-00182-04065/69466014</v>
      </c>
      <c r="F1065" s="19" t="s">
        <v>2024</v>
      </c>
      <c r="G1065" s="19" t="s">
        <v>2027</v>
      </c>
      <c r="H1065" s="45">
        <v>43733</v>
      </c>
      <c r="I1065" s="46">
        <v>9</v>
      </c>
      <c r="J1065" s="46">
        <v>54</v>
      </c>
      <c r="K1065" s="67">
        <f t="shared" si="395"/>
        <v>6</v>
      </c>
      <c r="L1065" s="47">
        <v>3.9</v>
      </c>
      <c r="M1065" s="68">
        <f t="shared" si="396"/>
        <v>35.1</v>
      </c>
      <c r="N1065" s="46">
        <v>59</v>
      </c>
      <c r="O1065" s="46">
        <v>35</v>
      </c>
      <c r="P1065" s="46">
        <v>33</v>
      </c>
      <c r="Q1065" s="73">
        <f t="shared" si="397"/>
        <v>0.068</v>
      </c>
      <c r="R1065" s="67">
        <f t="shared" si="398"/>
        <v>0.61</v>
      </c>
      <c r="S1065" s="74">
        <f t="shared" si="399"/>
        <v>0.502962962962963</v>
      </c>
      <c r="T1065" s="51">
        <v>27.16</v>
      </c>
      <c r="U1065" s="52" t="s">
        <v>4296</v>
      </c>
      <c r="V1065" s="26">
        <f>IF(E1065="","",SUMIF(OUTBOUND!$G:$G,WMS!E1065,OUTBOUND!$L:$L))</f>
        <v>0</v>
      </c>
      <c r="W1065" s="26">
        <f>IF(E1065="","",SUMIF(OUTBOUND!$G:$G,WMS!E1065,OUTBOUND!$M:$M))</f>
        <v>0</v>
      </c>
      <c r="X1065" s="73">
        <f>IF(E1065="","",SUMIF(OUTBOUND!$G:$G,WMS!E1065,OUTBOUND!$O:$O))</f>
        <v>0</v>
      </c>
      <c r="Y1065" s="73">
        <f>IF(E1065="","",SUMIF(OUTBOUND!$G:$G,WMS!E1065,OUTBOUND!$AC:$AC))</f>
        <v>0</v>
      </c>
      <c r="Z1065" s="73">
        <f>IF(E1065="","",SUMIF(OUTBOUND!$G:$G,WMS!E1065,OUTBOUND!$P:$P))</f>
        <v>0</v>
      </c>
      <c r="AA1065" s="26">
        <f t="shared" si="400"/>
        <v>9</v>
      </c>
      <c r="AB1065" s="26">
        <f t="shared" si="401"/>
        <v>54</v>
      </c>
      <c r="AC1065" s="73">
        <f t="shared" si="402"/>
        <v>35.1</v>
      </c>
      <c r="AD1065" s="73">
        <f t="shared" si="403"/>
        <v>27.16</v>
      </c>
      <c r="AE1065" s="73">
        <f t="shared" si="404"/>
        <v>0.61</v>
      </c>
      <c r="AF1065" s="82" t="b">
        <f t="shared" si="405"/>
        <v>1</v>
      </c>
    </row>
    <row r="1066" spans="1:32">
      <c r="A1066" s="43" t="s">
        <v>3685</v>
      </c>
      <c r="B1066" s="19" t="s">
        <v>2022</v>
      </c>
      <c r="C1066" s="19" t="s">
        <v>4388</v>
      </c>
      <c r="D1066" s="19">
        <v>69466052</v>
      </c>
      <c r="E1066" s="58" t="str">
        <f t="shared" si="394"/>
        <v>KG-ARI-1909-00182-04065/69466052</v>
      </c>
      <c r="F1066" s="19" t="s">
        <v>2024</v>
      </c>
      <c r="G1066" s="19" t="s">
        <v>2027</v>
      </c>
      <c r="H1066" s="45">
        <v>43733</v>
      </c>
      <c r="I1066" s="46">
        <v>8</v>
      </c>
      <c r="J1066" s="46">
        <v>48</v>
      </c>
      <c r="K1066" s="67">
        <f t="shared" si="395"/>
        <v>6</v>
      </c>
      <c r="L1066" s="47">
        <v>3.9</v>
      </c>
      <c r="M1066" s="68">
        <f t="shared" si="396"/>
        <v>31.2</v>
      </c>
      <c r="N1066" s="46">
        <v>59</v>
      </c>
      <c r="O1066" s="46">
        <v>35</v>
      </c>
      <c r="P1066" s="46">
        <v>33</v>
      </c>
      <c r="Q1066" s="73">
        <f t="shared" si="397"/>
        <v>0.068</v>
      </c>
      <c r="R1066" s="67">
        <f t="shared" si="398"/>
        <v>0.55</v>
      </c>
      <c r="S1066" s="74">
        <f t="shared" si="399"/>
        <v>0.502916666666667</v>
      </c>
      <c r="T1066" s="51">
        <v>24.14</v>
      </c>
      <c r="U1066" s="52" t="s">
        <v>4295</v>
      </c>
      <c r="V1066" s="26">
        <f>IF(E1066="","",SUMIF(OUTBOUND!$G:$G,WMS!E1066,OUTBOUND!$L:$L))</f>
        <v>0</v>
      </c>
      <c r="W1066" s="26">
        <f>IF(E1066="","",SUMIF(OUTBOUND!$G:$G,WMS!E1066,OUTBOUND!$M:$M))</f>
        <v>0</v>
      </c>
      <c r="X1066" s="73">
        <f>IF(E1066="","",SUMIF(OUTBOUND!$G:$G,WMS!E1066,OUTBOUND!$O:$O))</f>
        <v>0</v>
      </c>
      <c r="Y1066" s="73">
        <f>IF(E1066="","",SUMIF(OUTBOUND!$G:$G,WMS!E1066,OUTBOUND!$AC:$AC))</f>
        <v>0</v>
      </c>
      <c r="Z1066" s="73">
        <f>IF(E1066="","",SUMIF(OUTBOUND!$G:$G,WMS!E1066,OUTBOUND!$P:$P))</f>
        <v>0</v>
      </c>
      <c r="AA1066" s="26">
        <f t="shared" si="400"/>
        <v>8</v>
      </c>
      <c r="AB1066" s="26">
        <f t="shared" si="401"/>
        <v>48</v>
      </c>
      <c r="AC1066" s="73">
        <f t="shared" si="402"/>
        <v>31.2</v>
      </c>
      <c r="AD1066" s="73">
        <f t="shared" si="403"/>
        <v>24.14</v>
      </c>
      <c r="AE1066" s="73">
        <f t="shared" si="404"/>
        <v>0.55</v>
      </c>
      <c r="AF1066" s="82" t="b">
        <f t="shared" si="405"/>
        <v>1</v>
      </c>
    </row>
    <row r="1067" spans="1:32">
      <c r="A1067" s="43" t="s">
        <v>3685</v>
      </c>
      <c r="B1067" s="19" t="s">
        <v>2022</v>
      </c>
      <c r="C1067" s="19" t="s">
        <v>4388</v>
      </c>
      <c r="D1067" s="19">
        <v>69467585</v>
      </c>
      <c r="E1067" s="58" t="str">
        <f t="shared" si="394"/>
        <v>KG-ARI-1909-00182-04065/69467585</v>
      </c>
      <c r="F1067" s="19" t="s">
        <v>2024</v>
      </c>
      <c r="G1067" s="19" t="s">
        <v>2028</v>
      </c>
      <c r="H1067" s="45">
        <v>43733</v>
      </c>
      <c r="I1067" s="46">
        <v>11</v>
      </c>
      <c r="J1067" s="46">
        <v>66</v>
      </c>
      <c r="K1067" s="67">
        <f t="shared" si="395"/>
        <v>6</v>
      </c>
      <c r="L1067" s="47">
        <v>1.6</v>
      </c>
      <c r="M1067" s="68">
        <f t="shared" si="396"/>
        <v>17.6</v>
      </c>
      <c r="N1067" s="46">
        <v>38</v>
      </c>
      <c r="O1067" s="46">
        <v>37</v>
      </c>
      <c r="P1067" s="46">
        <v>19</v>
      </c>
      <c r="Q1067" s="73">
        <f t="shared" si="397"/>
        <v>0.027</v>
      </c>
      <c r="R1067" s="67">
        <f t="shared" si="398"/>
        <v>0.29</v>
      </c>
      <c r="S1067" s="74">
        <f t="shared" si="399"/>
        <v>0.173939393939394</v>
      </c>
      <c r="T1067" s="51">
        <v>11.48</v>
      </c>
      <c r="U1067" s="52" t="s">
        <v>4382</v>
      </c>
      <c r="V1067" s="26">
        <f>IF(E1067="","",SUMIF(OUTBOUND!$G:$G,WMS!E1067,OUTBOUND!$L:$L))</f>
        <v>0</v>
      </c>
      <c r="W1067" s="26">
        <f>IF(E1067="","",SUMIF(OUTBOUND!$G:$G,WMS!E1067,OUTBOUND!$M:$M))</f>
        <v>0</v>
      </c>
      <c r="X1067" s="73">
        <f>IF(E1067="","",SUMIF(OUTBOUND!$G:$G,WMS!E1067,OUTBOUND!$O:$O))</f>
        <v>0</v>
      </c>
      <c r="Y1067" s="73">
        <f>IF(E1067="","",SUMIF(OUTBOUND!$G:$G,WMS!E1067,OUTBOUND!$AC:$AC))</f>
        <v>0</v>
      </c>
      <c r="Z1067" s="73">
        <f>IF(E1067="","",SUMIF(OUTBOUND!$G:$G,WMS!E1067,OUTBOUND!$P:$P))</f>
        <v>0</v>
      </c>
      <c r="AA1067" s="26">
        <f t="shared" si="400"/>
        <v>11</v>
      </c>
      <c r="AB1067" s="26">
        <f t="shared" si="401"/>
        <v>66</v>
      </c>
      <c r="AC1067" s="73">
        <f t="shared" si="402"/>
        <v>17.6</v>
      </c>
      <c r="AD1067" s="73">
        <f t="shared" si="403"/>
        <v>11.48</v>
      </c>
      <c r="AE1067" s="73">
        <f t="shared" si="404"/>
        <v>0.29</v>
      </c>
      <c r="AF1067" s="82" t="b">
        <f t="shared" si="405"/>
        <v>1</v>
      </c>
    </row>
    <row r="1068" spans="1:32">
      <c r="A1068" s="43" t="s">
        <v>3685</v>
      </c>
      <c r="B1068" s="19" t="s">
        <v>2022</v>
      </c>
      <c r="C1068" s="19" t="s">
        <v>4388</v>
      </c>
      <c r="D1068" s="19">
        <v>69467578</v>
      </c>
      <c r="E1068" s="58" t="str">
        <f t="shared" si="394"/>
        <v>KG-ARI-1909-00182-04065/69467578</v>
      </c>
      <c r="F1068" s="19" t="s">
        <v>2024</v>
      </c>
      <c r="G1068" s="19" t="s">
        <v>2028</v>
      </c>
      <c r="H1068" s="45">
        <v>43733</v>
      </c>
      <c r="I1068" s="46">
        <v>11</v>
      </c>
      <c r="J1068" s="46">
        <v>66</v>
      </c>
      <c r="K1068" s="67">
        <f t="shared" si="395"/>
        <v>6</v>
      </c>
      <c r="L1068" s="47">
        <v>1.6</v>
      </c>
      <c r="M1068" s="68">
        <f t="shared" si="396"/>
        <v>17.6</v>
      </c>
      <c r="N1068" s="46">
        <v>38</v>
      </c>
      <c r="O1068" s="46">
        <v>37</v>
      </c>
      <c r="P1068" s="46">
        <v>19</v>
      </c>
      <c r="Q1068" s="73">
        <f t="shared" si="397"/>
        <v>0.027</v>
      </c>
      <c r="R1068" s="67">
        <f t="shared" si="398"/>
        <v>0.29</v>
      </c>
      <c r="S1068" s="74">
        <f t="shared" si="399"/>
        <v>0.173939393939394</v>
      </c>
      <c r="T1068" s="51">
        <v>11.48</v>
      </c>
      <c r="U1068" s="52" t="s">
        <v>4382</v>
      </c>
      <c r="V1068" s="26">
        <f>IF(E1068="","",SUMIF(OUTBOUND!$G:$G,WMS!E1068,OUTBOUND!$L:$L))</f>
        <v>0</v>
      </c>
      <c r="W1068" s="26">
        <f>IF(E1068="","",SUMIF(OUTBOUND!$G:$G,WMS!E1068,OUTBOUND!$M:$M))</f>
        <v>0</v>
      </c>
      <c r="X1068" s="73">
        <f>IF(E1068="","",SUMIF(OUTBOUND!$G:$G,WMS!E1068,OUTBOUND!$O:$O))</f>
        <v>0</v>
      </c>
      <c r="Y1068" s="73">
        <f>IF(E1068="","",SUMIF(OUTBOUND!$G:$G,WMS!E1068,OUTBOUND!$AC:$AC))</f>
        <v>0</v>
      </c>
      <c r="Z1068" s="73">
        <f>IF(E1068="","",SUMIF(OUTBOUND!$G:$G,WMS!E1068,OUTBOUND!$P:$P))</f>
        <v>0</v>
      </c>
      <c r="AA1068" s="26">
        <f t="shared" si="400"/>
        <v>11</v>
      </c>
      <c r="AB1068" s="26">
        <f t="shared" si="401"/>
        <v>66</v>
      </c>
      <c r="AC1068" s="73">
        <f t="shared" si="402"/>
        <v>17.6</v>
      </c>
      <c r="AD1068" s="73">
        <f t="shared" si="403"/>
        <v>11.48</v>
      </c>
      <c r="AE1068" s="73">
        <f t="shared" si="404"/>
        <v>0.29</v>
      </c>
      <c r="AF1068" s="82" t="b">
        <f t="shared" si="405"/>
        <v>1</v>
      </c>
    </row>
    <row r="1069" spans="1:32">
      <c r="A1069" s="43" t="s">
        <v>3685</v>
      </c>
      <c r="B1069" s="19" t="s">
        <v>2030</v>
      </c>
      <c r="C1069" s="19" t="s">
        <v>4389</v>
      </c>
      <c r="D1069" s="19" t="s">
        <v>4390</v>
      </c>
      <c r="E1069" s="58" t="str">
        <f t="shared" si="394"/>
        <v>KG-ARI-1909-00203-04708/42518280</v>
      </c>
      <c r="F1069" s="19" t="s">
        <v>2032</v>
      </c>
      <c r="G1069" s="19" t="s">
        <v>2033</v>
      </c>
      <c r="H1069" s="45">
        <v>43733</v>
      </c>
      <c r="I1069" s="46">
        <v>5</v>
      </c>
      <c r="J1069" s="46">
        <v>60</v>
      </c>
      <c r="K1069" s="67">
        <f t="shared" si="395"/>
        <v>12</v>
      </c>
      <c r="L1069" s="47">
        <v>1.75</v>
      </c>
      <c r="M1069" s="68">
        <f t="shared" si="396"/>
        <v>8.75</v>
      </c>
      <c r="N1069" s="46">
        <v>21</v>
      </c>
      <c r="O1069" s="46">
        <v>11.7</v>
      </c>
      <c r="P1069" s="46">
        <v>9.2</v>
      </c>
      <c r="Q1069" s="73">
        <f t="shared" si="397"/>
        <v>0.002</v>
      </c>
      <c r="R1069" s="67">
        <f t="shared" si="398"/>
        <v>0.01</v>
      </c>
      <c r="S1069" s="74">
        <f t="shared" si="399"/>
        <v>0.0256666666666667</v>
      </c>
      <c r="T1069" s="51">
        <v>1.54</v>
      </c>
      <c r="U1069" s="52" t="s">
        <v>4295</v>
      </c>
      <c r="V1069" s="26">
        <f>IF(E1069="","",SUMIF(OUTBOUND!$G:$G,WMS!E1069,OUTBOUND!$L:$L))</f>
        <v>1</v>
      </c>
      <c r="W1069" s="26">
        <f>IF(E1069="","",SUMIF(OUTBOUND!$G:$G,WMS!E1069,OUTBOUND!$M:$M))</f>
        <v>12</v>
      </c>
      <c r="X1069" s="73">
        <f>IF(E1069="","",SUMIF(OUTBOUND!$G:$G,WMS!E1069,OUTBOUND!$O:$O))</f>
        <v>1.75</v>
      </c>
      <c r="Y1069" s="73">
        <f>IF(E1069="","",SUMIF(OUTBOUND!$G:$G,WMS!E1069,OUTBOUND!$AC:$AC))</f>
        <v>0.308</v>
      </c>
      <c r="Z1069" s="73">
        <f>IF(E1069="","",SUMIF(OUTBOUND!$G:$G,WMS!E1069,OUTBOUND!$P:$P))</f>
        <v>0.002</v>
      </c>
      <c r="AA1069" s="26">
        <f t="shared" si="400"/>
        <v>4</v>
      </c>
      <c r="AB1069" s="26">
        <f t="shared" si="401"/>
        <v>48</v>
      </c>
      <c r="AC1069" s="73">
        <f t="shared" si="402"/>
        <v>7</v>
      </c>
      <c r="AD1069" s="73">
        <f t="shared" si="403"/>
        <v>1.232</v>
      </c>
      <c r="AE1069" s="73">
        <f t="shared" si="404"/>
        <v>0.008</v>
      </c>
      <c r="AF1069" s="82" t="b">
        <f t="shared" si="405"/>
        <v>1</v>
      </c>
    </row>
    <row r="1070" spans="1:32">
      <c r="A1070" s="43" t="s">
        <v>3685</v>
      </c>
      <c r="B1070" s="19" t="s">
        <v>2030</v>
      </c>
      <c r="C1070" s="19" t="s">
        <v>4389</v>
      </c>
      <c r="D1070" s="19" t="s">
        <v>4391</v>
      </c>
      <c r="E1070" s="58" t="str">
        <f t="shared" si="394"/>
        <v>KG-ARI-1909-00203-04708/42518228</v>
      </c>
      <c r="F1070" s="19" t="s">
        <v>2032</v>
      </c>
      <c r="G1070" s="19" t="s">
        <v>2033</v>
      </c>
      <c r="H1070" s="45">
        <v>43733</v>
      </c>
      <c r="I1070" s="46">
        <v>5</v>
      </c>
      <c r="J1070" s="46">
        <v>60</v>
      </c>
      <c r="K1070" s="67">
        <f t="shared" si="395"/>
        <v>12</v>
      </c>
      <c r="L1070" s="47">
        <v>1.75</v>
      </c>
      <c r="M1070" s="68">
        <f t="shared" si="396"/>
        <v>8.75</v>
      </c>
      <c r="N1070" s="46">
        <v>21</v>
      </c>
      <c r="O1070" s="46">
        <v>11.7</v>
      </c>
      <c r="P1070" s="46">
        <v>9.2</v>
      </c>
      <c r="Q1070" s="73">
        <f t="shared" si="397"/>
        <v>0.002</v>
      </c>
      <c r="R1070" s="67">
        <f t="shared" si="398"/>
        <v>0.01</v>
      </c>
      <c r="S1070" s="74">
        <f t="shared" si="399"/>
        <v>0.0233333333333333</v>
      </c>
      <c r="T1070" s="51">
        <v>1.4</v>
      </c>
      <c r="U1070" s="52" t="s">
        <v>4295</v>
      </c>
      <c r="V1070" s="26">
        <f>IF(E1070="","",SUMIF(OUTBOUND!$G:$G,WMS!E1070,OUTBOUND!$L:$L))</f>
        <v>3</v>
      </c>
      <c r="W1070" s="26">
        <f>IF(E1070="","",SUMIF(OUTBOUND!$G:$G,WMS!E1070,OUTBOUND!$M:$M))</f>
        <v>36</v>
      </c>
      <c r="X1070" s="73">
        <f>IF(E1070="","",SUMIF(OUTBOUND!$G:$G,WMS!E1070,OUTBOUND!$O:$O))</f>
        <v>5.25</v>
      </c>
      <c r="Y1070" s="73">
        <f>IF(E1070="","",SUMIF(OUTBOUND!$G:$G,WMS!E1070,OUTBOUND!$AC:$AC))</f>
        <v>0.839999999999999</v>
      </c>
      <c r="Z1070" s="73">
        <f>IF(E1070="","",SUMIF(OUTBOUND!$G:$G,WMS!E1070,OUTBOUND!$P:$P))</f>
        <v>0.006</v>
      </c>
      <c r="AA1070" s="26">
        <f t="shared" si="400"/>
        <v>2</v>
      </c>
      <c r="AB1070" s="26">
        <f t="shared" si="401"/>
        <v>24</v>
      </c>
      <c r="AC1070" s="73">
        <f t="shared" si="402"/>
        <v>3.5</v>
      </c>
      <c r="AD1070" s="73">
        <f t="shared" si="403"/>
        <v>0.560000000000001</v>
      </c>
      <c r="AE1070" s="73">
        <f t="shared" si="404"/>
        <v>0.004</v>
      </c>
      <c r="AF1070" s="82" t="b">
        <f t="shared" si="405"/>
        <v>1</v>
      </c>
    </row>
    <row r="1071" spans="1:32">
      <c r="A1071" s="43" t="s">
        <v>3685</v>
      </c>
      <c r="B1071" s="19" t="s">
        <v>2030</v>
      </c>
      <c r="C1071" s="19" t="s">
        <v>4389</v>
      </c>
      <c r="D1071" s="19" t="s">
        <v>4392</v>
      </c>
      <c r="E1071" s="58" t="str">
        <f t="shared" si="394"/>
        <v>KG-ARI-1909-00203-04708/42518266</v>
      </c>
      <c r="F1071" s="19" t="s">
        <v>2032</v>
      </c>
      <c r="G1071" s="19" t="s">
        <v>2033</v>
      </c>
      <c r="H1071" s="45">
        <v>43733</v>
      </c>
      <c r="I1071" s="46">
        <v>5</v>
      </c>
      <c r="J1071" s="46">
        <v>60</v>
      </c>
      <c r="K1071" s="67">
        <f t="shared" si="395"/>
        <v>12</v>
      </c>
      <c r="L1071" s="47">
        <v>1.5</v>
      </c>
      <c r="M1071" s="68">
        <f t="shared" si="396"/>
        <v>7.5</v>
      </c>
      <c r="N1071" s="46">
        <v>21</v>
      </c>
      <c r="O1071" s="46">
        <v>11.7</v>
      </c>
      <c r="P1071" s="46">
        <v>9.2</v>
      </c>
      <c r="Q1071" s="73">
        <f t="shared" si="397"/>
        <v>0.002</v>
      </c>
      <c r="R1071" s="67">
        <f t="shared" si="398"/>
        <v>0.01</v>
      </c>
      <c r="S1071" s="74">
        <f t="shared" si="399"/>
        <v>0.0191666666666667</v>
      </c>
      <c r="T1071" s="51">
        <v>1.15</v>
      </c>
      <c r="U1071" s="52" t="s">
        <v>4295</v>
      </c>
      <c r="V1071" s="26">
        <f>IF(E1071="","",SUMIF(OUTBOUND!$G:$G,WMS!E1071,OUTBOUND!$L:$L))</f>
        <v>2</v>
      </c>
      <c r="W1071" s="26">
        <f>IF(E1071="","",SUMIF(OUTBOUND!$G:$G,WMS!E1071,OUTBOUND!$M:$M))</f>
        <v>24</v>
      </c>
      <c r="X1071" s="73">
        <f>IF(E1071="","",SUMIF(OUTBOUND!$G:$G,WMS!E1071,OUTBOUND!$O:$O))</f>
        <v>3</v>
      </c>
      <c r="Y1071" s="73">
        <f>IF(E1071="","",SUMIF(OUTBOUND!$G:$G,WMS!E1071,OUTBOUND!$AC:$AC))</f>
        <v>0.460000000000001</v>
      </c>
      <c r="Z1071" s="73">
        <f>IF(E1071="","",SUMIF(OUTBOUND!$G:$G,WMS!E1071,OUTBOUND!$P:$P))</f>
        <v>0.004</v>
      </c>
      <c r="AA1071" s="26">
        <f t="shared" si="400"/>
        <v>3</v>
      </c>
      <c r="AB1071" s="26">
        <f t="shared" si="401"/>
        <v>36</v>
      </c>
      <c r="AC1071" s="73">
        <f t="shared" si="402"/>
        <v>4.5</v>
      </c>
      <c r="AD1071" s="73">
        <f t="shared" si="403"/>
        <v>0.689999999999999</v>
      </c>
      <c r="AE1071" s="73">
        <f t="shared" si="404"/>
        <v>0.006</v>
      </c>
      <c r="AF1071" s="82" t="b">
        <f t="shared" si="405"/>
        <v>1</v>
      </c>
    </row>
    <row r="1072" spans="1:32">
      <c r="A1072" s="43" t="s">
        <v>3685</v>
      </c>
      <c r="B1072" s="19" t="s">
        <v>2030</v>
      </c>
      <c r="C1072" s="19" t="s">
        <v>4389</v>
      </c>
      <c r="D1072" s="19" t="s">
        <v>4393</v>
      </c>
      <c r="E1072" s="58" t="str">
        <f t="shared" si="394"/>
        <v>KG-ARI-1909-00203-04708/42518204</v>
      </c>
      <c r="F1072" s="19" t="s">
        <v>2032</v>
      </c>
      <c r="G1072" s="19" t="s">
        <v>2033</v>
      </c>
      <c r="H1072" s="45">
        <v>43733</v>
      </c>
      <c r="I1072" s="46">
        <v>5</v>
      </c>
      <c r="J1072" s="46">
        <v>60</v>
      </c>
      <c r="K1072" s="67">
        <f t="shared" si="395"/>
        <v>12</v>
      </c>
      <c r="L1072" s="47">
        <v>1.35</v>
      </c>
      <c r="M1072" s="68">
        <f t="shared" si="396"/>
        <v>6.75</v>
      </c>
      <c r="N1072" s="46">
        <v>21</v>
      </c>
      <c r="O1072" s="46">
        <v>11.7</v>
      </c>
      <c r="P1072" s="46">
        <v>9.2</v>
      </c>
      <c r="Q1072" s="73">
        <f t="shared" si="397"/>
        <v>0.002</v>
      </c>
      <c r="R1072" s="67">
        <f t="shared" si="398"/>
        <v>0.01</v>
      </c>
      <c r="S1072" s="74">
        <f t="shared" si="399"/>
        <v>0.0233333333333333</v>
      </c>
      <c r="T1072" s="51">
        <v>1.4</v>
      </c>
      <c r="U1072" s="52" t="s">
        <v>4295</v>
      </c>
      <c r="V1072" s="26">
        <f>IF(E1072="","",SUMIF(OUTBOUND!$G:$G,WMS!E1072,OUTBOUND!$L:$L))</f>
        <v>2</v>
      </c>
      <c r="W1072" s="26">
        <f>IF(E1072="","",SUMIF(OUTBOUND!$G:$G,WMS!E1072,OUTBOUND!$M:$M))</f>
        <v>24</v>
      </c>
      <c r="X1072" s="73">
        <f>IF(E1072="","",SUMIF(OUTBOUND!$G:$G,WMS!E1072,OUTBOUND!$O:$O))</f>
        <v>2.7</v>
      </c>
      <c r="Y1072" s="73">
        <f>IF(E1072="","",SUMIF(OUTBOUND!$G:$G,WMS!E1072,OUTBOUND!$AC:$AC))</f>
        <v>0.559999999999999</v>
      </c>
      <c r="Z1072" s="73">
        <f>IF(E1072="","",SUMIF(OUTBOUND!$G:$G,WMS!E1072,OUTBOUND!$P:$P))</f>
        <v>0.004</v>
      </c>
      <c r="AA1072" s="26">
        <f t="shared" si="400"/>
        <v>3</v>
      </c>
      <c r="AB1072" s="26">
        <f t="shared" si="401"/>
        <v>36</v>
      </c>
      <c r="AC1072" s="73">
        <f t="shared" si="402"/>
        <v>4.05</v>
      </c>
      <c r="AD1072" s="73">
        <f t="shared" si="403"/>
        <v>0.840000000000001</v>
      </c>
      <c r="AE1072" s="73">
        <f t="shared" si="404"/>
        <v>0.006</v>
      </c>
      <c r="AF1072" s="82" t="b">
        <f t="shared" si="405"/>
        <v>1</v>
      </c>
    </row>
    <row r="1073" spans="1:32">
      <c r="A1073" s="43" t="s">
        <v>3685</v>
      </c>
      <c r="B1073" s="19" t="s">
        <v>2030</v>
      </c>
      <c r="C1073" s="19" t="s">
        <v>4389</v>
      </c>
      <c r="D1073" s="19" t="s">
        <v>4394</v>
      </c>
      <c r="E1073" s="58" t="str">
        <f t="shared" si="394"/>
        <v>KG-ARI-1909-00203-04708/42518273</v>
      </c>
      <c r="F1073" s="19" t="s">
        <v>2032</v>
      </c>
      <c r="G1073" s="19" t="s">
        <v>2033</v>
      </c>
      <c r="H1073" s="45">
        <v>43733</v>
      </c>
      <c r="I1073" s="46">
        <v>5</v>
      </c>
      <c r="J1073" s="46">
        <v>60</v>
      </c>
      <c r="K1073" s="67">
        <f t="shared" si="395"/>
        <v>12</v>
      </c>
      <c r="L1073" s="47">
        <v>1.75</v>
      </c>
      <c r="M1073" s="68">
        <f t="shared" si="396"/>
        <v>8.75</v>
      </c>
      <c r="N1073" s="46">
        <v>21</v>
      </c>
      <c r="O1073" s="46">
        <v>11.7</v>
      </c>
      <c r="P1073" s="46">
        <v>9.2</v>
      </c>
      <c r="Q1073" s="73">
        <f t="shared" si="397"/>
        <v>0.002</v>
      </c>
      <c r="R1073" s="67">
        <f t="shared" si="398"/>
        <v>0.01</v>
      </c>
      <c r="S1073" s="74">
        <f t="shared" si="399"/>
        <v>0.0233333333333333</v>
      </c>
      <c r="T1073" s="51">
        <v>1.4</v>
      </c>
      <c r="U1073" s="52" t="s">
        <v>4295</v>
      </c>
      <c r="V1073" s="26">
        <f>IF(E1073="","",SUMIF(OUTBOUND!$G:$G,WMS!E1073,OUTBOUND!$L:$L))</f>
        <v>3</v>
      </c>
      <c r="W1073" s="26">
        <f>IF(E1073="","",SUMIF(OUTBOUND!$G:$G,WMS!E1073,OUTBOUND!$M:$M))</f>
        <v>36</v>
      </c>
      <c r="X1073" s="73">
        <f>IF(E1073="","",SUMIF(OUTBOUND!$G:$G,WMS!E1073,OUTBOUND!$O:$O))</f>
        <v>5.25</v>
      </c>
      <c r="Y1073" s="73">
        <f>IF(E1073="","",SUMIF(OUTBOUND!$G:$G,WMS!E1073,OUTBOUND!$AC:$AC))</f>
        <v>0.839999999999999</v>
      </c>
      <c r="Z1073" s="73">
        <f>IF(E1073="","",SUMIF(OUTBOUND!$G:$G,WMS!E1073,OUTBOUND!$P:$P))</f>
        <v>0.006</v>
      </c>
      <c r="AA1073" s="26">
        <f t="shared" si="400"/>
        <v>2</v>
      </c>
      <c r="AB1073" s="26">
        <f t="shared" si="401"/>
        <v>24</v>
      </c>
      <c r="AC1073" s="73">
        <f t="shared" si="402"/>
        <v>3.5</v>
      </c>
      <c r="AD1073" s="73">
        <f t="shared" si="403"/>
        <v>0.560000000000001</v>
      </c>
      <c r="AE1073" s="73">
        <f t="shared" si="404"/>
        <v>0.004</v>
      </c>
      <c r="AF1073" s="82" t="b">
        <f t="shared" si="405"/>
        <v>1</v>
      </c>
    </row>
    <row r="1074" spans="1:32">
      <c r="A1074" s="43" t="s">
        <v>3685</v>
      </c>
      <c r="B1074" s="19" t="s">
        <v>2030</v>
      </c>
      <c r="C1074" s="19" t="s">
        <v>4389</v>
      </c>
      <c r="D1074" s="19" t="s">
        <v>4395</v>
      </c>
      <c r="E1074" s="58" t="str">
        <f t="shared" si="394"/>
        <v>KG-ARI-1909-00203-04708/42518235</v>
      </c>
      <c r="F1074" s="19" t="s">
        <v>2032</v>
      </c>
      <c r="G1074" s="19" t="s">
        <v>2033</v>
      </c>
      <c r="H1074" s="45">
        <v>43733</v>
      </c>
      <c r="I1074" s="46">
        <v>5</v>
      </c>
      <c r="J1074" s="46">
        <v>60</v>
      </c>
      <c r="K1074" s="67">
        <f t="shared" si="395"/>
        <v>12</v>
      </c>
      <c r="L1074" s="47">
        <v>1.75</v>
      </c>
      <c r="M1074" s="68">
        <f t="shared" si="396"/>
        <v>8.75</v>
      </c>
      <c r="N1074" s="46">
        <v>21</v>
      </c>
      <c r="O1074" s="46">
        <v>11.7</v>
      </c>
      <c r="P1074" s="46">
        <v>9.2</v>
      </c>
      <c r="Q1074" s="73">
        <f t="shared" si="397"/>
        <v>0.002</v>
      </c>
      <c r="R1074" s="67">
        <f t="shared" si="398"/>
        <v>0.01</v>
      </c>
      <c r="S1074" s="74">
        <f t="shared" si="399"/>
        <v>0.0233333333333333</v>
      </c>
      <c r="T1074" s="51">
        <v>1.4</v>
      </c>
      <c r="U1074" s="52" t="s">
        <v>4295</v>
      </c>
      <c r="V1074" s="26">
        <f>IF(E1074="","",SUMIF(OUTBOUND!$G:$G,WMS!E1074,OUTBOUND!$L:$L))</f>
        <v>3</v>
      </c>
      <c r="W1074" s="26">
        <f>IF(E1074="","",SUMIF(OUTBOUND!$G:$G,WMS!E1074,OUTBOUND!$M:$M))</f>
        <v>36</v>
      </c>
      <c r="X1074" s="73">
        <f>IF(E1074="","",SUMIF(OUTBOUND!$G:$G,WMS!E1074,OUTBOUND!$O:$O))</f>
        <v>5.25</v>
      </c>
      <c r="Y1074" s="73">
        <f>IF(E1074="","",SUMIF(OUTBOUND!$G:$G,WMS!E1074,OUTBOUND!$AC:$AC))</f>
        <v>0.839999999999999</v>
      </c>
      <c r="Z1074" s="73">
        <f>IF(E1074="","",SUMIF(OUTBOUND!$G:$G,WMS!E1074,OUTBOUND!$P:$P))</f>
        <v>0.006</v>
      </c>
      <c r="AA1074" s="26">
        <f t="shared" si="400"/>
        <v>2</v>
      </c>
      <c r="AB1074" s="26">
        <f t="shared" si="401"/>
        <v>24</v>
      </c>
      <c r="AC1074" s="73">
        <f t="shared" si="402"/>
        <v>3.5</v>
      </c>
      <c r="AD1074" s="73">
        <f t="shared" si="403"/>
        <v>0.560000000000001</v>
      </c>
      <c r="AE1074" s="73">
        <f t="shared" si="404"/>
        <v>0.004</v>
      </c>
      <c r="AF1074" s="82" t="b">
        <f t="shared" si="405"/>
        <v>1</v>
      </c>
    </row>
    <row r="1075" spans="1:32">
      <c r="A1075" s="43" t="s">
        <v>3685</v>
      </c>
      <c r="B1075" s="19" t="s">
        <v>2030</v>
      </c>
      <c r="C1075" s="19" t="s">
        <v>4389</v>
      </c>
      <c r="D1075" s="19" t="s">
        <v>4396</v>
      </c>
      <c r="E1075" s="58" t="str">
        <f t="shared" si="394"/>
        <v>KG-ARI-1909-00203-04708/42518242</v>
      </c>
      <c r="F1075" s="19" t="s">
        <v>2032</v>
      </c>
      <c r="G1075" s="19" t="s">
        <v>2033</v>
      </c>
      <c r="H1075" s="45">
        <v>43733</v>
      </c>
      <c r="I1075" s="46">
        <v>5</v>
      </c>
      <c r="J1075" s="46">
        <v>60</v>
      </c>
      <c r="K1075" s="67">
        <f t="shared" si="395"/>
        <v>12</v>
      </c>
      <c r="L1075" s="47">
        <v>1.5</v>
      </c>
      <c r="M1075" s="68">
        <f t="shared" si="396"/>
        <v>7.5</v>
      </c>
      <c r="N1075" s="46">
        <v>21</v>
      </c>
      <c r="O1075" s="46">
        <v>11.7</v>
      </c>
      <c r="P1075" s="46">
        <v>9.2</v>
      </c>
      <c r="Q1075" s="73">
        <f t="shared" si="397"/>
        <v>0.002</v>
      </c>
      <c r="R1075" s="67">
        <f t="shared" si="398"/>
        <v>0.01</v>
      </c>
      <c r="S1075" s="74">
        <f t="shared" si="399"/>
        <v>0.0191666666666667</v>
      </c>
      <c r="T1075" s="51">
        <v>1.15</v>
      </c>
      <c r="U1075" s="52" t="s">
        <v>4283</v>
      </c>
      <c r="V1075" s="26">
        <f>IF(E1075="","",SUMIF(OUTBOUND!$G:$G,WMS!E1075,OUTBOUND!$L:$L))</f>
        <v>4</v>
      </c>
      <c r="W1075" s="26">
        <f>IF(E1075="","",SUMIF(OUTBOUND!$G:$G,WMS!E1075,OUTBOUND!$M:$M))</f>
        <v>48</v>
      </c>
      <c r="X1075" s="73">
        <f>IF(E1075="","",SUMIF(OUTBOUND!$G:$G,WMS!E1075,OUTBOUND!$O:$O))</f>
        <v>6</v>
      </c>
      <c r="Y1075" s="73">
        <f>IF(E1075="","",SUMIF(OUTBOUND!$G:$G,WMS!E1075,OUTBOUND!$AC:$AC))</f>
        <v>0.920000000000002</v>
      </c>
      <c r="Z1075" s="73">
        <f>IF(E1075="","",SUMIF(OUTBOUND!$G:$G,WMS!E1075,OUTBOUND!$P:$P))</f>
        <v>0.008</v>
      </c>
      <c r="AA1075" s="26">
        <f t="shared" si="400"/>
        <v>1</v>
      </c>
      <c r="AB1075" s="26">
        <f t="shared" si="401"/>
        <v>12</v>
      </c>
      <c r="AC1075" s="73">
        <f t="shared" si="402"/>
        <v>1.5</v>
      </c>
      <c r="AD1075" s="73">
        <f t="shared" si="403"/>
        <v>0.229999999999998</v>
      </c>
      <c r="AE1075" s="73">
        <f t="shared" si="404"/>
        <v>0.002</v>
      </c>
      <c r="AF1075" s="82" t="b">
        <f t="shared" si="405"/>
        <v>1</v>
      </c>
    </row>
    <row r="1076" spans="1:32">
      <c r="A1076" s="43" t="s">
        <v>3685</v>
      </c>
      <c r="B1076" s="19" t="s">
        <v>2030</v>
      </c>
      <c r="C1076" s="19" t="s">
        <v>4389</v>
      </c>
      <c r="D1076" s="19" t="s">
        <v>3801</v>
      </c>
      <c r="E1076" s="58" t="str">
        <f t="shared" si="394"/>
        <v>KG-ARI-1909-00203-04708/42550532</v>
      </c>
      <c r="F1076" s="19" t="s">
        <v>2032</v>
      </c>
      <c r="G1076" s="19" t="s">
        <v>2033</v>
      </c>
      <c r="H1076" s="45">
        <v>43733</v>
      </c>
      <c r="I1076" s="46">
        <v>1</v>
      </c>
      <c r="J1076" s="46">
        <v>12</v>
      </c>
      <c r="K1076" s="67">
        <f t="shared" si="395"/>
        <v>12</v>
      </c>
      <c r="L1076" s="47">
        <v>0.65</v>
      </c>
      <c r="M1076" s="68">
        <f t="shared" si="396"/>
        <v>0.65</v>
      </c>
      <c r="N1076" s="46">
        <v>9.8</v>
      </c>
      <c r="O1076" s="46">
        <v>9.8</v>
      </c>
      <c r="P1076" s="46">
        <v>19.7</v>
      </c>
      <c r="Q1076" s="73">
        <f t="shared" si="397"/>
        <v>0.002</v>
      </c>
      <c r="R1076" s="67">
        <f t="shared" si="398"/>
        <v>0</v>
      </c>
      <c r="S1076" s="74">
        <f t="shared" si="399"/>
        <v>0.0508333333333333</v>
      </c>
      <c r="T1076" s="51">
        <v>0.61</v>
      </c>
      <c r="U1076" s="52" t="s">
        <v>4339</v>
      </c>
      <c r="V1076" s="26">
        <f>IF(E1076="","",SUMIF(OUTBOUND!$G:$G,WMS!E1076,OUTBOUND!$L:$L))</f>
        <v>0</v>
      </c>
      <c r="W1076" s="26">
        <f>IF(E1076="","",SUMIF(OUTBOUND!$G:$G,WMS!E1076,OUTBOUND!$M:$M))</f>
        <v>0</v>
      </c>
      <c r="X1076" s="73">
        <f>IF(E1076="","",SUMIF(OUTBOUND!$G:$G,WMS!E1076,OUTBOUND!$O:$O))</f>
        <v>0</v>
      </c>
      <c r="Y1076" s="73">
        <f>IF(E1076="","",SUMIF(OUTBOUND!$G:$G,WMS!E1076,OUTBOUND!$AC:$AC))</f>
        <v>0</v>
      </c>
      <c r="Z1076" s="73">
        <f>IF(E1076="","",SUMIF(OUTBOUND!$G:$G,WMS!E1076,OUTBOUND!$P:$P))</f>
        <v>0</v>
      </c>
      <c r="AA1076" s="26">
        <f t="shared" si="400"/>
        <v>1</v>
      </c>
      <c r="AB1076" s="26">
        <f t="shared" si="401"/>
        <v>12</v>
      </c>
      <c r="AC1076" s="73">
        <f t="shared" si="402"/>
        <v>0.65</v>
      </c>
      <c r="AD1076" s="73">
        <f t="shared" si="403"/>
        <v>0.61</v>
      </c>
      <c r="AE1076" s="73">
        <f t="shared" si="404"/>
        <v>0</v>
      </c>
      <c r="AF1076" s="82" t="b">
        <f t="shared" si="405"/>
        <v>1</v>
      </c>
    </row>
    <row r="1077" spans="1:33">
      <c r="A1077" s="61" t="s">
        <v>3685</v>
      </c>
      <c r="B1077" s="62" t="s">
        <v>2030</v>
      </c>
      <c r="C1077" s="62" t="s">
        <v>4389</v>
      </c>
      <c r="D1077" s="62" t="s">
        <v>4397</v>
      </c>
      <c r="E1077" s="58" t="str">
        <f t="shared" si="394"/>
        <v>KG-ARI-1909-00203-04708/42518211</v>
      </c>
      <c r="F1077" s="19" t="s">
        <v>2032</v>
      </c>
      <c r="G1077" s="19" t="s">
        <v>2033</v>
      </c>
      <c r="H1077" s="45">
        <v>43733</v>
      </c>
      <c r="I1077" s="46">
        <v>5</v>
      </c>
      <c r="J1077" s="46">
        <v>60</v>
      </c>
      <c r="K1077" s="67">
        <f t="shared" si="395"/>
        <v>12</v>
      </c>
      <c r="L1077" s="47">
        <v>1.5</v>
      </c>
      <c r="M1077" s="68">
        <f t="shared" si="396"/>
        <v>7.5</v>
      </c>
      <c r="N1077" s="46">
        <v>21</v>
      </c>
      <c r="O1077" s="46">
        <v>11.7</v>
      </c>
      <c r="P1077" s="46">
        <v>9.2</v>
      </c>
      <c r="Q1077" s="73">
        <f t="shared" si="397"/>
        <v>0.002</v>
      </c>
      <c r="R1077" s="67">
        <f t="shared" si="398"/>
        <v>0.01</v>
      </c>
      <c r="S1077" s="74">
        <f t="shared" si="399"/>
        <v>0.0191666666666667</v>
      </c>
      <c r="T1077" s="51">
        <v>1.15</v>
      </c>
      <c r="U1077" s="52" t="s">
        <v>4295</v>
      </c>
      <c r="V1077" s="26">
        <f>IF(E1077="","",SUMIF(OUTBOUND!$G:$G,WMS!E1077,OUTBOUND!$L:$L))</f>
        <v>5</v>
      </c>
      <c r="W1077" s="26">
        <f>IF(E1077="","",SUMIF(OUTBOUND!$G:$G,WMS!E1077,OUTBOUND!$M:$M))</f>
        <v>60</v>
      </c>
      <c r="X1077" s="73">
        <f>IF(E1077="","",SUMIF(OUTBOUND!$G:$G,WMS!E1077,OUTBOUND!$O:$O))</f>
        <v>7.5</v>
      </c>
      <c r="Y1077" s="73">
        <f>IF(E1077="","",SUMIF(OUTBOUND!$G:$G,WMS!E1077,OUTBOUND!$AC:$AC))</f>
        <v>1.15</v>
      </c>
      <c r="Z1077" s="73">
        <f>IF(E1077="","",SUMIF(OUTBOUND!$G:$G,WMS!E1077,OUTBOUND!$P:$P))</f>
        <v>0.01</v>
      </c>
      <c r="AA1077" s="26">
        <f t="shared" si="400"/>
        <v>0</v>
      </c>
      <c r="AB1077" s="26">
        <f t="shared" si="401"/>
        <v>0</v>
      </c>
      <c r="AC1077" s="73">
        <f t="shared" si="402"/>
        <v>0</v>
      </c>
      <c r="AD1077" s="73">
        <f t="shared" si="403"/>
        <v>-1.99840144432528e-15</v>
      </c>
      <c r="AE1077" s="73">
        <f t="shared" si="404"/>
        <v>0</v>
      </c>
      <c r="AF1077" s="82" t="e">
        <f t="shared" si="405"/>
        <v>#DIV/0!</v>
      </c>
      <c r="AG1077" s="60" t="s">
        <v>3310</v>
      </c>
    </row>
    <row r="1078" spans="1:32">
      <c r="A1078" s="43" t="s">
        <v>3685</v>
      </c>
      <c r="B1078" s="19" t="s">
        <v>2030</v>
      </c>
      <c r="C1078" s="19" t="s">
        <v>4389</v>
      </c>
      <c r="D1078" s="19" t="s">
        <v>4398</v>
      </c>
      <c r="E1078" s="58" t="str">
        <f t="shared" si="394"/>
        <v>KG-ARI-1909-00203-04708/42518297</v>
      </c>
      <c r="F1078" s="19" t="s">
        <v>2032</v>
      </c>
      <c r="G1078" s="19" t="s">
        <v>2033</v>
      </c>
      <c r="H1078" s="45">
        <v>43733</v>
      </c>
      <c r="I1078" s="46">
        <v>5</v>
      </c>
      <c r="J1078" s="46">
        <v>60</v>
      </c>
      <c r="K1078" s="67">
        <f t="shared" si="395"/>
        <v>12</v>
      </c>
      <c r="L1078" s="47">
        <v>1.75</v>
      </c>
      <c r="M1078" s="68">
        <f t="shared" si="396"/>
        <v>8.75</v>
      </c>
      <c r="N1078" s="46">
        <v>21</v>
      </c>
      <c r="O1078" s="46">
        <v>11.7</v>
      </c>
      <c r="P1078" s="46">
        <v>9.2</v>
      </c>
      <c r="Q1078" s="73">
        <f t="shared" si="397"/>
        <v>0.002</v>
      </c>
      <c r="R1078" s="67">
        <f t="shared" si="398"/>
        <v>0.01</v>
      </c>
      <c r="S1078" s="74">
        <f t="shared" si="399"/>
        <v>0.0233333333333333</v>
      </c>
      <c r="T1078" s="51">
        <v>1.4</v>
      </c>
      <c r="U1078" s="52" t="s">
        <v>4295</v>
      </c>
      <c r="V1078" s="26">
        <f>IF(E1078="","",SUMIF(OUTBOUND!$G:$G,WMS!E1078,OUTBOUND!$L:$L))</f>
        <v>1</v>
      </c>
      <c r="W1078" s="26">
        <f>IF(E1078="","",SUMIF(OUTBOUND!$G:$G,WMS!E1078,OUTBOUND!$M:$M))</f>
        <v>12</v>
      </c>
      <c r="X1078" s="73">
        <f>IF(E1078="","",SUMIF(OUTBOUND!$G:$G,WMS!E1078,OUTBOUND!$O:$O))</f>
        <v>1.75</v>
      </c>
      <c r="Y1078" s="73">
        <f>IF(E1078="","",SUMIF(OUTBOUND!$G:$G,WMS!E1078,OUTBOUND!$AC:$AC))</f>
        <v>0.28</v>
      </c>
      <c r="Z1078" s="73">
        <f>IF(E1078="","",SUMIF(OUTBOUND!$G:$G,WMS!E1078,OUTBOUND!$P:$P))</f>
        <v>0.002</v>
      </c>
      <c r="AA1078" s="26">
        <f t="shared" si="400"/>
        <v>4</v>
      </c>
      <c r="AB1078" s="26">
        <f t="shared" si="401"/>
        <v>48</v>
      </c>
      <c r="AC1078" s="73">
        <f t="shared" si="402"/>
        <v>7</v>
      </c>
      <c r="AD1078" s="73">
        <f t="shared" si="403"/>
        <v>1.12</v>
      </c>
      <c r="AE1078" s="73">
        <f t="shared" si="404"/>
        <v>0.008</v>
      </c>
      <c r="AF1078" s="82" t="b">
        <f t="shared" si="405"/>
        <v>1</v>
      </c>
    </row>
    <row r="1079" spans="1:32">
      <c r="A1079" s="43" t="s">
        <v>3685</v>
      </c>
      <c r="B1079" s="19" t="s">
        <v>2030</v>
      </c>
      <c r="C1079" s="19" t="s">
        <v>4389</v>
      </c>
      <c r="D1079" s="19" t="s">
        <v>4399</v>
      </c>
      <c r="E1079" s="58" t="str">
        <f t="shared" si="394"/>
        <v>KG-ARI-1909-00203-04708/42518259</v>
      </c>
      <c r="F1079" s="19" t="s">
        <v>2032</v>
      </c>
      <c r="G1079" s="19" t="s">
        <v>2033</v>
      </c>
      <c r="H1079" s="45">
        <v>43733</v>
      </c>
      <c r="I1079" s="46">
        <v>5</v>
      </c>
      <c r="J1079" s="46">
        <v>60</v>
      </c>
      <c r="K1079" s="67">
        <f t="shared" si="395"/>
        <v>12</v>
      </c>
      <c r="L1079" s="47">
        <v>1.75</v>
      </c>
      <c r="M1079" s="68">
        <f t="shared" si="396"/>
        <v>8.75</v>
      </c>
      <c r="N1079" s="46">
        <v>21</v>
      </c>
      <c r="O1079" s="46">
        <v>11.7</v>
      </c>
      <c r="P1079" s="46">
        <v>9.2</v>
      </c>
      <c r="Q1079" s="73">
        <f t="shared" si="397"/>
        <v>0.002</v>
      </c>
      <c r="R1079" s="67">
        <f t="shared" si="398"/>
        <v>0.01</v>
      </c>
      <c r="S1079" s="74">
        <f t="shared" si="399"/>
        <v>0.0233333333333333</v>
      </c>
      <c r="T1079" s="51">
        <v>1.4</v>
      </c>
      <c r="U1079" s="52" t="s">
        <v>4295</v>
      </c>
      <c r="V1079" s="26">
        <f>IF(E1079="","",SUMIF(OUTBOUND!$G:$G,WMS!E1079,OUTBOUND!$L:$L))</f>
        <v>3</v>
      </c>
      <c r="W1079" s="26">
        <f>IF(E1079="","",SUMIF(OUTBOUND!$G:$G,WMS!E1079,OUTBOUND!$M:$M))</f>
        <v>36</v>
      </c>
      <c r="X1079" s="73">
        <f>IF(E1079="","",SUMIF(OUTBOUND!$G:$G,WMS!E1079,OUTBOUND!$O:$O))</f>
        <v>5.25</v>
      </c>
      <c r="Y1079" s="73">
        <f>IF(E1079="","",SUMIF(OUTBOUND!$G:$G,WMS!E1079,OUTBOUND!$AC:$AC))</f>
        <v>0.839999999999999</v>
      </c>
      <c r="Z1079" s="73">
        <f>IF(E1079="","",SUMIF(OUTBOUND!$G:$G,WMS!E1079,OUTBOUND!$P:$P))</f>
        <v>0.006</v>
      </c>
      <c r="AA1079" s="26">
        <f t="shared" si="400"/>
        <v>2</v>
      </c>
      <c r="AB1079" s="26">
        <f t="shared" si="401"/>
        <v>24</v>
      </c>
      <c r="AC1079" s="73">
        <f t="shared" si="402"/>
        <v>3.5</v>
      </c>
      <c r="AD1079" s="73">
        <f t="shared" si="403"/>
        <v>0.560000000000001</v>
      </c>
      <c r="AE1079" s="73">
        <f t="shared" si="404"/>
        <v>0.004</v>
      </c>
      <c r="AF1079" s="82" t="b">
        <f t="shared" si="405"/>
        <v>1</v>
      </c>
    </row>
    <row r="1080" spans="1:33">
      <c r="A1080" s="61" t="s">
        <v>3685</v>
      </c>
      <c r="B1080" s="62" t="s">
        <v>2034</v>
      </c>
      <c r="C1080" s="62" t="s">
        <v>4400</v>
      </c>
      <c r="D1080" s="62">
        <v>42750512</v>
      </c>
      <c r="E1080" s="58" t="str">
        <f t="shared" si="394"/>
        <v>KG-ARI-1909-00203-04560/42750512</v>
      </c>
      <c r="F1080" s="19" t="s">
        <v>2036</v>
      </c>
      <c r="G1080" s="19" t="s">
        <v>2037</v>
      </c>
      <c r="H1080" s="45">
        <v>43733</v>
      </c>
      <c r="I1080" s="46">
        <v>2</v>
      </c>
      <c r="J1080" s="46">
        <v>20</v>
      </c>
      <c r="K1080" s="67">
        <f t="shared" si="395"/>
        <v>10</v>
      </c>
      <c r="L1080" s="47">
        <v>12.55</v>
      </c>
      <c r="M1080" s="68">
        <f t="shared" si="396"/>
        <v>25.1</v>
      </c>
      <c r="N1080" s="46">
        <v>40</v>
      </c>
      <c r="O1080" s="46">
        <v>50</v>
      </c>
      <c r="P1080" s="46">
        <v>23</v>
      </c>
      <c r="Q1080" s="73">
        <f t="shared" si="397"/>
        <v>0.046</v>
      </c>
      <c r="R1080" s="67">
        <f t="shared" si="398"/>
        <v>0.09</v>
      </c>
      <c r="S1080" s="74">
        <f t="shared" si="399"/>
        <v>1.19</v>
      </c>
      <c r="T1080" s="51">
        <v>23.8</v>
      </c>
      <c r="U1080" s="52" t="s">
        <v>4333</v>
      </c>
      <c r="V1080" s="26">
        <f>IF(E1080="","",SUMIF(OUTBOUND!$G:$G,WMS!E1080,OUTBOUND!$L:$L))</f>
        <v>2</v>
      </c>
      <c r="W1080" s="26">
        <f>IF(E1080="","",SUMIF(OUTBOUND!$G:$G,WMS!E1080,OUTBOUND!$M:$M))</f>
        <v>20</v>
      </c>
      <c r="X1080" s="73">
        <f>IF(E1080="","",SUMIF(OUTBOUND!$G:$G,WMS!E1080,OUTBOUND!$O:$O))</f>
        <v>25.1</v>
      </c>
      <c r="Y1080" s="73">
        <f>IF(E1080="","",SUMIF(OUTBOUND!$G:$G,WMS!E1080,OUTBOUND!$AC:$AC))</f>
        <v>23.8</v>
      </c>
      <c r="Z1080" s="73">
        <f>IF(E1080="","",SUMIF(OUTBOUND!$G:$G,WMS!E1080,OUTBOUND!$P:$P))</f>
        <v>0.092</v>
      </c>
      <c r="AA1080" s="26">
        <f t="shared" si="400"/>
        <v>0</v>
      </c>
      <c r="AB1080" s="26">
        <f t="shared" si="401"/>
        <v>0</v>
      </c>
      <c r="AC1080" s="73">
        <f t="shared" si="402"/>
        <v>0</v>
      </c>
      <c r="AD1080" s="73">
        <f t="shared" si="403"/>
        <v>0</v>
      </c>
      <c r="AE1080" s="73">
        <f t="shared" si="404"/>
        <v>-0.002</v>
      </c>
      <c r="AF1080" s="82" t="e">
        <f t="shared" si="405"/>
        <v>#DIV/0!</v>
      </c>
      <c r="AG1080" s="60" t="s">
        <v>3310</v>
      </c>
    </row>
    <row r="1081" spans="1:32">
      <c r="A1081" s="43" t="s">
        <v>3685</v>
      </c>
      <c r="B1081" s="19" t="s">
        <v>2034</v>
      </c>
      <c r="C1081" s="19" t="s">
        <v>4400</v>
      </c>
      <c r="D1081" s="19">
        <v>42505501</v>
      </c>
      <c r="E1081" s="58" t="str">
        <f t="shared" si="394"/>
        <v>KG-ARI-1909-00203-04560/42505501</v>
      </c>
      <c r="F1081" s="19" t="s">
        <v>2036</v>
      </c>
      <c r="G1081" s="19" t="s">
        <v>2039</v>
      </c>
      <c r="H1081" s="45">
        <v>43733</v>
      </c>
      <c r="I1081" s="46">
        <v>9</v>
      </c>
      <c r="J1081" s="46">
        <v>36</v>
      </c>
      <c r="K1081" s="67">
        <f t="shared" si="395"/>
        <v>4</v>
      </c>
      <c r="L1081" s="47">
        <v>2.2</v>
      </c>
      <c r="M1081" s="68">
        <f t="shared" si="396"/>
        <v>19.8</v>
      </c>
      <c r="N1081" s="46">
        <v>41.3</v>
      </c>
      <c r="O1081" s="46">
        <v>30.2</v>
      </c>
      <c r="P1081" s="46">
        <v>14</v>
      </c>
      <c r="Q1081" s="73">
        <f t="shared" si="397"/>
        <v>0.017</v>
      </c>
      <c r="R1081" s="67">
        <f t="shared" si="398"/>
        <v>0.16</v>
      </c>
      <c r="S1081" s="74">
        <f t="shared" si="399"/>
        <v>0.475</v>
      </c>
      <c r="T1081" s="51">
        <v>17.1</v>
      </c>
      <c r="U1081" s="52" t="s">
        <v>4333</v>
      </c>
      <c r="V1081" s="26">
        <f>IF(E1081="","",SUMIF(OUTBOUND!$G:$G,WMS!E1081,OUTBOUND!$L:$L))</f>
        <v>7</v>
      </c>
      <c r="W1081" s="26">
        <f>IF(E1081="","",SUMIF(OUTBOUND!$G:$G,WMS!E1081,OUTBOUND!$M:$M))</f>
        <v>28</v>
      </c>
      <c r="X1081" s="73">
        <f>IF(E1081="","",SUMIF(OUTBOUND!$G:$G,WMS!E1081,OUTBOUND!$O:$O))</f>
        <v>15.4</v>
      </c>
      <c r="Y1081" s="73">
        <f>IF(E1081="","",SUMIF(OUTBOUND!$G:$G,WMS!E1081,OUTBOUND!$AC:$AC))</f>
        <v>13.3</v>
      </c>
      <c r="Z1081" s="73">
        <f>IF(E1081="","",SUMIF(OUTBOUND!$G:$G,WMS!E1081,OUTBOUND!$P:$P))</f>
        <v>0.119</v>
      </c>
      <c r="AA1081" s="26">
        <f t="shared" si="400"/>
        <v>2</v>
      </c>
      <c r="AB1081" s="26">
        <f t="shared" si="401"/>
        <v>8</v>
      </c>
      <c r="AC1081" s="73">
        <f t="shared" si="402"/>
        <v>4.4</v>
      </c>
      <c r="AD1081" s="73">
        <f t="shared" si="403"/>
        <v>3.8</v>
      </c>
      <c r="AE1081" s="73">
        <f t="shared" si="404"/>
        <v>0.041</v>
      </c>
      <c r="AF1081" s="82" t="b">
        <f t="shared" si="405"/>
        <v>1</v>
      </c>
    </row>
    <row r="1082" spans="1:32">
      <c r="A1082" s="43" t="s">
        <v>3685</v>
      </c>
      <c r="B1082" s="19" t="s">
        <v>2034</v>
      </c>
      <c r="C1082" s="19" t="s">
        <v>4400</v>
      </c>
      <c r="D1082" s="19">
        <v>42729389</v>
      </c>
      <c r="E1082" s="58" t="str">
        <f t="shared" si="394"/>
        <v>KG-ARI-1909-00203-04560/42729389</v>
      </c>
      <c r="F1082" s="19" t="s">
        <v>2036</v>
      </c>
      <c r="G1082" s="19" t="s">
        <v>2041</v>
      </c>
      <c r="H1082" s="45">
        <v>43733</v>
      </c>
      <c r="I1082" s="46">
        <v>3</v>
      </c>
      <c r="J1082" s="46">
        <v>24</v>
      </c>
      <c r="K1082" s="67">
        <f t="shared" si="395"/>
        <v>8</v>
      </c>
      <c r="L1082" s="47">
        <v>3.2</v>
      </c>
      <c r="M1082" s="68">
        <f t="shared" si="396"/>
        <v>9.6</v>
      </c>
      <c r="N1082" s="46">
        <v>36.5</v>
      </c>
      <c r="O1082" s="46">
        <v>17</v>
      </c>
      <c r="P1082" s="46">
        <v>30</v>
      </c>
      <c r="Q1082" s="73">
        <f t="shared" si="397"/>
        <v>0.019</v>
      </c>
      <c r="R1082" s="67">
        <f t="shared" si="398"/>
        <v>0.06</v>
      </c>
      <c r="S1082" s="74">
        <f t="shared" si="399"/>
        <v>0.365</v>
      </c>
      <c r="T1082" s="51">
        <v>8.76</v>
      </c>
      <c r="U1082" s="52" t="s">
        <v>4333</v>
      </c>
      <c r="V1082" s="26">
        <f>IF(E1082="","",SUMIF(OUTBOUND!$G:$G,WMS!E1082,OUTBOUND!$L:$L))</f>
        <v>2</v>
      </c>
      <c r="W1082" s="26">
        <f>IF(E1082="","",SUMIF(OUTBOUND!$G:$G,WMS!E1082,OUTBOUND!$M:$M))</f>
        <v>16</v>
      </c>
      <c r="X1082" s="73">
        <f>IF(E1082="","",SUMIF(OUTBOUND!$G:$G,WMS!E1082,OUTBOUND!$O:$O))</f>
        <v>6.4</v>
      </c>
      <c r="Y1082" s="73">
        <f>IF(E1082="","",SUMIF(OUTBOUND!$G:$G,WMS!E1082,OUTBOUND!$AC:$AC))</f>
        <v>5.84</v>
      </c>
      <c r="Z1082" s="73">
        <f>IF(E1082="","",SUMIF(OUTBOUND!$G:$G,WMS!E1082,OUTBOUND!$P:$P))</f>
        <v>0.038</v>
      </c>
      <c r="AA1082" s="26">
        <f t="shared" si="400"/>
        <v>1</v>
      </c>
      <c r="AB1082" s="26">
        <f t="shared" si="401"/>
        <v>8</v>
      </c>
      <c r="AC1082" s="73">
        <f t="shared" si="402"/>
        <v>3.2</v>
      </c>
      <c r="AD1082" s="73">
        <f t="shared" si="403"/>
        <v>2.92</v>
      </c>
      <c r="AE1082" s="73">
        <f t="shared" si="404"/>
        <v>0.022</v>
      </c>
      <c r="AF1082" s="82" t="b">
        <f t="shared" si="405"/>
        <v>1</v>
      </c>
    </row>
    <row r="1083" spans="1:32">
      <c r="A1083" s="43" t="s">
        <v>3685</v>
      </c>
      <c r="B1083" s="19" t="s">
        <v>2034</v>
      </c>
      <c r="C1083" s="19" t="s">
        <v>4400</v>
      </c>
      <c r="D1083" s="19">
        <v>42613701</v>
      </c>
      <c r="E1083" s="58" t="str">
        <f t="shared" si="394"/>
        <v>KG-ARI-1909-00203-04560/42613701</v>
      </c>
      <c r="F1083" s="19" t="s">
        <v>2043</v>
      </c>
      <c r="G1083" s="19" t="s">
        <v>2044</v>
      </c>
      <c r="H1083" s="45">
        <v>43733</v>
      </c>
      <c r="I1083" s="46">
        <v>21</v>
      </c>
      <c r="J1083" s="46">
        <v>126</v>
      </c>
      <c r="K1083" s="67">
        <f t="shared" si="395"/>
        <v>6</v>
      </c>
      <c r="L1083" s="47">
        <v>0.17</v>
      </c>
      <c r="M1083" s="68">
        <f t="shared" si="396"/>
        <v>3.57</v>
      </c>
      <c r="N1083" s="46">
        <v>29</v>
      </c>
      <c r="O1083" s="46">
        <v>17</v>
      </c>
      <c r="P1083" s="46">
        <v>22</v>
      </c>
      <c r="Q1083" s="73">
        <f t="shared" si="397"/>
        <v>0.011</v>
      </c>
      <c r="R1083" s="67">
        <f t="shared" si="398"/>
        <v>0.23</v>
      </c>
      <c r="S1083" s="74">
        <f t="shared" si="399"/>
        <v>0.0183333333333333</v>
      </c>
      <c r="T1083" s="51">
        <v>2.31</v>
      </c>
      <c r="U1083" s="52" t="s">
        <v>4333</v>
      </c>
      <c r="V1083" s="26">
        <f>IF(E1083="","",SUMIF(OUTBOUND!$G:$G,WMS!E1083,OUTBOUND!$L:$L))</f>
        <v>8</v>
      </c>
      <c r="W1083" s="26">
        <f>IF(E1083="","",SUMIF(OUTBOUND!$G:$G,WMS!E1083,OUTBOUND!$M:$M))</f>
        <v>48</v>
      </c>
      <c r="X1083" s="73">
        <f>IF(E1083="","",SUMIF(OUTBOUND!$G:$G,WMS!E1083,OUTBOUND!$O:$O))</f>
        <v>1.36</v>
      </c>
      <c r="Y1083" s="73">
        <f>IF(E1083="","",SUMIF(OUTBOUND!$G:$G,WMS!E1083,OUTBOUND!$AC:$AC))</f>
        <v>0.879999999999998</v>
      </c>
      <c r="Z1083" s="73">
        <f>IF(E1083="","",SUMIF(OUTBOUND!$G:$G,WMS!E1083,OUTBOUND!$P:$P))</f>
        <v>0.088</v>
      </c>
      <c r="AA1083" s="26">
        <f t="shared" si="400"/>
        <v>13</v>
      </c>
      <c r="AB1083" s="26">
        <f t="shared" si="401"/>
        <v>78</v>
      </c>
      <c r="AC1083" s="73">
        <f t="shared" si="402"/>
        <v>2.21</v>
      </c>
      <c r="AD1083" s="73">
        <f t="shared" si="403"/>
        <v>1.43</v>
      </c>
      <c r="AE1083" s="73">
        <f t="shared" si="404"/>
        <v>0.142</v>
      </c>
      <c r="AF1083" s="82" t="b">
        <f t="shared" si="405"/>
        <v>1</v>
      </c>
    </row>
    <row r="1084" spans="1:32">
      <c r="A1084" s="43" t="s">
        <v>3685</v>
      </c>
      <c r="B1084" s="19" t="s">
        <v>2034</v>
      </c>
      <c r="C1084" s="19" t="s">
        <v>4400</v>
      </c>
      <c r="D1084" s="19">
        <v>42742265</v>
      </c>
      <c r="E1084" s="58" t="str">
        <f t="shared" si="394"/>
        <v>KG-ARI-1909-00203-04560/42742265</v>
      </c>
      <c r="F1084" s="19" t="s">
        <v>2043</v>
      </c>
      <c r="G1084" s="19" t="s">
        <v>2045</v>
      </c>
      <c r="H1084" s="45">
        <v>43733</v>
      </c>
      <c r="I1084" s="46">
        <v>4</v>
      </c>
      <c r="J1084" s="46">
        <v>48</v>
      </c>
      <c r="K1084" s="67">
        <f t="shared" si="395"/>
        <v>12</v>
      </c>
      <c r="L1084" s="47">
        <v>1.29</v>
      </c>
      <c r="M1084" s="68">
        <f t="shared" si="396"/>
        <v>5.16</v>
      </c>
      <c r="N1084" s="46">
        <v>39.5</v>
      </c>
      <c r="O1084" s="46">
        <v>11.5</v>
      </c>
      <c r="P1084" s="46">
        <v>19</v>
      </c>
      <c r="Q1084" s="73">
        <f t="shared" si="397"/>
        <v>0.009</v>
      </c>
      <c r="R1084" s="67">
        <f t="shared" si="398"/>
        <v>0.03</v>
      </c>
      <c r="S1084" s="74">
        <f t="shared" si="399"/>
        <v>0.0925</v>
      </c>
      <c r="T1084" s="51">
        <v>4.44</v>
      </c>
      <c r="U1084" s="52" t="s">
        <v>4333</v>
      </c>
      <c r="V1084" s="26">
        <f>IF(E1084="","",SUMIF(OUTBOUND!$G:$G,WMS!E1084,OUTBOUND!$L:$L))</f>
        <v>1</v>
      </c>
      <c r="W1084" s="26">
        <f>IF(E1084="","",SUMIF(OUTBOUND!$G:$G,WMS!E1084,OUTBOUND!$M:$M))</f>
        <v>12</v>
      </c>
      <c r="X1084" s="73">
        <f>IF(E1084="","",SUMIF(OUTBOUND!$G:$G,WMS!E1084,OUTBOUND!$O:$O))</f>
        <v>1.29</v>
      </c>
      <c r="Y1084" s="73">
        <f>IF(E1084="","",SUMIF(OUTBOUND!$G:$G,WMS!E1084,OUTBOUND!$AC:$AC))</f>
        <v>1.11</v>
      </c>
      <c r="Z1084" s="73">
        <f>IF(E1084="","",SUMIF(OUTBOUND!$G:$G,WMS!E1084,OUTBOUND!$P:$P))</f>
        <v>0.009</v>
      </c>
      <c r="AA1084" s="26">
        <f t="shared" si="400"/>
        <v>3</v>
      </c>
      <c r="AB1084" s="26">
        <f t="shared" si="401"/>
        <v>36</v>
      </c>
      <c r="AC1084" s="73">
        <f t="shared" si="402"/>
        <v>3.87</v>
      </c>
      <c r="AD1084" s="73">
        <f t="shared" si="403"/>
        <v>3.33</v>
      </c>
      <c r="AE1084" s="73">
        <f t="shared" si="404"/>
        <v>0.021</v>
      </c>
      <c r="AF1084" s="82" t="b">
        <f t="shared" si="405"/>
        <v>1</v>
      </c>
    </row>
    <row r="1085" spans="1:32">
      <c r="A1085" s="43" t="s">
        <v>3685</v>
      </c>
      <c r="B1085" s="19" t="s">
        <v>2034</v>
      </c>
      <c r="C1085" s="19" t="s">
        <v>4400</v>
      </c>
      <c r="D1085" s="19">
        <v>42745143</v>
      </c>
      <c r="E1085" s="58" t="str">
        <f t="shared" si="394"/>
        <v>KG-ARI-1909-00203-04560/42745143</v>
      </c>
      <c r="F1085" s="19" t="s">
        <v>2043</v>
      </c>
      <c r="G1085" s="19" t="s">
        <v>2046</v>
      </c>
      <c r="H1085" s="45">
        <v>43733</v>
      </c>
      <c r="I1085" s="46">
        <v>7</v>
      </c>
      <c r="J1085" s="46">
        <v>84</v>
      </c>
      <c r="K1085" s="67">
        <f t="shared" si="395"/>
        <v>12</v>
      </c>
      <c r="L1085" s="47">
        <v>1.9</v>
      </c>
      <c r="M1085" s="68">
        <f t="shared" si="396"/>
        <v>13.3</v>
      </c>
      <c r="N1085" s="46">
        <v>49</v>
      </c>
      <c r="O1085" s="46">
        <v>11.5</v>
      </c>
      <c r="P1085" s="46">
        <v>19</v>
      </c>
      <c r="Q1085" s="73">
        <f t="shared" si="397"/>
        <v>0.011</v>
      </c>
      <c r="R1085" s="67">
        <f t="shared" si="398"/>
        <v>0.07</v>
      </c>
      <c r="S1085" s="74">
        <f t="shared" si="399"/>
        <v>0.134166666666667</v>
      </c>
      <c r="T1085" s="51">
        <v>11.27</v>
      </c>
      <c r="U1085" s="52" t="s">
        <v>4333</v>
      </c>
      <c r="V1085" s="26">
        <f>IF(E1085="","",SUMIF(OUTBOUND!$G:$G,WMS!E1085,OUTBOUND!$L:$L))</f>
        <v>1</v>
      </c>
      <c r="W1085" s="26">
        <f>IF(E1085="","",SUMIF(OUTBOUND!$G:$G,WMS!E1085,OUTBOUND!$M:$M))</f>
        <v>12</v>
      </c>
      <c r="X1085" s="73">
        <f>IF(E1085="","",SUMIF(OUTBOUND!$G:$G,WMS!E1085,OUTBOUND!$O:$O))</f>
        <v>1.9</v>
      </c>
      <c r="Y1085" s="73">
        <f>IF(E1085="","",SUMIF(OUTBOUND!$G:$G,WMS!E1085,OUTBOUND!$AC:$AC))</f>
        <v>1.61</v>
      </c>
      <c r="Z1085" s="73">
        <f>IF(E1085="","",SUMIF(OUTBOUND!$G:$G,WMS!E1085,OUTBOUND!$P:$P))</f>
        <v>0.011</v>
      </c>
      <c r="AA1085" s="26">
        <f t="shared" si="400"/>
        <v>6</v>
      </c>
      <c r="AB1085" s="26">
        <f t="shared" si="401"/>
        <v>72</v>
      </c>
      <c r="AC1085" s="73">
        <f t="shared" si="402"/>
        <v>11.4</v>
      </c>
      <c r="AD1085" s="73">
        <f t="shared" si="403"/>
        <v>9.66</v>
      </c>
      <c r="AE1085" s="73">
        <f t="shared" si="404"/>
        <v>0.059</v>
      </c>
      <c r="AF1085" s="82" t="b">
        <f t="shared" si="405"/>
        <v>1</v>
      </c>
    </row>
    <row r="1086" spans="1:32">
      <c r="A1086" s="43" t="s">
        <v>3685</v>
      </c>
      <c r="B1086" s="19" t="s">
        <v>2034</v>
      </c>
      <c r="C1086" s="19" t="s">
        <v>4400</v>
      </c>
      <c r="D1086" s="19" t="s">
        <v>4401</v>
      </c>
      <c r="E1086" s="58" t="str">
        <f t="shared" si="394"/>
        <v>KG-ARI-1909-00203-04560/42742258</v>
      </c>
      <c r="F1086" s="19" t="s">
        <v>2048</v>
      </c>
      <c r="G1086" s="19" t="s">
        <v>2049</v>
      </c>
      <c r="H1086" s="45">
        <v>43733</v>
      </c>
      <c r="I1086" s="46">
        <v>3</v>
      </c>
      <c r="J1086" s="46">
        <v>36</v>
      </c>
      <c r="K1086" s="67">
        <f t="shared" si="395"/>
        <v>12</v>
      </c>
      <c r="L1086" s="47">
        <v>0.7</v>
      </c>
      <c r="M1086" s="68">
        <f t="shared" si="396"/>
        <v>2.1</v>
      </c>
      <c r="N1086" s="46">
        <v>33</v>
      </c>
      <c r="O1086" s="46">
        <v>11.5</v>
      </c>
      <c r="P1086" s="46">
        <v>20</v>
      </c>
      <c r="Q1086" s="73">
        <f t="shared" si="397"/>
        <v>0.008</v>
      </c>
      <c r="R1086" s="67">
        <f t="shared" si="398"/>
        <v>0.02</v>
      </c>
      <c r="S1086" s="74">
        <f t="shared" si="399"/>
        <v>0.045</v>
      </c>
      <c r="T1086" s="51">
        <v>1.62</v>
      </c>
      <c r="U1086" s="52" t="s">
        <v>4333</v>
      </c>
      <c r="V1086" s="26">
        <f>IF(E1086="","",SUMIF(OUTBOUND!$G:$G,WMS!E1086,OUTBOUND!$L:$L))</f>
        <v>2</v>
      </c>
      <c r="W1086" s="26">
        <f>IF(E1086="","",SUMIF(OUTBOUND!$G:$G,WMS!E1086,OUTBOUND!$M:$M))</f>
        <v>24</v>
      </c>
      <c r="X1086" s="73">
        <f>IF(E1086="","",SUMIF(OUTBOUND!$G:$G,WMS!E1086,OUTBOUND!$O:$O))</f>
        <v>1.4</v>
      </c>
      <c r="Y1086" s="73">
        <f>IF(E1086="","",SUMIF(OUTBOUND!$G:$G,WMS!E1086,OUTBOUND!$AC:$AC))</f>
        <v>1.08</v>
      </c>
      <c r="Z1086" s="73">
        <f>IF(E1086="","",SUMIF(OUTBOUND!$G:$G,WMS!E1086,OUTBOUND!$P:$P))</f>
        <v>0.016</v>
      </c>
      <c r="AA1086" s="26">
        <f t="shared" si="400"/>
        <v>1</v>
      </c>
      <c r="AB1086" s="26">
        <f t="shared" si="401"/>
        <v>12</v>
      </c>
      <c r="AC1086" s="73">
        <f t="shared" si="402"/>
        <v>0.7</v>
      </c>
      <c r="AD1086" s="73">
        <f t="shared" si="403"/>
        <v>0.54</v>
      </c>
      <c r="AE1086" s="73">
        <f t="shared" si="404"/>
        <v>0.004</v>
      </c>
      <c r="AF1086" s="82" t="b">
        <f t="shared" si="405"/>
        <v>1</v>
      </c>
    </row>
    <row r="1087" spans="1:32">
      <c r="A1087" s="43" t="s">
        <v>3685</v>
      </c>
      <c r="B1087" s="19" t="s">
        <v>2034</v>
      </c>
      <c r="C1087" s="19" t="s">
        <v>4400</v>
      </c>
      <c r="D1087" s="19" t="s">
        <v>4402</v>
      </c>
      <c r="E1087" s="58" t="str">
        <f t="shared" si="394"/>
        <v>KG-ARI-1909-00203-04560/42742395</v>
      </c>
      <c r="F1087" s="19" t="s">
        <v>2048</v>
      </c>
      <c r="G1087" s="19" t="s">
        <v>2051</v>
      </c>
      <c r="H1087" s="45">
        <v>43733</v>
      </c>
      <c r="I1087" s="46">
        <v>6</v>
      </c>
      <c r="J1087" s="46">
        <v>72</v>
      </c>
      <c r="K1087" s="67">
        <f t="shared" si="395"/>
        <v>12</v>
      </c>
      <c r="L1087" s="47">
        <v>1.03</v>
      </c>
      <c r="M1087" s="68">
        <f t="shared" si="396"/>
        <v>6.18</v>
      </c>
      <c r="N1087" s="46">
        <v>33</v>
      </c>
      <c r="O1087" s="46">
        <v>11.5</v>
      </c>
      <c r="P1087" s="46">
        <v>20</v>
      </c>
      <c r="Q1087" s="73">
        <f t="shared" si="397"/>
        <v>0.008</v>
      </c>
      <c r="R1087" s="67">
        <f t="shared" si="398"/>
        <v>0.05</v>
      </c>
      <c r="S1087" s="74">
        <f t="shared" si="399"/>
        <v>0.0725</v>
      </c>
      <c r="T1087" s="51">
        <v>5.22</v>
      </c>
      <c r="U1087" s="52" t="s">
        <v>4333</v>
      </c>
      <c r="V1087" s="26">
        <f>IF(E1087="","",SUMIF(OUTBOUND!$G:$G,WMS!E1087,OUTBOUND!$L:$L))</f>
        <v>2</v>
      </c>
      <c r="W1087" s="26">
        <f>IF(E1087="","",SUMIF(OUTBOUND!$G:$G,WMS!E1087,OUTBOUND!$M:$M))</f>
        <v>24</v>
      </c>
      <c r="X1087" s="73">
        <f>IF(E1087="","",SUMIF(OUTBOUND!$G:$G,WMS!E1087,OUTBOUND!$O:$O))</f>
        <v>2.06</v>
      </c>
      <c r="Y1087" s="73">
        <f>IF(E1087="","",SUMIF(OUTBOUND!$G:$G,WMS!E1087,OUTBOUND!$AC:$AC))</f>
        <v>1.74</v>
      </c>
      <c r="Z1087" s="73">
        <f>IF(E1087="","",SUMIF(OUTBOUND!$G:$G,WMS!E1087,OUTBOUND!$P:$P))</f>
        <v>0.016</v>
      </c>
      <c r="AA1087" s="26">
        <f t="shared" si="400"/>
        <v>4</v>
      </c>
      <c r="AB1087" s="26">
        <f t="shared" si="401"/>
        <v>48</v>
      </c>
      <c r="AC1087" s="73">
        <f t="shared" si="402"/>
        <v>4.12</v>
      </c>
      <c r="AD1087" s="73">
        <f t="shared" si="403"/>
        <v>3.48</v>
      </c>
      <c r="AE1087" s="73">
        <f t="shared" si="404"/>
        <v>0.034</v>
      </c>
      <c r="AF1087" s="82" t="b">
        <f t="shared" si="405"/>
        <v>1</v>
      </c>
    </row>
    <row r="1088" spans="1:32">
      <c r="A1088" s="43" t="s">
        <v>3685</v>
      </c>
      <c r="B1088" s="19" t="s">
        <v>2052</v>
      </c>
      <c r="C1088" s="19" t="s">
        <v>4403</v>
      </c>
      <c r="D1088" s="19" t="s">
        <v>3959</v>
      </c>
      <c r="E1088" s="58" t="str">
        <f t="shared" si="394"/>
        <v>KG-ARI-1909-00203-04623/42056591</v>
      </c>
      <c r="F1088" s="19" t="s">
        <v>2054</v>
      </c>
      <c r="G1088" s="19" t="s">
        <v>2055</v>
      </c>
      <c r="H1088" s="45">
        <v>43733</v>
      </c>
      <c r="I1088" s="46">
        <v>44</v>
      </c>
      <c r="J1088" s="46">
        <v>264</v>
      </c>
      <c r="K1088" s="67">
        <f t="shared" si="395"/>
        <v>6</v>
      </c>
      <c r="L1088" s="47">
        <v>2.3</v>
      </c>
      <c r="M1088" s="68">
        <f t="shared" si="396"/>
        <v>101.2</v>
      </c>
      <c r="N1088" s="46">
        <v>47</v>
      </c>
      <c r="O1088" s="46">
        <v>19</v>
      </c>
      <c r="P1088" s="46">
        <v>25</v>
      </c>
      <c r="Q1088" s="73">
        <f t="shared" si="397"/>
        <v>0.022</v>
      </c>
      <c r="R1088" s="67">
        <f t="shared" si="398"/>
        <v>0.98</v>
      </c>
      <c r="S1088" s="74">
        <f t="shared" si="399"/>
        <v>0.333333333333333</v>
      </c>
      <c r="T1088" s="51">
        <v>88</v>
      </c>
      <c r="U1088" s="52" t="s">
        <v>4291</v>
      </c>
      <c r="V1088" s="26">
        <f>IF(E1088="","",SUMIF(OUTBOUND!$G:$G,WMS!E1088,OUTBOUND!$L:$L))</f>
        <v>22</v>
      </c>
      <c r="W1088" s="26">
        <f>IF(E1088="","",SUMIF(OUTBOUND!$G:$G,WMS!E1088,OUTBOUND!$M:$M))</f>
        <v>132</v>
      </c>
      <c r="X1088" s="73">
        <f>IF(E1088="","",SUMIF(OUTBOUND!$G:$G,WMS!E1088,OUTBOUND!$O:$O))</f>
        <v>50.6</v>
      </c>
      <c r="Y1088" s="73">
        <f>IF(E1088="","",SUMIF(OUTBOUND!$G:$G,WMS!E1088,OUTBOUND!$AC:$AC))</f>
        <v>44</v>
      </c>
      <c r="Z1088" s="73">
        <f>IF(E1088="","",SUMIF(OUTBOUND!$G:$G,WMS!E1088,OUTBOUND!$P:$P))</f>
        <v>0.484</v>
      </c>
      <c r="AA1088" s="26">
        <f t="shared" si="400"/>
        <v>22</v>
      </c>
      <c r="AB1088" s="26">
        <f t="shared" si="401"/>
        <v>132</v>
      </c>
      <c r="AC1088" s="73">
        <f t="shared" si="402"/>
        <v>50.6</v>
      </c>
      <c r="AD1088" s="73">
        <f t="shared" si="403"/>
        <v>44</v>
      </c>
      <c r="AE1088" s="73">
        <f t="shared" si="404"/>
        <v>0.496</v>
      </c>
      <c r="AF1088" s="82" t="b">
        <f t="shared" si="405"/>
        <v>1</v>
      </c>
    </row>
    <row r="1089" spans="1:32">
      <c r="A1089" s="43" t="s">
        <v>3685</v>
      </c>
      <c r="B1089" s="19" t="s">
        <v>2052</v>
      </c>
      <c r="C1089" s="19" t="s">
        <v>4403</v>
      </c>
      <c r="D1089" s="19" t="s">
        <v>4404</v>
      </c>
      <c r="E1089" s="58" t="str">
        <f t="shared" si="394"/>
        <v>KG-ARI-1909-00203-04623/42272366</v>
      </c>
      <c r="F1089" s="19" t="s">
        <v>2054</v>
      </c>
      <c r="G1089" s="19" t="s">
        <v>2056</v>
      </c>
      <c r="H1089" s="45">
        <v>43733</v>
      </c>
      <c r="I1089" s="46">
        <v>7</v>
      </c>
      <c r="J1089" s="46">
        <v>28</v>
      </c>
      <c r="K1089" s="67">
        <f t="shared" si="395"/>
        <v>4</v>
      </c>
      <c r="L1089" s="47">
        <v>3.74</v>
      </c>
      <c r="M1089" s="68">
        <f t="shared" si="396"/>
        <v>26.18</v>
      </c>
      <c r="N1089" s="46">
        <v>62</v>
      </c>
      <c r="O1089" s="46">
        <v>14</v>
      </c>
      <c r="P1089" s="46">
        <v>24.5</v>
      </c>
      <c r="Q1089" s="73">
        <f t="shared" si="397"/>
        <v>0.021</v>
      </c>
      <c r="R1089" s="67">
        <f t="shared" si="398"/>
        <v>0.15</v>
      </c>
      <c r="S1089" s="74">
        <f t="shared" si="399"/>
        <v>0.86</v>
      </c>
      <c r="T1089" s="51">
        <v>24.08</v>
      </c>
      <c r="U1089" s="52" t="s">
        <v>4405</v>
      </c>
      <c r="V1089" s="26">
        <f>IF(E1089="","",SUMIF(OUTBOUND!$G:$G,WMS!E1089,OUTBOUND!$L:$L))</f>
        <v>3</v>
      </c>
      <c r="W1089" s="26">
        <f>IF(E1089="","",SUMIF(OUTBOUND!$G:$G,WMS!E1089,OUTBOUND!$M:$M))</f>
        <v>12</v>
      </c>
      <c r="X1089" s="73">
        <f>IF(E1089="","",SUMIF(OUTBOUND!$G:$G,WMS!E1089,OUTBOUND!$O:$O))</f>
        <v>11.22</v>
      </c>
      <c r="Y1089" s="73">
        <f>IF(E1089="","",SUMIF(OUTBOUND!$G:$G,WMS!E1089,OUTBOUND!$AC:$AC))</f>
        <v>10.32</v>
      </c>
      <c r="Z1089" s="73">
        <f>IF(E1089="","",SUMIF(OUTBOUND!$G:$G,WMS!E1089,OUTBOUND!$P:$P))</f>
        <v>0.063</v>
      </c>
      <c r="AA1089" s="26">
        <f t="shared" si="400"/>
        <v>4</v>
      </c>
      <c r="AB1089" s="26">
        <f t="shared" si="401"/>
        <v>16</v>
      </c>
      <c r="AC1089" s="73">
        <f t="shared" si="402"/>
        <v>14.96</v>
      </c>
      <c r="AD1089" s="73">
        <f t="shared" si="403"/>
        <v>13.76</v>
      </c>
      <c r="AE1089" s="73">
        <f t="shared" si="404"/>
        <v>0.087</v>
      </c>
      <c r="AF1089" s="82" t="b">
        <f t="shared" si="405"/>
        <v>1</v>
      </c>
    </row>
    <row r="1090" spans="1:32">
      <c r="A1090" s="43" t="s">
        <v>3685</v>
      </c>
      <c r="B1090" s="19" t="s">
        <v>2052</v>
      </c>
      <c r="C1090" s="19" t="s">
        <v>4403</v>
      </c>
      <c r="D1090" s="19" t="s">
        <v>4406</v>
      </c>
      <c r="E1090" s="58" t="str">
        <f t="shared" si="394"/>
        <v>KG-ARI-1909-00203-04623/42056553</v>
      </c>
      <c r="F1090" s="19" t="s">
        <v>2054</v>
      </c>
      <c r="G1090" s="19" t="s">
        <v>2057</v>
      </c>
      <c r="H1090" s="45">
        <v>43733</v>
      </c>
      <c r="I1090" s="46">
        <v>10</v>
      </c>
      <c r="J1090" s="46">
        <v>60</v>
      </c>
      <c r="K1090" s="67">
        <f t="shared" si="395"/>
        <v>6</v>
      </c>
      <c r="L1090" s="47">
        <v>2.4</v>
      </c>
      <c r="M1090" s="68">
        <f t="shared" si="396"/>
        <v>24</v>
      </c>
      <c r="N1090" s="46">
        <v>37</v>
      </c>
      <c r="O1090" s="46">
        <v>24</v>
      </c>
      <c r="P1090" s="46">
        <v>28</v>
      </c>
      <c r="Q1090" s="73">
        <f t="shared" si="397"/>
        <v>0.025</v>
      </c>
      <c r="R1090" s="67">
        <f t="shared" si="398"/>
        <v>0.25</v>
      </c>
      <c r="S1090" s="74">
        <f t="shared" si="399"/>
        <v>0.358333333333333</v>
      </c>
      <c r="T1090" s="51">
        <v>21.5</v>
      </c>
      <c r="U1090" s="52" t="s">
        <v>4405</v>
      </c>
      <c r="V1090" s="26">
        <f>IF(E1090="","",SUMIF(OUTBOUND!$G:$G,WMS!E1090,OUTBOUND!$L:$L))</f>
        <v>4</v>
      </c>
      <c r="W1090" s="26">
        <f>IF(E1090="","",SUMIF(OUTBOUND!$G:$G,WMS!E1090,OUTBOUND!$M:$M))</f>
        <v>24</v>
      </c>
      <c r="X1090" s="73">
        <f>IF(E1090="","",SUMIF(OUTBOUND!$G:$G,WMS!E1090,OUTBOUND!$O:$O))</f>
        <v>9.6</v>
      </c>
      <c r="Y1090" s="73">
        <f>IF(E1090="","",SUMIF(OUTBOUND!$G:$G,WMS!E1090,OUTBOUND!$AC:$AC))</f>
        <v>8.59999999999999</v>
      </c>
      <c r="Z1090" s="73">
        <f>IF(E1090="","",SUMIF(OUTBOUND!$G:$G,WMS!E1090,OUTBOUND!$P:$P))</f>
        <v>0.1</v>
      </c>
      <c r="AA1090" s="26">
        <f t="shared" si="400"/>
        <v>6</v>
      </c>
      <c r="AB1090" s="26">
        <f t="shared" si="401"/>
        <v>36</v>
      </c>
      <c r="AC1090" s="73">
        <f t="shared" si="402"/>
        <v>14.4</v>
      </c>
      <c r="AD1090" s="73">
        <f t="shared" si="403"/>
        <v>12.9</v>
      </c>
      <c r="AE1090" s="73">
        <f t="shared" si="404"/>
        <v>0.15</v>
      </c>
      <c r="AF1090" s="82" t="b">
        <f t="shared" si="405"/>
        <v>1</v>
      </c>
    </row>
    <row r="1091" spans="1:32">
      <c r="A1091" s="43" t="s">
        <v>3685</v>
      </c>
      <c r="B1091" s="19" t="s">
        <v>2052</v>
      </c>
      <c r="C1091" s="19" t="s">
        <v>4403</v>
      </c>
      <c r="D1091" s="19" t="s">
        <v>4407</v>
      </c>
      <c r="E1091" s="58" t="str">
        <f t="shared" si="394"/>
        <v>KG-ARI-1909-00203-04623/42056560</v>
      </c>
      <c r="F1091" s="19" t="s">
        <v>2054</v>
      </c>
      <c r="G1091" s="19" t="s">
        <v>2058</v>
      </c>
      <c r="H1091" s="45">
        <v>43733</v>
      </c>
      <c r="I1091" s="46">
        <v>14</v>
      </c>
      <c r="J1091" s="46">
        <v>112</v>
      </c>
      <c r="K1091" s="67">
        <f t="shared" si="395"/>
        <v>8</v>
      </c>
      <c r="L1091" s="47">
        <v>2.3</v>
      </c>
      <c r="M1091" s="68">
        <f t="shared" si="396"/>
        <v>32.2</v>
      </c>
      <c r="N1091" s="46">
        <v>33.5</v>
      </c>
      <c r="O1091" s="46">
        <v>17.5</v>
      </c>
      <c r="P1091" s="46">
        <v>23</v>
      </c>
      <c r="Q1091" s="73">
        <f t="shared" si="397"/>
        <v>0.013</v>
      </c>
      <c r="R1091" s="67">
        <f t="shared" si="398"/>
        <v>0.19</v>
      </c>
      <c r="S1091" s="74">
        <f t="shared" si="399"/>
        <v>0.24375</v>
      </c>
      <c r="T1091" s="51">
        <v>27.3</v>
      </c>
      <c r="U1091" s="52" t="s">
        <v>4291</v>
      </c>
      <c r="V1091" s="26">
        <f>IF(E1091="","",SUMIF(OUTBOUND!$G:$G,WMS!E1091,OUTBOUND!$L:$L))</f>
        <v>2</v>
      </c>
      <c r="W1091" s="26">
        <f>IF(E1091="","",SUMIF(OUTBOUND!$G:$G,WMS!E1091,OUTBOUND!$M:$M))</f>
        <v>16</v>
      </c>
      <c r="X1091" s="73">
        <f>IF(E1091="","",SUMIF(OUTBOUND!$G:$G,WMS!E1091,OUTBOUND!$O:$O))</f>
        <v>4.6</v>
      </c>
      <c r="Y1091" s="73">
        <f>IF(E1091="","",SUMIF(OUTBOUND!$G:$G,WMS!E1091,OUTBOUND!$AC:$AC))</f>
        <v>3.9</v>
      </c>
      <c r="Z1091" s="73">
        <f>IF(E1091="","",SUMIF(OUTBOUND!$G:$G,WMS!E1091,OUTBOUND!$P:$P))</f>
        <v>0.026</v>
      </c>
      <c r="AA1091" s="26">
        <f t="shared" si="400"/>
        <v>12</v>
      </c>
      <c r="AB1091" s="26">
        <f t="shared" si="401"/>
        <v>96</v>
      </c>
      <c r="AC1091" s="73">
        <f t="shared" si="402"/>
        <v>27.6</v>
      </c>
      <c r="AD1091" s="73">
        <f t="shared" si="403"/>
        <v>23.4</v>
      </c>
      <c r="AE1091" s="73">
        <f t="shared" si="404"/>
        <v>0.164</v>
      </c>
      <c r="AF1091" s="82" t="b">
        <f t="shared" si="405"/>
        <v>1</v>
      </c>
    </row>
    <row r="1092" spans="1:32">
      <c r="A1092" s="43" t="s">
        <v>3685</v>
      </c>
      <c r="B1092" s="19" t="s">
        <v>2052</v>
      </c>
      <c r="C1092" s="19" t="s">
        <v>4403</v>
      </c>
      <c r="D1092" s="19" t="s">
        <v>3790</v>
      </c>
      <c r="E1092" s="58" t="str">
        <f t="shared" si="394"/>
        <v>KG-ARI-1909-00203-04623/17553933</v>
      </c>
      <c r="F1092" s="19" t="s">
        <v>2054</v>
      </c>
      <c r="G1092" s="19" t="s">
        <v>2059</v>
      </c>
      <c r="H1092" s="45">
        <v>43733</v>
      </c>
      <c r="I1092" s="46">
        <v>7</v>
      </c>
      <c r="J1092" s="46">
        <v>28</v>
      </c>
      <c r="K1092" s="67">
        <f t="shared" si="395"/>
        <v>4</v>
      </c>
      <c r="L1092" s="47">
        <v>13.3</v>
      </c>
      <c r="M1092" s="68">
        <f t="shared" si="396"/>
        <v>93.1</v>
      </c>
      <c r="N1092" s="46">
        <v>111</v>
      </c>
      <c r="O1092" s="46">
        <v>12</v>
      </c>
      <c r="P1092" s="46">
        <v>75</v>
      </c>
      <c r="Q1092" s="73">
        <f t="shared" si="397"/>
        <v>0.1</v>
      </c>
      <c r="R1092" s="67">
        <f t="shared" si="398"/>
        <v>0.7</v>
      </c>
      <c r="S1092" s="74">
        <f t="shared" si="399"/>
        <v>3.025</v>
      </c>
      <c r="T1092" s="51">
        <v>84.7</v>
      </c>
      <c r="U1092" s="52" t="s">
        <v>4405</v>
      </c>
      <c r="V1092" s="26">
        <f>IF(E1092="","",SUMIF(OUTBOUND!$G:$G,WMS!E1092,OUTBOUND!$L:$L))</f>
        <v>0</v>
      </c>
      <c r="W1092" s="26">
        <f>IF(E1092="","",SUMIF(OUTBOUND!$G:$G,WMS!E1092,OUTBOUND!$M:$M))</f>
        <v>0</v>
      </c>
      <c r="X1092" s="73">
        <f>IF(E1092="","",SUMIF(OUTBOUND!$G:$G,WMS!E1092,OUTBOUND!$O:$O))</f>
        <v>0</v>
      </c>
      <c r="Y1092" s="73">
        <f>IF(E1092="","",SUMIF(OUTBOUND!$G:$G,WMS!E1092,OUTBOUND!$AC:$AC))</f>
        <v>0</v>
      </c>
      <c r="Z1092" s="73">
        <f>IF(E1092="","",SUMIF(OUTBOUND!$G:$G,WMS!E1092,OUTBOUND!$P:$P))</f>
        <v>0</v>
      </c>
      <c r="AA1092" s="26">
        <f t="shared" si="400"/>
        <v>7</v>
      </c>
      <c r="AB1092" s="26">
        <f t="shared" si="401"/>
        <v>28</v>
      </c>
      <c r="AC1092" s="73">
        <f t="shared" si="402"/>
        <v>93.1</v>
      </c>
      <c r="AD1092" s="73">
        <f t="shared" si="403"/>
        <v>84.7</v>
      </c>
      <c r="AE1092" s="73">
        <f t="shared" si="404"/>
        <v>0.7</v>
      </c>
      <c r="AF1092" s="82" t="b">
        <f t="shared" si="405"/>
        <v>1</v>
      </c>
    </row>
    <row r="1093" spans="1:32">
      <c r="A1093" s="43" t="s">
        <v>3685</v>
      </c>
      <c r="B1093" s="19" t="s">
        <v>2052</v>
      </c>
      <c r="C1093" s="19" t="s">
        <v>4403</v>
      </c>
      <c r="D1093" s="19" t="s">
        <v>4408</v>
      </c>
      <c r="E1093" s="58" t="str">
        <f t="shared" si="394"/>
        <v>KG-ARI-1909-00203-04623/42056539</v>
      </c>
      <c r="F1093" s="19" t="s">
        <v>2054</v>
      </c>
      <c r="G1093" s="19" t="s">
        <v>2060</v>
      </c>
      <c r="H1093" s="45">
        <v>43733</v>
      </c>
      <c r="I1093" s="46">
        <v>17</v>
      </c>
      <c r="J1093" s="46">
        <v>136</v>
      </c>
      <c r="K1093" s="67">
        <f t="shared" si="395"/>
        <v>8</v>
      </c>
      <c r="L1093" s="47">
        <v>4.4</v>
      </c>
      <c r="M1093" s="68">
        <f t="shared" si="396"/>
        <v>74.8</v>
      </c>
      <c r="N1093" s="46">
        <v>37</v>
      </c>
      <c r="O1093" s="46">
        <v>28</v>
      </c>
      <c r="P1093" s="46">
        <v>28</v>
      </c>
      <c r="Q1093" s="73">
        <f t="shared" si="397"/>
        <v>0.029</v>
      </c>
      <c r="R1093" s="67">
        <f t="shared" si="398"/>
        <v>0.49</v>
      </c>
      <c r="S1093" s="74">
        <f t="shared" si="399"/>
        <v>0.4975</v>
      </c>
      <c r="T1093" s="51">
        <v>67.66</v>
      </c>
      <c r="U1093" s="52" t="s">
        <v>4290</v>
      </c>
      <c r="V1093" s="26">
        <f>IF(E1093="","",SUMIF(OUTBOUND!$G:$G,WMS!E1093,OUTBOUND!$L:$L))</f>
        <v>13</v>
      </c>
      <c r="W1093" s="26">
        <f>IF(E1093="","",SUMIF(OUTBOUND!$G:$G,WMS!E1093,OUTBOUND!$M:$M))</f>
        <v>104</v>
      </c>
      <c r="X1093" s="73">
        <f>IF(E1093="","",SUMIF(OUTBOUND!$G:$G,WMS!E1093,OUTBOUND!$O:$O))</f>
        <v>57.2</v>
      </c>
      <c r="Y1093" s="73">
        <f>IF(E1093="","",SUMIF(OUTBOUND!$G:$G,WMS!E1093,OUTBOUND!$AC:$AC))</f>
        <v>51.74</v>
      </c>
      <c r="Z1093" s="73">
        <f>IF(E1093="","",SUMIF(OUTBOUND!$G:$G,WMS!E1093,OUTBOUND!$P:$P))</f>
        <v>0.377</v>
      </c>
      <c r="AA1093" s="26">
        <f t="shared" si="400"/>
        <v>4</v>
      </c>
      <c r="AB1093" s="26">
        <f t="shared" si="401"/>
        <v>32</v>
      </c>
      <c r="AC1093" s="73">
        <f t="shared" si="402"/>
        <v>17.6</v>
      </c>
      <c r="AD1093" s="73">
        <f t="shared" si="403"/>
        <v>15.92</v>
      </c>
      <c r="AE1093" s="73">
        <f t="shared" si="404"/>
        <v>0.113</v>
      </c>
      <c r="AF1093" s="82" t="b">
        <f t="shared" si="405"/>
        <v>1</v>
      </c>
    </row>
    <row r="1094" spans="1:32">
      <c r="A1094" s="43" t="s">
        <v>3685</v>
      </c>
      <c r="B1094" s="19" t="s">
        <v>2052</v>
      </c>
      <c r="C1094" s="19" t="s">
        <v>4409</v>
      </c>
      <c r="D1094" s="19">
        <v>42697121</v>
      </c>
      <c r="E1094" s="58" t="str">
        <f t="shared" si="394"/>
        <v>KG-ARI -1909-00203-04623/42697121</v>
      </c>
      <c r="F1094" s="19" t="s">
        <v>2062</v>
      </c>
      <c r="G1094" s="19" t="s">
        <v>2063</v>
      </c>
      <c r="H1094" s="45">
        <v>43733</v>
      </c>
      <c r="I1094" s="46">
        <v>1</v>
      </c>
      <c r="J1094" s="46">
        <v>4</v>
      </c>
      <c r="K1094" s="67">
        <f t="shared" si="395"/>
        <v>4</v>
      </c>
      <c r="L1094" s="47">
        <v>17.5</v>
      </c>
      <c r="M1094" s="68">
        <f t="shared" si="396"/>
        <v>17.5</v>
      </c>
      <c r="N1094" s="46">
        <v>44</v>
      </c>
      <c r="O1094" s="46">
        <v>31</v>
      </c>
      <c r="P1094" s="46">
        <v>81</v>
      </c>
      <c r="Q1094" s="73">
        <f t="shared" si="397"/>
        <v>0.11</v>
      </c>
      <c r="R1094" s="67">
        <f t="shared" si="398"/>
        <v>0.11</v>
      </c>
      <c r="S1094" s="74">
        <f t="shared" si="399"/>
        <v>3.75</v>
      </c>
      <c r="T1094" s="51">
        <v>15</v>
      </c>
      <c r="U1094" s="52" t="s">
        <v>4298</v>
      </c>
      <c r="V1094" s="26">
        <f>IF(E1094="","",SUMIF(OUTBOUND!$G:$G,WMS!E1094,OUTBOUND!$L:$L))</f>
        <v>0</v>
      </c>
      <c r="W1094" s="26">
        <f>IF(E1094="","",SUMIF(OUTBOUND!$G:$G,WMS!E1094,OUTBOUND!$M:$M))</f>
        <v>0</v>
      </c>
      <c r="X1094" s="73">
        <f>IF(E1094="","",SUMIF(OUTBOUND!$G:$G,WMS!E1094,OUTBOUND!$O:$O))</f>
        <v>0</v>
      </c>
      <c r="Y1094" s="73">
        <f>IF(E1094="","",SUMIF(OUTBOUND!$G:$G,WMS!E1094,OUTBOUND!$AC:$AC))</f>
        <v>0</v>
      </c>
      <c r="Z1094" s="73">
        <f>IF(E1094="","",SUMIF(OUTBOUND!$G:$G,WMS!E1094,OUTBOUND!$P:$P))</f>
        <v>0</v>
      </c>
      <c r="AA1094" s="26">
        <f t="shared" si="400"/>
        <v>1</v>
      </c>
      <c r="AB1094" s="26">
        <f t="shared" si="401"/>
        <v>4</v>
      </c>
      <c r="AC1094" s="73">
        <f t="shared" si="402"/>
        <v>17.5</v>
      </c>
      <c r="AD1094" s="73">
        <f t="shared" si="403"/>
        <v>15</v>
      </c>
      <c r="AE1094" s="73">
        <f t="shared" si="404"/>
        <v>0.11</v>
      </c>
      <c r="AF1094" s="82" t="b">
        <f t="shared" si="405"/>
        <v>1</v>
      </c>
    </row>
    <row r="1095" spans="1:32">
      <c r="A1095" s="43" t="s">
        <v>3685</v>
      </c>
      <c r="B1095" s="19" t="s">
        <v>2052</v>
      </c>
      <c r="C1095" s="19" t="s">
        <v>4403</v>
      </c>
      <c r="D1095" s="19">
        <v>42022084</v>
      </c>
      <c r="E1095" s="58" t="str">
        <f t="shared" si="394"/>
        <v>KG-ARI-1909-00203-04623/42022084</v>
      </c>
      <c r="F1095" s="19" t="s">
        <v>2066</v>
      </c>
      <c r="G1095" s="19" t="s">
        <v>2067</v>
      </c>
      <c r="H1095" s="45">
        <v>43733</v>
      </c>
      <c r="I1095" s="46">
        <v>5</v>
      </c>
      <c r="J1095" s="46">
        <v>20</v>
      </c>
      <c r="K1095" s="67">
        <f t="shared" si="395"/>
        <v>4</v>
      </c>
      <c r="L1095" s="47">
        <v>17</v>
      </c>
      <c r="M1095" s="68">
        <f t="shared" si="396"/>
        <v>85</v>
      </c>
      <c r="N1095" s="46">
        <v>150.8</v>
      </c>
      <c r="O1095" s="46">
        <v>18.5</v>
      </c>
      <c r="P1095" s="46">
        <v>36.5</v>
      </c>
      <c r="Q1095" s="73">
        <f t="shared" si="397"/>
        <v>0.102</v>
      </c>
      <c r="R1095" s="67">
        <f t="shared" si="398"/>
        <v>0.51</v>
      </c>
      <c r="S1095" s="74">
        <f t="shared" si="399"/>
        <v>3.9</v>
      </c>
      <c r="T1095" s="51">
        <v>78</v>
      </c>
      <c r="U1095" s="52" t="s">
        <v>4405</v>
      </c>
      <c r="V1095" s="26">
        <f>IF(E1095="","",SUMIF(OUTBOUND!$G:$G,WMS!E1095,OUTBOUND!$L:$L))</f>
        <v>0</v>
      </c>
      <c r="W1095" s="26">
        <f>IF(E1095="","",SUMIF(OUTBOUND!$G:$G,WMS!E1095,OUTBOUND!$M:$M))</f>
        <v>0</v>
      </c>
      <c r="X1095" s="73">
        <f>IF(E1095="","",SUMIF(OUTBOUND!$G:$G,WMS!E1095,OUTBOUND!$O:$O))</f>
        <v>0</v>
      </c>
      <c r="Y1095" s="73">
        <f>IF(E1095="","",SUMIF(OUTBOUND!$G:$G,WMS!E1095,OUTBOUND!$AC:$AC))</f>
        <v>0</v>
      </c>
      <c r="Z1095" s="73">
        <f>IF(E1095="","",SUMIF(OUTBOUND!$G:$G,WMS!E1095,OUTBOUND!$P:$P))</f>
        <v>0</v>
      </c>
      <c r="AA1095" s="26">
        <f t="shared" si="400"/>
        <v>5</v>
      </c>
      <c r="AB1095" s="26">
        <f t="shared" si="401"/>
        <v>20</v>
      </c>
      <c r="AC1095" s="73">
        <f t="shared" si="402"/>
        <v>85</v>
      </c>
      <c r="AD1095" s="73">
        <f t="shared" si="403"/>
        <v>78</v>
      </c>
      <c r="AE1095" s="73">
        <f t="shared" si="404"/>
        <v>0.51</v>
      </c>
      <c r="AF1095" s="82" t="b">
        <f t="shared" si="405"/>
        <v>1</v>
      </c>
    </row>
    <row r="1096" spans="1:33">
      <c r="A1096" s="61" t="s">
        <v>3685</v>
      </c>
      <c r="B1096" s="62" t="s">
        <v>2052</v>
      </c>
      <c r="C1096" s="62" t="s">
        <v>4403</v>
      </c>
      <c r="D1096" s="62">
        <v>42348726</v>
      </c>
      <c r="E1096" s="58" t="str">
        <f t="shared" si="394"/>
        <v>KG-ARI-1909-00203-04623/42348726</v>
      </c>
      <c r="F1096" s="19" t="s">
        <v>2066</v>
      </c>
      <c r="G1096" s="19" t="s">
        <v>2068</v>
      </c>
      <c r="H1096" s="45">
        <v>43733</v>
      </c>
      <c r="I1096" s="46">
        <v>3</v>
      </c>
      <c r="J1096" s="46">
        <v>12</v>
      </c>
      <c r="K1096" s="67">
        <f t="shared" si="395"/>
        <v>4</v>
      </c>
      <c r="L1096" s="47">
        <v>7.8</v>
      </c>
      <c r="M1096" s="68">
        <f t="shared" si="396"/>
        <v>23.4</v>
      </c>
      <c r="N1096" s="46">
        <v>87</v>
      </c>
      <c r="O1096" s="46">
        <v>19</v>
      </c>
      <c r="P1096" s="46">
        <v>31</v>
      </c>
      <c r="Q1096" s="73">
        <f t="shared" si="397"/>
        <v>0.051</v>
      </c>
      <c r="R1096" s="67">
        <f t="shared" si="398"/>
        <v>0.15</v>
      </c>
      <c r="S1096" s="74">
        <f t="shared" si="399"/>
        <v>1.625</v>
      </c>
      <c r="T1096" s="51">
        <v>19.5</v>
      </c>
      <c r="U1096" s="52" t="s">
        <v>4291</v>
      </c>
      <c r="V1096" s="26">
        <f>IF(E1096="","",SUMIF(OUTBOUND!$G:$G,WMS!E1096,OUTBOUND!$L:$L))</f>
        <v>3</v>
      </c>
      <c r="W1096" s="26">
        <f>IF(E1096="","",SUMIF(OUTBOUND!$G:$G,WMS!E1096,OUTBOUND!$M:$M))</f>
        <v>12</v>
      </c>
      <c r="X1096" s="73">
        <f>IF(E1096="","",SUMIF(OUTBOUND!$G:$G,WMS!E1096,OUTBOUND!$O:$O))</f>
        <v>23.4</v>
      </c>
      <c r="Y1096" s="73">
        <f>IF(E1096="","",SUMIF(OUTBOUND!$G:$G,WMS!E1096,OUTBOUND!$AC:$AC))</f>
        <v>19.5</v>
      </c>
      <c r="Z1096" s="73">
        <f>IF(E1096="","",SUMIF(OUTBOUND!$G:$G,WMS!E1096,OUTBOUND!$P:$P))</f>
        <v>0.153</v>
      </c>
      <c r="AA1096" s="26">
        <f t="shared" si="400"/>
        <v>0</v>
      </c>
      <c r="AB1096" s="26">
        <f t="shared" si="401"/>
        <v>0</v>
      </c>
      <c r="AC1096" s="73">
        <f t="shared" si="402"/>
        <v>0</v>
      </c>
      <c r="AD1096" s="73">
        <f t="shared" si="403"/>
        <v>0</v>
      </c>
      <c r="AE1096" s="73">
        <f t="shared" si="404"/>
        <v>-0.003</v>
      </c>
      <c r="AF1096" s="82" t="e">
        <f t="shared" si="405"/>
        <v>#DIV/0!</v>
      </c>
      <c r="AG1096" s="60" t="s">
        <v>3310</v>
      </c>
    </row>
    <row r="1097" spans="1:32">
      <c r="A1097" s="43" t="s">
        <v>3685</v>
      </c>
      <c r="B1097" s="19" t="s">
        <v>2069</v>
      </c>
      <c r="C1097" s="19" t="s">
        <v>4410</v>
      </c>
      <c r="D1097" s="19">
        <v>42374497</v>
      </c>
      <c r="E1097" s="58" t="str">
        <f t="shared" si="394"/>
        <v>KG-ARI-1909-00203-04629/42374497</v>
      </c>
      <c r="F1097" s="19" t="s">
        <v>2071</v>
      </c>
      <c r="G1097" s="19" t="s">
        <v>2075</v>
      </c>
      <c r="H1097" s="45">
        <v>43733</v>
      </c>
      <c r="I1097" s="46">
        <v>3</v>
      </c>
      <c r="J1097" s="46">
        <v>30</v>
      </c>
      <c r="K1097" s="67">
        <f t="shared" si="395"/>
        <v>10</v>
      </c>
      <c r="L1097" s="47">
        <v>2.5</v>
      </c>
      <c r="M1097" s="68">
        <f t="shared" si="396"/>
        <v>7.5</v>
      </c>
      <c r="N1097" s="46">
        <v>31</v>
      </c>
      <c r="O1097" s="46">
        <v>23</v>
      </c>
      <c r="P1097" s="46">
        <v>13</v>
      </c>
      <c r="Q1097" s="73">
        <f t="shared" si="397"/>
        <v>0.009</v>
      </c>
      <c r="R1097" s="67">
        <f t="shared" si="398"/>
        <v>0.03</v>
      </c>
      <c r="S1097" s="74">
        <f t="shared" si="399"/>
        <v>0.23</v>
      </c>
      <c r="T1097" s="51">
        <v>6.9</v>
      </c>
      <c r="U1097" s="52" t="s">
        <v>4293</v>
      </c>
      <c r="V1097" s="26">
        <f>IF(E1097="","",SUMIF(OUTBOUND!$G:$G,WMS!E1097,OUTBOUND!$L:$L))</f>
        <v>2</v>
      </c>
      <c r="W1097" s="26">
        <f>IF(E1097="","",SUMIF(OUTBOUND!$G:$G,WMS!E1097,OUTBOUND!$M:$M))</f>
        <v>20</v>
      </c>
      <c r="X1097" s="73">
        <f>IF(E1097="","",SUMIF(OUTBOUND!$G:$G,WMS!E1097,OUTBOUND!$O:$O))</f>
        <v>5</v>
      </c>
      <c r="Y1097" s="73">
        <f>IF(E1097="","",SUMIF(OUTBOUND!$G:$G,WMS!E1097,OUTBOUND!$AC:$AC))</f>
        <v>4.6</v>
      </c>
      <c r="Z1097" s="73">
        <f>IF(E1097="","",SUMIF(OUTBOUND!$G:$G,WMS!E1097,OUTBOUND!$P:$P))</f>
        <v>0.018</v>
      </c>
      <c r="AA1097" s="26">
        <f t="shared" si="400"/>
        <v>1</v>
      </c>
      <c r="AB1097" s="26">
        <f t="shared" si="401"/>
        <v>10</v>
      </c>
      <c r="AC1097" s="73">
        <f t="shared" si="402"/>
        <v>2.5</v>
      </c>
      <c r="AD1097" s="73">
        <f t="shared" si="403"/>
        <v>2.3</v>
      </c>
      <c r="AE1097" s="73">
        <f t="shared" si="404"/>
        <v>0.012</v>
      </c>
      <c r="AF1097" s="82" t="b">
        <f t="shared" si="405"/>
        <v>1</v>
      </c>
    </row>
    <row r="1098" spans="1:32">
      <c r="A1098" s="43" t="s">
        <v>3685</v>
      </c>
      <c r="B1098" s="19" t="s">
        <v>2069</v>
      </c>
      <c r="C1098" s="19" t="s">
        <v>4410</v>
      </c>
      <c r="D1098" s="19">
        <v>42483755</v>
      </c>
      <c r="E1098" s="58" t="str">
        <f t="shared" si="394"/>
        <v>KG-ARI-1909-00203-04629/42483755</v>
      </c>
      <c r="F1098" s="19" t="s">
        <v>2071</v>
      </c>
      <c r="G1098" s="19" t="s">
        <v>2072</v>
      </c>
      <c r="H1098" s="45">
        <v>43733</v>
      </c>
      <c r="I1098" s="46">
        <v>3</v>
      </c>
      <c r="J1098" s="46">
        <v>36</v>
      </c>
      <c r="K1098" s="67">
        <f t="shared" si="395"/>
        <v>12</v>
      </c>
      <c r="L1098" s="47">
        <v>0.6</v>
      </c>
      <c r="M1098" s="68">
        <f t="shared" si="396"/>
        <v>1.8</v>
      </c>
      <c r="N1098" s="46">
        <v>20</v>
      </c>
      <c r="O1098" s="46">
        <v>17</v>
      </c>
      <c r="P1098" s="46">
        <v>11</v>
      </c>
      <c r="Q1098" s="73">
        <f t="shared" si="397"/>
        <v>0.004</v>
      </c>
      <c r="R1098" s="67">
        <f t="shared" si="398"/>
        <v>0.01</v>
      </c>
      <c r="S1098" s="74">
        <f t="shared" si="399"/>
        <v>0.0361111111111111</v>
      </c>
      <c r="T1098" s="51">
        <v>1.3</v>
      </c>
      <c r="U1098" s="52" t="s">
        <v>4339</v>
      </c>
      <c r="V1098" s="26">
        <f>IF(E1098="","",SUMIF(OUTBOUND!$G:$G,WMS!E1098,OUTBOUND!$L:$L))</f>
        <v>1</v>
      </c>
      <c r="W1098" s="26">
        <f>IF(E1098="","",SUMIF(OUTBOUND!$G:$G,WMS!E1098,OUTBOUND!$M:$M))</f>
        <v>12</v>
      </c>
      <c r="X1098" s="73">
        <f>IF(E1098="","",SUMIF(OUTBOUND!$G:$G,WMS!E1098,OUTBOUND!$O:$O))</f>
        <v>0.6</v>
      </c>
      <c r="Y1098" s="73">
        <f>IF(E1098="","",SUMIF(OUTBOUND!$G:$G,WMS!E1098,OUTBOUND!$AC:$AC))</f>
        <v>0.433333333333333</v>
      </c>
      <c r="Z1098" s="73">
        <f>IF(E1098="","",SUMIF(OUTBOUND!$G:$G,WMS!E1098,OUTBOUND!$P:$P))</f>
        <v>0.004</v>
      </c>
      <c r="AA1098" s="26">
        <f t="shared" si="400"/>
        <v>2</v>
      </c>
      <c r="AB1098" s="26">
        <f t="shared" si="401"/>
        <v>24</v>
      </c>
      <c r="AC1098" s="73">
        <f t="shared" si="402"/>
        <v>1.2</v>
      </c>
      <c r="AD1098" s="73">
        <f t="shared" si="403"/>
        <v>0.866666666666667</v>
      </c>
      <c r="AE1098" s="73">
        <f t="shared" si="404"/>
        <v>0.006</v>
      </c>
      <c r="AF1098" s="82" t="b">
        <f t="shared" si="405"/>
        <v>1</v>
      </c>
    </row>
    <row r="1099" spans="1:32">
      <c r="A1099" s="43" t="s">
        <v>3685</v>
      </c>
      <c r="B1099" s="19" t="s">
        <v>2069</v>
      </c>
      <c r="C1099" s="19" t="s">
        <v>4410</v>
      </c>
      <c r="D1099" s="19">
        <v>42570363</v>
      </c>
      <c r="E1099" s="58" t="str">
        <f t="shared" si="394"/>
        <v>KG-ARI-1909-00203-04629/42570363</v>
      </c>
      <c r="F1099" s="19" t="s">
        <v>2071</v>
      </c>
      <c r="G1099" s="19" t="s">
        <v>2072</v>
      </c>
      <c r="H1099" s="45">
        <v>43733</v>
      </c>
      <c r="I1099" s="46">
        <v>7</v>
      </c>
      <c r="J1099" s="46">
        <v>84</v>
      </c>
      <c r="K1099" s="67">
        <f t="shared" si="395"/>
        <v>12</v>
      </c>
      <c r="L1099" s="47">
        <v>0.7</v>
      </c>
      <c r="M1099" s="68">
        <f t="shared" si="396"/>
        <v>4.9</v>
      </c>
      <c r="N1099" s="46">
        <v>20</v>
      </c>
      <c r="O1099" s="46">
        <v>17</v>
      </c>
      <c r="P1099" s="46">
        <v>11</v>
      </c>
      <c r="Q1099" s="73">
        <f t="shared" si="397"/>
        <v>0.004</v>
      </c>
      <c r="R1099" s="67">
        <f t="shared" si="398"/>
        <v>0.03</v>
      </c>
      <c r="S1099" s="74">
        <f t="shared" si="399"/>
        <v>0.0464285714285714</v>
      </c>
      <c r="T1099" s="51">
        <v>3.9</v>
      </c>
      <c r="U1099" s="52" t="s">
        <v>4293</v>
      </c>
      <c r="V1099" s="26">
        <f>IF(E1099="","",SUMIF(OUTBOUND!$G:$G,WMS!E1099,OUTBOUND!$L:$L))</f>
        <v>5</v>
      </c>
      <c r="W1099" s="26">
        <f>IF(E1099="","",SUMIF(OUTBOUND!$G:$G,WMS!E1099,OUTBOUND!$M:$M))</f>
        <v>60</v>
      </c>
      <c r="X1099" s="73">
        <f>IF(E1099="","",SUMIF(OUTBOUND!$G:$G,WMS!E1099,OUTBOUND!$O:$O))</f>
        <v>3.5</v>
      </c>
      <c r="Y1099" s="73">
        <f>IF(E1099="","",SUMIF(OUTBOUND!$G:$G,WMS!E1099,OUTBOUND!$AC:$AC))</f>
        <v>2.78571428571428</v>
      </c>
      <c r="Z1099" s="73">
        <f>IF(E1099="","",SUMIF(OUTBOUND!$G:$G,WMS!E1099,OUTBOUND!$P:$P))</f>
        <v>0.02</v>
      </c>
      <c r="AA1099" s="26">
        <f t="shared" si="400"/>
        <v>2</v>
      </c>
      <c r="AB1099" s="26">
        <f t="shared" si="401"/>
        <v>24</v>
      </c>
      <c r="AC1099" s="73">
        <f t="shared" si="402"/>
        <v>1.4</v>
      </c>
      <c r="AD1099" s="73">
        <f t="shared" si="403"/>
        <v>1.11428571428572</v>
      </c>
      <c r="AE1099" s="73">
        <f t="shared" si="404"/>
        <v>0.01</v>
      </c>
      <c r="AF1099" s="82" t="b">
        <f t="shared" si="405"/>
        <v>1</v>
      </c>
    </row>
    <row r="1100" spans="1:32">
      <c r="A1100" s="43" t="s">
        <v>3685</v>
      </c>
      <c r="B1100" s="19" t="s">
        <v>2069</v>
      </c>
      <c r="C1100" s="19" t="s">
        <v>4410</v>
      </c>
      <c r="D1100" s="19">
        <v>42585053</v>
      </c>
      <c r="E1100" s="58" t="str">
        <f t="shared" si="394"/>
        <v>KG-ARI-1909-00203-04629/42585053</v>
      </c>
      <c r="F1100" s="19" t="s">
        <v>2071</v>
      </c>
      <c r="G1100" s="19" t="s">
        <v>2072</v>
      </c>
      <c r="H1100" s="45">
        <v>43733</v>
      </c>
      <c r="I1100" s="46">
        <v>2</v>
      </c>
      <c r="J1100" s="46">
        <v>24</v>
      </c>
      <c r="K1100" s="67">
        <f t="shared" si="395"/>
        <v>12</v>
      </c>
      <c r="L1100" s="47">
        <v>0.7</v>
      </c>
      <c r="M1100" s="68">
        <f t="shared" si="396"/>
        <v>1.4</v>
      </c>
      <c r="N1100" s="46">
        <v>20</v>
      </c>
      <c r="O1100" s="46">
        <v>17</v>
      </c>
      <c r="P1100" s="46">
        <v>11</v>
      </c>
      <c r="Q1100" s="73">
        <f t="shared" si="397"/>
        <v>0.004</v>
      </c>
      <c r="R1100" s="67">
        <f t="shared" si="398"/>
        <v>0.01</v>
      </c>
      <c r="S1100" s="74">
        <f t="shared" si="399"/>
        <v>0.05</v>
      </c>
      <c r="T1100" s="51">
        <v>1.2</v>
      </c>
      <c r="U1100" s="52" t="s">
        <v>4293</v>
      </c>
      <c r="V1100" s="26">
        <f>IF(E1100="","",SUMIF(OUTBOUND!$G:$G,WMS!E1100,OUTBOUND!$L:$L))</f>
        <v>1</v>
      </c>
      <c r="W1100" s="26">
        <f>IF(E1100="","",SUMIF(OUTBOUND!$G:$G,WMS!E1100,OUTBOUND!$M:$M))</f>
        <v>12</v>
      </c>
      <c r="X1100" s="73">
        <f>IF(E1100="","",SUMIF(OUTBOUND!$G:$G,WMS!E1100,OUTBOUND!$O:$O))</f>
        <v>0.7</v>
      </c>
      <c r="Y1100" s="73">
        <f>IF(E1100="","",SUMIF(OUTBOUND!$G:$G,WMS!E1100,OUTBOUND!$AC:$AC))</f>
        <v>0.6</v>
      </c>
      <c r="Z1100" s="73">
        <f>IF(E1100="","",SUMIF(OUTBOUND!$G:$G,WMS!E1100,OUTBOUND!$P:$P))</f>
        <v>0.004</v>
      </c>
      <c r="AA1100" s="26">
        <f t="shared" si="400"/>
        <v>1</v>
      </c>
      <c r="AB1100" s="26">
        <f t="shared" si="401"/>
        <v>12</v>
      </c>
      <c r="AC1100" s="73">
        <f t="shared" si="402"/>
        <v>0.7</v>
      </c>
      <c r="AD1100" s="73">
        <f t="shared" si="403"/>
        <v>0.6</v>
      </c>
      <c r="AE1100" s="73">
        <f t="shared" si="404"/>
        <v>0.006</v>
      </c>
      <c r="AF1100" s="82" t="b">
        <f t="shared" si="405"/>
        <v>1</v>
      </c>
    </row>
    <row r="1101" spans="1:32">
      <c r="A1101" s="43" t="s">
        <v>3685</v>
      </c>
      <c r="B1101" s="19" t="s">
        <v>2069</v>
      </c>
      <c r="C1101" s="19" t="s">
        <v>4410</v>
      </c>
      <c r="D1101" s="19">
        <v>42607977</v>
      </c>
      <c r="E1101" s="58" t="str">
        <f t="shared" si="394"/>
        <v>KG-ARI-1909-00203-04629/42607977</v>
      </c>
      <c r="F1101" s="19" t="s">
        <v>2071</v>
      </c>
      <c r="G1101" s="19" t="s">
        <v>2072</v>
      </c>
      <c r="H1101" s="45">
        <v>43733</v>
      </c>
      <c r="I1101" s="46">
        <v>3</v>
      </c>
      <c r="J1101" s="46">
        <v>36</v>
      </c>
      <c r="K1101" s="67">
        <f t="shared" si="395"/>
        <v>12</v>
      </c>
      <c r="L1101" s="47">
        <v>0.5</v>
      </c>
      <c r="M1101" s="68">
        <f t="shared" si="396"/>
        <v>1.5</v>
      </c>
      <c r="N1101" s="46">
        <v>20</v>
      </c>
      <c r="O1101" s="46">
        <v>17</v>
      </c>
      <c r="P1101" s="46">
        <v>11</v>
      </c>
      <c r="Q1101" s="73">
        <f t="shared" si="397"/>
        <v>0.004</v>
      </c>
      <c r="R1101" s="67">
        <f t="shared" si="398"/>
        <v>0.01</v>
      </c>
      <c r="S1101" s="74">
        <f t="shared" si="399"/>
        <v>0.0277777777777778</v>
      </c>
      <c r="T1101" s="51">
        <v>1</v>
      </c>
      <c r="U1101" s="52" t="s">
        <v>4293</v>
      </c>
      <c r="V1101" s="26">
        <f>IF(E1101="","",SUMIF(OUTBOUND!$G:$G,WMS!E1101,OUTBOUND!$L:$L))</f>
        <v>2</v>
      </c>
      <c r="W1101" s="26">
        <f>IF(E1101="","",SUMIF(OUTBOUND!$G:$G,WMS!E1101,OUTBOUND!$M:$M))</f>
        <v>24</v>
      </c>
      <c r="X1101" s="73">
        <f>IF(E1101="","",SUMIF(OUTBOUND!$G:$G,WMS!E1101,OUTBOUND!$O:$O))</f>
        <v>1</v>
      </c>
      <c r="Y1101" s="73">
        <f>IF(E1101="","",SUMIF(OUTBOUND!$G:$G,WMS!E1101,OUTBOUND!$AC:$AC))</f>
        <v>0.666666666666667</v>
      </c>
      <c r="Z1101" s="73">
        <f>IF(E1101="","",SUMIF(OUTBOUND!$G:$G,WMS!E1101,OUTBOUND!$P:$P))</f>
        <v>0.008</v>
      </c>
      <c r="AA1101" s="26">
        <f t="shared" si="400"/>
        <v>1</v>
      </c>
      <c r="AB1101" s="26">
        <f t="shared" si="401"/>
        <v>12</v>
      </c>
      <c r="AC1101" s="73">
        <f t="shared" si="402"/>
        <v>0.5</v>
      </c>
      <c r="AD1101" s="73">
        <f t="shared" si="403"/>
        <v>0.333333333333333</v>
      </c>
      <c r="AE1101" s="73">
        <f t="shared" si="404"/>
        <v>0.002</v>
      </c>
      <c r="AF1101" s="82" t="b">
        <f t="shared" si="405"/>
        <v>1</v>
      </c>
    </row>
    <row r="1102" spans="1:32">
      <c r="A1102" s="43" t="s">
        <v>3685</v>
      </c>
      <c r="B1102" s="19" t="s">
        <v>2069</v>
      </c>
      <c r="C1102" s="19" t="s">
        <v>4410</v>
      </c>
      <c r="D1102" s="19">
        <v>42614654</v>
      </c>
      <c r="E1102" s="58" t="str">
        <f t="shared" si="394"/>
        <v>KG-ARI-1909-00203-04629/42614654</v>
      </c>
      <c r="F1102" s="19" t="s">
        <v>2071</v>
      </c>
      <c r="G1102" s="19" t="s">
        <v>2076</v>
      </c>
      <c r="H1102" s="45">
        <v>43733</v>
      </c>
      <c r="I1102" s="46">
        <v>13</v>
      </c>
      <c r="J1102" s="46">
        <v>195</v>
      </c>
      <c r="K1102" s="67">
        <f t="shared" si="395"/>
        <v>15</v>
      </c>
      <c r="L1102" s="47">
        <v>0.5</v>
      </c>
      <c r="M1102" s="68">
        <f t="shared" si="396"/>
        <v>6.5</v>
      </c>
      <c r="N1102" s="46">
        <v>20</v>
      </c>
      <c r="O1102" s="46">
        <v>17</v>
      </c>
      <c r="P1102" s="46">
        <v>11</v>
      </c>
      <c r="Q1102" s="73">
        <f t="shared" si="397"/>
        <v>0.004</v>
      </c>
      <c r="R1102" s="67">
        <f t="shared" si="398"/>
        <v>0.05</v>
      </c>
      <c r="S1102" s="74">
        <f t="shared" si="399"/>
        <v>0.0205128205128205</v>
      </c>
      <c r="T1102" s="51">
        <v>4</v>
      </c>
      <c r="U1102" s="52" t="s">
        <v>4293</v>
      </c>
      <c r="V1102" s="26">
        <f>IF(E1102="","",SUMIF(OUTBOUND!$G:$G,WMS!E1102,OUTBOUND!$L:$L))</f>
        <v>2</v>
      </c>
      <c r="W1102" s="26">
        <f>IF(E1102="","",SUMIF(OUTBOUND!$G:$G,WMS!E1102,OUTBOUND!$M:$M))</f>
        <v>30</v>
      </c>
      <c r="X1102" s="73">
        <f>IF(E1102="","",SUMIF(OUTBOUND!$G:$G,WMS!E1102,OUTBOUND!$O:$O))</f>
        <v>1</v>
      </c>
      <c r="Y1102" s="73">
        <f>IF(E1102="","",SUMIF(OUTBOUND!$G:$G,WMS!E1102,OUTBOUND!$AC:$AC))</f>
        <v>0.615384615384615</v>
      </c>
      <c r="Z1102" s="73">
        <f>IF(E1102="","",SUMIF(OUTBOUND!$G:$G,WMS!E1102,OUTBOUND!$P:$P))</f>
        <v>0.008</v>
      </c>
      <c r="AA1102" s="26">
        <f t="shared" si="400"/>
        <v>11</v>
      </c>
      <c r="AB1102" s="26">
        <f t="shared" si="401"/>
        <v>165</v>
      </c>
      <c r="AC1102" s="73">
        <f t="shared" si="402"/>
        <v>5.5</v>
      </c>
      <c r="AD1102" s="73">
        <f t="shared" si="403"/>
        <v>3.38461538461538</v>
      </c>
      <c r="AE1102" s="73">
        <f t="shared" si="404"/>
        <v>0.042</v>
      </c>
      <c r="AF1102" s="82" t="b">
        <f t="shared" si="405"/>
        <v>1</v>
      </c>
    </row>
    <row r="1103" spans="1:32">
      <c r="A1103" s="43" t="s">
        <v>3685</v>
      </c>
      <c r="B1103" s="19" t="s">
        <v>2069</v>
      </c>
      <c r="C1103" s="19" t="s">
        <v>4410</v>
      </c>
      <c r="D1103" s="19">
        <v>42614753</v>
      </c>
      <c r="E1103" s="58" t="str">
        <f t="shared" si="394"/>
        <v>KG-ARI-1909-00203-04629/42614753</v>
      </c>
      <c r="F1103" s="19" t="s">
        <v>2071</v>
      </c>
      <c r="G1103" s="19" t="s">
        <v>2072</v>
      </c>
      <c r="H1103" s="45">
        <v>43733</v>
      </c>
      <c r="I1103" s="46">
        <v>3</v>
      </c>
      <c r="J1103" s="46">
        <v>36</v>
      </c>
      <c r="K1103" s="67">
        <f t="shared" si="395"/>
        <v>12</v>
      </c>
      <c r="L1103" s="47">
        <v>0.55</v>
      </c>
      <c r="M1103" s="68">
        <f t="shared" si="396"/>
        <v>1.65</v>
      </c>
      <c r="N1103" s="46">
        <v>20</v>
      </c>
      <c r="O1103" s="46">
        <v>17</v>
      </c>
      <c r="P1103" s="46">
        <v>11</v>
      </c>
      <c r="Q1103" s="73">
        <f t="shared" si="397"/>
        <v>0.004</v>
      </c>
      <c r="R1103" s="67">
        <f t="shared" si="398"/>
        <v>0.01</v>
      </c>
      <c r="S1103" s="74">
        <f t="shared" si="399"/>
        <v>0.0333333333333333</v>
      </c>
      <c r="T1103" s="51">
        <v>1.2</v>
      </c>
      <c r="U1103" s="52" t="s">
        <v>4293</v>
      </c>
      <c r="V1103" s="26">
        <f>IF(E1103="","",SUMIF(OUTBOUND!$G:$G,WMS!E1103,OUTBOUND!$L:$L))</f>
        <v>2</v>
      </c>
      <c r="W1103" s="26">
        <f>IF(E1103="","",SUMIF(OUTBOUND!$G:$G,WMS!E1103,OUTBOUND!$M:$M))</f>
        <v>24</v>
      </c>
      <c r="X1103" s="73">
        <f>IF(E1103="","",SUMIF(OUTBOUND!$G:$G,WMS!E1103,OUTBOUND!$O:$O))</f>
        <v>1.1</v>
      </c>
      <c r="Y1103" s="73">
        <f>IF(E1103="","",SUMIF(OUTBOUND!$G:$G,WMS!E1103,OUTBOUND!$AC:$AC))</f>
        <v>0.799999999999999</v>
      </c>
      <c r="Z1103" s="73">
        <f>IF(E1103="","",SUMIF(OUTBOUND!$G:$G,WMS!E1103,OUTBOUND!$P:$P))</f>
        <v>0.008</v>
      </c>
      <c r="AA1103" s="26">
        <f t="shared" si="400"/>
        <v>1</v>
      </c>
      <c r="AB1103" s="26">
        <f t="shared" si="401"/>
        <v>12</v>
      </c>
      <c r="AC1103" s="73">
        <f t="shared" si="402"/>
        <v>0.55</v>
      </c>
      <c r="AD1103" s="73">
        <f t="shared" si="403"/>
        <v>0.400000000000001</v>
      </c>
      <c r="AE1103" s="73">
        <f t="shared" si="404"/>
        <v>0.002</v>
      </c>
      <c r="AF1103" s="82" t="b">
        <f t="shared" si="405"/>
        <v>1</v>
      </c>
    </row>
    <row r="1104" spans="1:33">
      <c r="A1104" s="61" t="s">
        <v>3685</v>
      </c>
      <c r="B1104" s="62" t="s">
        <v>2069</v>
      </c>
      <c r="C1104" s="62" t="s">
        <v>4410</v>
      </c>
      <c r="D1104" s="62">
        <v>42623564</v>
      </c>
      <c r="E1104" s="58" t="str">
        <f t="shared" si="394"/>
        <v>KG-ARI-1909-00203-04629/42623564</v>
      </c>
      <c r="F1104" s="19" t="s">
        <v>2071</v>
      </c>
      <c r="G1104" s="19" t="s">
        <v>2073</v>
      </c>
      <c r="H1104" s="45">
        <v>43733</v>
      </c>
      <c r="I1104" s="46">
        <v>2</v>
      </c>
      <c r="J1104" s="46">
        <v>16</v>
      </c>
      <c r="K1104" s="67">
        <f t="shared" si="395"/>
        <v>8</v>
      </c>
      <c r="L1104" s="47">
        <v>2.4</v>
      </c>
      <c r="M1104" s="68">
        <f t="shared" si="396"/>
        <v>4.8</v>
      </c>
      <c r="N1104" s="46">
        <v>29</v>
      </c>
      <c r="O1104" s="46">
        <v>18</v>
      </c>
      <c r="P1104" s="46">
        <v>21</v>
      </c>
      <c r="Q1104" s="73">
        <f t="shared" si="397"/>
        <v>0.011</v>
      </c>
      <c r="R1104" s="67">
        <f t="shared" si="398"/>
        <v>0.02</v>
      </c>
      <c r="S1104" s="74">
        <f t="shared" si="399"/>
        <v>0.2625</v>
      </c>
      <c r="T1104" s="51">
        <v>4.2</v>
      </c>
      <c r="U1104" s="52" t="s">
        <v>4293</v>
      </c>
      <c r="V1104" s="26">
        <f>IF(E1104="","",SUMIF(OUTBOUND!$G:$G,WMS!E1104,OUTBOUND!$L:$L))</f>
        <v>2</v>
      </c>
      <c r="W1104" s="26">
        <f>IF(E1104="","",SUMIF(OUTBOUND!$G:$G,WMS!E1104,OUTBOUND!$M:$M))</f>
        <v>16</v>
      </c>
      <c r="X1104" s="73">
        <f>IF(E1104="","",SUMIF(OUTBOUND!$G:$G,WMS!E1104,OUTBOUND!$O:$O))</f>
        <v>4.8</v>
      </c>
      <c r="Y1104" s="73">
        <f>IF(E1104="","",SUMIF(OUTBOUND!$G:$G,WMS!E1104,OUTBOUND!$AC:$AC))</f>
        <v>4.2</v>
      </c>
      <c r="Z1104" s="73">
        <f>IF(E1104="","",SUMIF(OUTBOUND!$G:$G,WMS!E1104,OUTBOUND!$P:$P))</f>
        <v>0.022</v>
      </c>
      <c r="AA1104" s="26">
        <f t="shared" si="400"/>
        <v>0</v>
      </c>
      <c r="AB1104" s="26">
        <f t="shared" si="401"/>
        <v>0</v>
      </c>
      <c r="AC1104" s="73">
        <f t="shared" si="402"/>
        <v>0</v>
      </c>
      <c r="AD1104" s="73">
        <f t="shared" si="403"/>
        <v>0</v>
      </c>
      <c r="AE1104" s="73">
        <f t="shared" si="404"/>
        <v>-0.002</v>
      </c>
      <c r="AF1104" s="82" t="e">
        <f t="shared" si="405"/>
        <v>#DIV/0!</v>
      </c>
      <c r="AG1104" s="60" t="s">
        <v>3310</v>
      </c>
    </row>
    <row r="1105" spans="1:32">
      <c r="A1105" s="43" t="s">
        <v>3685</v>
      </c>
      <c r="B1105" s="19" t="s">
        <v>2069</v>
      </c>
      <c r="C1105" s="19" t="s">
        <v>4410</v>
      </c>
      <c r="D1105" s="19">
        <v>42694342</v>
      </c>
      <c r="E1105" s="58" t="str">
        <f t="shared" si="394"/>
        <v>KG-ARI-1909-00203-04629/42694342</v>
      </c>
      <c r="F1105" s="19" t="s">
        <v>2071</v>
      </c>
      <c r="G1105" s="19" t="s">
        <v>2072</v>
      </c>
      <c r="H1105" s="45">
        <v>43733</v>
      </c>
      <c r="I1105" s="46">
        <v>3</v>
      </c>
      <c r="J1105" s="46">
        <v>36</v>
      </c>
      <c r="K1105" s="67">
        <f t="shared" si="395"/>
        <v>12</v>
      </c>
      <c r="L1105" s="47">
        <v>0.55</v>
      </c>
      <c r="M1105" s="68">
        <f t="shared" si="396"/>
        <v>1.65</v>
      </c>
      <c r="N1105" s="46">
        <v>20</v>
      </c>
      <c r="O1105" s="46">
        <v>17</v>
      </c>
      <c r="P1105" s="46">
        <v>11</v>
      </c>
      <c r="Q1105" s="73">
        <f t="shared" si="397"/>
        <v>0.004</v>
      </c>
      <c r="R1105" s="67">
        <f t="shared" si="398"/>
        <v>0.01</v>
      </c>
      <c r="S1105" s="74">
        <f t="shared" si="399"/>
        <v>0.0333333333333333</v>
      </c>
      <c r="T1105" s="51">
        <v>1.2</v>
      </c>
      <c r="U1105" s="52" t="s">
        <v>4293</v>
      </c>
      <c r="V1105" s="26">
        <f>IF(E1105="","",SUMIF(OUTBOUND!$G:$G,WMS!E1105,OUTBOUND!$L:$L))</f>
        <v>2</v>
      </c>
      <c r="W1105" s="26">
        <f>IF(E1105="","",SUMIF(OUTBOUND!$G:$G,WMS!E1105,OUTBOUND!$M:$M))</f>
        <v>24</v>
      </c>
      <c r="X1105" s="73">
        <f>IF(E1105="","",SUMIF(OUTBOUND!$G:$G,WMS!E1105,OUTBOUND!$O:$O))</f>
        <v>1.1</v>
      </c>
      <c r="Y1105" s="73">
        <f>IF(E1105="","",SUMIF(OUTBOUND!$G:$G,WMS!E1105,OUTBOUND!$AC:$AC))</f>
        <v>0.799999999999999</v>
      </c>
      <c r="Z1105" s="73">
        <f>IF(E1105="","",SUMIF(OUTBOUND!$G:$G,WMS!E1105,OUTBOUND!$P:$P))</f>
        <v>0.008</v>
      </c>
      <c r="AA1105" s="26">
        <f t="shared" si="400"/>
        <v>1</v>
      </c>
      <c r="AB1105" s="26">
        <f t="shared" si="401"/>
        <v>12</v>
      </c>
      <c r="AC1105" s="73">
        <f t="shared" si="402"/>
        <v>0.55</v>
      </c>
      <c r="AD1105" s="73">
        <f t="shared" si="403"/>
        <v>0.400000000000001</v>
      </c>
      <c r="AE1105" s="73">
        <f t="shared" si="404"/>
        <v>0.002</v>
      </c>
      <c r="AF1105" s="82" t="b">
        <f t="shared" si="405"/>
        <v>1</v>
      </c>
    </row>
    <row r="1106" spans="1:32">
      <c r="A1106" s="43" t="s">
        <v>3685</v>
      </c>
      <c r="B1106" s="19" t="s">
        <v>2069</v>
      </c>
      <c r="C1106" s="19" t="s">
        <v>4410</v>
      </c>
      <c r="D1106" s="19">
        <v>42702351</v>
      </c>
      <c r="E1106" s="58" t="str">
        <f t="shared" si="394"/>
        <v>KG-ARI-1909-00203-04629/42702351</v>
      </c>
      <c r="F1106" s="19" t="s">
        <v>2071</v>
      </c>
      <c r="G1106" s="19" t="s">
        <v>2072</v>
      </c>
      <c r="H1106" s="45">
        <v>43733</v>
      </c>
      <c r="I1106" s="46">
        <v>3</v>
      </c>
      <c r="J1106" s="46">
        <v>45</v>
      </c>
      <c r="K1106" s="67">
        <f t="shared" si="395"/>
        <v>15</v>
      </c>
      <c r="L1106" s="47">
        <v>0.4</v>
      </c>
      <c r="M1106" s="68">
        <f t="shared" si="396"/>
        <v>1.2</v>
      </c>
      <c r="N1106" s="46">
        <v>20</v>
      </c>
      <c r="O1106" s="46">
        <v>17</v>
      </c>
      <c r="P1106" s="46">
        <v>11</v>
      </c>
      <c r="Q1106" s="73">
        <f t="shared" si="397"/>
        <v>0.004</v>
      </c>
      <c r="R1106" s="67">
        <f t="shared" si="398"/>
        <v>0.01</v>
      </c>
      <c r="S1106" s="74">
        <f t="shared" si="399"/>
        <v>0.0111111111111111</v>
      </c>
      <c r="T1106" s="51">
        <v>0.5</v>
      </c>
      <c r="U1106" s="52" t="s">
        <v>4293</v>
      </c>
      <c r="V1106" s="26">
        <f>IF(E1106="","",SUMIF(OUTBOUND!$G:$G,WMS!E1106,OUTBOUND!$L:$L))</f>
        <v>2</v>
      </c>
      <c r="W1106" s="26">
        <f>IF(E1106="","",SUMIF(OUTBOUND!$G:$G,WMS!E1106,OUTBOUND!$M:$M))</f>
        <v>30</v>
      </c>
      <c r="X1106" s="73">
        <f>IF(E1106="","",SUMIF(OUTBOUND!$G:$G,WMS!E1106,OUTBOUND!$O:$O))</f>
        <v>0.8</v>
      </c>
      <c r="Y1106" s="73">
        <f>IF(E1106="","",SUMIF(OUTBOUND!$G:$G,WMS!E1106,OUTBOUND!$AC:$AC))</f>
        <v>0.333333333333333</v>
      </c>
      <c r="Z1106" s="73">
        <f>IF(E1106="","",SUMIF(OUTBOUND!$G:$G,WMS!E1106,OUTBOUND!$P:$P))</f>
        <v>0.008</v>
      </c>
      <c r="AA1106" s="26">
        <f t="shared" si="400"/>
        <v>1</v>
      </c>
      <c r="AB1106" s="26">
        <f t="shared" si="401"/>
        <v>15</v>
      </c>
      <c r="AC1106" s="73">
        <f t="shared" si="402"/>
        <v>0.4</v>
      </c>
      <c r="AD1106" s="73">
        <f t="shared" si="403"/>
        <v>0.166666666666667</v>
      </c>
      <c r="AE1106" s="73">
        <f t="shared" si="404"/>
        <v>0.002</v>
      </c>
      <c r="AF1106" s="82" t="b">
        <f t="shared" si="405"/>
        <v>1</v>
      </c>
    </row>
    <row r="1107" spans="1:32">
      <c r="A1107" s="43" t="s">
        <v>3685</v>
      </c>
      <c r="B1107" s="19" t="s">
        <v>2069</v>
      </c>
      <c r="C1107" s="19" t="s">
        <v>4410</v>
      </c>
      <c r="D1107" s="19">
        <v>42750888</v>
      </c>
      <c r="E1107" s="58" t="str">
        <f t="shared" ref="E1107:E1170" si="406">IF(D1107="","",C1107&amp;"/"&amp;D1107)</f>
        <v>KG-ARI-1909-00203-04629/42750888</v>
      </c>
      <c r="F1107" s="19" t="s">
        <v>2071</v>
      </c>
      <c r="G1107" s="19" t="s">
        <v>2072</v>
      </c>
      <c r="H1107" s="45">
        <v>43733</v>
      </c>
      <c r="I1107" s="46">
        <v>3</v>
      </c>
      <c r="J1107" s="46">
        <v>36</v>
      </c>
      <c r="K1107" s="67">
        <f t="shared" ref="K1107:K1170" si="407">IF(J1107="","",J1107/I1107)</f>
        <v>12</v>
      </c>
      <c r="L1107" s="47">
        <v>0.55</v>
      </c>
      <c r="M1107" s="68">
        <f t="shared" ref="M1107:M1170" si="408">IF(L1107="","",ROUND(I1107*L1107,3))</f>
        <v>1.65</v>
      </c>
      <c r="N1107" s="46">
        <v>20</v>
      </c>
      <c r="O1107" s="46">
        <v>17</v>
      </c>
      <c r="P1107" s="46">
        <v>11</v>
      </c>
      <c r="Q1107" s="73">
        <f t="shared" ref="Q1107:Q1170" si="409">IF(P1107="","",ROUND(N1107*O1107*P1107/1000000,3))</f>
        <v>0.004</v>
      </c>
      <c r="R1107" s="67">
        <f t="shared" ref="R1107:R1170" si="410">IF(Q1107="","",ROUND(N1107*O1107*P1107/1000000*I1107,2))</f>
        <v>0.01</v>
      </c>
      <c r="S1107" s="74">
        <f t="shared" ref="S1107:S1170" si="411">IF(T1107="","",T1107/J1107)</f>
        <v>0.0361111111111111</v>
      </c>
      <c r="T1107" s="51">
        <v>1.3</v>
      </c>
      <c r="U1107" s="52" t="s">
        <v>4339</v>
      </c>
      <c r="V1107" s="26">
        <f>IF(E1107="","",SUMIF(OUTBOUND!$G:$G,WMS!E1107,OUTBOUND!$L:$L))</f>
        <v>2</v>
      </c>
      <c r="W1107" s="26">
        <f>IF(E1107="","",SUMIF(OUTBOUND!$G:$G,WMS!E1107,OUTBOUND!$M:$M))</f>
        <v>24</v>
      </c>
      <c r="X1107" s="73">
        <f>IF(E1107="","",SUMIF(OUTBOUND!$G:$G,WMS!E1107,OUTBOUND!$O:$O))</f>
        <v>1.1</v>
      </c>
      <c r="Y1107" s="73">
        <f>IF(E1107="","",SUMIF(OUTBOUND!$G:$G,WMS!E1107,OUTBOUND!$AC:$AC))</f>
        <v>0.866666666666666</v>
      </c>
      <c r="Z1107" s="73">
        <f>IF(E1107="","",SUMIF(OUTBOUND!$G:$G,WMS!E1107,OUTBOUND!$P:$P))</f>
        <v>0.008</v>
      </c>
      <c r="AA1107" s="26">
        <f t="shared" ref="AA1107:AA1170" si="412">IF(I1107="","",I1107-V1107)</f>
        <v>1</v>
      </c>
      <c r="AB1107" s="26">
        <f t="shared" ref="AB1107:AB1170" si="413">IF(J1107="","",J1107-W1107)</f>
        <v>12</v>
      </c>
      <c r="AC1107" s="73">
        <f t="shared" ref="AC1107:AC1170" si="414">IF(M1107="","",M1107-X1107)</f>
        <v>0.55</v>
      </c>
      <c r="AD1107" s="73">
        <f t="shared" ref="AD1107:AD1170" si="415">IF(T1107="","",T1107-Y1107)</f>
        <v>0.433333333333334</v>
      </c>
      <c r="AE1107" s="73">
        <f t="shared" ref="AE1107:AE1170" si="416">IF(R1107="","",R1107-Z1107)</f>
        <v>0.002</v>
      </c>
      <c r="AF1107" s="82" t="b">
        <f t="shared" ref="AF1107:AF1170" si="417">IF(AB1107="","",EXACT(K1107,AB1107/AA1107))</f>
        <v>1</v>
      </c>
    </row>
    <row r="1108" spans="1:32">
      <c r="A1108" s="43" t="s">
        <v>3685</v>
      </c>
      <c r="B1108" s="19" t="s">
        <v>2069</v>
      </c>
      <c r="C1108" s="19" t="s">
        <v>4410</v>
      </c>
      <c r="D1108" s="19">
        <v>42750925</v>
      </c>
      <c r="E1108" s="58" t="str">
        <f t="shared" si="406"/>
        <v>KG-ARI-1909-00203-04629/42750925</v>
      </c>
      <c r="F1108" s="19" t="s">
        <v>2071</v>
      </c>
      <c r="G1108" s="19" t="s">
        <v>2072</v>
      </c>
      <c r="H1108" s="45">
        <v>43733</v>
      </c>
      <c r="I1108" s="46">
        <v>3</v>
      </c>
      <c r="J1108" s="46">
        <v>36</v>
      </c>
      <c r="K1108" s="67">
        <f t="shared" si="407"/>
        <v>12</v>
      </c>
      <c r="L1108" s="47">
        <v>0.45</v>
      </c>
      <c r="M1108" s="68">
        <f t="shared" si="408"/>
        <v>1.35</v>
      </c>
      <c r="N1108" s="46">
        <v>20</v>
      </c>
      <c r="O1108" s="46">
        <v>17</v>
      </c>
      <c r="P1108" s="46">
        <v>11</v>
      </c>
      <c r="Q1108" s="73">
        <f t="shared" si="409"/>
        <v>0.004</v>
      </c>
      <c r="R1108" s="67">
        <f t="shared" si="410"/>
        <v>0.01</v>
      </c>
      <c r="S1108" s="74">
        <f t="shared" si="411"/>
        <v>0.0277777777777778</v>
      </c>
      <c r="T1108" s="51">
        <v>1</v>
      </c>
      <c r="U1108" s="52" t="s">
        <v>4293</v>
      </c>
      <c r="V1108" s="26">
        <f>IF(E1108="","",SUMIF(OUTBOUND!$G:$G,WMS!E1108,OUTBOUND!$L:$L))</f>
        <v>1</v>
      </c>
      <c r="W1108" s="26">
        <f>IF(E1108="","",SUMIF(OUTBOUND!$G:$G,WMS!E1108,OUTBOUND!$M:$M))</f>
        <v>12</v>
      </c>
      <c r="X1108" s="73">
        <f>IF(E1108="","",SUMIF(OUTBOUND!$G:$G,WMS!E1108,OUTBOUND!$O:$O))</f>
        <v>0.45</v>
      </c>
      <c r="Y1108" s="73">
        <f>IF(E1108="","",SUMIF(OUTBOUND!$G:$G,WMS!E1108,OUTBOUND!$AC:$AC))</f>
        <v>0.333333333333334</v>
      </c>
      <c r="Z1108" s="73">
        <f>IF(E1108="","",SUMIF(OUTBOUND!$G:$G,WMS!E1108,OUTBOUND!$P:$P))</f>
        <v>0.004</v>
      </c>
      <c r="AA1108" s="26">
        <f t="shared" si="412"/>
        <v>2</v>
      </c>
      <c r="AB1108" s="26">
        <f t="shared" si="413"/>
        <v>24</v>
      </c>
      <c r="AC1108" s="73">
        <f t="shared" si="414"/>
        <v>0.9</v>
      </c>
      <c r="AD1108" s="73">
        <f t="shared" si="415"/>
        <v>0.666666666666666</v>
      </c>
      <c r="AE1108" s="73">
        <f t="shared" si="416"/>
        <v>0.006</v>
      </c>
      <c r="AF1108" s="82" t="b">
        <f t="shared" si="417"/>
        <v>1</v>
      </c>
    </row>
    <row r="1109" spans="1:32">
      <c r="A1109" s="43" t="s">
        <v>3685</v>
      </c>
      <c r="B1109" s="19" t="s">
        <v>2069</v>
      </c>
      <c r="C1109" s="19" t="s">
        <v>4410</v>
      </c>
      <c r="D1109" s="19">
        <v>42750949</v>
      </c>
      <c r="E1109" s="58" t="str">
        <f t="shared" si="406"/>
        <v>KG-ARI-1909-00203-04629/42750949</v>
      </c>
      <c r="F1109" s="19" t="s">
        <v>2071</v>
      </c>
      <c r="G1109" s="19" t="s">
        <v>2072</v>
      </c>
      <c r="H1109" s="45">
        <v>43733</v>
      </c>
      <c r="I1109" s="46">
        <v>4</v>
      </c>
      <c r="J1109" s="46">
        <v>48</v>
      </c>
      <c r="K1109" s="67">
        <f t="shared" si="407"/>
        <v>12</v>
      </c>
      <c r="L1109" s="47">
        <v>0.6</v>
      </c>
      <c r="M1109" s="68">
        <f t="shared" si="408"/>
        <v>2.4</v>
      </c>
      <c r="N1109" s="46">
        <v>20</v>
      </c>
      <c r="O1109" s="46">
        <v>17</v>
      </c>
      <c r="P1109" s="46">
        <v>11</v>
      </c>
      <c r="Q1109" s="73">
        <f t="shared" si="409"/>
        <v>0.004</v>
      </c>
      <c r="R1109" s="67">
        <f t="shared" si="410"/>
        <v>0.01</v>
      </c>
      <c r="S1109" s="74">
        <f t="shared" si="411"/>
        <v>0.0375</v>
      </c>
      <c r="T1109" s="51">
        <v>1.8</v>
      </c>
      <c r="U1109" s="52" t="s">
        <v>4293</v>
      </c>
      <c r="V1109" s="26">
        <f>IF(E1109="","",SUMIF(OUTBOUND!$G:$G,WMS!E1109,OUTBOUND!$L:$L))</f>
        <v>1</v>
      </c>
      <c r="W1109" s="26">
        <f>IF(E1109="","",SUMIF(OUTBOUND!$G:$G,WMS!E1109,OUTBOUND!$M:$M))</f>
        <v>12</v>
      </c>
      <c r="X1109" s="73">
        <f>IF(E1109="","",SUMIF(OUTBOUND!$G:$G,WMS!E1109,OUTBOUND!$O:$O))</f>
        <v>0.6</v>
      </c>
      <c r="Y1109" s="73">
        <f>IF(E1109="","",SUMIF(OUTBOUND!$G:$G,WMS!E1109,OUTBOUND!$AC:$AC))</f>
        <v>0.45</v>
      </c>
      <c r="Z1109" s="73">
        <f>IF(E1109="","",SUMIF(OUTBOUND!$G:$G,WMS!E1109,OUTBOUND!$P:$P))</f>
        <v>0.004</v>
      </c>
      <c r="AA1109" s="26">
        <f t="shared" si="412"/>
        <v>3</v>
      </c>
      <c r="AB1109" s="26">
        <f t="shared" si="413"/>
        <v>36</v>
      </c>
      <c r="AC1109" s="73">
        <f t="shared" si="414"/>
        <v>1.8</v>
      </c>
      <c r="AD1109" s="73">
        <f t="shared" si="415"/>
        <v>1.35</v>
      </c>
      <c r="AE1109" s="73">
        <f t="shared" si="416"/>
        <v>0.006</v>
      </c>
      <c r="AF1109" s="82" t="b">
        <f t="shared" si="417"/>
        <v>1</v>
      </c>
    </row>
    <row r="1110" spans="1:32">
      <c r="A1110" s="43" t="s">
        <v>3685</v>
      </c>
      <c r="B1110" s="19" t="s">
        <v>2069</v>
      </c>
      <c r="C1110" s="19" t="s">
        <v>4410</v>
      </c>
      <c r="D1110" s="19">
        <v>42750987</v>
      </c>
      <c r="E1110" s="58" t="str">
        <f t="shared" si="406"/>
        <v>KG-ARI-1909-00203-04629/42750987</v>
      </c>
      <c r="F1110" s="19" t="s">
        <v>2071</v>
      </c>
      <c r="G1110" s="19" t="s">
        <v>2072</v>
      </c>
      <c r="H1110" s="45">
        <v>43733</v>
      </c>
      <c r="I1110" s="46">
        <v>6</v>
      </c>
      <c r="J1110" s="46">
        <v>72</v>
      </c>
      <c r="K1110" s="67">
        <f t="shared" si="407"/>
        <v>12</v>
      </c>
      <c r="L1110" s="47">
        <v>0.5</v>
      </c>
      <c r="M1110" s="68">
        <f t="shared" si="408"/>
        <v>3</v>
      </c>
      <c r="N1110" s="46">
        <v>20</v>
      </c>
      <c r="O1110" s="46">
        <v>17</v>
      </c>
      <c r="P1110" s="46">
        <v>11</v>
      </c>
      <c r="Q1110" s="73">
        <f t="shared" si="409"/>
        <v>0.004</v>
      </c>
      <c r="R1110" s="67">
        <f t="shared" si="410"/>
        <v>0.02</v>
      </c>
      <c r="S1110" s="74">
        <f t="shared" si="411"/>
        <v>0.0277777777777778</v>
      </c>
      <c r="T1110" s="51">
        <v>2</v>
      </c>
      <c r="U1110" s="52" t="s">
        <v>4293</v>
      </c>
      <c r="V1110" s="26">
        <f>IF(E1110="","",SUMIF(OUTBOUND!$G:$G,WMS!E1110,OUTBOUND!$L:$L))</f>
        <v>2</v>
      </c>
      <c r="W1110" s="26">
        <f>IF(E1110="","",SUMIF(OUTBOUND!$G:$G,WMS!E1110,OUTBOUND!$M:$M))</f>
        <v>24</v>
      </c>
      <c r="X1110" s="73">
        <f>IF(E1110="","",SUMIF(OUTBOUND!$G:$G,WMS!E1110,OUTBOUND!$O:$O))</f>
        <v>1</v>
      </c>
      <c r="Y1110" s="73">
        <f>IF(E1110="","",SUMIF(OUTBOUND!$G:$G,WMS!E1110,OUTBOUND!$AC:$AC))</f>
        <v>0.666666666666667</v>
      </c>
      <c r="Z1110" s="73">
        <f>IF(E1110="","",SUMIF(OUTBOUND!$G:$G,WMS!E1110,OUTBOUND!$P:$P))</f>
        <v>0.008</v>
      </c>
      <c r="AA1110" s="26">
        <f t="shared" si="412"/>
        <v>4</v>
      </c>
      <c r="AB1110" s="26">
        <f t="shared" si="413"/>
        <v>48</v>
      </c>
      <c r="AC1110" s="73">
        <f t="shared" si="414"/>
        <v>2</v>
      </c>
      <c r="AD1110" s="73">
        <f t="shared" si="415"/>
        <v>1.33333333333333</v>
      </c>
      <c r="AE1110" s="73">
        <f t="shared" si="416"/>
        <v>0.012</v>
      </c>
      <c r="AF1110" s="82" t="b">
        <f t="shared" si="417"/>
        <v>1</v>
      </c>
    </row>
    <row r="1111" spans="1:32">
      <c r="A1111" s="43" t="s">
        <v>3685</v>
      </c>
      <c r="B1111" s="19" t="s">
        <v>2069</v>
      </c>
      <c r="C1111" s="19" t="s">
        <v>4410</v>
      </c>
      <c r="D1111" s="19">
        <v>42751175</v>
      </c>
      <c r="E1111" s="58" t="str">
        <f t="shared" si="406"/>
        <v>KG-ARI-1909-00203-04629/42751175</v>
      </c>
      <c r="F1111" s="19" t="s">
        <v>2071</v>
      </c>
      <c r="G1111" s="19" t="s">
        <v>2073</v>
      </c>
      <c r="H1111" s="45">
        <v>43733</v>
      </c>
      <c r="I1111" s="46">
        <v>4</v>
      </c>
      <c r="J1111" s="46">
        <v>32</v>
      </c>
      <c r="K1111" s="67">
        <f t="shared" si="407"/>
        <v>8</v>
      </c>
      <c r="L1111" s="47">
        <v>3.15</v>
      </c>
      <c r="M1111" s="68">
        <f t="shared" si="408"/>
        <v>12.6</v>
      </c>
      <c r="N1111" s="46">
        <v>32</v>
      </c>
      <c r="O1111" s="46">
        <v>24</v>
      </c>
      <c r="P1111" s="46">
        <v>29</v>
      </c>
      <c r="Q1111" s="73">
        <f t="shared" si="409"/>
        <v>0.022</v>
      </c>
      <c r="R1111" s="67">
        <f t="shared" si="410"/>
        <v>0.09</v>
      </c>
      <c r="S1111" s="74">
        <f t="shared" si="411"/>
        <v>0.3625</v>
      </c>
      <c r="T1111" s="51">
        <v>11.6</v>
      </c>
      <c r="U1111" s="52" t="s">
        <v>4292</v>
      </c>
      <c r="V1111" s="26">
        <f>IF(E1111="","",SUMIF(OUTBOUND!$G:$G,WMS!E1111,OUTBOUND!$L:$L))</f>
        <v>2</v>
      </c>
      <c r="W1111" s="26">
        <f>IF(E1111="","",SUMIF(OUTBOUND!$G:$G,WMS!E1111,OUTBOUND!$M:$M))</f>
        <v>16</v>
      </c>
      <c r="X1111" s="73">
        <f>IF(E1111="","",SUMIF(OUTBOUND!$G:$G,WMS!E1111,OUTBOUND!$O:$O))</f>
        <v>6.3</v>
      </c>
      <c r="Y1111" s="73">
        <f>IF(E1111="","",SUMIF(OUTBOUND!$G:$G,WMS!E1111,OUTBOUND!$AC:$AC))</f>
        <v>5.8</v>
      </c>
      <c r="Z1111" s="73">
        <f>IF(E1111="","",SUMIF(OUTBOUND!$G:$G,WMS!E1111,OUTBOUND!$P:$P))</f>
        <v>0.044</v>
      </c>
      <c r="AA1111" s="26">
        <f t="shared" si="412"/>
        <v>2</v>
      </c>
      <c r="AB1111" s="26">
        <f t="shared" si="413"/>
        <v>16</v>
      </c>
      <c r="AC1111" s="73">
        <f t="shared" si="414"/>
        <v>6.3</v>
      </c>
      <c r="AD1111" s="73">
        <f t="shared" si="415"/>
        <v>5.8</v>
      </c>
      <c r="AE1111" s="73">
        <f t="shared" si="416"/>
        <v>0.046</v>
      </c>
      <c r="AF1111" s="82" t="b">
        <f t="shared" si="417"/>
        <v>1</v>
      </c>
    </row>
    <row r="1112" spans="1:32">
      <c r="A1112" s="43" t="s">
        <v>3685</v>
      </c>
      <c r="B1112" s="19" t="s">
        <v>2069</v>
      </c>
      <c r="C1112" s="19" t="s">
        <v>4410</v>
      </c>
      <c r="D1112" s="19">
        <v>42764786</v>
      </c>
      <c r="E1112" s="58" t="str">
        <f t="shared" si="406"/>
        <v>KG-ARI-1909-00203-04629/42764786</v>
      </c>
      <c r="F1112" s="19" t="s">
        <v>2071</v>
      </c>
      <c r="G1112" s="19" t="s">
        <v>2072</v>
      </c>
      <c r="H1112" s="45">
        <v>43733</v>
      </c>
      <c r="I1112" s="46">
        <v>3</v>
      </c>
      <c r="J1112" s="46">
        <v>36</v>
      </c>
      <c r="K1112" s="67">
        <f t="shared" si="407"/>
        <v>12</v>
      </c>
      <c r="L1112" s="47">
        <v>1.8</v>
      </c>
      <c r="M1112" s="68">
        <f t="shared" si="408"/>
        <v>5.4</v>
      </c>
      <c r="N1112" s="46">
        <v>28</v>
      </c>
      <c r="O1112" s="46">
        <v>20</v>
      </c>
      <c r="P1112" s="46">
        <v>12</v>
      </c>
      <c r="Q1112" s="73">
        <f t="shared" si="409"/>
        <v>0.007</v>
      </c>
      <c r="R1112" s="67">
        <f t="shared" si="410"/>
        <v>0.02</v>
      </c>
      <c r="S1112" s="74">
        <f t="shared" si="411"/>
        <v>0.141666666666667</v>
      </c>
      <c r="T1112" s="51">
        <v>5.1</v>
      </c>
      <c r="U1112" s="52" t="s">
        <v>4293</v>
      </c>
      <c r="V1112" s="26">
        <f>IF(E1112="","",SUMIF(OUTBOUND!$G:$G,WMS!E1112,OUTBOUND!$L:$L))</f>
        <v>2</v>
      </c>
      <c r="W1112" s="26">
        <f>IF(E1112="","",SUMIF(OUTBOUND!$G:$G,WMS!E1112,OUTBOUND!$M:$M))</f>
        <v>24</v>
      </c>
      <c r="X1112" s="73">
        <f>IF(E1112="","",SUMIF(OUTBOUND!$G:$G,WMS!E1112,OUTBOUND!$O:$O))</f>
        <v>3.6</v>
      </c>
      <c r="Y1112" s="73">
        <f>IF(E1112="","",SUMIF(OUTBOUND!$G:$G,WMS!E1112,OUTBOUND!$AC:$AC))</f>
        <v>3.40000000000001</v>
      </c>
      <c r="Z1112" s="73">
        <f>IF(E1112="","",SUMIF(OUTBOUND!$G:$G,WMS!E1112,OUTBOUND!$P:$P))</f>
        <v>0.014</v>
      </c>
      <c r="AA1112" s="26">
        <f t="shared" si="412"/>
        <v>1</v>
      </c>
      <c r="AB1112" s="26">
        <f t="shared" si="413"/>
        <v>12</v>
      </c>
      <c r="AC1112" s="73">
        <f t="shared" si="414"/>
        <v>1.8</v>
      </c>
      <c r="AD1112" s="73">
        <f t="shared" si="415"/>
        <v>1.69999999999999</v>
      </c>
      <c r="AE1112" s="73">
        <f t="shared" si="416"/>
        <v>0.006</v>
      </c>
      <c r="AF1112" s="82" t="b">
        <f t="shared" si="417"/>
        <v>1</v>
      </c>
    </row>
    <row r="1113" spans="1:33">
      <c r="A1113" s="61" t="s">
        <v>3685</v>
      </c>
      <c r="B1113" s="62" t="s">
        <v>2069</v>
      </c>
      <c r="C1113" s="62" t="s">
        <v>4410</v>
      </c>
      <c r="D1113" s="62">
        <v>42764793</v>
      </c>
      <c r="E1113" s="58" t="str">
        <f t="shared" si="406"/>
        <v>KG-ARI-1909-00203-04629/42764793</v>
      </c>
      <c r="F1113" s="19" t="s">
        <v>2071</v>
      </c>
      <c r="G1113" s="19" t="s">
        <v>2072</v>
      </c>
      <c r="H1113" s="45">
        <v>43733</v>
      </c>
      <c r="I1113" s="46">
        <v>3</v>
      </c>
      <c r="J1113" s="46">
        <v>36</v>
      </c>
      <c r="K1113" s="67">
        <f t="shared" si="407"/>
        <v>12</v>
      </c>
      <c r="L1113" s="47">
        <v>1.4</v>
      </c>
      <c r="M1113" s="68">
        <f t="shared" si="408"/>
        <v>4.2</v>
      </c>
      <c r="N1113" s="46">
        <v>27</v>
      </c>
      <c r="O1113" s="46">
        <v>20</v>
      </c>
      <c r="P1113" s="46">
        <v>11</v>
      </c>
      <c r="Q1113" s="73">
        <f t="shared" si="409"/>
        <v>0.006</v>
      </c>
      <c r="R1113" s="67">
        <f t="shared" si="410"/>
        <v>0.02</v>
      </c>
      <c r="S1113" s="74">
        <f t="shared" si="411"/>
        <v>0.108333333333333</v>
      </c>
      <c r="T1113" s="51">
        <v>3.9</v>
      </c>
      <c r="U1113" s="52" t="s">
        <v>4293</v>
      </c>
      <c r="V1113" s="26">
        <f>IF(E1113="","",SUMIF(OUTBOUND!$G:$G,WMS!E1113,OUTBOUND!$L:$L))</f>
        <v>3</v>
      </c>
      <c r="W1113" s="26">
        <f>IF(E1113="","",SUMIF(OUTBOUND!$G:$G,WMS!E1113,OUTBOUND!$M:$M))</f>
        <v>36</v>
      </c>
      <c r="X1113" s="73">
        <f>IF(E1113="","",SUMIF(OUTBOUND!$G:$G,WMS!E1113,OUTBOUND!$O:$O))</f>
        <v>4.2</v>
      </c>
      <c r="Y1113" s="73">
        <f>IF(E1113="","",SUMIF(OUTBOUND!$G:$G,WMS!E1113,OUTBOUND!$AC:$AC))</f>
        <v>3.89999999999999</v>
      </c>
      <c r="Z1113" s="73">
        <f>IF(E1113="","",SUMIF(OUTBOUND!$G:$G,WMS!E1113,OUTBOUND!$P:$P))</f>
        <v>0.018</v>
      </c>
      <c r="AA1113" s="26">
        <f t="shared" si="412"/>
        <v>0</v>
      </c>
      <c r="AB1113" s="26">
        <f t="shared" si="413"/>
        <v>0</v>
      </c>
      <c r="AC1113" s="73">
        <f t="shared" si="414"/>
        <v>0</v>
      </c>
      <c r="AD1113" s="73">
        <f t="shared" si="415"/>
        <v>1.19904086659517e-14</v>
      </c>
      <c r="AE1113" s="73">
        <f t="shared" si="416"/>
        <v>0.002</v>
      </c>
      <c r="AF1113" s="82" t="e">
        <f t="shared" si="417"/>
        <v>#DIV/0!</v>
      </c>
      <c r="AG1113" s="60" t="s">
        <v>3310</v>
      </c>
    </row>
    <row r="1114" spans="1:32">
      <c r="A1114" s="43" t="s">
        <v>3685</v>
      </c>
      <c r="B1114" s="19" t="s">
        <v>2069</v>
      </c>
      <c r="C1114" s="19" t="s">
        <v>4410</v>
      </c>
      <c r="D1114" s="19">
        <v>42770008</v>
      </c>
      <c r="E1114" s="58" t="str">
        <f t="shared" si="406"/>
        <v>KG-ARI-1909-00203-04629/42770008</v>
      </c>
      <c r="F1114" s="19" t="s">
        <v>2071</v>
      </c>
      <c r="G1114" s="19" t="s">
        <v>2072</v>
      </c>
      <c r="H1114" s="45">
        <v>43733</v>
      </c>
      <c r="I1114" s="46">
        <v>3</v>
      </c>
      <c r="J1114" s="46">
        <v>36</v>
      </c>
      <c r="K1114" s="67">
        <f t="shared" si="407"/>
        <v>12</v>
      </c>
      <c r="L1114" s="47">
        <v>0.5</v>
      </c>
      <c r="M1114" s="68">
        <f t="shared" si="408"/>
        <v>1.5</v>
      </c>
      <c r="N1114" s="46">
        <v>20</v>
      </c>
      <c r="O1114" s="46">
        <v>17</v>
      </c>
      <c r="P1114" s="46">
        <v>11</v>
      </c>
      <c r="Q1114" s="73">
        <f t="shared" si="409"/>
        <v>0.004</v>
      </c>
      <c r="R1114" s="67">
        <f t="shared" si="410"/>
        <v>0.01</v>
      </c>
      <c r="S1114" s="74">
        <f t="shared" si="411"/>
        <v>0.0305555555555556</v>
      </c>
      <c r="T1114" s="51">
        <v>1.1</v>
      </c>
      <c r="U1114" s="52" t="s">
        <v>4339</v>
      </c>
      <c r="V1114" s="26">
        <f>IF(E1114="","",SUMIF(OUTBOUND!$G:$G,WMS!E1114,OUTBOUND!$L:$L))</f>
        <v>2</v>
      </c>
      <c r="W1114" s="26">
        <f>IF(E1114="","",SUMIF(OUTBOUND!$G:$G,WMS!E1114,OUTBOUND!$M:$M))</f>
        <v>24</v>
      </c>
      <c r="X1114" s="73">
        <f>IF(E1114="","",SUMIF(OUTBOUND!$G:$G,WMS!E1114,OUTBOUND!$O:$O))</f>
        <v>1</v>
      </c>
      <c r="Y1114" s="73">
        <f>IF(E1114="","",SUMIF(OUTBOUND!$G:$G,WMS!E1114,OUTBOUND!$AC:$AC))</f>
        <v>0.733333333333334</v>
      </c>
      <c r="Z1114" s="73">
        <f>IF(E1114="","",SUMIF(OUTBOUND!$G:$G,WMS!E1114,OUTBOUND!$P:$P))</f>
        <v>0.008</v>
      </c>
      <c r="AA1114" s="26">
        <f t="shared" si="412"/>
        <v>1</v>
      </c>
      <c r="AB1114" s="26">
        <f t="shared" si="413"/>
        <v>12</v>
      </c>
      <c r="AC1114" s="73">
        <f t="shared" si="414"/>
        <v>0.5</v>
      </c>
      <c r="AD1114" s="73">
        <f t="shared" si="415"/>
        <v>0.366666666666666</v>
      </c>
      <c r="AE1114" s="73">
        <f t="shared" si="416"/>
        <v>0.002</v>
      </c>
      <c r="AF1114" s="82" t="b">
        <f t="shared" si="417"/>
        <v>1</v>
      </c>
    </row>
    <row r="1115" spans="1:32">
      <c r="A1115" s="43" t="s">
        <v>3685</v>
      </c>
      <c r="B1115" s="19" t="s">
        <v>2069</v>
      </c>
      <c r="C1115" s="19" t="s">
        <v>4410</v>
      </c>
      <c r="D1115" s="19">
        <v>42770060</v>
      </c>
      <c r="E1115" s="58" t="str">
        <f t="shared" si="406"/>
        <v>KG-ARI-1909-00203-04629/42770060</v>
      </c>
      <c r="F1115" s="19" t="s">
        <v>2071</v>
      </c>
      <c r="G1115" s="19" t="s">
        <v>2072</v>
      </c>
      <c r="H1115" s="45">
        <v>43733</v>
      </c>
      <c r="I1115" s="46">
        <v>3</v>
      </c>
      <c r="J1115" s="46">
        <v>36</v>
      </c>
      <c r="K1115" s="67">
        <f t="shared" si="407"/>
        <v>12</v>
      </c>
      <c r="L1115" s="47">
        <v>0.5</v>
      </c>
      <c r="M1115" s="68">
        <f t="shared" si="408"/>
        <v>1.5</v>
      </c>
      <c r="N1115" s="46">
        <v>20</v>
      </c>
      <c r="O1115" s="46">
        <v>17</v>
      </c>
      <c r="P1115" s="46">
        <v>11</v>
      </c>
      <c r="Q1115" s="73">
        <f t="shared" si="409"/>
        <v>0.004</v>
      </c>
      <c r="R1115" s="67">
        <f t="shared" si="410"/>
        <v>0.01</v>
      </c>
      <c r="S1115" s="74">
        <f t="shared" si="411"/>
        <v>0.0305555555555556</v>
      </c>
      <c r="T1115" s="51">
        <v>1.1</v>
      </c>
      <c r="U1115" s="52" t="s">
        <v>4293</v>
      </c>
      <c r="V1115" s="26">
        <f>IF(E1115="","",SUMIF(OUTBOUND!$G:$G,WMS!E1115,OUTBOUND!$L:$L))</f>
        <v>2</v>
      </c>
      <c r="W1115" s="26">
        <f>IF(E1115="","",SUMIF(OUTBOUND!$G:$G,WMS!E1115,OUTBOUND!$M:$M))</f>
        <v>24</v>
      </c>
      <c r="X1115" s="73">
        <f>IF(E1115="","",SUMIF(OUTBOUND!$G:$G,WMS!E1115,OUTBOUND!$O:$O))</f>
        <v>1</v>
      </c>
      <c r="Y1115" s="73">
        <f>IF(E1115="","",SUMIF(OUTBOUND!$G:$G,WMS!E1115,OUTBOUND!$AC:$AC))</f>
        <v>0.733333333333334</v>
      </c>
      <c r="Z1115" s="73">
        <f>IF(E1115="","",SUMIF(OUTBOUND!$G:$G,WMS!E1115,OUTBOUND!$P:$P))</f>
        <v>0.008</v>
      </c>
      <c r="AA1115" s="26">
        <f t="shared" si="412"/>
        <v>1</v>
      </c>
      <c r="AB1115" s="26">
        <f t="shared" si="413"/>
        <v>12</v>
      </c>
      <c r="AC1115" s="73">
        <f t="shared" si="414"/>
        <v>0.5</v>
      </c>
      <c r="AD1115" s="73">
        <f t="shared" si="415"/>
        <v>0.366666666666666</v>
      </c>
      <c r="AE1115" s="73">
        <f t="shared" si="416"/>
        <v>0.002</v>
      </c>
      <c r="AF1115" s="82" t="b">
        <f t="shared" si="417"/>
        <v>1</v>
      </c>
    </row>
    <row r="1116" spans="1:33">
      <c r="A1116" s="61" t="s">
        <v>3685</v>
      </c>
      <c r="B1116" s="62" t="s">
        <v>2069</v>
      </c>
      <c r="C1116" s="62" t="s">
        <v>4410</v>
      </c>
      <c r="D1116" s="62">
        <v>42791218</v>
      </c>
      <c r="E1116" s="58" t="str">
        <f t="shared" si="406"/>
        <v>KG-ARI-1909-00203-04629/42791218</v>
      </c>
      <c r="F1116" s="19" t="s">
        <v>2071</v>
      </c>
      <c r="G1116" s="19" t="s">
        <v>2072</v>
      </c>
      <c r="H1116" s="45">
        <v>43733</v>
      </c>
      <c r="I1116" s="46">
        <v>3</v>
      </c>
      <c r="J1116" s="46">
        <v>36</v>
      </c>
      <c r="K1116" s="67">
        <f t="shared" si="407"/>
        <v>12</v>
      </c>
      <c r="L1116" s="47">
        <v>0.5</v>
      </c>
      <c r="M1116" s="68">
        <f t="shared" si="408"/>
        <v>1.5</v>
      </c>
      <c r="N1116" s="46">
        <v>20</v>
      </c>
      <c r="O1116" s="46">
        <v>17</v>
      </c>
      <c r="P1116" s="46">
        <v>11</v>
      </c>
      <c r="Q1116" s="73">
        <f t="shared" si="409"/>
        <v>0.004</v>
      </c>
      <c r="R1116" s="67">
        <f t="shared" si="410"/>
        <v>0.01</v>
      </c>
      <c r="S1116" s="74">
        <f t="shared" si="411"/>
        <v>0.025</v>
      </c>
      <c r="T1116" s="51">
        <v>0.9</v>
      </c>
      <c r="U1116" s="52" t="s">
        <v>4293</v>
      </c>
      <c r="V1116" s="26">
        <f>IF(E1116="","",SUMIF(OUTBOUND!$G:$G,WMS!E1116,OUTBOUND!$L:$L))</f>
        <v>3</v>
      </c>
      <c r="W1116" s="26">
        <f>IF(E1116="","",SUMIF(OUTBOUND!$G:$G,WMS!E1116,OUTBOUND!$M:$M))</f>
        <v>36</v>
      </c>
      <c r="X1116" s="73">
        <f>IF(E1116="","",SUMIF(OUTBOUND!$G:$G,WMS!E1116,OUTBOUND!$O:$O))</f>
        <v>1.5</v>
      </c>
      <c r="Y1116" s="73">
        <f>IF(E1116="","",SUMIF(OUTBOUND!$G:$G,WMS!E1116,OUTBOUND!$AC:$AC))</f>
        <v>0.9</v>
      </c>
      <c r="Z1116" s="73">
        <f>IF(E1116="","",SUMIF(OUTBOUND!$G:$G,WMS!E1116,OUTBOUND!$P:$P))</f>
        <v>0.012</v>
      </c>
      <c r="AA1116" s="26">
        <f t="shared" si="412"/>
        <v>0</v>
      </c>
      <c r="AB1116" s="26">
        <f t="shared" si="413"/>
        <v>0</v>
      </c>
      <c r="AC1116" s="73">
        <f t="shared" si="414"/>
        <v>0</v>
      </c>
      <c r="AD1116" s="73">
        <f t="shared" si="415"/>
        <v>0</v>
      </c>
      <c r="AE1116" s="73">
        <f t="shared" si="416"/>
        <v>-0.002</v>
      </c>
      <c r="AF1116" s="82" t="e">
        <f t="shared" si="417"/>
        <v>#DIV/0!</v>
      </c>
      <c r="AG1116" s="60" t="s">
        <v>3310</v>
      </c>
    </row>
    <row r="1117" spans="1:32">
      <c r="A1117" s="43" t="s">
        <v>3685</v>
      </c>
      <c r="B1117" s="19" t="s">
        <v>2069</v>
      </c>
      <c r="C1117" s="19" t="s">
        <v>4410</v>
      </c>
      <c r="D1117" s="19">
        <v>42791225</v>
      </c>
      <c r="E1117" s="58" t="str">
        <f t="shared" si="406"/>
        <v>KG-ARI-1909-00203-04629/42791225</v>
      </c>
      <c r="F1117" s="19" t="s">
        <v>2071</v>
      </c>
      <c r="G1117" s="19" t="s">
        <v>2072</v>
      </c>
      <c r="H1117" s="45">
        <v>43733</v>
      </c>
      <c r="I1117" s="46">
        <v>3</v>
      </c>
      <c r="J1117" s="46">
        <v>36</v>
      </c>
      <c r="K1117" s="67">
        <f t="shared" si="407"/>
        <v>12</v>
      </c>
      <c r="L1117" s="47">
        <v>0.5</v>
      </c>
      <c r="M1117" s="68">
        <f t="shared" si="408"/>
        <v>1.5</v>
      </c>
      <c r="N1117" s="46">
        <v>20</v>
      </c>
      <c r="O1117" s="46">
        <v>17</v>
      </c>
      <c r="P1117" s="46">
        <v>11</v>
      </c>
      <c r="Q1117" s="73">
        <f t="shared" si="409"/>
        <v>0.004</v>
      </c>
      <c r="R1117" s="67">
        <f t="shared" si="410"/>
        <v>0.01</v>
      </c>
      <c r="S1117" s="74">
        <f t="shared" si="411"/>
        <v>0.0361111111111111</v>
      </c>
      <c r="T1117" s="51">
        <v>1.3</v>
      </c>
      <c r="U1117" s="52" t="s">
        <v>4293</v>
      </c>
      <c r="V1117" s="26">
        <f>IF(E1117="","",SUMIF(OUTBOUND!$G:$G,WMS!E1117,OUTBOUND!$L:$L))</f>
        <v>2</v>
      </c>
      <c r="W1117" s="26">
        <f>IF(E1117="","",SUMIF(OUTBOUND!$G:$G,WMS!E1117,OUTBOUND!$M:$M))</f>
        <v>24</v>
      </c>
      <c r="X1117" s="73">
        <f>IF(E1117="","",SUMIF(OUTBOUND!$G:$G,WMS!E1117,OUTBOUND!$O:$O))</f>
        <v>1</v>
      </c>
      <c r="Y1117" s="73">
        <f>IF(E1117="","",SUMIF(OUTBOUND!$G:$G,WMS!E1117,OUTBOUND!$AC:$AC))</f>
        <v>0.866666666666666</v>
      </c>
      <c r="Z1117" s="73">
        <f>IF(E1117="","",SUMIF(OUTBOUND!$G:$G,WMS!E1117,OUTBOUND!$P:$P))</f>
        <v>0.008</v>
      </c>
      <c r="AA1117" s="26">
        <f t="shared" si="412"/>
        <v>1</v>
      </c>
      <c r="AB1117" s="26">
        <f t="shared" si="413"/>
        <v>12</v>
      </c>
      <c r="AC1117" s="73">
        <f t="shared" si="414"/>
        <v>0.5</v>
      </c>
      <c r="AD1117" s="73">
        <f t="shared" si="415"/>
        <v>0.433333333333334</v>
      </c>
      <c r="AE1117" s="73">
        <f t="shared" si="416"/>
        <v>0.002</v>
      </c>
      <c r="AF1117" s="82" t="b">
        <f t="shared" si="417"/>
        <v>1</v>
      </c>
    </row>
    <row r="1118" spans="1:33">
      <c r="A1118" s="61" t="s">
        <v>3685</v>
      </c>
      <c r="B1118" s="62" t="s">
        <v>2069</v>
      </c>
      <c r="C1118" s="62" t="s">
        <v>4410</v>
      </c>
      <c r="D1118" s="62">
        <v>42796879</v>
      </c>
      <c r="E1118" s="58" t="str">
        <f t="shared" si="406"/>
        <v>KG-ARI-1909-00203-04629/42796879</v>
      </c>
      <c r="F1118" s="19" t="s">
        <v>2071</v>
      </c>
      <c r="G1118" s="19" t="s">
        <v>2072</v>
      </c>
      <c r="H1118" s="45">
        <v>43733</v>
      </c>
      <c r="I1118" s="46">
        <v>2</v>
      </c>
      <c r="J1118" s="46">
        <v>24</v>
      </c>
      <c r="K1118" s="67">
        <f t="shared" si="407"/>
        <v>12</v>
      </c>
      <c r="L1118" s="47">
        <v>0.45</v>
      </c>
      <c r="M1118" s="68">
        <f t="shared" si="408"/>
        <v>0.9</v>
      </c>
      <c r="N1118" s="46">
        <v>20</v>
      </c>
      <c r="O1118" s="46">
        <v>17</v>
      </c>
      <c r="P1118" s="46">
        <v>11</v>
      </c>
      <c r="Q1118" s="73">
        <f t="shared" si="409"/>
        <v>0.004</v>
      </c>
      <c r="R1118" s="67">
        <f t="shared" si="410"/>
        <v>0.01</v>
      </c>
      <c r="S1118" s="74">
        <f t="shared" si="411"/>
        <v>0.025</v>
      </c>
      <c r="T1118" s="51">
        <v>0.6</v>
      </c>
      <c r="U1118" s="52" t="s">
        <v>4293</v>
      </c>
      <c r="V1118" s="26">
        <f>IF(E1118="","",SUMIF(OUTBOUND!$G:$G,WMS!E1118,OUTBOUND!$L:$L))</f>
        <v>2</v>
      </c>
      <c r="W1118" s="26">
        <f>IF(E1118="","",SUMIF(OUTBOUND!$G:$G,WMS!E1118,OUTBOUND!$M:$M))</f>
        <v>24</v>
      </c>
      <c r="X1118" s="73">
        <f>IF(E1118="","",SUMIF(OUTBOUND!$G:$G,WMS!E1118,OUTBOUND!$O:$O))</f>
        <v>0.9</v>
      </c>
      <c r="Y1118" s="73">
        <f>IF(E1118="","",SUMIF(OUTBOUND!$G:$G,WMS!E1118,OUTBOUND!$AC:$AC))</f>
        <v>0.6</v>
      </c>
      <c r="Z1118" s="73">
        <f>IF(E1118="","",SUMIF(OUTBOUND!$G:$G,WMS!E1118,OUTBOUND!$P:$P))</f>
        <v>0.008</v>
      </c>
      <c r="AA1118" s="26">
        <f t="shared" si="412"/>
        <v>0</v>
      </c>
      <c r="AB1118" s="26">
        <f t="shared" si="413"/>
        <v>0</v>
      </c>
      <c r="AC1118" s="73">
        <f t="shared" si="414"/>
        <v>0</v>
      </c>
      <c r="AD1118" s="73">
        <f t="shared" si="415"/>
        <v>0</v>
      </c>
      <c r="AE1118" s="73">
        <f t="shared" si="416"/>
        <v>0.002</v>
      </c>
      <c r="AF1118" s="82" t="e">
        <f t="shared" si="417"/>
        <v>#DIV/0!</v>
      </c>
      <c r="AG1118" s="60" t="s">
        <v>3310</v>
      </c>
    </row>
    <row r="1119" spans="1:33">
      <c r="A1119" s="61" t="s">
        <v>3685</v>
      </c>
      <c r="B1119" s="62" t="s">
        <v>2069</v>
      </c>
      <c r="C1119" s="62" t="s">
        <v>4410</v>
      </c>
      <c r="D1119" s="62">
        <v>42796886</v>
      </c>
      <c r="E1119" s="58" t="str">
        <f t="shared" si="406"/>
        <v>KG-ARI-1909-00203-04629/42796886</v>
      </c>
      <c r="F1119" s="19" t="s">
        <v>2071</v>
      </c>
      <c r="G1119" s="19" t="s">
        <v>2072</v>
      </c>
      <c r="H1119" s="45">
        <v>43733</v>
      </c>
      <c r="I1119" s="46">
        <v>2</v>
      </c>
      <c r="J1119" s="46">
        <v>24</v>
      </c>
      <c r="K1119" s="67">
        <f t="shared" si="407"/>
        <v>12</v>
      </c>
      <c r="L1119" s="47">
        <v>0.45</v>
      </c>
      <c r="M1119" s="68">
        <f t="shared" si="408"/>
        <v>0.9</v>
      </c>
      <c r="N1119" s="46">
        <v>20</v>
      </c>
      <c r="O1119" s="46">
        <v>17</v>
      </c>
      <c r="P1119" s="46">
        <v>11</v>
      </c>
      <c r="Q1119" s="73">
        <f t="shared" si="409"/>
        <v>0.004</v>
      </c>
      <c r="R1119" s="67">
        <f t="shared" si="410"/>
        <v>0.01</v>
      </c>
      <c r="S1119" s="74">
        <f t="shared" si="411"/>
        <v>0.025</v>
      </c>
      <c r="T1119" s="51">
        <v>0.6</v>
      </c>
      <c r="U1119" s="52" t="s">
        <v>4293</v>
      </c>
      <c r="V1119" s="26">
        <f>IF(E1119="","",SUMIF(OUTBOUND!$G:$G,WMS!E1119,OUTBOUND!$L:$L))</f>
        <v>2</v>
      </c>
      <c r="W1119" s="26">
        <f>IF(E1119="","",SUMIF(OUTBOUND!$G:$G,WMS!E1119,OUTBOUND!$M:$M))</f>
        <v>24</v>
      </c>
      <c r="X1119" s="73">
        <f>IF(E1119="","",SUMIF(OUTBOUND!$G:$G,WMS!E1119,OUTBOUND!$O:$O))</f>
        <v>0.9</v>
      </c>
      <c r="Y1119" s="73">
        <f>IF(E1119="","",SUMIF(OUTBOUND!$G:$G,WMS!E1119,OUTBOUND!$AC:$AC))</f>
        <v>0.6</v>
      </c>
      <c r="Z1119" s="73">
        <f>IF(E1119="","",SUMIF(OUTBOUND!$G:$G,WMS!E1119,OUTBOUND!$P:$P))</f>
        <v>0.008</v>
      </c>
      <c r="AA1119" s="26">
        <f t="shared" si="412"/>
        <v>0</v>
      </c>
      <c r="AB1119" s="26">
        <f t="shared" si="413"/>
        <v>0</v>
      </c>
      <c r="AC1119" s="73">
        <f t="shared" si="414"/>
        <v>0</v>
      </c>
      <c r="AD1119" s="73">
        <f t="shared" si="415"/>
        <v>0</v>
      </c>
      <c r="AE1119" s="73">
        <f t="shared" si="416"/>
        <v>0.002</v>
      </c>
      <c r="AF1119" s="82" t="e">
        <f t="shared" si="417"/>
        <v>#DIV/0!</v>
      </c>
      <c r="AG1119" s="60" t="s">
        <v>3310</v>
      </c>
    </row>
    <row r="1120" spans="1:33">
      <c r="A1120" s="61" t="s">
        <v>3685</v>
      </c>
      <c r="B1120" s="62" t="s">
        <v>2069</v>
      </c>
      <c r="C1120" s="62" t="s">
        <v>4410</v>
      </c>
      <c r="D1120" s="62">
        <v>42796893</v>
      </c>
      <c r="E1120" s="58" t="str">
        <f t="shared" si="406"/>
        <v>KG-ARI-1909-00203-04629/42796893</v>
      </c>
      <c r="F1120" s="19" t="s">
        <v>2071</v>
      </c>
      <c r="G1120" s="19" t="s">
        <v>2072</v>
      </c>
      <c r="H1120" s="45">
        <v>43733</v>
      </c>
      <c r="I1120" s="46">
        <v>2</v>
      </c>
      <c r="J1120" s="46">
        <v>24</v>
      </c>
      <c r="K1120" s="67">
        <f t="shared" si="407"/>
        <v>12</v>
      </c>
      <c r="L1120" s="47">
        <v>0.55</v>
      </c>
      <c r="M1120" s="68">
        <f t="shared" si="408"/>
        <v>1.1</v>
      </c>
      <c r="N1120" s="46">
        <v>20</v>
      </c>
      <c r="O1120" s="46">
        <v>17</v>
      </c>
      <c r="P1120" s="46">
        <v>11</v>
      </c>
      <c r="Q1120" s="73">
        <f t="shared" si="409"/>
        <v>0.004</v>
      </c>
      <c r="R1120" s="67">
        <f t="shared" si="410"/>
        <v>0.01</v>
      </c>
      <c r="S1120" s="74">
        <f t="shared" si="411"/>
        <v>0.0375</v>
      </c>
      <c r="T1120" s="51">
        <v>0.9</v>
      </c>
      <c r="U1120" s="52" t="s">
        <v>4293</v>
      </c>
      <c r="V1120" s="26">
        <f>IF(E1120="","",SUMIF(OUTBOUND!$G:$G,WMS!E1120,OUTBOUND!$L:$L))</f>
        <v>2</v>
      </c>
      <c r="W1120" s="26">
        <f>IF(E1120="","",SUMIF(OUTBOUND!$G:$G,WMS!E1120,OUTBOUND!$M:$M))</f>
        <v>24</v>
      </c>
      <c r="X1120" s="73">
        <f>IF(E1120="","",SUMIF(OUTBOUND!$G:$G,WMS!E1120,OUTBOUND!$O:$O))</f>
        <v>1.1</v>
      </c>
      <c r="Y1120" s="73">
        <f>IF(E1120="","",SUMIF(OUTBOUND!$G:$G,WMS!E1120,OUTBOUND!$AC:$AC))</f>
        <v>0.9</v>
      </c>
      <c r="Z1120" s="73">
        <f>IF(E1120="","",SUMIF(OUTBOUND!$G:$G,WMS!E1120,OUTBOUND!$P:$P))</f>
        <v>0.008</v>
      </c>
      <c r="AA1120" s="26">
        <f t="shared" si="412"/>
        <v>0</v>
      </c>
      <c r="AB1120" s="26">
        <f t="shared" si="413"/>
        <v>0</v>
      </c>
      <c r="AC1120" s="73">
        <f t="shared" si="414"/>
        <v>0</v>
      </c>
      <c r="AD1120" s="73">
        <f t="shared" si="415"/>
        <v>0</v>
      </c>
      <c r="AE1120" s="73">
        <f t="shared" si="416"/>
        <v>0.002</v>
      </c>
      <c r="AF1120" s="82" t="e">
        <f t="shared" si="417"/>
        <v>#DIV/0!</v>
      </c>
      <c r="AG1120" s="60" t="s">
        <v>3310</v>
      </c>
    </row>
    <row r="1121" spans="1:33">
      <c r="A1121" s="61" t="s">
        <v>3685</v>
      </c>
      <c r="B1121" s="62" t="s">
        <v>2069</v>
      </c>
      <c r="C1121" s="62" t="s">
        <v>4410</v>
      </c>
      <c r="D1121" s="62">
        <v>42796923</v>
      </c>
      <c r="E1121" s="58" t="str">
        <f t="shared" si="406"/>
        <v>KG-ARI-1909-00203-04629/42796923</v>
      </c>
      <c r="F1121" s="19" t="s">
        <v>2071</v>
      </c>
      <c r="G1121" s="19" t="s">
        <v>2072</v>
      </c>
      <c r="H1121" s="45">
        <v>43733</v>
      </c>
      <c r="I1121" s="46">
        <v>2</v>
      </c>
      <c r="J1121" s="46">
        <v>24</v>
      </c>
      <c r="K1121" s="67">
        <f t="shared" si="407"/>
        <v>12</v>
      </c>
      <c r="L1121" s="47">
        <v>0.75</v>
      </c>
      <c r="M1121" s="68">
        <f t="shared" si="408"/>
        <v>1.5</v>
      </c>
      <c r="N1121" s="46">
        <v>25</v>
      </c>
      <c r="O1121" s="46">
        <v>20</v>
      </c>
      <c r="P1121" s="46">
        <v>12</v>
      </c>
      <c r="Q1121" s="73">
        <f t="shared" si="409"/>
        <v>0.006</v>
      </c>
      <c r="R1121" s="67">
        <f t="shared" si="410"/>
        <v>0.01</v>
      </c>
      <c r="S1121" s="74">
        <f t="shared" si="411"/>
        <v>0.0541666666666667</v>
      </c>
      <c r="T1121" s="51">
        <v>1.3</v>
      </c>
      <c r="U1121" s="52" t="s">
        <v>4293</v>
      </c>
      <c r="V1121" s="26">
        <f>IF(E1121="","",SUMIF(OUTBOUND!$G:$G,WMS!E1121,OUTBOUND!$L:$L))</f>
        <v>2</v>
      </c>
      <c r="W1121" s="26">
        <f>IF(E1121="","",SUMIF(OUTBOUND!$G:$G,WMS!E1121,OUTBOUND!$M:$M))</f>
        <v>24</v>
      </c>
      <c r="X1121" s="73">
        <f>IF(E1121="","",SUMIF(OUTBOUND!$G:$G,WMS!E1121,OUTBOUND!$O:$O))</f>
        <v>1.5</v>
      </c>
      <c r="Y1121" s="73">
        <f>IF(E1121="","",SUMIF(OUTBOUND!$G:$G,WMS!E1121,OUTBOUND!$AC:$AC))</f>
        <v>1.3</v>
      </c>
      <c r="Z1121" s="73">
        <f>IF(E1121="","",SUMIF(OUTBOUND!$G:$G,WMS!E1121,OUTBOUND!$P:$P))</f>
        <v>0.012</v>
      </c>
      <c r="AA1121" s="26">
        <f t="shared" si="412"/>
        <v>0</v>
      </c>
      <c r="AB1121" s="26">
        <f t="shared" si="413"/>
        <v>0</v>
      </c>
      <c r="AC1121" s="73">
        <f t="shared" si="414"/>
        <v>0</v>
      </c>
      <c r="AD1121" s="73">
        <f t="shared" si="415"/>
        <v>0</v>
      </c>
      <c r="AE1121" s="73">
        <f t="shared" si="416"/>
        <v>-0.002</v>
      </c>
      <c r="AF1121" s="82" t="e">
        <f t="shared" si="417"/>
        <v>#DIV/0!</v>
      </c>
      <c r="AG1121" s="60" t="s">
        <v>3310</v>
      </c>
    </row>
    <row r="1122" spans="1:33">
      <c r="A1122" s="61" t="s">
        <v>3685</v>
      </c>
      <c r="B1122" s="62" t="s">
        <v>2069</v>
      </c>
      <c r="C1122" s="62" t="s">
        <v>4410</v>
      </c>
      <c r="D1122" s="62">
        <v>42796930</v>
      </c>
      <c r="E1122" s="58" t="str">
        <f t="shared" si="406"/>
        <v>KG-ARI-1909-00203-04629/42796930</v>
      </c>
      <c r="F1122" s="19" t="s">
        <v>2071</v>
      </c>
      <c r="G1122" s="19" t="s">
        <v>2072</v>
      </c>
      <c r="H1122" s="45">
        <v>43733</v>
      </c>
      <c r="I1122" s="46">
        <v>2</v>
      </c>
      <c r="J1122" s="46">
        <v>24</v>
      </c>
      <c r="K1122" s="67">
        <f t="shared" si="407"/>
        <v>12</v>
      </c>
      <c r="L1122" s="47">
        <v>0.85</v>
      </c>
      <c r="M1122" s="68">
        <f t="shared" si="408"/>
        <v>1.7</v>
      </c>
      <c r="N1122" s="46">
        <v>20</v>
      </c>
      <c r="O1122" s="46">
        <v>17</v>
      </c>
      <c r="P1122" s="46">
        <v>11</v>
      </c>
      <c r="Q1122" s="73">
        <f t="shared" si="409"/>
        <v>0.004</v>
      </c>
      <c r="R1122" s="67">
        <f t="shared" si="410"/>
        <v>0.01</v>
      </c>
      <c r="S1122" s="74">
        <f t="shared" si="411"/>
        <v>0.0625</v>
      </c>
      <c r="T1122" s="51">
        <v>1.5</v>
      </c>
      <c r="U1122" s="52" t="s">
        <v>4293</v>
      </c>
      <c r="V1122" s="26">
        <f>IF(E1122="","",SUMIF(OUTBOUND!$G:$G,WMS!E1122,OUTBOUND!$L:$L))</f>
        <v>2</v>
      </c>
      <c r="W1122" s="26">
        <f>IF(E1122="","",SUMIF(OUTBOUND!$G:$G,WMS!E1122,OUTBOUND!$M:$M))</f>
        <v>24</v>
      </c>
      <c r="X1122" s="73">
        <f>IF(E1122="","",SUMIF(OUTBOUND!$G:$G,WMS!E1122,OUTBOUND!$O:$O))</f>
        <v>1.7</v>
      </c>
      <c r="Y1122" s="73">
        <f>IF(E1122="","",SUMIF(OUTBOUND!$G:$G,WMS!E1122,OUTBOUND!$AC:$AC))</f>
        <v>1.5</v>
      </c>
      <c r="Z1122" s="73">
        <f>IF(E1122="","",SUMIF(OUTBOUND!$G:$G,WMS!E1122,OUTBOUND!$P:$P))</f>
        <v>0.008</v>
      </c>
      <c r="AA1122" s="26">
        <f t="shared" si="412"/>
        <v>0</v>
      </c>
      <c r="AB1122" s="26">
        <f t="shared" si="413"/>
        <v>0</v>
      </c>
      <c r="AC1122" s="73">
        <f t="shared" si="414"/>
        <v>0</v>
      </c>
      <c r="AD1122" s="73">
        <f t="shared" si="415"/>
        <v>0</v>
      </c>
      <c r="AE1122" s="73">
        <f t="shared" si="416"/>
        <v>0.002</v>
      </c>
      <c r="AF1122" s="82" t="e">
        <f t="shared" si="417"/>
        <v>#DIV/0!</v>
      </c>
      <c r="AG1122" s="60" t="s">
        <v>3310</v>
      </c>
    </row>
    <row r="1123" spans="1:33">
      <c r="A1123" s="61" t="s">
        <v>3685</v>
      </c>
      <c r="B1123" s="62" t="s">
        <v>2069</v>
      </c>
      <c r="C1123" s="62" t="s">
        <v>4410</v>
      </c>
      <c r="D1123" s="62">
        <v>42796947</v>
      </c>
      <c r="E1123" s="58" t="str">
        <f t="shared" si="406"/>
        <v>KG-ARI-1909-00203-04629/42796947</v>
      </c>
      <c r="F1123" s="19" t="s">
        <v>2071</v>
      </c>
      <c r="G1123" s="19" t="s">
        <v>2072</v>
      </c>
      <c r="H1123" s="45">
        <v>43733</v>
      </c>
      <c r="I1123" s="46">
        <v>2</v>
      </c>
      <c r="J1123" s="46">
        <v>24</v>
      </c>
      <c r="K1123" s="67">
        <f t="shared" si="407"/>
        <v>12</v>
      </c>
      <c r="L1123" s="47">
        <v>0.45</v>
      </c>
      <c r="M1123" s="68">
        <f t="shared" si="408"/>
        <v>0.9</v>
      </c>
      <c r="N1123" s="46">
        <v>20</v>
      </c>
      <c r="O1123" s="46">
        <v>17</v>
      </c>
      <c r="P1123" s="46">
        <v>11</v>
      </c>
      <c r="Q1123" s="73">
        <f t="shared" si="409"/>
        <v>0.004</v>
      </c>
      <c r="R1123" s="67">
        <f t="shared" si="410"/>
        <v>0.01</v>
      </c>
      <c r="S1123" s="74">
        <f t="shared" si="411"/>
        <v>0.025</v>
      </c>
      <c r="T1123" s="51">
        <v>0.6</v>
      </c>
      <c r="U1123" s="52" t="s">
        <v>4293</v>
      </c>
      <c r="V1123" s="26">
        <f>IF(E1123="","",SUMIF(OUTBOUND!$G:$G,WMS!E1123,OUTBOUND!$L:$L))</f>
        <v>2</v>
      </c>
      <c r="W1123" s="26">
        <f>IF(E1123="","",SUMIF(OUTBOUND!$G:$G,WMS!E1123,OUTBOUND!$M:$M))</f>
        <v>24</v>
      </c>
      <c r="X1123" s="73">
        <f>IF(E1123="","",SUMIF(OUTBOUND!$G:$G,WMS!E1123,OUTBOUND!$O:$O))</f>
        <v>0.9</v>
      </c>
      <c r="Y1123" s="73">
        <f>IF(E1123="","",SUMIF(OUTBOUND!$G:$G,WMS!E1123,OUTBOUND!$AC:$AC))</f>
        <v>0.6</v>
      </c>
      <c r="Z1123" s="73">
        <f>IF(E1123="","",SUMIF(OUTBOUND!$G:$G,WMS!E1123,OUTBOUND!$P:$P))</f>
        <v>0.008</v>
      </c>
      <c r="AA1123" s="26">
        <f t="shared" si="412"/>
        <v>0</v>
      </c>
      <c r="AB1123" s="26">
        <f t="shared" si="413"/>
        <v>0</v>
      </c>
      <c r="AC1123" s="73">
        <f t="shared" si="414"/>
        <v>0</v>
      </c>
      <c r="AD1123" s="73">
        <f t="shared" si="415"/>
        <v>0</v>
      </c>
      <c r="AE1123" s="73">
        <f t="shared" si="416"/>
        <v>0.002</v>
      </c>
      <c r="AF1123" s="82" t="e">
        <f t="shared" si="417"/>
        <v>#DIV/0!</v>
      </c>
      <c r="AG1123" s="60" t="s">
        <v>3310</v>
      </c>
    </row>
    <row r="1124" spans="1:33">
      <c r="A1124" s="61" t="s">
        <v>3685</v>
      </c>
      <c r="B1124" s="62" t="s">
        <v>2069</v>
      </c>
      <c r="C1124" s="62" t="s">
        <v>4410</v>
      </c>
      <c r="D1124" s="62">
        <v>42796954</v>
      </c>
      <c r="E1124" s="58" t="str">
        <f t="shared" si="406"/>
        <v>KG-ARI-1909-00203-04629/42796954</v>
      </c>
      <c r="F1124" s="19" t="s">
        <v>2071</v>
      </c>
      <c r="G1124" s="19" t="s">
        <v>2072</v>
      </c>
      <c r="H1124" s="45">
        <v>43733</v>
      </c>
      <c r="I1124" s="46">
        <v>2</v>
      </c>
      <c r="J1124" s="46">
        <v>24</v>
      </c>
      <c r="K1124" s="67">
        <f t="shared" si="407"/>
        <v>12</v>
      </c>
      <c r="L1124" s="47">
        <v>0.45</v>
      </c>
      <c r="M1124" s="68">
        <f t="shared" si="408"/>
        <v>0.9</v>
      </c>
      <c r="N1124" s="46">
        <v>20</v>
      </c>
      <c r="O1124" s="46">
        <v>17</v>
      </c>
      <c r="P1124" s="46">
        <v>11</v>
      </c>
      <c r="Q1124" s="73">
        <f t="shared" si="409"/>
        <v>0.004</v>
      </c>
      <c r="R1124" s="67">
        <f t="shared" si="410"/>
        <v>0.01</v>
      </c>
      <c r="S1124" s="74">
        <f t="shared" si="411"/>
        <v>0.025</v>
      </c>
      <c r="T1124" s="51">
        <v>0.6</v>
      </c>
      <c r="U1124" s="52" t="s">
        <v>4293</v>
      </c>
      <c r="V1124" s="26">
        <f>IF(E1124="","",SUMIF(OUTBOUND!$G:$G,WMS!E1124,OUTBOUND!$L:$L))</f>
        <v>2</v>
      </c>
      <c r="W1124" s="26">
        <f>IF(E1124="","",SUMIF(OUTBOUND!$G:$G,WMS!E1124,OUTBOUND!$M:$M))</f>
        <v>24</v>
      </c>
      <c r="X1124" s="73">
        <f>IF(E1124="","",SUMIF(OUTBOUND!$G:$G,WMS!E1124,OUTBOUND!$O:$O))</f>
        <v>0.9</v>
      </c>
      <c r="Y1124" s="73">
        <f>IF(E1124="","",SUMIF(OUTBOUND!$G:$G,WMS!E1124,OUTBOUND!$AC:$AC))</f>
        <v>0.6</v>
      </c>
      <c r="Z1124" s="73">
        <f>IF(E1124="","",SUMIF(OUTBOUND!$G:$G,WMS!E1124,OUTBOUND!$P:$P))</f>
        <v>0.008</v>
      </c>
      <c r="AA1124" s="26">
        <f t="shared" si="412"/>
        <v>0</v>
      </c>
      <c r="AB1124" s="26">
        <f t="shared" si="413"/>
        <v>0</v>
      </c>
      <c r="AC1124" s="73">
        <f t="shared" si="414"/>
        <v>0</v>
      </c>
      <c r="AD1124" s="73">
        <f t="shared" si="415"/>
        <v>0</v>
      </c>
      <c r="AE1124" s="73">
        <f t="shared" si="416"/>
        <v>0.002</v>
      </c>
      <c r="AF1124" s="82" t="e">
        <f t="shared" si="417"/>
        <v>#DIV/0!</v>
      </c>
      <c r="AG1124" s="60" t="s">
        <v>3310</v>
      </c>
    </row>
    <row r="1125" spans="1:33">
      <c r="A1125" s="61" t="s">
        <v>3685</v>
      </c>
      <c r="B1125" s="62" t="s">
        <v>2069</v>
      </c>
      <c r="C1125" s="62" t="s">
        <v>4410</v>
      </c>
      <c r="D1125" s="62">
        <v>42796978</v>
      </c>
      <c r="E1125" s="58" t="str">
        <f t="shared" si="406"/>
        <v>KG-ARI-1909-00203-04629/42796978</v>
      </c>
      <c r="F1125" s="19" t="s">
        <v>2071</v>
      </c>
      <c r="G1125" s="19" t="s">
        <v>2072</v>
      </c>
      <c r="H1125" s="45">
        <v>43733</v>
      </c>
      <c r="I1125" s="46">
        <v>2</v>
      </c>
      <c r="J1125" s="46">
        <v>24</v>
      </c>
      <c r="K1125" s="67">
        <f t="shared" si="407"/>
        <v>12</v>
      </c>
      <c r="L1125" s="47">
        <v>0.55</v>
      </c>
      <c r="M1125" s="68">
        <f t="shared" si="408"/>
        <v>1.1</v>
      </c>
      <c r="N1125" s="46">
        <v>20</v>
      </c>
      <c r="O1125" s="46">
        <v>17</v>
      </c>
      <c r="P1125" s="46">
        <v>11</v>
      </c>
      <c r="Q1125" s="73">
        <f t="shared" si="409"/>
        <v>0.004</v>
      </c>
      <c r="R1125" s="67">
        <f t="shared" si="410"/>
        <v>0.01</v>
      </c>
      <c r="S1125" s="74">
        <f t="shared" si="411"/>
        <v>0.0375</v>
      </c>
      <c r="T1125" s="51">
        <v>0.9</v>
      </c>
      <c r="U1125" s="52" t="s">
        <v>4293</v>
      </c>
      <c r="V1125" s="26">
        <f>IF(E1125="","",SUMIF(OUTBOUND!$G:$G,WMS!E1125,OUTBOUND!$L:$L))</f>
        <v>2</v>
      </c>
      <c r="W1125" s="26">
        <f>IF(E1125="","",SUMIF(OUTBOUND!$G:$G,WMS!E1125,OUTBOUND!$M:$M))</f>
        <v>24</v>
      </c>
      <c r="X1125" s="73">
        <f>IF(E1125="","",SUMIF(OUTBOUND!$G:$G,WMS!E1125,OUTBOUND!$O:$O))</f>
        <v>1.1</v>
      </c>
      <c r="Y1125" s="73">
        <f>IF(E1125="","",SUMIF(OUTBOUND!$G:$G,WMS!E1125,OUTBOUND!$AC:$AC))</f>
        <v>0.9</v>
      </c>
      <c r="Z1125" s="73">
        <f>IF(E1125="","",SUMIF(OUTBOUND!$G:$G,WMS!E1125,OUTBOUND!$P:$P))</f>
        <v>0.008</v>
      </c>
      <c r="AA1125" s="26">
        <f t="shared" si="412"/>
        <v>0</v>
      </c>
      <c r="AB1125" s="26">
        <f t="shared" si="413"/>
        <v>0</v>
      </c>
      <c r="AC1125" s="73">
        <f t="shared" si="414"/>
        <v>0</v>
      </c>
      <c r="AD1125" s="73">
        <f t="shared" si="415"/>
        <v>0</v>
      </c>
      <c r="AE1125" s="73">
        <f t="shared" si="416"/>
        <v>0.002</v>
      </c>
      <c r="AF1125" s="82" t="e">
        <f t="shared" si="417"/>
        <v>#DIV/0!</v>
      </c>
      <c r="AG1125" s="60" t="s">
        <v>3310</v>
      </c>
    </row>
    <row r="1126" spans="1:33">
      <c r="A1126" s="61" t="s">
        <v>3685</v>
      </c>
      <c r="B1126" s="62" t="s">
        <v>2069</v>
      </c>
      <c r="C1126" s="62" t="s">
        <v>4410</v>
      </c>
      <c r="D1126" s="62">
        <v>42797005</v>
      </c>
      <c r="E1126" s="58" t="str">
        <f t="shared" si="406"/>
        <v>KG-ARI-1909-00203-04629/42797005</v>
      </c>
      <c r="F1126" s="19" t="s">
        <v>2071</v>
      </c>
      <c r="G1126" s="19" t="s">
        <v>2072</v>
      </c>
      <c r="H1126" s="45">
        <v>43733</v>
      </c>
      <c r="I1126" s="46">
        <v>2</v>
      </c>
      <c r="J1126" s="46">
        <v>24</v>
      </c>
      <c r="K1126" s="67">
        <f t="shared" si="407"/>
        <v>12</v>
      </c>
      <c r="L1126" s="47">
        <v>0.85</v>
      </c>
      <c r="M1126" s="68">
        <f t="shared" si="408"/>
        <v>1.7</v>
      </c>
      <c r="N1126" s="46">
        <v>20</v>
      </c>
      <c r="O1126" s="46">
        <v>17</v>
      </c>
      <c r="P1126" s="46">
        <v>11</v>
      </c>
      <c r="Q1126" s="73">
        <f t="shared" si="409"/>
        <v>0.004</v>
      </c>
      <c r="R1126" s="67">
        <f t="shared" si="410"/>
        <v>0.01</v>
      </c>
      <c r="S1126" s="74">
        <f t="shared" si="411"/>
        <v>0.0625</v>
      </c>
      <c r="T1126" s="51">
        <v>1.5</v>
      </c>
      <c r="U1126" s="52" t="s">
        <v>4293</v>
      </c>
      <c r="V1126" s="26">
        <f>IF(E1126="","",SUMIF(OUTBOUND!$G:$G,WMS!E1126,OUTBOUND!$L:$L))</f>
        <v>2</v>
      </c>
      <c r="W1126" s="26">
        <f>IF(E1126="","",SUMIF(OUTBOUND!$G:$G,WMS!E1126,OUTBOUND!$M:$M))</f>
        <v>24</v>
      </c>
      <c r="X1126" s="73">
        <f>IF(E1126="","",SUMIF(OUTBOUND!$G:$G,WMS!E1126,OUTBOUND!$O:$O))</f>
        <v>1.7</v>
      </c>
      <c r="Y1126" s="73">
        <f>IF(E1126="","",SUMIF(OUTBOUND!$G:$G,WMS!E1126,OUTBOUND!$AC:$AC))</f>
        <v>1.5</v>
      </c>
      <c r="Z1126" s="73">
        <f>IF(E1126="","",SUMIF(OUTBOUND!$G:$G,WMS!E1126,OUTBOUND!$P:$P))</f>
        <v>0.008</v>
      </c>
      <c r="AA1126" s="26">
        <f t="shared" si="412"/>
        <v>0</v>
      </c>
      <c r="AB1126" s="26">
        <f t="shared" si="413"/>
        <v>0</v>
      </c>
      <c r="AC1126" s="73">
        <f t="shared" si="414"/>
        <v>0</v>
      </c>
      <c r="AD1126" s="73">
        <f t="shared" si="415"/>
        <v>0</v>
      </c>
      <c r="AE1126" s="73">
        <f t="shared" si="416"/>
        <v>0.002</v>
      </c>
      <c r="AF1126" s="82" t="e">
        <f t="shared" si="417"/>
        <v>#DIV/0!</v>
      </c>
      <c r="AG1126" s="60" t="s">
        <v>3310</v>
      </c>
    </row>
    <row r="1127" spans="1:33">
      <c r="A1127" s="61" t="s">
        <v>3685</v>
      </c>
      <c r="B1127" s="62" t="s">
        <v>2069</v>
      </c>
      <c r="C1127" s="62" t="s">
        <v>4410</v>
      </c>
      <c r="D1127" s="62">
        <v>42797012</v>
      </c>
      <c r="E1127" s="58" t="str">
        <f t="shared" si="406"/>
        <v>KG-ARI-1909-00203-04629/42797012</v>
      </c>
      <c r="F1127" s="19" t="s">
        <v>2071</v>
      </c>
      <c r="G1127" s="19" t="s">
        <v>2072</v>
      </c>
      <c r="H1127" s="45">
        <v>43733</v>
      </c>
      <c r="I1127" s="46">
        <v>2</v>
      </c>
      <c r="J1127" s="46">
        <v>24</v>
      </c>
      <c r="K1127" s="67">
        <f t="shared" si="407"/>
        <v>12</v>
      </c>
      <c r="L1127" s="47">
        <v>0.5</v>
      </c>
      <c r="M1127" s="68">
        <f t="shared" si="408"/>
        <v>1</v>
      </c>
      <c r="N1127" s="46">
        <v>20</v>
      </c>
      <c r="O1127" s="46">
        <v>17</v>
      </c>
      <c r="P1127" s="46">
        <v>11</v>
      </c>
      <c r="Q1127" s="73">
        <f t="shared" si="409"/>
        <v>0.004</v>
      </c>
      <c r="R1127" s="67">
        <f t="shared" si="410"/>
        <v>0.01</v>
      </c>
      <c r="S1127" s="74">
        <f t="shared" si="411"/>
        <v>0.0333333333333333</v>
      </c>
      <c r="T1127" s="51">
        <v>0.8</v>
      </c>
      <c r="U1127" s="52" t="s">
        <v>4339</v>
      </c>
      <c r="V1127" s="26">
        <f>IF(E1127="","",SUMIF(OUTBOUND!$G:$G,WMS!E1127,OUTBOUND!$L:$L))</f>
        <v>2</v>
      </c>
      <c r="W1127" s="26">
        <f>IF(E1127="","",SUMIF(OUTBOUND!$G:$G,WMS!E1127,OUTBOUND!$M:$M))</f>
        <v>24</v>
      </c>
      <c r="X1127" s="73">
        <f>IF(E1127="","",SUMIF(OUTBOUND!$G:$G,WMS!E1127,OUTBOUND!$O:$O))</f>
        <v>1</v>
      </c>
      <c r="Y1127" s="73">
        <f>IF(E1127="","",SUMIF(OUTBOUND!$G:$G,WMS!E1127,OUTBOUND!$AC:$AC))</f>
        <v>0.799999999999999</v>
      </c>
      <c r="Z1127" s="73">
        <f>IF(E1127="","",SUMIF(OUTBOUND!$G:$G,WMS!E1127,OUTBOUND!$P:$P))</f>
        <v>0.008</v>
      </c>
      <c r="AA1127" s="26">
        <f t="shared" si="412"/>
        <v>0</v>
      </c>
      <c r="AB1127" s="26">
        <f t="shared" si="413"/>
        <v>0</v>
      </c>
      <c r="AC1127" s="73">
        <f t="shared" si="414"/>
        <v>0</v>
      </c>
      <c r="AD1127" s="73">
        <f t="shared" si="415"/>
        <v>8.88178419700125e-16</v>
      </c>
      <c r="AE1127" s="73">
        <f t="shared" si="416"/>
        <v>0.002</v>
      </c>
      <c r="AF1127" s="82" t="e">
        <f t="shared" si="417"/>
        <v>#DIV/0!</v>
      </c>
      <c r="AG1127" s="60" t="s">
        <v>3310</v>
      </c>
    </row>
    <row r="1128" spans="1:33">
      <c r="A1128" s="61" t="s">
        <v>3685</v>
      </c>
      <c r="B1128" s="62" t="s">
        <v>2069</v>
      </c>
      <c r="C1128" s="62" t="s">
        <v>4410</v>
      </c>
      <c r="D1128" s="62">
        <v>42797029</v>
      </c>
      <c r="E1128" s="58" t="str">
        <f t="shared" si="406"/>
        <v>KG-ARI-1909-00203-04629/42797029</v>
      </c>
      <c r="F1128" s="19" t="s">
        <v>2071</v>
      </c>
      <c r="G1128" s="19" t="s">
        <v>2072</v>
      </c>
      <c r="H1128" s="45">
        <v>43733</v>
      </c>
      <c r="I1128" s="46">
        <v>2</v>
      </c>
      <c r="J1128" s="46">
        <v>24</v>
      </c>
      <c r="K1128" s="67">
        <f t="shared" si="407"/>
        <v>12</v>
      </c>
      <c r="L1128" s="47">
        <v>0.5</v>
      </c>
      <c r="M1128" s="68">
        <f t="shared" si="408"/>
        <v>1</v>
      </c>
      <c r="N1128" s="46">
        <v>20</v>
      </c>
      <c r="O1128" s="46">
        <v>17</v>
      </c>
      <c r="P1128" s="46">
        <v>11</v>
      </c>
      <c r="Q1128" s="73">
        <f t="shared" si="409"/>
        <v>0.004</v>
      </c>
      <c r="R1128" s="67">
        <f t="shared" si="410"/>
        <v>0.01</v>
      </c>
      <c r="S1128" s="74">
        <f t="shared" si="411"/>
        <v>0.0333333333333333</v>
      </c>
      <c r="T1128" s="51">
        <v>0.8</v>
      </c>
      <c r="U1128" s="52" t="s">
        <v>4293</v>
      </c>
      <c r="V1128" s="26">
        <f>IF(E1128="","",SUMIF(OUTBOUND!$G:$G,WMS!E1128,OUTBOUND!$L:$L))</f>
        <v>2</v>
      </c>
      <c r="W1128" s="26">
        <f>IF(E1128="","",SUMIF(OUTBOUND!$G:$G,WMS!E1128,OUTBOUND!$M:$M))</f>
        <v>24</v>
      </c>
      <c r="X1128" s="73">
        <f>IF(E1128="","",SUMIF(OUTBOUND!$G:$G,WMS!E1128,OUTBOUND!$O:$O))</f>
        <v>1</v>
      </c>
      <c r="Y1128" s="73">
        <f>IF(E1128="","",SUMIF(OUTBOUND!$G:$G,WMS!E1128,OUTBOUND!$AC:$AC))</f>
        <v>0.799999999999999</v>
      </c>
      <c r="Z1128" s="73">
        <f>IF(E1128="","",SUMIF(OUTBOUND!$G:$G,WMS!E1128,OUTBOUND!$P:$P))</f>
        <v>0.008</v>
      </c>
      <c r="AA1128" s="26">
        <f t="shared" si="412"/>
        <v>0</v>
      </c>
      <c r="AB1128" s="26">
        <f t="shared" si="413"/>
        <v>0</v>
      </c>
      <c r="AC1128" s="73">
        <f t="shared" si="414"/>
        <v>0</v>
      </c>
      <c r="AD1128" s="73">
        <f t="shared" si="415"/>
        <v>8.88178419700125e-16</v>
      </c>
      <c r="AE1128" s="73">
        <f t="shared" si="416"/>
        <v>0.002</v>
      </c>
      <c r="AF1128" s="82" t="e">
        <f t="shared" si="417"/>
        <v>#DIV/0!</v>
      </c>
      <c r="AG1128" s="60" t="s">
        <v>3310</v>
      </c>
    </row>
    <row r="1129" spans="1:33">
      <c r="A1129" s="61" t="s">
        <v>3685</v>
      </c>
      <c r="B1129" s="62" t="s">
        <v>2069</v>
      </c>
      <c r="C1129" s="62" t="s">
        <v>4410</v>
      </c>
      <c r="D1129" s="62">
        <v>42797036</v>
      </c>
      <c r="E1129" s="58" t="str">
        <f t="shared" si="406"/>
        <v>KG-ARI-1909-00203-04629/42797036</v>
      </c>
      <c r="F1129" s="19" t="s">
        <v>2071</v>
      </c>
      <c r="G1129" s="19" t="s">
        <v>2072</v>
      </c>
      <c r="H1129" s="45">
        <v>43733</v>
      </c>
      <c r="I1129" s="46">
        <v>2</v>
      </c>
      <c r="J1129" s="46">
        <v>24</v>
      </c>
      <c r="K1129" s="67">
        <f t="shared" si="407"/>
        <v>12</v>
      </c>
      <c r="L1129" s="47">
        <v>0.45</v>
      </c>
      <c r="M1129" s="68">
        <f t="shared" si="408"/>
        <v>0.9</v>
      </c>
      <c r="N1129" s="46">
        <v>20</v>
      </c>
      <c r="O1129" s="46">
        <v>17</v>
      </c>
      <c r="P1129" s="46">
        <v>11</v>
      </c>
      <c r="Q1129" s="73">
        <f t="shared" si="409"/>
        <v>0.004</v>
      </c>
      <c r="R1129" s="67">
        <f t="shared" si="410"/>
        <v>0.01</v>
      </c>
      <c r="S1129" s="74">
        <f t="shared" si="411"/>
        <v>0.0291666666666667</v>
      </c>
      <c r="T1129" s="51">
        <v>0.7</v>
      </c>
      <c r="U1129" s="52" t="s">
        <v>4293</v>
      </c>
      <c r="V1129" s="26">
        <f>IF(E1129="","",SUMIF(OUTBOUND!$G:$G,WMS!E1129,OUTBOUND!$L:$L))</f>
        <v>2</v>
      </c>
      <c r="W1129" s="26">
        <f>IF(E1129="","",SUMIF(OUTBOUND!$G:$G,WMS!E1129,OUTBOUND!$M:$M))</f>
        <v>24</v>
      </c>
      <c r="X1129" s="73">
        <f>IF(E1129="","",SUMIF(OUTBOUND!$G:$G,WMS!E1129,OUTBOUND!$O:$O))</f>
        <v>0.9</v>
      </c>
      <c r="Y1129" s="73">
        <f>IF(E1129="","",SUMIF(OUTBOUND!$G:$G,WMS!E1129,OUTBOUND!$AC:$AC))</f>
        <v>0.700000000000001</v>
      </c>
      <c r="Z1129" s="73">
        <f>IF(E1129="","",SUMIF(OUTBOUND!$G:$G,WMS!E1129,OUTBOUND!$P:$P))</f>
        <v>0.008</v>
      </c>
      <c r="AA1129" s="26">
        <f t="shared" si="412"/>
        <v>0</v>
      </c>
      <c r="AB1129" s="26">
        <f t="shared" si="413"/>
        <v>0</v>
      </c>
      <c r="AC1129" s="73">
        <f t="shared" si="414"/>
        <v>0</v>
      </c>
      <c r="AD1129" s="73">
        <f t="shared" si="415"/>
        <v>-7.7715611723761e-16</v>
      </c>
      <c r="AE1129" s="73">
        <f t="shared" si="416"/>
        <v>0.002</v>
      </c>
      <c r="AF1129" s="82" t="e">
        <f t="shared" si="417"/>
        <v>#DIV/0!</v>
      </c>
      <c r="AG1129" s="60" t="s">
        <v>3310</v>
      </c>
    </row>
    <row r="1130" spans="1:33">
      <c r="A1130" s="61" t="s">
        <v>3685</v>
      </c>
      <c r="B1130" s="62" t="s">
        <v>2069</v>
      </c>
      <c r="C1130" s="62" t="s">
        <v>4410</v>
      </c>
      <c r="D1130" s="62">
        <v>42797043</v>
      </c>
      <c r="E1130" s="58" t="str">
        <f t="shared" si="406"/>
        <v>KG-ARI-1909-00203-04629/42797043</v>
      </c>
      <c r="F1130" s="19" t="s">
        <v>2071</v>
      </c>
      <c r="G1130" s="19" t="s">
        <v>2072</v>
      </c>
      <c r="H1130" s="45">
        <v>43733</v>
      </c>
      <c r="I1130" s="46">
        <v>2</v>
      </c>
      <c r="J1130" s="46">
        <v>24</v>
      </c>
      <c r="K1130" s="67">
        <f t="shared" si="407"/>
        <v>12</v>
      </c>
      <c r="L1130" s="47">
        <v>0.6</v>
      </c>
      <c r="M1130" s="68">
        <f t="shared" si="408"/>
        <v>1.2</v>
      </c>
      <c r="N1130" s="46">
        <v>20</v>
      </c>
      <c r="O1130" s="46">
        <v>17</v>
      </c>
      <c r="P1130" s="46">
        <v>11</v>
      </c>
      <c r="Q1130" s="73">
        <f t="shared" si="409"/>
        <v>0.004</v>
      </c>
      <c r="R1130" s="67">
        <f t="shared" si="410"/>
        <v>0.01</v>
      </c>
      <c r="S1130" s="74">
        <f t="shared" si="411"/>
        <v>0.0416666666666667</v>
      </c>
      <c r="T1130" s="51">
        <v>1</v>
      </c>
      <c r="U1130" s="52" t="s">
        <v>4293</v>
      </c>
      <c r="V1130" s="26">
        <f>IF(E1130="","",SUMIF(OUTBOUND!$G:$G,WMS!E1130,OUTBOUND!$L:$L))</f>
        <v>2</v>
      </c>
      <c r="W1130" s="26">
        <f>IF(E1130="","",SUMIF(OUTBOUND!$G:$G,WMS!E1130,OUTBOUND!$M:$M))</f>
        <v>24</v>
      </c>
      <c r="X1130" s="73">
        <f>IF(E1130="","",SUMIF(OUTBOUND!$G:$G,WMS!E1130,OUTBOUND!$O:$O))</f>
        <v>1.2</v>
      </c>
      <c r="Y1130" s="73">
        <f>IF(E1130="","",SUMIF(OUTBOUND!$G:$G,WMS!E1130,OUTBOUND!$AC:$AC))</f>
        <v>1</v>
      </c>
      <c r="Z1130" s="73">
        <f>IF(E1130="","",SUMIF(OUTBOUND!$G:$G,WMS!E1130,OUTBOUND!$P:$P))</f>
        <v>0.008</v>
      </c>
      <c r="AA1130" s="26">
        <f t="shared" si="412"/>
        <v>0</v>
      </c>
      <c r="AB1130" s="26">
        <f t="shared" si="413"/>
        <v>0</v>
      </c>
      <c r="AC1130" s="73">
        <f t="shared" si="414"/>
        <v>0</v>
      </c>
      <c r="AD1130" s="73">
        <f t="shared" si="415"/>
        <v>0</v>
      </c>
      <c r="AE1130" s="73">
        <f t="shared" si="416"/>
        <v>0.002</v>
      </c>
      <c r="AF1130" s="82" t="e">
        <f t="shared" si="417"/>
        <v>#DIV/0!</v>
      </c>
      <c r="AG1130" s="60" t="s">
        <v>3310</v>
      </c>
    </row>
    <row r="1131" spans="1:32">
      <c r="A1131" s="43" t="s">
        <v>3685</v>
      </c>
      <c r="B1131" s="19" t="s">
        <v>2069</v>
      </c>
      <c r="C1131" s="19" t="s">
        <v>4410</v>
      </c>
      <c r="D1131" s="19">
        <v>42810063</v>
      </c>
      <c r="E1131" s="58" t="str">
        <f t="shared" si="406"/>
        <v>KG-ARI-1909-00203-04629/42810063</v>
      </c>
      <c r="F1131" s="19" t="s">
        <v>2071</v>
      </c>
      <c r="G1131" s="19" t="s">
        <v>2072</v>
      </c>
      <c r="H1131" s="45">
        <v>43733</v>
      </c>
      <c r="I1131" s="46">
        <v>3</v>
      </c>
      <c r="J1131" s="46">
        <v>36</v>
      </c>
      <c r="K1131" s="67">
        <f t="shared" si="407"/>
        <v>12</v>
      </c>
      <c r="L1131" s="47">
        <v>0.8</v>
      </c>
      <c r="M1131" s="68">
        <f t="shared" si="408"/>
        <v>2.4</v>
      </c>
      <c r="N1131" s="46">
        <v>25</v>
      </c>
      <c r="O1131" s="46">
        <v>20</v>
      </c>
      <c r="P1131" s="46">
        <v>11</v>
      </c>
      <c r="Q1131" s="73">
        <f t="shared" si="409"/>
        <v>0.006</v>
      </c>
      <c r="R1131" s="67">
        <f t="shared" si="410"/>
        <v>0.02</v>
      </c>
      <c r="S1131" s="74">
        <f t="shared" si="411"/>
        <v>0.0583333333333333</v>
      </c>
      <c r="T1131" s="51">
        <v>2.1</v>
      </c>
      <c r="U1131" s="52" t="s">
        <v>4293</v>
      </c>
      <c r="V1131" s="26">
        <f>IF(E1131="","",SUMIF(OUTBOUND!$G:$G,WMS!E1131,OUTBOUND!$L:$L))</f>
        <v>1</v>
      </c>
      <c r="W1131" s="26">
        <f>IF(E1131="","",SUMIF(OUTBOUND!$G:$G,WMS!E1131,OUTBOUND!$M:$M))</f>
        <v>12</v>
      </c>
      <c r="X1131" s="73">
        <f>IF(E1131="","",SUMIF(OUTBOUND!$G:$G,WMS!E1131,OUTBOUND!$O:$O))</f>
        <v>0.8</v>
      </c>
      <c r="Y1131" s="73">
        <f>IF(E1131="","",SUMIF(OUTBOUND!$G:$G,WMS!E1131,OUTBOUND!$AC:$AC))</f>
        <v>0.7</v>
      </c>
      <c r="Z1131" s="73">
        <f>IF(E1131="","",SUMIF(OUTBOUND!$G:$G,WMS!E1131,OUTBOUND!$P:$P))</f>
        <v>0.006</v>
      </c>
      <c r="AA1131" s="26">
        <f t="shared" si="412"/>
        <v>2</v>
      </c>
      <c r="AB1131" s="26">
        <f t="shared" si="413"/>
        <v>24</v>
      </c>
      <c r="AC1131" s="73">
        <f t="shared" si="414"/>
        <v>1.6</v>
      </c>
      <c r="AD1131" s="73">
        <f t="shared" si="415"/>
        <v>1.4</v>
      </c>
      <c r="AE1131" s="73">
        <f t="shared" si="416"/>
        <v>0.014</v>
      </c>
      <c r="AF1131" s="82" t="b">
        <f t="shared" si="417"/>
        <v>1</v>
      </c>
    </row>
    <row r="1132" spans="1:32">
      <c r="A1132" s="43" t="s">
        <v>3685</v>
      </c>
      <c r="B1132" s="19" t="s">
        <v>2069</v>
      </c>
      <c r="C1132" s="19" t="s">
        <v>4410</v>
      </c>
      <c r="D1132" s="19">
        <v>42810070</v>
      </c>
      <c r="E1132" s="58" t="str">
        <f t="shared" si="406"/>
        <v>KG-ARI-1909-00203-04629/42810070</v>
      </c>
      <c r="F1132" s="19" t="s">
        <v>2071</v>
      </c>
      <c r="G1132" s="19" t="s">
        <v>2072</v>
      </c>
      <c r="H1132" s="45">
        <v>43733</v>
      </c>
      <c r="I1132" s="46">
        <v>3</v>
      </c>
      <c r="J1132" s="46">
        <v>36</v>
      </c>
      <c r="K1132" s="67">
        <f t="shared" si="407"/>
        <v>12</v>
      </c>
      <c r="L1132" s="47">
        <v>0.8</v>
      </c>
      <c r="M1132" s="68">
        <f t="shared" si="408"/>
        <v>2.4</v>
      </c>
      <c r="N1132" s="46">
        <v>25</v>
      </c>
      <c r="O1132" s="46">
        <v>20</v>
      </c>
      <c r="P1132" s="46">
        <v>11</v>
      </c>
      <c r="Q1132" s="73">
        <f t="shared" si="409"/>
        <v>0.006</v>
      </c>
      <c r="R1132" s="67">
        <f t="shared" si="410"/>
        <v>0.02</v>
      </c>
      <c r="S1132" s="74">
        <f t="shared" si="411"/>
        <v>0.0583333333333333</v>
      </c>
      <c r="T1132" s="51">
        <v>2.1</v>
      </c>
      <c r="U1132" s="52" t="s">
        <v>4293</v>
      </c>
      <c r="V1132" s="26">
        <f>IF(E1132="","",SUMIF(OUTBOUND!$G:$G,WMS!E1132,OUTBOUND!$L:$L))</f>
        <v>2</v>
      </c>
      <c r="W1132" s="26">
        <f>IF(E1132="","",SUMIF(OUTBOUND!$G:$G,WMS!E1132,OUTBOUND!$M:$M))</f>
        <v>24</v>
      </c>
      <c r="X1132" s="73">
        <f>IF(E1132="","",SUMIF(OUTBOUND!$G:$G,WMS!E1132,OUTBOUND!$O:$O))</f>
        <v>1.6</v>
      </c>
      <c r="Y1132" s="73">
        <f>IF(E1132="","",SUMIF(OUTBOUND!$G:$G,WMS!E1132,OUTBOUND!$AC:$AC))</f>
        <v>1.4</v>
      </c>
      <c r="Z1132" s="73">
        <f>IF(E1132="","",SUMIF(OUTBOUND!$G:$G,WMS!E1132,OUTBOUND!$P:$P))</f>
        <v>0.012</v>
      </c>
      <c r="AA1132" s="26">
        <f t="shared" si="412"/>
        <v>1</v>
      </c>
      <c r="AB1132" s="26">
        <f t="shared" si="413"/>
        <v>12</v>
      </c>
      <c r="AC1132" s="73">
        <f t="shared" si="414"/>
        <v>0.8</v>
      </c>
      <c r="AD1132" s="73">
        <f t="shared" si="415"/>
        <v>0.700000000000001</v>
      </c>
      <c r="AE1132" s="73">
        <f t="shared" si="416"/>
        <v>0.008</v>
      </c>
      <c r="AF1132" s="82" t="b">
        <f t="shared" si="417"/>
        <v>1</v>
      </c>
    </row>
    <row r="1133" spans="1:32">
      <c r="A1133" s="43" t="s">
        <v>3685</v>
      </c>
      <c r="B1133" s="19" t="s">
        <v>2069</v>
      </c>
      <c r="C1133" s="19" t="s">
        <v>4410</v>
      </c>
      <c r="D1133" s="19">
        <v>42810094</v>
      </c>
      <c r="E1133" s="58" t="str">
        <f t="shared" si="406"/>
        <v>KG-ARI-1909-00203-04629/42810094</v>
      </c>
      <c r="F1133" s="19" t="s">
        <v>2071</v>
      </c>
      <c r="G1133" s="19" t="s">
        <v>2072</v>
      </c>
      <c r="H1133" s="45">
        <v>43733</v>
      </c>
      <c r="I1133" s="46">
        <v>3</v>
      </c>
      <c r="J1133" s="46">
        <v>36</v>
      </c>
      <c r="K1133" s="67">
        <f t="shared" si="407"/>
        <v>12</v>
      </c>
      <c r="L1133" s="47">
        <v>0.8</v>
      </c>
      <c r="M1133" s="68">
        <f t="shared" si="408"/>
        <v>2.4</v>
      </c>
      <c r="N1133" s="46">
        <v>25</v>
      </c>
      <c r="O1133" s="46">
        <v>20</v>
      </c>
      <c r="P1133" s="46">
        <v>11</v>
      </c>
      <c r="Q1133" s="73">
        <f t="shared" si="409"/>
        <v>0.006</v>
      </c>
      <c r="R1133" s="67">
        <f t="shared" si="410"/>
        <v>0.02</v>
      </c>
      <c r="S1133" s="74">
        <f t="shared" si="411"/>
        <v>0.0555555555555556</v>
      </c>
      <c r="T1133" s="51">
        <v>2</v>
      </c>
      <c r="U1133" s="52" t="s">
        <v>4293</v>
      </c>
      <c r="V1133" s="26">
        <f>IF(E1133="","",SUMIF(OUTBOUND!$G:$G,WMS!E1133,OUTBOUND!$L:$L))</f>
        <v>1</v>
      </c>
      <c r="W1133" s="26">
        <f>IF(E1133="","",SUMIF(OUTBOUND!$G:$G,WMS!E1133,OUTBOUND!$M:$M))</f>
        <v>12</v>
      </c>
      <c r="X1133" s="73">
        <f>IF(E1133="","",SUMIF(OUTBOUND!$G:$G,WMS!E1133,OUTBOUND!$O:$O))</f>
        <v>0.8</v>
      </c>
      <c r="Y1133" s="73">
        <f>IF(E1133="","",SUMIF(OUTBOUND!$G:$G,WMS!E1133,OUTBOUND!$AC:$AC))</f>
        <v>0.666666666666667</v>
      </c>
      <c r="Z1133" s="73">
        <f>IF(E1133="","",SUMIF(OUTBOUND!$G:$G,WMS!E1133,OUTBOUND!$P:$P))</f>
        <v>0.006</v>
      </c>
      <c r="AA1133" s="26">
        <f t="shared" si="412"/>
        <v>2</v>
      </c>
      <c r="AB1133" s="26">
        <f t="shared" si="413"/>
        <v>24</v>
      </c>
      <c r="AC1133" s="73">
        <f t="shared" si="414"/>
        <v>1.6</v>
      </c>
      <c r="AD1133" s="73">
        <f t="shared" si="415"/>
        <v>1.33333333333333</v>
      </c>
      <c r="AE1133" s="73">
        <f t="shared" si="416"/>
        <v>0.014</v>
      </c>
      <c r="AF1133" s="82" t="b">
        <f t="shared" si="417"/>
        <v>1</v>
      </c>
    </row>
    <row r="1134" spans="1:32">
      <c r="A1134" s="43" t="s">
        <v>3685</v>
      </c>
      <c r="B1134" s="19" t="s">
        <v>2069</v>
      </c>
      <c r="C1134" s="19" t="s">
        <v>4410</v>
      </c>
      <c r="D1134" s="19">
        <v>42810100</v>
      </c>
      <c r="E1134" s="58" t="str">
        <f t="shared" si="406"/>
        <v>KG-ARI-1909-00203-04629/42810100</v>
      </c>
      <c r="F1134" s="19" t="s">
        <v>2071</v>
      </c>
      <c r="G1134" s="19" t="s">
        <v>2072</v>
      </c>
      <c r="H1134" s="45">
        <v>43733</v>
      </c>
      <c r="I1134" s="46">
        <v>3</v>
      </c>
      <c r="J1134" s="46">
        <v>36</v>
      </c>
      <c r="K1134" s="67">
        <f t="shared" si="407"/>
        <v>12</v>
      </c>
      <c r="L1134" s="47">
        <v>0.8</v>
      </c>
      <c r="M1134" s="68">
        <f t="shared" si="408"/>
        <v>2.4</v>
      </c>
      <c r="N1134" s="46">
        <v>25</v>
      </c>
      <c r="O1134" s="46">
        <v>20</v>
      </c>
      <c r="P1134" s="46">
        <v>11</v>
      </c>
      <c r="Q1134" s="73">
        <f t="shared" si="409"/>
        <v>0.006</v>
      </c>
      <c r="R1134" s="67">
        <f t="shared" si="410"/>
        <v>0.02</v>
      </c>
      <c r="S1134" s="74">
        <f t="shared" si="411"/>
        <v>0.0555555555555556</v>
      </c>
      <c r="T1134" s="51">
        <v>2</v>
      </c>
      <c r="U1134" s="52" t="s">
        <v>4293</v>
      </c>
      <c r="V1134" s="26">
        <f>IF(E1134="","",SUMIF(OUTBOUND!$G:$G,WMS!E1134,OUTBOUND!$L:$L))</f>
        <v>2</v>
      </c>
      <c r="W1134" s="26">
        <f>IF(E1134="","",SUMIF(OUTBOUND!$G:$G,WMS!E1134,OUTBOUND!$M:$M))</f>
        <v>24</v>
      </c>
      <c r="X1134" s="73">
        <f>IF(E1134="","",SUMIF(OUTBOUND!$G:$G,WMS!E1134,OUTBOUND!$O:$O))</f>
        <v>1.6</v>
      </c>
      <c r="Y1134" s="73">
        <f>IF(E1134="","",SUMIF(OUTBOUND!$G:$G,WMS!E1134,OUTBOUND!$AC:$AC))</f>
        <v>1.33333333333333</v>
      </c>
      <c r="Z1134" s="73">
        <f>IF(E1134="","",SUMIF(OUTBOUND!$G:$G,WMS!E1134,OUTBOUND!$P:$P))</f>
        <v>0.012</v>
      </c>
      <c r="AA1134" s="26">
        <f t="shared" si="412"/>
        <v>1</v>
      </c>
      <c r="AB1134" s="26">
        <f t="shared" si="413"/>
        <v>12</v>
      </c>
      <c r="AC1134" s="73">
        <f t="shared" si="414"/>
        <v>0.8</v>
      </c>
      <c r="AD1134" s="73">
        <f t="shared" si="415"/>
        <v>0.666666666666666</v>
      </c>
      <c r="AE1134" s="73">
        <f t="shared" si="416"/>
        <v>0.008</v>
      </c>
      <c r="AF1134" s="82" t="b">
        <f t="shared" si="417"/>
        <v>1</v>
      </c>
    </row>
    <row r="1135" spans="1:32">
      <c r="A1135" s="43" t="s">
        <v>3685</v>
      </c>
      <c r="B1135" s="19" t="s">
        <v>2078</v>
      </c>
      <c r="C1135" s="19" t="s">
        <v>4411</v>
      </c>
      <c r="D1135" s="19">
        <v>42613459</v>
      </c>
      <c r="E1135" s="58" t="str">
        <f t="shared" si="406"/>
        <v>KG-ARI-1909-00203-04445/42613459</v>
      </c>
      <c r="F1135" s="19" t="s">
        <v>2080</v>
      </c>
      <c r="G1135" s="19" t="s">
        <v>2081</v>
      </c>
      <c r="H1135" s="45">
        <v>43733</v>
      </c>
      <c r="I1135" s="46">
        <v>3</v>
      </c>
      <c r="J1135" s="46">
        <v>36</v>
      </c>
      <c r="K1135" s="67">
        <f t="shared" si="407"/>
        <v>12</v>
      </c>
      <c r="L1135" s="47">
        <v>0.4</v>
      </c>
      <c r="M1135" s="68">
        <f t="shared" si="408"/>
        <v>1.2</v>
      </c>
      <c r="N1135" s="46">
        <v>32</v>
      </c>
      <c r="O1135" s="46">
        <v>25</v>
      </c>
      <c r="P1135" s="46">
        <v>10</v>
      </c>
      <c r="Q1135" s="73">
        <f t="shared" si="409"/>
        <v>0.008</v>
      </c>
      <c r="R1135" s="67">
        <f t="shared" si="410"/>
        <v>0.02</v>
      </c>
      <c r="S1135" s="74">
        <f t="shared" si="411"/>
        <v>0.0277777777777778</v>
      </c>
      <c r="T1135" s="51">
        <v>1</v>
      </c>
      <c r="U1135" s="52" t="s">
        <v>4296</v>
      </c>
      <c r="V1135" s="26">
        <f>IF(E1135="","",SUMIF(OUTBOUND!$G:$G,WMS!E1135,OUTBOUND!$L:$L))</f>
        <v>1</v>
      </c>
      <c r="W1135" s="26">
        <f>IF(E1135="","",SUMIF(OUTBOUND!$G:$G,WMS!E1135,OUTBOUND!$M:$M))</f>
        <v>12</v>
      </c>
      <c r="X1135" s="73">
        <f>IF(E1135="","",SUMIF(OUTBOUND!$G:$G,WMS!E1135,OUTBOUND!$O:$O))</f>
        <v>0.4</v>
      </c>
      <c r="Y1135" s="73">
        <f>IF(E1135="","",SUMIF(OUTBOUND!$G:$G,WMS!E1135,OUTBOUND!$AC:$AC))</f>
        <v>0.333333333333334</v>
      </c>
      <c r="Z1135" s="73">
        <f>IF(E1135="","",SUMIF(OUTBOUND!$G:$G,WMS!E1135,OUTBOUND!$P:$P))</f>
        <v>0.008</v>
      </c>
      <c r="AA1135" s="26">
        <f t="shared" si="412"/>
        <v>2</v>
      </c>
      <c r="AB1135" s="26">
        <f t="shared" si="413"/>
        <v>24</v>
      </c>
      <c r="AC1135" s="73">
        <f t="shared" si="414"/>
        <v>0.8</v>
      </c>
      <c r="AD1135" s="73">
        <f t="shared" si="415"/>
        <v>0.666666666666666</v>
      </c>
      <c r="AE1135" s="73">
        <f t="shared" si="416"/>
        <v>0.012</v>
      </c>
      <c r="AF1135" s="82" t="b">
        <f t="shared" si="417"/>
        <v>1</v>
      </c>
    </row>
    <row r="1136" spans="1:32">
      <c r="A1136" s="43" t="s">
        <v>3685</v>
      </c>
      <c r="B1136" s="19" t="s">
        <v>2078</v>
      </c>
      <c r="C1136" s="19" t="s">
        <v>4411</v>
      </c>
      <c r="D1136" s="19">
        <v>42739838</v>
      </c>
      <c r="E1136" s="58" t="str">
        <f t="shared" si="406"/>
        <v>KG-ARI-1909-00203-04445/42739838</v>
      </c>
      <c r="F1136" s="19" t="s">
        <v>2080</v>
      </c>
      <c r="G1136" s="19" t="s">
        <v>2081</v>
      </c>
      <c r="H1136" s="45">
        <v>43733</v>
      </c>
      <c r="I1136" s="46">
        <v>1</v>
      </c>
      <c r="J1136" s="46">
        <v>12</v>
      </c>
      <c r="K1136" s="67">
        <f t="shared" si="407"/>
        <v>12</v>
      </c>
      <c r="L1136" s="47">
        <v>3.7</v>
      </c>
      <c r="M1136" s="68">
        <f t="shared" si="408"/>
        <v>3.7</v>
      </c>
      <c r="N1136" s="46">
        <v>35</v>
      </c>
      <c r="O1136" s="46">
        <v>34</v>
      </c>
      <c r="P1136" s="46">
        <v>16</v>
      </c>
      <c r="Q1136" s="73">
        <f t="shared" si="409"/>
        <v>0.019</v>
      </c>
      <c r="R1136" s="67">
        <f t="shared" si="410"/>
        <v>0.02</v>
      </c>
      <c r="S1136" s="74">
        <f t="shared" si="411"/>
        <v>0.333333333333333</v>
      </c>
      <c r="T1136" s="51">
        <v>4</v>
      </c>
      <c r="U1136" s="52" t="s">
        <v>4296</v>
      </c>
      <c r="V1136" s="26">
        <f>IF(E1136="","",SUMIF(OUTBOUND!$G:$G,WMS!E1136,OUTBOUND!$L:$L))</f>
        <v>0</v>
      </c>
      <c r="W1136" s="26">
        <f>IF(E1136="","",SUMIF(OUTBOUND!$G:$G,WMS!E1136,OUTBOUND!$M:$M))</f>
        <v>0</v>
      </c>
      <c r="X1136" s="73">
        <f>IF(E1136="","",SUMIF(OUTBOUND!$G:$G,WMS!E1136,OUTBOUND!$O:$O))</f>
        <v>0</v>
      </c>
      <c r="Y1136" s="73">
        <f>IF(E1136="","",SUMIF(OUTBOUND!$G:$G,WMS!E1136,OUTBOUND!$AC:$AC))</f>
        <v>0</v>
      </c>
      <c r="Z1136" s="73">
        <f>IF(E1136="","",SUMIF(OUTBOUND!$G:$G,WMS!E1136,OUTBOUND!$P:$P))</f>
        <v>0</v>
      </c>
      <c r="AA1136" s="26">
        <f t="shared" si="412"/>
        <v>1</v>
      </c>
      <c r="AB1136" s="26">
        <f t="shared" si="413"/>
        <v>12</v>
      </c>
      <c r="AC1136" s="73">
        <f t="shared" si="414"/>
        <v>3.7</v>
      </c>
      <c r="AD1136" s="73">
        <f t="shared" si="415"/>
        <v>4</v>
      </c>
      <c r="AE1136" s="73">
        <f t="shared" si="416"/>
        <v>0.02</v>
      </c>
      <c r="AF1136" s="82" t="b">
        <f t="shared" si="417"/>
        <v>1</v>
      </c>
    </row>
    <row r="1137" spans="1:32">
      <c r="A1137" s="43" t="s">
        <v>3685</v>
      </c>
      <c r="B1137" s="19" t="s">
        <v>2078</v>
      </c>
      <c r="C1137" s="19" t="s">
        <v>4411</v>
      </c>
      <c r="D1137" s="19">
        <v>42796664</v>
      </c>
      <c r="E1137" s="58" t="str">
        <f t="shared" si="406"/>
        <v>KG-ARI-1909-00203-04445/42796664</v>
      </c>
      <c r="F1137" s="19" t="s">
        <v>2080</v>
      </c>
      <c r="G1137" s="19" t="s">
        <v>2081</v>
      </c>
      <c r="H1137" s="45">
        <v>43733</v>
      </c>
      <c r="I1137" s="46">
        <v>5</v>
      </c>
      <c r="J1137" s="46">
        <v>20</v>
      </c>
      <c r="K1137" s="67">
        <f t="shared" si="407"/>
        <v>4</v>
      </c>
      <c r="L1137" s="47">
        <v>2.3</v>
      </c>
      <c r="M1137" s="68">
        <f t="shared" si="408"/>
        <v>11.5</v>
      </c>
      <c r="N1137" s="46">
        <v>55</v>
      </c>
      <c r="O1137" s="46">
        <v>42</v>
      </c>
      <c r="P1137" s="46">
        <v>43</v>
      </c>
      <c r="Q1137" s="73">
        <f t="shared" si="409"/>
        <v>0.099</v>
      </c>
      <c r="R1137" s="67">
        <f t="shared" si="410"/>
        <v>0.5</v>
      </c>
      <c r="S1137" s="74">
        <f t="shared" si="411"/>
        <v>0.35</v>
      </c>
      <c r="T1137" s="51">
        <v>7</v>
      </c>
      <c r="U1137" s="52" t="s">
        <v>4295</v>
      </c>
      <c r="V1137" s="26">
        <f>IF(E1137="","",SUMIF(OUTBOUND!$G:$G,WMS!E1137,OUTBOUND!$L:$L))</f>
        <v>0</v>
      </c>
      <c r="W1137" s="26">
        <f>IF(E1137="","",SUMIF(OUTBOUND!$G:$G,WMS!E1137,OUTBOUND!$M:$M))</f>
        <v>0</v>
      </c>
      <c r="X1137" s="73">
        <f>IF(E1137="","",SUMIF(OUTBOUND!$G:$G,WMS!E1137,OUTBOUND!$O:$O))</f>
        <v>0</v>
      </c>
      <c r="Y1137" s="73">
        <f>IF(E1137="","",SUMIF(OUTBOUND!$G:$G,WMS!E1137,OUTBOUND!$AC:$AC))</f>
        <v>0</v>
      </c>
      <c r="Z1137" s="73">
        <f>IF(E1137="","",SUMIF(OUTBOUND!$G:$G,WMS!E1137,OUTBOUND!$P:$P))</f>
        <v>0</v>
      </c>
      <c r="AA1137" s="26">
        <f t="shared" si="412"/>
        <v>5</v>
      </c>
      <c r="AB1137" s="26">
        <f t="shared" si="413"/>
        <v>20</v>
      </c>
      <c r="AC1137" s="73">
        <f t="shared" si="414"/>
        <v>11.5</v>
      </c>
      <c r="AD1137" s="73">
        <f t="shared" si="415"/>
        <v>7</v>
      </c>
      <c r="AE1137" s="73">
        <f t="shared" si="416"/>
        <v>0.5</v>
      </c>
      <c r="AF1137" s="82" t="b">
        <f t="shared" si="417"/>
        <v>1</v>
      </c>
    </row>
    <row r="1138" spans="1:32">
      <c r="A1138" s="43" t="s">
        <v>3685</v>
      </c>
      <c r="B1138" s="19" t="s">
        <v>2078</v>
      </c>
      <c r="C1138" s="19" t="s">
        <v>4411</v>
      </c>
      <c r="D1138" s="19">
        <v>42690474</v>
      </c>
      <c r="E1138" s="58" t="str">
        <f t="shared" si="406"/>
        <v>KG-ARI-1909-00203-04445/42690474</v>
      </c>
      <c r="F1138" s="19" t="s">
        <v>2080</v>
      </c>
      <c r="G1138" s="19" t="s">
        <v>2081</v>
      </c>
      <c r="H1138" s="45">
        <v>43733</v>
      </c>
      <c r="I1138" s="46">
        <v>3</v>
      </c>
      <c r="J1138" s="46">
        <v>36</v>
      </c>
      <c r="K1138" s="67">
        <f t="shared" si="407"/>
        <v>12</v>
      </c>
      <c r="L1138" s="47">
        <v>1.3</v>
      </c>
      <c r="M1138" s="68">
        <f t="shared" si="408"/>
        <v>3.9</v>
      </c>
      <c r="N1138" s="46">
        <v>30</v>
      </c>
      <c r="O1138" s="46">
        <v>16</v>
      </c>
      <c r="P1138" s="46">
        <v>15</v>
      </c>
      <c r="Q1138" s="73">
        <f t="shared" si="409"/>
        <v>0.007</v>
      </c>
      <c r="R1138" s="67">
        <f t="shared" si="410"/>
        <v>0.02</v>
      </c>
      <c r="S1138" s="74">
        <f t="shared" si="411"/>
        <v>0.0833333333333333</v>
      </c>
      <c r="T1138" s="51">
        <v>3</v>
      </c>
      <c r="U1138" s="52" t="s">
        <v>4296</v>
      </c>
      <c r="V1138" s="26">
        <f>IF(E1138="","",SUMIF(OUTBOUND!$G:$G,WMS!E1138,OUTBOUND!$L:$L))</f>
        <v>0</v>
      </c>
      <c r="W1138" s="26">
        <f>IF(E1138="","",SUMIF(OUTBOUND!$G:$G,WMS!E1138,OUTBOUND!$M:$M))</f>
        <v>0</v>
      </c>
      <c r="X1138" s="73">
        <f>IF(E1138="","",SUMIF(OUTBOUND!$G:$G,WMS!E1138,OUTBOUND!$O:$O))</f>
        <v>0</v>
      </c>
      <c r="Y1138" s="73">
        <f>IF(E1138="","",SUMIF(OUTBOUND!$G:$G,WMS!E1138,OUTBOUND!$AC:$AC))</f>
        <v>0</v>
      </c>
      <c r="Z1138" s="73">
        <f>IF(E1138="","",SUMIF(OUTBOUND!$G:$G,WMS!E1138,OUTBOUND!$P:$P))</f>
        <v>0</v>
      </c>
      <c r="AA1138" s="26">
        <f t="shared" si="412"/>
        <v>3</v>
      </c>
      <c r="AB1138" s="26">
        <f t="shared" si="413"/>
        <v>36</v>
      </c>
      <c r="AC1138" s="73">
        <f t="shared" si="414"/>
        <v>3.9</v>
      </c>
      <c r="AD1138" s="73">
        <f t="shared" si="415"/>
        <v>3</v>
      </c>
      <c r="AE1138" s="73">
        <f t="shared" si="416"/>
        <v>0.02</v>
      </c>
      <c r="AF1138" s="82" t="b">
        <f t="shared" si="417"/>
        <v>1</v>
      </c>
    </row>
    <row r="1139" spans="1:32">
      <c r="A1139" s="43" t="s">
        <v>3685</v>
      </c>
      <c r="B1139" s="19" t="s">
        <v>2078</v>
      </c>
      <c r="C1139" s="19" t="s">
        <v>4411</v>
      </c>
      <c r="D1139" s="19">
        <v>42761488</v>
      </c>
      <c r="E1139" s="58" t="str">
        <f t="shared" si="406"/>
        <v>KG-ARI-1909-00203-04445/42761488</v>
      </c>
      <c r="F1139" s="19" t="s">
        <v>2080</v>
      </c>
      <c r="G1139" s="19" t="s">
        <v>2081</v>
      </c>
      <c r="H1139" s="45">
        <v>43733</v>
      </c>
      <c r="I1139" s="46">
        <v>3</v>
      </c>
      <c r="J1139" s="46">
        <v>6</v>
      </c>
      <c r="K1139" s="67">
        <f t="shared" si="407"/>
        <v>2</v>
      </c>
      <c r="L1139" s="47">
        <v>1.4</v>
      </c>
      <c r="M1139" s="68">
        <f t="shared" si="408"/>
        <v>4.2</v>
      </c>
      <c r="N1139" s="46">
        <v>43</v>
      </c>
      <c r="O1139" s="46">
        <v>35</v>
      </c>
      <c r="P1139" s="46">
        <v>55</v>
      </c>
      <c r="Q1139" s="73">
        <f t="shared" si="409"/>
        <v>0.083</v>
      </c>
      <c r="R1139" s="67">
        <f t="shared" si="410"/>
        <v>0.25</v>
      </c>
      <c r="S1139" s="74">
        <f t="shared" si="411"/>
        <v>0.333333333333333</v>
      </c>
      <c r="T1139" s="51">
        <v>2</v>
      </c>
      <c r="U1139" s="52" t="s">
        <v>4296</v>
      </c>
      <c r="V1139" s="26">
        <f>IF(E1139="","",SUMIF(OUTBOUND!$G:$G,WMS!E1139,OUTBOUND!$L:$L))</f>
        <v>0</v>
      </c>
      <c r="W1139" s="26">
        <f>IF(E1139="","",SUMIF(OUTBOUND!$G:$G,WMS!E1139,OUTBOUND!$M:$M))</f>
        <v>0</v>
      </c>
      <c r="X1139" s="73">
        <f>IF(E1139="","",SUMIF(OUTBOUND!$G:$G,WMS!E1139,OUTBOUND!$O:$O))</f>
        <v>0</v>
      </c>
      <c r="Y1139" s="73">
        <f>IF(E1139="","",SUMIF(OUTBOUND!$G:$G,WMS!E1139,OUTBOUND!$AC:$AC))</f>
        <v>0</v>
      </c>
      <c r="Z1139" s="73">
        <f>IF(E1139="","",SUMIF(OUTBOUND!$G:$G,WMS!E1139,OUTBOUND!$P:$P))</f>
        <v>0</v>
      </c>
      <c r="AA1139" s="26">
        <f t="shared" si="412"/>
        <v>3</v>
      </c>
      <c r="AB1139" s="26">
        <f t="shared" si="413"/>
        <v>6</v>
      </c>
      <c r="AC1139" s="73">
        <f t="shared" si="414"/>
        <v>4.2</v>
      </c>
      <c r="AD1139" s="73">
        <f t="shared" si="415"/>
        <v>2</v>
      </c>
      <c r="AE1139" s="73">
        <f t="shared" si="416"/>
        <v>0.25</v>
      </c>
      <c r="AF1139" s="82" t="b">
        <f t="shared" si="417"/>
        <v>1</v>
      </c>
    </row>
    <row r="1140" spans="1:32">
      <c r="A1140" s="43" t="s">
        <v>3685</v>
      </c>
      <c r="B1140" s="19" t="s">
        <v>2078</v>
      </c>
      <c r="C1140" s="19" t="s">
        <v>4411</v>
      </c>
      <c r="D1140" s="19">
        <v>42613480</v>
      </c>
      <c r="E1140" s="58" t="str">
        <f t="shared" si="406"/>
        <v>KG-ARI-1909-00203-04445/42613480</v>
      </c>
      <c r="F1140" s="19" t="s">
        <v>2080</v>
      </c>
      <c r="G1140" s="19" t="s">
        <v>2081</v>
      </c>
      <c r="H1140" s="45">
        <v>43733</v>
      </c>
      <c r="I1140" s="46">
        <v>9</v>
      </c>
      <c r="J1140" s="46">
        <v>108</v>
      </c>
      <c r="K1140" s="67">
        <f t="shared" si="407"/>
        <v>12</v>
      </c>
      <c r="L1140" s="47">
        <v>0.3</v>
      </c>
      <c r="M1140" s="68">
        <f t="shared" si="408"/>
        <v>2.7</v>
      </c>
      <c r="N1140" s="46">
        <v>20</v>
      </c>
      <c r="O1140" s="46">
        <v>19</v>
      </c>
      <c r="P1140" s="46">
        <v>13</v>
      </c>
      <c r="Q1140" s="73">
        <f t="shared" si="409"/>
        <v>0.005</v>
      </c>
      <c r="R1140" s="67">
        <f t="shared" si="410"/>
        <v>0.04</v>
      </c>
      <c r="S1140" s="74">
        <f t="shared" si="411"/>
        <v>0.00925925925925926</v>
      </c>
      <c r="T1140" s="51">
        <v>1</v>
      </c>
      <c r="U1140" s="52" t="s">
        <v>4313</v>
      </c>
      <c r="V1140" s="26">
        <f>IF(E1140="","",SUMIF(OUTBOUND!$G:$G,WMS!E1140,OUTBOUND!$L:$L))</f>
        <v>5</v>
      </c>
      <c r="W1140" s="26">
        <f>IF(E1140="","",SUMIF(OUTBOUND!$G:$G,WMS!E1140,OUTBOUND!$M:$M))</f>
        <v>60</v>
      </c>
      <c r="X1140" s="73">
        <f>IF(E1140="","",SUMIF(OUTBOUND!$G:$G,WMS!E1140,OUTBOUND!$O:$O))</f>
        <v>1.5</v>
      </c>
      <c r="Y1140" s="73">
        <f>IF(E1140="","",SUMIF(OUTBOUND!$G:$G,WMS!E1140,OUTBOUND!$AC:$AC))</f>
        <v>0.555555555555556</v>
      </c>
      <c r="Z1140" s="73">
        <f>IF(E1140="","",SUMIF(OUTBOUND!$G:$G,WMS!E1140,OUTBOUND!$P:$P))</f>
        <v>0.025</v>
      </c>
      <c r="AA1140" s="26">
        <f t="shared" si="412"/>
        <v>4</v>
      </c>
      <c r="AB1140" s="26">
        <f t="shared" si="413"/>
        <v>48</v>
      </c>
      <c r="AC1140" s="73">
        <f t="shared" si="414"/>
        <v>1.2</v>
      </c>
      <c r="AD1140" s="73">
        <f t="shared" si="415"/>
        <v>0.444444444444444</v>
      </c>
      <c r="AE1140" s="73">
        <f t="shared" si="416"/>
        <v>0.015</v>
      </c>
      <c r="AF1140" s="82" t="b">
        <f t="shared" si="417"/>
        <v>1</v>
      </c>
    </row>
    <row r="1141" spans="1:32">
      <c r="A1141" s="43" t="s">
        <v>3685</v>
      </c>
      <c r="B1141" s="19" t="s">
        <v>2083</v>
      </c>
      <c r="C1141" s="19" t="s">
        <v>4412</v>
      </c>
      <c r="D1141" s="19">
        <v>42752929</v>
      </c>
      <c r="E1141" s="58" t="str">
        <f t="shared" si="406"/>
        <v>KG-ARI-1909-00203-04726/42752929</v>
      </c>
      <c r="F1141" s="19" t="s">
        <v>2085</v>
      </c>
      <c r="G1141" s="19" t="s">
        <v>2086</v>
      </c>
      <c r="H1141" s="45">
        <v>43731</v>
      </c>
      <c r="I1141" s="46">
        <v>18</v>
      </c>
      <c r="J1141" s="46">
        <v>72</v>
      </c>
      <c r="K1141" s="67">
        <f t="shared" si="407"/>
        <v>4</v>
      </c>
      <c r="L1141" s="47">
        <v>5.5</v>
      </c>
      <c r="M1141" s="68">
        <f t="shared" si="408"/>
        <v>99</v>
      </c>
      <c r="N1141" s="46">
        <v>42.5</v>
      </c>
      <c r="O1141" s="46">
        <v>38.5</v>
      </c>
      <c r="P1141" s="46">
        <v>46</v>
      </c>
      <c r="Q1141" s="73">
        <f t="shared" si="409"/>
        <v>0.075</v>
      </c>
      <c r="R1141" s="67">
        <f t="shared" si="410"/>
        <v>1.35</v>
      </c>
      <c r="S1141" s="74">
        <f t="shared" si="411"/>
        <v>1.15</v>
      </c>
      <c r="T1141" s="51">
        <v>82.8</v>
      </c>
      <c r="U1141" s="52" t="s">
        <v>4250</v>
      </c>
      <c r="V1141" s="26">
        <f>IF(E1141="","",SUMIF(OUTBOUND!$G:$G,WMS!E1141,OUTBOUND!$L:$L))</f>
        <v>0</v>
      </c>
      <c r="W1141" s="26">
        <f>IF(E1141="","",SUMIF(OUTBOUND!$G:$G,WMS!E1141,OUTBOUND!$M:$M))</f>
        <v>0</v>
      </c>
      <c r="X1141" s="73">
        <f>IF(E1141="","",SUMIF(OUTBOUND!$G:$G,WMS!E1141,OUTBOUND!$O:$O))</f>
        <v>0</v>
      </c>
      <c r="Y1141" s="73">
        <f>IF(E1141="","",SUMIF(OUTBOUND!$G:$G,WMS!E1141,OUTBOUND!$AC:$AC))</f>
        <v>0</v>
      </c>
      <c r="Z1141" s="73">
        <f>IF(E1141="","",SUMIF(OUTBOUND!$G:$G,WMS!E1141,OUTBOUND!$P:$P))</f>
        <v>0</v>
      </c>
      <c r="AA1141" s="26">
        <f t="shared" si="412"/>
        <v>18</v>
      </c>
      <c r="AB1141" s="26">
        <f t="shared" si="413"/>
        <v>72</v>
      </c>
      <c r="AC1141" s="73">
        <f t="shared" si="414"/>
        <v>99</v>
      </c>
      <c r="AD1141" s="73">
        <f t="shared" si="415"/>
        <v>82.8</v>
      </c>
      <c r="AE1141" s="73">
        <f t="shared" si="416"/>
        <v>1.35</v>
      </c>
      <c r="AF1141" s="82" t="b">
        <f t="shared" si="417"/>
        <v>1</v>
      </c>
    </row>
    <row r="1142" spans="1:32">
      <c r="A1142" s="43" t="s">
        <v>3685</v>
      </c>
      <c r="B1142" s="19" t="s">
        <v>2083</v>
      </c>
      <c r="C1142" s="19" t="s">
        <v>4412</v>
      </c>
      <c r="D1142" s="19">
        <v>42752264</v>
      </c>
      <c r="E1142" s="58" t="str">
        <f t="shared" si="406"/>
        <v>KG-ARI-1909-00203-04726/42752264</v>
      </c>
      <c r="F1142" s="19" t="s">
        <v>2085</v>
      </c>
      <c r="G1142" s="19" t="s">
        <v>2087</v>
      </c>
      <c r="H1142" s="45">
        <v>43731</v>
      </c>
      <c r="I1142" s="46">
        <v>18</v>
      </c>
      <c r="J1142" s="46">
        <v>72</v>
      </c>
      <c r="K1142" s="67">
        <f t="shared" si="407"/>
        <v>4</v>
      </c>
      <c r="L1142" s="47">
        <v>3.2</v>
      </c>
      <c r="M1142" s="68">
        <f t="shared" si="408"/>
        <v>57.6</v>
      </c>
      <c r="N1142" s="46">
        <v>37.5</v>
      </c>
      <c r="O1142" s="46">
        <v>34</v>
      </c>
      <c r="P1142" s="46">
        <v>34</v>
      </c>
      <c r="Q1142" s="73">
        <f t="shared" si="409"/>
        <v>0.043</v>
      </c>
      <c r="R1142" s="67">
        <f t="shared" si="410"/>
        <v>0.78</v>
      </c>
      <c r="S1142" s="74">
        <f t="shared" si="411"/>
        <v>0.63</v>
      </c>
      <c r="T1142" s="51">
        <v>45.36</v>
      </c>
      <c r="U1142" s="52" t="s">
        <v>4005</v>
      </c>
      <c r="V1142" s="26">
        <f>IF(E1142="","",SUMIF(OUTBOUND!$G:$G,WMS!E1142,OUTBOUND!$L:$L))</f>
        <v>0</v>
      </c>
      <c r="W1142" s="26">
        <f>IF(E1142="","",SUMIF(OUTBOUND!$G:$G,WMS!E1142,OUTBOUND!$M:$M))</f>
        <v>0</v>
      </c>
      <c r="X1142" s="73">
        <f>IF(E1142="","",SUMIF(OUTBOUND!$G:$G,WMS!E1142,OUTBOUND!$O:$O))</f>
        <v>0</v>
      </c>
      <c r="Y1142" s="73">
        <f>IF(E1142="","",SUMIF(OUTBOUND!$G:$G,WMS!E1142,OUTBOUND!$AC:$AC))</f>
        <v>0</v>
      </c>
      <c r="Z1142" s="73">
        <f>IF(E1142="","",SUMIF(OUTBOUND!$G:$G,WMS!E1142,OUTBOUND!$P:$P))</f>
        <v>0</v>
      </c>
      <c r="AA1142" s="26">
        <f t="shared" si="412"/>
        <v>18</v>
      </c>
      <c r="AB1142" s="26">
        <f t="shared" si="413"/>
        <v>72</v>
      </c>
      <c r="AC1142" s="73">
        <f t="shared" si="414"/>
        <v>57.6</v>
      </c>
      <c r="AD1142" s="73">
        <f t="shared" si="415"/>
        <v>45.36</v>
      </c>
      <c r="AE1142" s="73">
        <f t="shared" si="416"/>
        <v>0.78</v>
      </c>
      <c r="AF1142" s="82" t="b">
        <f t="shared" si="417"/>
        <v>1</v>
      </c>
    </row>
    <row r="1143" spans="1:32">
      <c r="A1143" s="43" t="s">
        <v>3685</v>
      </c>
      <c r="B1143" s="19" t="s">
        <v>2083</v>
      </c>
      <c r="C1143" s="19" t="s">
        <v>4412</v>
      </c>
      <c r="D1143" s="19">
        <v>42752240</v>
      </c>
      <c r="E1143" s="58" t="str">
        <f t="shared" si="406"/>
        <v>KG-ARI-1909-00203-04726/42752240</v>
      </c>
      <c r="F1143" s="19" t="s">
        <v>2085</v>
      </c>
      <c r="G1143" s="19" t="s">
        <v>2088</v>
      </c>
      <c r="H1143" s="45">
        <v>43731</v>
      </c>
      <c r="I1143" s="46">
        <v>10</v>
      </c>
      <c r="J1143" s="46">
        <v>40</v>
      </c>
      <c r="K1143" s="67">
        <f t="shared" si="407"/>
        <v>4</v>
      </c>
      <c r="L1143" s="47">
        <v>4.1</v>
      </c>
      <c r="M1143" s="68">
        <f t="shared" si="408"/>
        <v>41</v>
      </c>
      <c r="N1143" s="46">
        <v>42</v>
      </c>
      <c r="O1143" s="46">
        <v>34.5</v>
      </c>
      <c r="P1143" s="46">
        <v>42.5</v>
      </c>
      <c r="Q1143" s="73">
        <f t="shared" si="409"/>
        <v>0.062</v>
      </c>
      <c r="R1143" s="67">
        <f t="shared" si="410"/>
        <v>0.62</v>
      </c>
      <c r="S1143" s="74">
        <f t="shared" si="411"/>
        <v>0.875</v>
      </c>
      <c r="T1143" s="51">
        <v>35</v>
      </c>
      <c r="U1143" s="52" t="s">
        <v>3779</v>
      </c>
      <c r="V1143" s="26">
        <f>IF(E1143="","",SUMIF(OUTBOUND!$G:$G,WMS!E1143,OUTBOUND!$L:$L))</f>
        <v>0</v>
      </c>
      <c r="W1143" s="26">
        <f>IF(E1143="","",SUMIF(OUTBOUND!$G:$G,WMS!E1143,OUTBOUND!$M:$M))</f>
        <v>0</v>
      </c>
      <c r="X1143" s="73">
        <f>IF(E1143="","",SUMIF(OUTBOUND!$G:$G,WMS!E1143,OUTBOUND!$O:$O))</f>
        <v>0</v>
      </c>
      <c r="Y1143" s="73">
        <f>IF(E1143="","",SUMIF(OUTBOUND!$G:$G,WMS!E1143,OUTBOUND!$AC:$AC))</f>
        <v>0</v>
      </c>
      <c r="Z1143" s="73">
        <f>IF(E1143="","",SUMIF(OUTBOUND!$G:$G,WMS!E1143,OUTBOUND!$P:$P))</f>
        <v>0</v>
      </c>
      <c r="AA1143" s="26">
        <f t="shared" si="412"/>
        <v>10</v>
      </c>
      <c r="AB1143" s="26">
        <f t="shared" si="413"/>
        <v>40</v>
      </c>
      <c r="AC1143" s="73">
        <f t="shared" si="414"/>
        <v>41</v>
      </c>
      <c r="AD1143" s="73">
        <f t="shared" si="415"/>
        <v>35</v>
      </c>
      <c r="AE1143" s="73">
        <f t="shared" si="416"/>
        <v>0.62</v>
      </c>
      <c r="AF1143" s="82" t="b">
        <f t="shared" si="417"/>
        <v>1</v>
      </c>
    </row>
    <row r="1144" spans="1:32">
      <c r="A1144" s="43" t="s">
        <v>3685</v>
      </c>
      <c r="B1144" s="19" t="s">
        <v>2083</v>
      </c>
      <c r="C1144" s="19" t="s">
        <v>4412</v>
      </c>
      <c r="D1144" s="19" t="s">
        <v>4413</v>
      </c>
      <c r="E1144" s="58" t="str">
        <f t="shared" si="406"/>
        <v>KG-ARI-1909-00203-04726/42752288</v>
      </c>
      <c r="F1144" s="19" t="s">
        <v>2085</v>
      </c>
      <c r="G1144" s="19" t="s">
        <v>2089</v>
      </c>
      <c r="H1144" s="45">
        <v>43731</v>
      </c>
      <c r="I1144" s="46">
        <v>8</v>
      </c>
      <c r="J1144" s="46">
        <v>48</v>
      </c>
      <c r="K1144" s="67">
        <f t="shared" si="407"/>
        <v>6</v>
      </c>
      <c r="L1144" s="47">
        <v>2</v>
      </c>
      <c r="M1144" s="68">
        <f t="shared" si="408"/>
        <v>16</v>
      </c>
      <c r="N1144" s="46">
        <v>36</v>
      </c>
      <c r="O1144" s="46">
        <v>27</v>
      </c>
      <c r="P1144" s="46">
        <v>25</v>
      </c>
      <c r="Q1144" s="73">
        <f t="shared" si="409"/>
        <v>0.024</v>
      </c>
      <c r="R1144" s="67">
        <f t="shared" si="410"/>
        <v>0.19</v>
      </c>
      <c r="S1144" s="74">
        <f t="shared" si="411"/>
        <v>0.253333333333333</v>
      </c>
      <c r="T1144" s="51">
        <v>12.16</v>
      </c>
      <c r="U1144" s="52" t="s">
        <v>3779</v>
      </c>
      <c r="V1144" s="26">
        <f>IF(E1144="","",SUMIF(OUTBOUND!$G:$G,WMS!E1144,OUTBOUND!$L:$L))</f>
        <v>3</v>
      </c>
      <c r="W1144" s="26">
        <f>IF(E1144="","",SUMIF(OUTBOUND!$G:$G,WMS!E1144,OUTBOUND!$M:$M))</f>
        <v>18</v>
      </c>
      <c r="X1144" s="73">
        <f>IF(E1144="","",SUMIF(OUTBOUND!$G:$G,WMS!E1144,OUTBOUND!$O:$O))</f>
        <v>6</v>
      </c>
      <c r="Y1144" s="73">
        <f>IF(E1144="","",SUMIF(OUTBOUND!$G:$G,WMS!E1144,OUTBOUND!$AC:$AC))</f>
        <v>4.55999999999999</v>
      </c>
      <c r="Z1144" s="73">
        <f>IF(E1144="","",SUMIF(OUTBOUND!$G:$G,WMS!E1144,OUTBOUND!$P:$P))</f>
        <v>0.072</v>
      </c>
      <c r="AA1144" s="26">
        <f t="shared" si="412"/>
        <v>5</v>
      </c>
      <c r="AB1144" s="26">
        <f t="shared" si="413"/>
        <v>30</v>
      </c>
      <c r="AC1144" s="73">
        <f t="shared" si="414"/>
        <v>10</v>
      </c>
      <c r="AD1144" s="73">
        <f t="shared" si="415"/>
        <v>7.60000000000001</v>
      </c>
      <c r="AE1144" s="73">
        <f t="shared" si="416"/>
        <v>0.118</v>
      </c>
      <c r="AF1144" s="82" t="b">
        <f t="shared" si="417"/>
        <v>1</v>
      </c>
    </row>
    <row r="1145" spans="1:32">
      <c r="A1145" s="43" t="s">
        <v>3685</v>
      </c>
      <c r="B1145" s="19" t="s">
        <v>2083</v>
      </c>
      <c r="C1145" s="19" t="s">
        <v>4412</v>
      </c>
      <c r="D1145" s="19">
        <v>42752271</v>
      </c>
      <c r="E1145" s="58" t="str">
        <f t="shared" si="406"/>
        <v>KG-ARI-1909-00203-04726/42752271</v>
      </c>
      <c r="F1145" s="19" t="s">
        <v>2085</v>
      </c>
      <c r="G1145" s="19" t="s">
        <v>2087</v>
      </c>
      <c r="H1145" s="45">
        <v>43731</v>
      </c>
      <c r="I1145" s="46">
        <v>10</v>
      </c>
      <c r="J1145" s="46">
        <v>60</v>
      </c>
      <c r="K1145" s="67">
        <f t="shared" si="407"/>
        <v>6</v>
      </c>
      <c r="L1145" s="47">
        <v>1.5</v>
      </c>
      <c r="M1145" s="68">
        <f t="shared" si="408"/>
        <v>15</v>
      </c>
      <c r="N1145" s="46">
        <v>32.5</v>
      </c>
      <c r="O1145" s="46">
        <v>26</v>
      </c>
      <c r="P1145" s="46">
        <v>21</v>
      </c>
      <c r="Q1145" s="73">
        <f t="shared" si="409"/>
        <v>0.018</v>
      </c>
      <c r="R1145" s="67">
        <f t="shared" si="410"/>
        <v>0.18</v>
      </c>
      <c r="S1145" s="74">
        <f t="shared" si="411"/>
        <v>0.205</v>
      </c>
      <c r="T1145" s="51">
        <v>12.3</v>
      </c>
      <c r="U1145" s="52" t="s">
        <v>4250</v>
      </c>
      <c r="V1145" s="26">
        <f>IF(E1145="","",SUMIF(OUTBOUND!$G:$G,WMS!E1145,OUTBOUND!$L:$L))</f>
        <v>4</v>
      </c>
      <c r="W1145" s="26">
        <f>IF(E1145="","",SUMIF(OUTBOUND!$G:$G,WMS!E1145,OUTBOUND!$M:$M))</f>
        <v>24</v>
      </c>
      <c r="X1145" s="73">
        <f>IF(E1145="","",SUMIF(OUTBOUND!$G:$G,WMS!E1145,OUTBOUND!$O:$O))</f>
        <v>6</v>
      </c>
      <c r="Y1145" s="73">
        <f>IF(E1145="","",SUMIF(OUTBOUND!$G:$G,WMS!E1145,OUTBOUND!$AC:$AC))</f>
        <v>4.92</v>
      </c>
      <c r="Z1145" s="73">
        <f>IF(E1145="","",SUMIF(OUTBOUND!$G:$G,WMS!E1145,OUTBOUND!$P:$P))</f>
        <v>0.072</v>
      </c>
      <c r="AA1145" s="26">
        <f t="shared" si="412"/>
        <v>6</v>
      </c>
      <c r="AB1145" s="26">
        <f t="shared" si="413"/>
        <v>36</v>
      </c>
      <c r="AC1145" s="73">
        <f t="shared" si="414"/>
        <v>9</v>
      </c>
      <c r="AD1145" s="73">
        <f t="shared" si="415"/>
        <v>7.38</v>
      </c>
      <c r="AE1145" s="73">
        <f t="shared" si="416"/>
        <v>0.108</v>
      </c>
      <c r="AF1145" s="82" t="b">
        <f t="shared" si="417"/>
        <v>1</v>
      </c>
    </row>
    <row r="1146" spans="1:32">
      <c r="A1146" s="43" t="s">
        <v>3685</v>
      </c>
      <c r="B1146" s="19" t="s">
        <v>2083</v>
      </c>
      <c r="C1146" s="19" t="s">
        <v>4412</v>
      </c>
      <c r="D1146" s="19">
        <v>42269724</v>
      </c>
      <c r="E1146" s="58" t="str">
        <f t="shared" si="406"/>
        <v>KG-ARI-1909-00203-04726/42269724</v>
      </c>
      <c r="F1146" s="19" t="s">
        <v>2085</v>
      </c>
      <c r="G1146" s="19" t="s">
        <v>2091</v>
      </c>
      <c r="H1146" s="45">
        <v>43731</v>
      </c>
      <c r="I1146" s="46">
        <v>22</v>
      </c>
      <c r="J1146" s="46">
        <v>132</v>
      </c>
      <c r="K1146" s="67">
        <f t="shared" si="407"/>
        <v>6</v>
      </c>
      <c r="L1146" s="47">
        <v>1.7</v>
      </c>
      <c r="M1146" s="68">
        <f t="shared" si="408"/>
        <v>37.4</v>
      </c>
      <c r="N1146" s="46">
        <v>48</v>
      </c>
      <c r="O1146" s="46">
        <v>22</v>
      </c>
      <c r="P1146" s="46">
        <v>19</v>
      </c>
      <c r="Q1146" s="73">
        <f t="shared" si="409"/>
        <v>0.02</v>
      </c>
      <c r="R1146" s="67">
        <f t="shared" si="410"/>
        <v>0.44</v>
      </c>
      <c r="S1146" s="74">
        <f t="shared" si="411"/>
        <v>0.183333333333333</v>
      </c>
      <c r="T1146" s="51">
        <v>24.2</v>
      </c>
      <c r="U1146" s="52" t="s">
        <v>4005</v>
      </c>
      <c r="V1146" s="26">
        <f>IF(E1146="","",SUMIF(OUTBOUND!$G:$G,WMS!E1146,OUTBOUND!$L:$L))</f>
        <v>3</v>
      </c>
      <c r="W1146" s="26">
        <f>IF(E1146="","",SUMIF(OUTBOUND!$G:$G,WMS!E1146,OUTBOUND!$M:$M))</f>
        <v>18</v>
      </c>
      <c r="X1146" s="73">
        <f>IF(E1146="","",SUMIF(OUTBOUND!$G:$G,WMS!E1146,OUTBOUND!$O:$O))</f>
        <v>5.1</v>
      </c>
      <c r="Y1146" s="73">
        <f>IF(E1146="","",SUMIF(OUTBOUND!$G:$G,WMS!E1146,OUTBOUND!$AC:$AC))</f>
        <v>3.29999999999999</v>
      </c>
      <c r="Z1146" s="73">
        <f>IF(E1146="","",SUMIF(OUTBOUND!$G:$G,WMS!E1146,OUTBOUND!$P:$P))</f>
        <v>0.06</v>
      </c>
      <c r="AA1146" s="26">
        <f t="shared" si="412"/>
        <v>19</v>
      </c>
      <c r="AB1146" s="26">
        <f t="shared" si="413"/>
        <v>114</v>
      </c>
      <c r="AC1146" s="73">
        <f t="shared" si="414"/>
        <v>32.3</v>
      </c>
      <c r="AD1146" s="73">
        <f t="shared" si="415"/>
        <v>20.9</v>
      </c>
      <c r="AE1146" s="73">
        <f t="shared" si="416"/>
        <v>0.38</v>
      </c>
      <c r="AF1146" s="82" t="b">
        <f t="shared" si="417"/>
        <v>1</v>
      </c>
    </row>
    <row r="1147" spans="1:32">
      <c r="A1147" s="43" t="s">
        <v>3685</v>
      </c>
      <c r="B1147" s="19" t="s">
        <v>2083</v>
      </c>
      <c r="C1147" s="19" t="s">
        <v>4412</v>
      </c>
      <c r="D1147" s="19">
        <v>42269908</v>
      </c>
      <c r="E1147" s="58" t="str">
        <f t="shared" si="406"/>
        <v>KG-ARI-1909-00203-04726/42269908</v>
      </c>
      <c r="F1147" s="19" t="s">
        <v>2085</v>
      </c>
      <c r="G1147" s="19" t="s">
        <v>2091</v>
      </c>
      <c r="H1147" s="45">
        <v>43731</v>
      </c>
      <c r="I1147" s="46">
        <v>9</v>
      </c>
      <c r="J1147" s="46">
        <v>54</v>
      </c>
      <c r="K1147" s="67">
        <f t="shared" si="407"/>
        <v>6</v>
      </c>
      <c r="L1147" s="47">
        <v>1.2</v>
      </c>
      <c r="M1147" s="68">
        <f t="shared" si="408"/>
        <v>10.8</v>
      </c>
      <c r="N1147" s="46">
        <v>32</v>
      </c>
      <c r="O1147" s="46">
        <v>21</v>
      </c>
      <c r="P1147" s="46">
        <v>21</v>
      </c>
      <c r="Q1147" s="73">
        <f t="shared" si="409"/>
        <v>0.014</v>
      </c>
      <c r="R1147" s="67">
        <f t="shared" si="410"/>
        <v>0.13</v>
      </c>
      <c r="S1147" s="74">
        <f t="shared" si="411"/>
        <v>0.166666666666667</v>
      </c>
      <c r="T1147" s="51">
        <v>9</v>
      </c>
      <c r="U1147" s="52" t="s">
        <v>4048</v>
      </c>
      <c r="V1147" s="26">
        <f>IF(E1147="","",SUMIF(OUTBOUND!$G:$G,WMS!E1147,OUTBOUND!$L:$L))</f>
        <v>3</v>
      </c>
      <c r="W1147" s="26">
        <f>IF(E1147="","",SUMIF(OUTBOUND!$G:$G,WMS!E1147,OUTBOUND!$M:$M))</f>
        <v>18</v>
      </c>
      <c r="X1147" s="73">
        <f>IF(E1147="","",SUMIF(OUTBOUND!$G:$G,WMS!E1147,OUTBOUND!$O:$O))</f>
        <v>3.6</v>
      </c>
      <c r="Y1147" s="73">
        <f>IF(E1147="","",SUMIF(OUTBOUND!$G:$G,WMS!E1147,OUTBOUND!$AC:$AC))</f>
        <v>3.00000000000001</v>
      </c>
      <c r="Z1147" s="73">
        <f>IF(E1147="","",SUMIF(OUTBOUND!$G:$G,WMS!E1147,OUTBOUND!$P:$P))</f>
        <v>0.042</v>
      </c>
      <c r="AA1147" s="26">
        <f t="shared" si="412"/>
        <v>6</v>
      </c>
      <c r="AB1147" s="26">
        <f t="shared" si="413"/>
        <v>36</v>
      </c>
      <c r="AC1147" s="73">
        <f t="shared" si="414"/>
        <v>7.2</v>
      </c>
      <c r="AD1147" s="73">
        <f t="shared" si="415"/>
        <v>5.99999999999999</v>
      </c>
      <c r="AE1147" s="73">
        <f t="shared" si="416"/>
        <v>0.088</v>
      </c>
      <c r="AF1147" s="82" t="b">
        <f t="shared" si="417"/>
        <v>1</v>
      </c>
    </row>
    <row r="1148" spans="1:32">
      <c r="A1148" s="43" t="s">
        <v>3685</v>
      </c>
      <c r="B1148" s="19" t="s">
        <v>2083</v>
      </c>
      <c r="C1148" s="19" t="s">
        <v>4412</v>
      </c>
      <c r="D1148" s="19">
        <v>42269717</v>
      </c>
      <c r="E1148" s="58" t="str">
        <f t="shared" si="406"/>
        <v>KG-ARI-1909-00203-04726/42269717</v>
      </c>
      <c r="F1148" s="19" t="s">
        <v>2085</v>
      </c>
      <c r="G1148" s="19" t="s">
        <v>2091</v>
      </c>
      <c r="H1148" s="45">
        <v>43731</v>
      </c>
      <c r="I1148" s="46">
        <v>33</v>
      </c>
      <c r="J1148" s="46">
        <v>198</v>
      </c>
      <c r="K1148" s="67">
        <f t="shared" si="407"/>
        <v>6</v>
      </c>
      <c r="L1148" s="47">
        <v>1.2</v>
      </c>
      <c r="M1148" s="68">
        <f t="shared" si="408"/>
        <v>39.6</v>
      </c>
      <c r="N1148" s="46">
        <v>32</v>
      </c>
      <c r="O1148" s="46">
        <v>21.5</v>
      </c>
      <c r="P1148" s="46">
        <v>20.5</v>
      </c>
      <c r="Q1148" s="73">
        <f t="shared" si="409"/>
        <v>0.014</v>
      </c>
      <c r="R1148" s="67">
        <f t="shared" si="410"/>
        <v>0.47</v>
      </c>
      <c r="S1148" s="74">
        <f t="shared" si="411"/>
        <v>0.15</v>
      </c>
      <c r="T1148" s="51">
        <v>29.7</v>
      </c>
      <c r="U1148" s="52" t="s">
        <v>4048</v>
      </c>
      <c r="V1148" s="26">
        <f>IF(E1148="","",SUMIF(OUTBOUND!$G:$G,WMS!E1148,OUTBOUND!$L:$L))</f>
        <v>13</v>
      </c>
      <c r="W1148" s="26">
        <f>IF(E1148="","",SUMIF(OUTBOUND!$G:$G,WMS!E1148,OUTBOUND!$M:$M))</f>
        <v>78</v>
      </c>
      <c r="X1148" s="73">
        <f>IF(E1148="","",SUMIF(OUTBOUND!$G:$G,WMS!E1148,OUTBOUND!$O:$O))</f>
        <v>15.6</v>
      </c>
      <c r="Y1148" s="73">
        <f>IF(E1148="","",SUMIF(OUTBOUND!$G:$G,WMS!E1148,OUTBOUND!$AC:$AC))</f>
        <v>11.7</v>
      </c>
      <c r="Z1148" s="73">
        <f>IF(E1148="","",SUMIF(OUTBOUND!$G:$G,WMS!E1148,OUTBOUND!$P:$P))</f>
        <v>0.182</v>
      </c>
      <c r="AA1148" s="26">
        <f t="shared" si="412"/>
        <v>20</v>
      </c>
      <c r="AB1148" s="26">
        <f t="shared" si="413"/>
        <v>120</v>
      </c>
      <c r="AC1148" s="73">
        <f t="shared" si="414"/>
        <v>24</v>
      </c>
      <c r="AD1148" s="73">
        <f t="shared" si="415"/>
        <v>18</v>
      </c>
      <c r="AE1148" s="73">
        <f t="shared" si="416"/>
        <v>0.288</v>
      </c>
      <c r="AF1148" s="82" t="b">
        <f t="shared" si="417"/>
        <v>1</v>
      </c>
    </row>
    <row r="1149" spans="1:32">
      <c r="A1149" s="43" t="s">
        <v>3685</v>
      </c>
      <c r="B1149" s="19" t="s">
        <v>2083</v>
      </c>
      <c r="C1149" s="19" t="s">
        <v>4412</v>
      </c>
      <c r="D1149" s="19">
        <v>42555827</v>
      </c>
      <c r="E1149" s="58" t="str">
        <f t="shared" si="406"/>
        <v>KG-ARI-1909-00203-04726/42555827</v>
      </c>
      <c r="F1149" s="19" t="s">
        <v>2085</v>
      </c>
      <c r="G1149" s="19" t="s">
        <v>2091</v>
      </c>
      <c r="H1149" s="45">
        <v>43731</v>
      </c>
      <c r="I1149" s="46">
        <v>115</v>
      </c>
      <c r="J1149" s="46">
        <v>460</v>
      </c>
      <c r="K1149" s="67">
        <f t="shared" si="407"/>
        <v>4</v>
      </c>
      <c r="L1149" s="47">
        <v>4.5</v>
      </c>
      <c r="M1149" s="68">
        <f t="shared" si="408"/>
        <v>517.5</v>
      </c>
      <c r="N1149" s="46">
        <v>55</v>
      </c>
      <c r="O1149" s="46">
        <v>31</v>
      </c>
      <c r="P1149" s="46">
        <v>43</v>
      </c>
      <c r="Q1149" s="73">
        <f t="shared" si="409"/>
        <v>0.073</v>
      </c>
      <c r="R1149" s="67">
        <f t="shared" si="410"/>
        <v>8.43</v>
      </c>
      <c r="S1149" s="74">
        <f t="shared" si="411"/>
        <v>1</v>
      </c>
      <c r="T1149" s="51">
        <v>460</v>
      </c>
      <c r="U1149" s="52" t="s">
        <v>3678</v>
      </c>
      <c r="V1149" s="26">
        <f>IF(E1149="","",SUMIF(OUTBOUND!$G:$G,WMS!E1149,OUTBOUND!$L:$L))</f>
        <v>32</v>
      </c>
      <c r="W1149" s="26">
        <f>IF(E1149="","",SUMIF(OUTBOUND!$G:$G,WMS!E1149,OUTBOUND!$M:$M))</f>
        <v>128</v>
      </c>
      <c r="X1149" s="73">
        <f>IF(E1149="","",SUMIF(OUTBOUND!$G:$G,WMS!E1149,OUTBOUND!$O:$O))</f>
        <v>144</v>
      </c>
      <c r="Y1149" s="73">
        <f>IF(E1149="","",SUMIF(OUTBOUND!$G:$G,WMS!E1149,OUTBOUND!$AC:$AC))</f>
        <v>128</v>
      </c>
      <c r="Z1149" s="73">
        <f>IF(E1149="","",SUMIF(OUTBOUND!$G:$G,WMS!E1149,OUTBOUND!$P:$P))</f>
        <v>2.336</v>
      </c>
      <c r="AA1149" s="26">
        <f t="shared" si="412"/>
        <v>83</v>
      </c>
      <c r="AB1149" s="26">
        <f t="shared" si="413"/>
        <v>332</v>
      </c>
      <c r="AC1149" s="73">
        <f t="shared" si="414"/>
        <v>373.5</v>
      </c>
      <c r="AD1149" s="73">
        <f t="shared" si="415"/>
        <v>332</v>
      </c>
      <c r="AE1149" s="73">
        <f t="shared" si="416"/>
        <v>6.094</v>
      </c>
      <c r="AF1149" s="82" t="b">
        <f t="shared" si="417"/>
        <v>1</v>
      </c>
    </row>
    <row r="1150" spans="1:32">
      <c r="A1150" s="43" t="s">
        <v>3685</v>
      </c>
      <c r="B1150" s="19" t="s">
        <v>2083</v>
      </c>
      <c r="C1150" s="19" t="s">
        <v>4412</v>
      </c>
      <c r="D1150" s="19">
        <v>42755593</v>
      </c>
      <c r="E1150" s="58" t="str">
        <f t="shared" si="406"/>
        <v>KG-ARI-1909-00203-04726/42755593</v>
      </c>
      <c r="F1150" s="19" t="s">
        <v>2085</v>
      </c>
      <c r="G1150" s="19" t="s">
        <v>2092</v>
      </c>
      <c r="H1150" s="45">
        <v>43731</v>
      </c>
      <c r="I1150" s="46">
        <v>9</v>
      </c>
      <c r="J1150" s="46">
        <v>108</v>
      </c>
      <c r="K1150" s="67">
        <f t="shared" si="407"/>
        <v>12</v>
      </c>
      <c r="L1150" s="47">
        <v>2</v>
      </c>
      <c r="M1150" s="68">
        <f t="shared" si="408"/>
        <v>18</v>
      </c>
      <c r="N1150" s="46">
        <v>25</v>
      </c>
      <c r="O1150" s="46">
        <v>19</v>
      </c>
      <c r="P1150" s="46">
        <v>25.5</v>
      </c>
      <c r="Q1150" s="73">
        <f t="shared" si="409"/>
        <v>0.012</v>
      </c>
      <c r="R1150" s="67">
        <f t="shared" si="410"/>
        <v>0.11</v>
      </c>
      <c r="S1150" s="74">
        <f t="shared" si="411"/>
        <v>0.133333333333333</v>
      </c>
      <c r="T1150" s="51">
        <v>14.4</v>
      </c>
      <c r="U1150" s="52" t="s">
        <v>4414</v>
      </c>
      <c r="V1150" s="26">
        <f>IF(E1150="","",SUMIF(OUTBOUND!$G:$G,WMS!E1150,OUTBOUND!$L:$L))</f>
        <v>3</v>
      </c>
      <c r="W1150" s="26">
        <f>IF(E1150="","",SUMIF(OUTBOUND!$G:$G,WMS!E1150,OUTBOUND!$M:$M))</f>
        <v>36</v>
      </c>
      <c r="X1150" s="73">
        <f>IF(E1150="","",SUMIF(OUTBOUND!$G:$G,WMS!E1150,OUTBOUND!$O:$O))</f>
        <v>6</v>
      </c>
      <c r="Y1150" s="73">
        <f>IF(E1150="","",SUMIF(OUTBOUND!$G:$G,WMS!E1150,OUTBOUND!$AC:$AC))</f>
        <v>4.79999999999999</v>
      </c>
      <c r="Z1150" s="73">
        <f>IF(E1150="","",SUMIF(OUTBOUND!$G:$G,WMS!E1150,OUTBOUND!$P:$P))</f>
        <v>0.036</v>
      </c>
      <c r="AA1150" s="26">
        <f t="shared" si="412"/>
        <v>6</v>
      </c>
      <c r="AB1150" s="26">
        <f t="shared" si="413"/>
        <v>72</v>
      </c>
      <c r="AC1150" s="73">
        <f t="shared" si="414"/>
        <v>12</v>
      </c>
      <c r="AD1150" s="73">
        <f t="shared" si="415"/>
        <v>9.60000000000001</v>
      </c>
      <c r="AE1150" s="73">
        <f t="shared" si="416"/>
        <v>0.074</v>
      </c>
      <c r="AF1150" s="82" t="b">
        <f t="shared" si="417"/>
        <v>1</v>
      </c>
    </row>
    <row r="1151" spans="1:32">
      <c r="A1151" s="43" t="s">
        <v>3685</v>
      </c>
      <c r="B1151" s="19" t="s">
        <v>2083</v>
      </c>
      <c r="C1151" s="19" t="s">
        <v>4412</v>
      </c>
      <c r="D1151" s="19">
        <v>41480045</v>
      </c>
      <c r="E1151" s="58" t="str">
        <f t="shared" si="406"/>
        <v>KG-ARI-1909-00203-04726/41480045</v>
      </c>
      <c r="F1151" s="19" t="s">
        <v>2085</v>
      </c>
      <c r="G1151" s="19" t="s">
        <v>2094</v>
      </c>
      <c r="H1151" s="45">
        <v>43731</v>
      </c>
      <c r="I1151" s="46">
        <v>6</v>
      </c>
      <c r="J1151" s="46">
        <v>18</v>
      </c>
      <c r="K1151" s="67">
        <f t="shared" si="407"/>
        <v>3</v>
      </c>
      <c r="L1151" s="47">
        <v>8.1</v>
      </c>
      <c r="M1151" s="68">
        <f t="shared" si="408"/>
        <v>48.6</v>
      </c>
      <c r="N1151" s="46">
        <v>58</v>
      </c>
      <c r="O1151" s="46">
        <v>44</v>
      </c>
      <c r="P1151" s="46">
        <v>42</v>
      </c>
      <c r="Q1151" s="73">
        <f t="shared" si="409"/>
        <v>0.107</v>
      </c>
      <c r="R1151" s="67">
        <f t="shared" si="410"/>
        <v>0.64</v>
      </c>
      <c r="S1151" s="74">
        <f t="shared" si="411"/>
        <v>2.16666666666667</v>
      </c>
      <c r="T1151" s="51">
        <v>39</v>
      </c>
      <c r="U1151" s="52" t="s">
        <v>4109</v>
      </c>
      <c r="V1151" s="26">
        <f>IF(E1151="","",SUMIF(OUTBOUND!$G:$G,WMS!E1151,OUTBOUND!$L:$L))</f>
        <v>0</v>
      </c>
      <c r="W1151" s="26">
        <f>IF(E1151="","",SUMIF(OUTBOUND!$G:$G,WMS!E1151,OUTBOUND!$M:$M))</f>
        <v>0</v>
      </c>
      <c r="X1151" s="73">
        <f>IF(E1151="","",SUMIF(OUTBOUND!$G:$G,WMS!E1151,OUTBOUND!$O:$O))</f>
        <v>0</v>
      </c>
      <c r="Y1151" s="73">
        <f>IF(E1151="","",SUMIF(OUTBOUND!$G:$G,WMS!E1151,OUTBOUND!$AC:$AC))</f>
        <v>0</v>
      </c>
      <c r="Z1151" s="73">
        <f>IF(E1151="","",SUMIF(OUTBOUND!$G:$G,WMS!E1151,OUTBOUND!$P:$P))</f>
        <v>0</v>
      </c>
      <c r="AA1151" s="26">
        <f t="shared" si="412"/>
        <v>6</v>
      </c>
      <c r="AB1151" s="26">
        <f t="shared" si="413"/>
        <v>18</v>
      </c>
      <c r="AC1151" s="73">
        <f t="shared" si="414"/>
        <v>48.6</v>
      </c>
      <c r="AD1151" s="73">
        <f t="shared" si="415"/>
        <v>39</v>
      </c>
      <c r="AE1151" s="73">
        <f t="shared" si="416"/>
        <v>0.64</v>
      </c>
      <c r="AF1151" s="82" t="b">
        <f t="shared" si="417"/>
        <v>1</v>
      </c>
    </row>
    <row r="1152" spans="1:32">
      <c r="A1152" s="43" t="s">
        <v>3685</v>
      </c>
      <c r="B1152" s="19" t="s">
        <v>2083</v>
      </c>
      <c r="C1152" s="19" t="s">
        <v>4412</v>
      </c>
      <c r="D1152" s="19">
        <v>42750598</v>
      </c>
      <c r="E1152" s="58" t="str">
        <f t="shared" si="406"/>
        <v>KG-ARI-1909-00203-04726/42750598</v>
      </c>
      <c r="F1152" s="19" t="s">
        <v>2085</v>
      </c>
      <c r="G1152" s="19" t="s">
        <v>2096</v>
      </c>
      <c r="H1152" s="45">
        <v>43731</v>
      </c>
      <c r="I1152" s="46">
        <v>8</v>
      </c>
      <c r="J1152" s="46">
        <v>64</v>
      </c>
      <c r="K1152" s="67">
        <f t="shared" si="407"/>
        <v>8</v>
      </c>
      <c r="L1152" s="47">
        <v>3.2</v>
      </c>
      <c r="M1152" s="68">
        <f t="shared" si="408"/>
        <v>25.6</v>
      </c>
      <c r="N1152" s="46">
        <v>48</v>
      </c>
      <c r="O1152" s="46">
        <v>27.5</v>
      </c>
      <c r="P1152" s="46">
        <v>27.5</v>
      </c>
      <c r="Q1152" s="73">
        <f t="shared" si="409"/>
        <v>0.036</v>
      </c>
      <c r="R1152" s="67">
        <f t="shared" si="410"/>
        <v>0.29</v>
      </c>
      <c r="S1152" s="74">
        <f t="shared" si="411"/>
        <v>0.3375</v>
      </c>
      <c r="T1152" s="51">
        <v>21.6</v>
      </c>
      <c r="U1152" s="52" t="s">
        <v>4048</v>
      </c>
      <c r="V1152" s="26">
        <f>IF(E1152="","",SUMIF(OUTBOUND!$G:$G,WMS!E1152,OUTBOUND!$L:$L))</f>
        <v>7</v>
      </c>
      <c r="W1152" s="26">
        <f>IF(E1152="","",SUMIF(OUTBOUND!$G:$G,WMS!E1152,OUTBOUND!$M:$M))</f>
        <v>56</v>
      </c>
      <c r="X1152" s="73">
        <f>IF(E1152="","",SUMIF(OUTBOUND!$G:$G,WMS!E1152,OUTBOUND!$O:$O))</f>
        <v>22.4</v>
      </c>
      <c r="Y1152" s="73">
        <f>IF(E1152="","",SUMIF(OUTBOUND!$G:$G,WMS!E1152,OUTBOUND!$AC:$AC))</f>
        <v>18.9</v>
      </c>
      <c r="Z1152" s="73">
        <f>IF(E1152="","",SUMIF(OUTBOUND!$G:$G,WMS!E1152,OUTBOUND!$P:$P))</f>
        <v>0.252</v>
      </c>
      <c r="AA1152" s="26">
        <f t="shared" si="412"/>
        <v>1</v>
      </c>
      <c r="AB1152" s="26">
        <f t="shared" si="413"/>
        <v>8</v>
      </c>
      <c r="AC1152" s="73">
        <f t="shared" si="414"/>
        <v>3.2</v>
      </c>
      <c r="AD1152" s="73">
        <f t="shared" si="415"/>
        <v>2.7</v>
      </c>
      <c r="AE1152" s="73">
        <f t="shared" si="416"/>
        <v>0.038</v>
      </c>
      <c r="AF1152" s="82" t="b">
        <f t="shared" si="417"/>
        <v>1</v>
      </c>
    </row>
    <row r="1153" spans="1:32">
      <c r="A1153" s="43" t="s">
        <v>3685</v>
      </c>
      <c r="B1153" s="19" t="s">
        <v>2083</v>
      </c>
      <c r="C1153" s="19" t="s">
        <v>4412</v>
      </c>
      <c r="D1153" s="19">
        <v>42232223</v>
      </c>
      <c r="E1153" s="58" t="str">
        <f t="shared" si="406"/>
        <v>KG-ARI-1909-00203-04726/42232223</v>
      </c>
      <c r="F1153" s="19" t="s">
        <v>2085</v>
      </c>
      <c r="G1153" s="19" t="s">
        <v>2098</v>
      </c>
      <c r="H1153" s="45">
        <v>43731</v>
      </c>
      <c r="I1153" s="46">
        <v>22</v>
      </c>
      <c r="J1153" s="46">
        <v>264</v>
      </c>
      <c r="K1153" s="67">
        <f t="shared" si="407"/>
        <v>12</v>
      </c>
      <c r="L1153" s="47">
        <v>3</v>
      </c>
      <c r="M1153" s="68">
        <f t="shared" si="408"/>
        <v>66</v>
      </c>
      <c r="N1153" s="46">
        <v>32</v>
      </c>
      <c r="O1153" s="46">
        <v>29</v>
      </c>
      <c r="P1153" s="46">
        <v>23</v>
      </c>
      <c r="Q1153" s="73">
        <f t="shared" si="409"/>
        <v>0.021</v>
      </c>
      <c r="R1153" s="67">
        <f t="shared" si="410"/>
        <v>0.47</v>
      </c>
      <c r="S1153" s="74">
        <f t="shared" si="411"/>
        <v>0.208333333333333</v>
      </c>
      <c r="T1153" s="51">
        <v>55</v>
      </c>
      <c r="U1153" s="52" t="s">
        <v>4414</v>
      </c>
      <c r="V1153" s="26">
        <f>IF(E1153="","",SUMIF(OUTBOUND!$G:$G,WMS!E1153,OUTBOUND!$L:$L))</f>
        <v>1</v>
      </c>
      <c r="W1153" s="26">
        <f>IF(E1153="","",SUMIF(OUTBOUND!$G:$G,WMS!E1153,OUTBOUND!$M:$M))</f>
        <v>12</v>
      </c>
      <c r="X1153" s="73">
        <f>IF(E1153="","",SUMIF(OUTBOUND!$G:$G,WMS!E1153,OUTBOUND!$O:$O))</f>
        <v>3</v>
      </c>
      <c r="Y1153" s="73">
        <f>IF(E1153="","",SUMIF(OUTBOUND!$G:$G,WMS!E1153,OUTBOUND!$AC:$AC))</f>
        <v>2.5</v>
      </c>
      <c r="Z1153" s="73">
        <f>IF(E1153="","",SUMIF(OUTBOUND!$G:$G,WMS!E1153,OUTBOUND!$P:$P))</f>
        <v>0.021</v>
      </c>
      <c r="AA1153" s="26">
        <f t="shared" si="412"/>
        <v>21</v>
      </c>
      <c r="AB1153" s="26">
        <f t="shared" si="413"/>
        <v>252</v>
      </c>
      <c r="AC1153" s="73">
        <f t="shared" si="414"/>
        <v>63</v>
      </c>
      <c r="AD1153" s="73">
        <f t="shared" si="415"/>
        <v>52.5</v>
      </c>
      <c r="AE1153" s="73">
        <f t="shared" si="416"/>
        <v>0.449</v>
      </c>
      <c r="AF1153" s="82" t="b">
        <f t="shared" si="417"/>
        <v>1</v>
      </c>
    </row>
    <row r="1154" spans="1:32">
      <c r="A1154" s="43" t="s">
        <v>3685</v>
      </c>
      <c r="B1154" s="19" t="s">
        <v>2083</v>
      </c>
      <c r="C1154" s="19" t="s">
        <v>4412</v>
      </c>
      <c r="D1154" s="19">
        <v>42333623</v>
      </c>
      <c r="E1154" s="58" t="str">
        <f t="shared" si="406"/>
        <v>KG-ARI-1909-00203-04726/42333623</v>
      </c>
      <c r="F1154" s="19" t="s">
        <v>2085</v>
      </c>
      <c r="G1154" s="19" t="s">
        <v>2100</v>
      </c>
      <c r="H1154" s="45">
        <v>43731</v>
      </c>
      <c r="I1154" s="46">
        <v>54</v>
      </c>
      <c r="J1154" s="46">
        <v>324</v>
      </c>
      <c r="K1154" s="67">
        <f t="shared" si="407"/>
        <v>6</v>
      </c>
      <c r="L1154" s="47">
        <v>2.9</v>
      </c>
      <c r="M1154" s="68">
        <f t="shared" si="408"/>
        <v>156.6</v>
      </c>
      <c r="N1154" s="46">
        <v>59</v>
      </c>
      <c r="O1154" s="46">
        <v>24</v>
      </c>
      <c r="P1154" s="46">
        <v>47</v>
      </c>
      <c r="Q1154" s="73">
        <f t="shared" si="409"/>
        <v>0.067</v>
      </c>
      <c r="R1154" s="67">
        <f t="shared" si="410"/>
        <v>3.59</v>
      </c>
      <c r="S1154" s="74">
        <f t="shared" si="411"/>
        <v>0.35</v>
      </c>
      <c r="T1154" s="51">
        <v>113.4</v>
      </c>
      <c r="U1154" s="52" t="s">
        <v>3678</v>
      </c>
      <c r="V1154" s="26">
        <f>IF(E1154="","",SUMIF(OUTBOUND!$G:$G,WMS!E1154,OUTBOUND!$L:$L))</f>
        <v>10</v>
      </c>
      <c r="W1154" s="26">
        <f>IF(E1154="","",SUMIF(OUTBOUND!$G:$G,WMS!E1154,OUTBOUND!$M:$M))</f>
        <v>60</v>
      </c>
      <c r="X1154" s="73">
        <f>IF(E1154="","",SUMIF(OUTBOUND!$G:$G,WMS!E1154,OUTBOUND!$O:$O))</f>
        <v>29</v>
      </c>
      <c r="Y1154" s="73">
        <f>IF(E1154="","",SUMIF(OUTBOUND!$G:$G,WMS!E1154,OUTBOUND!$AC:$AC))</f>
        <v>21</v>
      </c>
      <c r="Z1154" s="73">
        <f>IF(E1154="","",SUMIF(OUTBOUND!$G:$G,WMS!E1154,OUTBOUND!$P:$P))</f>
        <v>0.67</v>
      </c>
      <c r="AA1154" s="26">
        <f t="shared" si="412"/>
        <v>44</v>
      </c>
      <c r="AB1154" s="26">
        <f t="shared" si="413"/>
        <v>264</v>
      </c>
      <c r="AC1154" s="73">
        <f t="shared" si="414"/>
        <v>127.6</v>
      </c>
      <c r="AD1154" s="73">
        <f t="shared" si="415"/>
        <v>92.4</v>
      </c>
      <c r="AE1154" s="73">
        <f t="shared" si="416"/>
        <v>2.92</v>
      </c>
      <c r="AF1154" s="82" t="b">
        <f t="shared" si="417"/>
        <v>1</v>
      </c>
    </row>
    <row r="1155" spans="1:32">
      <c r="A1155" s="43" t="s">
        <v>3685</v>
      </c>
      <c r="B1155" s="19" t="s">
        <v>2083</v>
      </c>
      <c r="C1155" s="19" t="s">
        <v>4412</v>
      </c>
      <c r="D1155" s="19">
        <v>42019688</v>
      </c>
      <c r="E1155" s="58" t="str">
        <f t="shared" si="406"/>
        <v>KG-ARI-1909-00203-04726/42019688</v>
      </c>
      <c r="F1155" s="19" t="s">
        <v>2085</v>
      </c>
      <c r="G1155" s="19" t="s">
        <v>2102</v>
      </c>
      <c r="H1155" s="45">
        <v>43731</v>
      </c>
      <c r="I1155" s="46">
        <v>45</v>
      </c>
      <c r="J1155" s="46">
        <v>135</v>
      </c>
      <c r="K1155" s="67">
        <f t="shared" si="407"/>
        <v>3</v>
      </c>
      <c r="L1155" s="47">
        <v>4.3</v>
      </c>
      <c r="M1155" s="68">
        <f t="shared" si="408"/>
        <v>193.5</v>
      </c>
      <c r="N1155" s="46">
        <v>47</v>
      </c>
      <c r="O1155" s="46">
        <v>37</v>
      </c>
      <c r="P1155" s="46">
        <v>23.5</v>
      </c>
      <c r="Q1155" s="73">
        <f t="shared" si="409"/>
        <v>0.041</v>
      </c>
      <c r="R1155" s="67">
        <f t="shared" si="410"/>
        <v>1.84</v>
      </c>
      <c r="S1155" s="74">
        <f t="shared" si="411"/>
        <v>1.33333333333333</v>
      </c>
      <c r="T1155" s="51">
        <v>180</v>
      </c>
      <c r="U1155" s="52" t="s">
        <v>4004</v>
      </c>
      <c r="V1155" s="26">
        <f>IF(E1155="","",SUMIF(OUTBOUND!$G:$G,WMS!E1155,OUTBOUND!$L:$L))</f>
        <v>22</v>
      </c>
      <c r="W1155" s="26">
        <f>IF(E1155="","",SUMIF(OUTBOUND!$G:$G,WMS!E1155,OUTBOUND!$M:$M))</f>
        <v>66</v>
      </c>
      <c r="X1155" s="73">
        <f>IF(E1155="","",SUMIF(OUTBOUND!$G:$G,WMS!E1155,OUTBOUND!$O:$O))</f>
        <v>94.6</v>
      </c>
      <c r="Y1155" s="73">
        <f>IF(E1155="","",SUMIF(OUTBOUND!$G:$G,WMS!E1155,OUTBOUND!$AC:$AC))</f>
        <v>87.9999999999998</v>
      </c>
      <c r="Z1155" s="73">
        <f>IF(E1155="","",SUMIF(OUTBOUND!$G:$G,WMS!E1155,OUTBOUND!$P:$P))</f>
        <v>0.902</v>
      </c>
      <c r="AA1155" s="26">
        <f t="shared" si="412"/>
        <v>23</v>
      </c>
      <c r="AB1155" s="26">
        <f t="shared" si="413"/>
        <v>69</v>
      </c>
      <c r="AC1155" s="73">
        <f t="shared" si="414"/>
        <v>98.9</v>
      </c>
      <c r="AD1155" s="73">
        <f t="shared" si="415"/>
        <v>92.0000000000002</v>
      </c>
      <c r="AE1155" s="73">
        <f t="shared" si="416"/>
        <v>0.938</v>
      </c>
      <c r="AF1155" s="82" t="b">
        <f t="shared" si="417"/>
        <v>1</v>
      </c>
    </row>
    <row r="1156" spans="1:32">
      <c r="A1156" s="43" t="s">
        <v>3685</v>
      </c>
      <c r="B1156" s="19" t="s">
        <v>2083</v>
      </c>
      <c r="C1156" s="19" t="s">
        <v>4412</v>
      </c>
      <c r="D1156" s="19">
        <v>42743248</v>
      </c>
      <c r="E1156" s="58" t="str">
        <f t="shared" si="406"/>
        <v>KG-ARI-1909-00203-04726/42743248</v>
      </c>
      <c r="F1156" s="19" t="s">
        <v>2085</v>
      </c>
      <c r="G1156" s="19" t="s">
        <v>2104</v>
      </c>
      <c r="H1156" s="45">
        <v>43731</v>
      </c>
      <c r="I1156" s="46">
        <v>3</v>
      </c>
      <c r="J1156" s="46">
        <v>18</v>
      </c>
      <c r="K1156" s="67">
        <f t="shared" si="407"/>
        <v>6</v>
      </c>
      <c r="L1156" s="47">
        <v>8.2</v>
      </c>
      <c r="M1156" s="68">
        <f t="shared" si="408"/>
        <v>24.6</v>
      </c>
      <c r="N1156" s="46">
        <v>44</v>
      </c>
      <c r="O1156" s="46">
        <v>38</v>
      </c>
      <c r="P1156" s="46">
        <v>47</v>
      </c>
      <c r="Q1156" s="73">
        <f t="shared" si="409"/>
        <v>0.079</v>
      </c>
      <c r="R1156" s="67">
        <f t="shared" si="410"/>
        <v>0.24</v>
      </c>
      <c r="S1156" s="74">
        <f t="shared" si="411"/>
        <v>1.25</v>
      </c>
      <c r="T1156" s="51">
        <v>22.5</v>
      </c>
      <c r="U1156" s="52" t="s">
        <v>4250</v>
      </c>
      <c r="V1156" s="26">
        <f>IF(E1156="","",SUMIF(OUTBOUND!$G:$G,WMS!E1156,OUTBOUND!$L:$L))</f>
        <v>2</v>
      </c>
      <c r="W1156" s="26">
        <f>IF(E1156="","",SUMIF(OUTBOUND!$G:$G,WMS!E1156,OUTBOUND!$M:$M))</f>
        <v>12</v>
      </c>
      <c r="X1156" s="73">
        <f>IF(E1156="","",SUMIF(OUTBOUND!$G:$G,WMS!E1156,OUTBOUND!$O:$O))</f>
        <v>16.4</v>
      </c>
      <c r="Y1156" s="73">
        <f>IF(E1156="","",SUMIF(OUTBOUND!$G:$G,WMS!E1156,OUTBOUND!$AC:$AC))</f>
        <v>15</v>
      </c>
      <c r="Z1156" s="73">
        <f>IF(E1156="","",SUMIF(OUTBOUND!$G:$G,WMS!E1156,OUTBOUND!$P:$P))</f>
        <v>0.158</v>
      </c>
      <c r="AA1156" s="26">
        <f t="shared" si="412"/>
        <v>1</v>
      </c>
      <c r="AB1156" s="26">
        <f t="shared" si="413"/>
        <v>6</v>
      </c>
      <c r="AC1156" s="73">
        <f t="shared" si="414"/>
        <v>8.2</v>
      </c>
      <c r="AD1156" s="73">
        <f t="shared" si="415"/>
        <v>7.5</v>
      </c>
      <c r="AE1156" s="73">
        <f t="shared" si="416"/>
        <v>0.082</v>
      </c>
      <c r="AF1156" s="82" t="b">
        <f t="shared" si="417"/>
        <v>1</v>
      </c>
    </row>
    <row r="1157" spans="1:32">
      <c r="A1157" s="43" t="s">
        <v>3685</v>
      </c>
      <c r="B1157" s="19" t="s">
        <v>2083</v>
      </c>
      <c r="C1157" s="19" t="s">
        <v>4412</v>
      </c>
      <c r="D1157" s="19">
        <v>42419860</v>
      </c>
      <c r="E1157" s="58" t="str">
        <f t="shared" si="406"/>
        <v>KG-ARI-1909-00203-04726/42419860</v>
      </c>
      <c r="F1157" s="19" t="s">
        <v>2085</v>
      </c>
      <c r="G1157" s="19" t="s">
        <v>2105</v>
      </c>
      <c r="H1157" s="45">
        <v>43731</v>
      </c>
      <c r="I1157" s="46">
        <v>16</v>
      </c>
      <c r="J1157" s="46">
        <v>96</v>
      </c>
      <c r="K1157" s="67">
        <f t="shared" si="407"/>
        <v>6</v>
      </c>
      <c r="L1157" s="47">
        <v>1.3</v>
      </c>
      <c r="M1157" s="68">
        <f t="shared" si="408"/>
        <v>20.8</v>
      </c>
      <c r="N1157" s="46">
        <v>21</v>
      </c>
      <c r="O1157" s="46">
        <v>16</v>
      </c>
      <c r="P1157" s="46">
        <v>28</v>
      </c>
      <c r="Q1157" s="73">
        <f t="shared" si="409"/>
        <v>0.009</v>
      </c>
      <c r="R1157" s="67">
        <f t="shared" si="410"/>
        <v>0.15</v>
      </c>
      <c r="S1157" s="74">
        <f t="shared" si="411"/>
        <v>0.2</v>
      </c>
      <c r="T1157" s="51">
        <v>19.2</v>
      </c>
      <c r="U1157" s="52" t="s">
        <v>4109</v>
      </c>
      <c r="V1157" s="26">
        <f>IF(E1157="","",SUMIF(OUTBOUND!$G:$G,WMS!E1157,OUTBOUND!$L:$L))</f>
        <v>1</v>
      </c>
      <c r="W1157" s="26">
        <f>IF(E1157="","",SUMIF(OUTBOUND!$G:$G,WMS!E1157,OUTBOUND!$M:$M))</f>
        <v>6</v>
      </c>
      <c r="X1157" s="73">
        <f>IF(E1157="","",SUMIF(OUTBOUND!$G:$G,WMS!E1157,OUTBOUND!$O:$O))</f>
        <v>1.3</v>
      </c>
      <c r="Y1157" s="73">
        <f>IF(E1157="","",SUMIF(OUTBOUND!$G:$G,WMS!E1157,OUTBOUND!$AC:$AC))</f>
        <v>1.2</v>
      </c>
      <c r="Z1157" s="73">
        <f>IF(E1157="","",SUMIF(OUTBOUND!$G:$G,WMS!E1157,OUTBOUND!$P:$P))</f>
        <v>0.009</v>
      </c>
      <c r="AA1157" s="26">
        <f t="shared" si="412"/>
        <v>15</v>
      </c>
      <c r="AB1157" s="26">
        <f t="shared" si="413"/>
        <v>90</v>
      </c>
      <c r="AC1157" s="73">
        <f t="shared" si="414"/>
        <v>19.5</v>
      </c>
      <c r="AD1157" s="73">
        <f t="shared" si="415"/>
        <v>18</v>
      </c>
      <c r="AE1157" s="73">
        <f t="shared" si="416"/>
        <v>0.141</v>
      </c>
      <c r="AF1157" s="82" t="b">
        <f t="shared" si="417"/>
        <v>1</v>
      </c>
    </row>
    <row r="1158" spans="1:32">
      <c r="A1158" s="43" t="s">
        <v>3685</v>
      </c>
      <c r="B1158" s="19" t="s">
        <v>2083</v>
      </c>
      <c r="C1158" s="19" t="s">
        <v>4412</v>
      </c>
      <c r="D1158" s="19">
        <v>42087717</v>
      </c>
      <c r="E1158" s="58" t="str">
        <f t="shared" si="406"/>
        <v>KG-ARI-1909-00203-04726/42087717</v>
      </c>
      <c r="F1158" s="19" t="s">
        <v>2108</v>
      </c>
      <c r="G1158" s="19" t="s">
        <v>2109</v>
      </c>
      <c r="H1158" s="45">
        <v>43731</v>
      </c>
      <c r="I1158" s="46">
        <v>14</v>
      </c>
      <c r="J1158" s="46">
        <v>84</v>
      </c>
      <c r="K1158" s="67">
        <f t="shared" si="407"/>
        <v>6</v>
      </c>
      <c r="L1158" s="47">
        <v>3.6</v>
      </c>
      <c r="M1158" s="68">
        <f t="shared" si="408"/>
        <v>50.4</v>
      </c>
      <c r="N1158" s="46">
        <v>40</v>
      </c>
      <c r="O1158" s="46">
        <v>24</v>
      </c>
      <c r="P1158" s="46">
        <v>30</v>
      </c>
      <c r="Q1158" s="73">
        <f t="shared" si="409"/>
        <v>0.029</v>
      </c>
      <c r="R1158" s="67">
        <f t="shared" si="410"/>
        <v>0.4</v>
      </c>
      <c r="S1158" s="74">
        <f t="shared" si="411"/>
        <v>0.55</v>
      </c>
      <c r="T1158" s="51">
        <v>46.2</v>
      </c>
      <c r="U1158" s="52" t="s">
        <v>4109</v>
      </c>
      <c r="V1158" s="26">
        <f>IF(E1158="","",SUMIF(OUTBOUND!$G:$G,WMS!E1158,OUTBOUND!$L:$L))</f>
        <v>0</v>
      </c>
      <c r="W1158" s="26">
        <f>IF(E1158="","",SUMIF(OUTBOUND!$G:$G,WMS!E1158,OUTBOUND!$M:$M))</f>
        <v>0</v>
      </c>
      <c r="X1158" s="73">
        <f>IF(E1158="","",SUMIF(OUTBOUND!$G:$G,WMS!E1158,OUTBOUND!$O:$O))</f>
        <v>0</v>
      </c>
      <c r="Y1158" s="73">
        <f>IF(E1158="","",SUMIF(OUTBOUND!$G:$G,WMS!E1158,OUTBOUND!$AC:$AC))</f>
        <v>0</v>
      </c>
      <c r="Z1158" s="73">
        <f>IF(E1158="","",SUMIF(OUTBOUND!$G:$G,WMS!E1158,OUTBOUND!$P:$P))</f>
        <v>0</v>
      </c>
      <c r="AA1158" s="26">
        <f t="shared" si="412"/>
        <v>14</v>
      </c>
      <c r="AB1158" s="26">
        <f t="shared" si="413"/>
        <v>84</v>
      </c>
      <c r="AC1158" s="73">
        <f t="shared" si="414"/>
        <v>50.4</v>
      </c>
      <c r="AD1158" s="73">
        <f t="shared" si="415"/>
        <v>46.2</v>
      </c>
      <c r="AE1158" s="73">
        <f t="shared" si="416"/>
        <v>0.4</v>
      </c>
      <c r="AF1158" s="82" t="b">
        <f t="shared" si="417"/>
        <v>1</v>
      </c>
    </row>
    <row r="1159" spans="1:32">
      <c r="A1159" s="43" t="s">
        <v>3685</v>
      </c>
      <c r="B1159" s="19" t="s">
        <v>2083</v>
      </c>
      <c r="C1159" s="19" t="s">
        <v>4412</v>
      </c>
      <c r="D1159" s="19">
        <v>42232308</v>
      </c>
      <c r="E1159" s="58" t="str">
        <f t="shared" si="406"/>
        <v>KG-ARI-1909-00203-04726/42232308</v>
      </c>
      <c r="F1159" s="19" t="s">
        <v>2108</v>
      </c>
      <c r="G1159" s="19" t="s">
        <v>2110</v>
      </c>
      <c r="H1159" s="45">
        <v>43731</v>
      </c>
      <c r="I1159" s="46">
        <v>1</v>
      </c>
      <c r="J1159" s="46">
        <v>6</v>
      </c>
      <c r="K1159" s="67">
        <f t="shared" si="407"/>
        <v>6</v>
      </c>
      <c r="L1159" s="47">
        <v>4.5</v>
      </c>
      <c r="M1159" s="68">
        <f t="shared" si="408"/>
        <v>4.5</v>
      </c>
      <c r="N1159" s="46">
        <v>46</v>
      </c>
      <c r="O1159" s="46">
        <v>32</v>
      </c>
      <c r="P1159" s="46">
        <v>23</v>
      </c>
      <c r="Q1159" s="73">
        <f t="shared" si="409"/>
        <v>0.034</v>
      </c>
      <c r="R1159" s="67">
        <f t="shared" si="410"/>
        <v>0.03</v>
      </c>
      <c r="S1159" s="74">
        <f t="shared" si="411"/>
        <v>0.683333333333333</v>
      </c>
      <c r="T1159" s="51">
        <v>4.1</v>
      </c>
      <c r="U1159" s="52" t="s">
        <v>4005</v>
      </c>
      <c r="V1159" s="26">
        <f>IF(E1159="","",SUMIF(OUTBOUND!$G:$G,WMS!E1159,OUTBOUND!$L:$L))</f>
        <v>0</v>
      </c>
      <c r="W1159" s="26">
        <f>IF(E1159="","",SUMIF(OUTBOUND!$G:$G,WMS!E1159,OUTBOUND!$M:$M))</f>
        <v>0</v>
      </c>
      <c r="X1159" s="73">
        <f>IF(E1159="","",SUMIF(OUTBOUND!$G:$G,WMS!E1159,OUTBOUND!$O:$O))</f>
        <v>0</v>
      </c>
      <c r="Y1159" s="73">
        <f>IF(E1159="","",SUMIF(OUTBOUND!$G:$G,WMS!E1159,OUTBOUND!$AC:$AC))</f>
        <v>0</v>
      </c>
      <c r="Z1159" s="73">
        <f>IF(E1159="","",SUMIF(OUTBOUND!$G:$G,WMS!E1159,OUTBOUND!$P:$P))</f>
        <v>0</v>
      </c>
      <c r="AA1159" s="26">
        <f t="shared" si="412"/>
        <v>1</v>
      </c>
      <c r="AB1159" s="26">
        <f t="shared" si="413"/>
        <v>6</v>
      </c>
      <c r="AC1159" s="73">
        <f t="shared" si="414"/>
        <v>4.5</v>
      </c>
      <c r="AD1159" s="73">
        <f t="shared" si="415"/>
        <v>4.1</v>
      </c>
      <c r="AE1159" s="73">
        <f t="shared" si="416"/>
        <v>0.03</v>
      </c>
      <c r="AF1159" s="82" t="b">
        <f t="shared" si="417"/>
        <v>1</v>
      </c>
    </row>
    <row r="1160" spans="1:32">
      <c r="A1160" s="43" t="s">
        <v>3685</v>
      </c>
      <c r="B1160" s="19" t="s">
        <v>2083</v>
      </c>
      <c r="C1160" s="19" t="s">
        <v>4412</v>
      </c>
      <c r="D1160" s="19">
        <v>42690146</v>
      </c>
      <c r="E1160" s="58" t="str">
        <f t="shared" si="406"/>
        <v>KG-ARI-1909-00203-04726/42690146</v>
      </c>
      <c r="F1160" s="19" t="s">
        <v>2108</v>
      </c>
      <c r="G1160" s="19" t="s">
        <v>2111</v>
      </c>
      <c r="H1160" s="45">
        <v>43731</v>
      </c>
      <c r="I1160" s="46">
        <v>6</v>
      </c>
      <c r="J1160" s="46">
        <v>24</v>
      </c>
      <c r="K1160" s="67">
        <f t="shared" si="407"/>
        <v>4</v>
      </c>
      <c r="L1160" s="47">
        <v>2.7</v>
      </c>
      <c r="M1160" s="68">
        <f t="shared" si="408"/>
        <v>16.2</v>
      </c>
      <c r="N1160" s="46">
        <v>58.5</v>
      </c>
      <c r="O1160" s="46">
        <v>28</v>
      </c>
      <c r="P1160" s="46">
        <v>28</v>
      </c>
      <c r="Q1160" s="73">
        <f t="shared" si="409"/>
        <v>0.046</v>
      </c>
      <c r="R1160" s="67">
        <f t="shared" si="410"/>
        <v>0.28</v>
      </c>
      <c r="S1160" s="74">
        <f t="shared" si="411"/>
        <v>0.5675</v>
      </c>
      <c r="T1160" s="51">
        <v>13.62</v>
      </c>
      <c r="U1160" s="52" t="s">
        <v>3678</v>
      </c>
      <c r="V1160" s="26">
        <f>IF(E1160="","",SUMIF(OUTBOUND!$G:$G,WMS!E1160,OUTBOUND!$L:$L))</f>
        <v>3</v>
      </c>
      <c r="W1160" s="26">
        <f>IF(E1160="","",SUMIF(OUTBOUND!$G:$G,WMS!E1160,OUTBOUND!$M:$M))</f>
        <v>12</v>
      </c>
      <c r="X1160" s="73">
        <f>IF(E1160="","",SUMIF(OUTBOUND!$G:$G,WMS!E1160,OUTBOUND!$O:$O))</f>
        <v>8.1</v>
      </c>
      <c r="Y1160" s="73">
        <f>IF(E1160="","",SUMIF(OUTBOUND!$G:$G,WMS!E1160,OUTBOUND!$AC:$AC))</f>
        <v>6.81</v>
      </c>
      <c r="Z1160" s="73">
        <f>IF(E1160="","",SUMIF(OUTBOUND!$G:$G,WMS!E1160,OUTBOUND!$P:$P))</f>
        <v>0.138</v>
      </c>
      <c r="AA1160" s="26">
        <f t="shared" si="412"/>
        <v>3</v>
      </c>
      <c r="AB1160" s="26">
        <f t="shared" si="413"/>
        <v>12</v>
      </c>
      <c r="AC1160" s="73">
        <f t="shared" si="414"/>
        <v>8.1</v>
      </c>
      <c r="AD1160" s="73">
        <f t="shared" si="415"/>
        <v>6.81</v>
      </c>
      <c r="AE1160" s="73">
        <f t="shared" si="416"/>
        <v>0.142</v>
      </c>
      <c r="AF1160" s="82" t="b">
        <f t="shared" si="417"/>
        <v>1</v>
      </c>
    </row>
    <row r="1161" spans="1:32">
      <c r="A1161" s="43" t="s">
        <v>3685</v>
      </c>
      <c r="B1161" s="19" t="s">
        <v>2083</v>
      </c>
      <c r="C1161" s="19" t="s">
        <v>4412</v>
      </c>
      <c r="D1161" s="19">
        <v>42232568</v>
      </c>
      <c r="E1161" s="58" t="str">
        <f t="shared" si="406"/>
        <v>KG-ARI-1909-00203-04726/42232568</v>
      </c>
      <c r="F1161" s="19" t="s">
        <v>2108</v>
      </c>
      <c r="G1161" s="19" t="s">
        <v>2113</v>
      </c>
      <c r="H1161" s="45">
        <v>43731</v>
      </c>
      <c r="I1161" s="46">
        <v>19</v>
      </c>
      <c r="J1161" s="46">
        <v>152</v>
      </c>
      <c r="K1161" s="67">
        <f t="shared" si="407"/>
        <v>8</v>
      </c>
      <c r="L1161" s="47">
        <v>2.7</v>
      </c>
      <c r="M1161" s="68">
        <f t="shared" si="408"/>
        <v>51.3</v>
      </c>
      <c r="N1161" s="46">
        <v>38.5</v>
      </c>
      <c r="O1161" s="46">
        <v>28.5</v>
      </c>
      <c r="P1161" s="46">
        <v>28.5</v>
      </c>
      <c r="Q1161" s="73">
        <f t="shared" si="409"/>
        <v>0.031</v>
      </c>
      <c r="R1161" s="67">
        <f t="shared" si="410"/>
        <v>0.59</v>
      </c>
      <c r="S1161" s="74">
        <f t="shared" si="411"/>
        <v>0.3</v>
      </c>
      <c r="T1161" s="51">
        <v>45.6</v>
      </c>
      <c r="U1161" s="52" t="s">
        <v>3684</v>
      </c>
      <c r="V1161" s="26">
        <f>IF(E1161="","",SUMIF(OUTBOUND!$G:$G,WMS!E1161,OUTBOUND!$L:$L))</f>
        <v>11</v>
      </c>
      <c r="W1161" s="26">
        <f>IF(E1161="","",SUMIF(OUTBOUND!$G:$G,WMS!E1161,OUTBOUND!$M:$M))</f>
        <v>88</v>
      </c>
      <c r="X1161" s="73">
        <f>IF(E1161="","",SUMIF(OUTBOUND!$G:$G,WMS!E1161,OUTBOUND!$O:$O))</f>
        <v>29.7</v>
      </c>
      <c r="Y1161" s="73">
        <f>IF(E1161="","",SUMIF(OUTBOUND!$G:$G,WMS!E1161,OUTBOUND!$AC:$AC))</f>
        <v>26.4</v>
      </c>
      <c r="Z1161" s="73">
        <f>IF(E1161="","",SUMIF(OUTBOUND!$G:$G,WMS!E1161,OUTBOUND!$P:$P))</f>
        <v>0.341</v>
      </c>
      <c r="AA1161" s="26">
        <f t="shared" si="412"/>
        <v>8</v>
      </c>
      <c r="AB1161" s="26">
        <f t="shared" si="413"/>
        <v>64</v>
      </c>
      <c r="AC1161" s="73">
        <f t="shared" si="414"/>
        <v>21.6</v>
      </c>
      <c r="AD1161" s="73">
        <f t="shared" si="415"/>
        <v>19.2</v>
      </c>
      <c r="AE1161" s="73">
        <f t="shared" si="416"/>
        <v>0.249</v>
      </c>
      <c r="AF1161" s="82" t="b">
        <f t="shared" si="417"/>
        <v>1</v>
      </c>
    </row>
    <row r="1162" spans="1:32">
      <c r="A1162" s="43" t="s">
        <v>3685</v>
      </c>
      <c r="B1162" s="19" t="s">
        <v>2083</v>
      </c>
      <c r="C1162" s="19" t="s">
        <v>4412</v>
      </c>
      <c r="D1162" s="19">
        <v>42634430</v>
      </c>
      <c r="E1162" s="58" t="str">
        <f t="shared" si="406"/>
        <v>KG-ARI-1909-00203-04726/42634430</v>
      </c>
      <c r="F1162" s="19" t="s">
        <v>2108</v>
      </c>
      <c r="G1162" s="19" t="s">
        <v>2116</v>
      </c>
      <c r="H1162" s="45">
        <v>43731</v>
      </c>
      <c r="I1162" s="46">
        <v>12</v>
      </c>
      <c r="J1162" s="46">
        <v>96</v>
      </c>
      <c r="K1162" s="67">
        <f t="shared" si="407"/>
        <v>8</v>
      </c>
      <c r="L1162" s="47">
        <v>2.4</v>
      </c>
      <c r="M1162" s="68">
        <f t="shared" si="408"/>
        <v>28.8</v>
      </c>
      <c r="N1162" s="46">
        <v>36</v>
      </c>
      <c r="O1162" s="46">
        <v>27</v>
      </c>
      <c r="P1162" s="46">
        <v>27.5</v>
      </c>
      <c r="Q1162" s="73">
        <f t="shared" si="409"/>
        <v>0.027</v>
      </c>
      <c r="R1162" s="67">
        <f t="shared" si="410"/>
        <v>0.32</v>
      </c>
      <c r="S1162" s="74">
        <f t="shared" si="411"/>
        <v>0.29625</v>
      </c>
      <c r="T1162" s="51">
        <v>28.44</v>
      </c>
      <c r="U1162" s="52" t="s">
        <v>3678</v>
      </c>
      <c r="V1162" s="26">
        <f>IF(E1162="","",SUMIF(OUTBOUND!$G:$G,WMS!E1162,OUTBOUND!$L:$L))</f>
        <v>0</v>
      </c>
      <c r="W1162" s="26">
        <f>IF(E1162="","",SUMIF(OUTBOUND!$G:$G,WMS!E1162,OUTBOUND!$M:$M))</f>
        <v>0</v>
      </c>
      <c r="X1162" s="73">
        <f>IF(E1162="","",SUMIF(OUTBOUND!$G:$G,WMS!E1162,OUTBOUND!$O:$O))</f>
        <v>0</v>
      </c>
      <c r="Y1162" s="73">
        <f>IF(E1162="","",SUMIF(OUTBOUND!$G:$G,WMS!E1162,OUTBOUND!$AC:$AC))</f>
        <v>0</v>
      </c>
      <c r="Z1162" s="73">
        <f>IF(E1162="","",SUMIF(OUTBOUND!$G:$G,WMS!E1162,OUTBOUND!$P:$P))</f>
        <v>0</v>
      </c>
      <c r="AA1162" s="26">
        <f t="shared" si="412"/>
        <v>12</v>
      </c>
      <c r="AB1162" s="26">
        <f t="shared" si="413"/>
        <v>96</v>
      </c>
      <c r="AC1162" s="73">
        <f t="shared" si="414"/>
        <v>28.8</v>
      </c>
      <c r="AD1162" s="73">
        <f t="shared" si="415"/>
        <v>28.44</v>
      </c>
      <c r="AE1162" s="73">
        <f t="shared" si="416"/>
        <v>0.32</v>
      </c>
      <c r="AF1162" s="82" t="b">
        <f t="shared" si="417"/>
        <v>1</v>
      </c>
    </row>
    <row r="1163" spans="1:32">
      <c r="A1163" s="43" t="s">
        <v>3685</v>
      </c>
      <c r="B1163" s="19" t="s">
        <v>2083</v>
      </c>
      <c r="C1163" s="19" t="s">
        <v>4412</v>
      </c>
      <c r="D1163" s="19">
        <v>42232551</v>
      </c>
      <c r="E1163" s="58" t="str">
        <f t="shared" si="406"/>
        <v>KG-ARI-1909-00203-04726/42232551</v>
      </c>
      <c r="F1163" s="19" t="s">
        <v>2108</v>
      </c>
      <c r="G1163" s="19" t="s">
        <v>2118</v>
      </c>
      <c r="H1163" s="45">
        <v>43731</v>
      </c>
      <c r="I1163" s="46">
        <v>7</v>
      </c>
      <c r="J1163" s="46">
        <v>42</v>
      </c>
      <c r="K1163" s="67">
        <f t="shared" si="407"/>
        <v>6</v>
      </c>
      <c r="L1163" s="47">
        <v>2.5</v>
      </c>
      <c r="M1163" s="68">
        <f t="shared" si="408"/>
        <v>17.5</v>
      </c>
      <c r="N1163" s="46">
        <v>52</v>
      </c>
      <c r="O1163" s="46">
        <v>23</v>
      </c>
      <c r="P1163" s="46">
        <v>25</v>
      </c>
      <c r="Q1163" s="73">
        <f t="shared" si="409"/>
        <v>0.03</v>
      </c>
      <c r="R1163" s="67">
        <f t="shared" si="410"/>
        <v>0.21</v>
      </c>
      <c r="S1163" s="74">
        <f t="shared" si="411"/>
        <v>0.333333333333333</v>
      </c>
      <c r="T1163" s="51">
        <v>14</v>
      </c>
      <c r="U1163" s="52" t="s">
        <v>4109</v>
      </c>
      <c r="V1163" s="26">
        <f>IF(E1163="","",SUMIF(OUTBOUND!$G:$G,WMS!E1163,OUTBOUND!$L:$L))</f>
        <v>0</v>
      </c>
      <c r="W1163" s="26">
        <f>IF(E1163="","",SUMIF(OUTBOUND!$G:$G,WMS!E1163,OUTBOUND!$M:$M))</f>
        <v>0</v>
      </c>
      <c r="X1163" s="73">
        <f>IF(E1163="","",SUMIF(OUTBOUND!$G:$G,WMS!E1163,OUTBOUND!$O:$O))</f>
        <v>0</v>
      </c>
      <c r="Y1163" s="73">
        <f>IF(E1163="","",SUMIF(OUTBOUND!$G:$G,WMS!E1163,OUTBOUND!$AC:$AC))</f>
        <v>0</v>
      </c>
      <c r="Z1163" s="73">
        <f>IF(E1163="","",SUMIF(OUTBOUND!$G:$G,WMS!E1163,OUTBOUND!$P:$P))</f>
        <v>0</v>
      </c>
      <c r="AA1163" s="26">
        <f t="shared" si="412"/>
        <v>7</v>
      </c>
      <c r="AB1163" s="26">
        <f t="shared" si="413"/>
        <v>42</v>
      </c>
      <c r="AC1163" s="73">
        <f t="shared" si="414"/>
        <v>17.5</v>
      </c>
      <c r="AD1163" s="73">
        <f t="shared" si="415"/>
        <v>14</v>
      </c>
      <c r="AE1163" s="73">
        <f t="shared" si="416"/>
        <v>0.21</v>
      </c>
      <c r="AF1163" s="82" t="b">
        <f t="shared" si="417"/>
        <v>1</v>
      </c>
    </row>
    <row r="1164" spans="1:32">
      <c r="A1164" s="43" t="s">
        <v>3685</v>
      </c>
      <c r="B1164" s="19" t="s">
        <v>2083</v>
      </c>
      <c r="C1164" s="19" t="s">
        <v>4412</v>
      </c>
      <c r="D1164" s="19">
        <v>42184935</v>
      </c>
      <c r="E1164" s="58" t="str">
        <f t="shared" si="406"/>
        <v>KG-ARI-1909-00203-04726/42184935</v>
      </c>
      <c r="F1164" s="19" t="s">
        <v>2108</v>
      </c>
      <c r="G1164" s="19" t="s">
        <v>2120</v>
      </c>
      <c r="H1164" s="45">
        <v>43731</v>
      </c>
      <c r="I1164" s="46">
        <v>14</v>
      </c>
      <c r="J1164" s="46">
        <v>28</v>
      </c>
      <c r="K1164" s="67">
        <f t="shared" si="407"/>
        <v>2</v>
      </c>
      <c r="L1164" s="47">
        <v>5.7</v>
      </c>
      <c r="M1164" s="68">
        <f t="shared" si="408"/>
        <v>79.8</v>
      </c>
      <c r="N1164" s="46">
        <v>47.5</v>
      </c>
      <c r="O1164" s="46">
        <v>40</v>
      </c>
      <c r="P1164" s="46">
        <v>52</v>
      </c>
      <c r="Q1164" s="73">
        <f t="shared" si="409"/>
        <v>0.099</v>
      </c>
      <c r="R1164" s="67">
        <f t="shared" si="410"/>
        <v>1.38</v>
      </c>
      <c r="S1164" s="74">
        <f t="shared" si="411"/>
        <v>2.75</v>
      </c>
      <c r="T1164" s="51">
        <v>77</v>
      </c>
      <c r="U1164" s="52" t="s">
        <v>4415</v>
      </c>
      <c r="V1164" s="26">
        <f>IF(E1164="","",SUMIF(OUTBOUND!$G:$G,WMS!E1164,OUTBOUND!$L:$L))</f>
        <v>0</v>
      </c>
      <c r="W1164" s="26">
        <f>IF(E1164="","",SUMIF(OUTBOUND!$G:$G,WMS!E1164,OUTBOUND!$M:$M))</f>
        <v>0</v>
      </c>
      <c r="X1164" s="73">
        <f>IF(E1164="","",SUMIF(OUTBOUND!$G:$G,WMS!E1164,OUTBOUND!$O:$O))</f>
        <v>0</v>
      </c>
      <c r="Y1164" s="73">
        <f>IF(E1164="","",SUMIF(OUTBOUND!$G:$G,WMS!E1164,OUTBOUND!$AC:$AC))</f>
        <v>0</v>
      </c>
      <c r="Z1164" s="73">
        <f>IF(E1164="","",SUMIF(OUTBOUND!$G:$G,WMS!E1164,OUTBOUND!$P:$P))</f>
        <v>0</v>
      </c>
      <c r="AA1164" s="26">
        <f t="shared" si="412"/>
        <v>14</v>
      </c>
      <c r="AB1164" s="26">
        <f t="shared" si="413"/>
        <v>28</v>
      </c>
      <c r="AC1164" s="73">
        <f t="shared" si="414"/>
        <v>79.8</v>
      </c>
      <c r="AD1164" s="73">
        <f t="shared" si="415"/>
        <v>77</v>
      </c>
      <c r="AE1164" s="73">
        <f t="shared" si="416"/>
        <v>1.38</v>
      </c>
      <c r="AF1164" s="82" t="b">
        <f t="shared" si="417"/>
        <v>1</v>
      </c>
    </row>
    <row r="1165" spans="1:32">
      <c r="A1165" s="43" t="s">
        <v>3685</v>
      </c>
      <c r="B1165" s="19" t="s">
        <v>2083</v>
      </c>
      <c r="C1165" s="19" t="s">
        <v>4412</v>
      </c>
      <c r="D1165" s="19">
        <v>42743262</v>
      </c>
      <c r="E1165" s="58" t="str">
        <f t="shared" si="406"/>
        <v>KG-ARI-1909-00203-04726/42743262</v>
      </c>
      <c r="F1165" s="19" t="s">
        <v>2108</v>
      </c>
      <c r="G1165" s="19" t="s">
        <v>2121</v>
      </c>
      <c r="H1165" s="45">
        <v>43731</v>
      </c>
      <c r="I1165" s="46">
        <v>8</v>
      </c>
      <c r="J1165" s="46">
        <v>48</v>
      </c>
      <c r="K1165" s="67">
        <f t="shared" si="407"/>
        <v>6</v>
      </c>
      <c r="L1165" s="47">
        <v>6.2</v>
      </c>
      <c r="M1165" s="68">
        <f t="shared" si="408"/>
        <v>49.6</v>
      </c>
      <c r="N1165" s="46">
        <v>43</v>
      </c>
      <c r="O1165" s="46">
        <v>28</v>
      </c>
      <c r="P1165" s="46">
        <v>35</v>
      </c>
      <c r="Q1165" s="73">
        <f t="shared" si="409"/>
        <v>0.042</v>
      </c>
      <c r="R1165" s="67">
        <f t="shared" si="410"/>
        <v>0.34</v>
      </c>
      <c r="S1165" s="74">
        <f t="shared" si="411"/>
        <v>0.416666666666667</v>
      </c>
      <c r="T1165" s="51">
        <v>20</v>
      </c>
      <c r="U1165" s="52" t="s">
        <v>3779</v>
      </c>
      <c r="V1165" s="26">
        <f>IF(E1165="","",SUMIF(OUTBOUND!$G:$G,WMS!E1165,OUTBOUND!$L:$L))</f>
        <v>4</v>
      </c>
      <c r="W1165" s="26">
        <f>IF(E1165="","",SUMIF(OUTBOUND!$G:$G,WMS!E1165,OUTBOUND!$M:$M))</f>
        <v>24</v>
      </c>
      <c r="X1165" s="73">
        <f>IF(E1165="","",SUMIF(OUTBOUND!$G:$G,WMS!E1165,OUTBOUND!$O:$O))</f>
        <v>24.8</v>
      </c>
      <c r="Y1165" s="73">
        <f>IF(E1165="","",SUMIF(OUTBOUND!$G:$G,WMS!E1165,OUTBOUND!$AC:$AC))</f>
        <v>10</v>
      </c>
      <c r="Z1165" s="73">
        <f>IF(E1165="","",SUMIF(OUTBOUND!$G:$G,WMS!E1165,OUTBOUND!$P:$P))</f>
        <v>0.168</v>
      </c>
      <c r="AA1165" s="26">
        <f t="shared" si="412"/>
        <v>4</v>
      </c>
      <c r="AB1165" s="26">
        <f t="shared" si="413"/>
        <v>24</v>
      </c>
      <c r="AC1165" s="73">
        <f t="shared" si="414"/>
        <v>24.8</v>
      </c>
      <c r="AD1165" s="73">
        <f t="shared" si="415"/>
        <v>9.99999999999999</v>
      </c>
      <c r="AE1165" s="73">
        <f t="shared" si="416"/>
        <v>0.172</v>
      </c>
      <c r="AF1165" s="82" t="b">
        <f t="shared" si="417"/>
        <v>1</v>
      </c>
    </row>
    <row r="1166" spans="1:32">
      <c r="A1166" s="43" t="s">
        <v>3685</v>
      </c>
      <c r="B1166" s="19" t="s">
        <v>2083</v>
      </c>
      <c r="C1166" s="19" t="s">
        <v>4412</v>
      </c>
      <c r="D1166" s="19">
        <v>42743316</v>
      </c>
      <c r="E1166" s="58" t="str">
        <f t="shared" si="406"/>
        <v>KG-ARI-1909-00203-04726/42743316</v>
      </c>
      <c r="F1166" s="19" t="s">
        <v>2108</v>
      </c>
      <c r="G1166" s="19" t="s">
        <v>2122</v>
      </c>
      <c r="H1166" s="45">
        <v>43731</v>
      </c>
      <c r="I1166" s="46">
        <v>3</v>
      </c>
      <c r="J1166" s="46">
        <v>18</v>
      </c>
      <c r="K1166" s="67">
        <f t="shared" si="407"/>
        <v>6</v>
      </c>
      <c r="L1166" s="47">
        <v>3.8</v>
      </c>
      <c r="M1166" s="68">
        <f t="shared" si="408"/>
        <v>11.4</v>
      </c>
      <c r="N1166" s="46">
        <v>65</v>
      </c>
      <c r="O1166" s="46">
        <v>21</v>
      </c>
      <c r="P1166" s="46">
        <v>49</v>
      </c>
      <c r="Q1166" s="73">
        <f t="shared" si="409"/>
        <v>0.067</v>
      </c>
      <c r="R1166" s="67">
        <f t="shared" si="410"/>
        <v>0.2</v>
      </c>
      <c r="S1166" s="74">
        <f t="shared" si="411"/>
        <v>0.433333333333333</v>
      </c>
      <c r="T1166" s="51">
        <v>7.8</v>
      </c>
      <c r="U1166" s="52" t="s">
        <v>4416</v>
      </c>
      <c r="V1166" s="26">
        <f>IF(E1166="","",SUMIF(OUTBOUND!$G:$G,WMS!E1166,OUTBOUND!$L:$L))</f>
        <v>1</v>
      </c>
      <c r="W1166" s="26">
        <f>IF(E1166="","",SUMIF(OUTBOUND!$G:$G,WMS!E1166,OUTBOUND!$M:$M))</f>
        <v>6</v>
      </c>
      <c r="X1166" s="73">
        <f>IF(E1166="","",SUMIF(OUTBOUND!$G:$G,WMS!E1166,OUTBOUND!$O:$O))</f>
        <v>3.8</v>
      </c>
      <c r="Y1166" s="73">
        <f>IF(E1166="","",SUMIF(OUTBOUND!$G:$G,WMS!E1166,OUTBOUND!$AC:$AC))</f>
        <v>2.6</v>
      </c>
      <c r="Z1166" s="73">
        <f>IF(E1166="","",SUMIF(OUTBOUND!$G:$G,WMS!E1166,OUTBOUND!$P:$P))</f>
        <v>0.067</v>
      </c>
      <c r="AA1166" s="26">
        <f t="shared" si="412"/>
        <v>2</v>
      </c>
      <c r="AB1166" s="26">
        <f t="shared" si="413"/>
        <v>12</v>
      </c>
      <c r="AC1166" s="73">
        <f t="shared" si="414"/>
        <v>7.6</v>
      </c>
      <c r="AD1166" s="73">
        <f t="shared" si="415"/>
        <v>5.2</v>
      </c>
      <c r="AE1166" s="73">
        <f t="shared" si="416"/>
        <v>0.133</v>
      </c>
      <c r="AF1166" s="82" t="b">
        <f t="shared" si="417"/>
        <v>1</v>
      </c>
    </row>
    <row r="1167" spans="1:32">
      <c r="A1167" s="43" t="s">
        <v>3685</v>
      </c>
      <c r="B1167" s="19" t="s">
        <v>2083</v>
      </c>
      <c r="C1167" s="19" t="s">
        <v>4412</v>
      </c>
      <c r="D1167" s="19">
        <v>42629016</v>
      </c>
      <c r="E1167" s="58" t="str">
        <f t="shared" si="406"/>
        <v>KG-ARI-1909-00203-04726/42629016</v>
      </c>
      <c r="F1167" s="19" t="s">
        <v>2108</v>
      </c>
      <c r="G1167" s="19" t="s">
        <v>2123</v>
      </c>
      <c r="H1167" s="45">
        <v>43731</v>
      </c>
      <c r="I1167" s="46">
        <v>29</v>
      </c>
      <c r="J1167" s="46">
        <v>116</v>
      </c>
      <c r="K1167" s="67">
        <f t="shared" si="407"/>
        <v>4</v>
      </c>
      <c r="L1167" s="47">
        <v>3.5</v>
      </c>
      <c r="M1167" s="68">
        <f t="shared" si="408"/>
        <v>101.5</v>
      </c>
      <c r="N1167" s="46">
        <v>32.5</v>
      </c>
      <c r="O1167" s="46">
        <v>32.5</v>
      </c>
      <c r="P1167" s="46">
        <v>28</v>
      </c>
      <c r="Q1167" s="73">
        <f t="shared" si="409"/>
        <v>0.03</v>
      </c>
      <c r="R1167" s="67">
        <f t="shared" si="410"/>
        <v>0.86</v>
      </c>
      <c r="S1167" s="74">
        <f t="shared" si="411"/>
        <v>0.8</v>
      </c>
      <c r="T1167" s="51">
        <v>92.8</v>
      </c>
      <c r="U1167" s="52" t="s">
        <v>3684</v>
      </c>
      <c r="V1167" s="26">
        <f>IF(E1167="","",SUMIF(OUTBOUND!$G:$G,WMS!E1167,OUTBOUND!$L:$L))</f>
        <v>9</v>
      </c>
      <c r="W1167" s="26">
        <f>IF(E1167="","",SUMIF(OUTBOUND!$G:$G,WMS!E1167,OUTBOUND!$M:$M))</f>
        <v>36</v>
      </c>
      <c r="X1167" s="73">
        <f>IF(E1167="","",SUMIF(OUTBOUND!$G:$G,WMS!E1167,OUTBOUND!$O:$O))</f>
        <v>31.5</v>
      </c>
      <c r="Y1167" s="73">
        <f>IF(E1167="","",SUMIF(OUTBOUND!$G:$G,WMS!E1167,OUTBOUND!$AC:$AC))</f>
        <v>28.8</v>
      </c>
      <c r="Z1167" s="73">
        <f>IF(E1167="","",SUMIF(OUTBOUND!$G:$G,WMS!E1167,OUTBOUND!$P:$P))</f>
        <v>0.27</v>
      </c>
      <c r="AA1167" s="26">
        <f t="shared" si="412"/>
        <v>20</v>
      </c>
      <c r="AB1167" s="26">
        <f t="shared" si="413"/>
        <v>80</v>
      </c>
      <c r="AC1167" s="73">
        <f t="shared" si="414"/>
        <v>70</v>
      </c>
      <c r="AD1167" s="73">
        <f t="shared" si="415"/>
        <v>64</v>
      </c>
      <c r="AE1167" s="73">
        <f t="shared" si="416"/>
        <v>0.59</v>
      </c>
      <c r="AF1167" s="82" t="b">
        <f t="shared" si="417"/>
        <v>1</v>
      </c>
    </row>
    <row r="1168" spans="1:32">
      <c r="A1168" s="43" t="s">
        <v>3685</v>
      </c>
      <c r="B1168" s="19" t="s">
        <v>2083</v>
      </c>
      <c r="C1168" s="19" t="s">
        <v>4412</v>
      </c>
      <c r="D1168" s="19">
        <v>42758785</v>
      </c>
      <c r="E1168" s="58" t="str">
        <f t="shared" si="406"/>
        <v>KG-ARI-1909-00203-04726/42758785</v>
      </c>
      <c r="F1168" s="19" t="s">
        <v>2108</v>
      </c>
      <c r="G1168" s="19" t="s">
        <v>2124</v>
      </c>
      <c r="H1168" s="45">
        <v>43731</v>
      </c>
      <c r="I1168" s="46">
        <v>18</v>
      </c>
      <c r="J1168" s="46">
        <v>72</v>
      </c>
      <c r="K1168" s="67">
        <f t="shared" si="407"/>
        <v>4</v>
      </c>
      <c r="L1168" s="47">
        <v>10.2</v>
      </c>
      <c r="M1168" s="68">
        <f t="shared" si="408"/>
        <v>183.6</v>
      </c>
      <c r="N1168" s="46">
        <v>49</v>
      </c>
      <c r="O1168" s="46">
        <v>35</v>
      </c>
      <c r="P1168" s="46">
        <v>62</v>
      </c>
      <c r="Q1168" s="73">
        <f t="shared" si="409"/>
        <v>0.106</v>
      </c>
      <c r="R1168" s="67">
        <f t="shared" si="410"/>
        <v>1.91</v>
      </c>
      <c r="S1168" s="74">
        <f t="shared" si="411"/>
        <v>2.2</v>
      </c>
      <c r="T1168" s="51">
        <v>158.4</v>
      </c>
      <c r="U1168" s="52" t="s">
        <v>3402</v>
      </c>
      <c r="V1168" s="26">
        <f>IF(E1168="","",SUMIF(OUTBOUND!$G:$G,WMS!E1168,OUTBOUND!$L:$L))</f>
        <v>0</v>
      </c>
      <c r="W1168" s="26">
        <f>IF(E1168="","",SUMIF(OUTBOUND!$G:$G,WMS!E1168,OUTBOUND!$M:$M))</f>
        <v>0</v>
      </c>
      <c r="X1168" s="73">
        <f>IF(E1168="","",SUMIF(OUTBOUND!$G:$G,WMS!E1168,OUTBOUND!$O:$O))</f>
        <v>0</v>
      </c>
      <c r="Y1168" s="73">
        <f>IF(E1168="","",SUMIF(OUTBOUND!$G:$G,WMS!E1168,OUTBOUND!$AC:$AC))</f>
        <v>0</v>
      </c>
      <c r="Z1168" s="73">
        <f>IF(E1168="","",SUMIF(OUTBOUND!$G:$G,WMS!E1168,OUTBOUND!$P:$P))</f>
        <v>0</v>
      </c>
      <c r="AA1168" s="26">
        <f t="shared" si="412"/>
        <v>18</v>
      </c>
      <c r="AB1168" s="26">
        <f t="shared" si="413"/>
        <v>72</v>
      </c>
      <c r="AC1168" s="73">
        <f t="shared" si="414"/>
        <v>183.6</v>
      </c>
      <c r="AD1168" s="73">
        <f t="shared" si="415"/>
        <v>158.4</v>
      </c>
      <c r="AE1168" s="73">
        <f t="shared" si="416"/>
        <v>1.91</v>
      </c>
      <c r="AF1168" s="82" t="b">
        <f t="shared" si="417"/>
        <v>1</v>
      </c>
    </row>
    <row r="1169" spans="1:32">
      <c r="A1169" s="43" t="s">
        <v>3685</v>
      </c>
      <c r="B1169" s="19" t="s">
        <v>2083</v>
      </c>
      <c r="C1169" s="19" t="s">
        <v>4412</v>
      </c>
      <c r="D1169" s="19">
        <v>42690078</v>
      </c>
      <c r="E1169" s="58" t="str">
        <f t="shared" si="406"/>
        <v>KG-ARI-1909-00203-04726/42690078</v>
      </c>
      <c r="F1169" s="19" t="s">
        <v>2108</v>
      </c>
      <c r="G1169" s="19" t="s">
        <v>2126</v>
      </c>
      <c r="H1169" s="45">
        <v>43731</v>
      </c>
      <c r="I1169" s="46">
        <v>11</v>
      </c>
      <c r="J1169" s="46">
        <v>66</v>
      </c>
      <c r="K1169" s="67">
        <f t="shared" si="407"/>
        <v>6</v>
      </c>
      <c r="L1169" s="47">
        <v>1.6</v>
      </c>
      <c r="M1169" s="68">
        <f t="shared" si="408"/>
        <v>17.6</v>
      </c>
      <c r="N1169" s="46">
        <v>23</v>
      </c>
      <c r="O1169" s="46">
        <v>22</v>
      </c>
      <c r="P1169" s="46">
        <v>35</v>
      </c>
      <c r="Q1169" s="73">
        <f t="shared" si="409"/>
        <v>0.018</v>
      </c>
      <c r="R1169" s="67">
        <f t="shared" si="410"/>
        <v>0.19</v>
      </c>
      <c r="S1169" s="74">
        <f t="shared" si="411"/>
        <v>0.266666666666667</v>
      </c>
      <c r="T1169" s="51">
        <v>17.6</v>
      </c>
      <c r="U1169" s="52" t="s">
        <v>4004</v>
      </c>
      <c r="V1169" s="26">
        <f>IF(E1169="","",SUMIF(OUTBOUND!$G:$G,WMS!E1169,OUTBOUND!$L:$L))</f>
        <v>0</v>
      </c>
      <c r="W1169" s="26">
        <f>IF(E1169="","",SUMIF(OUTBOUND!$G:$G,WMS!E1169,OUTBOUND!$M:$M))</f>
        <v>0</v>
      </c>
      <c r="X1169" s="73">
        <f>IF(E1169="","",SUMIF(OUTBOUND!$G:$G,WMS!E1169,OUTBOUND!$O:$O))</f>
        <v>0</v>
      </c>
      <c r="Y1169" s="73">
        <f>IF(E1169="","",SUMIF(OUTBOUND!$G:$G,WMS!E1169,OUTBOUND!$AC:$AC))</f>
        <v>0</v>
      </c>
      <c r="Z1169" s="73">
        <f>IF(E1169="","",SUMIF(OUTBOUND!$G:$G,WMS!E1169,OUTBOUND!$P:$P))</f>
        <v>0</v>
      </c>
      <c r="AA1169" s="26">
        <f t="shared" si="412"/>
        <v>11</v>
      </c>
      <c r="AB1169" s="26">
        <f t="shared" si="413"/>
        <v>66</v>
      </c>
      <c r="AC1169" s="73">
        <f t="shared" si="414"/>
        <v>17.6</v>
      </c>
      <c r="AD1169" s="73">
        <f t="shared" si="415"/>
        <v>17.6</v>
      </c>
      <c r="AE1169" s="73">
        <f t="shared" si="416"/>
        <v>0.19</v>
      </c>
      <c r="AF1169" s="82" t="b">
        <f t="shared" si="417"/>
        <v>1</v>
      </c>
    </row>
    <row r="1170" spans="1:32">
      <c r="A1170" s="43" t="s">
        <v>3685</v>
      </c>
      <c r="B1170" s="19" t="s">
        <v>2083</v>
      </c>
      <c r="C1170" s="19" t="s">
        <v>4412</v>
      </c>
      <c r="D1170" s="19">
        <v>42047469</v>
      </c>
      <c r="E1170" s="58" t="str">
        <f t="shared" si="406"/>
        <v>KG-ARI-1909-00203-04726/42047469</v>
      </c>
      <c r="F1170" s="19" t="s">
        <v>2108</v>
      </c>
      <c r="G1170" s="19" t="s">
        <v>2127</v>
      </c>
      <c r="H1170" s="45">
        <v>43731</v>
      </c>
      <c r="I1170" s="46">
        <v>51</v>
      </c>
      <c r="J1170" s="46">
        <v>306</v>
      </c>
      <c r="K1170" s="67">
        <f t="shared" si="407"/>
        <v>6</v>
      </c>
      <c r="L1170" s="47">
        <v>2.3</v>
      </c>
      <c r="M1170" s="68">
        <f t="shared" si="408"/>
        <v>117.3</v>
      </c>
      <c r="N1170" s="46">
        <v>49</v>
      </c>
      <c r="O1170" s="46">
        <v>27</v>
      </c>
      <c r="P1170" s="46">
        <v>25</v>
      </c>
      <c r="Q1170" s="73">
        <f t="shared" si="409"/>
        <v>0.033</v>
      </c>
      <c r="R1170" s="67">
        <f t="shared" si="410"/>
        <v>1.69</v>
      </c>
      <c r="S1170" s="74">
        <f t="shared" si="411"/>
        <v>0.333333333333333</v>
      </c>
      <c r="T1170" s="51">
        <v>102</v>
      </c>
      <c r="U1170" s="52" t="s">
        <v>3252</v>
      </c>
      <c r="V1170" s="26">
        <f>IF(E1170="","",SUMIF(OUTBOUND!$G:$G,WMS!E1170,OUTBOUND!$L:$L))</f>
        <v>4</v>
      </c>
      <c r="W1170" s="26">
        <f>IF(E1170="","",SUMIF(OUTBOUND!$G:$G,WMS!E1170,OUTBOUND!$M:$M))</f>
        <v>24</v>
      </c>
      <c r="X1170" s="73">
        <f>IF(E1170="","",SUMIF(OUTBOUND!$G:$G,WMS!E1170,OUTBOUND!$O:$O))</f>
        <v>9.2</v>
      </c>
      <c r="Y1170" s="73">
        <f>IF(E1170="","",SUMIF(OUTBOUND!$G:$G,WMS!E1170,OUTBOUND!$AC:$AC))</f>
        <v>7.99999999999999</v>
      </c>
      <c r="Z1170" s="73">
        <f>IF(E1170="","",SUMIF(OUTBOUND!$G:$G,WMS!E1170,OUTBOUND!$P:$P))</f>
        <v>0.132</v>
      </c>
      <c r="AA1170" s="26">
        <f t="shared" si="412"/>
        <v>47</v>
      </c>
      <c r="AB1170" s="26">
        <f t="shared" si="413"/>
        <v>282</v>
      </c>
      <c r="AC1170" s="73">
        <f t="shared" si="414"/>
        <v>108.1</v>
      </c>
      <c r="AD1170" s="73">
        <f t="shared" si="415"/>
        <v>94</v>
      </c>
      <c r="AE1170" s="73">
        <f t="shared" si="416"/>
        <v>1.558</v>
      </c>
      <c r="AF1170" s="82" t="b">
        <f t="shared" si="417"/>
        <v>1</v>
      </c>
    </row>
    <row r="1171" spans="1:32">
      <c r="A1171" s="43" t="s">
        <v>3685</v>
      </c>
      <c r="B1171" s="19" t="s">
        <v>2083</v>
      </c>
      <c r="C1171" s="19" t="s">
        <v>4412</v>
      </c>
      <c r="D1171" s="19">
        <v>42237730</v>
      </c>
      <c r="E1171" s="58" t="str">
        <f>IF(D1171="","",C1171&amp;"/"&amp;D1171)</f>
        <v>KG-ARI-1909-00203-04726/42237730</v>
      </c>
      <c r="F1171" s="19" t="s">
        <v>2108</v>
      </c>
      <c r="G1171" s="19" t="s">
        <v>2129</v>
      </c>
      <c r="H1171" s="45">
        <v>43731</v>
      </c>
      <c r="I1171" s="46">
        <v>18</v>
      </c>
      <c r="J1171" s="46">
        <v>216</v>
      </c>
      <c r="K1171" s="67">
        <f>IF(J1171="","",J1171/I1171)</f>
        <v>12</v>
      </c>
      <c r="L1171" s="47">
        <v>1.3</v>
      </c>
      <c r="M1171" s="68">
        <f>IF(L1171="","",ROUND(I1171*L1171,3))</f>
        <v>23.4</v>
      </c>
      <c r="N1171" s="46">
        <v>27.5</v>
      </c>
      <c r="O1171" s="46">
        <v>13</v>
      </c>
      <c r="P1171" s="46">
        <v>27</v>
      </c>
      <c r="Q1171" s="73">
        <f>IF(P1171="","",ROUND(N1171*O1171*P1171/1000000,3))</f>
        <v>0.01</v>
      </c>
      <c r="R1171" s="67">
        <f>IF(Q1171="","",ROUND(N1171*O1171*P1171/1000000*I1171,2))</f>
        <v>0.17</v>
      </c>
      <c r="S1171" s="74">
        <f>IF(T1171="","",T1171/J1171)</f>
        <v>0.0666666666666667</v>
      </c>
      <c r="T1171" s="51">
        <v>14.4</v>
      </c>
      <c r="U1171" s="52" t="s">
        <v>3684</v>
      </c>
      <c r="V1171" s="26">
        <f>IF(E1171="","",SUMIF(OUTBOUND!$G:$G,WMS!E1171,OUTBOUND!$L:$L))</f>
        <v>2</v>
      </c>
      <c r="W1171" s="26">
        <f>IF(E1171="","",SUMIF(OUTBOUND!$G:$G,WMS!E1171,OUTBOUND!$M:$M))</f>
        <v>24</v>
      </c>
      <c r="X1171" s="73">
        <f>IF(E1171="","",SUMIF(OUTBOUND!$G:$G,WMS!E1171,OUTBOUND!$O:$O))</f>
        <v>2.6</v>
      </c>
      <c r="Y1171" s="73">
        <f>IF(E1171="","",SUMIF(OUTBOUND!$G:$G,WMS!E1171,OUTBOUND!$AC:$AC))</f>
        <v>1.6</v>
      </c>
      <c r="Z1171" s="73">
        <f>IF(E1171="","",SUMIF(OUTBOUND!$G:$G,WMS!E1171,OUTBOUND!$P:$P))</f>
        <v>0.02</v>
      </c>
      <c r="AA1171" s="26">
        <f>IF(I1171="","",I1171-V1171)</f>
        <v>16</v>
      </c>
      <c r="AB1171" s="26">
        <f>IF(J1171="","",J1171-W1171)</f>
        <v>192</v>
      </c>
      <c r="AC1171" s="73">
        <f>IF(M1171="","",M1171-X1171)</f>
        <v>20.8</v>
      </c>
      <c r="AD1171" s="73">
        <f>IF(T1171="","",T1171-Y1171)</f>
        <v>12.8</v>
      </c>
      <c r="AE1171" s="73">
        <f>IF(R1171="","",R1171-Z1171)</f>
        <v>0.15</v>
      </c>
      <c r="AF1171" s="82" t="b">
        <f>IF(AB1171="","",EXACT(K1171,AB1171/AA1171))</f>
        <v>1</v>
      </c>
    </row>
    <row r="1172" spans="1:32">
      <c r="A1172" s="43" t="s">
        <v>3685</v>
      </c>
      <c r="B1172" s="19" t="s">
        <v>2083</v>
      </c>
      <c r="C1172" s="19" t="s">
        <v>4412</v>
      </c>
      <c r="D1172" s="19">
        <v>42563075</v>
      </c>
      <c r="E1172" s="58" t="str">
        <f>IF(D1172="","",C1172&amp;"/"&amp;D1172)</f>
        <v>KG-ARI-1909-00203-04726/42563075</v>
      </c>
      <c r="F1172" s="19" t="s">
        <v>2108</v>
      </c>
      <c r="G1172" s="19" t="s">
        <v>2131</v>
      </c>
      <c r="H1172" s="45">
        <v>43731</v>
      </c>
      <c r="I1172" s="46">
        <v>7</v>
      </c>
      <c r="J1172" s="46">
        <v>42</v>
      </c>
      <c r="K1172" s="67">
        <f>IF(J1172="","",J1172/I1172)</f>
        <v>6</v>
      </c>
      <c r="L1172" s="47">
        <v>4.1</v>
      </c>
      <c r="M1172" s="68">
        <f>IF(L1172="","",ROUND(I1172*L1172,3))</f>
        <v>28.7</v>
      </c>
      <c r="N1172" s="46">
        <v>50</v>
      </c>
      <c r="O1172" s="46">
        <v>16.5</v>
      </c>
      <c r="P1172" s="46">
        <v>56</v>
      </c>
      <c r="Q1172" s="73">
        <f>IF(P1172="","",ROUND(N1172*O1172*P1172/1000000,3))</f>
        <v>0.046</v>
      </c>
      <c r="R1172" s="67">
        <f>IF(Q1172="","",ROUND(N1172*O1172*P1172/1000000*I1172,2))</f>
        <v>0.32</v>
      </c>
      <c r="S1172" s="74">
        <f>IF(T1172="","",T1172/J1172)</f>
        <v>0.6</v>
      </c>
      <c r="T1172" s="51">
        <v>25.2</v>
      </c>
      <c r="U1172" s="52" t="s">
        <v>3402</v>
      </c>
      <c r="V1172" s="26">
        <f>IF(E1172="","",SUMIF(OUTBOUND!$G:$G,WMS!E1172,OUTBOUND!$L:$L))</f>
        <v>0</v>
      </c>
      <c r="W1172" s="26">
        <f>IF(E1172="","",SUMIF(OUTBOUND!$G:$G,WMS!E1172,OUTBOUND!$M:$M))</f>
        <v>0</v>
      </c>
      <c r="X1172" s="73">
        <f>IF(E1172="","",SUMIF(OUTBOUND!$G:$G,WMS!E1172,OUTBOUND!$O:$O))</f>
        <v>0</v>
      </c>
      <c r="Y1172" s="73">
        <f>IF(E1172="","",SUMIF(OUTBOUND!$G:$G,WMS!E1172,OUTBOUND!$AC:$AC))</f>
        <v>0</v>
      </c>
      <c r="Z1172" s="73">
        <f>IF(E1172="","",SUMIF(OUTBOUND!$G:$G,WMS!E1172,OUTBOUND!$P:$P))</f>
        <v>0</v>
      </c>
      <c r="AA1172" s="26">
        <f>IF(I1172="","",I1172-V1172)</f>
        <v>7</v>
      </c>
      <c r="AB1172" s="26">
        <f>IF(J1172="","",J1172-W1172)</f>
        <v>42</v>
      </c>
      <c r="AC1172" s="73">
        <f>IF(M1172="","",M1172-X1172)</f>
        <v>28.7</v>
      </c>
      <c r="AD1172" s="73">
        <f>IF(T1172="","",T1172-Y1172)</f>
        <v>25.2</v>
      </c>
      <c r="AE1172" s="73">
        <f>IF(R1172="","",R1172-Z1172)</f>
        <v>0.32</v>
      </c>
      <c r="AF1172" s="82" t="b">
        <f>IF(AB1172="","",EXACT(K1172,AB1172/AA1172))</f>
        <v>1</v>
      </c>
    </row>
    <row r="1173" spans="1:32">
      <c r="A1173" s="43" t="s">
        <v>3685</v>
      </c>
      <c r="B1173" s="19" t="s">
        <v>2133</v>
      </c>
      <c r="C1173" s="19" t="s">
        <v>4417</v>
      </c>
      <c r="D1173" s="19" t="s">
        <v>4418</v>
      </c>
      <c r="E1173" s="58" t="str">
        <f>IF(D1173="","",C1173&amp;"/"&amp;D1173)</f>
        <v>KG-ARI-1909-00203-04715/42300052</v>
      </c>
      <c r="F1173" s="19" t="s">
        <v>2135</v>
      </c>
      <c r="G1173" s="19" t="s">
        <v>2136</v>
      </c>
      <c r="H1173" s="45">
        <v>43734</v>
      </c>
      <c r="I1173" s="46">
        <v>24</v>
      </c>
      <c r="J1173" s="46">
        <v>144</v>
      </c>
      <c r="K1173" s="67">
        <f>IF(J1173="","",J1173/I1173)</f>
        <v>6</v>
      </c>
      <c r="L1173" s="47">
        <v>2.5</v>
      </c>
      <c r="M1173" s="68">
        <f>IF(L1173="","",ROUND(I1173*L1173,3))</f>
        <v>60</v>
      </c>
      <c r="N1173" s="46">
        <v>27</v>
      </c>
      <c r="O1173" s="46">
        <v>15.5</v>
      </c>
      <c r="P1173" s="46">
        <v>24</v>
      </c>
      <c r="Q1173" s="73">
        <f>IF(P1173="","",ROUND(N1173*O1173*P1173/1000000,3))</f>
        <v>0.01</v>
      </c>
      <c r="R1173" s="67">
        <f>IF(Q1173="","",ROUND(N1173*O1173*P1173/1000000*I1173,2))</f>
        <v>0.24</v>
      </c>
      <c r="S1173" s="74">
        <f>IF(T1173="","",T1173/J1173)</f>
        <v>0.35</v>
      </c>
      <c r="T1173" s="51">
        <v>50.4</v>
      </c>
      <c r="U1173" s="52" t="s">
        <v>3707</v>
      </c>
      <c r="V1173" s="26">
        <f>IF(E1173="","",SUMIF(OUTBOUND!$G:$G,WMS!E1173,OUTBOUND!$L:$L))</f>
        <v>13</v>
      </c>
      <c r="W1173" s="26">
        <f>IF(E1173="","",SUMIF(OUTBOUND!$G:$G,WMS!E1173,OUTBOUND!$M:$M))</f>
        <v>78</v>
      </c>
      <c r="X1173" s="73">
        <f>IF(E1173="","",SUMIF(OUTBOUND!$G:$G,WMS!E1173,OUTBOUND!$O:$O))</f>
        <v>32.5</v>
      </c>
      <c r="Y1173" s="73">
        <f>IF(E1173="","",SUMIF(OUTBOUND!$G:$G,WMS!E1173,OUTBOUND!$AC:$AC))</f>
        <v>27.3</v>
      </c>
      <c r="Z1173" s="73">
        <f>IF(E1173="","",SUMIF(OUTBOUND!$G:$G,WMS!E1173,OUTBOUND!$P:$P))</f>
        <v>0.13</v>
      </c>
      <c r="AA1173" s="26">
        <f>IF(I1173="","",I1173-V1173)</f>
        <v>11</v>
      </c>
      <c r="AB1173" s="26">
        <f>IF(J1173="","",J1173-W1173)</f>
        <v>66</v>
      </c>
      <c r="AC1173" s="73">
        <f>IF(M1173="","",M1173-X1173)</f>
        <v>27.5</v>
      </c>
      <c r="AD1173" s="73">
        <f>IF(T1173="","",T1173-Y1173)</f>
        <v>23.1</v>
      </c>
      <c r="AE1173" s="73">
        <f>IF(R1173="","",R1173-Z1173)</f>
        <v>0.11</v>
      </c>
      <c r="AF1173" s="82" t="b">
        <f>IF(AB1173="","",EXACT(K1173,AB1173/AA1173))</f>
        <v>1</v>
      </c>
    </row>
    <row r="1174" spans="1:32">
      <c r="A1174" s="43" t="s">
        <v>3685</v>
      </c>
      <c r="B1174" s="19" t="s">
        <v>2133</v>
      </c>
      <c r="C1174" s="19" t="s">
        <v>4417</v>
      </c>
      <c r="D1174" s="19" t="s">
        <v>4419</v>
      </c>
      <c r="E1174" s="58" t="str">
        <f>IF(D1174="","",C1174&amp;"/"&amp;D1174)</f>
        <v>KG-ARI-1909-00203-04715/42300069</v>
      </c>
      <c r="F1174" s="19" t="s">
        <v>2135</v>
      </c>
      <c r="G1174" s="19" t="s">
        <v>2136</v>
      </c>
      <c r="H1174" s="45">
        <v>43734</v>
      </c>
      <c r="I1174" s="46">
        <v>34</v>
      </c>
      <c r="J1174" s="46">
        <v>204</v>
      </c>
      <c r="K1174" s="67">
        <f>IF(J1174="","",J1174/I1174)</f>
        <v>6</v>
      </c>
      <c r="L1174" s="47">
        <v>2.45</v>
      </c>
      <c r="M1174" s="68">
        <f>IF(L1174="","",ROUND(I1174*L1174,3))</f>
        <v>83.3</v>
      </c>
      <c r="N1174" s="46">
        <v>27</v>
      </c>
      <c r="O1174" s="46">
        <v>15.5</v>
      </c>
      <c r="P1174" s="46">
        <v>24</v>
      </c>
      <c r="Q1174" s="73">
        <f>IF(P1174="","",ROUND(N1174*O1174*P1174/1000000,3))</f>
        <v>0.01</v>
      </c>
      <c r="R1174" s="67">
        <f>IF(Q1174="","",ROUND(N1174*O1174*P1174/1000000*I1174,2))</f>
        <v>0.34</v>
      </c>
      <c r="S1174" s="74">
        <f>IF(T1174="","",T1174/J1174)</f>
        <v>0.35</v>
      </c>
      <c r="T1174" s="51">
        <v>71.4</v>
      </c>
      <c r="U1174" s="52" t="s">
        <v>3707</v>
      </c>
      <c r="V1174" s="26">
        <f>IF(E1174="","",SUMIF(OUTBOUND!$G:$G,WMS!E1174,OUTBOUND!$L:$L))</f>
        <v>17</v>
      </c>
      <c r="W1174" s="26">
        <f>IF(E1174="","",SUMIF(OUTBOUND!$G:$G,WMS!E1174,OUTBOUND!$M:$M))</f>
        <v>102</v>
      </c>
      <c r="X1174" s="73">
        <f>IF(E1174="","",SUMIF(OUTBOUND!$G:$G,WMS!E1174,OUTBOUND!$O:$O))</f>
        <v>41.65</v>
      </c>
      <c r="Y1174" s="73">
        <f>IF(E1174="","",SUMIF(OUTBOUND!$G:$G,WMS!E1174,OUTBOUND!$AC:$AC))</f>
        <v>35.7</v>
      </c>
      <c r="Z1174" s="73">
        <f>IF(E1174="","",SUMIF(OUTBOUND!$G:$G,WMS!E1174,OUTBOUND!$P:$P))</f>
        <v>0.17</v>
      </c>
      <c r="AA1174" s="26">
        <f>IF(I1174="","",I1174-V1174)</f>
        <v>17</v>
      </c>
      <c r="AB1174" s="26">
        <f>IF(J1174="","",J1174-W1174)</f>
        <v>102</v>
      </c>
      <c r="AC1174" s="73">
        <f>IF(M1174="","",M1174-X1174)</f>
        <v>41.65</v>
      </c>
      <c r="AD1174" s="73">
        <f>IF(T1174="","",T1174-Y1174)</f>
        <v>35.7</v>
      </c>
      <c r="AE1174" s="73">
        <f>IF(R1174="","",R1174-Z1174)</f>
        <v>0.17</v>
      </c>
      <c r="AF1174" s="82" t="b">
        <f>IF(AB1174="","",EXACT(K1174,AB1174/AA1174))</f>
        <v>1</v>
      </c>
    </row>
    <row r="1175" spans="1:32">
      <c r="A1175" s="43" t="s">
        <v>3685</v>
      </c>
      <c r="B1175" s="19" t="s">
        <v>2133</v>
      </c>
      <c r="C1175" s="19" t="s">
        <v>4417</v>
      </c>
      <c r="D1175" s="19" t="s">
        <v>4420</v>
      </c>
      <c r="E1175" s="58" t="str">
        <f>IF(D1175="","",C1175&amp;"/"&amp;D1175)</f>
        <v>KG-ARI-1909-00203-04715/42487456</v>
      </c>
      <c r="F1175" s="19" t="s">
        <v>2135</v>
      </c>
      <c r="G1175" s="19" t="s">
        <v>2136</v>
      </c>
      <c r="H1175" s="45">
        <v>43734</v>
      </c>
      <c r="I1175" s="46">
        <v>19</v>
      </c>
      <c r="J1175" s="46">
        <v>114</v>
      </c>
      <c r="K1175" s="67">
        <f>IF(J1175="","",J1175/I1175)</f>
        <v>6</v>
      </c>
      <c r="L1175" s="47">
        <v>3.45</v>
      </c>
      <c r="M1175" s="68">
        <f>IF(L1175="","",ROUND(I1175*L1175,3))</f>
        <v>65.55</v>
      </c>
      <c r="N1175" s="46">
        <v>41</v>
      </c>
      <c r="O1175" s="46">
        <v>24</v>
      </c>
      <c r="P1175" s="46">
        <v>28.5</v>
      </c>
      <c r="Q1175" s="73">
        <f>IF(P1175="","",ROUND(N1175*O1175*P1175/1000000,3))</f>
        <v>0.028</v>
      </c>
      <c r="R1175" s="67">
        <f>IF(Q1175="","",ROUND(N1175*O1175*P1175/1000000*I1175,2))</f>
        <v>0.53</v>
      </c>
      <c r="S1175" s="74">
        <f>IF(T1175="","",T1175/J1175)</f>
        <v>0.45</v>
      </c>
      <c r="T1175" s="51">
        <v>51.3</v>
      </c>
      <c r="U1175" s="52" t="s">
        <v>4421</v>
      </c>
      <c r="V1175" s="26">
        <f>IF(E1175="","",SUMIF(OUTBOUND!$G:$G,WMS!E1175,OUTBOUND!$L:$L))</f>
        <v>12</v>
      </c>
      <c r="W1175" s="26">
        <f>IF(E1175="","",SUMIF(OUTBOUND!$G:$G,WMS!E1175,OUTBOUND!$M:$M))</f>
        <v>72</v>
      </c>
      <c r="X1175" s="73">
        <f>IF(E1175="","",SUMIF(OUTBOUND!$G:$G,WMS!E1175,OUTBOUND!$O:$O))</f>
        <v>41.4</v>
      </c>
      <c r="Y1175" s="73">
        <f>IF(E1175="","",SUMIF(OUTBOUND!$G:$G,WMS!E1175,OUTBOUND!$AC:$AC))</f>
        <v>32.4</v>
      </c>
      <c r="Z1175" s="73">
        <f>IF(E1175="","",SUMIF(OUTBOUND!$G:$G,WMS!E1175,OUTBOUND!$P:$P))</f>
        <v>0.336</v>
      </c>
      <c r="AA1175" s="26">
        <f>IF(I1175="","",I1175-V1175)</f>
        <v>7</v>
      </c>
      <c r="AB1175" s="26">
        <f>IF(J1175="","",J1175-W1175)</f>
        <v>42</v>
      </c>
      <c r="AC1175" s="73">
        <f>IF(M1175="","",M1175-X1175)</f>
        <v>24.15</v>
      </c>
      <c r="AD1175" s="73">
        <f>IF(T1175="","",T1175-Y1175)</f>
        <v>18.9</v>
      </c>
      <c r="AE1175" s="73">
        <f>IF(R1175="","",R1175-Z1175)</f>
        <v>0.194</v>
      </c>
      <c r="AF1175" s="82" t="b">
        <f>IF(AB1175="","",EXACT(K1175,AB1175/AA1175))</f>
        <v>1</v>
      </c>
    </row>
    <row r="1176" spans="1:32">
      <c r="A1176" s="43" t="s">
        <v>3685</v>
      </c>
      <c r="B1176" s="19" t="s">
        <v>2133</v>
      </c>
      <c r="C1176" s="19" t="s">
        <v>4417</v>
      </c>
      <c r="D1176" s="19" t="s">
        <v>4422</v>
      </c>
      <c r="E1176" s="58" t="str">
        <f t="shared" ref="E1176:E1222" si="418">IF(D1176="","",C1176&amp;"/"&amp;D1176)</f>
        <v>KG-ARI-1909-00203-04715/42687320</v>
      </c>
      <c r="F1176" s="19" t="s">
        <v>2135</v>
      </c>
      <c r="G1176" s="19" t="s">
        <v>2136</v>
      </c>
      <c r="H1176" s="45">
        <v>43734</v>
      </c>
      <c r="I1176" s="46">
        <v>33</v>
      </c>
      <c r="J1176" s="46">
        <v>198</v>
      </c>
      <c r="K1176" s="67">
        <f t="shared" ref="K1176:K1222" si="419">IF(J1176="","",J1176/I1176)</f>
        <v>6</v>
      </c>
      <c r="L1176" s="47">
        <v>1.9</v>
      </c>
      <c r="M1176" s="68">
        <f t="shared" ref="M1176:M1222" si="420">IF(L1176="","",ROUND(I1176*L1176,3))</f>
        <v>62.7</v>
      </c>
      <c r="N1176" s="46">
        <v>18.5</v>
      </c>
      <c r="O1176" s="46">
        <v>18.5</v>
      </c>
      <c r="P1176" s="46">
        <v>21</v>
      </c>
      <c r="Q1176" s="73">
        <f t="shared" ref="Q1176:Q1222" si="421">IF(P1176="","",ROUND(N1176*O1176*P1176/1000000,3))</f>
        <v>0.007</v>
      </c>
      <c r="R1176" s="67">
        <f t="shared" ref="R1176:R1222" si="422">IF(Q1176="","",ROUND(N1176*O1176*P1176/1000000*I1176,2))</f>
        <v>0.24</v>
      </c>
      <c r="S1176" s="74">
        <f t="shared" ref="S1176:S1222" si="423">IF(T1176="","",T1176/J1176)</f>
        <v>0.283333333333333</v>
      </c>
      <c r="T1176" s="51">
        <v>56.1</v>
      </c>
      <c r="U1176" s="52" t="s">
        <v>4423</v>
      </c>
      <c r="V1176" s="26">
        <f>IF(E1176="","",SUMIF(OUTBOUND!$G:$G,WMS!E1176,OUTBOUND!$L:$L))</f>
        <v>10</v>
      </c>
      <c r="W1176" s="26">
        <f>IF(E1176="","",SUMIF(OUTBOUND!$G:$G,WMS!E1176,OUTBOUND!$M:$M))</f>
        <v>60</v>
      </c>
      <c r="X1176" s="73">
        <f>IF(E1176="","",SUMIF(OUTBOUND!$G:$G,WMS!E1176,OUTBOUND!$O:$O))</f>
        <v>19</v>
      </c>
      <c r="Y1176" s="73">
        <f>IF(E1176="","",SUMIF(OUTBOUND!$G:$G,WMS!E1176,OUTBOUND!$AC:$AC))</f>
        <v>17</v>
      </c>
      <c r="Z1176" s="73">
        <f>IF(E1176="","",SUMIF(OUTBOUND!$G:$G,WMS!E1176,OUTBOUND!$P:$P))</f>
        <v>0.07</v>
      </c>
      <c r="AA1176" s="26">
        <f t="shared" ref="AA1176:AA1222" si="424">IF(I1176="","",I1176-V1176)</f>
        <v>23</v>
      </c>
      <c r="AB1176" s="26">
        <f t="shared" ref="AB1176:AB1222" si="425">IF(J1176="","",J1176-W1176)</f>
        <v>138</v>
      </c>
      <c r="AC1176" s="73">
        <f t="shared" ref="AC1176:AC1222" si="426">IF(M1176="","",M1176-X1176)</f>
        <v>43.7</v>
      </c>
      <c r="AD1176" s="73">
        <f t="shared" ref="AD1176:AD1222" si="427">IF(T1176="","",T1176-Y1176)</f>
        <v>39.1</v>
      </c>
      <c r="AE1176" s="73">
        <f t="shared" ref="AE1176:AE1222" si="428">IF(R1176="","",R1176-Z1176)</f>
        <v>0.17</v>
      </c>
      <c r="AF1176" s="82" t="b">
        <f t="shared" ref="AF1176:AF1222" si="429">IF(AB1176="","",EXACT(K1176,AB1176/AA1176))</f>
        <v>1</v>
      </c>
    </row>
    <row r="1177" spans="1:32">
      <c r="A1177" s="43" t="s">
        <v>3685</v>
      </c>
      <c r="B1177" s="19" t="s">
        <v>2133</v>
      </c>
      <c r="C1177" s="19" t="s">
        <v>4417</v>
      </c>
      <c r="D1177" s="19" t="s">
        <v>4424</v>
      </c>
      <c r="E1177" s="58" t="str">
        <f t="shared" si="418"/>
        <v>KG-ARI-1909-00203-04715/42756705</v>
      </c>
      <c r="F1177" s="19" t="s">
        <v>2135</v>
      </c>
      <c r="G1177" s="19" t="s">
        <v>2136</v>
      </c>
      <c r="H1177" s="45">
        <v>43734</v>
      </c>
      <c r="I1177" s="46">
        <v>19</v>
      </c>
      <c r="J1177" s="46">
        <v>76</v>
      </c>
      <c r="K1177" s="67">
        <f t="shared" si="419"/>
        <v>4</v>
      </c>
      <c r="L1177" s="47">
        <v>3.55</v>
      </c>
      <c r="M1177" s="68">
        <f t="shared" si="420"/>
        <v>67.45</v>
      </c>
      <c r="N1177" s="46">
        <v>22.5</v>
      </c>
      <c r="O1177" s="46">
        <v>22.5</v>
      </c>
      <c r="P1177" s="46">
        <v>38</v>
      </c>
      <c r="Q1177" s="73">
        <f t="shared" si="421"/>
        <v>0.019</v>
      </c>
      <c r="R1177" s="67">
        <f t="shared" si="422"/>
        <v>0.37</v>
      </c>
      <c r="S1177" s="74">
        <f t="shared" si="423"/>
        <v>0.775</v>
      </c>
      <c r="T1177" s="51">
        <v>58.9</v>
      </c>
      <c r="U1177" s="52" t="s">
        <v>3707</v>
      </c>
      <c r="V1177" s="26">
        <f>IF(E1177="","",SUMIF(OUTBOUND!$G:$G,WMS!E1177,OUTBOUND!$L:$L))</f>
        <v>2</v>
      </c>
      <c r="W1177" s="26">
        <f>IF(E1177="","",SUMIF(OUTBOUND!$G:$G,WMS!E1177,OUTBOUND!$M:$M))</f>
        <v>8</v>
      </c>
      <c r="X1177" s="73">
        <f>IF(E1177="","",SUMIF(OUTBOUND!$G:$G,WMS!E1177,OUTBOUND!$O:$O))</f>
        <v>7.1</v>
      </c>
      <c r="Y1177" s="73">
        <f>IF(E1177="","",SUMIF(OUTBOUND!$G:$G,WMS!E1177,OUTBOUND!$AC:$AC))</f>
        <v>6.2</v>
      </c>
      <c r="Z1177" s="73">
        <f>IF(E1177="","",SUMIF(OUTBOUND!$G:$G,WMS!E1177,OUTBOUND!$P:$P))</f>
        <v>0.038</v>
      </c>
      <c r="AA1177" s="26">
        <f t="shared" si="424"/>
        <v>17</v>
      </c>
      <c r="AB1177" s="26">
        <f t="shared" si="425"/>
        <v>68</v>
      </c>
      <c r="AC1177" s="73">
        <f t="shared" si="426"/>
        <v>60.35</v>
      </c>
      <c r="AD1177" s="73">
        <f t="shared" si="427"/>
        <v>52.7</v>
      </c>
      <c r="AE1177" s="73">
        <f t="shared" si="428"/>
        <v>0.332</v>
      </c>
      <c r="AF1177" s="82" t="b">
        <f t="shared" si="429"/>
        <v>1</v>
      </c>
    </row>
    <row r="1178" spans="1:32">
      <c r="A1178" s="43" t="s">
        <v>3685</v>
      </c>
      <c r="B1178" s="19" t="s">
        <v>2133</v>
      </c>
      <c r="C1178" s="19" t="s">
        <v>4417</v>
      </c>
      <c r="D1178" s="19" t="s">
        <v>4425</v>
      </c>
      <c r="E1178" s="58" t="str">
        <f t="shared" si="418"/>
        <v>KG-ARI-1909-00203-04715/42755944</v>
      </c>
      <c r="F1178" s="19" t="s">
        <v>2135</v>
      </c>
      <c r="G1178" s="19" t="s">
        <v>2136</v>
      </c>
      <c r="H1178" s="45">
        <v>43734</v>
      </c>
      <c r="I1178" s="46">
        <v>13</v>
      </c>
      <c r="J1178" s="46">
        <v>78</v>
      </c>
      <c r="K1178" s="67">
        <f t="shared" si="419"/>
        <v>6</v>
      </c>
      <c r="L1178" s="47">
        <v>2.85</v>
      </c>
      <c r="M1178" s="68">
        <f t="shared" si="420"/>
        <v>37.05</v>
      </c>
      <c r="N1178" s="46">
        <v>37</v>
      </c>
      <c r="O1178" s="46">
        <v>20.5</v>
      </c>
      <c r="P1178" s="46">
        <v>21.5</v>
      </c>
      <c r="Q1178" s="73">
        <f t="shared" si="421"/>
        <v>0.016</v>
      </c>
      <c r="R1178" s="67">
        <f t="shared" si="422"/>
        <v>0.21</v>
      </c>
      <c r="S1178" s="74">
        <f t="shared" si="423"/>
        <v>0.4</v>
      </c>
      <c r="T1178" s="51">
        <v>31.2</v>
      </c>
      <c r="U1178" s="52" t="s">
        <v>4426</v>
      </c>
      <c r="V1178" s="26">
        <f>IF(E1178="","",SUMIF(OUTBOUND!$G:$G,WMS!E1178,OUTBOUND!$L:$L))</f>
        <v>10</v>
      </c>
      <c r="W1178" s="26">
        <f>IF(E1178="","",SUMIF(OUTBOUND!$G:$G,WMS!E1178,OUTBOUND!$M:$M))</f>
        <v>60</v>
      </c>
      <c r="X1178" s="73">
        <f>IF(E1178="","",SUMIF(OUTBOUND!$G:$G,WMS!E1178,OUTBOUND!$O:$O))</f>
        <v>28.5</v>
      </c>
      <c r="Y1178" s="73">
        <f>IF(E1178="","",SUMIF(OUTBOUND!$G:$G,WMS!E1178,OUTBOUND!$AC:$AC))</f>
        <v>24</v>
      </c>
      <c r="Z1178" s="73">
        <f>IF(E1178="","",SUMIF(OUTBOUND!$G:$G,WMS!E1178,OUTBOUND!$P:$P))</f>
        <v>0.16</v>
      </c>
      <c r="AA1178" s="26">
        <f t="shared" si="424"/>
        <v>3</v>
      </c>
      <c r="AB1178" s="26">
        <f t="shared" si="425"/>
        <v>18</v>
      </c>
      <c r="AC1178" s="73">
        <f t="shared" si="426"/>
        <v>8.54999999999999</v>
      </c>
      <c r="AD1178" s="73">
        <f t="shared" si="427"/>
        <v>7.2</v>
      </c>
      <c r="AE1178" s="73">
        <f t="shared" si="428"/>
        <v>0.05</v>
      </c>
      <c r="AF1178" s="82" t="b">
        <f t="shared" si="429"/>
        <v>1</v>
      </c>
    </row>
    <row r="1179" spans="1:32">
      <c r="A1179" s="43" t="s">
        <v>3685</v>
      </c>
      <c r="B1179" s="19" t="s">
        <v>2133</v>
      </c>
      <c r="C1179" s="19" t="s">
        <v>4417</v>
      </c>
      <c r="D1179" s="19" t="s">
        <v>4427</v>
      </c>
      <c r="E1179" s="58" t="str">
        <f t="shared" si="418"/>
        <v>KG-ARI-1909-00203-04715/42755647</v>
      </c>
      <c r="F1179" s="19" t="s">
        <v>2135</v>
      </c>
      <c r="G1179" s="19" t="s">
        <v>2136</v>
      </c>
      <c r="H1179" s="45">
        <v>43734</v>
      </c>
      <c r="I1179" s="46">
        <v>12</v>
      </c>
      <c r="J1179" s="46">
        <v>72</v>
      </c>
      <c r="K1179" s="67">
        <f t="shared" si="419"/>
        <v>6</v>
      </c>
      <c r="L1179" s="47">
        <v>1.9</v>
      </c>
      <c r="M1179" s="68">
        <f t="shared" si="420"/>
        <v>22.8</v>
      </c>
      <c r="N1179" s="46">
        <v>18.5</v>
      </c>
      <c r="O1179" s="46">
        <v>18.5</v>
      </c>
      <c r="P1179" s="46">
        <v>21</v>
      </c>
      <c r="Q1179" s="73">
        <f t="shared" si="421"/>
        <v>0.007</v>
      </c>
      <c r="R1179" s="67">
        <f t="shared" si="422"/>
        <v>0.09</v>
      </c>
      <c r="S1179" s="74">
        <f t="shared" si="423"/>
        <v>0.25</v>
      </c>
      <c r="T1179" s="51">
        <v>18</v>
      </c>
      <c r="U1179" s="52" t="s">
        <v>4421</v>
      </c>
      <c r="V1179" s="26">
        <f>IF(E1179="","",SUMIF(OUTBOUND!$G:$G,WMS!E1179,OUTBOUND!$L:$L))</f>
        <v>3</v>
      </c>
      <c r="W1179" s="26">
        <f>IF(E1179="","",SUMIF(OUTBOUND!$G:$G,WMS!E1179,OUTBOUND!$M:$M))</f>
        <v>18</v>
      </c>
      <c r="X1179" s="73">
        <f>IF(E1179="","",SUMIF(OUTBOUND!$G:$G,WMS!E1179,OUTBOUND!$O:$O))</f>
        <v>5.7</v>
      </c>
      <c r="Y1179" s="73">
        <f>IF(E1179="","",SUMIF(OUTBOUND!$G:$G,WMS!E1179,OUTBOUND!$AC:$AC))</f>
        <v>4.5</v>
      </c>
      <c r="Z1179" s="73">
        <f>IF(E1179="","",SUMIF(OUTBOUND!$G:$G,WMS!E1179,OUTBOUND!$P:$P))</f>
        <v>0.021</v>
      </c>
      <c r="AA1179" s="26">
        <f t="shared" si="424"/>
        <v>9</v>
      </c>
      <c r="AB1179" s="26">
        <f t="shared" si="425"/>
        <v>54</v>
      </c>
      <c r="AC1179" s="73">
        <f t="shared" si="426"/>
        <v>17.1</v>
      </c>
      <c r="AD1179" s="73">
        <f t="shared" si="427"/>
        <v>13.5</v>
      </c>
      <c r="AE1179" s="73">
        <f t="shared" si="428"/>
        <v>0.069</v>
      </c>
      <c r="AF1179" s="82" t="b">
        <f t="shared" si="429"/>
        <v>1</v>
      </c>
    </row>
    <row r="1180" spans="1:32">
      <c r="A1180" s="43" t="s">
        <v>3685</v>
      </c>
      <c r="B1180" s="19" t="s">
        <v>2133</v>
      </c>
      <c r="C1180" s="19" t="s">
        <v>4417</v>
      </c>
      <c r="D1180" s="19" t="s">
        <v>4428</v>
      </c>
      <c r="E1180" s="58" t="str">
        <f t="shared" si="418"/>
        <v>KG-ARI-1909-00203-04715/42687337</v>
      </c>
      <c r="F1180" s="19" t="s">
        <v>2135</v>
      </c>
      <c r="G1180" s="19" t="s">
        <v>2136</v>
      </c>
      <c r="H1180" s="45">
        <v>43734</v>
      </c>
      <c r="I1180" s="46">
        <v>24</v>
      </c>
      <c r="J1180" s="46">
        <v>144</v>
      </c>
      <c r="K1180" s="67">
        <f t="shared" si="419"/>
        <v>6</v>
      </c>
      <c r="L1180" s="47">
        <v>3</v>
      </c>
      <c r="M1180" s="68">
        <f t="shared" si="420"/>
        <v>72</v>
      </c>
      <c r="N1180" s="46">
        <v>22.5</v>
      </c>
      <c r="O1180" s="46">
        <v>22.5</v>
      </c>
      <c r="P1180" s="46">
        <v>24.5</v>
      </c>
      <c r="Q1180" s="73">
        <f t="shared" si="421"/>
        <v>0.012</v>
      </c>
      <c r="R1180" s="67">
        <f t="shared" si="422"/>
        <v>0.3</v>
      </c>
      <c r="S1180" s="74">
        <f t="shared" si="423"/>
        <v>0.416666666666667</v>
      </c>
      <c r="T1180" s="51">
        <v>60</v>
      </c>
      <c r="U1180" s="52" t="s">
        <v>4421</v>
      </c>
      <c r="V1180" s="26">
        <f>IF(E1180="","",SUMIF(OUTBOUND!$G:$G,WMS!E1180,OUTBOUND!$L:$L))</f>
        <v>12</v>
      </c>
      <c r="W1180" s="26">
        <f>IF(E1180="","",SUMIF(OUTBOUND!$G:$G,WMS!E1180,OUTBOUND!$M:$M))</f>
        <v>72</v>
      </c>
      <c r="X1180" s="73">
        <f>IF(E1180="","",SUMIF(OUTBOUND!$G:$G,WMS!E1180,OUTBOUND!$O:$O))</f>
        <v>36</v>
      </c>
      <c r="Y1180" s="73">
        <f>IF(E1180="","",SUMIF(OUTBOUND!$G:$G,WMS!E1180,OUTBOUND!$AC:$AC))</f>
        <v>30</v>
      </c>
      <c r="Z1180" s="73">
        <f>IF(E1180="","",SUMIF(OUTBOUND!$G:$G,WMS!E1180,OUTBOUND!$P:$P))</f>
        <v>0.144</v>
      </c>
      <c r="AA1180" s="26">
        <f t="shared" si="424"/>
        <v>12</v>
      </c>
      <c r="AB1180" s="26">
        <f t="shared" si="425"/>
        <v>72</v>
      </c>
      <c r="AC1180" s="73">
        <f t="shared" si="426"/>
        <v>36</v>
      </c>
      <c r="AD1180" s="73">
        <f t="shared" si="427"/>
        <v>30</v>
      </c>
      <c r="AE1180" s="73">
        <f t="shared" si="428"/>
        <v>0.156</v>
      </c>
      <c r="AF1180" s="82" t="b">
        <f t="shared" si="429"/>
        <v>1</v>
      </c>
    </row>
    <row r="1181" spans="1:32">
      <c r="A1181" s="43" t="s">
        <v>3685</v>
      </c>
      <c r="B1181" s="19" t="s">
        <v>2133</v>
      </c>
      <c r="C1181" s="19" t="s">
        <v>4417</v>
      </c>
      <c r="D1181" s="19" t="s">
        <v>4429</v>
      </c>
      <c r="E1181" s="58" t="str">
        <f t="shared" si="418"/>
        <v>KG-ARI-1909-00203-04715/42755678</v>
      </c>
      <c r="F1181" s="19" t="s">
        <v>2135</v>
      </c>
      <c r="G1181" s="19" t="s">
        <v>2136</v>
      </c>
      <c r="H1181" s="45">
        <v>43734</v>
      </c>
      <c r="I1181" s="46">
        <v>6</v>
      </c>
      <c r="J1181" s="46">
        <v>36</v>
      </c>
      <c r="K1181" s="67">
        <f t="shared" si="419"/>
        <v>6</v>
      </c>
      <c r="L1181" s="47">
        <v>5</v>
      </c>
      <c r="M1181" s="68">
        <f t="shared" si="420"/>
        <v>30</v>
      </c>
      <c r="N1181" s="46">
        <v>28</v>
      </c>
      <c r="O1181" s="46">
        <v>28</v>
      </c>
      <c r="P1181" s="46">
        <v>31</v>
      </c>
      <c r="Q1181" s="73">
        <f t="shared" si="421"/>
        <v>0.024</v>
      </c>
      <c r="R1181" s="67">
        <f t="shared" si="422"/>
        <v>0.15</v>
      </c>
      <c r="S1181" s="74">
        <f t="shared" si="423"/>
        <v>0.766666666666667</v>
      </c>
      <c r="T1181" s="51">
        <v>27.6</v>
      </c>
      <c r="U1181" s="52" t="s">
        <v>4421</v>
      </c>
      <c r="V1181" s="26">
        <f>IF(E1181="","",SUMIF(OUTBOUND!$G:$G,WMS!E1181,OUTBOUND!$L:$L))</f>
        <v>3</v>
      </c>
      <c r="W1181" s="26">
        <f>IF(E1181="","",SUMIF(OUTBOUND!$G:$G,WMS!E1181,OUTBOUND!$M:$M))</f>
        <v>18</v>
      </c>
      <c r="X1181" s="73">
        <f>IF(E1181="","",SUMIF(OUTBOUND!$G:$G,WMS!E1181,OUTBOUND!$O:$O))</f>
        <v>15</v>
      </c>
      <c r="Y1181" s="73">
        <f>IF(E1181="","",SUMIF(OUTBOUND!$G:$G,WMS!E1181,OUTBOUND!$AC:$AC))</f>
        <v>13.8</v>
      </c>
      <c r="Z1181" s="73">
        <f>IF(E1181="","",SUMIF(OUTBOUND!$G:$G,WMS!E1181,OUTBOUND!$P:$P))</f>
        <v>0.072</v>
      </c>
      <c r="AA1181" s="26">
        <f t="shared" si="424"/>
        <v>3</v>
      </c>
      <c r="AB1181" s="26">
        <f t="shared" si="425"/>
        <v>18</v>
      </c>
      <c r="AC1181" s="73">
        <f t="shared" si="426"/>
        <v>15</v>
      </c>
      <c r="AD1181" s="73">
        <f t="shared" si="427"/>
        <v>13.8</v>
      </c>
      <c r="AE1181" s="73">
        <f t="shared" si="428"/>
        <v>0.078</v>
      </c>
      <c r="AF1181" s="82" t="b">
        <f t="shared" si="429"/>
        <v>1</v>
      </c>
    </row>
    <row r="1182" spans="1:32">
      <c r="A1182" s="43" t="s">
        <v>3685</v>
      </c>
      <c r="B1182" s="19" t="s">
        <v>2133</v>
      </c>
      <c r="C1182" s="19" t="s">
        <v>4417</v>
      </c>
      <c r="D1182" s="19" t="s">
        <v>4430</v>
      </c>
      <c r="E1182" s="58" t="str">
        <f t="shared" si="418"/>
        <v>KG-ARI-1909-00203-04715/42755661</v>
      </c>
      <c r="F1182" s="19" t="s">
        <v>2135</v>
      </c>
      <c r="G1182" s="19" t="s">
        <v>2136</v>
      </c>
      <c r="H1182" s="45">
        <v>43734</v>
      </c>
      <c r="I1182" s="46">
        <v>13</v>
      </c>
      <c r="J1182" s="46">
        <v>78</v>
      </c>
      <c r="K1182" s="67">
        <f t="shared" si="419"/>
        <v>6</v>
      </c>
      <c r="L1182" s="47">
        <v>3</v>
      </c>
      <c r="M1182" s="68">
        <f t="shared" si="420"/>
        <v>39</v>
      </c>
      <c r="N1182" s="46">
        <v>22.5</v>
      </c>
      <c r="O1182" s="46">
        <v>22.5</v>
      </c>
      <c r="P1182" s="46">
        <v>24.5</v>
      </c>
      <c r="Q1182" s="73">
        <f t="shared" si="421"/>
        <v>0.012</v>
      </c>
      <c r="R1182" s="67">
        <f t="shared" si="422"/>
        <v>0.16</v>
      </c>
      <c r="S1182" s="74">
        <f t="shared" si="423"/>
        <v>0.416666666666667</v>
      </c>
      <c r="T1182" s="51">
        <v>32.5</v>
      </c>
      <c r="U1182" s="52" t="s">
        <v>4431</v>
      </c>
      <c r="V1182" s="26">
        <f>IF(E1182="","",SUMIF(OUTBOUND!$G:$G,WMS!E1182,OUTBOUND!$L:$L))</f>
        <v>9</v>
      </c>
      <c r="W1182" s="26">
        <f>IF(E1182="","",SUMIF(OUTBOUND!$G:$G,WMS!E1182,OUTBOUND!$M:$M))</f>
        <v>54</v>
      </c>
      <c r="X1182" s="73">
        <f>IF(E1182="","",SUMIF(OUTBOUND!$G:$G,WMS!E1182,OUTBOUND!$O:$O))</f>
        <v>27</v>
      </c>
      <c r="Y1182" s="73">
        <f>IF(E1182="","",SUMIF(OUTBOUND!$G:$G,WMS!E1182,OUTBOUND!$AC:$AC))</f>
        <v>22.5</v>
      </c>
      <c r="Z1182" s="73">
        <f>IF(E1182="","",SUMIF(OUTBOUND!$G:$G,WMS!E1182,OUTBOUND!$P:$P))</f>
        <v>0.108</v>
      </c>
      <c r="AA1182" s="26">
        <f t="shared" si="424"/>
        <v>4</v>
      </c>
      <c r="AB1182" s="26">
        <f t="shared" si="425"/>
        <v>24</v>
      </c>
      <c r="AC1182" s="73">
        <f t="shared" si="426"/>
        <v>12</v>
      </c>
      <c r="AD1182" s="73">
        <f t="shared" si="427"/>
        <v>9.99999999999998</v>
      </c>
      <c r="AE1182" s="73">
        <f t="shared" si="428"/>
        <v>0.052</v>
      </c>
      <c r="AF1182" s="82" t="b">
        <f t="shared" si="429"/>
        <v>1</v>
      </c>
    </row>
    <row r="1183" spans="1:33">
      <c r="A1183" s="61" t="s">
        <v>3685</v>
      </c>
      <c r="B1183" s="62" t="s">
        <v>2133</v>
      </c>
      <c r="C1183" s="62" t="s">
        <v>4417</v>
      </c>
      <c r="D1183" s="62" t="s">
        <v>4432</v>
      </c>
      <c r="E1183" s="58" t="str">
        <f t="shared" si="418"/>
        <v>KG-ARI-1909-00203-04715/42581024</v>
      </c>
      <c r="F1183" s="19" t="s">
        <v>2135</v>
      </c>
      <c r="G1183" s="19" t="s">
        <v>2136</v>
      </c>
      <c r="H1183" s="45">
        <v>43734</v>
      </c>
      <c r="I1183" s="46">
        <v>8</v>
      </c>
      <c r="J1183" s="46">
        <v>48</v>
      </c>
      <c r="K1183" s="67">
        <f t="shared" si="419"/>
        <v>6</v>
      </c>
      <c r="L1183" s="47">
        <v>3</v>
      </c>
      <c r="M1183" s="68">
        <f t="shared" si="420"/>
        <v>24</v>
      </c>
      <c r="N1183" s="46">
        <v>22.5</v>
      </c>
      <c r="O1183" s="46">
        <v>22.5</v>
      </c>
      <c r="P1183" s="46">
        <v>24.5</v>
      </c>
      <c r="Q1183" s="73">
        <f t="shared" si="421"/>
        <v>0.012</v>
      </c>
      <c r="R1183" s="67">
        <f t="shared" si="422"/>
        <v>0.1</v>
      </c>
      <c r="S1183" s="74">
        <f t="shared" si="423"/>
        <v>0.416666666666667</v>
      </c>
      <c r="T1183" s="51">
        <v>20</v>
      </c>
      <c r="U1183" s="52" t="s">
        <v>4421</v>
      </c>
      <c r="V1183" s="26">
        <f>IF(E1183="","",SUMIF(OUTBOUND!$G:$G,WMS!E1183,OUTBOUND!$L:$L))</f>
        <v>8</v>
      </c>
      <c r="W1183" s="26">
        <f>IF(E1183="","",SUMIF(OUTBOUND!$G:$G,WMS!E1183,OUTBOUND!$M:$M))</f>
        <v>48</v>
      </c>
      <c r="X1183" s="73">
        <f>IF(E1183="","",SUMIF(OUTBOUND!$G:$G,WMS!E1183,OUTBOUND!$O:$O))</f>
        <v>24</v>
      </c>
      <c r="Y1183" s="73">
        <f>IF(E1183="","",SUMIF(OUTBOUND!$G:$G,WMS!E1183,OUTBOUND!$AC:$AC))</f>
        <v>20</v>
      </c>
      <c r="Z1183" s="73">
        <f>IF(E1183="","",SUMIF(OUTBOUND!$G:$G,WMS!E1183,OUTBOUND!$P:$P))</f>
        <v>0.096</v>
      </c>
      <c r="AA1183" s="26">
        <f t="shared" si="424"/>
        <v>0</v>
      </c>
      <c r="AB1183" s="26">
        <f t="shared" si="425"/>
        <v>0</v>
      </c>
      <c r="AC1183" s="73">
        <f t="shared" si="426"/>
        <v>0</v>
      </c>
      <c r="AD1183" s="73">
        <f t="shared" si="427"/>
        <v>-1.77635683940025e-14</v>
      </c>
      <c r="AE1183" s="73">
        <f t="shared" si="428"/>
        <v>0.004</v>
      </c>
      <c r="AF1183" s="82" t="e">
        <f t="shared" si="429"/>
        <v>#DIV/0!</v>
      </c>
      <c r="AG1183" s="60" t="s">
        <v>3310</v>
      </c>
    </row>
    <row r="1184" spans="1:32">
      <c r="A1184" s="43" t="s">
        <v>3685</v>
      </c>
      <c r="B1184" s="19" t="s">
        <v>2133</v>
      </c>
      <c r="C1184" s="19" t="s">
        <v>4417</v>
      </c>
      <c r="D1184" s="19" t="s">
        <v>4433</v>
      </c>
      <c r="E1184" s="58" t="str">
        <f t="shared" si="418"/>
        <v>KG-ARI-1909-00203-04715/42581048</v>
      </c>
      <c r="F1184" s="19" t="s">
        <v>2135</v>
      </c>
      <c r="G1184" s="19" t="s">
        <v>2136</v>
      </c>
      <c r="H1184" s="45">
        <v>43734</v>
      </c>
      <c r="I1184" s="46">
        <v>18</v>
      </c>
      <c r="J1184" s="46">
        <v>108</v>
      </c>
      <c r="K1184" s="67">
        <f t="shared" si="419"/>
        <v>6</v>
      </c>
      <c r="L1184" s="47">
        <v>5.1</v>
      </c>
      <c r="M1184" s="68">
        <f t="shared" si="420"/>
        <v>91.8</v>
      </c>
      <c r="N1184" s="46">
        <v>28</v>
      </c>
      <c r="O1184" s="46">
        <v>28</v>
      </c>
      <c r="P1184" s="46">
        <v>31</v>
      </c>
      <c r="Q1184" s="73">
        <f t="shared" si="421"/>
        <v>0.024</v>
      </c>
      <c r="R1184" s="67">
        <f t="shared" si="422"/>
        <v>0.44</v>
      </c>
      <c r="S1184" s="74">
        <f t="shared" si="423"/>
        <v>0.766666666666667</v>
      </c>
      <c r="T1184" s="51">
        <v>82.8</v>
      </c>
      <c r="U1184" s="52" t="s">
        <v>4426</v>
      </c>
      <c r="V1184" s="26">
        <f>IF(E1184="","",SUMIF(OUTBOUND!$G:$G,WMS!E1184,OUTBOUND!$L:$L))</f>
        <v>0</v>
      </c>
      <c r="W1184" s="26">
        <f>IF(E1184="","",SUMIF(OUTBOUND!$G:$G,WMS!E1184,OUTBOUND!$M:$M))</f>
        <v>0</v>
      </c>
      <c r="X1184" s="73">
        <f>IF(E1184="","",SUMIF(OUTBOUND!$G:$G,WMS!E1184,OUTBOUND!$O:$O))</f>
        <v>0</v>
      </c>
      <c r="Y1184" s="73">
        <f>IF(E1184="","",SUMIF(OUTBOUND!$G:$G,WMS!E1184,OUTBOUND!$AC:$AC))</f>
        <v>0</v>
      </c>
      <c r="Z1184" s="73">
        <f>IF(E1184="","",SUMIF(OUTBOUND!$G:$G,WMS!E1184,OUTBOUND!$P:$P))</f>
        <v>0</v>
      </c>
      <c r="AA1184" s="26">
        <f t="shared" si="424"/>
        <v>18</v>
      </c>
      <c r="AB1184" s="26">
        <f t="shared" si="425"/>
        <v>108</v>
      </c>
      <c r="AC1184" s="73">
        <f t="shared" si="426"/>
        <v>91.8</v>
      </c>
      <c r="AD1184" s="73">
        <f t="shared" si="427"/>
        <v>82.8</v>
      </c>
      <c r="AE1184" s="73">
        <f t="shared" si="428"/>
        <v>0.44</v>
      </c>
      <c r="AF1184" s="82" t="b">
        <f t="shared" si="429"/>
        <v>1</v>
      </c>
    </row>
    <row r="1185" spans="1:32">
      <c r="A1185" s="43" t="s">
        <v>3685</v>
      </c>
      <c r="B1185" s="19" t="s">
        <v>2133</v>
      </c>
      <c r="C1185" s="19" t="s">
        <v>4417</v>
      </c>
      <c r="D1185" s="19" t="s">
        <v>4434</v>
      </c>
      <c r="E1185" s="58" t="str">
        <f t="shared" si="418"/>
        <v>KG-ARI-1909-00203-04715/42690795</v>
      </c>
      <c r="F1185" s="19" t="s">
        <v>2135</v>
      </c>
      <c r="G1185" s="19" t="s">
        <v>2136</v>
      </c>
      <c r="H1185" s="45">
        <v>43734</v>
      </c>
      <c r="I1185" s="46">
        <v>17</v>
      </c>
      <c r="J1185" s="46">
        <v>102</v>
      </c>
      <c r="K1185" s="67">
        <f t="shared" si="419"/>
        <v>6</v>
      </c>
      <c r="L1185" s="47">
        <v>1.65</v>
      </c>
      <c r="M1185" s="68">
        <f t="shared" si="420"/>
        <v>28.05</v>
      </c>
      <c r="N1185" s="46">
        <v>19.5</v>
      </c>
      <c r="O1185" s="46">
        <v>19.5</v>
      </c>
      <c r="P1185" s="46">
        <v>16.5</v>
      </c>
      <c r="Q1185" s="73">
        <f t="shared" si="421"/>
        <v>0.006</v>
      </c>
      <c r="R1185" s="67">
        <f t="shared" si="422"/>
        <v>0.11</v>
      </c>
      <c r="S1185" s="74">
        <f t="shared" si="423"/>
        <v>0.25</v>
      </c>
      <c r="T1185" s="51">
        <v>25.5</v>
      </c>
      <c r="U1185" s="52" t="s">
        <v>4423</v>
      </c>
      <c r="V1185" s="26">
        <f>IF(E1185="","",SUMIF(OUTBOUND!$G:$G,WMS!E1185,OUTBOUND!$L:$L))</f>
        <v>10</v>
      </c>
      <c r="W1185" s="26">
        <f>IF(E1185="","",SUMIF(OUTBOUND!$G:$G,WMS!E1185,OUTBOUND!$M:$M))</f>
        <v>60</v>
      </c>
      <c r="X1185" s="73">
        <f>IF(E1185="","",SUMIF(OUTBOUND!$G:$G,WMS!E1185,OUTBOUND!$O:$O))</f>
        <v>16.5</v>
      </c>
      <c r="Y1185" s="73">
        <f>IF(E1185="","",SUMIF(OUTBOUND!$G:$G,WMS!E1185,OUTBOUND!$AC:$AC))</f>
        <v>15</v>
      </c>
      <c r="Z1185" s="73">
        <f>IF(E1185="","",SUMIF(OUTBOUND!$G:$G,WMS!E1185,OUTBOUND!$P:$P))</f>
        <v>0.06</v>
      </c>
      <c r="AA1185" s="26">
        <f t="shared" si="424"/>
        <v>7</v>
      </c>
      <c r="AB1185" s="26">
        <f t="shared" si="425"/>
        <v>42</v>
      </c>
      <c r="AC1185" s="73">
        <f t="shared" si="426"/>
        <v>11.55</v>
      </c>
      <c r="AD1185" s="73">
        <f t="shared" si="427"/>
        <v>10.5</v>
      </c>
      <c r="AE1185" s="73">
        <f t="shared" si="428"/>
        <v>0.05</v>
      </c>
      <c r="AF1185" s="82" t="b">
        <f t="shared" si="429"/>
        <v>1</v>
      </c>
    </row>
    <row r="1186" spans="1:32">
      <c r="A1186" s="43" t="s">
        <v>3685</v>
      </c>
      <c r="B1186" s="19" t="s">
        <v>2133</v>
      </c>
      <c r="C1186" s="19" t="s">
        <v>4417</v>
      </c>
      <c r="D1186" s="19" t="s">
        <v>4435</v>
      </c>
      <c r="E1186" s="58" t="str">
        <f t="shared" si="418"/>
        <v>KG-ARI-1909-00203-04715/42755807</v>
      </c>
      <c r="F1186" s="19" t="s">
        <v>2135</v>
      </c>
      <c r="G1186" s="19" t="s">
        <v>2138</v>
      </c>
      <c r="H1186" s="45">
        <v>43734</v>
      </c>
      <c r="I1186" s="46">
        <v>13</v>
      </c>
      <c r="J1186" s="46">
        <v>78</v>
      </c>
      <c r="K1186" s="67">
        <f t="shared" si="419"/>
        <v>6</v>
      </c>
      <c r="L1186" s="47">
        <v>6.35</v>
      </c>
      <c r="M1186" s="68">
        <f t="shared" si="420"/>
        <v>82.55</v>
      </c>
      <c r="N1186" s="46">
        <v>46</v>
      </c>
      <c r="O1186" s="46">
        <v>26.5</v>
      </c>
      <c r="P1186" s="46">
        <v>28.5</v>
      </c>
      <c r="Q1186" s="73">
        <f t="shared" si="421"/>
        <v>0.035</v>
      </c>
      <c r="R1186" s="67">
        <f t="shared" si="422"/>
        <v>0.45</v>
      </c>
      <c r="S1186" s="74">
        <f t="shared" si="423"/>
        <v>0.85</v>
      </c>
      <c r="T1186" s="51">
        <v>66.3</v>
      </c>
      <c r="U1186" s="52" t="s">
        <v>4431</v>
      </c>
      <c r="V1186" s="26">
        <f>IF(E1186="","",SUMIF(OUTBOUND!$G:$G,WMS!E1186,OUTBOUND!$L:$L))</f>
        <v>3</v>
      </c>
      <c r="W1186" s="26">
        <f>IF(E1186="","",SUMIF(OUTBOUND!$G:$G,WMS!E1186,OUTBOUND!$M:$M))</f>
        <v>18</v>
      </c>
      <c r="X1186" s="73">
        <f>IF(E1186="","",SUMIF(OUTBOUND!$G:$G,WMS!E1186,OUTBOUND!$O:$O))</f>
        <v>19.05</v>
      </c>
      <c r="Y1186" s="73">
        <f>IF(E1186="","",SUMIF(OUTBOUND!$G:$G,WMS!E1186,OUTBOUND!$AC:$AC))</f>
        <v>15.3</v>
      </c>
      <c r="Z1186" s="73">
        <f>IF(E1186="","",SUMIF(OUTBOUND!$G:$G,WMS!E1186,OUTBOUND!$P:$P))</f>
        <v>0.105</v>
      </c>
      <c r="AA1186" s="26">
        <f t="shared" si="424"/>
        <v>10</v>
      </c>
      <c r="AB1186" s="26">
        <f t="shared" si="425"/>
        <v>60</v>
      </c>
      <c r="AC1186" s="73">
        <f t="shared" si="426"/>
        <v>63.5</v>
      </c>
      <c r="AD1186" s="73">
        <f t="shared" si="427"/>
        <v>51</v>
      </c>
      <c r="AE1186" s="73">
        <f t="shared" si="428"/>
        <v>0.345</v>
      </c>
      <c r="AF1186" s="82" t="b">
        <f t="shared" si="429"/>
        <v>1</v>
      </c>
    </row>
    <row r="1187" spans="1:32">
      <c r="A1187" s="43" t="s">
        <v>3685</v>
      </c>
      <c r="B1187" s="19" t="s">
        <v>2133</v>
      </c>
      <c r="C1187" s="19" t="s">
        <v>4417</v>
      </c>
      <c r="D1187" s="19" t="s">
        <v>4436</v>
      </c>
      <c r="E1187" s="58" t="str">
        <f t="shared" si="418"/>
        <v>KG-ARI-1909-00203-04715/42302100</v>
      </c>
      <c r="F1187" s="19" t="s">
        <v>2135</v>
      </c>
      <c r="G1187" s="19" t="s">
        <v>2140</v>
      </c>
      <c r="H1187" s="45">
        <v>43734</v>
      </c>
      <c r="I1187" s="46">
        <v>28</v>
      </c>
      <c r="J1187" s="46">
        <v>112</v>
      </c>
      <c r="K1187" s="67">
        <f t="shared" si="419"/>
        <v>4</v>
      </c>
      <c r="L1187" s="47">
        <v>2.55</v>
      </c>
      <c r="M1187" s="68">
        <f t="shared" si="420"/>
        <v>71.4</v>
      </c>
      <c r="N1187" s="46">
        <v>56</v>
      </c>
      <c r="O1187" s="46">
        <v>32</v>
      </c>
      <c r="P1187" s="46">
        <v>18</v>
      </c>
      <c r="Q1187" s="73">
        <f t="shared" si="421"/>
        <v>0.032</v>
      </c>
      <c r="R1187" s="67">
        <f t="shared" si="422"/>
        <v>0.9</v>
      </c>
      <c r="S1187" s="74">
        <f t="shared" si="423"/>
        <v>0.6</v>
      </c>
      <c r="T1187" s="51">
        <v>67.2</v>
      </c>
      <c r="U1187" s="52" t="s">
        <v>4431</v>
      </c>
      <c r="V1187" s="26">
        <f>IF(E1187="","",SUMIF(OUTBOUND!$G:$G,WMS!E1187,OUTBOUND!$L:$L))</f>
        <v>13</v>
      </c>
      <c r="W1187" s="26">
        <f>IF(E1187="","",SUMIF(OUTBOUND!$G:$G,WMS!E1187,OUTBOUND!$M:$M))</f>
        <v>52</v>
      </c>
      <c r="X1187" s="73">
        <f>IF(E1187="","",SUMIF(OUTBOUND!$G:$G,WMS!E1187,OUTBOUND!$O:$O))</f>
        <v>33.15</v>
      </c>
      <c r="Y1187" s="73">
        <f>IF(E1187="","",SUMIF(OUTBOUND!$G:$G,WMS!E1187,OUTBOUND!$AC:$AC))</f>
        <v>31.2</v>
      </c>
      <c r="Z1187" s="73">
        <f>IF(E1187="","",SUMIF(OUTBOUND!$G:$G,WMS!E1187,OUTBOUND!$P:$P))</f>
        <v>0.416</v>
      </c>
      <c r="AA1187" s="26">
        <f t="shared" si="424"/>
        <v>15</v>
      </c>
      <c r="AB1187" s="26">
        <f t="shared" si="425"/>
        <v>60</v>
      </c>
      <c r="AC1187" s="73">
        <f t="shared" si="426"/>
        <v>38.25</v>
      </c>
      <c r="AD1187" s="73">
        <f t="shared" si="427"/>
        <v>36</v>
      </c>
      <c r="AE1187" s="73">
        <f t="shared" si="428"/>
        <v>0.484</v>
      </c>
      <c r="AF1187" s="82" t="b">
        <f t="shared" si="429"/>
        <v>1</v>
      </c>
    </row>
    <row r="1188" spans="1:32">
      <c r="A1188" s="43" t="s">
        <v>3685</v>
      </c>
      <c r="B1188" s="19" t="s">
        <v>2133</v>
      </c>
      <c r="C1188" s="19" t="s">
        <v>4417</v>
      </c>
      <c r="D1188" s="19" t="s">
        <v>4437</v>
      </c>
      <c r="E1188" s="58" t="str">
        <f t="shared" si="418"/>
        <v>KG-ARI-1909-00203-04715/42755869</v>
      </c>
      <c r="F1188" s="19" t="s">
        <v>2135</v>
      </c>
      <c r="G1188" s="19" t="s">
        <v>2142</v>
      </c>
      <c r="H1188" s="45">
        <v>43734</v>
      </c>
      <c r="I1188" s="46">
        <v>13</v>
      </c>
      <c r="J1188" s="46">
        <v>78</v>
      </c>
      <c r="K1188" s="67">
        <f t="shared" si="419"/>
        <v>6</v>
      </c>
      <c r="L1188" s="47">
        <v>6.1</v>
      </c>
      <c r="M1188" s="68">
        <f t="shared" si="420"/>
        <v>79.3</v>
      </c>
      <c r="N1188" s="46">
        <v>35</v>
      </c>
      <c r="O1188" s="46">
        <v>20</v>
      </c>
      <c r="P1188" s="46">
        <v>34.5</v>
      </c>
      <c r="Q1188" s="73">
        <f t="shared" si="421"/>
        <v>0.024</v>
      </c>
      <c r="R1188" s="67">
        <f t="shared" si="422"/>
        <v>0.31</v>
      </c>
      <c r="S1188" s="74">
        <f t="shared" si="423"/>
        <v>1</v>
      </c>
      <c r="T1188" s="51">
        <v>78</v>
      </c>
      <c r="U1188" s="52" t="s">
        <v>4426</v>
      </c>
      <c r="V1188" s="26">
        <f>IF(E1188="","",SUMIF(OUTBOUND!$G:$G,WMS!E1188,OUTBOUND!$L:$L))</f>
        <v>3</v>
      </c>
      <c r="W1188" s="26">
        <f>IF(E1188="","",SUMIF(OUTBOUND!$G:$G,WMS!E1188,OUTBOUND!$M:$M))</f>
        <v>18</v>
      </c>
      <c r="X1188" s="73">
        <f>IF(E1188="","",SUMIF(OUTBOUND!$G:$G,WMS!E1188,OUTBOUND!$O:$O))</f>
        <v>18.3</v>
      </c>
      <c r="Y1188" s="73">
        <f>IF(E1188="","",SUMIF(OUTBOUND!$G:$G,WMS!E1188,OUTBOUND!$AC:$AC))</f>
        <v>18</v>
      </c>
      <c r="Z1188" s="73">
        <f>IF(E1188="","",SUMIF(OUTBOUND!$G:$G,WMS!E1188,OUTBOUND!$P:$P))</f>
        <v>0.072</v>
      </c>
      <c r="AA1188" s="26">
        <f t="shared" si="424"/>
        <v>10</v>
      </c>
      <c r="AB1188" s="26">
        <f t="shared" si="425"/>
        <v>60</v>
      </c>
      <c r="AC1188" s="73">
        <f t="shared" si="426"/>
        <v>61</v>
      </c>
      <c r="AD1188" s="73">
        <f t="shared" si="427"/>
        <v>60</v>
      </c>
      <c r="AE1188" s="73">
        <f t="shared" si="428"/>
        <v>0.238</v>
      </c>
      <c r="AF1188" s="82" t="b">
        <f t="shared" si="429"/>
        <v>1</v>
      </c>
    </row>
    <row r="1189" spans="1:32">
      <c r="A1189" s="43" t="s">
        <v>3685</v>
      </c>
      <c r="B1189" s="19" t="s">
        <v>2133</v>
      </c>
      <c r="C1189" s="19" t="s">
        <v>4417</v>
      </c>
      <c r="D1189" s="19" t="s">
        <v>4438</v>
      </c>
      <c r="E1189" s="58" t="str">
        <f t="shared" si="418"/>
        <v>KG-ARI-1909-00203-04715/42763451</v>
      </c>
      <c r="F1189" s="19" t="s">
        <v>2135</v>
      </c>
      <c r="G1189" s="19" t="s">
        <v>2142</v>
      </c>
      <c r="H1189" s="45">
        <v>43734</v>
      </c>
      <c r="I1189" s="46">
        <v>13</v>
      </c>
      <c r="J1189" s="46">
        <v>78</v>
      </c>
      <c r="K1189" s="67">
        <f t="shared" si="419"/>
        <v>6</v>
      </c>
      <c r="L1189" s="47">
        <v>13.35</v>
      </c>
      <c r="M1189" s="68">
        <f t="shared" si="420"/>
        <v>173.55</v>
      </c>
      <c r="N1189" s="46">
        <v>51.5</v>
      </c>
      <c r="O1189" s="46">
        <v>28.5</v>
      </c>
      <c r="P1189" s="46">
        <v>47</v>
      </c>
      <c r="Q1189" s="73">
        <f t="shared" si="421"/>
        <v>0.069</v>
      </c>
      <c r="R1189" s="67">
        <f t="shared" si="422"/>
        <v>0.9</v>
      </c>
      <c r="S1189" s="74">
        <f t="shared" si="423"/>
        <v>2.1</v>
      </c>
      <c r="T1189" s="51">
        <v>163.8</v>
      </c>
      <c r="U1189" s="52" t="s">
        <v>4112</v>
      </c>
      <c r="V1189" s="26">
        <f>IF(E1189="","",SUMIF(OUTBOUND!$G:$G,WMS!E1189,OUTBOUND!$L:$L))</f>
        <v>7</v>
      </c>
      <c r="W1189" s="26">
        <f>IF(E1189="","",SUMIF(OUTBOUND!$G:$G,WMS!E1189,OUTBOUND!$M:$M))</f>
        <v>42</v>
      </c>
      <c r="X1189" s="73">
        <f>IF(E1189="","",SUMIF(OUTBOUND!$G:$G,WMS!E1189,OUTBOUND!$O:$O))</f>
        <v>93.45</v>
      </c>
      <c r="Y1189" s="73">
        <f>IF(E1189="","",SUMIF(OUTBOUND!$G:$G,WMS!E1189,OUTBOUND!$AC:$AC))</f>
        <v>88.2</v>
      </c>
      <c r="Z1189" s="73">
        <f>IF(E1189="","",SUMIF(OUTBOUND!$G:$G,WMS!E1189,OUTBOUND!$P:$P))</f>
        <v>0.483</v>
      </c>
      <c r="AA1189" s="26">
        <f t="shared" si="424"/>
        <v>6</v>
      </c>
      <c r="AB1189" s="26">
        <f t="shared" si="425"/>
        <v>36</v>
      </c>
      <c r="AC1189" s="73">
        <f t="shared" si="426"/>
        <v>80.1</v>
      </c>
      <c r="AD1189" s="73">
        <f t="shared" si="427"/>
        <v>75.6</v>
      </c>
      <c r="AE1189" s="73">
        <f t="shared" si="428"/>
        <v>0.417</v>
      </c>
      <c r="AF1189" s="82" t="b">
        <f t="shared" si="429"/>
        <v>1</v>
      </c>
    </row>
    <row r="1190" spans="1:32">
      <c r="A1190" s="43" t="s">
        <v>3685</v>
      </c>
      <c r="B1190" s="19" t="s">
        <v>2133</v>
      </c>
      <c r="C1190" s="19" t="s">
        <v>4417</v>
      </c>
      <c r="D1190" s="19" t="s">
        <v>4439</v>
      </c>
      <c r="E1190" s="58" t="str">
        <f t="shared" si="418"/>
        <v>KG-ARI-1909-00203-04715/42624615</v>
      </c>
      <c r="F1190" s="19" t="s">
        <v>2135</v>
      </c>
      <c r="G1190" s="19" t="s">
        <v>2143</v>
      </c>
      <c r="H1190" s="45">
        <v>43734</v>
      </c>
      <c r="I1190" s="46">
        <v>12</v>
      </c>
      <c r="J1190" s="46">
        <v>72</v>
      </c>
      <c r="K1190" s="67">
        <f t="shared" si="419"/>
        <v>6</v>
      </c>
      <c r="L1190" s="47">
        <v>5</v>
      </c>
      <c r="M1190" s="68">
        <f t="shared" si="420"/>
        <v>60</v>
      </c>
      <c r="N1190" s="46">
        <v>39</v>
      </c>
      <c r="O1190" s="46">
        <v>17.5</v>
      </c>
      <c r="P1190" s="46">
        <v>23</v>
      </c>
      <c r="Q1190" s="73">
        <f t="shared" si="421"/>
        <v>0.016</v>
      </c>
      <c r="R1190" s="67">
        <f t="shared" si="422"/>
        <v>0.19</v>
      </c>
      <c r="S1190" s="74">
        <f t="shared" si="423"/>
        <v>0.766666666666667</v>
      </c>
      <c r="T1190" s="51">
        <v>55.2</v>
      </c>
      <c r="U1190" s="52" t="s">
        <v>3707</v>
      </c>
      <c r="V1190" s="26">
        <f>IF(E1190="","",SUMIF(OUTBOUND!$G:$G,WMS!E1190,OUTBOUND!$L:$L))</f>
        <v>11</v>
      </c>
      <c r="W1190" s="26">
        <f>IF(E1190="","",SUMIF(OUTBOUND!$G:$G,WMS!E1190,OUTBOUND!$M:$M))</f>
        <v>66</v>
      </c>
      <c r="X1190" s="73">
        <f>IF(E1190="","",SUMIF(OUTBOUND!$G:$G,WMS!E1190,OUTBOUND!$O:$O))</f>
        <v>55</v>
      </c>
      <c r="Y1190" s="73">
        <f>IF(E1190="","",SUMIF(OUTBOUND!$G:$G,WMS!E1190,OUTBOUND!$AC:$AC))</f>
        <v>50.6</v>
      </c>
      <c r="Z1190" s="73">
        <f>IF(E1190="","",SUMIF(OUTBOUND!$G:$G,WMS!E1190,OUTBOUND!$P:$P))</f>
        <v>0.176</v>
      </c>
      <c r="AA1190" s="26">
        <f t="shared" si="424"/>
        <v>1</v>
      </c>
      <c r="AB1190" s="26">
        <f t="shared" si="425"/>
        <v>6</v>
      </c>
      <c r="AC1190" s="73">
        <f t="shared" si="426"/>
        <v>5</v>
      </c>
      <c r="AD1190" s="73">
        <f t="shared" si="427"/>
        <v>4.59999999999998</v>
      </c>
      <c r="AE1190" s="73">
        <f t="shared" si="428"/>
        <v>0.014</v>
      </c>
      <c r="AF1190" s="82" t="b">
        <f t="shared" si="429"/>
        <v>1</v>
      </c>
    </row>
    <row r="1191" spans="1:32">
      <c r="A1191" s="43" t="s">
        <v>3685</v>
      </c>
      <c r="B1191" s="19" t="s">
        <v>2133</v>
      </c>
      <c r="C1191" s="19" t="s">
        <v>4417</v>
      </c>
      <c r="D1191" s="19" t="s">
        <v>4440</v>
      </c>
      <c r="E1191" s="58" t="str">
        <f t="shared" si="418"/>
        <v>KG-ARI-1909-00203-04715/42299561</v>
      </c>
      <c r="F1191" s="19" t="s">
        <v>2135</v>
      </c>
      <c r="G1191" s="19" t="s">
        <v>2143</v>
      </c>
      <c r="H1191" s="45">
        <v>43734</v>
      </c>
      <c r="I1191" s="46">
        <v>209</v>
      </c>
      <c r="J1191" s="46">
        <v>1254</v>
      </c>
      <c r="K1191" s="67">
        <f t="shared" si="419"/>
        <v>6</v>
      </c>
      <c r="L1191" s="47">
        <v>1.55</v>
      </c>
      <c r="M1191" s="68">
        <f t="shared" si="420"/>
        <v>323.95</v>
      </c>
      <c r="N1191" s="46">
        <v>17.5</v>
      </c>
      <c r="O1191" s="46">
        <v>12</v>
      </c>
      <c r="P1191" s="46">
        <v>38.5</v>
      </c>
      <c r="Q1191" s="73">
        <f t="shared" si="421"/>
        <v>0.008</v>
      </c>
      <c r="R1191" s="67">
        <f t="shared" si="422"/>
        <v>1.69</v>
      </c>
      <c r="S1191" s="74">
        <f t="shared" si="423"/>
        <v>0.205</v>
      </c>
      <c r="T1191" s="51">
        <v>257.07</v>
      </c>
      <c r="U1191" s="52" t="s">
        <v>4441</v>
      </c>
      <c r="V1191" s="26">
        <f>IF(E1191="","",SUMIF(OUTBOUND!$G:$G,WMS!E1191,OUTBOUND!$L:$L))</f>
        <v>33</v>
      </c>
      <c r="W1191" s="26">
        <f>IF(E1191="","",SUMIF(OUTBOUND!$G:$G,WMS!E1191,OUTBOUND!$M:$M))</f>
        <v>198</v>
      </c>
      <c r="X1191" s="73">
        <f>IF(E1191="","",SUMIF(OUTBOUND!$G:$G,WMS!E1191,OUTBOUND!$O:$O))</f>
        <v>51.15</v>
      </c>
      <c r="Y1191" s="73">
        <f>IF(E1191="","",SUMIF(OUTBOUND!$G:$G,WMS!E1191,OUTBOUND!$AC:$AC))</f>
        <v>40.59</v>
      </c>
      <c r="Z1191" s="73">
        <f>IF(E1191="","",SUMIF(OUTBOUND!$G:$G,WMS!E1191,OUTBOUND!$P:$P))</f>
        <v>0.264</v>
      </c>
      <c r="AA1191" s="26">
        <f t="shared" si="424"/>
        <v>176</v>
      </c>
      <c r="AB1191" s="26">
        <f t="shared" si="425"/>
        <v>1056</v>
      </c>
      <c r="AC1191" s="73">
        <f t="shared" si="426"/>
        <v>272.8</v>
      </c>
      <c r="AD1191" s="73">
        <f t="shared" si="427"/>
        <v>216.48</v>
      </c>
      <c r="AE1191" s="73">
        <f t="shared" si="428"/>
        <v>1.426</v>
      </c>
      <c r="AF1191" s="82" t="b">
        <f t="shared" si="429"/>
        <v>1</v>
      </c>
    </row>
    <row r="1192" spans="1:32">
      <c r="A1192" s="43" t="s">
        <v>3685</v>
      </c>
      <c r="B1192" s="19" t="s">
        <v>2133</v>
      </c>
      <c r="C1192" s="19" t="s">
        <v>4417</v>
      </c>
      <c r="D1192" s="19" t="s">
        <v>4442</v>
      </c>
      <c r="E1192" s="58" t="str">
        <f t="shared" si="418"/>
        <v>KG-ARI-1909-00203-04715/42769699</v>
      </c>
      <c r="F1192" s="19" t="s">
        <v>2135</v>
      </c>
      <c r="G1192" s="19" t="s">
        <v>2145</v>
      </c>
      <c r="H1192" s="45">
        <v>43734</v>
      </c>
      <c r="I1192" s="46">
        <v>4</v>
      </c>
      <c r="J1192" s="46">
        <v>24</v>
      </c>
      <c r="K1192" s="67">
        <f t="shared" si="419"/>
        <v>6</v>
      </c>
      <c r="L1192" s="47">
        <v>1.3</v>
      </c>
      <c r="M1192" s="68">
        <f t="shared" si="420"/>
        <v>5.2</v>
      </c>
      <c r="N1192" s="46">
        <v>14.5</v>
      </c>
      <c r="O1192" s="46">
        <v>13.5</v>
      </c>
      <c r="P1192" s="46">
        <v>24</v>
      </c>
      <c r="Q1192" s="73">
        <f t="shared" si="421"/>
        <v>0.005</v>
      </c>
      <c r="R1192" s="67">
        <f t="shared" si="422"/>
        <v>0.02</v>
      </c>
      <c r="S1192" s="74">
        <f t="shared" si="423"/>
        <v>0.15</v>
      </c>
      <c r="T1192" s="51">
        <v>3.6</v>
      </c>
      <c r="U1192" s="52" t="s">
        <v>4426</v>
      </c>
      <c r="V1192" s="26">
        <f>IF(E1192="","",SUMIF(OUTBOUND!$G:$G,WMS!E1192,OUTBOUND!$L:$L))</f>
        <v>2</v>
      </c>
      <c r="W1192" s="26">
        <f>IF(E1192="","",SUMIF(OUTBOUND!$G:$G,WMS!E1192,OUTBOUND!$M:$M))</f>
        <v>12</v>
      </c>
      <c r="X1192" s="73">
        <f>IF(E1192="","",SUMIF(OUTBOUND!$G:$G,WMS!E1192,OUTBOUND!$O:$O))</f>
        <v>2.6</v>
      </c>
      <c r="Y1192" s="73">
        <f>IF(E1192="","",SUMIF(OUTBOUND!$G:$G,WMS!E1192,OUTBOUND!$AC:$AC))</f>
        <v>1.8</v>
      </c>
      <c r="Z1192" s="73">
        <f>IF(E1192="","",SUMIF(OUTBOUND!$G:$G,WMS!E1192,OUTBOUND!$P:$P))</f>
        <v>0.01</v>
      </c>
      <c r="AA1192" s="26">
        <f t="shared" si="424"/>
        <v>2</v>
      </c>
      <c r="AB1192" s="26">
        <f t="shared" si="425"/>
        <v>12</v>
      </c>
      <c r="AC1192" s="73">
        <f t="shared" si="426"/>
        <v>2.6</v>
      </c>
      <c r="AD1192" s="73">
        <f t="shared" si="427"/>
        <v>1.8</v>
      </c>
      <c r="AE1192" s="73">
        <f t="shared" si="428"/>
        <v>0.01</v>
      </c>
      <c r="AF1192" s="82" t="b">
        <f t="shared" si="429"/>
        <v>1</v>
      </c>
    </row>
    <row r="1193" spans="1:32">
      <c r="A1193" s="43" t="s">
        <v>3685</v>
      </c>
      <c r="B1193" s="19" t="s">
        <v>2133</v>
      </c>
      <c r="C1193" s="19" t="s">
        <v>4417</v>
      </c>
      <c r="D1193" s="19" t="s">
        <v>4443</v>
      </c>
      <c r="E1193" s="58" t="str">
        <f t="shared" si="418"/>
        <v>KG-ARI-1909-00203-04715/42670841</v>
      </c>
      <c r="F1193" s="19" t="s">
        <v>2135</v>
      </c>
      <c r="G1193" s="19" t="s">
        <v>2146</v>
      </c>
      <c r="H1193" s="45">
        <v>43734</v>
      </c>
      <c r="I1193" s="46">
        <v>13</v>
      </c>
      <c r="J1193" s="46">
        <v>104</v>
      </c>
      <c r="K1193" s="67">
        <f t="shared" si="419"/>
        <v>8</v>
      </c>
      <c r="L1193" s="47">
        <v>1.2</v>
      </c>
      <c r="M1193" s="68">
        <f t="shared" si="420"/>
        <v>15.6</v>
      </c>
      <c r="N1193" s="46">
        <v>27.5</v>
      </c>
      <c r="O1193" s="46">
        <v>23</v>
      </c>
      <c r="P1193" s="46">
        <v>18</v>
      </c>
      <c r="Q1193" s="73">
        <f t="shared" si="421"/>
        <v>0.011</v>
      </c>
      <c r="R1193" s="67">
        <f t="shared" si="422"/>
        <v>0.15</v>
      </c>
      <c r="S1193" s="74">
        <f t="shared" si="423"/>
        <v>0.1125</v>
      </c>
      <c r="T1193" s="51">
        <v>11.7</v>
      </c>
      <c r="U1193" s="52" t="s">
        <v>4423</v>
      </c>
      <c r="V1193" s="26">
        <f>IF(E1193="","",SUMIF(OUTBOUND!$G:$G,WMS!E1193,OUTBOUND!$L:$L))</f>
        <v>5</v>
      </c>
      <c r="W1193" s="26">
        <f>IF(E1193="","",SUMIF(OUTBOUND!$G:$G,WMS!E1193,OUTBOUND!$M:$M))</f>
        <v>40</v>
      </c>
      <c r="X1193" s="73">
        <f>IF(E1193="","",SUMIF(OUTBOUND!$G:$G,WMS!E1193,OUTBOUND!$O:$O))</f>
        <v>6</v>
      </c>
      <c r="Y1193" s="73">
        <f>IF(E1193="","",SUMIF(OUTBOUND!$G:$G,WMS!E1193,OUTBOUND!$AC:$AC))</f>
        <v>4.5</v>
      </c>
      <c r="Z1193" s="73">
        <f>IF(E1193="","",SUMIF(OUTBOUND!$G:$G,WMS!E1193,OUTBOUND!$P:$P))</f>
        <v>0.055</v>
      </c>
      <c r="AA1193" s="26">
        <f t="shared" si="424"/>
        <v>8</v>
      </c>
      <c r="AB1193" s="26">
        <f t="shared" si="425"/>
        <v>64</v>
      </c>
      <c r="AC1193" s="73">
        <f t="shared" si="426"/>
        <v>9.6</v>
      </c>
      <c r="AD1193" s="73">
        <f t="shared" si="427"/>
        <v>7.2</v>
      </c>
      <c r="AE1193" s="73">
        <f t="shared" si="428"/>
        <v>0.095</v>
      </c>
      <c r="AF1193" s="82" t="b">
        <f t="shared" si="429"/>
        <v>1</v>
      </c>
    </row>
    <row r="1194" spans="1:32">
      <c r="A1194" s="43" t="s">
        <v>3685</v>
      </c>
      <c r="B1194" s="19" t="s">
        <v>2133</v>
      </c>
      <c r="C1194" s="19" t="s">
        <v>4417</v>
      </c>
      <c r="D1194" s="19" t="s">
        <v>4444</v>
      </c>
      <c r="E1194" s="58" t="str">
        <f t="shared" si="418"/>
        <v>KG-ARI-1909-00203-04715/42791379</v>
      </c>
      <c r="F1194" s="19" t="s">
        <v>2135</v>
      </c>
      <c r="G1194" s="19" t="s">
        <v>2146</v>
      </c>
      <c r="H1194" s="45">
        <v>43734</v>
      </c>
      <c r="I1194" s="46">
        <v>11</v>
      </c>
      <c r="J1194" s="46">
        <v>88</v>
      </c>
      <c r="K1194" s="67">
        <f t="shared" si="419"/>
        <v>8</v>
      </c>
      <c r="L1194" s="47">
        <v>2</v>
      </c>
      <c r="M1194" s="68">
        <f t="shared" si="420"/>
        <v>22</v>
      </c>
      <c r="N1194" s="46">
        <v>27.5</v>
      </c>
      <c r="O1194" s="46">
        <v>17</v>
      </c>
      <c r="P1194" s="46">
        <v>34.5</v>
      </c>
      <c r="Q1194" s="73">
        <f t="shared" si="421"/>
        <v>0.016</v>
      </c>
      <c r="R1194" s="67">
        <f t="shared" si="422"/>
        <v>0.18</v>
      </c>
      <c r="S1194" s="74">
        <f t="shared" si="423"/>
        <v>0.2125</v>
      </c>
      <c r="T1194" s="51">
        <v>18.7</v>
      </c>
      <c r="U1194" s="52" t="s">
        <v>4423</v>
      </c>
      <c r="V1194" s="26">
        <f>IF(E1194="","",SUMIF(OUTBOUND!$G:$G,WMS!E1194,OUTBOUND!$L:$L))</f>
        <v>3</v>
      </c>
      <c r="W1194" s="26">
        <f>IF(E1194="","",SUMIF(OUTBOUND!$G:$G,WMS!E1194,OUTBOUND!$M:$M))</f>
        <v>24</v>
      </c>
      <c r="X1194" s="73">
        <f>IF(E1194="","",SUMIF(OUTBOUND!$G:$G,WMS!E1194,OUTBOUND!$O:$O))</f>
        <v>6</v>
      </c>
      <c r="Y1194" s="73">
        <f>IF(E1194="","",SUMIF(OUTBOUND!$G:$G,WMS!E1194,OUTBOUND!$AC:$AC))</f>
        <v>5.1</v>
      </c>
      <c r="Z1194" s="73">
        <f>IF(E1194="","",SUMIF(OUTBOUND!$G:$G,WMS!E1194,OUTBOUND!$P:$P))</f>
        <v>0.048</v>
      </c>
      <c r="AA1194" s="26">
        <f t="shared" si="424"/>
        <v>8</v>
      </c>
      <c r="AB1194" s="26">
        <f t="shared" si="425"/>
        <v>64</v>
      </c>
      <c r="AC1194" s="73">
        <f t="shared" si="426"/>
        <v>16</v>
      </c>
      <c r="AD1194" s="73">
        <f t="shared" si="427"/>
        <v>13.6</v>
      </c>
      <c r="AE1194" s="73">
        <f t="shared" si="428"/>
        <v>0.132</v>
      </c>
      <c r="AF1194" s="82" t="b">
        <f t="shared" si="429"/>
        <v>1</v>
      </c>
    </row>
    <row r="1195" spans="1:32">
      <c r="A1195" s="43" t="s">
        <v>3685</v>
      </c>
      <c r="B1195" s="19" t="s">
        <v>2133</v>
      </c>
      <c r="C1195" s="19" t="s">
        <v>4417</v>
      </c>
      <c r="D1195" s="19" t="s">
        <v>4445</v>
      </c>
      <c r="E1195" s="58" t="str">
        <f t="shared" si="418"/>
        <v>KG-ARI-1909-00203-04715/42670827</v>
      </c>
      <c r="F1195" s="19" t="s">
        <v>2135</v>
      </c>
      <c r="G1195" s="19" t="s">
        <v>2146</v>
      </c>
      <c r="H1195" s="45">
        <v>43734</v>
      </c>
      <c r="I1195" s="46">
        <v>7</v>
      </c>
      <c r="J1195" s="46">
        <v>56</v>
      </c>
      <c r="K1195" s="67">
        <f t="shared" si="419"/>
        <v>8</v>
      </c>
      <c r="L1195" s="47">
        <v>1.2</v>
      </c>
      <c r="M1195" s="68">
        <f t="shared" si="420"/>
        <v>8.4</v>
      </c>
      <c r="N1195" s="46">
        <v>27.5</v>
      </c>
      <c r="O1195" s="46">
        <v>23</v>
      </c>
      <c r="P1195" s="46">
        <v>18</v>
      </c>
      <c r="Q1195" s="73">
        <f t="shared" si="421"/>
        <v>0.011</v>
      </c>
      <c r="R1195" s="67">
        <f t="shared" si="422"/>
        <v>0.08</v>
      </c>
      <c r="S1195" s="74">
        <f t="shared" si="423"/>
        <v>0.1125</v>
      </c>
      <c r="T1195" s="51">
        <v>6.3</v>
      </c>
      <c r="U1195" s="52" t="s">
        <v>4423</v>
      </c>
      <c r="V1195" s="26">
        <f>IF(E1195="","",SUMIF(OUTBOUND!$G:$G,WMS!E1195,OUTBOUND!$L:$L))</f>
        <v>4</v>
      </c>
      <c r="W1195" s="26">
        <f>IF(E1195="","",SUMIF(OUTBOUND!$G:$G,WMS!E1195,OUTBOUND!$M:$M))</f>
        <v>32</v>
      </c>
      <c r="X1195" s="73">
        <f>IF(E1195="","",SUMIF(OUTBOUND!$G:$G,WMS!E1195,OUTBOUND!$O:$O))</f>
        <v>4.8</v>
      </c>
      <c r="Y1195" s="73">
        <f>IF(E1195="","",SUMIF(OUTBOUND!$G:$G,WMS!E1195,OUTBOUND!$AC:$AC))</f>
        <v>3.6</v>
      </c>
      <c r="Z1195" s="73">
        <f>IF(E1195="","",SUMIF(OUTBOUND!$G:$G,WMS!E1195,OUTBOUND!$P:$P))</f>
        <v>0.044</v>
      </c>
      <c r="AA1195" s="26">
        <f t="shared" si="424"/>
        <v>3</v>
      </c>
      <c r="AB1195" s="26">
        <f t="shared" si="425"/>
        <v>24</v>
      </c>
      <c r="AC1195" s="73">
        <f t="shared" si="426"/>
        <v>3.6</v>
      </c>
      <c r="AD1195" s="73">
        <f t="shared" si="427"/>
        <v>2.7</v>
      </c>
      <c r="AE1195" s="73">
        <f t="shared" si="428"/>
        <v>0.036</v>
      </c>
      <c r="AF1195" s="82" t="b">
        <f t="shared" si="429"/>
        <v>1</v>
      </c>
    </row>
    <row r="1196" spans="1:32">
      <c r="A1196" s="43" t="s">
        <v>3685</v>
      </c>
      <c r="B1196" s="19" t="s">
        <v>2133</v>
      </c>
      <c r="C1196" s="19" t="s">
        <v>4417</v>
      </c>
      <c r="D1196" s="19" t="s">
        <v>4446</v>
      </c>
      <c r="E1196" s="58" t="str">
        <f t="shared" si="418"/>
        <v>KG-ARI-1909-00203-04715/42501411</v>
      </c>
      <c r="F1196" s="19" t="s">
        <v>2135</v>
      </c>
      <c r="G1196" s="19" t="s">
        <v>2148</v>
      </c>
      <c r="H1196" s="45">
        <v>43734</v>
      </c>
      <c r="I1196" s="46">
        <v>15</v>
      </c>
      <c r="J1196" s="46">
        <v>150</v>
      </c>
      <c r="K1196" s="67">
        <f t="shared" si="419"/>
        <v>10</v>
      </c>
      <c r="L1196" s="47">
        <v>1.5</v>
      </c>
      <c r="M1196" s="68">
        <f t="shared" si="420"/>
        <v>22.5</v>
      </c>
      <c r="N1196" s="46">
        <v>24.5</v>
      </c>
      <c r="O1196" s="46">
        <v>16.5</v>
      </c>
      <c r="P1196" s="46">
        <v>31.5</v>
      </c>
      <c r="Q1196" s="73">
        <f t="shared" si="421"/>
        <v>0.013</v>
      </c>
      <c r="R1196" s="67">
        <f t="shared" si="422"/>
        <v>0.19</v>
      </c>
      <c r="S1196" s="74">
        <f t="shared" si="423"/>
        <v>0.115</v>
      </c>
      <c r="T1196" s="51">
        <v>17.25</v>
      </c>
      <c r="U1196" s="52" t="s">
        <v>4421</v>
      </c>
      <c r="V1196" s="26">
        <f>IF(E1196="","",SUMIF(OUTBOUND!$G:$G,WMS!E1196,OUTBOUND!$L:$L))</f>
        <v>9</v>
      </c>
      <c r="W1196" s="26">
        <f>IF(E1196="","",SUMIF(OUTBOUND!$G:$G,WMS!E1196,OUTBOUND!$M:$M))</f>
        <v>90</v>
      </c>
      <c r="X1196" s="73">
        <f>IF(E1196="","",SUMIF(OUTBOUND!$G:$G,WMS!E1196,OUTBOUND!$O:$O))</f>
        <v>13.5</v>
      </c>
      <c r="Y1196" s="73">
        <f>IF(E1196="","",SUMIF(OUTBOUND!$G:$G,WMS!E1196,OUTBOUND!$AC:$AC))</f>
        <v>10.35</v>
      </c>
      <c r="Z1196" s="73">
        <f>IF(E1196="","",SUMIF(OUTBOUND!$G:$G,WMS!E1196,OUTBOUND!$P:$P))</f>
        <v>0.117</v>
      </c>
      <c r="AA1196" s="26">
        <f t="shared" si="424"/>
        <v>6</v>
      </c>
      <c r="AB1196" s="26">
        <f t="shared" si="425"/>
        <v>60</v>
      </c>
      <c r="AC1196" s="73">
        <f t="shared" si="426"/>
        <v>9</v>
      </c>
      <c r="AD1196" s="73">
        <f t="shared" si="427"/>
        <v>6.9</v>
      </c>
      <c r="AE1196" s="73">
        <f t="shared" si="428"/>
        <v>0.073</v>
      </c>
      <c r="AF1196" s="82" t="b">
        <f t="shared" si="429"/>
        <v>1</v>
      </c>
    </row>
    <row r="1197" spans="1:32">
      <c r="A1197" s="43" t="s">
        <v>3685</v>
      </c>
      <c r="B1197" s="19" t="s">
        <v>2133</v>
      </c>
      <c r="C1197" s="19" t="s">
        <v>4417</v>
      </c>
      <c r="D1197" s="19" t="s">
        <v>4447</v>
      </c>
      <c r="E1197" s="58" t="str">
        <f t="shared" si="418"/>
        <v>KG-ARI-1909-00203-04715/42303596</v>
      </c>
      <c r="F1197" s="19" t="s">
        <v>2135</v>
      </c>
      <c r="G1197" s="19" t="s">
        <v>2150</v>
      </c>
      <c r="H1197" s="45">
        <v>43734</v>
      </c>
      <c r="I1197" s="46">
        <v>39</v>
      </c>
      <c r="J1197" s="46">
        <v>117</v>
      </c>
      <c r="K1197" s="67">
        <f t="shared" si="419"/>
        <v>3</v>
      </c>
      <c r="L1197" s="47">
        <v>1.1</v>
      </c>
      <c r="M1197" s="68">
        <f t="shared" si="420"/>
        <v>42.9</v>
      </c>
      <c r="N1197" s="46">
        <v>27</v>
      </c>
      <c r="O1197" s="46">
        <v>11</v>
      </c>
      <c r="P1197" s="46">
        <v>19.5</v>
      </c>
      <c r="Q1197" s="73">
        <f t="shared" si="421"/>
        <v>0.006</v>
      </c>
      <c r="R1197" s="67">
        <f t="shared" si="422"/>
        <v>0.23</v>
      </c>
      <c r="S1197" s="74">
        <f t="shared" si="423"/>
        <v>0.256666666666667</v>
      </c>
      <c r="T1197" s="51">
        <v>30.03</v>
      </c>
      <c r="U1197" s="52" t="s">
        <v>4423</v>
      </c>
      <c r="V1197" s="26">
        <f>IF(E1197="","",SUMIF(OUTBOUND!$G:$G,WMS!E1197,OUTBOUND!$L:$L))</f>
        <v>22</v>
      </c>
      <c r="W1197" s="26">
        <f>IF(E1197="","",SUMIF(OUTBOUND!$G:$G,WMS!E1197,OUTBOUND!$M:$M))</f>
        <v>66</v>
      </c>
      <c r="X1197" s="73">
        <f>IF(E1197="","",SUMIF(OUTBOUND!$G:$G,WMS!E1197,OUTBOUND!$O:$O))</f>
        <v>24.2</v>
      </c>
      <c r="Y1197" s="73">
        <f>IF(E1197="","",SUMIF(OUTBOUND!$G:$G,WMS!E1197,OUTBOUND!$AC:$AC))</f>
        <v>16.94</v>
      </c>
      <c r="Z1197" s="73">
        <f>IF(E1197="","",SUMIF(OUTBOUND!$G:$G,WMS!E1197,OUTBOUND!$P:$P))</f>
        <v>0.132</v>
      </c>
      <c r="AA1197" s="26">
        <f t="shared" si="424"/>
        <v>17</v>
      </c>
      <c r="AB1197" s="26">
        <f t="shared" si="425"/>
        <v>51</v>
      </c>
      <c r="AC1197" s="73">
        <f t="shared" si="426"/>
        <v>18.7</v>
      </c>
      <c r="AD1197" s="73">
        <f t="shared" si="427"/>
        <v>13.09</v>
      </c>
      <c r="AE1197" s="73">
        <f t="shared" si="428"/>
        <v>0.098</v>
      </c>
      <c r="AF1197" s="82" t="b">
        <f t="shared" si="429"/>
        <v>1</v>
      </c>
    </row>
    <row r="1198" spans="1:32">
      <c r="A1198" s="43" t="s">
        <v>3685</v>
      </c>
      <c r="B1198" s="19" t="s">
        <v>2133</v>
      </c>
      <c r="C1198" s="19" t="s">
        <v>4417</v>
      </c>
      <c r="D1198" s="19" t="s">
        <v>4448</v>
      </c>
      <c r="E1198" s="58" t="str">
        <f t="shared" si="418"/>
        <v>KG-ARI-1909-00203-04715/42609209</v>
      </c>
      <c r="F1198" s="19" t="s">
        <v>2135</v>
      </c>
      <c r="G1198" s="19" t="s">
        <v>2152</v>
      </c>
      <c r="H1198" s="45">
        <v>43734</v>
      </c>
      <c r="I1198" s="46">
        <v>28</v>
      </c>
      <c r="J1198" s="46">
        <v>280</v>
      </c>
      <c r="K1198" s="67">
        <f t="shared" si="419"/>
        <v>10</v>
      </c>
      <c r="L1198" s="47">
        <v>2.8</v>
      </c>
      <c r="M1198" s="68">
        <f t="shared" si="420"/>
        <v>78.4</v>
      </c>
      <c r="N1198" s="46">
        <v>32</v>
      </c>
      <c r="O1198" s="46">
        <v>14</v>
      </c>
      <c r="P1198" s="46">
        <v>33.5</v>
      </c>
      <c r="Q1198" s="73">
        <f t="shared" si="421"/>
        <v>0.015</v>
      </c>
      <c r="R1198" s="67">
        <f t="shared" si="422"/>
        <v>0.42</v>
      </c>
      <c r="S1198" s="74">
        <f t="shared" si="423"/>
        <v>0.19</v>
      </c>
      <c r="T1198" s="51">
        <v>53.2</v>
      </c>
      <c r="U1198" s="52" t="s">
        <v>4426</v>
      </c>
      <c r="V1198" s="26">
        <f>IF(E1198="","",SUMIF(OUTBOUND!$G:$G,WMS!E1198,OUTBOUND!$L:$L))</f>
        <v>12</v>
      </c>
      <c r="W1198" s="26">
        <f>IF(E1198="","",SUMIF(OUTBOUND!$G:$G,WMS!E1198,OUTBOUND!$M:$M))</f>
        <v>120</v>
      </c>
      <c r="X1198" s="73">
        <f>IF(E1198="","",SUMIF(OUTBOUND!$G:$G,WMS!E1198,OUTBOUND!$O:$O))</f>
        <v>33.6</v>
      </c>
      <c r="Y1198" s="73">
        <f>IF(E1198="","",SUMIF(OUTBOUND!$G:$G,WMS!E1198,OUTBOUND!$AC:$AC))</f>
        <v>22.8</v>
      </c>
      <c r="Z1198" s="73">
        <f>IF(E1198="","",SUMIF(OUTBOUND!$G:$G,WMS!E1198,OUTBOUND!$P:$P))</f>
        <v>0.18</v>
      </c>
      <c r="AA1198" s="26">
        <f t="shared" si="424"/>
        <v>16</v>
      </c>
      <c r="AB1198" s="26">
        <f t="shared" si="425"/>
        <v>160</v>
      </c>
      <c r="AC1198" s="73">
        <f t="shared" si="426"/>
        <v>44.8</v>
      </c>
      <c r="AD1198" s="73">
        <f t="shared" si="427"/>
        <v>30.4</v>
      </c>
      <c r="AE1198" s="73">
        <f t="shared" si="428"/>
        <v>0.24</v>
      </c>
      <c r="AF1198" s="82" t="b">
        <f t="shared" si="429"/>
        <v>1</v>
      </c>
    </row>
    <row r="1199" spans="1:32">
      <c r="A1199" s="43" t="s">
        <v>3685</v>
      </c>
      <c r="B1199" s="19" t="s">
        <v>2133</v>
      </c>
      <c r="C1199" s="19" t="s">
        <v>4417</v>
      </c>
      <c r="D1199" s="19" t="s">
        <v>4449</v>
      </c>
      <c r="E1199" s="58" t="str">
        <f t="shared" si="418"/>
        <v>KG-ARI-1909-00203-04715/42609247</v>
      </c>
      <c r="F1199" s="19" t="s">
        <v>2135</v>
      </c>
      <c r="G1199" s="19" t="s">
        <v>2154</v>
      </c>
      <c r="H1199" s="45">
        <v>43734</v>
      </c>
      <c r="I1199" s="46">
        <v>38</v>
      </c>
      <c r="J1199" s="46">
        <v>228</v>
      </c>
      <c r="K1199" s="67">
        <f t="shared" si="419"/>
        <v>6</v>
      </c>
      <c r="L1199" s="47">
        <v>2</v>
      </c>
      <c r="M1199" s="68">
        <f t="shared" si="420"/>
        <v>76</v>
      </c>
      <c r="N1199" s="46">
        <v>32</v>
      </c>
      <c r="O1199" s="46">
        <v>22</v>
      </c>
      <c r="P1199" s="46">
        <v>17</v>
      </c>
      <c r="Q1199" s="73">
        <f t="shared" si="421"/>
        <v>0.012</v>
      </c>
      <c r="R1199" s="67">
        <f t="shared" si="422"/>
        <v>0.45</v>
      </c>
      <c r="S1199" s="74">
        <f t="shared" si="423"/>
        <v>0.283333333333333</v>
      </c>
      <c r="T1199" s="51">
        <v>64.6</v>
      </c>
      <c r="U1199" s="52" t="s">
        <v>3707</v>
      </c>
      <c r="V1199" s="26">
        <f>IF(E1199="","",SUMIF(OUTBOUND!$G:$G,WMS!E1199,OUTBOUND!$L:$L))</f>
        <v>22</v>
      </c>
      <c r="W1199" s="26">
        <f>IF(E1199="","",SUMIF(OUTBOUND!$G:$G,WMS!E1199,OUTBOUND!$M:$M))</f>
        <v>132</v>
      </c>
      <c r="X1199" s="73">
        <f>IF(E1199="","",SUMIF(OUTBOUND!$G:$G,WMS!E1199,OUTBOUND!$O:$O))</f>
        <v>44</v>
      </c>
      <c r="Y1199" s="73">
        <f>IF(E1199="","",SUMIF(OUTBOUND!$G:$G,WMS!E1199,OUTBOUND!$AC:$AC))</f>
        <v>37.4</v>
      </c>
      <c r="Z1199" s="73">
        <f>IF(E1199="","",SUMIF(OUTBOUND!$G:$G,WMS!E1199,OUTBOUND!$P:$P))</f>
        <v>0.264</v>
      </c>
      <c r="AA1199" s="26">
        <f t="shared" si="424"/>
        <v>16</v>
      </c>
      <c r="AB1199" s="26">
        <f t="shared" si="425"/>
        <v>96</v>
      </c>
      <c r="AC1199" s="73">
        <f t="shared" si="426"/>
        <v>32</v>
      </c>
      <c r="AD1199" s="73">
        <f t="shared" si="427"/>
        <v>27.2</v>
      </c>
      <c r="AE1199" s="73">
        <f t="shared" si="428"/>
        <v>0.186</v>
      </c>
      <c r="AF1199" s="82" t="b">
        <f t="shared" si="429"/>
        <v>1</v>
      </c>
    </row>
    <row r="1200" spans="1:32">
      <c r="A1200" s="43" t="s">
        <v>3685</v>
      </c>
      <c r="B1200" s="19" t="s">
        <v>2155</v>
      </c>
      <c r="C1200" s="19" t="s">
        <v>4450</v>
      </c>
      <c r="D1200" s="19">
        <v>42492122</v>
      </c>
      <c r="E1200" s="58" t="str">
        <f t="shared" si="418"/>
        <v>KG-ARI-1909-00203-04602/42492122</v>
      </c>
      <c r="F1200" s="19" t="s">
        <v>2157</v>
      </c>
      <c r="G1200" s="19" t="s">
        <v>2163</v>
      </c>
      <c r="H1200" s="45">
        <v>43733</v>
      </c>
      <c r="I1200" s="46">
        <v>24</v>
      </c>
      <c r="J1200" s="46">
        <v>216</v>
      </c>
      <c r="K1200" s="67">
        <f t="shared" si="419"/>
        <v>9</v>
      </c>
      <c r="L1200" s="47">
        <v>9.85</v>
      </c>
      <c r="M1200" s="68">
        <f t="shared" si="420"/>
        <v>236.4</v>
      </c>
      <c r="N1200" s="46">
        <v>47</v>
      </c>
      <c r="O1200" s="46">
        <v>47</v>
      </c>
      <c r="P1200" s="46">
        <v>22</v>
      </c>
      <c r="Q1200" s="73">
        <f t="shared" si="421"/>
        <v>0.049</v>
      </c>
      <c r="R1200" s="67">
        <f t="shared" si="422"/>
        <v>1.17</v>
      </c>
      <c r="S1200" s="74">
        <f t="shared" si="423"/>
        <v>0.944444444444444</v>
      </c>
      <c r="T1200" s="51">
        <v>204</v>
      </c>
      <c r="U1200" s="79" t="s">
        <v>3345</v>
      </c>
      <c r="V1200" s="26">
        <f>IF(E1200="","",SUMIF(OUTBOUND!$G:$G,WMS!E1200,OUTBOUND!$L:$L))</f>
        <v>7</v>
      </c>
      <c r="W1200" s="26">
        <f>IF(E1200="","",SUMIF(OUTBOUND!$G:$G,WMS!E1200,OUTBOUND!$M:$M))</f>
        <v>63</v>
      </c>
      <c r="X1200" s="73">
        <f>IF(E1200="","",SUMIF(OUTBOUND!$G:$G,WMS!E1200,OUTBOUND!$O:$O))</f>
        <v>68.95</v>
      </c>
      <c r="Y1200" s="73">
        <f>IF(E1200="","",SUMIF(OUTBOUND!$G:$G,WMS!E1200,OUTBOUND!$AC:$AC))</f>
        <v>59.5</v>
      </c>
      <c r="Z1200" s="73">
        <f>IF(E1200="","",SUMIF(OUTBOUND!$G:$G,WMS!E1200,OUTBOUND!$P:$P))</f>
        <v>0.343</v>
      </c>
      <c r="AA1200" s="26">
        <f t="shared" si="424"/>
        <v>17</v>
      </c>
      <c r="AB1200" s="26">
        <f t="shared" si="425"/>
        <v>153</v>
      </c>
      <c r="AC1200" s="73">
        <f t="shared" si="426"/>
        <v>167.45</v>
      </c>
      <c r="AD1200" s="73">
        <f t="shared" si="427"/>
        <v>144.5</v>
      </c>
      <c r="AE1200" s="73">
        <f t="shared" si="428"/>
        <v>0.827</v>
      </c>
      <c r="AF1200" s="82" t="b">
        <f t="shared" si="429"/>
        <v>1</v>
      </c>
    </row>
    <row r="1201" spans="1:32">
      <c r="A1201" s="43" t="s">
        <v>3685</v>
      </c>
      <c r="B1201" s="19" t="s">
        <v>2155</v>
      </c>
      <c r="C1201" s="19" t="s">
        <v>4450</v>
      </c>
      <c r="D1201" s="19">
        <v>42632689</v>
      </c>
      <c r="E1201" s="58" t="str">
        <f t="shared" si="418"/>
        <v>KG-ARI-1909-00203-04602/42632689</v>
      </c>
      <c r="F1201" s="19" t="s">
        <v>2157</v>
      </c>
      <c r="G1201" s="19" t="s">
        <v>2163</v>
      </c>
      <c r="H1201" s="45">
        <v>43733</v>
      </c>
      <c r="I1201" s="46">
        <v>6</v>
      </c>
      <c r="J1201" s="46">
        <v>36</v>
      </c>
      <c r="K1201" s="67">
        <f t="shared" si="419"/>
        <v>6</v>
      </c>
      <c r="L1201" s="47">
        <v>9.5</v>
      </c>
      <c r="M1201" s="68">
        <f t="shared" si="420"/>
        <v>57</v>
      </c>
      <c r="N1201" s="46">
        <v>48</v>
      </c>
      <c r="O1201" s="46">
        <v>33</v>
      </c>
      <c r="P1201" s="46">
        <v>30</v>
      </c>
      <c r="Q1201" s="73">
        <f t="shared" si="421"/>
        <v>0.048</v>
      </c>
      <c r="R1201" s="67">
        <f t="shared" si="422"/>
        <v>0.29</v>
      </c>
      <c r="S1201" s="74">
        <f t="shared" si="423"/>
        <v>1.5</v>
      </c>
      <c r="T1201" s="51">
        <v>54</v>
      </c>
      <c r="U1201" s="52" t="s">
        <v>3803</v>
      </c>
      <c r="V1201" s="26">
        <f>IF(E1201="","",SUMIF(OUTBOUND!$G:$G,WMS!E1201,OUTBOUND!$L:$L))</f>
        <v>0</v>
      </c>
      <c r="W1201" s="26">
        <f>IF(E1201="","",SUMIF(OUTBOUND!$G:$G,WMS!E1201,OUTBOUND!$M:$M))</f>
        <v>0</v>
      </c>
      <c r="X1201" s="73">
        <f>IF(E1201="","",SUMIF(OUTBOUND!$G:$G,WMS!E1201,OUTBOUND!$O:$O))</f>
        <v>0</v>
      </c>
      <c r="Y1201" s="73">
        <f>IF(E1201="","",SUMIF(OUTBOUND!$G:$G,WMS!E1201,OUTBOUND!$AC:$AC))</f>
        <v>0</v>
      </c>
      <c r="Z1201" s="73">
        <f>IF(E1201="","",SUMIF(OUTBOUND!$G:$G,WMS!E1201,OUTBOUND!$P:$P))</f>
        <v>0</v>
      </c>
      <c r="AA1201" s="26">
        <f t="shared" si="424"/>
        <v>6</v>
      </c>
      <c r="AB1201" s="26">
        <f t="shared" si="425"/>
        <v>36</v>
      </c>
      <c r="AC1201" s="73">
        <f t="shared" si="426"/>
        <v>57</v>
      </c>
      <c r="AD1201" s="73">
        <f t="shared" si="427"/>
        <v>54</v>
      </c>
      <c r="AE1201" s="73">
        <f t="shared" si="428"/>
        <v>0.29</v>
      </c>
      <c r="AF1201" s="82" t="b">
        <f t="shared" si="429"/>
        <v>1</v>
      </c>
    </row>
    <row r="1202" spans="1:32">
      <c r="A1202" s="43" t="s">
        <v>3685</v>
      </c>
      <c r="B1202" s="19" t="s">
        <v>2155</v>
      </c>
      <c r="C1202" s="19" t="s">
        <v>4450</v>
      </c>
      <c r="D1202" s="19">
        <v>42638209</v>
      </c>
      <c r="E1202" s="58" t="str">
        <f t="shared" si="418"/>
        <v>KG-ARI-1909-00203-04602/42638209</v>
      </c>
      <c r="F1202" s="19" t="s">
        <v>2157</v>
      </c>
      <c r="G1202" s="19" t="s">
        <v>2163</v>
      </c>
      <c r="H1202" s="45">
        <v>43733</v>
      </c>
      <c r="I1202" s="46">
        <v>130</v>
      </c>
      <c r="J1202" s="46">
        <v>1170</v>
      </c>
      <c r="K1202" s="67">
        <f t="shared" si="419"/>
        <v>9</v>
      </c>
      <c r="L1202" s="47">
        <v>9.55</v>
      </c>
      <c r="M1202" s="68">
        <f t="shared" si="420"/>
        <v>1241.5</v>
      </c>
      <c r="N1202" s="46">
        <v>39</v>
      </c>
      <c r="O1202" s="46">
        <v>39</v>
      </c>
      <c r="P1202" s="46">
        <v>28</v>
      </c>
      <c r="Q1202" s="73">
        <f t="shared" si="421"/>
        <v>0.043</v>
      </c>
      <c r="R1202" s="67">
        <f t="shared" si="422"/>
        <v>5.54</v>
      </c>
      <c r="S1202" s="74">
        <f t="shared" si="423"/>
        <v>1</v>
      </c>
      <c r="T1202" s="51">
        <v>1170</v>
      </c>
      <c r="U1202" s="79" t="s">
        <v>3345</v>
      </c>
      <c r="V1202" s="26">
        <f>IF(E1202="","",SUMIF(OUTBOUND!$G:$G,WMS!E1202,OUTBOUND!$L:$L))</f>
        <v>0</v>
      </c>
      <c r="W1202" s="26">
        <f>IF(E1202="","",SUMIF(OUTBOUND!$G:$G,WMS!E1202,OUTBOUND!$M:$M))</f>
        <v>0</v>
      </c>
      <c r="X1202" s="73">
        <f>IF(E1202="","",SUMIF(OUTBOUND!$G:$G,WMS!E1202,OUTBOUND!$O:$O))</f>
        <v>0</v>
      </c>
      <c r="Y1202" s="73">
        <f>IF(E1202="","",SUMIF(OUTBOUND!$G:$G,WMS!E1202,OUTBOUND!$AC:$AC))</f>
        <v>0</v>
      </c>
      <c r="Z1202" s="73">
        <f>IF(E1202="","",SUMIF(OUTBOUND!$G:$G,WMS!E1202,OUTBOUND!$P:$P))</f>
        <v>0</v>
      </c>
      <c r="AA1202" s="26">
        <f t="shared" si="424"/>
        <v>130</v>
      </c>
      <c r="AB1202" s="26">
        <f t="shared" si="425"/>
        <v>1170</v>
      </c>
      <c r="AC1202" s="73">
        <f t="shared" si="426"/>
        <v>1241.5</v>
      </c>
      <c r="AD1202" s="73">
        <f t="shared" si="427"/>
        <v>1170</v>
      </c>
      <c r="AE1202" s="73">
        <f t="shared" si="428"/>
        <v>5.54</v>
      </c>
      <c r="AF1202" s="82" t="b">
        <f t="shared" si="429"/>
        <v>1</v>
      </c>
    </row>
    <row r="1203" spans="1:32">
      <c r="A1203" s="43" t="s">
        <v>3685</v>
      </c>
      <c r="B1203" s="19" t="s">
        <v>2155</v>
      </c>
      <c r="C1203" s="19" t="s">
        <v>4450</v>
      </c>
      <c r="D1203" s="19">
        <v>42492085</v>
      </c>
      <c r="E1203" s="58" t="str">
        <f t="shared" si="418"/>
        <v>KG-ARI-1909-00203-04602/42492085</v>
      </c>
      <c r="F1203" s="19" t="s">
        <v>2157</v>
      </c>
      <c r="G1203" s="19" t="s">
        <v>2163</v>
      </c>
      <c r="H1203" s="45">
        <v>43733</v>
      </c>
      <c r="I1203" s="46">
        <v>144</v>
      </c>
      <c r="J1203" s="46">
        <v>1296</v>
      </c>
      <c r="K1203" s="67">
        <f t="shared" si="419"/>
        <v>9</v>
      </c>
      <c r="L1203" s="47">
        <v>7.75</v>
      </c>
      <c r="M1203" s="68">
        <f t="shared" si="420"/>
        <v>1116</v>
      </c>
      <c r="N1203" s="46">
        <v>46</v>
      </c>
      <c r="O1203" s="46">
        <v>46</v>
      </c>
      <c r="P1203" s="46">
        <v>18</v>
      </c>
      <c r="Q1203" s="73">
        <f t="shared" si="421"/>
        <v>0.038</v>
      </c>
      <c r="R1203" s="67">
        <f t="shared" si="422"/>
        <v>5.48</v>
      </c>
      <c r="S1203" s="74">
        <f t="shared" si="423"/>
        <v>0.722222222222222</v>
      </c>
      <c r="T1203" s="51">
        <v>936</v>
      </c>
      <c r="U1203" s="79" t="s">
        <v>3345</v>
      </c>
      <c r="V1203" s="26">
        <f>IF(E1203="","",SUMIF(OUTBOUND!$G:$G,WMS!E1203,OUTBOUND!$L:$L))</f>
        <v>35</v>
      </c>
      <c r="W1203" s="26">
        <f>IF(E1203="","",SUMIF(OUTBOUND!$G:$G,WMS!E1203,OUTBOUND!$M:$M))</f>
        <v>315</v>
      </c>
      <c r="X1203" s="73">
        <f>IF(E1203="","",SUMIF(OUTBOUND!$G:$G,WMS!E1203,OUTBOUND!$O:$O))</f>
        <v>271.25</v>
      </c>
      <c r="Y1203" s="73">
        <f>IF(E1203="","",SUMIF(OUTBOUND!$G:$G,WMS!E1203,OUTBOUND!$AC:$AC))</f>
        <v>227.5</v>
      </c>
      <c r="Z1203" s="73">
        <f>IF(E1203="","",SUMIF(OUTBOUND!$G:$G,WMS!E1203,OUTBOUND!$P:$P))</f>
        <v>1.33</v>
      </c>
      <c r="AA1203" s="26">
        <f t="shared" si="424"/>
        <v>109</v>
      </c>
      <c r="AB1203" s="26">
        <f t="shared" si="425"/>
        <v>981</v>
      </c>
      <c r="AC1203" s="73">
        <f t="shared" si="426"/>
        <v>844.75</v>
      </c>
      <c r="AD1203" s="73">
        <f t="shared" si="427"/>
        <v>708.5</v>
      </c>
      <c r="AE1203" s="73">
        <f t="shared" si="428"/>
        <v>4.15</v>
      </c>
      <c r="AF1203" s="82" t="b">
        <f t="shared" si="429"/>
        <v>1</v>
      </c>
    </row>
    <row r="1204" spans="1:33">
      <c r="A1204" s="61" t="s">
        <v>3685</v>
      </c>
      <c r="B1204" s="62" t="s">
        <v>2155</v>
      </c>
      <c r="C1204" s="62" t="s">
        <v>4450</v>
      </c>
      <c r="D1204" s="62">
        <v>42763826</v>
      </c>
      <c r="E1204" s="58" t="str">
        <f t="shared" si="418"/>
        <v>KG-ARI-1909-00203-04602/42763826</v>
      </c>
      <c r="F1204" s="19" t="s">
        <v>2157</v>
      </c>
      <c r="G1204" s="19" t="s">
        <v>2163</v>
      </c>
      <c r="H1204" s="45">
        <v>43733</v>
      </c>
      <c r="I1204" s="46">
        <v>4</v>
      </c>
      <c r="J1204" s="46">
        <v>36</v>
      </c>
      <c r="K1204" s="67">
        <f t="shared" si="419"/>
        <v>9</v>
      </c>
      <c r="L1204" s="47">
        <v>6.05</v>
      </c>
      <c r="M1204" s="68">
        <f t="shared" si="420"/>
        <v>24.2</v>
      </c>
      <c r="N1204" s="46">
        <v>36</v>
      </c>
      <c r="O1204" s="46">
        <v>36</v>
      </c>
      <c r="P1204" s="46">
        <v>21</v>
      </c>
      <c r="Q1204" s="73">
        <f t="shared" si="421"/>
        <v>0.027</v>
      </c>
      <c r="R1204" s="67">
        <f t="shared" si="422"/>
        <v>0.11</v>
      </c>
      <c r="S1204" s="74">
        <f t="shared" si="423"/>
        <v>0.611111111111111</v>
      </c>
      <c r="T1204" s="51">
        <v>22</v>
      </c>
      <c r="U1204" s="79" t="s">
        <v>3345</v>
      </c>
      <c r="V1204" s="26">
        <f>IF(E1204="","",SUMIF(OUTBOUND!$G:$G,WMS!E1204,OUTBOUND!$L:$L))</f>
        <v>4</v>
      </c>
      <c r="W1204" s="26">
        <f>IF(E1204="","",SUMIF(OUTBOUND!$G:$G,WMS!E1204,OUTBOUND!$M:$M))</f>
        <v>36</v>
      </c>
      <c r="X1204" s="73">
        <f>IF(E1204="","",SUMIF(OUTBOUND!$G:$G,WMS!E1204,OUTBOUND!$O:$O))</f>
        <v>24.2</v>
      </c>
      <c r="Y1204" s="73">
        <f>IF(E1204="","",SUMIF(OUTBOUND!$G:$G,WMS!E1204,OUTBOUND!$AC:$AC))</f>
        <v>22</v>
      </c>
      <c r="Z1204" s="73">
        <f>IF(E1204="","",SUMIF(OUTBOUND!$G:$G,WMS!E1204,OUTBOUND!$P:$P))</f>
        <v>0.108</v>
      </c>
      <c r="AA1204" s="26">
        <f t="shared" si="424"/>
        <v>0</v>
      </c>
      <c r="AB1204" s="26">
        <f t="shared" si="425"/>
        <v>0</v>
      </c>
      <c r="AC1204" s="73">
        <f t="shared" si="426"/>
        <v>0</v>
      </c>
      <c r="AD1204" s="73">
        <f t="shared" si="427"/>
        <v>0</v>
      </c>
      <c r="AE1204" s="73">
        <f t="shared" si="428"/>
        <v>0.002</v>
      </c>
      <c r="AF1204" s="82" t="e">
        <f t="shared" si="429"/>
        <v>#DIV/0!</v>
      </c>
      <c r="AG1204" s="60" t="s">
        <v>3310</v>
      </c>
    </row>
    <row r="1205" spans="1:32">
      <c r="A1205" s="43" t="s">
        <v>3685</v>
      </c>
      <c r="B1205" s="19" t="s">
        <v>2155</v>
      </c>
      <c r="C1205" s="19" t="s">
        <v>4450</v>
      </c>
      <c r="D1205" s="19">
        <v>42723516</v>
      </c>
      <c r="E1205" s="58" t="str">
        <f t="shared" si="418"/>
        <v>KG-ARI-1909-00203-04602/42723516</v>
      </c>
      <c r="F1205" s="19" t="s">
        <v>2157</v>
      </c>
      <c r="G1205" s="19" t="s">
        <v>2166</v>
      </c>
      <c r="H1205" s="45">
        <v>43733</v>
      </c>
      <c r="I1205" s="46">
        <v>14</v>
      </c>
      <c r="J1205" s="46">
        <v>112</v>
      </c>
      <c r="K1205" s="67">
        <f t="shared" si="419"/>
        <v>8</v>
      </c>
      <c r="L1205" s="47">
        <v>3.35</v>
      </c>
      <c r="M1205" s="68">
        <f t="shared" si="420"/>
        <v>46.9</v>
      </c>
      <c r="N1205" s="46">
        <v>47</v>
      </c>
      <c r="O1205" s="46">
        <v>25</v>
      </c>
      <c r="P1205" s="46">
        <v>13</v>
      </c>
      <c r="Q1205" s="73">
        <f t="shared" si="421"/>
        <v>0.015</v>
      </c>
      <c r="R1205" s="67">
        <f t="shared" si="422"/>
        <v>0.21</v>
      </c>
      <c r="S1205" s="74">
        <f t="shared" si="423"/>
        <v>0.375</v>
      </c>
      <c r="T1205" s="51">
        <v>42</v>
      </c>
      <c r="U1205" s="79" t="s">
        <v>3345</v>
      </c>
      <c r="V1205" s="26">
        <f>IF(E1205="","",SUMIF(OUTBOUND!$G:$G,WMS!E1205,OUTBOUND!$L:$L))</f>
        <v>7</v>
      </c>
      <c r="W1205" s="26">
        <f>IF(E1205="","",SUMIF(OUTBOUND!$G:$G,WMS!E1205,OUTBOUND!$M:$M))</f>
        <v>56</v>
      </c>
      <c r="X1205" s="73">
        <f>IF(E1205="","",SUMIF(OUTBOUND!$G:$G,WMS!E1205,OUTBOUND!$O:$O))</f>
        <v>23.45</v>
      </c>
      <c r="Y1205" s="73">
        <f>IF(E1205="","",SUMIF(OUTBOUND!$G:$G,WMS!E1205,OUTBOUND!$AC:$AC))</f>
        <v>21</v>
      </c>
      <c r="Z1205" s="73">
        <f>IF(E1205="","",SUMIF(OUTBOUND!$G:$G,WMS!E1205,OUTBOUND!$P:$P))</f>
        <v>0.105</v>
      </c>
      <c r="AA1205" s="26">
        <f t="shared" si="424"/>
        <v>7</v>
      </c>
      <c r="AB1205" s="26">
        <f t="shared" si="425"/>
        <v>56</v>
      </c>
      <c r="AC1205" s="73">
        <f t="shared" si="426"/>
        <v>23.45</v>
      </c>
      <c r="AD1205" s="73">
        <f t="shared" si="427"/>
        <v>21</v>
      </c>
      <c r="AE1205" s="73">
        <f t="shared" si="428"/>
        <v>0.105</v>
      </c>
      <c r="AF1205" s="82" t="b">
        <f t="shared" si="429"/>
        <v>1</v>
      </c>
    </row>
    <row r="1206" spans="1:32">
      <c r="A1206" s="83" t="s">
        <v>3685</v>
      </c>
      <c r="B1206" s="35" t="s">
        <v>2155</v>
      </c>
      <c r="C1206" s="35" t="s">
        <v>4450</v>
      </c>
      <c r="D1206" s="35" t="s">
        <v>4451</v>
      </c>
      <c r="E1206" s="58" t="str">
        <f t="shared" si="418"/>
        <v>KG-ARI-1909-00203-04602/42627395A</v>
      </c>
      <c r="F1206" s="19" t="s">
        <v>2157</v>
      </c>
      <c r="G1206" s="19" t="s">
        <v>2179</v>
      </c>
      <c r="H1206" s="45">
        <v>43733</v>
      </c>
      <c r="I1206" s="46">
        <v>120</v>
      </c>
      <c r="J1206" s="46">
        <v>720</v>
      </c>
      <c r="K1206" s="67">
        <f t="shared" si="419"/>
        <v>6</v>
      </c>
      <c r="L1206" s="47">
        <v>4</v>
      </c>
      <c r="M1206" s="68">
        <f t="shared" si="420"/>
        <v>480</v>
      </c>
      <c r="N1206" s="46">
        <v>39</v>
      </c>
      <c r="O1206" s="46">
        <v>27</v>
      </c>
      <c r="P1206" s="46">
        <v>22</v>
      </c>
      <c r="Q1206" s="73">
        <f t="shared" si="421"/>
        <v>0.023</v>
      </c>
      <c r="R1206" s="67">
        <f t="shared" si="422"/>
        <v>2.78</v>
      </c>
      <c r="S1206" s="74">
        <f t="shared" si="423"/>
        <v>0.5</v>
      </c>
      <c r="T1206" s="51">
        <v>360</v>
      </c>
      <c r="U1206" s="79" t="s">
        <v>3345</v>
      </c>
      <c r="V1206" s="26">
        <f>IF(E1206="","",SUMIF(OUTBOUND!$G:$G,WMS!E1206,OUTBOUND!$L:$L))</f>
        <v>91</v>
      </c>
      <c r="W1206" s="26">
        <f>IF(E1206="","",SUMIF(OUTBOUND!$G:$G,WMS!E1206,OUTBOUND!$M:$M))</f>
        <v>546</v>
      </c>
      <c r="X1206" s="73">
        <f>IF(E1206="","",SUMIF(OUTBOUND!$G:$G,WMS!E1206,OUTBOUND!$O:$O))</f>
        <v>364</v>
      </c>
      <c r="Y1206" s="73">
        <f>IF(E1206="","",SUMIF(OUTBOUND!$G:$G,WMS!E1206,OUTBOUND!$AC:$AC))</f>
        <v>273</v>
      </c>
      <c r="Z1206" s="73">
        <f>IF(E1206="","",SUMIF(OUTBOUND!$G:$G,WMS!E1206,OUTBOUND!$P:$P))</f>
        <v>2.093</v>
      </c>
      <c r="AA1206" s="26">
        <f t="shared" si="424"/>
        <v>29</v>
      </c>
      <c r="AB1206" s="26">
        <f t="shared" si="425"/>
        <v>174</v>
      </c>
      <c r="AC1206" s="73">
        <f t="shared" si="426"/>
        <v>116</v>
      </c>
      <c r="AD1206" s="73">
        <f t="shared" si="427"/>
        <v>87</v>
      </c>
      <c r="AE1206" s="73">
        <f t="shared" si="428"/>
        <v>0.687</v>
      </c>
      <c r="AF1206" s="82" t="b">
        <f t="shared" si="429"/>
        <v>1</v>
      </c>
    </row>
    <row r="1207" spans="1:32">
      <c r="A1207" s="83" t="s">
        <v>3685</v>
      </c>
      <c r="B1207" s="35" t="s">
        <v>2155</v>
      </c>
      <c r="C1207" s="35" t="s">
        <v>4450</v>
      </c>
      <c r="D1207" s="35" t="s">
        <v>4452</v>
      </c>
      <c r="E1207" s="58" t="str">
        <f t="shared" si="418"/>
        <v>KG-ARI-1909-00203-04602/42627395B</v>
      </c>
      <c r="F1207" s="19" t="s">
        <v>2157</v>
      </c>
      <c r="G1207" s="19" t="s">
        <v>2158</v>
      </c>
      <c r="H1207" s="45">
        <v>43733</v>
      </c>
      <c r="J1207" s="46">
        <v>720</v>
      </c>
      <c r="K1207" s="67" t="e">
        <f t="shared" si="419"/>
        <v>#DIV/0!</v>
      </c>
      <c r="L1207" s="47">
        <v>4</v>
      </c>
      <c r="M1207" s="68">
        <f t="shared" si="420"/>
        <v>0</v>
      </c>
      <c r="N1207" s="46">
        <v>39</v>
      </c>
      <c r="O1207" s="46">
        <v>27</v>
      </c>
      <c r="P1207" s="46">
        <v>22</v>
      </c>
      <c r="Q1207" s="73">
        <f t="shared" si="421"/>
        <v>0.023</v>
      </c>
      <c r="R1207" s="67">
        <f t="shared" si="422"/>
        <v>0</v>
      </c>
      <c r="S1207" s="74">
        <f t="shared" si="423"/>
        <v>0.0833333333333333</v>
      </c>
      <c r="T1207" s="51">
        <v>60</v>
      </c>
      <c r="U1207" s="79" t="s">
        <v>3345</v>
      </c>
      <c r="V1207" s="26">
        <f>IF(E1207="","",SUMIF(OUTBOUND!$G:$G,WMS!E1207,OUTBOUND!$L:$L))</f>
        <v>0</v>
      </c>
      <c r="W1207" s="26">
        <f>IF(E1207="","",SUMIF(OUTBOUND!$G:$G,WMS!E1207,OUTBOUND!$M:$M))</f>
        <v>546</v>
      </c>
      <c r="X1207" s="73">
        <f>IF(E1207="","",SUMIF(OUTBOUND!$G:$G,WMS!E1207,OUTBOUND!$O:$O))</f>
        <v>0</v>
      </c>
      <c r="Y1207" s="73">
        <f>IF(E1207="","",SUMIF(OUTBOUND!$G:$G,WMS!E1207,OUTBOUND!$AC:$AC))</f>
        <v>45.5</v>
      </c>
      <c r="Z1207" s="73">
        <f>IF(E1207="","",SUMIF(OUTBOUND!$G:$G,WMS!E1207,OUTBOUND!$P:$P))</f>
        <v>0</v>
      </c>
      <c r="AA1207" s="26" t="str">
        <f t="shared" si="424"/>
        <v/>
      </c>
      <c r="AB1207" s="26">
        <f t="shared" si="425"/>
        <v>174</v>
      </c>
      <c r="AC1207" s="73">
        <f t="shared" si="426"/>
        <v>0</v>
      </c>
      <c r="AD1207" s="73">
        <f t="shared" si="427"/>
        <v>14.5</v>
      </c>
      <c r="AE1207" s="73">
        <f t="shared" si="428"/>
        <v>0</v>
      </c>
      <c r="AF1207" s="82" t="e">
        <f t="shared" si="429"/>
        <v>#DIV/0!</v>
      </c>
    </row>
    <row r="1208" spans="1:32">
      <c r="A1208" s="43" t="s">
        <v>3685</v>
      </c>
      <c r="B1208" s="19" t="s">
        <v>2155</v>
      </c>
      <c r="C1208" s="19" t="s">
        <v>4450</v>
      </c>
      <c r="D1208" s="19">
        <v>42623984</v>
      </c>
      <c r="E1208" s="58" t="str">
        <f t="shared" si="418"/>
        <v>KG-ARI-1909-00203-04602/42623984</v>
      </c>
      <c r="F1208" s="19" t="s">
        <v>2157</v>
      </c>
      <c r="G1208" s="19" t="s">
        <v>2179</v>
      </c>
      <c r="H1208" s="45">
        <v>43733</v>
      </c>
      <c r="I1208" s="46">
        <v>34</v>
      </c>
      <c r="J1208" s="46">
        <v>136</v>
      </c>
      <c r="K1208" s="67">
        <f t="shared" si="419"/>
        <v>4</v>
      </c>
      <c r="L1208" s="47">
        <v>4.15</v>
      </c>
      <c r="M1208" s="68">
        <f t="shared" si="420"/>
        <v>141.1</v>
      </c>
      <c r="N1208" s="46">
        <v>38</v>
      </c>
      <c r="O1208" s="46">
        <v>25</v>
      </c>
      <c r="P1208" s="46">
        <v>34</v>
      </c>
      <c r="Q1208" s="73">
        <f t="shared" si="421"/>
        <v>0.032</v>
      </c>
      <c r="R1208" s="67">
        <f t="shared" si="422"/>
        <v>1.1</v>
      </c>
      <c r="S1208" s="74">
        <f t="shared" si="423"/>
        <v>1.175</v>
      </c>
      <c r="T1208" s="51">
        <v>159.8</v>
      </c>
      <c r="U1208" s="52" t="s">
        <v>3803</v>
      </c>
      <c r="V1208" s="26">
        <f>IF(E1208="","",SUMIF(OUTBOUND!$G:$G,WMS!E1208,OUTBOUND!$L:$L))</f>
        <v>29</v>
      </c>
      <c r="W1208" s="26">
        <f>IF(E1208="","",SUMIF(OUTBOUND!$G:$G,WMS!E1208,OUTBOUND!$M:$M))</f>
        <v>116</v>
      </c>
      <c r="X1208" s="73">
        <f>IF(E1208="","",SUMIF(OUTBOUND!$G:$G,WMS!E1208,OUTBOUND!$O:$O))</f>
        <v>120.35</v>
      </c>
      <c r="Y1208" s="73">
        <f>IF(E1208="","",SUMIF(OUTBOUND!$G:$G,WMS!E1208,OUTBOUND!$AC:$AC))</f>
        <v>136.3</v>
      </c>
      <c r="Z1208" s="73">
        <f>IF(E1208="","",SUMIF(OUTBOUND!$G:$G,WMS!E1208,OUTBOUND!$P:$P))</f>
        <v>0.928</v>
      </c>
      <c r="AA1208" s="26">
        <f t="shared" si="424"/>
        <v>5</v>
      </c>
      <c r="AB1208" s="26">
        <f t="shared" si="425"/>
        <v>20</v>
      </c>
      <c r="AC1208" s="73">
        <f t="shared" si="426"/>
        <v>20.75</v>
      </c>
      <c r="AD1208" s="73">
        <f t="shared" si="427"/>
        <v>23.5</v>
      </c>
      <c r="AE1208" s="73">
        <f t="shared" si="428"/>
        <v>0.172</v>
      </c>
      <c r="AF1208" s="82" t="b">
        <f t="shared" si="429"/>
        <v>1</v>
      </c>
    </row>
    <row r="1209" spans="1:32">
      <c r="A1209" s="43" t="s">
        <v>3685</v>
      </c>
      <c r="B1209" s="19" t="s">
        <v>2155</v>
      </c>
      <c r="C1209" s="19" t="s">
        <v>4450</v>
      </c>
      <c r="D1209" s="19">
        <v>42754237</v>
      </c>
      <c r="E1209" s="58" t="str">
        <f t="shared" si="418"/>
        <v>KG-ARI-1909-00203-04602/42754237</v>
      </c>
      <c r="F1209" s="19" t="s">
        <v>2157</v>
      </c>
      <c r="G1209" s="19" t="s">
        <v>2179</v>
      </c>
      <c r="H1209" s="45">
        <v>43733</v>
      </c>
      <c r="I1209" s="46">
        <v>34</v>
      </c>
      <c r="J1209" s="46">
        <v>136</v>
      </c>
      <c r="K1209" s="67">
        <f t="shared" si="419"/>
        <v>4</v>
      </c>
      <c r="L1209" s="47">
        <v>3.35</v>
      </c>
      <c r="M1209" s="68">
        <f t="shared" si="420"/>
        <v>113.9</v>
      </c>
      <c r="N1209" s="46">
        <v>43</v>
      </c>
      <c r="O1209" s="46">
        <v>28</v>
      </c>
      <c r="P1209" s="46">
        <v>31</v>
      </c>
      <c r="Q1209" s="73">
        <f t="shared" si="421"/>
        <v>0.037</v>
      </c>
      <c r="R1209" s="67">
        <f t="shared" si="422"/>
        <v>1.27</v>
      </c>
      <c r="S1209" s="74">
        <f t="shared" si="423"/>
        <v>0.8</v>
      </c>
      <c r="T1209" s="51">
        <v>108.8</v>
      </c>
      <c r="U1209" s="79" t="s">
        <v>3345</v>
      </c>
      <c r="V1209" s="26">
        <f>IF(E1209="","",SUMIF(OUTBOUND!$G:$G,WMS!E1209,OUTBOUND!$L:$L))</f>
        <v>32</v>
      </c>
      <c r="W1209" s="26">
        <f>IF(E1209="","",SUMIF(OUTBOUND!$G:$G,WMS!E1209,OUTBOUND!$M:$M))</f>
        <v>128</v>
      </c>
      <c r="X1209" s="73">
        <f>IF(E1209="","",SUMIF(OUTBOUND!$G:$G,WMS!E1209,OUTBOUND!$O:$O))</f>
        <v>107.2</v>
      </c>
      <c r="Y1209" s="73">
        <f>IF(E1209="","",SUMIF(OUTBOUND!$G:$G,WMS!E1209,OUTBOUND!$AC:$AC))</f>
        <v>102.4</v>
      </c>
      <c r="Z1209" s="73">
        <f>IF(E1209="","",SUMIF(OUTBOUND!$G:$G,WMS!E1209,OUTBOUND!$P:$P))</f>
        <v>1.184</v>
      </c>
      <c r="AA1209" s="26">
        <f t="shared" si="424"/>
        <v>2</v>
      </c>
      <c r="AB1209" s="26">
        <f t="shared" si="425"/>
        <v>8</v>
      </c>
      <c r="AC1209" s="73">
        <f t="shared" si="426"/>
        <v>6.7</v>
      </c>
      <c r="AD1209" s="73">
        <f t="shared" si="427"/>
        <v>6.39999999999999</v>
      </c>
      <c r="AE1209" s="73">
        <f t="shared" si="428"/>
        <v>0.0860000000000001</v>
      </c>
      <c r="AF1209" s="82" t="b">
        <f t="shared" si="429"/>
        <v>1</v>
      </c>
    </row>
    <row r="1210" spans="1:32">
      <c r="A1210" s="43" t="s">
        <v>3685</v>
      </c>
      <c r="B1210" s="19" t="s">
        <v>2155</v>
      </c>
      <c r="C1210" s="19" t="s">
        <v>4450</v>
      </c>
      <c r="D1210" s="19">
        <v>42443216</v>
      </c>
      <c r="E1210" s="58" t="str">
        <f t="shared" si="418"/>
        <v>KG-ARI-1909-00203-04602/42443216</v>
      </c>
      <c r="F1210" s="19" t="s">
        <v>2157</v>
      </c>
      <c r="G1210" s="19" t="s">
        <v>2168</v>
      </c>
      <c r="H1210" s="45">
        <v>43733</v>
      </c>
      <c r="I1210" s="46">
        <v>17</v>
      </c>
      <c r="J1210" s="46">
        <v>136</v>
      </c>
      <c r="K1210" s="67">
        <f t="shared" si="419"/>
        <v>8</v>
      </c>
      <c r="L1210" s="47">
        <v>7.8</v>
      </c>
      <c r="M1210" s="68">
        <f t="shared" si="420"/>
        <v>132.6</v>
      </c>
      <c r="N1210" s="46">
        <v>27.5</v>
      </c>
      <c r="O1210" s="46">
        <v>14.5</v>
      </c>
      <c r="P1210" s="46">
        <v>30</v>
      </c>
      <c r="Q1210" s="73">
        <f t="shared" si="421"/>
        <v>0.012</v>
      </c>
      <c r="R1210" s="67">
        <f t="shared" si="422"/>
        <v>0.2</v>
      </c>
      <c r="S1210" s="74">
        <f t="shared" si="423"/>
        <v>0.875</v>
      </c>
      <c r="T1210" s="51">
        <v>119</v>
      </c>
      <c r="U1210" s="79" t="s">
        <v>3345</v>
      </c>
      <c r="V1210" s="26">
        <f>IF(E1210="","",SUMIF(OUTBOUND!$G:$G,WMS!E1210,OUTBOUND!$L:$L))</f>
        <v>8</v>
      </c>
      <c r="W1210" s="26">
        <f>IF(E1210="","",SUMIF(OUTBOUND!$G:$G,WMS!E1210,OUTBOUND!$M:$M))</f>
        <v>64</v>
      </c>
      <c r="X1210" s="73">
        <f>IF(E1210="","",SUMIF(OUTBOUND!$G:$G,WMS!E1210,OUTBOUND!$O:$O))</f>
        <v>62.4</v>
      </c>
      <c r="Y1210" s="73">
        <f>IF(E1210="","",SUMIF(OUTBOUND!$G:$G,WMS!E1210,OUTBOUND!$AC:$AC))</f>
        <v>56</v>
      </c>
      <c r="Z1210" s="73">
        <f>IF(E1210="","",SUMIF(OUTBOUND!$G:$G,WMS!E1210,OUTBOUND!$P:$P))</f>
        <v>0.096</v>
      </c>
      <c r="AA1210" s="26">
        <f t="shared" si="424"/>
        <v>9</v>
      </c>
      <c r="AB1210" s="26">
        <f t="shared" si="425"/>
        <v>72</v>
      </c>
      <c r="AC1210" s="73">
        <f t="shared" si="426"/>
        <v>70.2</v>
      </c>
      <c r="AD1210" s="73">
        <f t="shared" si="427"/>
        <v>63</v>
      </c>
      <c r="AE1210" s="73">
        <f t="shared" si="428"/>
        <v>0.104</v>
      </c>
      <c r="AF1210" s="82" t="b">
        <f t="shared" si="429"/>
        <v>1</v>
      </c>
    </row>
    <row r="1211" spans="1:32">
      <c r="A1211" s="43" t="s">
        <v>3685</v>
      </c>
      <c r="B1211" s="19" t="s">
        <v>2155</v>
      </c>
      <c r="C1211" s="19" t="s">
        <v>4450</v>
      </c>
      <c r="D1211" s="19" t="s">
        <v>4453</v>
      </c>
      <c r="E1211" s="58" t="str">
        <f t="shared" si="418"/>
        <v>KG-ARI-1909-00203-04602/42671107</v>
      </c>
      <c r="F1211" s="19" t="s">
        <v>2157</v>
      </c>
      <c r="G1211" s="19" t="s">
        <v>2170</v>
      </c>
      <c r="H1211" s="45">
        <v>43733</v>
      </c>
      <c r="I1211" s="46">
        <v>3</v>
      </c>
      <c r="J1211" s="46">
        <v>36</v>
      </c>
      <c r="K1211" s="67">
        <f t="shared" si="419"/>
        <v>12</v>
      </c>
      <c r="L1211" s="47">
        <v>4.45</v>
      </c>
      <c r="M1211" s="68">
        <f t="shared" si="420"/>
        <v>13.35</v>
      </c>
      <c r="N1211" s="46">
        <v>23</v>
      </c>
      <c r="O1211" s="46">
        <v>15.5</v>
      </c>
      <c r="P1211" s="46">
        <v>17</v>
      </c>
      <c r="Q1211" s="73">
        <f t="shared" si="421"/>
        <v>0.006</v>
      </c>
      <c r="R1211" s="67">
        <f t="shared" si="422"/>
        <v>0.02</v>
      </c>
      <c r="S1211" s="74">
        <f t="shared" si="423"/>
        <v>0.358333333333333</v>
      </c>
      <c r="T1211" s="51">
        <v>12.9</v>
      </c>
      <c r="U1211" s="52" t="s">
        <v>3769</v>
      </c>
      <c r="V1211" s="26">
        <f>IF(E1211="","",SUMIF(OUTBOUND!$G:$G,WMS!E1211,OUTBOUND!$L:$L))</f>
        <v>2</v>
      </c>
      <c r="W1211" s="26">
        <f>IF(E1211="","",SUMIF(OUTBOUND!$G:$G,WMS!E1211,OUTBOUND!$M:$M))</f>
        <v>24</v>
      </c>
      <c r="X1211" s="73">
        <f>IF(E1211="","",SUMIF(OUTBOUND!$G:$G,WMS!E1211,OUTBOUND!$O:$O))</f>
        <v>8.9</v>
      </c>
      <c r="Y1211" s="73">
        <f>IF(E1211="","",SUMIF(OUTBOUND!$G:$G,WMS!E1211,OUTBOUND!$AC:$AC))</f>
        <v>8.59999999999999</v>
      </c>
      <c r="Z1211" s="73">
        <f>IF(E1211="","",SUMIF(OUTBOUND!$G:$G,WMS!E1211,OUTBOUND!$P:$P))</f>
        <v>0.012</v>
      </c>
      <c r="AA1211" s="26">
        <f t="shared" si="424"/>
        <v>1</v>
      </c>
      <c r="AB1211" s="26">
        <f t="shared" si="425"/>
        <v>12</v>
      </c>
      <c r="AC1211" s="73">
        <f t="shared" si="426"/>
        <v>4.45</v>
      </c>
      <c r="AD1211" s="73">
        <f t="shared" si="427"/>
        <v>4.30000000000001</v>
      </c>
      <c r="AE1211" s="73">
        <f t="shared" si="428"/>
        <v>0.008</v>
      </c>
      <c r="AF1211" s="82" t="b">
        <f t="shared" si="429"/>
        <v>1</v>
      </c>
    </row>
    <row r="1212" spans="1:32">
      <c r="A1212" s="43" t="s">
        <v>3685</v>
      </c>
      <c r="B1212" s="19" t="s">
        <v>2155</v>
      </c>
      <c r="C1212" s="19" t="s">
        <v>4450</v>
      </c>
      <c r="D1212" s="19" t="s">
        <v>4454</v>
      </c>
      <c r="E1212" s="58" t="str">
        <f t="shared" si="418"/>
        <v>KG-ARI-1909-00203-04602/42671138</v>
      </c>
      <c r="F1212" s="19" t="s">
        <v>2157</v>
      </c>
      <c r="G1212" s="19" t="s">
        <v>2170</v>
      </c>
      <c r="H1212" s="45">
        <v>43733</v>
      </c>
      <c r="I1212" s="46">
        <v>3</v>
      </c>
      <c r="J1212" s="46">
        <v>36</v>
      </c>
      <c r="K1212" s="67">
        <f t="shared" si="419"/>
        <v>12</v>
      </c>
      <c r="L1212" s="47">
        <v>1.55</v>
      </c>
      <c r="M1212" s="68">
        <f t="shared" si="420"/>
        <v>4.65</v>
      </c>
      <c r="N1212" s="46">
        <v>14</v>
      </c>
      <c r="O1212" s="46">
        <v>16</v>
      </c>
      <c r="P1212" s="46">
        <v>10.5</v>
      </c>
      <c r="Q1212" s="73">
        <f t="shared" si="421"/>
        <v>0.002</v>
      </c>
      <c r="R1212" s="67">
        <f t="shared" si="422"/>
        <v>0.01</v>
      </c>
      <c r="S1212" s="74">
        <f t="shared" si="423"/>
        <v>0.108333333333333</v>
      </c>
      <c r="T1212" s="51">
        <v>3.9</v>
      </c>
      <c r="U1212" s="52" t="s">
        <v>3769</v>
      </c>
      <c r="V1212" s="26">
        <f>IF(E1212="","",SUMIF(OUTBOUND!$G:$G,WMS!E1212,OUTBOUND!$L:$L))</f>
        <v>1</v>
      </c>
      <c r="W1212" s="26">
        <f>IF(E1212="","",SUMIF(OUTBOUND!$G:$G,WMS!E1212,OUTBOUND!$M:$M))</f>
        <v>12</v>
      </c>
      <c r="X1212" s="73">
        <f>IF(E1212="","",SUMIF(OUTBOUND!$G:$G,WMS!E1212,OUTBOUND!$O:$O))</f>
        <v>1.55</v>
      </c>
      <c r="Y1212" s="73">
        <f>IF(E1212="","",SUMIF(OUTBOUND!$G:$G,WMS!E1212,OUTBOUND!$AC:$AC))</f>
        <v>1.3</v>
      </c>
      <c r="Z1212" s="73">
        <f>IF(E1212="","",SUMIF(OUTBOUND!$G:$G,WMS!E1212,OUTBOUND!$P:$P))</f>
        <v>0.002</v>
      </c>
      <c r="AA1212" s="26">
        <f t="shared" si="424"/>
        <v>2</v>
      </c>
      <c r="AB1212" s="26">
        <f t="shared" si="425"/>
        <v>24</v>
      </c>
      <c r="AC1212" s="73">
        <f t="shared" si="426"/>
        <v>3.1</v>
      </c>
      <c r="AD1212" s="73">
        <f t="shared" si="427"/>
        <v>2.6</v>
      </c>
      <c r="AE1212" s="73">
        <f t="shared" si="428"/>
        <v>0.008</v>
      </c>
      <c r="AF1212" s="82" t="b">
        <f t="shared" si="429"/>
        <v>1</v>
      </c>
    </row>
    <row r="1213" spans="1:33">
      <c r="A1213" s="61" t="s">
        <v>3685</v>
      </c>
      <c r="B1213" s="62" t="s">
        <v>2155</v>
      </c>
      <c r="C1213" s="62" t="s">
        <v>4450</v>
      </c>
      <c r="D1213" s="62">
        <v>42785590</v>
      </c>
      <c r="E1213" s="58" t="str">
        <f t="shared" si="418"/>
        <v>KG-ARI-1909-00203-04602/42785590</v>
      </c>
      <c r="F1213" s="19" t="s">
        <v>2157</v>
      </c>
      <c r="G1213" s="19" t="s">
        <v>2172</v>
      </c>
      <c r="H1213" s="45">
        <v>43733</v>
      </c>
      <c r="I1213" s="46">
        <v>20</v>
      </c>
      <c r="J1213" s="46">
        <v>120</v>
      </c>
      <c r="K1213" s="67">
        <f t="shared" si="419"/>
        <v>6</v>
      </c>
      <c r="L1213" s="47">
        <v>1.2</v>
      </c>
      <c r="M1213" s="68">
        <f t="shared" si="420"/>
        <v>24</v>
      </c>
      <c r="N1213" s="46">
        <v>20</v>
      </c>
      <c r="O1213" s="46">
        <v>16.5</v>
      </c>
      <c r="P1213" s="46">
        <v>18.5</v>
      </c>
      <c r="Q1213" s="73">
        <f t="shared" si="421"/>
        <v>0.006</v>
      </c>
      <c r="R1213" s="67">
        <f t="shared" si="422"/>
        <v>0.12</v>
      </c>
      <c r="S1213" s="74">
        <f t="shared" si="423"/>
        <v>0.116666666666667</v>
      </c>
      <c r="T1213" s="51">
        <v>14</v>
      </c>
      <c r="U1213" s="52" t="s">
        <v>3675</v>
      </c>
      <c r="V1213" s="26">
        <f>IF(E1213="","",SUMIF(OUTBOUND!$G:$G,WMS!E1213,OUTBOUND!$L:$L))</f>
        <v>20</v>
      </c>
      <c r="W1213" s="26">
        <f>IF(E1213="","",SUMIF(OUTBOUND!$G:$G,WMS!E1213,OUTBOUND!$M:$M))</f>
        <v>120</v>
      </c>
      <c r="X1213" s="73">
        <f>IF(E1213="","",SUMIF(OUTBOUND!$G:$G,WMS!E1213,OUTBOUND!$O:$O))</f>
        <v>24</v>
      </c>
      <c r="Y1213" s="73">
        <f>IF(E1213="","",SUMIF(OUTBOUND!$G:$G,WMS!E1213,OUTBOUND!$AC:$AC))</f>
        <v>14</v>
      </c>
      <c r="Z1213" s="73">
        <f>IF(E1213="","",SUMIF(OUTBOUND!$G:$G,WMS!E1213,OUTBOUND!$P:$P))</f>
        <v>0.12</v>
      </c>
      <c r="AA1213" s="26">
        <f t="shared" si="424"/>
        <v>0</v>
      </c>
      <c r="AB1213" s="26">
        <f t="shared" si="425"/>
        <v>0</v>
      </c>
      <c r="AC1213" s="73">
        <f t="shared" si="426"/>
        <v>0</v>
      </c>
      <c r="AD1213" s="73">
        <f t="shared" si="427"/>
        <v>-3.90798504668055e-14</v>
      </c>
      <c r="AE1213" s="73">
        <f t="shared" si="428"/>
        <v>0</v>
      </c>
      <c r="AF1213" s="82" t="e">
        <f t="shared" si="429"/>
        <v>#DIV/0!</v>
      </c>
      <c r="AG1213" s="60" t="s">
        <v>3310</v>
      </c>
    </row>
    <row r="1214" spans="1:32">
      <c r="A1214" s="43" t="s">
        <v>3685</v>
      </c>
      <c r="B1214" s="19" t="s">
        <v>2155</v>
      </c>
      <c r="C1214" s="19" t="s">
        <v>4450</v>
      </c>
      <c r="D1214" s="19">
        <v>42674221</v>
      </c>
      <c r="E1214" s="58" t="str">
        <f t="shared" si="418"/>
        <v>KG-ARI-1909-00203-04602/42674221</v>
      </c>
      <c r="F1214" s="19" t="s">
        <v>2157</v>
      </c>
      <c r="G1214" s="19" t="s">
        <v>2174</v>
      </c>
      <c r="H1214" s="45">
        <v>43733</v>
      </c>
      <c r="I1214" s="46">
        <v>9</v>
      </c>
      <c r="J1214" s="46">
        <v>216</v>
      </c>
      <c r="K1214" s="67">
        <f t="shared" si="419"/>
        <v>24</v>
      </c>
      <c r="L1214" s="47">
        <v>2.05</v>
      </c>
      <c r="M1214" s="68">
        <f t="shared" si="420"/>
        <v>18.45</v>
      </c>
      <c r="N1214" s="46">
        <v>22</v>
      </c>
      <c r="O1214" s="46">
        <v>22</v>
      </c>
      <c r="P1214" s="46">
        <v>19</v>
      </c>
      <c r="Q1214" s="73">
        <f t="shared" si="421"/>
        <v>0.009</v>
      </c>
      <c r="R1214" s="67">
        <f t="shared" si="422"/>
        <v>0.08</v>
      </c>
      <c r="S1214" s="74">
        <f t="shared" si="423"/>
        <v>0.075</v>
      </c>
      <c r="T1214" s="51">
        <v>16.2</v>
      </c>
      <c r="U1214" s="52" t="s">
        <v>3675</v>
      </c>
      <c r="V1214" s="26">
        <f>IF(E1214="","",SUMIF(OUTBOUND!$G:$G,WMS!E1214,OUTBOUND!$L:$L))</f>
        <v>4</v>
      </c>
      <c r="W1214" s="26">
        <f>IF(E1214="","",SUMIF(OUTBOUND!$G:$G,WMS!E1214,OUTBOUND!$M:$M))</f>
        <v>96</v>
      </c>
      <c r="X1214" s="73">
        <f>IF(E1214="","",SUMIF(OUTBOUND!$G:$G,WMS!E1214,OUTBOUND!$O:$O))</f>
        <v>8.2</v>
      </c>
      <c r="Y1214" s="73">
        <f>IF(E1214="","",SUMIF(OUTBOUND!$G:$G,WMS!E1214,OUTBOUND!$AC:$AC))</f>
        <v>7.2</v>
      </c>
      <c r="Z1214" s="73">
        <f>IF(E1214="","",SUMIF(OUTBOUND!$G:$G,WMS!E1214,OUTBOUND!$P:$P))</f>
        <v>0.036</v>
      </c>
      <c r="AA1214" s="26">
        <f t="shared" si="424"/>
        <v>5</v>
      </c>
      <c r="AB1214" s="26">
        <f t="shared" si="425"/>
        <v>120</v>
      </c>
      <c r="AC1214" s="73">
        <f t="shared" si="426"/>
        <v>10.25</v>
      </c>
      <c r="AD1214" s="73">
        <f t="shared" si="427"/>
        <v>9</v>
      </c>
      <c r="AE1214" s="73">
        <f t="shared" si="428"/>
        <v>0.044</v>
      </c>
      <c r="AF1214" s="82" t="b">
        <f t="shared" si="429"/>
        <v>1</v>
      </c>
    </row>
    <row r="1215" spans="1:32">
      <c r="A1215" s="43" t="s">
        <v>3685</v>
      </c>
      <c r="B1215" s="19" t="s">
        <v>2155</v>
      </c>
      <c r="C1215" s="19" t="s">
        <v>4450</v>
      </c>
      <c r="D1215" s="19">
        <v>42754541</v>
      </c>
      <c r="E1215" s="58" t="str">
        <f t="shared" si="418"/>
        <v>KG-ARI-1909-00203-04602/42754541</v>
      </c>
      <c r="F1215" s="19" t="s">
        <v>2157</v>
      </c>
      <c r="G1215" s="19" t="s">
        <v>2175</v>
      </c>
      <c r="H1215" s="45">
        <v>43733</v>
      </c>
      <c r="I1215" s="46">
        <v>11</v>
      </c>
      <c r="J1215" s="46">
        <v>88</v>
      </c>
      <c r="K1215" s="67">
        <f t="shared" si="419"/>
        <v>8</v>
      </c>
      <c r="L1215" s="47">
        <v>9.25</v>
      </c>
      <c r="M1215" s="68">
        <f t="shared" si="420"/>
        <v>101.75</v>
      </c>
      <c r="N1215" s="46">
        <v>52</v>
      </c>
      <c r="O1215" s="46">
        <v>34</v>
      </c>
      <c r="P1215" s="46">
        <v>41</v>
      </c>
      <c r="Q1215" s="73">
        <f t="shared" si="421"/>
        <v>0.072</v>
      </c>
      <c r="R1215" s="67">
        <f t="shared" si="422"/>
        <v>0.8</v>
      </c>
      <c r="S1215" s="74">
        <f t="shared" si="423"/>
        <v>1.1</v>
      </c>
      <c r="T1215" s="51">
        <v>96.8</v>
      </c>
      <c r="U1215" s="79" t="s">
        <v>3345</v>
      </c>
      <c r="V1215" s="26">
        <f>IF(E1215="","",SUMIF(OUTBOUND!$G:$G,WMS!E1215,OUTBOUND!$L:$L))</f>
        <v>8</v>
      </c>
      <c r="W1215" s="26">
        <f>IF(E1215="","",SUMIF(OUTBOUND!$G:$G,WMS!E1215,OUTBOUND!$M:$M))</f>
        <v>64</v>
      </c>
      <c r="X1215" s="73">
        <f>IF(E1215="","",SUMIF(OUTBOUND!$G:$G,WMS!E1215,OUTBOUND!$O:$O))</f>
        <v>74</v>
      </c>
      <c r="Y1215" s="73">
        <f>IF(E1215="","",SUMIF(OUTBOUND!$G:$G,WMS!E1215,OUTBOUND!$AC:$AC))</f>
        <v>70.4</v>
      </c>
      <c r="Z1215" s="73">
        <f>IF(E1215="","",SUMIF(OUTBOUND!$G:$G,WMS!E1215,OUTBOUND!$P:$P))</f>
        <v>0.576</v>
      </c>
      <c r="AA1215" s="26">
        <f t="shared" si="424"/>
        <v>3</v>
      </c>
      <c r="AB1215" s="26">
        <f t="shared" si="425"/>
        <v>24</v>
      </c>
      <c r="AC1215" s="73">
        <f t="shared" si="426"/>
        <v>27.75</v>
      </c>
      <c r="AD1215" s="73">
        <f t="shared" si="427"/>
        <v>26.4</v>
      </c>
      <c r="AE1215" s="73">
        <f t="shared" si="428"/>
        <v>0.224</v>
      </c>
      <c r="AF1215" s="82" t="b">
        <f t="shared" si="429"/>
        <v>1</v>
      </c>
    </row>
    <row r="1216" spans="1:32">
      <c r="A1216" s="43" t="s">
        <v>3685</v>
      </c>
      <c r="B1216" s="19" t="s">
        <v>2155</v>
      </c>
      <c r="C1216" s="19" t="s">
        <v>4450</v>
      </c>
      <c r="D1216" s="19">
        <v>42618553</v>
      </c>
      <c r="E1216" s="58" t="str">
        <f t="shared" si="418"/>
        <v>KG-ARI-1909-00203-04602/42618553</v>
      </c>
      <c r="F1216" s="19" t="s">
        <v>2157</v>
      </c>
      <c r="G1216" s="19" t="s">
        <v>2164</v>
      </c>
      <c r="H1216" s="45">
        <v>43733</v>
      </c>
      <c r="I1216" s="46">
        <v>5</v>
      </c>
      <c r="J1216" s="46">
        <v>60</v>
      </c>
      <c r="K1216" s="67">
        <f t="shared" si="419"/>
        <v>12</v>
      </c>
      <c r="L1216" s="47">
        <v>3.9</v>
      </c>
      <c r="M1216" s="68">
        <f t="shared" si="420"/>
        <v>19.5</v>
      </c>
      <c r="N1216" s="46">
        <v>34</v>
      </c>
      <c r="O1216" s="46">
        <v>25</v>
      </c>
      <c r="P1216" s="46">
        <v>14</v>
      </c>
      <c r="Q1216" s="73">
        <f t="shared" si="421"/>
        <v>0.012</v>
      </c>
      <c r="R1216" s="67">
        <f t="shared" si="422"/>
        <v>0.06</v>
      </c>
      <c r="S1216" s="74">
        <f t="shared" si="423"/>
        <v>0.3</v>
      </c>
      <c r="T1216" s="51">
        <v>18</v>
      </c>
      <c r="U1216" s="52" t="s">
        <v>3794</v>
      </c>
      <c r="V1216" s="26">
        <f>IF(E1216="","",SUMIF(OUTBOUND!$G:$G,WMS!E1216,OUTBOUND!$L:$L))</f>
        <v>4</v>
      </c>
      <c r="W1216" s="26">
        <f>IF(E1216="","",SUMIF(OUTBOUND!$G:$G,WMS!E1216,OUTBOUND!$M:$M))</f>
        <v>48</v>
      </c>
      <c r="X1216" s="73">
        <f>IF(E1216="","",SUMIF(OUTBOUND!$G:$G,WMS!E1216,OUTBOUND!$O:$O))</f>
        <v>15.6</v>
      </c>
      <c r="Y1216" s="73">
        <f>IF(E1216="","",SUMIF(OUTBOUND!$G:$G,WMS!E1216,OUTBOUND!$AC:$AC))</f>
        <v>14.4</v>
      </c>
      <c r="Z1216" s="73">
        <f>IF(E1216="","",SUMIF(OUTBOUND!$G:$G,WMS!E1216,OUTBOUND!$P:$P))</f>
        <v>0.048</v>
      </c>
      <c r="AA1216" s="26">
        <f t="shared" si="424"/>
        <v>1</v>
      </c>
      <c r="AB1216" s="26">
        <f t="shared" si="425"/>
        <v>12</v>
      </c>
      <c r="AC1216" s="73">
        <f t="shared" si="426"/>
        <v>3.9</v>
      </c>
      <c r="AD1216" s="73">
        <f t="shared" si="427"/>
        <v>3.6</v>
      </c>
      <c r="AE1216" s="73">
        <f t="shared" si="428"/>
        <v>0.012</v>
      </c>
      <c r="AF1216" s="82" t="b">
        <f t="shared" si="429"/>
        <v>1</v>
      </c>
    </row>
    <row r="1217" spans="1:32">
      <c r="A1217" s="43" t="s">
        <v>3685</v>
      </c>
      <c r="B1217" s="19" t="s">
        <v>2155</v>
      </c>
      <c r="C1217" s="19" t="s">
        <v>4450</v>
      </c>
      <c r="D1217" s="19">
        <v>42699279</v>
      </c>
      <c r="E1217" s="58" t="str">
        <f t="shared" si="418"/>
        <v>KG-ARI-1909-00203-04602/42699279</v>
      </c>
      <c r="F1217" s="19" t="s">
        <v>2157</v>
      </c>
      <c r="G1217" s="19" t="s">
        <v>2164</v>
      </c>
      <c r="H1217" s="45">
        <v>43733</v>
      </c>
      <c r="I1217" s="46">
        <v>10</v>
      </c>
      <c r="J1217" s="46">
        <v>60</v>
      </c>
      <c r="K1217" s="67">
        <f t="shared" si="419"/>
        <v>6</v>
      </c>
      <c r="L1217" s="47">
        <v>2.35</v>
      </c>
      <c r="M1217" s="68">
        <f t="shared" si="420"/>
        <v>23.5</v>
      </c>
      <c r="N1217" s="46">
        <v>31</v>
      </c>
      <c r="O1217" s="46">
        <v>21</v>
      </c>
      <c r="P1217" s="46">
        <v>14</v>
      </c>
      <c r="Q1217" s="73">
        <f t="shared" si="421"/>
        <v>0.009</v>
      </c>
      <c r="R1217" s="67">
        <f t="shared" si="422"/>
        <v>0.09</v>
      </c>
      <c r="S1217" s="74">
        <f t="shared" si="423"/>
        <v>0.333333333333333</v>
      </c>
      <c r="T1217" s="51">
        <v>20</v>
      </c>
      <c r="U1217" s="52" t="s">
        <v>3675</v>
      </c>
      <c r="V1217" s="26">
        <f>IF(E1217="","",SUMIF(OUTBOUND!$G:$G,WMS!E1217,OUTBOUND!$L:$L))</f>
        <v>9</v>
      </c>
      <c r="W1217" s="26">
        <f>IF(E1217="","",SUMIF(OUTBOUND!$G:$G,WMS!E1217,OUTBOUND!$M:$M))</f>
        <v>54</v>
      </c>
      <c r="X1217" s="73">
        <f>IF(E1217="","",SUMIF(OUTBOUND!$G:$G,WMS!E1217,OUTBOUND!$O:$O))</f>
        <v>21.15</v>
      </c>
      <c r="Y1217" s="73">
        <f>IF(E1217="","",SUMIF(OUTBOUND!$G:$G,WMS!E1217,OUTBOUND!$AC:$AC))</f>
        <v>18</v>
      </c>
      <c r="Z1217" s="73">
        <f>IF(E1217="","",SUMIF(OUTBOUND!$G:$G,WMS!E1217,OUTBOUND!$P:$P))</f>
        <v>0.081</v>
      </c>
      <c r="AA1217" s="26">
        <f t="shared" si="424"/>
        <v>1</v>
      </c>
      <c r="AB1217" s="26">
        <f t="shared" si="425"/>
        <v>6</v>
      </c>
      <c r="AC1217" s="73">
        <f t="shared" si="426"/>
        <v>2.35</v>
      </c>
      <c r="AD1217" s="73">
        <f t="shared" si="427"/>
        <v>2.00000000000002</v>
      </c>
      <c r="AE1217" s="73">
        <f t="shared" si="428"/>
        <v>0.00900000000000001</v>
      </c>
      <c r="AF1217" s="82" t="b">
        <f t="shared" si="429"/>
        <v>1</v>
      </c>
    </row>
    <row r="1218" spans="1:32">
      <c r="A1218" s="43" t="s">
        <v>3685</v>
      </c>
      <c r="B1218" s="19" t="s">
        <v>2155</v>
      </c>
      <c r="C1218" s="19" t="s">
        <v>4450</v>
      </c>
      <c r="D1218" s="19">
        <v>42700968</v>
      </c>
      <c r="E1218" s="58" t="str">
        <f t="shared" si="418"/>
        <v>KG-ARI-1909-00203-04602/42700968</v>
      </c>
      <c r="F1218" s="19" t="s">
        <v>2157</v>
      </c>
      <c r="G1218" s="19" t="s">
        <v>2164</v>
      </c>
      <c r="H1218" s="45">
        <v>43733</v>
      </c>
      <c r="I1218" s="46">
        <v>21</v>
      </c>
      <c r="J1218" s="46">
        <v>126</v>
      </c>
      <c r="K1218" s="67">
        <f t="shared" si="419"/>
        <v>6</v>
      </c>
      <c r="L1218" s="47">
        <v>5.65</v>
      </c>
      <c r="M1218" s="68">
        <f t="shared" si="420"/>
        <v>118.65</v>
      </c>
      <c r="N1218" s="46">
        <v>33</v>
      </c>
      <c r="O1218" s="46">
        <v>24</v>
      </c>
      <c r="P1218" s="46">
        <v>19</v>
      </c>
      <c r="Q1218" s="73">
        <f t="shared" si="421"/>
        <v>0.015</v>
      </c>
      <c r="R1218" s="67">
        <f t="shared" si="422"/>
        <v>0.32</v>
      </c>
      <c r="S1218" s="74">
        <f t="shared" si="423"/>
        <v>0.833333333333333</v>
      </c>
      <c r="T1218" s="51">
        <v>105</v>
      </c>
      <c r="U1218" s="52" t="s">
        <v>3675</v>
      </c>
      <c r="V1218" s="26">
        <f>IF(E1218="","",SUMIF(OUTBOUND!$G:$G,WMS!E1218,OUTBOUND!$L:$L))</f>
        <v>12</v>
      </c>
      <c r="W1218" s="26">
        <f>IF(E1218="","",SUMIF(OUTBOUND!$G:$G,WMS!E1218,OUTBOUND!$M:$M))</f>
        <v>72</v>
      </c>
      <c r="X1218" s="73">
        <f>IF(E1218="","",SUMIF(OUTBOUND!$G:$G,WMS!E1218,OUTBOUND!$O:$O))</f>
        <v>67.8</v>
      </c>
      <c r="Y1218" s="73">
        <f>IF(E1218="","",SUMIF(OUTBOUND!$G:$G,WMS!E1218,OUTBOUND!$AC:$AC))</f>
        <v>60</v>
      </c>
      <c r="Z1218" s="73">
        <f>IF(E1218="","",SUMIF(OUTBOUND!$G:$G,WMS!E1218,OUTBOUND!$P:$P))</f>
        <v>0.18</v>
      </c>
      <c r="AA1218" s="26">
        <f t="shared" si="424"/>
        <v>9</v>
      </c>
      <c r="AB1218" s="26">
        <f t="shared" si="425"/>
        <v>54</v>
      </c>
      <c r="AC1218" s="73">
        <f t="shared" si="426"/>
        <v>50.85</v>
      </c>
      <c r="AD1218" s="73">
        <f t="shared" si="427"/>
        <v>45</v>
      </c>
      <c r="AE1218" s="73">
        <f t="shared" si="428"/>
        <v>0.14</v>
      </c>
      <c r="AF1218" s="82" t="b">
        <f t="shared" si="429"/>
        <v>1</v>
      </c>
    </row>
    <row r="1219" spans="1:33">
      <c r="A1219" s="61" t="s">
        <v>3685</v>
      </c>
      <c r="B1219" s="62" t="s">
        <v>2155</v>
      </c>
      <c r="C1219" s="62" t="s">
        <v>4450</v>
      </c>
      <c r="D1219" s="62">
        <v>42701149</v>
      </c>
      <c r="E1219" s="58" t="str">
        <f t="shared" si="418"/>
        <v>KG-ARI-1909-00203-04602/42701149</v>
      </c>
      <c r="F1219" s="19" t="s">
        <v>2157</v>
      </c>
      <c r="G1219" s="19" t="s">
        <v>2164</v>
      </c>
      <c r="H1219" s="45">
        <v>43733</v>
      </c>
      <c r="I1219" s="46">
        <v>10</v>
      </c>
      <c r="J1219" s="46">
        <v>60</v>
      </c>
      <c r="K1219" s="67">
        <f t="shared" si="419"/>
        <v>6</v>
      </c>
      <c r="L1219" s="47">
        <v>5.75</v>
      </c>
      <c r="M1219" s="68">
        <f t="shared" si="420"/>
        <v>57.5</v>
      </c>
      <c r="N1219" s="46">
        <v>33</v>
      </c>
      <c r="O1219" s="46">
        <v>24</v>
      </c>
      <c r="P1219" s="46">
        <v>19</v>
      </c>
      <c r="Q1219" s="73">
        <f t="shared" si="421"/>
        <v>0.015</v>
      </c>
      <c r="R1219" s="67">
        <f t="shared" si="422"/>
        <v>0.15</v>
      </c>
      <c r="S1219" s="74">
        <f t="shared" si="423"/>
        <v>0.833333333333333</v>
      </c>
      <c r="T1219" s="51">
        <v>50</v>
      </c>
      <c r="U1219" s="52" t="s">
        <v>3675</v>
      </c>
      <c r="V1219" s="26">
        <f>IF(E1219="","",SUMIF(OUTBOUND!$G:$G,WMS!E1219,OUTBOUND!$L:$L))</f>
        <v>10</v>
      </c>
      <c r="W1219" s="26">
        <f>IF(E1219="","",SUMIF(OUTBOUND!$G:$G,WMS!E1219,OUTBOUND!$M:$M))</f>
        <v>60</v>
      </c>
      <c r="X1219" s="73">
        <f>IF(E1219="","",SUMIF(OUTBOUND!$G:$G,WMS!E1219,OUTBOUND!$O:$O))</f>
        <v>57.5</v>
      </c>
      <c r="Y1219" s="73">
        <f>IF(E1219="","",SUMIF(OUTBOUND!$G:$G,WMS!E1219,OUTBOUND!$AC:$AC))</f>
        <v>50</v>
      </c>
      <c r="Z1219" s="73">
        <f>IF(E1219="","",SUMIF(OUTBOUND!$G:$G,WMS!E1219,OUTBOUND!$P:$P))</f>
        <v>0.15</v>
      </c>
      <c r="AA1219" s="26">
        <f t="shared" si="424"/>
        <v>0</v>
      </c>
      <c r="AB1219" s="26">
        <f t="shared" si="425"/>
        <v>0</v>
      </c>
      <c r="AC1219" s="73">
        <f t="shared" si="426"/>
        <v>0</v>
      </c>
      <c r="AD1219" s="73">
        <f t="shared" si="427"/>
        <v>0</v>
      </c>
      <c r="AE1219" s="73">
        <f t="shared" si="428"/>
        <v>0</v>
      </c>
      <c r="AF1219" s="82" t="e">
        <f t="shared" si="429"/>
        <v>#DIV/0!</v>
      </c>
      <c r="AG1219" s="60" t="s">
        <v>3310</v>
      </c>
    </row>
    <row r="1220" spans="1:32">
      <c r="A1220" s="43" t="s">
        <v>3685</v>
      </c>
      <c r="B1220" s="19" t="s">
        <v>2155</v>
      </c>
      <c r="C1220" s="19" t="s">
        <v>4450</v>
      </c>
      <c r="D1220" s="19">
        <v>42447375</v>
      </c>
      <c r="E1220" s="58" t="str">
        <f t="shared" si="418"/>
        <v>KG-ARI-1909-00203-04602/42447375</v>
      </c>
      <c r="F1220" s="19" t="s">
        <v>2157</v>
      </c>
      <c r="G1220" s="19" t="s">
        <v>2177</v>
      </c>
      <c r="H1220" s="45">
        <v>43733</v>
      </c>
      <c r="I1220" s="46">
        <v>20</v>
      </c>
      <c r="J1220" s="46">
        <v>120</v>
      </c>
      <c r="K1220" s="67">
        <f t="shared" si="419"/>
        <v>6</v>
      </c>
      <c r="L1220" s="47">
        <v>3.65</v>
      </c>
      <c r="M1220" s="68">
        <f t="shared" si="420"/>
        <v>73</v>
      </c>
      <c r="N1220" s="46">
        <v>43</v>
      </c>
      <c r="O1220" s="46">
        <v>29</v>
      </c>
      <c r="P1220" s="46">
        <v>13</v>
      </c>
      <c r="Q1220" s="73">
        <f t="shared" si="421"/>
        <v>0.016</v>
      </c>
      <c r="R1220" s="67">
        <f t="shared" si="422"/>
        <v>0.32</v>
      </c>
      <c r="S1220" s="74">
        <f t="shared" si="423"/>
        <v>0.52</v>
      </c>
      <c r="T1220" s="51">
        <v>62.4</v>
      </c>
      <c r="U1220" s="52" t="s">
        <v>3794</v>
      </c>
      <c r="V1220" s="26">
        <f>IF(E1220="","",SUMIF(OUTBOUND!$G:$G,WMS!E1220,OUTBOUND!$L:$L))</f>
        <v>0</v>
      </c>
      <c r="W1220" s="26">
        <f>IF(E1220="","",SUMIF(OUTBOUND!$G:$G,WMS!E1220,OUTBOUND!$M:$M))</f>
        <v>0</v>
      </c>
      <c r="X1220" s="73">
        <f>IF(E1220="","",SUMIF(OUTBOUND!$G:$G,WMS!E1220,OUTBOUND!$O:$O))</f>
        <v>0</v>
      </c>
      <c r="Y1220" s="73">
        <f>IF(E1220="","",SUMIF(OUTBOUND!$G:$G,WMS!E1220,OUTBOUND!$AC:$AC))</f>
        <v>0</v>
      </c>
      <c r="Z1220" s="73">
        <f>IF(E1220="","",SUMIF(OUTBOUND!$G:$G,WMS!E1220,OUTBOUND!$P:$P))</f>
        <v>0</v>
      </c>
      <c r="AA1220" s="26">
        <f t="shared" si="424"/>
        <v>20</v>
      </c>
      <c r="AB1220" s="26">
        <f t="shared" si="425"/>
        <v>120</v>
      </c>
      <c r="AC1220" s="73">
        <f t="shared" si="426"/>
        <v>73</v>
      </c>
      <c r="AD1220" s="73">
        <f t="shared" si="427"/>
        <v>62.4</v>
      </c>
      <c r="AE1220" s="73">
        <f t="shared" si="428"/>
        <v>0.32</v>
      </c>
      <c r="AF1220" s="82" t="b">
        <f t="shared" si="429"/>
        <v>1</v>
      </c>
    </row>
    <row r="1221" spans="1:32">
      <c r="A1221" s="43" t="s">
        <v>3685</v>
      </c>
      <c r="B1221" s="19" t="s">
        <v>2155</v>
      </c>
      <c r="C1221" s="19" t="s">
        <v>4450</v>
      </c>
      <c r="D1221" s="19">
        <v>42534938</v>
      </c>
      <c r="E1221" s="58" t="str">
        <f t="shared" si="418"/>
        <v>KG-ARI-1909-00203-04602/42534938</v>
      </c>
      <c r="F1221" s="19" t="s">
        <v>2157</v>
      </c>
      <c r="G1221" s="19" t="s">
        <v>2177</v>
      </c>
      <c r="H1221" s="45">
        <v>43733</v>
      </c>
      <c r="I1221" s="46">
        <v>38</v>
      </c>
      <c r="J1221" s="46">
        <v>228</v>
      </c>
      <c r="K1221" s="67">
        <f t="shared" si="419"/>
        <v>6</v>
      </c>
      <c r="L1221" s="47">
        <v>6.4</v>
      </c>
      <c r="M1221" s="68">
        <f t="shared" si="420"/>
        <v>243.2</v>
      </c>
      <c r="N1221" s="46">
        <v>42</v>
      </c>
      <c r="O1221" s="46">
        <v>17</v>
      </c>
      <c r="P1221" s="46">
        <v>23</v>
      </c>
      <c r="Q1221" s="73">
        <f t="shared" si="421"/>
        <v>0.016</v>
      </c>
      <c r="R1221" s="67">
        <f t="shared" si="422"/>
        <v>0.62</v>
      </c>
      <c r="S1221" s="74">
        <f t="shared" si="423"/>
        <v>0.95</v>
      </c>
      <c r="T1221" s="51">
        <v>216.6</v>
      </c>
      <c r="U1221" s="52" t="s">
        <v>3731</v>
      </c>
      <c r="V1221" s="26">
        <f>IF(E1221="","",SUMIF(OUTBOUND!$G:$G,WMS!E1221,OUTBOUND!$L:$L))</f>
        <v>12</v>
      </c>
      <c r="W1221" s="26">
        <f>IF(E1221="","",SUMIF(OUTBOUND!$G:$G,WMS!E1221,OUTBOUND!$M:$M))</f>
        <v>72</v>
      </c>
      <c r="X1221" s="73">
        <f>IF(E1221="","",SUMIF(OUTBOUND!$G:$G,WMS!E1221,OUTBOUND!$O:$O))</f>
        <v>76.8</v>
      </c>
      <c r="Y1221" s="73">
        <f>IF(E1221="","",SUMIF(OUTBOUND!$G:$G,WMS!E1221,OUTBOUND!$AC:$AC))</f>
        <v>68.4</v>
      </c>
      <c r="Z1221" s="73">
        <f>IF(E1221="","",SUMIF(OUTBOUND!$G:$G,WMS!E1221,OUTBOUND!$P:$P))</f>
        <v>0.192</v>
      </c>
      <c r="AA1221" s="26">
        <f t="shared" si="424"/>
        <v>26</v>
      </c>
      <c r="AB1221" s="26">
        <f t="shared" si="425"/>
        <v>156</v>
      </c>
      <c r="AC1221" s="73">
        <f t="shared" si="426"/>
        <v>166.4</v>
      </c>
      <c r="AD1221" s="73">
        <f t="shared" si="427"/>
        <v>148.2</v>
      </c>
      <c r="AE1221" s="73">
        <f t="shared" si="428"/>
        <v>0.428</v>
      </c>
      <c r="AF1221" s="82" t="b">
        <f t="shared" si="429"/>
        <v>1</v>
      </c>
    </row>
    <row r="1222" spans="1:32">
      <c r="A1222" s="43" t="s">
        <v>3685</v>
      </c>
      <c r="B1222" s="19" t="s">
        <v>2155</v>
      </c>
      <c r="C1222" s="19" t="s">
        <v>4450</v>
      </c>
      <c r="D1222" s="19">
        <v>42569787</v>
      </c>
      <c r="E1222" s="58" t="str">
        <f t="shared" si="418"/>
        <v>KG-ARI-1909-00203-04602/42569787</v>
      </c>
      <c r="F1222" s="19" t="s">
        <v>2157</v>
      </c>
      <c r="G1222" s="19" t="s">
        <v>2177</v>
      </c>
      <c r="H1222" s="45">
        <v>43733</v>
      </c>
      <c r="I1222" s="46">
        <v>22</v>
      </c>
      <c r="J1222" s="46">
        <v>88</v>
      </c>
      <c r="K1222" s="67">
        <f t="shared" si="419"/>
        <v>4</v>
      </c>
      <c r="L1222" s="47">
        <v>3.45</v>
      </c>
      <c r="M1222" s="68">
        <f t="shared" si="420"/>
        <v>75.9</v>
      </c>
      <c r="N1222" s="46">
        <v>28</v>
      </c>
      <c r="O1222" s="46">
        <v>28</v>
      </c>
      <c r="P1222" s="46">
        <v>24</v>
      </c>
      <c r="Q1222" s="73">
        <f t="shared" si="421"/>
        <v>0.019</v>
      </c>
      <c r="R1222" s="67">
        <f t="shared" si="422"/>
        <v>0.41</v>
      </c>
      <c r="S1222" s="74">
        <f t="shared" si="423"/>
        <v>0.675</v>
      </c>
      <c r="T1222" s="51">
        <v>59.4</v>
      </c>
      <c r="U1222" s="79" t="s">
        <v>3345</v>
      </c>
      <c r="V1222" s="26">
        <f>IF(E1222="","",SUMIF(OUTBOUND!$G:$G,WMS!E1222,OUTBOUND!$L:$L))</f>
        <v>0</v>
      </c>
      <c r="W1222" s="26">
        <f>IF(E1222="","",SUMIF(OUTBOUND!$G:$G,WMS!E1222,OUTBOUND!$M:$M))</f>
        <v>0</v>
      </c>
      <c r="X1222" s="73">
        <f>IF(E1222="","",SUMIF(OUTBOUND!$G:$G,WMS!E1222,OUTBOUND!$O:$O))</f>
        <v>0</v>
      </c>
      <c r="Y1222" s="73">
        <f>IF(E1222="","",SUMIF(OUTBOUND!$G:$G,WMS!E1222,OUTBOUND!$AC:$AC))</f>
        <v>0</v>
      </c>
      <c r="Z1222" s="73">
        <f>IF(E1222="","",SUMIF(OUTBOUND!$G:$G,WMS!E1222,OUTBOUND!$P:$P))</f>
        <v>0</v>
      </c>
      <c r="AA1222" s="26">
        <f t="shared" si="424"/>
        <v>22</v>
      </c>
      <c r="AB1222" s="26">
        <f t="shared" si="425"/>
        <v>88</v>
      </c>
      <c r="AC1222" s="73">
        <f t="shared" si="426"/>
        <v>75.9</v>
      </c>
      <c r="AD1222" s="73">
        <f t="shared" si="427"/>
        <v>59.4</v>
      </c>
      <c r="AE1222" s="73">
        <f t="shared" si="428"/>
        <v>0.41</v>
      </c>
      <c r="AF1222" s="82" t="b">
        <f t="shared" si="429"/>
        <v>1</v>
      </c>
    </row>
    <row r="1223" spans="1:32">
      <c r="A1223" s="43" t="s">
        <v>3685</v>
      </c>
      <c r="B1223" s="19" t="s">
        <v>2155</v>
      </c>
      <c r="C1223" s="19" t="s">
        <v>4450</v>
      </c>
      <c r="D1223" s="19">
        <v>42727545</v>
      </c>
      <c r="E1223" s="58" t="str">
        <f t="shared" ref="E1223:E1262" si="430">IF(D1223="","",C1223&amp;"/"&amp;D1223)</f>
        <v>KG-ARI-1909-00203-04602/42727545</v>
      </c>
      <c r="F1223" s="19" t="s">
        <v>2157</v>
      </c>
      <c r="G1223" s="19" t="s">
        <v>2177</v>
      </c>
      <c r="H1223" s="45">
        <v>43733</v>
      </c>
      <c r="I1223" s="46">
        <v>27</v>
      </c>
      <c r="J1223" s="46">
        <v>324</v>
      </c>
      <c r="K1223" s="67">
        <f t="shared" ref="K1223:K1262" si="431">IF(J1223="","",J1223/I1223)</f>
        <v>12</v>
      </c>
      <c r="L1223" s="47">
        <v>6.1</v>
      </c>
      <c r="M1223" s="68">
        <f t="shared" ref="M1223:M1262" si="432">IF(L1223="","",ROUND(I1223*L1223,3))</f>
        <v>164.7</v>
      </c>
      <c r="N1223" s="46">
        <v>40</v>
      </c>
      <c r="O1223" s="46">
        <v>19</v>
      </c>
      <c r="P1223" s="46">
        <v>20</v>
      </c>
      <c r="Q1223" s="73">
        <f t="shared" ref="Q1223:Q1262" si="433">IF(P1223="","",ROUND(N1223*O1223*P1223/1000000,3))</f>
        <v>0.015</v>
      </c>
      <c r="R1223" s="67">
        <f t="shared" ref="R1223:R1262" si="434">IF(Q1223="","",ROUND(N1223*O1223*P1223/1000000*I1223,2))</f>
        <v>0.41</v>
      </c>
      <c r="S1223" s="74">
        <f t="shared" ref="S1223:S1262" si="435">IF(T1223="","",T1223/J1223)</f>
        <v>0.5</v>
      </c>
      <c r="T1223" s="51">
        <v>162</v>
      </c>
      <c r="U1223" s="52" t="s">
        <v>3648</v>
      </c>
      <c r="V1223" s="26">
        <f>IF(E1223="","",SUMIF(OUTBOUND!$G:$G,WMS!E1223,OUTBOUND!$L:$L))</f>
        <v>11</v>
      </c>
      <c r="W1223" s="26">
        <f>IF(E1223="","",SUMIF(OUTBOUND!$G:$G,WMS!E1223,OUTBOUND!$M:$M))</f>
        <v>132</v>
      </c>
      <c r="X1223" s="73">
        <f>IF(E1223="","",SUMIF(OUTBOUND!$G:$G,WMS!E1223,OUTBOUND!$O:$O))</f>
        <v>67.1</v>
      </c>
      <c r="Y1223" s="73">
        <f>IF(E1223="","",SUMIF(OUTBOUND!$G:$G,WMS!E1223,OUTBOUND!$AC:$AC))</f>
        <v>66</v>
      </c>
      <c r="Z1223" s="73">
        <f>IF(E1223="","",SUMIF(OUTBOUND!$G:$G,WMS!E1223,OUTBOUND!$P:$P))</f>
        <v>0.165</v>
      </c>
      <c r="AA1223" s="26">
        <f t="shared" ref="AA1223:AA1262" si="436">IF(I1223="","",I1223-V1223)</f>
        <v>16</v>
      </c>
      <c r="AB1223" s="26">
        <f t="shared" ref="AB1223:AB1262" si="437">IF(J1223="","",J1223-W1223)</f>
        <v>192</v>
      </c>
      <c r="AC1223" s="73">
        <f t="shared" ref="AC1223:AC1262" si="438">IF(M1223="","",M1223-X1223)</f>
        <v>97.6</v>
      </c>
      <c r="AD1223" s="73">
        <f t="shared" ref="AD1223:AD1262" si="439">IF(T1223="","",T1223-Y1223)</f>
        <v>96</v>
      </c>
      <c r="AE1223" s="73">
        <f t="shared" ref="AE1223:AE1262" si="440">IF(R1223="","",R1223-Z1223)</f>
        <v>0.245</v>
      </c>
      <c r="AF1223" s="82" t="b">
        <f t="shared" ref="AF1223:AF1262" si="441">IF(AB1223="","",EXACT(K1223,AB1223/AA1223))</f>
        <v>1</v>
      </c>
    </row>
    <row r="1224" spans="1:32">
      <c r="A1224" s="43" t="s">
        <v>3685</v>
      </c>
      <c r="B1224" s="19" t="s">
        <v>2155</v>
      </c>
      <c r="C1224" s="19" t="s">
        <v>4450</v>
      </c>
      <c r="D1224" s="19">
        <v>42727569</v>
      </c>
      <c r="E1224" s="58" t="str">
        <f t="shared" si="430"/>
        <v>KG-ARI-1909-00203-04602/42727569</v>
      </c>
      <c r="F1224" s="19" t="s">
        <v>2157</v>
      </c>
      <c r="G1224" s="19" t="s">
        <v>2177</v>
      </c>
      <c r="H1224" s="45">
        <v>43733</v>
      </c>
      <c r="I1224" s="46">
        <v>14</v>
      </c>
      <c r="J1224" s="46">
        <v>168</v>
      </c>
      <c r="K1224" s="67">
        <f t="shared" si="431"/>
        <v>12</v>
      </c>
      <c r="L1224" s="47">
        <v>4.45</v>
      </c>
      <c r="M1224" s="68">
        <f t="shared" si="432"/>
        <v>62.3</v>
      </c>
      <c r="N1224" s="46">
        <v>32</v>
      </c>
      <c r="O1224" s="46">
        <v>24</v>
      </c>
      <c r="P1224" s="46">
        <v>20</v>
      </c>
      <c r="Q1224" s="73">
        <f t="shared" si="433"/>
        <v>0.015</v>
      </c>
      <c r="R1224" s="67">
        <f t="shared" si="434"/>
        <v>0.22</v>
      </c>
      <c r="S1224" s="74">
        <f t="shared" si="435"/>
        <v>0.3</v>
      </c>
      <c r="T1224" s="51">
        <v>50.4</v>
      </c>
      <c r="U1224" s="52" t="s">
        <v>3648</v>
      </c>
      <c r="V1224" s="26">
        <f>IF(E1224="","",SUMIF(OUTBOUND!$G:$G,WMS!E1224,OUTBOUND!$L:$L))</f>
        <v>11</v>
      </c>
      <c r="W1224" s="26">
        <f>IF(E1224="","",SUMIF(OUTBOUND!$G:$G,WMS!E1224,OUTBOUND!$M:$M))</f>
        <v>132</v>
      </c>
      <c r="X1224" s="73">
        <f>IF(E1224="","",SUMIF(OUTBOUND!$G:$G,WMS!E1224,OUTBOUND!$O:$O))</f>
        <v>48.95</v>
      </c>
      <c r="Y1224" s="73">
        <f>IF(E1224="","",SUMIF(OUTBOUND!$G:$G,WMS!E1224,OUTBOUND!$AC:$AC))</f>
        <v>39.6</v>
      </c>
      <c r="Z1224" s="73">
        <f>IF(E1224="","",SUMIF(OUTBOUND!$G:$G,WMS!E1224,OUTBOUND!$P:$P))</f>
        <v>0.165</v>
      </c>
      <c r="AA1224" s="26">
        <f t="shared" si="436"/>
        <v>3</v>
      </c>
      <c r="AB1224" s="26">
        <f t="shared" si="437"/>
        <v>36</v>
      </c>
      <c r="AC1224" s="73">
        <f t="shared" si="438"/>
        <v>13.35</v>
      </c>
      <c r="AD1224" s="73">
        <f t="shared" si="439"/>
        <v>10.8</v>
      </c>
      <c r="AE1224" s="73">
        <f t="shared" si="440"/>
        <v>0.055</v>
      </c>
      <c r="AF1224" s="82" t="b">
        <f t="shared" si="441"/>
        <v>1</v>
      </c>
    </row>
    <row r="1225" spans="1:32">
      <c r="A1225" s="43" t="s">
        <v>3685</v>
      </c>
      <c r="B1225" s="19" t="s">
        <v>2155</v>
      </c>
      <c r="C1225" s="19" t="s">
        <v>4450</v>
      </c>
      <c r="D1225" s="19">
        <v>42727576</v>
      </c>
      <c r="E1225" s="58" t="str">
        <f t="shared" si="430"/>
        <v>KG-ARI-1909-00203-04602/42727576</v>
      </c>
      <c r="F1225" s="19" t="s">
        <v>2157</v>
      </c>
      <c r="G1225" s="19" t="s">
        <v>2177</v>
      </c>
      <c r="H1225" s="45">
        <v>43733</v>
      </c>
      <c r="I1225" s="46">
        <v>36</v>
      </c>
      <c r="J1225" s="46">
        <v>432</v>
      </c>
      <c r="K1225" s="67">
        <f t="shared" si="431"/>
        <v>12</v>
      </c>
      <c r="L1225" s="47">
        <v>9.1</v>
      </c>
      <c r="M1225" s="68">
        <f t="shared" si="432"/>
        <v>327.6</v>
      </c>
      <c r="N1225" s="46">
        <v>34</v>
      </c>
      <c r="O1225" s="46">
        <v>24</v>
      </c>
      <c r="P1225" s="46">
        <v>26</v>
      </c>
      <c r="Q1225" s="73">
        <f t="shared" si="433"/>
        <v>0.021</v>
      </c>
      <c r="R1225" s="67">
        <f t="shared" si="434"/>
        <v>0.76</v>
      </c>
      <c r="S1225" s="74">
        <f t="shared" si="435"/>
        <v>0.7</v>
      </c>
      <c r="T1225" s="51">
        <v>302.4</v>
      </c>
      <c r="U1225" s="52" t="s">
        <v>3399</v>
      </c>
      <c r="V1225" s="26">
        <f>IF(E1225="","",SUMIF(OUTBOUND!$G:$G,WMS!E1225,OUTBOUND!$L:$L))</f>
        <v>9</v>
      </c>
      <c r="W1225" s="26">
        <f>IF(E1225="","",SUMIF(OUTBOUND!$G:$G,WMS!E1225,OUTBOUND!$M:$M))</f>
        <v>108</v>
      </c>
      <c r="X1225" s="73">
        <f>IF(E1225="","",SUMIF(OUTBOUND!$G:$G,WMS!E1225,OUTBOUND!$O:$O))</f>
        <v>81.9</v>
      </c>
      <c r="Y1225" s="73">
        <f>IF(E1225="","",SUMIF(OUTBOUND!$G:$G,WMS!E1225,OUTBOUND!$AC:$AC))</f>
        <v>75.6</v>
      </c>
      <c r="Z1225" s="73">
        <f>IF(E1225="","",SUMIF(OUTBOUND!$G:$G,WMS!E1225,OUTBOUND!$P:$P))</f>
        <v>0.189</v>
      </c>
      <c r="AA1225" s="26">
        <f t="shared" si="436"/>
        <v>27</v>
      </c>
      <c r="AB1225" s="26">
        <f t="shared" si="437"/>
        <v>324</v>
      </c>
      <c r="AC1225" s="73">
        <f t="shared" si="438"/>
        <v>245.7</v>
      </c>
      <c r="AD1225" s="73">
        <f t="shared" si="439"/>
        <v>226.8</v>
      </c>
      <c r="AE1225" s="73">
        <f t="shared" si="440"/>
        <v>0.571</v>
      </c>
      <c r="AF1225" s="82" t="b">
        <f t="shared" si="441"/>
        <v>1</v>
      </c>
    </row>
    <row r="1226" spans="1:32">
      <c r="A1226" s="83" t="s">
        <v>3685</v>
      </c>
      <c r="B1226" s="35" t="s">
        <v>2155</v>
      </c>
      <c r="C1226" s="35" t="s">
        <v>4450</v>
      </c>
      <c r="D1226" s="35" t="s">
        <v>4455</v>
      </c>
      <c r="E1226" s="58" t="str">
        <f t="shared" si="430"/>
        <v>KG-ARI-1909-00203-04602/42779063A</v>
      </c>
      <c r="F1226" s="19" t="s">
        <v>2157</v>
      </c>
      <c r="G1226" s="19" t="s">
        <v>2177</v>
      </c>
      <c r="H1226" s="45">
        <v>43733</v>
      </c>
      <c r="I1226" s="46">
        <v>56</v>
      </c>
      <c r="J1226" s="46">
        <v>224</v>
      </c>
      <c r="K1226" s="67">
        <f t="shared" si="431"/>
        <v>4</v>
      </c>
      <c r="L1226" s="47">
        <v>4.75</v>
      </c>
      <c r="M1226" s="68">
        <f t="shared" si="432"/>
        <v>266</v>
      </c>
      <c r="N1226" s="46">
        <v>33</v>
      </c>
      <c r="O1226" s="46">
        <v>23</v>
      </c>
      <c r="P1226" s="46">
        <v>31</v>
      </c>
      <c r="Q1226" s="73">
        <f t="shared" si="433"/>
        <v>0.024</v>
      </c>
      <c r="R1226" s="67">
        <f t="shared" si="434"/>
        <v>1.32</v>
      </c>
      <c r="S1226" s="74">
        <f t="shared" si="435"/>
        <v>0.54</v>
      </c>
      <c r="T1226" s="51">
        <v>120.96</v>
      </c>
      <c r="U1226" s="52" t="s">
        <v>3680</v>
      </c>
      <c r="V1226" s="26">
        <f>IF(E1226="","",SUMIF(OUTBOUND!$G:$G,WMS!E1226,OUTBOUND!$L:$L))</f>
        <v>9</v>
      </c>
      <c r="W1226" s="26">
        <f>IF(E1226="","",SUMIF(OUTBOUND!$G:$G,WMS!E1226,OUTBOUND!$M:$M))</f>
        <v>36</v>
      </c>
      <c r="X1226" s="73">
        <f>IF(E1226="","",SUMIF(OUTBOUND!$G:$G,WMS!E1226,OUTBOUND!$O:$O))</f>
        <v>42.75</v>
      </c>
      <c r="Y1226" s="73">
        <f>IF(E1226="","",SUMIF(OUTBOUND!$G:$G,WMS!E1226,OUTBOUND!$AC:$AC))</f>
        <v>19.44</v>
      </c>
      <c r="Z1226" s="73">
        <f>IF(E1226="","",SUMIF(OUTBOUND!$G:$G,WMS!E1226,OUTBOUND!$P:$P))</f>
        <v>0.216</v>
      </c>
      <c r="AA1226" s="26">
        <f t="shared" si="436"/>
        <v>47</v>
      </c>
      <c r="AB1226" s="26">
        <f t="shared" si="437"/>
        <v>188</v>
      </c>
      <c r="AC1226" s="73">
        <f t="shared" si="438"/>
        <v>223.25</v>
      </c>
      <c r="AD1226" s="73">
        <f t="shared" si="439"/>
        <v>101.52</v>
      </c>
      <c r="AE1226" s="73">
        <f t="shared" si="440"/>
        <v>1.104</v>
      </c>
      <c r="AF1226" s="82" t="b">
        <f t="shared" si="441"/>
        <v>1</v>
      </c>
    </row>
    <row r="1227" spans="1:32">
      <c r="A1227" s="83" t="s">
        <v>3685</v>
      </c>
      <c r="B1227" s="35" t="s">
        <v>2155</v>
      </c>
      <c r="C1227" s="35" t="s">
        <v>4450</v>
      </c>
      <c r="D1227" s="35" t="s">
        <v>4456</v>
      </c>
      <c r="E1227" s="58" t="str">
        <f t="shared" si="430"/>
        <v>KG-ARI-1909-00203-04602/42779063B</v>
      </c>
      <c r="F1227" s="19" t="s">
        <v>2157</v>
      </c>
      <c r="G1227" s="19" t="s">
        <v>2159</v>
      </c>
      <c r="H1227" s="45">
        <v>43733</v>
      </c>
      <c r="J1227" s="46">
        <v>224</v>
      </c>
      <c r="K1227" s="67" t="e">
        <f t="shared" si="431"/>
        <v>#DIV/0!</v>
      </c>
      <c r="L1227" s="47">
        <v>4.75</v>
      </c>
      <c r="M1227" s="68">
        <f t="shared" si="432"/>
        <v>0</v>
      </c>
      <c r="N1227" s="46">
        <v>33</v>
      </c>
      <c r="O1227" s="46">
        <v>23</v>
      </c>
      <c r="P1227" s="46">
        <v>31</v>
      </c>
      <c r="Q1227" s="73">
        <f t="shared" si="433"/>
        <v>0.024</v>
      </c>
      <c r="R1227" s="67">
        <f t="shared" si="434"/>
        <v>0</v>
      </c>
      <c r="S1227" s="74">
        <f t="shared" si="435"/>
        <v>0.435</v>
      </c>
      <c r="T1227" s="51">
        <v>97.44</v>
      </c>
      <c r="U1227" s="52" t="s">
        <v>3680</v>
      </c>
      <c r="V1227" s="26">
        <f>IF(E1227="","",SUMIF(OUTBOUND!$G:$G,WMS!E1227,OUTBOUND!$L:$L))</f>
        <v>0</v>
      </c>
      <c r="W1227" s="26">
        <f>IF(E1227="","",SUMIF(OUTBOUND!$G:$G,WMS!E1227,OUTBOUND!$M:$M))</f>
        <v>36</v>
      </c>
      <c r="X1227" s="73">
        <f>IF(E1227="","",SUMIF(OUTBOUND!$G:$G,WMS!E1227,OUTBOUND!$O:$O))</f>
        <v>0</v>
      </c>
      <c r="Y1227" s="73">
        <f>IF(E1227="","",SUMIF(OUTBOUND!$G:$G,WMS!E1227,OUTBOUND!$AC:$AC))</f>
        <v>15.66</v>
      </c>
      <c r="Z1227" s="73">
        <f>IF(E1227="","",SUMIF(OUTBOUND!$G:$G,WMS!E1227,OUTBOUND!$P:$P))</f>
        <v>0</v>
      </c>
      <c r="AA1227" s="26" t="str">
        <f t="shared" si="436"/>
        <v/>
      </c>
      <c r="AB1227" s="26">
        <f t="shared" si="437"/>
        <v>188</v>
      </c>
      <c r="AC1227" s="73">
        <f t="shared" si="438"/>
        <v>0</v>
      </c>
      <c r="AD1227" s="73">
        <f t="shared" si="439"/>
        <v>81.78</v>
      </c>
      <c r="AE1227" s="73">
        <f t="shared" si="440"/>
        <v>0</v>
      </c>
      <c r="AF1227" s="82" t="e">
        <f t="shared" si="441"/>
        <v>#DIV/0!</v>
      </c>
    </row>
    <row r="1228" spans="1:32">
      <c r="A1228" s="43" t="s">
        <v>3685</v>
      </c>
      <c r="B1228" s="19" t="s">
        <v>2155</v>
      </c>
      <c r="C1228" s="19" t="s">
        <v>4450</v>
      </c>
      <c r="D1228" s="19">
        <v>42498957</v>
      </c>
      <c r="E1228" s="58" t="str">
        <f t="shared" si="430"/>
        <v>KG-ARI-1909-00203-04602/42498957</v>
      </c>
      <c r="F1228" s="19" t="s">
        <v>2157</v>
      </c>
      <c r="G1228" s="19" t="s">
        <v>2179</v>
      </c>
      <c r="H1228" s="45">
        <v>43733</v>
      </c>
      <c r="I1228" s="46">
        <v>230</v>
      </c>
      <c r="J1228" s="46">
        <v>460</v>
      </c>
      <c r="K1228" s="67">
        <f t="shared" si="431"/>
        <v>2</v>
      </c>
      <c r="L1228" s="47">
        <v>3.85</v>
      </c>
      <c r="M1228" s="68">
        <f t="shared" si="432"/>
        <v>885.5</v>
      </c>
      <c r="N1228" s="46">
        <v>51</v>
      </c>
      <c r="O1228" s="46">
        <v>25</v>
      </c>
      <c r="P1228" s="46">
        <v>22</v>
      </c>
      <c r="Q1228" s="73">
        <f t="shared" si="433"/>
        <v>0.028</v>
      </c>
      <c r="R1228" s="67">
        <f t="shared" si="434"/>
        <v>6.45</v>
      </c>
      <c r="S1228" s="74">
        <f t="shared" si="435"/>
        <v>2</v>
      </c>
      <c r="T1228" s="51">
        <v>920</v>
      </c>
      <c r="U1228" s="79" t="s">
        <v>3345</v>
      </c>
      <c r="V1228" s="26">
        <f>IF(E1228="","",SUMIF(OUTBOUND!$G:$G,WMS!E1228,OUTBOUND!$L:$L))</f>
        <v>34</v>
      </c>
      <c r="W1228" s="26">
        <f>IF(E1228="","",SUMIF(OUTBOUND!$G:$G,WMS!E1228,OUTBOUND!$M:$M))</f>
        <v>68</v>
      </c>
      <c r="X1228" s="73">
        <f>IF(E1228="","",SUMIF(OUTBOUND!$G:$G,WMS!E1228,OUTBOUND!$O:$O))</f>
        <v>130.9</v>
      </c>
      <c r="Y1228" s="73">
        <f>IF(E1228="","",SUMIF(OUTBOUND!$G:$G,WMS!E1228,OUTBOUND!$AC:$AC))</f>
        <v>136</v>
      </c>
      <c r="Z1228" s="73">
        <f>IF(E1228="","",SUMIF(OUTBOUND!$G:$G,WMS!E1228,OUTBOUND!$P:$P))</f>
        <v>0.952</v>
      </c>
      <c r="AA1228" s="26">
        <f t="shared" si="436"/>
        <v>196</v>
      </c>
      <c r="AB1228" s="26">
        <f t="shared" si="437"/>
        <v>392</v>
      </c>
      <c r="AC1228" s="73">
        <f t="shared" si="438"/>
        <v>754.6</v>
      </c>
      <c r="AD1228" s="73">
        <f t="shared" si="439"/>
        <v>784</v>
      </c>
      <c r="AE1228" s="73">
        <f t="shared" si="440"/>
        <v>5.498</v>
      </c>
      <c r="AF1228" s="82" t="b">
        <f t="shared" si="441"/>
        <v>1</v>
      </c>
    </row>
    <row r="1229" spans="1:32">
      <c r="A1229" s="43" t="s">
        <v>3685</v>
      </c>
      <c r="B1229" s="19" t="s">
        <v>2155</v>
      </c>
      <c r="C1229" s="19" t="s">
        <v>4450</v>
      </c>
      <c r="D1229" s="19">
        <v>42499947</v>
      </c>
      <c r="E1229" s="58" t="str">
        <f t="shared" si="430"/>
        <v>KG-ARI-1909-00203-04602/42499947</v>
      </c>
      <c r="F1229" s="19" t="s">
        <v>2157</v>
      </c>
      <c r="G1229" s="19" t="s">
        <v>2179</v>
      </c>
      <c r="H1229" s="45">
        <v>43733</v>
      </c>
      <c r="I1229" s="46">
        <v>72</v>
      </c>
      <c r="J1229" s="46">
        <v>576</v>
      </c>
      <c r="K1229" s="67">
        <f t="shared" si="431"/>
        <v>8</v>
      </c>
      <c r="L1229" s="47">
        <v>3.7</v>
      </c>
      <c r="M1229" s="68">
        <f t="shared" si="432"/>
        <v>266.4</v>
      </c>
      <c r="N1229" s="46">
        <v>27</v>
      </c>
      <c r="O1229" s="46">
        <v>27</v>
      </c>
      <c r="P1229" s="46">
        <v>20</v>
      </c>
      <c r="Q1229" s="73">
        <f t="shared" si="433"/>
        <v>0.015</v>
      </c>
      <c r="R1229" s="67">
        <f t="shared" si="434"/>
        <v>1.05</v>
      </c>
      <c r="S1229" s="74">
        <f t="shared" si="435"/>
        <v>0.375</v>
      </c>
      <c r="T1229" s="51">
        <v>216</v>
      </c>
      <c r="U1229" s="52" t="s">
        <v>3347</v>
      </c>
      <c r="V1229" s="26">
        <f>IF(E1229="","",SUMIF(OUTBOUND!$G:$G,WMS!E1229,OUTBOUND!$L:$L))</f>
        <v>19</v>
      </c>
      <c r="W1229" s="26">
        <f>IF(E1229="","",SUMIF(OUTBOUND!$G:$G,WMS!E1229,OUTBOUND!$M:$M))</f>
        <v>152</v>
      </c>
      <c r="X1229" s="73">
        <f>IF(E1229="","",SUMIF(OUTBOUND!$G:$G,WMS!E1229,OUTBOUND!$O:$O))</f>
        <v>70.3</v>
      </c>
      <c r="Y1229" s="73">
        <f>IF(E1229="","",SUMIF(OUTBOUND!$G:$G,WMS!E1229,OUTBOUND!$AC:$AC))</f>
        <v>57</v>
      </c>
      <c r="Z1229" s="73">
        <f>IF(E1229="","",SUMIF(OUTBOUND!$G:$G,WMS!E1229,OUTBOUND!$P:$P))</f>
        <v>0.285</v>
      </c>
      <c r="AA1229" s="26">
        <f t="shared" si="436"/>
        <v>53</v>
      </c>
      <c r="AB1229" s="26">
        <f t="shared" si="437"/>
        <v>424</v>
      </c>
      <c r="AC1229" s="73">
        <f t="shared" si="438"/>
        <v>196.1</v>
      </c>
      <c r="AD1229" s="73">
        <f t="shared" si="439"/>
        <v>159</v>
      </c>
      <c r="AE1229" s="73">
        <f t="shared" si="440"/>
        <v>0.765</v>
      </c>
      <c r="AF1229" s="82" t="b">
        <f t="shared" si="441"/>
        <v>1</v>
      </c>
    </row>
    <row r="1230" spans="1:32">
      <c r="A1230" s="43" t="s">
        <v>3685</v>
      </c>
      <c r="B1230" s="19" t="s">
        <v>2155</v>
      </c>
      <c r="C1230" s="19" t="s">
        <v>4450</v>
      </c>
      <c r="D1230" s="19">
        <v>42626244</v>
      </c>
      <c r="E1230" s="58" t="str">
        <f t="shared" si="430"/>
        <v>KG-ARI-1909-00203-04602/42626244</v>
      </c>
      <c r="F1230" s="19" t="s">
        <v>2157</v>
      </c>
      <c r="G1230" s="19" t="s">
        <v>2182</v>
      </c>
      <c r="H1230" s="45">
        <v>43733</v>
      </c>
      <c r="I1230" s="46">
        <v>24</v>
      </c>
      <c r="J1230" s="46">
        <v>96</v>
      </c>
      <c r="K1230" s="67">
        <f t="shared" si="431"/>
        <v>4</v>
      </c>
      <c r="L1230" s="47">
        <v>4.2</v>
      </c>
      <c r="M1230" s="68">
        <f t="shared" si="432"/>
        <v>100.8</v>
      </c>
      <c r="N1230" s="46">
        <v>33</v>
      </c>
      <c r="O1230" s="46">
        <v>17</v>
      </c>
      <c r="P1230" s="46">
        <v>18</v>
      </c>
      <c r="Q1230" s="73">
        <f t="shared" si="433"/>
        <v>0.01</v>
      </c>
      <c r="R1230" s="67">
        <f t="shared" si="434"/>
        <v>0.24</v>
      </c>
      <c r="S1230" s="74">
        <f t="shared" si="435"/>
        <v>0.8</v>
      </c>
      <c r="T1230" s="51">
        <v>76.8</v>
      </c>
      <c r="U1230" s="52" t="s">
        <v>3675</v>
      </c>
      <c r="V1230" s="26">
        <f>IF(E1230="","",SUMIF(OUTBOUND!$G:$G,WMS!E1230,OUTBOUND!$L:$L))</f>
        <v>0</v>
      </c>
      <c r="W1230" s="26">
        <f>IF(E1230="","",SUMIF(OUTBOUND!$G:$G,WMS!E1230,OUTBOUND!$M:$M))</f>
        <v>0</v>
      </c>
      <c r="X1230" s="73">
        <f>IF(E1230="","",SUMIF(OUTBOUND!$G:$G,WMS!E1230,OUTBOUND!$O:$O))</f>
        <v>0</v>
      </c>
      <c r="Y1230" s="73">
        <f>IF(E1230="","",SUMIF(OUTBOUND!$G:$G,WMS!E1230,OUTBOUND!$AC:$AC))</f>
        <v>0</v>
      </c>
      <c r="Z1230" s="73">
        <f>IF(E1230="","",SUMIF(OUTBOUND!$G:$G,WMS!E1230,OUTBOUND!$P:$P))</f>
        <v>0</v>
      </c>
      <c r="AA1230" s="26">
        <f t="shared" si="436"/>
        <v>24</v>
      </c>
      <c r="AB1230" s="26">
        <f t="shared" si="437"/>
        <v>96</v>
      </c>
      <c r="AC1230" s="73">
        <f t="shared" si="438"/>
        <v>100.8</v>
      </c>
      <c r="AD1230" s="73">
        <f t="shared" si="439"/>
        <v>76.8</v>
      </c>
      <c r="AE1230" s="73">
        <f t="shared" si="440"/>
        <v>0.24</v>
      </c>
      <c r="AF1230" s="82" t="b">
        <f t="shared" si="441"/>
        <v>1</v>
      </c>
    </row>
    <row r="1231" spans="1:32">
      <c r="A1231" s="43" t="s">
        <v>3685</v>
      </c>
      <c r="B1231" s="19" t="s">
        <v>2155</v>
      </c>
      <c r="C1231" s="19" t="s">
        <v>4450</v>
      </c>
      <c r="D1231" s="19">
        <v>42619321</v>
      </c>
      <c r="E1231" s="58" t="str">
        <f t="shared" si="430"/>
        <v>KG-ARI-1909-00203-04602/42619321</v>
      </c>
      <c r="F1231" s="19" t="s">
        <v>2157</v>
      </c>
      <c r="G1231" s="19" t="s">
        <v>2179</v>
      </c>
      <c r="H1231" s="45">
        <v>43733</v>
      </c>
      <c r="I1231" s="46">
        <v>44</v>
      </c>
      <c r="J1231" s="46">
        <v>176</v>
      </c>
      <c r="K1231" s="67">
        <f t="shared" si="431"/>
        <v>4</v>
      </c>
      <c r="L1231" s="47">
        <v>9.05</v>
      </c>
      <c r="M1231" s="68">
        <f t="shared" si="432"/>
        <v>398.2</v>
      </c>
      <c r="N1231" s="46">
        <v>42</v>
      </c>
      <c r="O1231" s="46">
        <v>42</v>
      </c>
      <c r="P1231" s="46">
        <v>22</v>
      </c>
      <c r="Q1231" s="73">
        <f t="shared" si="433"/>
        <v>0.039</v>
      </c>
      <c r="R1231" s="67">
        <f t="shared" si="434"/>
        <v>1.71</v>
      </c>
      <c r="S1231" s="74">
        <f t="shared" si="435"/>
        <v>1.9</v>
      </c>
      <c r="T1231" s="51">
        <v>334.4</v>
      </c>
      <c r="U1231" s="79" t="s">
        <v>3345</v>
      </c>
      <c r="V1231" s="26">
        <f>IF(E1231="","",SUMIF(OUTBOUND!$G:$G,WMS!E1231,OUTBOUND!$L:$L))</f>
        <v>36</v>
      </c>
      <c r="W1231" s="26">
        <f>IF(E1231="","",SUMIF(OUTBOUND!$G:$G,WMS!E1231,OUTBOUND!$M:$M))</f>
        <v>144</v>
      </c>
      <c r="X1231" s="73">
        <f>IF(E1231="","",SUMIF(OUTBOUND!$G:$G,WMS!E1231,OUTBOUND!$O:$O))</f>
        <v>325.8</v>
      </c>
      <c r="Y1231" s="73">
        <f>IF(E1231="","",SUMIF(OUTBOUND!$G:$G,WMS!E1231,OUTBOUND!$AC:$AC))</f>
        <v>273.6</v>
      </c>
      <c r="Z1231" s="73">
        <f>IF(E1231="","",SUMIF(OUTBOUND!$G:$G,WMS!E1231,OUTBOUND!$P:$P))</f>
        <v>1.404</v>
      </c>
      <c r="AA1231" s="26">
        <f t="shared" si="436"/>
        <v>8</v>
      </c>
      <c r="AB1231" s="26">
        <f t="shared" si="437"/>
        <v>32</v>
      </c>
      <c r="AC1231" s="73">
        <f t="shared" si="438"/>
        <v>72.4</v>
      </c>
      <c r="AD1231" s="73">
        <f t="shared" si="439"/>
        <v>60.8</v>
      </c>
      <c r="AE1231" s="73">
        <f t="shared" si="440"/>
        <v>0.306</v>
      </c>
      <c r="AF1231" s="82" t="b">
        <f t="shared" si="441"/>
        <v>1</v>
      </c>
    </row>
    <row r="1232" spans="1:32">
      <c r="A1232" s="83" t="s">
        <v>3685</v>
      </c>
      <c r="B1232" s="35" t="s">
        <v>2155</v>
      </c>
      <c r="C1232" s="35" t="s">
        <v>4450</v>
      </c>
      <c r="D1232" s="35" t="s">
        <v>4457</v>
      </c>
      <c r="E1232" s="58" t="str">
        <f t="shared" si="430"/>
        <v>KG-ARI-1909-00203-04602/42757450A</v>
      </c>
      <c r="F1232" s="19" t="s">
        <v>2157</v>
      </c>
      <c r="G1232" s="19" t="s">
        <v>2180</v>
      </c>
      <c r="H1232" s="45">
        <v>43733</v>
      </c>
      <c r="I1232" s="46">
        <v>14</v>
      </c>
      <c r="J1232" s="46">
        <v>112</v>
      </c>
      <c r="K1232" s="67">
        <f t="shared" si="431"/>
        <v>8</v>
      </c>
      <c r="L1232" s="47">
        <v>7.8</v>
      </c>
      <c r="M1232" s="68">
        <f t="shared" si="432"/>
        <v>109.2</v>
      </c>
      <c r="N1232" s="46">
        <v>45</v>
      </c>
      <c r="O1232" s="46">
        <v>23</v>
      </c>
      <c r="P1232" s="46">
        <v>22</v>
      </c>
      <c r="Q1232" s="73">
        <f t="shared" si="433"/>
        <v>0.023</v>
      </c>
      <c r="R1232" s="67">
        <f t="shared" si="434"/>
        <v>0.32</v>
      </c>
      <c r="S1232" s="74">
        <f t="shared" si="435"/>
        <v>0.7125</v>
      </c>
      <c r="T1232" s="51">
        <v>79.8</v>
      </c>
      <c r="U1232" s="52" t="s">
        <v>3731</v>
      </c>
      <c r="V1232" s="26">
        <f>IF(E1232="","",SUMIF(OUTBOUND!$G:$G,WMS!E1232,OUTBOUND!$L:$L))</f>
        <v>10</v>
      </c>
      <c r="W1232" s="26">
        <f>IF(E1232="","",SUMIF(OUTBOUND!$G:$G,WMS!E1232,OUTBOUND!$M:$M))</f>
        <v>80</v>
      </c>
      <c r="X1232" s="73">
        <f>IF(E1232="","",SUMIF(OUTBOUND!$G:$G,WMS!E1232,OUTBOUND!$O:$O))</f>
        <v>78</v>
      </c>
      <c r="Y1232" s="73">
        <f>IF(E1232="","",SUMIF(OUTBOUND!$G:$G,WMS!E1232,OUTBOUND!$AC:$AC))</f>
        <v>57</v>
      </c>
      <c r="Z1232" s="73">
        <f>IF(E1232="","",SUMIF(OUTBOUND!$G:$G,WMS!E1232,OUTBOUND!$P:$P))</f>
        <v>0.23</v>
      </c>
      <c r="AA1232" s="26">
        <f t="shared" si="436"/>
        <v>4</v>
      </c>
      <c r="AB1232" s="26">
        <f t="shared" si="437"/>
        <v>32</v>
      </c>
      <c r="AC1232" s="73">
        <f t="shared" si="438"/>
        <v>31.2</v>
      </c>
      <c r="AD1232" s="73">
        <f t="shared" si="439"/>
        <v>22.8</v>
      </c>
      <c r="AE1232" s="73">
        <f t="shared" si="440"/>
        <v>0.09</v>
      </c>
      <c r="AF1232" s="82" t="b">
        <f t="shared" si="441"/>
        <v>1</v>
      </c>
    </row>
    <row r="1233" spans="1:32">
      <c r="A1233" s="83" t="s">
        <v>3685</v>
      </c>
      <c r="B1233" s="35" t="s">
        <v>2155</v>
      </c>
      <c r="C1233" s="35" t="s">
        <v>4450</v>
      </c>
      <c r="D1233" s="35" t="s">
        <v>4458</v>
      </c>
      <c r="E1233" s="58" t="str">
        <f t="shared" si="430"/>
        <v>KG-ARI-1909-00203-04602/42757450B</v>
      </c>
      <c r="F1233" s="19" t="s">
        <v>2157</v>
      </c>
      <c r="G1233" s="19" t="s">
        <v>2160</v>
      </c>
      <c r="H1233" s="45">
        <v>43733</v>
      </c>
      <c r="J1233" s="46">
        <v>112</v>
      </c>
      <c r="K1233" s="67" t="e">
        <f t="shared" si="431"/>
        <v>#DIV/0!</v>
      </c>
      <c r="L1233" s="47">
        <v>7.8</v>
      </c>
      <c r="M1233" s="68">
        <f t="shared" si="432"/>
        <v>0</v>
      </c>
      <c r="N1233" s="46">
        <v>45</v>
      </c>
      <c r="O1233" s="46">
        <v>23</v>
      </c>
      <c r="P1233" s="46">
        <v>22</v>
      </c>
      <c r="Q1233" s="73">
        <f t="shared" si="433"/>
        <v>0.023</v>
      </c>
      <c r="R1233" s="67">
        <f t="shared" si="434"/>
        <v>0</v>
      </c>
      <c r="S1233" s="74">
        <f t="shared" si="435"/>
        <v>0.1125</v>
      </c>
      <c r="T1233" s="51">
        <v>12.6</v>
      </c>
      <c r="U1233" s="52" t="s">
        <v>3731</v>
      </c>
      <c r="V1233" s="26">
        <f>IF(E1233="","",SUMIF(OUTBOUND!$G:$G,WMS!E1233,OUTBOUND!$L:$L))</f>
        <v>0</v>
      </c>
      <c r="W1233" s="26">
        <f>IF(E1233="","",SUMIF(OUTBOUND!$G:$G,WMS!E1233,OUTBOUND!$M:$M))</f>
        <v>80</v>
      </c>
      <c r="X1233" s="73">
        <f>IF(E1233="","",SUMIF(OUTBOUND!$G:$G,WMS!E1233,OUTBOUND!$O:$O))</f>
        <v>0</v>
      </c>
      <c r="Y1233" s="73">
        <f>IF(E1233="","",SUMIF(OUTBOUND!$G:$G,WMS!E1233,OUTBOUND!$AC:$AC))</f>
        <v>9</v>
      </c>
      <c r="Z1233" s="73">
        <f>IF(E1233="","",SUMIF(OUTBOUND!$G:$G,WMS!E1233,OUTBOUND!$P:$P))</f>
        <v>0</v>
      </c>
      <c r="AA1233" s="26" t="str">
        <f t="shared" si="436"/>
        <v/>
      </c>
      <c r="AB1233" s="26">
        <f t="shared" si="437"/>
        <v>32</v>
      </c>
      <c r="AC1233" s="73">
        <f t="shared" si="438"/>
        <v>0</v>
      </c>
      <c r="AD1233" s="73">
        <f t="shared" si="439"/>
        <v>3.6</v>
      </c>
      <c r="AE1233" s="73">
        <f t="shared" si="440"/>
        <v>0</v>
      </c>
      <c r="AF1233" s="82" t="e">
        <f t="shared" si="441"/>
        <v>#DIV/0!</v>
      </c>
    </row>
    <row r="1234" spans="1:32">
      <c r="A1234" s="83" t="s">
        <v>3685</v>
      </c>
      <c r="B1234" s="35" t="s">
        <v>2155</v>
      </c>
      <c r="C1234" s="35" t="s">
        <v>4450</v>
      </c>
      <c r="D1234" s="35" t="s">
        <v>4015</v>
      </c>
      <c r="E1234" s="58" t="str">
        <f t="shared" si="430"/>
        <v>KG-ARI-1909-00203-04602/42498216A</v>
      </c>
      <c r="F1234" s="19" t="s">
        <v>2157</v>
      </c>
      <c r="G1234" s="19" t="s">
        <v>2180</v>
      </c>
      <c r="H1234" s="45">
        <v>43733</v>
      </c>
      <c r="I1234" s="46">
        <v>5</v>
      </c>
      <c r="J1234" s="46">
        <v>40</v>
      </c>
      <c r="K1234" s="67">
        <f t="shared" si="431"/>
        <v>8</v>
      </c>
      <c r="L1234" s="47">
        <v>10</v>
      </c>
      <c r="M1234" s="68">
        <f t="shared" si="432"/>
        <v>50</v>
      </c>
      <c r="N1234" s="46">
        <v>55</v>
      </c>
      <c r="O1234" s="46">
        <v>28</v>
      </c>
      <c r="P1234" s="46">
        <v>21</v>
      </c>
      <c r="Q1234" s="73">
        <f t="shared" si="433"/>
        <v>0.032</v>
      </c>
      <c r="R1234" s="67">
        <f t="shared" si="434"/>
        <v>0.16</v>
      </c>
      <c r="S1234" s="74">
        <f t="shared" si="435"/>
        <v>0.9125</v>
      </c>
      <c r="T1234" s="51">
        <v>36.5</v>
      </c>
      <c r="U1234" s="52" t="s">
        <v>3680</v>
      </c>
      <c r="V1234" s="26">
        <f>IF(E1234="","",SUMIF(OUTBOUND!$G:$G,WMS!E1234,OUTBOUND!$L:$L))</f>
        <v>1</v>
      </c>
      <c r="W1234" s="26">
        <f>IF(E1234="","",SUMIF(OUTBOUND!$G:$G,WMS!E1234,OUTBOUND!$M:$M))</f>
        <v>8</v>
      </c>
      <c r="X1234" s="73">
        <f>IF(E1234="","",SUMIF(OUTBOUND!$G:$G,WMS!E1234,OUTBOUND!$O:$O))</f>
        <v>10</v>
      </c>
      <c r="Y1234" s="73">
        <f>IF(E1234="","",SUMIF(OUTBOUND!$G:$G,WMS!E1234,OUTBOUND!$AC:$AC))</f>
        <v>7.3</v>
      </c>
      <c r="Z1234" s="73">
        <f>IF(E1234="","",SUMIF(OUTBOUND!$G:$G,WMS!E1234,OUTBOUND!$P:$P))</f>
        <v>0.032</v>
      </c>
      <c r="AA1234" s="26">
        <f t="shared" si="436"/>
        <v>4</v>
      </c>
      <c r="AB1234" s="26">
        <f t="shared" si="437"/>
        <v>32</v>
      </c>
      <c r="AC1234" s="73">
        <f t="shared" si="438"/>
        <v>40</v>
      </c>
      <c r="AD1234" s="73">
        <f t="shared" si="439"/>
        <v>29.2</v>
      </c>
      <c r="AE1234" s="73">
        <f t="shared" si="440"/>
        <v>0.128</v>
      </c>
      <c r="AF1234" s="82" t="b">
        <f t="shared" si="441"/>
        <v>1</v>
      </c>
    </row>
    <row r="1235" spans="1:32">
      <c r="A1235" s="83" t="s">
        <v>3685</v>
      </c>
      <c r="B1235" s="35" t="s">
        <v>2155</v>
      </c>
      <c r="C1235" s="35" t="s">
        <v>4450</v>
      </c>
      <c r="D1235" s="35" t="s">
        <v>4016</v>
      </c>
      <c r="E1235" s="58" t="str">
        <f t="shared" si="430"/>
        <v>KG-ARI-1909-00203-04602/42498216B</v>
      </c>
      <c r="F1235" s="19" t="s">
        <v>2157</v>
      </c>
      <c r="G1235" s="19" t="s">
        <v>2160</v>
      </c>
      <c r="H1235" s="45">
        <v>43733</v>
      </c>
      <c r="J1235" s="46">
        <v>40</v>
      </c>
      <c r="K1235" s="67" t="e">
        <f t="shared" si="431"/>
        <v>#DIV/0!</v>
      </c>
      <c r="L1235" s="47">
        <v>10</v>
      </c>
      <c r="M1235" s="68">
        <f t="shared" si="432"/>
        <v>0</v>
      </c>
      <c r="N1235" s="46">
        <v>55</v>
      </c>
      <c r="O1235" s="46">
        <v>28</v>
      </c>
      <c r="P1235" s="46">
        <v>21</v>
      </c>
      <c r="Q1235" s="73">
        <f t="shared" si="433"/>
        <v>0.032</v>
      </c>
      <c r="R1235" s="67">
        <f t="shared" si="434"/>
        <v>0</v>
      </c>
      <c r="S1235" s="74">
        <f t="shared" si="435"/>
        <v>0.0225</v>
      </c>
      <c r="T1235" s="51">
        <v>0.9</v>
      </c>
      <c r="U1235" s="52" t="s">
        <v>3680</v>
      </c>
      <c r="V1235" s="26">
        <f>IF(E1235="","",SUMIF(OUTBOUND!$G:$G,WMS!E1235,OUTBOUND!$L:$L))</f>
        <v>0</v>
      </c>
      <c r="W1235" s="26">
        <f>IF(E1235="","",SUMIF(OUTBOUND!$G:$G,WMS!E1235,OUTBOUND!$M:$M))</f>
        <v>8</v>
      </c>
      <c r="X1235" s="73">
        <f>IF(E1235="","",SUMIF(OUTBOUND!$G:$G,WMS!E1235,OUTBOUND!$O:$O))</f>
        <v>0</v>
      </c>
      <c r="Y1235" s="73">
        <f>IF(E1235="","",SUMIF(OUTBOUND!$G:$G,WMS!E1235,OUTBOUND!$AC:$AC))</f>
        <v>0.18</v>
      </c>
      <c r="Z1235" s="73">
        <f>IF(E1235="","",SUMIF(OUTBOUND!$G:$G,WMS!E1235,OUTBOUND!$P:$P))</f>
        <v>0</v>
      </c>
      <c r="AA1235" s="26" t="str">
        <f t="shared" si="436"/>
        <v/>
      </c>
      <c r="AB1235" s="26">
        <f t="shared" si="437"/>
        <v>32</v>
      </c>
      <c r="AC1235" s="73">
        <f t="shared" si="438"/>
        <v>0</v>
      </c>
      <c r="AD1235" s="73">
        <f t="shared" si="439"/>
        <v>0.72</v>
      </c>
      <c r="AE1235" s="73">
        <f t="shared" si="440"/>
        <v>0</v>
      </c>
      <c r="AF1235" s="82" t="e">
        <f t="shared" si="441"/>
        <v>#DIV/0!</v>
      </c>
    </row>
    <row r="1236" spans="1:33">
      <c r="A1236" s="61" t="s">
        <v>3685</v>
      </c>
      <c r="B1236" s="62" t="s">
        <v>2155</v>
      </c>
      <c r="C1236" s="62" t="s">
        <v>4450</v>
      </c>
      <c r="D1236" s="62" t="s">
        <v>3718</v>
      </c>
      <c r="E1236" s="58" t="str">
        <f t="shared" si="430"/>
        <v>KG-ARI-1909-00203-04602/42576600A</v>
      </c>
      <c r="F1236" s="19" t="s">
        <v>2157</v>
      </c>
      <c r="G1236" s="19" t="s">
        <v>2180</v>
      </c>
      <c r="H1236" s="45">
        <v>43733</v>
      </c>
      <c r="I1236" s="46">
        <v>3</v>
      </c>
      <c r="J1236" s="46">
        <v>24</v>
      </c>
      <c r="K1236" s="67">
        <f t="shared" si="431"/>
        <v>8</v>
      </c>
      <c r="L1236" s="47">
        <v>7.7</v>
      </c>
      <c r="M1236" s="68">
        <f t="shared" si="432"/>
        <v>23.1</v>
      </c>
      <c r="N1236" s="46">
        <v>45</v>
      </c>
      <c r="O1236" s="46">
        <v>23</v>
      </c>
      <c r="P1236" s="46">
        <v>22</v>
      </c>
      <c r="Q1236" s="73">
        <f t="shared" si="433"/>
        <v>0.023</v>
      </c>
      <c r="R1236" s="67">
        <f t="shared" si="434"/>
        <v>0.07</v>
      </c>
      <c r="S1236" s="74">
        <f t="shared" si="435"/>
        <v>0.7125</v>
      </c>
      <c r="T1236" s="51">
        <v>17.1</v>
      </c>
      <c r="U1236" s="52" t="s">
        <v>3347</v>
      </c>
      <c r="V1236" s="26">
        <f>IF(E1236="","",SUMIF(OUTBOUND!$G:$G,WMS!E1236,OUTBOUND!$L:$L))</f>
        <v>3</v>
      </c>
      <c r="W1236" s="26">
        <f>IF(E1236="","",SUMIF(OUTBOUND!$G:$G,WMS!E1236,OUTBOUND!$M:$M))</f>
        <v>24</v>
      </c>
      <c r="X1236" s="73">
        <f>IF(E1236="","",SUMIF(OUTBOUND!$G:$G,WMS!E1236,OUTBOUND!$O:$O))</f>
        <v>23.1</v>
      </c>
      <c r="Y1236" s="73">
        <f>IF(E1236="","",SUMIF(OUTBOUND!$G:$G,WMS!E1236,OUTBOUND!$AC:$AC))</f>
        <v>17.1</v>
      </c>
      <c r="Z1236" s="73">
        <f>IF(E1236="","",SUMIF(OUTBOUND!$G:$G,WMS!E1236,OUTBOUND!$P:$P))</f>
        <v>0.069</v>
      </c>
      <c r="AA1236" s="26">
        <f t="shared" si="436"/>
        <v>0</v>
      </c>
      <c r="AB1236" s="26">
        <f t="shared" si="437"/>
        <v>0</v>
      </c>
      <c r="AC1236" s="73">
        <f t="shared" si="438"/>
        <v>0</v>
      </c>
      <c r="AD1236" s="73">
        <f t="shared" si="439"/>
        <v>0</v>
      </c>
      <c r="AE1236" s="73">
        <f t="shared" si="440"/>
        <v>0.001</v>
      </c>
      <c r="AF1236" s="82" t="e">
        <f t="shared" si="441"/>
        <v>#DIV/0!</v>
      </c>
      <c r="AG1236" s="60" t="s">
        <v>3310</v>
      </c>
    </row>
    <row r="1237" spans="1:33">
      <c r="A1237" s="61" t="s">
        <v>3685</v>
      </c>
      <c r="B1237" s="62" t="s">
        <v>2155</v>
      </c>
      <c r="C1237" s="62" t="s">
        <v>4450</v>
      </c>
      <c r="D1237" s="62" t="s">
        <v>3720</v>
      </c>
      <c r="E1237" s="58" t="str">
        <f t="shared" si="430"/>
        <v>KG-ARI-1909-00203-04602/42576600B</v>
      </c>
      <c r="F1237" s="19" t="s">
        <v>2157</v>
      </c>
      <c r="G1237" s="19" t="s">
        <v>2160</v>
      </c>
      <c r="H1237" s="45">
        <v>43733</v>
      </c>
      <c r="J1237" s="46">
        <v>24</v>
      </c>
      <c r="K1237" s="67" t="e">
        <f t="shared" si="431"/>
        <v>#DIV/0!</v>
      </c>
      <c r="L1237" s="47">
        <v>7.7</v>
      </c>
      <c r="M1237" s="68">
        <f t="shared" si="432"/>
        <v>0</v>
      </c>
      <c r="N1237" s="46">
        <v>45</v>
      </c>
      <c r="O1237" s="46">
        <v>23</v>
      </c>
      <c r="P1237" s="46">
        <v>22</v>
      </c>
      <c r="Q1237" s="73">
        <f t="shared" si="433"/>
        <v>0.023</v>
      </c>
      <c r="R1237" s="67">
        <f t="shared" si="434"/>
        <v>0</v>
      </c>
      <c r="S1237" s="74">
        <f t="shared" si="435"/>
        <v>0.1125</v>
      </c>
      <c r="T1237" s="51">
        <v>2.7</v>
      </c>
      <c r="U1237" s="52" t="s">
        <v>3347</v>
      </c>
      <c r="V1237" s="26">
        <f>IF(E1237="","",SUMIF(OUTBOUND!$G:$G,WMS!E1237,OUTBOUND!$L:$L))</f>
        <v>0</v>
      </c>
      <c r="W1237" s="26">
        <f>IF(E1237="","",SUMIF(OUTBOUND!$G:$G,WMS!E1237,OUTBOUND!$M:$M))</f>
        <v>24</v>
      </c>
      <c r="X1237" s="73">
        <f>IF(E1237="","",SUMIF(OUTBOUND!$G:$G,WMS!E1237,OUTBOUND!$O:$O))</f>
        <v>0</v>
      </c>
      <c r="Y1237" s="73">
        <f>IF(E1237="","",SUMIF(OUTBOUND!$G:$G,WMS!E1237,OUTBOUND!$AC:$AC))</f>
        <v>2.7</v>
      </c>
      <c r="Z1237" s="73">
        <f>IF(E1237="","",SUMIF(OUTBOUND!$G:$G,WMS!E1237,OUTBOUND!$P:$P))</f>
        <v>0</v>
      </c>
      <c r="AA1237" s="26" t="str">
        <f t="shared" si="436"/>
        <v/>
      </c>
      <c r="AB1237" s="26">
        <f t="shared" si="437"/>
        <v>0</v>
      </c>
      <c r="AC1237" s="73">
        <f t="shared" si="438"/>
        <v>0</v>
      </c>
      <c r="AD1237" s="73">
        <f t="shared" si="439"/>
        <v>0</v>
      </c>
      <c r="AE1237" s="73">
        <f t="shared" si="440"/>
        <v>0</v>
      </c>
      <c r="AF1237" s="82" t="e">
        <f t="shared" si="441"/>
        <v>#DIV/0!</v>
      </c>
      <c r="AG1237" s="60" t="s">
        <v>3310</v>
      </c>
    </row>
    <row r="1238" spans="1:32">
      <c r="A1238" s="83" t="s">
        <v>3685</v>
      </c>
      <c r="B1238" s="35" t="s">
        <v>2155</v>
      </c>
      <c r="C1238" s="35" t="s">
        <v>4450</v>
      </c>
      <c r="D1238" s="35" t="s">
        <v>4459</v>
      </c>
      <c r="E1238" s="58" t="str">
        <f t="shared" si="430"/>
        <v>KG-ARI-1909-00203-04602/42576617A</v>
      </c>
      <c r="F1238" s="19" t="s">
        <v>2157</v>
      </c>
      <c r="G1238" s="19" t="s">
        <v>2180</v>
      </c>
      <c r="H1238" s="45">
        <v>43733</v>
      </c>
      <c r="I1238" s="46">
        <v>56</v>
      </c>
      <c r="J1238" s="46">
        <v>448</v>
      </c>
      <c r="K1238" s="67">
        <f t="shared" si="431"/>
        <v>8</v>
      </c>
      <c r="L1238" s="47">
        <v>7.4</v>
      </c>
      <c r="M1238" s="68">
        <f t="shared" si="432"/>
        <v>414.4</v>
      </c>
      <c r="N1238" s="46">
        <v>45</v>
      </c>
      <c r="O1238" s="46">
        <v>23</v>
      </c>
      <c r="P1238" s="46">
        <v>22</v>
      </c>
      <c r="Q1238" s="73">
        <f t="shared" si="433"/>
        <v>0.023</v>
      </c>
      <c r="R1238" s="67">
        <f t="shared" si="434"/>
        <v>1.28</v>
      </c>
      <c r="S1238" s="74">
        <f t="shared" si="435"/>
        <v>0.7125</v>
      </c>
      <c r="T1238" s="51">
        <v>319.2</v>
      </c>
      <c r="U1238" s="52" t="s">
        <v>4460</v>
      </c>
      <c r="V1238" s="26">
        <f>IF(E1238="","",SUMIF(OUTBOUND!$G:$G,WMS!E1238,OUTBOUND!$L:$L))</f>
        <v>21</v>
      </c>
      <c r="W1238" s="26">
        <f>IF(E1238="","",SUMIF(OUTBOUND!$G:$G,WMS!E1238,OUTBOUND!$M:$M))</f>
        <v>168</v>
      </c>
      <c r="X1238" s="73">
        <f>IF(E1238="","",SUMIF(OUTBOUND!$G:$G,WMS!E1238,OUTBOUND!$O:$O))</f>
        <v>155.4</v>
      </c>
      <c r="Y1238" s="73">
        <f>IF(E1238="","",SUMIF(OUTBOUND!$G:$G,WMS!E1238,OUTBOUND!$AC:$AC))</f>
        <v>119.7</v>
      </c>
      <c r="Z1238" s="73">
        <f>IF(E1238="","",SUMIF(OUTBOUND!$G:$G,WMS!E1238,OUTBOUND!$P:$P))</f>
        <v>0.483</v>
      </c>
      <c r="AA1238" s="26">
        <f t="shared" si="436"/>
        <v>35</v>
      </c>
      <c r="AB1238" s="26">
        <f t="shared" si="437"/>
        <v>280</v>
      </c>
      <c r="AC1238" s="73">
        <f t="shared" si="438"/>
        <v>259</v>
      </c>
      <c r="AD1238" s="73">
        <f t="shared" si="439"/>
        <v>199.5</v>
      </c>
      <c r="AE1238" s="73">
        <f t="shared" si="440"/>
        <v>0.797</v>
      </c>
      <c r="AF1238" s="82" t="b">
        <f t="shared" si="441"/>
        <v>1</v>
      </c>
    </row>
    <row r="1239" spans="1:32">
      <c r="A1239" s="83" t="s">
        <v>3685</v>
      </c>
      <c r="B1239" s="35" t="s">
        <v>2155</v>
      </c>
      <c r="C1239" s="35" t="s">
        <v>4450</v>
      </c>
      <c r="D1239" s="35" t="s">
        <v>4461</v>
      </c>
      <c r="E1239" s="58" t="str">
        <f t="shared" si="430"/>
        <v>KG-ARI-1909-00203-04602/42576617B</v>
      </c>
      <c r="F1239" s="19" t="s">
        <v>2157</v>
      </c>
      <c r="G1239" s="19" t="s">
        <v>2160</v>
      </c>
      <c r="H1239" s="45">
        <v>43733</v>
      </c>
      <c r="J1239" s="46">
        <v>448</v>
      </c>
      <c r="K1239" s="67" t="e">
        <f t="shared" si="431"/>
        <v>#DIV/0!</v>
      </c>
      <c r="L1239" s="47">
        <v>7.4</v>
      </c>
      <c r="M1239" s="68">
        <f t="shared" si="432"/>
        <v>0</v>
      </c>
      <c r="N1239" s="46">
        <v>45</v>
      </c>
      <c r="O1239" s="46">
        <v>23</v>
      </c>
      <c r="P1239" s="46">
        <v>22</v>
      </c>
      <c r="Q1239" s="73">
        <f t="shared" si="433"/>
        <v>0.023</v>
      </c>
      <c r="R1239" s="67">
        <f t="shared" si="434"/>
        <v>0</v>
      </c>
      <c r="S1239" s="74">
        <f t="shared" si="435"/>
        <v>0.1125</v>
      </c>
      <c r="T1239" s="51">
        <v>50.4</v>
      </c>
      <c r="U1239" s="52" t="s">
        <v>4460</v>
      </c>
      <c r="V1239" s="26">
        <f>IF(E1239="","",SUMIF(OUTBOUND!$G:$G,WMS!E1239,OUTBOUND!$L:$L))</f>
        <v>0</v>
      </c>
      <c r="W1239" s="26">
        <f>IF(E1239="","",SUMIF(OUTBOUND!$G:$G,WMS!E1239,OUTBOUND!$M:$M))</f>
        <v>168</v>
      </c>
      <c r="X1239" s="73">
        <f>IF(E1239="","",SUMIF(OUTBOUND!$G:$G,WMS!E1239,OUTBOUND!$O:$O))</f>
        <v>0</v>
      </c>
      <c r="Y1239" s="73">
        <f>IF(E1239="","",SUMIF(OUTBOUND!$G:$G,WMS!E1239,OUTBOUND!$AC:$AC))</f>
        <v>18.9</v>
      </c>
      <c r="Z1239" s="73">
        <f>IF(E1239="","",SUMIF(OUTBOUND!$G:$G,WMS!E1239,OUTBOUND!$P:$P))</f>
        <v>0</v>
      </c>
      <c r="AA1239" s="26" t="str">
        <f t="shared" si="436"/>
        <v/>
      </c>
      <c r="AB1239" s="26">
        <f t="shared" si="437"/>
        <v>280</v>
      </c>
      <c r="AC1239" s="73">
        <f t="shared" si="438"/>
        <v>0</v>
      </c>
      <c r="AD1239" s="73">
        <f t="shared" si="439"/>
        <v>31.5</v>
      </c>
      <c r="AE1239" s="73">
        <f t="shared" si="440"/>
        <v>0</v>
      </c>
      <c r="AF1239" s="82" t="e">
        <f t="shared" si="441"/>
        <v>#DIV/0!</v>
      </c>
    </row>
    <row r="1240" spans="1:32">
      <c r="A1240" s="43" t="s">
        <v>3685</v>
      </c>
      <c r="B1240" s="19" t="s">
        <v>2155</v>
      </c>
      <c r="C1240" s="19" t="s">
        <v>4450</v>
      </c>
      <c r="D1240" s="19">
        <v>42689331</v>
      </c>
      <c r="E1240" s="58" t="str">
        <f t="shared" si="430"/>
        <v>KG-ARI-1909-00203-04602/42689331</v>
      </c>
      <c r="F1240" s="19" t="s">
        <v>2157</v>
      </c>
      <c r="G1240" s="20" t="s">
        <v>2177</v>
      </c>
      <c r="H1240" s="45">
        <v>43733</v>
      </c>
      <c r="I1240" s="46">
        <v>13</v>
      </c>
      <c r="J1240" s="46">
        <v>78</v>
      </c>
      <c r="K1240" s="67">
        <f t="shared" si="431"/>
        <v>6</v>
      </c>
      <c r="L1240" s="47">
        <v>18.15</v>
      </c>
      <c r="M1240" s="68">
        <f t="shared" si="432"/>
        <v>235.95</v>
      </c>
      <c r="N1240" s="46">
        <v>40</v>
      </c>
      <c r="O1240" s="46">
        <v>39</v>
      </c>
      <c r="P1240" s="46">
        <v>35</v>
      </c>
      <c r="Q1240" s="73">
        <f t="shared" si="433"/>
        <v>0.055</v>
      </c>
      <c r="R1240" s="67">
        <f t="shared" si="434"/>
        <v>0.71</v>
      </c>
      <c r="S1240" s="74">
        <f t="shared" si="435"/>
        <v>1.53333333333333</v>
      </c>
      <c r="T1240" s="51">
        <v>119.6</v>
      </c>
      <c r="U1240" s="79" t="s">
        <v>3345</v>
      </c>
      <c r="V1240" s="26">
        <f>IF(E1240="","",SUMIF(OUTBOUND!$G:$G,WMS!E1240,OUTBOUND!$L:$L))</f>
        <v>11</v>
      </c>
      <c r="W1240" s="26">
        <f>IF(E1240="","",SUMIF(OUTBOUND!$G:$G,WMS!E1240,OUTBOUND!$M:$M))</f>
        <v>66</v>
      </c>
      <c r="X1240" s="73">
        <f>IF(E1240="","",SUMIF(OUTBOUND!$G:$G,WMS!E1240,OUTBOUND!$O:$O))</f>
        <v>199.65</v>
      </c>
      <c r="Y1240" s="73">
        <f>IF(E1240="","",SUMIF(OUTBOUND!$G:$G,WMS!E1240,OUTBOUND!$AC:$AC))</f>
        <v>101.2</v>
      </c>
      <c r="Z1240" s="73">
        <f>IF(E1240="","",SUMIF(OUTBOUND!$G:$G,WMS!E1240,OUTBOUND!$P:$P))</f>
        <v>0.605</v>
      </c>
      <c r="AA1240" s="26">
        <f t="shared" si="436"/>
        <v>2</v>
      </c>
      <c r="AB1240" s="26">
        <f t="shared" si="437"/>
        <v>12</v>
      </c>
      <c r="AC1240" s="73">
        <f t="shared" si="438"/>
        <v>36.3</v>
      </c>
      <c r="AD1240" s="73">
        <f t="shared" si="439"/>
        <v>18.4000000000002</v>
      </c>
      <c r="AE1240" s="73">
        <f t="shared" si="440"/>
        <v>0.105</v>
      </c>
      <c r="AF1240" s="82" t="b">
        <f t="shared" si="441"/>
        <v>1</v>
      </c>
    </row>
    <row r="1241" spans="1:33">
      <c r="A1241" s="61" t="s">
        <v>3685</v>
      </c>
      <c r="B1241" s="62" t="s">
        <v>2155</v>
      </c>
      <c r="C1241" s="62" t="s">
        <v>4450</v>
      </c>
      <c r="D1241" s="62">
        <v>42747352</v>
      </c>
      <c r="E1241" s="58" t="str">
        <f t="shared" si="430"/>
        <v>KG-ARI-1909-00203-04602/42747352</v>
      </c>
      <c r="F1241" s="19" t="s">
        <v>2157</v>
      </c>
      <c r="G1241" s="20" t="s">
        <v>2177</v>
      </c>
      <c r="H1241" s="45">
        <v>43733</v>
      </c>
      <c r="I1241" s="46">
        <v>12</v>
      </c>
      <c r="J1241" s="46">
        <v>24</v>
      </c>
      <c r="K1241" s="67">
        <f t="shared" si="431"/>
        <v>2</v>
      </c>
      <c r="L1241" s="47">
        <v>5.8</v>
      </c>
      <c r="M1241" s="68">
        <f t="shared" si="432"/>
        <v>69.6</v>
      </c>
      <c r="N1241" s="46">
        <v>50</v>
      </c>
      <c r="O1241" s="46">
        <v>29</v>
      </c>
      <c r="P1241" s="46">
        <v>14</v>
      </c>
      <c r="Q1241" s="73">
        <f t="shared" si="433"/>
        <v>0.02</v>
      </c>
      <c r="R1241" s="67">
        <f t="shared" si="434"/>
        <v>0.24</v>
      </c>
      <c r="S1241" s="74">
        <f t="shared" si="435"/>
        <v>2.6</v>
      </c>
      <c r="T1241" s="51">
        <v>62.4</v>
      </c>
      <c r="U1241" s="52" t="s">
        <v>3731</v>
      </c>
      <c r="V1241" s="26">
        <f>IF(E1241="","",SUMIF(OUTBOUND!$G:$G,WMS!E1241,OUTBOUND!$L:$L))</f>
        <v>12</v>
      </c>
      <c r="W1241" s="26">
        <f>IF(E1241="","",SUMIF(OUTBOUND!$G:$G,WMS!E1241,OUTBOUND!$M:$M))</f>
        <v>24</v>
      </c>
      <c r="X1241" s="73">
        <f>IF(E1241="","",SUMIF(OUTBOUND!$G:$G,WMS!E1241,OUTBOUND!$O:$O))</f>
        <v>69.6</v>
      </c>
      <c r="Y1241" s="73">
        <f>IF(E1241="","",SUMIF(OUTBOUND!$G:$G,WMS!E1241,OUTBOUND!$AC:$AC))</f>
        <v>62.4</v>
      </c>
      <c r="Z1241" s="73">
        <f>IF(E1241="","",SUMIF(OUTBOUND!$G:$G,WMS!E1241,OUTBOUND!$P:$P))</f>
        <v>0.24</v>
      </c>
      <c r="AA1241" s="26">
        <f t="shared" si="436"/>
        <v>0</v>
      </c>
      <c r="AB1241" s="26">
        <f t="shared" si="437"/>
        <v>0</v>
      </c>
      <c r="AC1241" s="73">
        <f t="shared" si="438"/>
        <v>0</v>
      </c>
      <c r="AD1241" s="73">
        <f t="shared" si="439"/>
        <v>0</v>
      </c>
      <c r="AE1241" s="73">
        <f t="shared" si="440"/>
        <v>0</v>
      </c>
      <c r="AF1241" s="82" t="e">
        <f t="shared" si="441"/>
        <v>#DIV/0!</v>
      </c>
      <c r="AG1241" s="60" t="s">
        <v>3310</v>
      </c>
    </row>
    <row r="1242" spans="1:32">
      <c r="A1242" s="43" t="s">
        <v>3685</v>
      </c>
      <c r="B1242" s="19" t="s">
        <v>2155</v>
      </c>
      <c r="C1242" s="19" t="s">
        <v>4450</v>
      </c>
      <c r="D1242" s="19">
        <v>42748137</v>
      </c>
      <c r="E1242" s="58" t="str">
        <f t="shared" si="430"/>
        <v>KG-ARI-1909-00203-04602/42748137</v>
      </c>
      <c r="F1242" s="19" t="s">
        <v>2157</v>
      </c>
      <c r="G1242" s="20" t="s">
        <v>2177</v>
      </c>
      <c r="H1242" s="45">
        <v>43733</v>
      </c>
      <c r="I1242" s="46">
        <v>14</v>
      </c>
      <c r="J1242" s="46">
        <v>112</v>
      </c>
      <c r="K1242" s="67">
        <f t="shared" si="431"/>
        <v>8</v>
      </c>
      <c r="L1242" s="47">
        <v>13.45</v>
      </c>
      <c r="M1242" s="68">
        <f t="shared" si="432"/>
        <v>188.3</v>
      </c>
      <c r="N1242" s="46">
        <v>61</v>
      </c>
      <c r="O1242" s="46">
        <v>31</v>
      </c>
      <c r="P1242" s="46">
        <v>22</v>
      </c>
      <c r="Q1242" s="73">
        <f t="shared" si="433"/>
        <v>0.042</v>
      </c>
      <c r="R1242" s="67">
        <f t="shared" si="434"/>
        <v>0.58</v>
      </c>
      <c r="S1242" s="74">
        <f t="shared" si="435"/>
        <v>1.5</v>
      </c>
      <c r="T1242" s="51">
        <v>168</v>
      </c>
      <c r="U1242" s="79" t="s">
        <v>3345</v>
      </c>
      <c r="V1242" s="26">
        <f>IF(E1242="","",SUMIF(OUTBOUND!$G:$G,WMS!E1242,OUTBOUND!$L:$L))</f>
        <v>10</v>
      </c>
      <c r="W1242" s="26">
        <f>IF(E1242="","",SUMIF(OUTBOUND!$G:$G,WMS!E1242,OUTBOUND!$M:$M))</f>
        <v>80</v>
      </c>
      <c r="X1242" s="73">
        <f>IF(E1242="","",SUMIF(OUTBOUND!$G:$G,WMS!E1242,OUTBOUND!$O:$O))</f>
        <v>134.5</v>
      </c>
      <c r="Y1242" s="73">
        <f>IF(E1242="","",SUMIF(OUTBOUND!$G:$G,WMS!E1242,OUTBOUND!$AC:$AC))</f>
        <v>120</v>
      </c>
      <c r="Z1242" s="73">
        <f>IF(E1242="","",SUMIF(OUTBOUND!$G:$G,WMS!E1242,OUTBOUND!$P:$P))</f>
        <v>0.42</v>
      </c>
      <c r="AA1242" s="26">
        <f t="shared" si="436"/>
        <v>4</v>
      </c>
      <c r="AB1242" s="26">
        <f t="shared" si="437"/>
        <v>32</v>
      </c>
      <c r="AC1242" s="73">
        <f t="shared" si="438"/>
        <v>53.8</v>
      </c>
      <c r="AD1242" s="73">
        <f t="shared" si="439"/>
        <v>48</v>
      </c>
      <c r="AE1242" s="73">
        <f t="shared" si="440"/>
        <v>0.16</v>
      </c>
      <c r="AF1242" s="82" t="b">
        <f t="shared" si="441"/>
        <v>1</v>
      </c>
    </row>
    <row r="1243" spans="1:33">
      <c r="A1243" s="61" t="s">
        <v>3685</v>
      </c>
      <c r="B1243" s="62" t="s">
        <v>2155</v>
      </c>
      <c r="C1243" s="62" t="s">
        <v>4450</v>
      </c>
      <c r="D1243" s="62">
        <v>42747574</v>
      </c>
      <c r="E1243" s="58" t="str">
        <f t="shared" si="430"/>
        <v>KG-ARI-1909-00203-04602/42747574</v>
      </c>
      <c r="F1243" s="19" t="s">
        <v>2157</v>
      </c>
      <c r="G1243" s="20" t="s">
        <v>2177</v>
      </c>
      <c r="H1243" s="45">
        <v>43733</v>
      </c>
      <c r="I1243" s="46">
        <v>30</v>
      </c>
      <c r="J1243" s="46">
        <v>120</v>
      </c>
      <c r="K1243" s="67">
        <f t="shared" si="431"/>
        <v>4</v>
      </c>
      <c r="L1243" s="47">
        <v>9.7</v>
      </c>
      <c r="M1243" s="68">
        <f t="shared" si="432"/>
        <v>291</v>
      </c>
      <c r="N1243" s="46">
        <v>37</v>
      </c>
      <c r="O1243" s="46">
        <v>31</v>
      </c>
      <c r="P1243" s="46">
        <v>32</v>
      </c>
      <c r="Q1243" s="73">
        <f t="shared" si="433"/>
        <v>0.037</v>
      </c>
      <c r="R1243" s="67">
        <f t="shared" si="434"/>
        <v>1.1</v>
      </c>
      <c r="S1243" s="74">
        <f t="shared" si="435"/>
        <v>2.35</v>
      </c>
      <c r="T1243" s="51">
        <v>282</v>
      </c>
      <c r="U1243" s="52" t="s">
        <v>3769</v>
      </c>
      <c r="V1243" s="26">
        <f>IF(E1243="","",SUMIF(OUTBOUND!$G:$G,WMS!E1243,OUTBOUND!$L:$L))</f>
        <v>30</v>
      </c>
      <c r="W1243" s="26">
        <f>IF(E1243="","",SUMIF(OUTBOUND!$G:$G,WMS!E1243,OUTBOUND!$M:$M))</f>
        <v>120</v>
      </c>
      <c r="X1243" s="73">
        <f>IF(E1243="","",SUMIF(OUTBOUND!$G:$G,WMS!E1243,OUTBOUND!$O:$O))</f>
        <v>291</v>
      </c>
      <c r="Y1243" s="73">
        <f>IF(E1243="","",SUMIF(OUTBOUND!$G:$G,WMS!E1243,OUTBOUND!$AC:$AC))</f>
        <v>282</v>
      </c>
      <c r="Z1243" s="73">
        <f>IF(E1243="","",SUMIF(OUTBOUND!$G:$G,WMS!E1243,OUTBOUND!$P:$P))</f>
        <v>1.11</v>
      </c>
      <c r="AA1243" s="26">
        <f t="shared" si="436"/>
        <v>0</v>
      </c>
      <c r="AB1243" s="26">
        <f t="shared" si="437"/>
        <v>0</v>
      </c>
      <c r="AC1243" s="73">
        <f t="shared" si="438"/>
        <v>0</v>
      </c>
      <c r="AD1243" s="73">
        <f t="shared" si="439"/>
        <v>0</v>
      </c>
      <c r="AE1243" s="73">
        <f t="shared" si="440"/>
        <v>-0.00999999999999979</v>
      </c>
      <c r="AF1243" s="82" t="e">
        <f t="shared" si="441"/>
        <v>#DIV/0!</v>
      </c>
      <c r="AG1243" s="60" t="s">
        <v>3310</v>
      </c>
    </row>
    <row r="1244" spans="1:32">
      <c r="A1244" s="43" t="s">
        <v>3685</v>
      </c>
      <c r="B1244" s="19" t="s">
        <v>2155</v>
      </c>
      <c r="C1244" s="19" t="s">
        <v>4450</v>
      </c>
      <c r="D1244" s="19">
        <v>42747543</v>
      </c>
      <c r="E1244" s="58" t="str">
        <f t="shared" si="430"/>
        <v>KG-ARI-1909-00203-04602/42747543</v>
      </c>
      <c r="F1244" s="19" t="s">
        <v>2157</v>
      </c>
      <c r="G1244" s="20" t="s">
        <v>2177</v>
      </c>
      <c r="H1244" s="45">
        <v>43733</v>
      </c>
      <c r="I1244" s="46">
        <v>59</v>
      </c>
      <c r="J1244" s="46">
        <v>118</v>
      </c>
      <c r="K1244" s="67">
        <f t="shared" si="431"/>
        <v>2</v>
      </c>
      <c r="L1244" s="47">
        <v>5.3</v>
      </c>
      <c r="M1244" s="68">
        <f t="shared" si="432"/>
        <v>312.7</v>
      </c>
      <c r="N1244" s="46">
        <v>49</v>
      </c>
      <c r="O1244" s="46">
        <v>29</v>
      </c>
      <c r="P1244" s="46">
        <v>16</v>
      </c>
      <c r="Q1244" s="73">
        <f t="shared" si="433"/>
        <v>0.023</v>
      </c>
      <c r="R1244" s="67">
        <f t="shared" si="434"/>
        <v>1.34</v>
      </c>
      <c r="S1244" s="74">
        <f t="shared" si="435"/>
        <v>2.65</v>
      </c>
      <c r="T1244" s="51">
        <v>312.7</v>
      </c>
      <c r="U1244" s="52" t="s">
        <v>3648</v>
      </c>
      <c r="V1244" s="26">
        <f>IF(E1244="","",SUMIF(OUTBOUND!$G:$G,WMS!E1244,OUTBOUND!$L:$L))</f>
        <v>39</v>
      </c>
      <c r="W1244" s="26">
        <f>IF(E1244="","",SUMIF(OUTBOUND!$G:$G,WMS!E1244,OUTBOUND!$M:$M))</f>
        <v>78</v>
      </c>
      <c r="X1244" s="73">
        <f>IF(E1244="","",SUMIF(OUTBOUND!$G:$G,WMS!E1244,OUTBOUND!$O:$O))</f>
        <v>206.7</v>
      </c>
      <c r="Y1244" s="73">
        <f>IF(E1244="","",SUMIF(OUTBOUND!$G:$G,WMS!E1244,OUTBOUND!$AC:$AC))</f>
        <v>206.7</v>
      </c>
      <c r="Z1244" s="73">
        <f>IF(E1244="","",SUMIF(OUTBOUND!$G:$G,WMS!E1244,OUTBOUND!$P:$P))</f>
        <v>0.897</v>
      </c>
      <c r="AA1244" s="26">
        <f t="shared" si="436"/>
        <v>20</v>
      </c>
      <c r="AB1244" s="26">
        <f t="shared" si="437"/>
        <v>40</v>
      </c>
      <c r="AC1244" s="73">
        <f t="shared" si="438"/>
        <v>106</v>
      </c>
      <c r="AD1244" s="73">
        <f t="shared" si="439"/>
        <v>106</v>
      </c>
      <c r="AE1244" s="73">
        <f t="shared" si="440"/>
        <v>0.443</v>
      </c>
      <c r="AF1244" s="82" t="b">
        <f t="shared" si="441"/>
        <v>1</v>
      </c>
    </row>
    <row r="1245" spans="1:32">
      <c r="A1245" s="43" t="s">
        <v>3685</v>
      </c>
      <c r="B1245" s="19" t="s">
        <v>2155</v>
      </c>
      <c r="C1245" s="19" t="s">
        <v>4450</v>
      </c>
      <c r="D1245" s="19">
        <v>42747529</v>
      </c>
      <c r="E1245" s="58" t="str">
        <f t="shared" si="430"/>
        <v>KG-ARI-1909-00203-04602/42747529</v>
      </c>
      <c r="F1245" s="19" t="s">
        <v>2157</v>
      </c>
      <c r="G1245" s="20" t="s">
        <v>2177</v>
      </c>
      <c r="H1245" s="45">
        <v>43733</v>
      </c>
      <c r="I1245" s="46">
        <v>30</v>
      </c>
      <c r="J1245" s="46">
        <v>120</v>
      </c>
      <c r="K1245" s="67">
        <f t="shared" si="431"/>
        <v>4</v>
      </c>
      <c r="L1245" s="47">
        <v>8.35</v>
      </c>
      <c r="M1245" s="68">
        <f t="shared" si="432"/>
        <v>250.5</v>
      </c>
      <c r="N1245" s="46">
        <v>43</v>
      </c>
      <c r="O1245" s="46">
        <v>27</v>
      </c>
      <c r="P1245" s="46">
        <v>19</v>
      </c>
      <c r="Q1245" s="73">
        <f t="shared" si="433"/>
        <v>0.022</v>
      </c>
      <c r="R1245" s="67">
        <f t="shared" si="434"/>
        <v>0.66</v>
      </c>
      <c r="S1245" s="74">
        <f t="shared" si="435"/>
        <v>1.9</v>
      </c>
      <c r="T1245" s="51">
        <v>228</v>
      </c>
      <c r="U1245" s="52" t="s">
        <v>3425</v>
      </c>
      <c r="V1245" s="26">
        <f>IF(E1245="","",SUMIF(OUTBOUND!$G:$G,WMS!E1245,OUTBOUND!$L:$L))</f>
        <v>27</v>
      </c>
      <c r="W1245" s="26">
        <f>IF(E1245="","",SUMIF(OUTBOUND!$G:$G,WMS!E1245,OUTBOUND!$M:$M))</f>
        <v>108</v>
      </c>
      <c r="X1245" s="73">
        <f>IF(E1245="","",SUMIF(OUTBOUND!$G:$G,WMS!E1245,OUTBOUND!$O:$O))</f>
        <v>225.45</v>
      </c>
      <c r="Y1245" s="73">
        <f>IF(E1245="","",SUMIF(OUTBOUND!$G:$G,WMS!E1245,OUTBOUND!$AC:$AC))</f>
        <v>205.2</v>
      </c>
      <c r="Z1245" s="73">
        <f>IF(E1245="","",SUMIF(OUTBOUND!$G:$G,WMS!E1245,OUTBOUND!$P:$P))</f>
        <v>0.594</v>
      </c>
      <c r="AA1245" s="26">
        <f t="shared" si="436"/>
        <v>3</v>
      </c>
      <c r="AB1245" s="26">
        <f t="shared" si="437"/>
        <v>12</v>
      </c>
      <c r="AC1245" s="73">
        <f t="shared" si="438"/>
        <v>25.05</v>
      </c>
      <c r="AD1245" s="73">
        <f t="shared" si="439"/>
        <v>22.8</v>
      </c>
      <c r="AE1245" s="73">
        <f t="shared" si="440"/>
        <v>0.0660000000000001</v>
      </c>
      <c r="AF1245" s="82" t="b">
        <f t="shared" si="441"/>
        <v>1</v>
      </c>
    </row>
    <row r="1246" spans="1:32">
      <c r="A1246" s="43" t="s">
        <v>3685</v>
      </c>
      <c r="B1246" s="19" t="s">
        <v>2155</v>
      </c>
      <c r="C1246" s="19" t="s">
        <v>4450</v>
      </c>
      <c r="D1246" s="19">
        <v>42747406</v>
      </c>
      <c r="E1246" s="58" t="str">
        <f t="shared" si="430"/>
        <v>KG-ARI-1909-00203-04602/42747406</v>
      </c>
      <c r="F1246" s="19" t="s">
        <v>2157</v>
      </c>
      <c r="G1246" s="20" t="s">
        <v>2177</v>
      </c>
      <c r="H1246" s="45">
        <v>43733</v>
      </c>
      <c r="I1246" s="46">
        <v>30</v>
      </c>
      <c r="J1246" s="46">
        <v>120</v>
      </c>
      <c r="K1246" s="67">
        <f t="shared" si="431"/>
        <v>4</v>
      </c>
      <c r="L1246" s="47">
        <v>6.1</v>
      </c>
      <c r="M1246" s="68">
        <f t="shared" si="432"/>
        <v>183</v>
      </c>
      <c r="N1246" s="46">
        <v>31</v>
      </c>
      <c r="O1246" s="46">
        <v>19</v>
      </c>
      <c r="P1246" s="46">
        <v>31</v>
      </c>
      <c r="Q1246" s="73">
        <f t="shared" si="433"/>
        <v>0.018</v>
      </c>
      <c r="R1246" s="67">
        <f t="shared" si="434"/>
        <v>0.55</v>
      </c>
      <c r="S1246" s="74">
        <f t="shared" si="435"/>
        <v>1.4</v>
      </c>
      <c r="T1246" s="51">
        <v>168</v>
      </c>
      <c r="U1246" s="52" t="s">
        <v>3425</v>
      </c>
      <c r="V1246" s="26">
        <f>IF(E1246="","",SUMIF(OUTBOUND!$G:$G,WMS!E1246,OUTBOUND!$L:$L))</f>
        <v>16</v>
      </c>
      <c r="W1246" s="26">
        <f>IF(E1246="","",SUMIF(OUTBOUND!$G:$G,WMS!E1246,OUTBOUND!$M:$M))</f>
        <v>64</v>
      </c>
      <c r="X1246" s="73">
        <f>IF(E1246="","",SUMIF(OUTBOUND!$G:$G,WMS!E1246,OUTBOUND!$O:$O))</f>
        <v>97.6</v>
      </c>
      <c r="Y1246" s="73">
        <f>IF(E1246="","",SUMIF(OUTBOUND!$G:$G,WMS!E1246,OUTBOUND!$AC:$AC))</f>
        <v>89.6</v>
      </c>
      <c r="Z1246" s="73">
        <f>IF(E1246="","",SUMIF(OUTBOUND!$G:$G,WMS!E1246,OUTBOUND!$P:$P))</f>
        <v>0.288</v>
      </c>
      <c r="AA1246" s="26">
        <f t="shared" si="436"/>
        <v>14</v>
      </c>
      <c r="AB1246" s="26">
        <f t="shared" si="437"/>
        <v>56</v>
      </c>
      <c r="AC1246" s="73">
        <f t="shared" si="438"/>
        <v>85.4</v>
      </c>
      <c r="AD1246" s="73">
        <f t="shared" si="439"/>
        <v>78.4</v>
      </c>
      <c r="AE1246" s="73">
        <f t="shared" si="440"/>
        <v>0.262</v>
      </c>
      <c r="AF1246" s="82" t="b">
        <f t="shared" si="441"/>
        <v>1</v>
      </c>
    </row>
    <row r="1247" spans="1:32">
      <c r="A1247" s="83" t="s">
        <v>3685</v>
      </c>
      <c r="B1247" s="35" t="s">
        <v>2155</v>
      </c>
      <c r="C1247" s="35" t="s">
        <v>4450</v>
      </c>
      <c r="D1247" s="35" t="s">
        <v>4462</v>
      </c>
      <c r="E1247" s="58" t="str">
        <f t="shared" si="430"/>
        <v>KG-ARI-1909-00203-04602/42576624A</v>
      </c>
      <c r="F1247" s="19" t="s">
        <v>2157</v>
      </c>
      <c r="G1247" s="19" t="s">
        <v>2180</v>
      </c>
      <c r="H1247" s="45">
        <v>43733</v>
      </c>
      <c r="I1247" s="46">
        <v>77</v>
      </c>
      <c r="J1247" s="46">
        <v>924</v>
      </c>
      <c r="K1247" s="67">
        <f t="shared" si="431"/>
        <v>12</v>
      </c>
      <c r="L1247" s="47">
        <v>6.5</v>
      </c>
      <c r="M1247" s="68">
        <f t="shared" si="432"/>
        <v>500.5</v>
      </c>
      <c r="N1247" s="46">
        <v>34</v>
      </c>
      <c r="O1247" s="46">
        <v>23</v>
      </c>
      <c r="P1247" s="46">
        <v>23</v>
      </c>
      <c r="Q1247" s="73">
        <f t="shared" si="433"/>
        <v>0.018</v>
      </c>
      <c r="R1247" s="67">
        <f t="shared" si="434"/>
        <v>1.38</v>
      </c>
      <c r="S1247" s="74">
        <f t="shared" si="435"/>
        <v>0.345833333333333</v>
      </c>
      <c r="T1247" s="51">
        <v>319.55</v>
      </c>
      <c r="U1247" s="52" t="s">
        <v>3791</v>
      </c>
      <c r="V1247" s="26">
        <f>IF(E1247="","",SUMIF(OUTBOUND!$G:$G,WMS!E1247,OUTBOUND!$L:$L))</f>
        <v>17</v>
      </c>
      <c r="W1247" s="26">
        <f>IF(E1247="","",SUMIF(OUTBOUND!$G:$G,WMS!E1247,OUTBOUND!$M:$M))</f>
        <v>204</v>
      </c>
      <c r="X1247" s="73">
        <f>IF(E1247="","",SUMIF(OUTBOUND!$G:$G,WMS!E1247,OUTBOUND!$O:$O))</f>
        <v>110.5</v>
      </c>
      <c r="Y1247" s="73">
        <f>IF(E1247="","",SUMIF(OUTBOUND!$G:$G,WMS!E1247,OUTBOUND!$AC:$AC))</f>
        <v>70.5499999999999</v>
      </c>
      <c r="Z1247" s="73">
        <f>IF(E1247="","",SUMIF(OUTBOUND!$G:$G,WMS!E1247,OUTBOUND!$P:$P))</f>
        <v>0.306</v>
      </c>
      <c r="AA1247" s="26">
        <f t="shared" si="436"/>
        <v>60</v>
      </c>
      <c r="AB1247" s="26">
        <f t="shared" si="437"/>
        <v>720</v>
      </c>
      <c r="AC1247" s="73">
        <f t="shared" si="438"/>
        <v>390</v>
      </c>
      <c r="AD1247" s="73">
        <f t="shared" si="439"/>
        <v>249</v>
      </c>
      <c r="AE1247" s="73">
        <f t="shared" si="440"/>
        <v>1.074</v>
      </c>
      <c r="AF1247" s="82" t="b">
        <f t="shared" si="441"/>
        <v>1</v>
      </c>
    </row>
    <row r="1248" spans="1:32">
      <c r="A1248" s="83" t="s">
        <v>3685</v>
      </c>
      <c r="B1248" s="35" t="s">
        <v>2155</v>
      </c>
      <c r="C1248" s="35" t="s">
        <v>4450</v>
      </c>
      <c r="D1248" s="35" t="s">
        <v>4463</v>
      </c>
      <c r="E1248" s="58" t="str">
        <f t="shared" si="430"/>
        <v>KG-ARI-1909-00203-04602/42576624B</v>
      </c>
      <c r="F1248" s="19" t="s">
        <v>2157</v>
      </c>
      <c r="G1248" s="19" t="s">
        <v>2160</v>
      </c>
      <c r="H1248" s="45">
        <v>43733</v>
      </c>
      <c r="J1248" s="46">
        <v>924</v>
      </c>
      <c r="K1248" s="67" t="e">
        <f t="shared" si="431"/>
        <v>#DIV/0!</v>
      </c>
      <c r="L1248" s="47">
        <v>6.5</v>
      </c>
      <c r="M1248" s="68">
        <f t="shared" si="432"/>
        <v>0</v>
      </c>
      <c r="N1248" s="46">
        <v>34</v>
      </c>
      <c r="O1248" s="46">
        <v>23</v>
      </c>
      <c r="P1248" s="46">
        <v>23</v>
      </c>
      <c r="Q1248" s="73">
        <f t="shared" si="433"/>
        <v>0.018</v>
      </c>
      <c r="R1248" s="67">
        <f t="shared" si="434"/>
        <v>0</v>
      </c>
      <c r="S1248" s="74">
        <f t="shared" si="435"/>
        <v>0.1125</v>
      </c>
      <c r="T1248" s="51">
        <v>103.95</v>
      </c>
      <c r="U1248" s="52" t="s">
        <v>3791</v>
      </c>
      <c r="V1248" s="26">
        <f>IF(E1248="","",SUMIF(OUTBOUND!$G:$G,WMS!E1248,OUTBOUND!$L:$L))</f>
        <v>0</v>
      </c>
      <c r="W1248" s="26">
        <f>IF(E1248="","",SUMIF(OUTBOUND!$G:$G,WMS!E1248,OUTBOUND!$M:$M))</f>
        <v>204</v>
      </c>
      <c r="X1248" s="73">
        <f>IF(E1248="","",SUMIF(OUTBOUND!$G:$G,WMS!E1248,OUTBOUND!$O:$O))</f>
        <v>0</v>
      </c>
      <c r="Y1248" s="73">
        <f>IF(E1248="","",SUMIF(OUTBOUND!$G:$G,WMS!E1248,OUTBOUND!$AC:$AC))</f>
        <v>22.95</v>
      </c>
      <c r="Z1248" s="73">
        <f>IF(E1248="","",SUMIF(OUTBOUND!$G:$G,WMS!E1248,OUTBOUND!$P:$P))</f>
        <v>0</v>
      </c>
      <c r="AA1248" s="26" t="str">
        <f t="shared" si="436"/>
        <v/>
      </c>
      <c r="AB1248" s="26">
        <f t="shared" si="437"/>
        <v>720</v>
      </c>
      <c r="AC1248" s="73">
        <f t="shared" si="438"/>
        <v>0</v>
      </c>
      <c r="AD1248" s="73">
        <f t="shared" si="439"/>
        <v>81</v>
      </c>
      <c r="AE1248" s="73">
        <f t="shared" si="440"/>
        <v>0</v>
      </c>
      <c r="AF1248" s="82" t="e">
        <f t="shared" si="441"/>
        <v>#DIV/0!</v>
      </c>
    </row>
    <row r="1249" spans="1:32">
      <c r="A1249" s="83" t="s">
        <v>3685</v>
      </c>
      <c r="B1249" s="35" t="s">
        <v>2155</v>
      </c>
      <c r="C1249" s="35" t="s">
        <v>4450</v>
      </c>
      <c r="D1249" s="35" t="s">
        <v>4464</v>
      </c>
      <c r="E1249" s="58" t="str">
        <f t="shared" si="430"/>
        <v>KG-ARI-1909-00203-04602/42615965A</v>
      </c>
      <c r="F1249" s="19" t="s">
        <v>2157</v>
      </c>
      <c r="G1249" s="19" t="s">
        <v>2180</v>
      </c>
      <c r="H1249" s="45">
        <v>43733</v>
      </c>
      <c r="I1249" s="46">
        <v>7</v>
      </c>
      <c r="J1249" s="46">
        <v>84</v>
      </c>
      <c r="K1249" s="67">
        <f t="shared" si="431"/>
        <v>12</v>
      </c>
      <c r="L1249" s="47">
        <v>6.3</v>
      </c>
      <c r="M1249" s="68">
        <f t="shared" si="432"/>
        <v>44.1</v>
      </c>
      <c r="N1249" s="46">
        <v>34</v>
      </c>
      <c r="O1249" s="46">
        <v>23</v>
      </c>
      <c r="P1249" s="46">
        <v>23</v>
      </c>
      <c r="Q1249" s="73">
        <f t="shared" si="433"/>
        <v>0.018</v>
      </c>
      <c r="R1249" s="67">
        <f t="shared" si="434"/>
        <v>0.13</v>
      </c>
      <c r="S1249" s="74">
        <f t="shared" si="435"/>
        <v>0.345833333333333</v>
      </c>
      <c r="T1249" s="51">
        <v>29.05</v>
      </c>
      <c r="U1249" s="52" t="s">
        <v>3347</v>
      </c>
      <c r="V1249" s="26">
        <f>IF(E1249="","",SUMIF(OUTBOUND!$G:$G,WMS!E1249,OUTBOUND!$L:$L))</f>
        <v>1</v>
      </c>
      <c r="W1249" s="26">
        <f>IF(E1249="","",SUMIF(OUTBOUND!$G:$G,WMS!E1249,OUTBOUND!$M:$M))</f>
        <v>12</v>
      </c>
      <c r="X1249" s="73">
        <f>IF(E1249="","",SUMIF(OUTBOUND!$G:$G,WMS!E1249,OUTBOUND!$O:$O))</f>
        <v>6.3</v>
      </c>
      <c r="Y1249" s="73">
        <f>IF(E1249="","",SUMIF(OUTBOUND!$G:$G,WMS!E1249,OUTBOUND!$AC:$AC))</f>
        <v>4.15</v>
      </c>
      <c r="Z1249" s="73">
        <f>IF(E1249="","",SUMIF(OUTBOUND!$G:$G,WMS!E1249,OUTBOUND!$P:$P))</f>
        <v>0.018</v>
      </c>
      <c r="AA1249" s="26">
        <f t="shared" si="436"/>
        <v>6</v>
      </c>
      <c r="AB1249" s="26">
        <f t="shared" si="437"/>
        <v>72</v>
      </c>
      <c r="AC1249" s="73">
        <f t="shared" si="438"/>
        <v>37.8</v>
      </c>
      <c r="AD1249" s="73">
        <f t="shared" si="439"/>
        <v>24.9</v>
      </c>
      <c r="AE1249" s="73">
        <f t="shared" si="440"/>
        <v>0.112</v>
      </c>
      <c r="AF1249" s="82" t="b">
        <f t="shared" si="441"/>
        <v>1</v>
      </c>
    </row>
    <row r="1250" spans="1:32">
      <c r="A1250" s="83" t="s">
        <v>3685</v>
      </c>
      <c r="B1250" s="35" t="s">
        <v>2155</v>
      </c>
      <c r="C1250" s="35" t="s">
        <v>4450</v>
      </c>
      <c r="D1250" s="35" t="s">
        <v>4465</v>
      </c>
      <c r="E1250" s="58" t="str">
        <f t="shared" si="430"/>
        <v>KG-ARI-1909-00203-04602/42615965B</v>
      </c>
      <c r="F1250" s="19" t="s">
        <v>2157</v>
      </c>
      <c r="G1250" s="19" t="s">
        <v>2160</v>
      </c>
      <c r="H1250" s="45">
        <v>43733</v>
      </c>
      <c r="J1250" s="46">
        <v>84</v>
      </c>
      <c r="K1250" s="67" t="e">
        <f t="shared" si="431"/>
        <v>#DIV/0!</v>
      </c>
      <c r="L1250" s="47">
        <v>6.3</v>
      </c>
      <c r="M1250" s="68">
        <f t="shared" si="432"/>
        <v>0</v>
      </c>
      <c r="N1250" s="46">
        <v>34</v>
      </c>
      <c r="O1250" s="46">
        <v>23</v>
      </c>
      <c r="P1250" s="46">
        <v>23</v>
      </c>
      <c r="Q1250" s="73">
        <f t="shared" si="433"/>
        <v>0.018</v>
      </c>
      <c r="R1250" s="67">
        <f t="shared" si="434"/>
        <v>0</v>
      </c>
      <c r="S1250" s="74">
        <f t="shared" si="435"/>
        <v>0.1125</v>
      </c>
      <c r="T1250" s="51">
        <v>9.45</v>
      </c>
      <c r="U1250" s="52" t="s">
        <v>3347</v>
      </c>
      <c r="V1250" s="26">
        <f>IF(E1250="","",SUMIF(OUTBOUND!$G:$G,WMS!E1250,OUTBOUND!$L:$L))</f>
        <v>0</v>
      </c>
      <c r="W1250" s="26">
        <f>IF(E1250="","",SUMIF(OUTBOUND!$G:$G,WMS!E1250,OUTBOUND!$M:$M))</f>
        <v>12</v>
      </c>
      <c r="X1250" s="73">
        <f>IF(E1250="","",SUMIF(OUTBOUND!$G:$G,WMS!E1250,OUTBOUND!$O:$O))</f>
        <v>0</v>
      </c>
      <c r="Y1250" s="73">
        <f>IF(E1250="","",SUMIF(OUTBOUND!$G:$G,WMS!E1250,OUTBOUND!$AC:$AC))</f>
        <v>1.35</v>
      </c>
      <c r="Z1250" s="73">
        <f>IF(E1250="","",SUMIF(OUTBOUND!$G:$G,WMS!E1250,OUTBOUND!$P:$P))</f>
        <v>0</v>
      </c>
      <c r="AA1250" s="26" t="str">
        <f t="shared" si="436"/>
        <v/>
      </c>
      <c r="AB1250" s="26">
        <f t="shared" si="437"/>
        <v>72</v>
      </c>
      <c r="AC1250" s="73">
        <f t="shared" si="438"/>
        <v>0</v>
      </c>
      <c r="AD1250" s="73">
        <f t="shared" si="439"/>
        <v>8.1</v>
      </c>
      <c r="AE1250" s="73">
        <f t="shared" si="440"/>
        <v>0</v>
      </c>
      <c r="AF1250" s="82" t="e">
        <f t="shared" si="441"/>
        <v>#DIV/0!</v>
      </c>
    </row>
    <row r="1251" spans="1:32">
      <c r="A1251" s="83" t="s">
        <v>3685</v>
      </c>
      <c r="B1251" s="35" t="s">
        <v>2155</v>
      </c>
      <c r="C1251" s="35" t="s">
        <v>4450</v>
      </c>
      <c r="D1251" s="35" t="s">
        <v>4466</v>
      </c>
      <c r="E1251" s="58" t="str">
        <f t="shared" si="430"/>
        <v>KG-ARI-1909-00203-04602/42576631A</v>
      </c>
      <c r="F1251" s="19" t="s">
        <v>2157</v>
      </c>
      <c r="G1251" s="19" t="s">
        <v>2180</v>
      </c>
      <c r="H1251" s="45">
        <v>43733</v>
      </c>
      <c r="I1251" s="46">
        <v>23</v>
      </c>
      <c r="J1251" s="46">
        <v>276</v>
      </c>
      <c r="K1251" s="67">
        <f t="shared" si="431"/>
        <v>12</v>
      </c>
      <c r="L1251" s="47">
        <v>6.55</v>
      </c>
      <c r="M1251" s="68">
        <f t="shared" si="432"/>
        <v>150.65</v>
      </c>
      <c r="N1251" s="46">
        <v>34</v>
      </c>
      <c r="O1251" s="46">
        <v>23</v>
      </c>
      <c r="P1251" s="46">
        <v>23</v>
      </c>
      <c r="Q1251" s="73">
        <f t="shared" si="433"/>
        <v>0.018</v>
      </c>
      <c r="R1251" s="67">
        <f t="shared" si="434"/>
        <v>0.41</v>
      </c>
      <c r="S1251" s="74">
        <f t="shared" si="435"/>
        <v>0.345833333333333</v>
      </c>
      <c r="T1251" s="51">
        <v>95.45</v>
      </c>
      <c r="U1251" s="52" t="s">
        <v>3425</v>
      </c>
      <c r="V1251" s="26">
        <f>IF(E1251="","",SUMIF(OUTBOUND!$G:$G,WMS!E1251,OUTBOUND!$L:$L))</f>
        <v>10</v>
      </c>
      <c r="W1251" s="26">
        <f>IF(E1251="","",SUMIF(OUTBOUND!$G:$G,WMS!E1251,OUTBOUND!$M:$M))</f>
        <v>120</v>
      </c>
      <c r="X1251" s="73">
        <f>IF(E1251="","",SUMIF(OUTBOUND!$G:$G,WMS!E1251,OUTBOUND!$O:$O))</f>
        <v>65.5</v>
      </c>
      <c r="Y1251" s="73">
        <f>IF(E1251="","",SUMIF(OUTBOUND!$G:$G,WMS!E1251,OUTBOUND!$AC:$AC))</f>
        <v>41.5</v>
      </c>
      <c r="Z1251" s="73">
        <f>IF(E1251="","",SUMIF(OUTBOUND!$G:$G,WMS!E1251,OUTBOUND!$P:$P))</f>
        <v>0.18</v>
      </c>
      <c r="AA1251" s="26">
        <f t="shared" si="436"/>
        <v>13</v>
      </c>
      <c r="AB1251" s="26">
        <f t="shared" si="437"/>
        <v>156</v>
      </c>
      <c r="AC1251" s="73">
        <f t="shared" si="438"/>
        <v>85.15</v>
      </c>
      <c r="AD1251" s="73">
        <f t="shared" si="439"/>
        <v>53.95</v>
      </c>
      <c r="AE1251" s="73">
        <f t="shared" si="440"/>
        <v>0.23</v>
      </c>
      <c r="AF1251" s="82" t="b">
        <f t="shared" si="441"/>
        <v>1</v>
      </c>
    </row>
    <row r="1252" spans="1:32">
      <c r="A1252" s="83" t="s">
        <v>3685</v>
      </c>
      <c r="B1252" s="35" t="s">
        <v>2155</v>
      </c>
      <c r="C1252" s="35" t="s">
        <v>4450</v>
      </c>
      <c r="D1252" s="35" t="s">
        <v>4467</v>
      </c>
      <c r="E1252" s="58" t="str">
        <f t="shared" si="430"/>
        <v>KG-ARI-1909-00203-04602/42576631B</v>
      </c>
      <c r="F1252" s="19" t="s">
        <v>2157</v>
      </c>
      <c r="G1252" s="19" t="s">
        <v>2160</v>
      </c>
      <c r="H1252" s="45">
        <v>43733</v>
      </c>
      <c r="J1252" s="46">
        <v>276</v>
      </c>
      <c r="K1252" s="67" t="e">
        <f t="shared" si="431"/>
        <v>#DIV/0!</v>
      </c>
      <c r="L1252" s="47">
        <v>6.55</v>
      </c>
      <c r="M1252" s="68">
        <f t="shared" si="432"/>
        <v>0</v>
      </c>
      <c r="N1252" s="46">
        <v>34</v>
      </c>
      <c r="O1252" s="46">
        <v>23</v>
      </c>
      <c r="P1252" s="46">
        <v>23</v>
      </c>
      <c r="Q1252" s="73">
        <f t="shared" si="433"/>
        <v>0.018</v>
      </c>
      <c r="R1252" s="67">
        <f t="shared" si="434"/>
        <v>0</v>
      </c>
      <c r="S1252" s="74">
        <f t="shared" si="435"/>
        <v>0.1125</v>
      </c>
      <c r="T1252" s="51">
        <v>31.05</v>
      </c>
      <c r="U1252" s="52" t="s">
        <v>3425</v>
      </c>
      <c r="V1252" s="26">
        <f>IF(E1252="","",SUMIF(OUTBOUND!$G:$G,WMS!E1252,OUTBOUND!$L:$L))</f>
        <v>0</v>
      </c>
      <c r="W1252" s="26">
        <f>IF(E1252="","",SUMIF(OUTBOUND!$G:$G,WMS!E1252,OUTBOUND!$M:$M))</f>
        <v>120</v>
      </c>
      <c r="X1252" s="73">
        <f>IF(E1252="","",SUMIF(OUTBOUND!$G:$G,WMS!E1252,OUTBOUND!$O:$O))</f>
        <v>0</v>
      </c>
      <c r="Y1252" s="73">
        <f>IF(E1252="","",SUMIF(OUTBOUND!$G:$G,WMS!E1252,OUTBOUND!$AC:$AC))</f>
        <v>13.5</v>
      </c>
      <c r="Z1252" s="73">
        <f>IF(E1252="","",SUMIF(OUTBOUND!$G:$G,WMS!E1252,OUTBOUND!$P:$P))</f>
        <v>0</v>
      </c>
      <c r="AA1252" s="26" t="str">
        <f t="shared" si="436"/>
        <v/>
      </c>
      <c r="AB1252" s="26">
        <f t="shared" si="437"/>
        <v>156</v>
      </c>
      <c r="AC1252" s="73">
        <f t="shared" si="438"/>
        <v>0</v>
      </c>
      <c r="AD1252" s="73">
        <f t="shared" si="439"/>
        <v>17.55</v>
      </c>
      <c r="AE1252" s="73">
        <f t="shared" si="440"/>
        <v>0</v>
      </c>
      <c r="AF1252" s="82" t="e">
        <f t="shared" si="441"/>
        <v>#DIV/0!</v>
      </c>
    </row>
    <row r="1253" spans="1:32">
      <c r="A1253" s="83" t="s">
        <v>3685</v>
      </c>
      <c r="B1253" s="35" t="s">
        <v>2155</v>
      </c>
      <c r="C1253" s="35" t="s">
        <v>4450</v>
      </c>
      <c r="D1253" s="35" t="s">
        <v>4468</v>
      </c>
      <c r="E1253" s="58" t="str">
        <f t="shared" si="430"/>
        <v>KG-ARI-1909-00203-04602/42708353A</v>
      </c>
      <c r="F1253" s="19" t="s">
        <v>2157</v>
      </c>
      <c r="G1253" s="19" t="s">
        <v>2180</v>
      </c>
      <c r="H1253" s="45">
        <v>43733</v>
      </c>
      <c r="I1253" s="46">
        <v>21</v>
      </c>
      <c r="J1253" s="46">
        <v>252</v>
      </c>
      <c r="K1253" s="67">
        <f t="shared" si="431"/>
        <v>12</v>
      </c>
      <c r="L1253" s="47">
        <v>6.6</v>
      </c>
      <c r="M1253" s="68">
        <f t="shared" si="432"/>
        <v>138.6</v>
      </c>
      <c r="N1253" s="46">
        <v>34</v>
      </c>
      <c r="O1253" s="46">
        <v>23</v>
      </c>
      <c r="P1253" s="46">
        <v>23</v>
      </c>
      <c r="Q1253" s="73">
        <f t="shared" si="433"/>
        <v>0.018</v>
      </c>
      <c r="R1253" s="67">
        <f t="shared" si="434"/>
        <v>0.38</v>
      </c>
      <c r="S1253" s="74">
        <f t="shared" si="435"/>
        <v>0.345833333333333</v>
      </c>
      <c r="T1253" s="51">
        <v>87.15</v>
      </c>
      <c r="U1253" s="52" t="s">
        <v>4460</v>
      </c>
      <c r="V1253" s="26">
        <f>IF(E1253="","",SUMIF(OUTBOUND!$G:$G,WMS!E1253,OUTBOUND!$L:$L))</f>
        <v>11</v>
      </c>
      <c r="W1253" s="26">
        <f>IF(E1253="","",SUMIF(OUTBOUND!$G:$G,WMS!E1253,OUTBOUND!$M:$M))</f>
        <v>132</v>
      </c>
      <c r="X1253" s="73">
        <f>IF(E1253="","",SUMIF(OUTBOUND!$G:$G,WMS!E1253,OUTBOUND!$O:$O))</f>
        <v>72.6</v>
      </c>
      <c r="Y1253" s="73">
        <f>IF(E1253="","",SUMIF(OUTBOUND!$G:$G,WMS!E1253,OUTBOUND!$AC:$AC))</f>
        <v>45.65</v>
      </c>
      <c r="Z1253" s="73">
        <f>IF(E1253="","",SUMIF(OUTBOUND!$G:$G,WMS!E1253,OUTBOUND!$P:$P))</f>
        <v>0.198</v>
      </c>
      <c r="AA1253" s="26">
        <f t="shared" si="436"/>
        <v>10</v>
      </c>
      <c r="AB1253" s="26">
        <f t="shared" si="437"/>
        <v>120</v>
      </c>
      <c r="AC1253" s="73">
        <f t="shared" si="438"/>
        <v>66</v>
      </c>
      <c r="AD1253" s="73">
        <f t="shared" si="439"/>
        <v>41.5</v>
      </c>
      <c r="AE1253" s="73">
        <f t="shared" si="440"/>
        <v>0.182</v>
      </c>
      <c r="AF1253" s="82" t="b">
        <f t="shared" si="441"/>
        <v>1</v>
      </c>
    </row>
    <row r="1254" spans="1:32">
      <c r="A1254" s="83" t="s">
        <v>3685</v>
      </c>
      <c r="B1254" s="35" t="s">
        <v>2155</v>
      </c>
      <c r="C1254" s="35" t="s">
        <v>4450</v>
      </c>
      <c r="D1254" s="35" t="s">
        <v>4469</v>
      </c>
      <c r="E1254" s="58" t="str">
        <f t="shared" si="430"/>
        <v>KG-ARI-1909-00203-04602/42708353B</v>
      </c>
      <c r="F1254" s="19" t="s">
        <v>2157</v>
      </c>
      <c r="G1254" s="19" t="s">
        <v>2160</v>
      </c>
      <c r="H1254" s="45">
        <v>43733</v>
      </c>
      <c r="J1254" s="46">
        <v>252</v>
      </c>
      <c r="K1254" s="67" t="e">
        <f t="shared" si="431"/>
        <v>#DIV/0!</v>
      </c>
      <c r="L1254" s="47">
        <v>6.6</v>
      </c>
      <c r="M1254" s="68">
        <f t="shared" si="432"/>
        <v>0</v>
      </c>
      <c r="N1254" s="46">
        <v>34</v>
      </c>
      <c r="O1254" s="46">
        <v>23</v>
      </c>
      <c r="P1254" s="46">
        <v>23</v>
      </c>
      <c r="Q1254" s="73">
        <f t="shared" si="433"/>
        <v>0.018</v>
      </c>
      <c r="R1254" s="67">
        <f t="shared" si="434"/>
        <v>0</v>
      </c>
      <c r="S1254" s="74">
        <f t="shared" si="435"/>
        <v>0.1125</v>
      </c>
      <c r="T1254" s="51">
        <v>28.35</v>
      </c>
      <c r="U1254" s="52" t="s">
        <v>4460</v>
      </c>
      <c r="V1254" s="26">
        <f>IF(E1254="","",SUMIF(OUTBOUND!$G:$G,WMS!E1254,OUTBOUND!$L:$L))</f>
        <v>0</v>
      </c>
      <c r="W1254" s="26">
        <f>IF(E1254="","",SUMIF(OUTBOUND!$G:$G,WMS!E1254,OUTBOUND!$M:$M))</f>
        <v>132</v>
      </c>
      <c r="X1254" s="73">
        <f>IF(E1254="","",SUMIF(OUTBOUND!$G:$G,WMS!E1254,OUTBOUND!$O:$O))</f>
        <v>0</v>
      </c>
      <c r="Y1254" s="73">
        <f>IF(E1254="","",SUMIF(OUTBOUND!$G:$G,WMS!E1254,OUTBOUND!$AC:$AC))</f>
        <v>14.85</v>
      </c>
      <c r="Z1254" s="73">
        <f>IF(E1254="","",SUMIF(OUTBOUND!$G:$G,WMS!E1254,OUTBOUND!$P:$P))</f>
        <v>0</v>
      </c>
      <c r="AA1254" s="26" t="str">
        <f t="shared" si="436"/>
        <v/>
      </c>
      <c r="AB1254" s="26">
        <f t="shared" si="437"/>
        <v>120</v>
      </c>
      <c r="AC1254" s="73">
        <f t="shared" si="438"/>
        <v>0</v>
      </c>
      <c r="AD1254" s="73">
        <f t="shared" si="439"/>
        <v>13.5</v>
      </c>
      <c r="AE1254" s="73">
        <f t="shared" si="440"/>
        <v>0</v>
      </c>
      <c r="AF1254" s="82" t="e">
        <f t="shared" si="441"/>
        <v>#DIV/0!</v>
      </c>
    </row>
    <row r="1255" spans="1:32">
      <c r="A1255" s="43" t="s">
        <v>3685</v>
      </c>
      <c r="B1255" s="19" t="s">
        <v>2155</v>
      </c>
      <c r="C1255" s="19" t="s">
        <v>4470</v>
      </c>
      <c r="D1255" s="19">
        <v>42729310</v>
      </c>
      <c r="E1255" s="58" t="str">
        <f t="shared" si="430"/>
        <v>KG-ARI-1909-00203-04604/42729310</v>
      </c>
      <c r="F1255" s="19" t="s">
        <v>2157</v>
      </c>
      <c r="G1255" s="19" t="s">
        <v>2161</v>
      </c>
      <c r="H1255" s="45">
        <v>43733</v>
      </c>
      <c r="I1255" s="46">
        <v>5</v>
      </c>
      <c r="J1255" s="46">
        <v>30</v>
      </c>
      <c r="K1255" s="67">
        <f t="shared" si="431"/>
        <v>6</v>
      </c>
      <c r="L1255" s="47">
        <v>2.75</v>
      </c>
      <c r="M1255" s="68">
        <f t="shared" si="432"/>
        <v>13.75</v>
      </c>
      <c r="N1255" s="46">
        <v>40</v>
      </c>
      <c r="O1255" s="46">
        <v>42</v>
      </c>
      <c r="P1255" s="46">
        <v>38</v>
      </c>
      <c r="Q1255" s="73">
        <f t="shared" si="433"/>
        <v>0.064</v>
      </c>
      <c r="R1255" s="67">
        <f t="shared" si="434"/>
        <v>0.32</v>
      </c>
      <c r="S1255" s="74">
        <f t="shared" si="435"/>
        <v>0.325</v>
      </c>
      <c r="T1255" s="51">
        <v>9.75</v>
      </c>
      <c r="U1255" s="79" t="s">
        <v>3345</v>
      </c>
      <c r="V1255" s="26">
        <f>IF(E1255="","",SUMIF(OUTBOUND!$G:$G,WMS!E1255,OUTBOUND!$L:$L))</f>
        <v>1</v>
      </c>
      <c r="W1255" s="26">
        <f>IF(E1255="","",SUMIF(OUTBOUND!$G:$G,WMS!E1255,OUTBOUND!$M:$M))</f>
        <v>6</v>
      </c>
      <c r="X1255" s="73">
        <f>IF(E1255="","",SUMIF(OUTBOUND!$G:$G,WMS!E1255,OUTBOUND!$O:$O))</f>
        <v>2.75</v>
      </c>
      <c r="Y1255" s="73">
        <f>IF(E1255="","",SUMIF(OUTBOUND!$G:$G,WMS!E1255,OUTBOUND!$AC:$AC))</f>
        <v>1.95</v>
      </c>
      <c r="Z1255" s="73">
        <f>IF(E1255="","",SUMIF(OUTBOUND!$G:$G,WMS!E1255,OUTBOUND!$P:$P))</f>
        <v>0.064</v>
      </c>
      <c r="AA1255" s="26">
        <f t="shared" si="436"/>
        <v>4</v>
      </c>
      <c r="AB1255" s="26">
        <f t="shared" si="437"/>
        <v>24</v>
      </c>
      <c r="AC1255" s="73">
        <f t="shared" si="438"/>
        <v>11</v>
      </c>
      <c r="AD1255" s="73">
        <f t="shared" si="439"/>
        <v>7.8</v>
      </c>
      <c r="AE1255" s="73">
        <f t="shared" si="440"/>
        <v>0.256</v>
      </c>
      <c r="AF1255" s="82" t="b">
        <f t="shared" si="441"/>
        <v>1</v>
      </c>
    </row>
    <row r="1256" spans="1:32">
      <c r="A1256" s="43" t="s">
        <v>3685</v>
      </c>
      <c r="B1256" s="19" t="s">
        <v>2183</v>
      </c>
      <c r="C1256" s="19" t="s">
        <v>4471</v>
      </c>
      <c r="D1256" s="19">
        <v>42784463</v>
      </c>
      <c r="E1256" s="58" t="str">
        <f t="shared" si="430"/>
        <v>KG-ARI-1908-00195-04260/42784463</v>
      </c>
      <c r="F1256" s="19" t="s">
        <v>2185</v>
      </c>
      <c r="G1256" s="20" t="s">
        <v>2186</v>
      </c>
      <c r="H1256" s="45">
        <v>43735</v>
      </c>
      <c r="I1256" s="46">
        <v>26</v>
      </c>
      <c r="J1256" s="46">
        <v>52</v>
      </c>
      <c r="K1256" s="67">
        <f t="shared" si="431"/>
        <v>2</v>
      </c>
      <c r="L1256" s="47">
        <v>3.6</v>
      </c>
      <c r="M1256" s="68">
        <f t="shared" si="432"/>
        <v>93.6</v>
      </c>
      <c r="N1256" s="46">
        <v>42</v>
      </c>
      <c r="O1256" s="46">
        <v>27.5</v>
      </c>
      <c r="P1256" s="46">
        <v>60.5</v>
      </c>
      <c r="Q1256" s="73">
        <f t="shared" si="433"/>
        <v>0.07</v>
      </c>
      <c r="R1256" s="67">
        <f t="shared" si="434"/>
        <v>1.82</v>
      </c>
      <c r="S1256" s="74">
        <f t="shared" si="435"/>
        <v>1.09615384615385</v>
      </c>
      <c r="T1256" s="51">
        <v>57</v>
      </c>
      <c r="U1256" s="52" t="s">
        <v>3678</v>
      </c>
      <c r="V1256" s="26">
        <f>IF(E1256="","",SUMIF(OUTBOUND!$G:$G,WMS!E1256,OUTBOUND!$L:$L))</f>
        <v>20</v>
      </c>
      <c r="W1256" s="26">
        <f>IF(E1256="","",SUMIF(OUTBOUND!$G:$G,WMS!E1256,OUTBOUND!$M:$M))</f>
        <v>40</v>
      </c>
      <c r="X1256" s="73">
        <f>IF(E1256="","",SUMIF(OUTBOUND!$G:$G,WMS!E1256,OUTBOUND!$O:$O))</f>
        <v>72</v>
      </c>
      <c r="Y1256" s="73">
        <f>IF(E1256="","",SUMIF(OUTBOUND!$G:$G,WMS!E1256,OUTBOUND!$AC:$AC))</f>
        <v>43.846153846154</v>
      </c>
      <c r="Z1256" s="73">
        <f>IF(E1256="","",SUMIF(OUTBOUND!$G:$G,WMS!E1256,OUTBOUND!$P:$P))</f>
        <v>1.4</v>
      </c>
      <c r="AA1256" s="26">
        <f t="shared" si="436"/>
        <v>6</v>
      </c>
      <c r="AB1256" s="26">
        <f t="shared" si="437"/>
        <v>12</v>
      </c>
      <c r="AC1256" s="73">
        <f t="shared" si="438"/>
        <v>21.6</v>
      </c>
      <c r="AD1256" s="73">
        <f t="shared" si="439"/>
        <v>13.153846153846</v>
      </c>
      <c r="AE1256" s="73">
        <f t="shared" si="440"/>
        <v>0.42</v>
      </c>
      <c r="AF1256" s="82" t="b">
        <f t="shared" si="441"/>
        <v>1</v>
      </c>
    </row>
    <row r="1257" spans="1:32">
      <c r="A1257" s="43" t="s">
        <v>3685</v>
      </c>
      <c r="B1257" s="19" t="s">
        <v>2183</v>
      </c>
      <c r="C1257" s="19" t="s">
        <v>4472</v>
      </c>
      <c r="D1257" s="19">
        <v>42718857</v>
      </c>
      <c r="E1257" s="58" t="str">
        <f t="shared" si="430"/>
        <v>KG-ARI-1909-00203-04418/42718857</v>
      </c>
      <c r="F1257" s="19" t="s">
        <v>2185</v>
      </c>
      <c r="G1257" s="20" t="s">
        <v>2188</v>
      </c>
      <c r="H1257" s="45">
        <v>43735</v>
      </c>
      <c r="I1257" s="46">
        <v>6</v>
      </c>
      <c r="J1257" s="46">
        <v>24</v>
      </c>
      <c r="K1257" s="67">
        <f t="shared" si="431"/>
        <v>4</v>
      </c>
      <c r="L1257" s="47">
        <v>3.85</v>
      </c>
      <c r="M1257" s="68">
        <f t="shared" si="432"/>
        <v>23.1</v>
      </c>
      <c r="N1257" s="46">
        <v>39</v>
      </c>
      <c r="O1257" s="46">
        <v>36.5</v>
      </c>
      <c r="P1257" s="46">
        <v>37.5</v>
      </c>
      <c r="Q1257" s="73">
        <f t="shared" si="433"/>
        <v>0.053</v>
      </c>
      <c r="R1257" s="67">
        <f t="shared" si="434"/>
        <v>0.32</v>
      </c>
      <c r="S1257" s="74">
        <f t="shared" si="435"/>
        <v>0.541666666666667</v>
      </c>
      <c r="T1257" s="51">
        <v>13</v>
      </c>
      <c r="U1257" s="79" t="s">
        <v>3345</v>
      </c>
      <c r="V1257" s="26">
        <f>IF(E1257="","",SUMIF(OUTBOUND!$G:$G,WMS!E1257,OUTBOUND!$L:$L))</f>
        <v>5</v>
      </c>
      <c r="W1257" s="26">
        <f>IF(E1257="","",SUMIF(OUTBOUND!$G:$G,WMS!E1257,OUTBOUND!$M:$M))</f>
        <v>20</v>
      </c>
      <c r="X1257" s="73">
        <f>IF(E1257="","",SUMIF(OUTBOUND!$G:$G,WMS!E1257,OUTBOUND!$O:$O))</f>
        <v>19.25</v>
      </c>
      <c r="Y1257" s="73">
        <f>IF(E1257="","",SUMIF(OUTBOUND!$G:$G,WMS!E1257,OUTBOUND!$AC:$AC))</f>
        <v>10.8333333333333</v>
      </c>
      <c r="Z1257" s="73">
        <f>IF(E1257="","",SUMIF(OUTBOUND!$G:$G,WMS!E1257,OUTBOUND!$P:$P))</f>
        <v>0.265</v>
      </c>
      <c r="AA1257" s="26">
        <f t="shared" si="436"/>
        <v>1</v>
      </c>
      <c r="AB1257" s="26">
        <f t="shared" si="437"/>
        <v>4</v>
      </c>
      <c r="AC1257" s="73">
        <f t="shared" si="438"/>
        <v>3.85</v>
      </c>
      <c r="AD1257" s="73">
        <f t="shared" si="439"/>
        <v>2.16666666666666</v>
      </c>
      <c r="AE1257" s="73">
        <f t="shared" si="440"/>
        <v>0.055</v>
      </c>
      <c r="AF1257" s="82" t="b">
        <f t="shared" si="441"/>
        <v>1</v>
      </c>
    </row>
    <row r="1258" spans="1:32">
      <c r="A1258" s="43" t="s">
        <v>3685</v>
      </c>
      <c r="B1258" s="19" t="s">
        <v>2183</v>
      </c>
      <c r="C1258" s="19" t="s">
        <v>4472</v>
      </c>
      <c r="D1258" s="19">
        <v>42784463</v>
      </c>
      <c r="E1258" s="58" t="str">
        <f t="shared" si="430"/>
        <v>KG-ARI-1909-00203-04418/42784463</v>
      </c>
      <c r="F1258" s="19" t="s">
        <v>2185</v>
      </c>
      <c r="G1258" s="20" t="s">
        <v>2186</v>
      </c>
      <c r="H1258" s="45">
        <v>43735</v>
      </c>
      <c r="I1258" s="46">
        <v>35</v>
      </c>
      <c r="J1258" s="46">
        <v>70</v>
      </c>
      <c r="K1258" s="67">
        <f t="shared" si="431"/>
        <v>2</v>
      </c>
      <c r="L1258" s="47">
        <v>3.6</v>
      </c>
      <c r="M1258" s="68">
        <f t="shared" si="432"/>
        <v>126</v>
      </c>
      <c r="N1258" s="46">
        <v>41.5</v>
      </c>
      <c r="O1258" s="46">
        <v>27.5</v>
      </c>
      <c r="P1258" s="46">
        <v>60.5</v>
      </c>
      <c r="Q1258" s="73">
        <f t="shared" si="433"/>
        <v>0.069</v>
      </c>
      <c r="R1258" s="67">
        <f t="shared" si="434"/>
        <v>2.42</v>
      </c>
      <c r="S1258" s="74">
        <f t="shared" si="435"/>
        <v>1.1</v>
      </c>
      <c r="T1258" s="51">
        <v>77</v>
      </c>
      <c r="U1258" s="79" t="s">
        <v>3345</v>
      </c>
      <c r="V1258" s="26">
        <f>IF(E1258="","",SUMIF(OUTBOUND!$G:$G,WMS!E1258,OUTBOUND!$L:$L))</f>
        <v>0</v>
      </c>
      <c r="W1258" s="26">
        <f>IF(E1258="","",SUMIF(OUTBOUND!$G:$G,WMS!E1258,OUTBOUND!$M:$M))</f>
        <v>0</v>
      </c>
      <c r="X1258" s="73">
        <f>IF(E1258="","",SUMIF(OUTBOUND!$G:$G,WMS!E1258,OUTBOUND!$O:$O))</f>
        <v>0</v>
      </c>
      <c r="Y1258" s="73">
        <f>IF(E1258="","",SUMIF(OUTBOUND!$G:$G,WMS!E1258,OUTBOUND!$AC:$AC))</f>
        <v>0</v>
      </c>
      <c r="Z1258" s="73">
        <f>IF(E1258="","",SUMIF(OUTBOUND!$G:$G,WMS!E1258,OUTBOUND!$P:$P))</f>
        <v>0</v>
      </c>
      <c r="AA1258" s="26">
        <f t="shared" si="436"/>
        <v>35</v>
      </c>
      <c r="AB1258" s="26">
        <f t="shared" si="437"/>
        <v>70</v>
      </c>
      <c r="AC1258" s="73">
        <f t="shared" si="438"/>
        <v>126</v>
      </c>
      <c r="AD1258" s="73">
        <f t="shared" si="439"/>
        <v>77</v>
      </c>
      <c r="AE1258" s="73">
        <f t="shared" si="440"/>
        <v>2.42</v>
      </c>
      <c r="AF1258" s="82" t="b">
        <f t="shared" si="441"/>
        <v>1</v>
      </c>
    </row>
    <row r="1259" spans="1:32">
      <c r="A1259" s="43" t="s">
        <v>3685</v>
      </c>
      <c r="B1259" s="19" t="s">
        <v>2190</v>
      </c>
      <c r="C1259" s="19" t="s">
        <v>4473</v>
      </c>
      <c r="D1259" s="19" t="s">
        <v>4474</v>
      </c>
      <c r="E1259" s="58" t="str">
        <f t="shared" si="430"/>
        <v>KG-ARI-1909-00203-04621/42113959</v>
      </c>
      <c r="F1259" s="19" t="s">
        <v>2192</v>
      </c>
      <c r="G1259" s="19" t="s">
        <v>2203</v>
      </c>
      <c r="H1259" s="45">
        <v>43735</v>
      </c>
      <c r="I1259" s="46">
        <v>10</v>
      </c>
      <c r="J1259" s="46">
        <v>80</v>
      </c>
      <c r="K1259" s="67">
        <f t="shared" si="431"/>
        <v>8</v>
      </c>
      <c r="L1259" s="47">
        <v>1.5</v>
      </c>
      <c r="M1259" s="68">
        <f t="shared" si="432"/>
        <v>15</v>
      </c>
      <c r="N1259" s="46">
        <v>32.5</v>
      </c>
      <c r="O1259" s="46">
        <v>11</v>
      </c>
      <c r="P1259" s="46">
        <v>14</v>
      </c>
      <c r="Q1259" s="73">
        <f t="shared" si="433"/>
        <v>0.005</v>
      </c>
      <c r="R1259" s="67">
        <f t="shared" si="434"/>
        <v>0.05</v>
      </c>
      <c r="S1259" s="74">
        <f t="shared" si="435"/>
        <v>0.2125</v>
      </c>
      <c r="T1259" s="51">
        <v>17</v>
      </c>
      <c r="U1259" s="52" t="s">
        <v>3863</v>
      </c>
      <c r="V1259" s="26">
        <f>IF(E1259="","",SUMIF(OUTBOUND!$G:$G,WMS!E1259,OUTBOUND!$L:$L))</f>
        <v>6</v>
      </c>
      <c r="W1259" s="26">
        <f>IF(E1259="","",SUMIF(OUTBOUND!$G:$G,WMS!E1259,OUTBOUND!$M:$M))</f>
        <v>48</v>
      </c>
      <c r="X1259" s="73">
        <f>IF(E1259="","",SUMIF(OUTBOUND!$G:$G,WMS!E1259,OUTBOUND!$O:$O))</f>
        <v>9</v>
      </c>
      <c r="Y1259" s="73">
        <f>IF(E1259="","",SUMIF(OUTBOUND!$G:$G,WMS!E1259,OUTBOUND!$AC:$AC))</f>
        <v>10.2</v>
      </c>
      <c r="Z1259" s="73">
        <f>IF(E1259="","",SUMIF(OUTBOUND!$G:$G,WMS!E1259,OUTBOUND!$P:$P))</f>
        <v>0.03</v>
      </c>
      <c r="AA1259" s="26">
        <f t="shared" si="436"/>
        <v>4</v>
      </c>
      <c r="AB1259" s="26">
        <f t="shared" si="437"/>
        <v>32</v>
      </c>
      <c r="AC1259" s="73">
        <f t="shared" si="438"/>
        <v>6</v>
      </c>
      <c r="AD1259" s="73">
        <f t="shared" si="439"/>
        <v>6.8</v>
      </c>
      <c r="AE1259" s="73">
        <f t="shared" si="440"/>
        <v>0.02</v>
      </c>
      <c r="AF1259" s="82" t="b">
        <f t="shared" si="441"/>
        <v>1</v>
      </c>
    </row>
    <row r="1260" spans="1:32">
      <c r="A1260" s="43" t="s">
        <v>3685</v>
      </c>
      <c r="B1260" s="19" t="s">
        <v>2190</v>
      </c>
      <c r="C1260" s="19" t="s">
        <v>4473</v>
      </c>
      <c r="D1260" s="19" t="s">
        <v>4475</v>
      </c>
      <c r="E1260" s="58" t="str">
        <f t="shared" si="430"/>
        <v>KG-ARI-1909-00203-04621/42113690</v>
      </c>
      <c r="F1260" s="19" t="s">
        <v>2192</v>
      </c>
      <c r="G1260" s="20" t="s">
        <v>2216</v>
      </c>
      <c r="H1260" s="45">
        <v>43735</v>
      </c>
      <c r="I1260" s="46">
        <v>5</v>
      </c>
      <c r="J1260" s="46">
        <v>40</v>
      </c>
      <c r="K1260" s="67">
        <f t="shared" si="431"/>
        <v>8</v>
      </c>
      <c r="L1260" s="47">
        <v>1.6</v>
      </c>
      <c r="M1260" s="68">
        <f t="shared" si="432"/>
        <v>8</v>
      </c>
      <c r="N1260" s="46">
        <v>40.5</v>
      </c>
      <c r="O1260" s="46">
        <v>12</v>
      </c>
      <c r="P1260" s="46">
        <v>12.5</v>
      </c>
      <c r="Q1260" s="73">
        <f t="shared" si="433"/>
        <v>0.006</v>
      </c>
      <c r="R1260" s="67">
        <f t="shared" si="434"/>
        <v>0.03</v>
      </c>
      <c r="S1260" s="74">
        <f t="shared" si="435"/>
        <v>0.18125</v>
      </c>
      <c r="T1260" s="51">
        <v>7.25</v>
      </c>
      <c r="U1260" s="52" t="s">
        <v>4476</v>
      </c>
      <c r="V1260" s="26">
        <f>IF(E1260="","",SUMIF(OUTBOUND!$G:$G,WMS!E1260,OUTBOUND!$L:$L))</f>
        <v>4</v>
      </c>
      <c r="W1260" s="26">
        <f>IF(E1260="","",SUMIF(OUTBOUND!$G:$G,WMS!E1260,OUTBOUND!$M:$M))</f>
        <v>32</v>
      </c>
      <c r="X1260" s="73">
        <f>IF(E1260="","",SUMIF(OUTBOUND!$G:$G,WMS!E1260,OUTBOUND!$O:$O))</f>
        <v>6.4</v>
      </c>
      <c r="Y1260" s="73">
        <f>IF(E1260="","",SUMIF(OUTBOUND!$G:$G,WMS!E1260,OUTBOUND!$AC:$AC))</f>
        <v>5.8</v>
      </c>
      <c r="Z1260" s="73">
        <f>IF(E1260="","",SUMIF(OUTBOUND!$G:$G,WMS!E1260,OUTBOUND!$P:$P))</f>
        <v>0.024</v>
      </c>
      <c r="AA1260" s="26">
        <f t="shared" si="436"/>
        <v>1</v>
      </c>
      <c r="AB1260" s="26">
        <f t="shared" si="437"/>
        <v>8</v>
      </c>
      <c r="AC1260" s="73">
        <f t="shared" si="438"/>
        <v>1.6</v>
      </c>
      <c r="AD1260" s="73">
        <f t="shared" si="439"/>
        <v>1.45</v>
      </c>
      <c r="AE1260" s="73">
        <f t="shared" si="440"/>
        <v>0.006</v>
      </c>
      <c r="AF1260" s="82" t="b">
        <f t="shared" si="441"/>
        <v>1</v>
      </c>
    </row>
    <row r="1261" spans="1:32">
      <c r="A1261" s="43" t="s">
        <v>3685</v>
      </c>
      <c r="B1261" s="19" t="s">
        <v>2190</v>
      </c>
      <c r="C1261" s="19" t="s">
        <v>4473</v>
      </c>
      <c r="D1261" s="19" t="s">
        <v>4477</v>
      </c>
      <c r="E1261" s="58" t="str">
        <f t="shared" si="430"/>
        <v>KG-ARI-1909-00203-04621/42113942</v>
      </c>
      <c r="F1261" s="19" t="s">
        <v>2192</v>
      </c>
      <c r="G1261" s="20" t="s">
        <v>2216</v>
      </c>
      <c r="H1261" s="45">
        <v>43735</v>
      </c>
      <c r="I1261" s="46">
        <v>8</v>
      </c>
      <c r="J1261" s="46">
        <v>64</v>
      </c>
      <c r="K1261" s="67">
        <f t="shared" si="431"/>
        <v>8</v>
      </c>
      <c r="L1261" s="47">
        <v>1.6</v>
      </c>
      <c r="M1261" s="68">
        <f t="shared" si="432"/>
        <v>12.8</v>
      </c>
      <c r="N1261" s="46">
        <v>42.5</v>
      </c>
      <c r="O1261" s="46">
        <v>12</v>
      </c>
      <c r="P1261" s="46">
        <v>11.5</v>
      </c>
      <c r="Q1261" s="73">
        <f t="shared" si="433"/>
        <v>0.006</v>
      </c>
      <c r="R1261" s="67">
        <f t="shared" si="434"/>
        <v>0.05</v>
      </c>
      <c r="S1261" s="74">
        <f t="shared" si="435"/>
        <v>0.175</v>
      </c>
      <c r="T1261" s="51">
        <v>11.2</v>
      </c>
      <c r="U1261" s="52" t="s">
        <v>3263</v>
      </c>
      <c r="V1261" s="26">
        <f>IF(E1261="","",SUMIF(OUTBOUND!$G:$G,WMS!E1261,OUTBOUND!$L:$L))</f>
        <v>4</v>
      </c>
      <c r="W1261" s="26">
        <f>IF(E1261="","",SUMIF(OUTBOUND!$G:$G,WMS!E1261,OUTBOUND!$M:$M))</f>
        <v>32</v>
      </c>
      <c r="X1261" s="73">
        <f>IF(E1261="","",SUMIF(OUTBOUND!$G:$G,WMS!E1261,OUTBOUND!$O:$O))</f>
        <v>6.4</v>
      </c>
      <c r="Y1261" s="73">
        <f>IF(E1261="","",SUMIF(OUTBOUND!$G:$G,WMS!E1261,OUTBOUND!$AC:$AC))</f>
        <v>5.6</v>
      </c>
      <c r="Z1261" s="73">
        <f>IF(E1261="","",SUMIF(OUTBOUND!$G:$G,WMS!E1261,OUTBOUND!$P:$P))</f>
        <v>0.024</v>
      </c>
      <c r="AA1261" s="26">
        <f t="shared" si="436"/>
        <v>4</v>
      </c>
      <c r="AB1261" s="26">
        <f t="shared" si="437"/>
        <v>32</v>
      </c>
      <c r="AC1261" s="73">
        <f t="shared" si="438"/>
        <v>6.4</v>
      </c>
      <c r="AD1261" s="73">
        <f t="shared" si="439"/>
        <v>5.6</v>
      </c>
      <c r="AE1261" s="73">
        <f t="shared" si="440"/>
        <v>0.026</v>
      </c>
      <c r="AF1261" s="82" t="b">
        <f t="shared" si="441"/>
        <v>1</v>
      </c>
    </row>
    <row r="1262" spans="1:32">
      <c r="A1262" s="43" t="s">
        <v>3685</v>
      </c>
      <c r="B1262" s="19" t="s">
        <v>2190</v>
      </c>
      <c r="C1262" s="19" t="s">
        <v>4473</v>
      </c>
      <c r="D1262" s="19" t="s">
        <v>4136</v>
      </c>
      <c r="E1262" s="58" t="str">
        <f t="shared" si="430"/>
        <v>KG-ARI-1909-00203-04621/42115496</v>
      </c>
      <c r="F1262" s="19" t="s">
        <v>2192</v>
      </c>
      <c r="G1262" s="19" t="s">
        <v>2213</v>
      </c>
      <c r="H1262" s="45">
        <v>43735</v>
      </c>
      <c r="I1262" s="46">
        <v>77</v>
      </c>
      <c r="J1262" s="46">
        <v>1848</v>
      </c>
      <c r="K1262" s="67">
        <f t="shared" si="431"/>
        <v>24</v>
      </c>
      <c r="L1262" s="47">
        <v>1.85</v>
      </c>
      <c r="M1262" s="68">
        <f t="shared" si="432"/>
        <v>142.45</v>
      </c>
      <c r="N1262" s="46">
        <v>34.5</v>
      </c>
      <c r="O1262" s="46">
        <v>20.5</v>
      </c>
      <c r="P1262" s="46">
        <v>18.5</v>
      </c>
      <c r="Q1262" s="73">
        <f t="shared" si="433"/>
        <v>0.013</v>
      </c>
      <c r="R1262" s="67">
        <f t="shared" si="434"/>
        <v>1.01</v>
      </c>
      <c r="S1262" s="74">
        <f t="shared" si="435"/>
        <v>0.06875</v>
      </c>
      <c r="T1262" s="51">
        <v>127.05</v>
      </c>
      <c r="U1262" s="52" t="s">
        <v>3263</v>
      </c>
      <c r="V1262" s="26">
        <f>IF(E1262="","",SUMIF(OUTBOUND!$G:$G,WMS!E1262,OUTBOUND!$L:$L))</f>
        <v>0</v>
      </c>
      <c r="W1262" s="26">
        <f>IF(E1262="","",SUMIF(OUTBOUND!$G:$G,WMS!E1262,OUTBOUND!$M:$M))</f>
        <v>0</v>
      </c>
      <c r="X1262" s="73">
        <f>IF(E1262="","",SUMIF(OUTBOUND!$G:$G,WMS!E1262,OUTBOUND!$O:$O))</f>
        <v>0</v>
      </c>
      <c r="Y1262" s="73">
        <f>IF(E1262="","",SUMIF(OUTBOUND!$G:$G,WMS!E1262,OUTBOUND!$AC:$AC))</f>
        <v>0</v>
      </c>
      <c r="Z1262" s="73">
        <f>IF(E1262="","",SUMIF(OUTBOUND!$G:$G,WMS!E1262,OUTBOUND!$P:$P))</f>
        <v>0</v>
      </c>
      <c r="AA1262" s="26">
        <f t="shared" si="436"/>
        <v>77</v>
      </c>
      <c r="AB1262" s="26">
        <f t="shared" si="437"/>
        <v>1848</v>
      </c>
      <c r="AC1262" s="73">
        <f t="shared" si="438"/>
        <v>142.45</v>
      </c>
      <c r="AD1262" s="73">
        <f t="shared" si="439"/>
        <v>127.05</v>
      </c>
      <c r="AE1262" s="73">
        <f t="shared" si="440"/>
        <v>1.01</v>
      </c>
      <c r="AF1262" s="82" t="b">
        <f t="shared" si="441"/>
        <v>1</v>
      </c>
    </row>
    <row r="1263" spans="1:32">
      <c r="A1263" s="43" t="s">
        <v>3685</v>
      </c>
      <c r="B1263" s="19" t="s">
        <v>2190</v>
      </c>
      <c r="C1263" s="19" t="s">
        <v>4473</v>
      </c>
      <c r="D1263" s="19" t="s">
        <v>4478</v>
      </c>
      <c r="E1263" s="58" t="str">
        <f t="shared" ref="E1263:E1293" si="442">IF(D1263="","",C1263&amp;"/"&amp;D1263)</f>
        <v>KG-ARI-1909-00203-04621/41966426</v>
      </c>
      <c r="F1263" s="19" t="s">
        <v>2192</v>
      </c>
      <c r="G1263" s="19" t="s">
        <v>2199</v>
      </c>
      <c r="H1263" s="45">
        <v>43735</v>
      </c>
      <c r="I1263" s="46">
        <v>44</v>
      </c>
      <c r="J1263" s="46">
        <v>528</v>
      </c>
      <c r="K1263" s="67">
        <f t="shared" ref="K1263:K1293" si="443">IF(J1263="","",J1263/I1263)</f>
        <v>12</v>
      </c>
      <c r="L1263" s="47">
        <v>3</v>
      </c>
      <c r="M1263" s="68">
        <f t="shared" ref="M1263:M1293" si="444">IF(L1263="","",ROUND(I1263*L1263,3))</f>
        <v>132</v>
      </c>
      <c r="N1263" s="46">
        <v>38.5</v>
      </c>
      <c r="O1263" s="46">
        <v>21.5</v>
      </c>
      <c r="P1263" s="46">
        <v>19.5</v>
      </c>
      <c r="Q1263" s="73">
        <f t="shared" ref="Q1263:Q1293" si="445">IF(P1263="","",ROUND(N1263*O1263*P1263/1000000,3))</f>
        <v>0.016</v>
      </c>
      <c r="R1263" s="67">
        <f t="shared" ref="R1263:R1293" si="446">IF(Q1263="","",ROUND(N1263*O1263*P1263/1000000*I1263,2))</f>
        <v>0.71</v>
      </c>
      <c r="S1263" s="74">
        <f t="shared" ref="S1263:S1293" si="447">IF(T1263="","",T1263/J1263)</f>
        <v>0.25</v>
      </c>
      <c r="T1263" s="51">
        <v>132</v>
      </c>
      <c r="U1263" s="52" t="s">
        <v>3262</v>
      </c>
      <c r="V1263" s="26">
        <f>IF(E1263="","",SUMIF(OUTBOUND!$G:$G,WMS!E1263,OUTBOUND!$L:$L))</f>
        <v>10</v>
      </c>
      <c r="W1263" s="26">
        <f>IF(E1263="","",SUMIF(OUTBOUND!$G:$G,WMS!E1263,OUTBOUND!$M:$M))</f>
        <v>120</v>
      </c>
      <c r="X1263" s="73">
        <f>IF(E1263="","",SUMIF(OUTBOUND!$G:$G,WMS!E1263,OUTBOUND!$O:$O))</f>
        <v>30</v>
      </c>
      <c r="Y1263" s="73">
        <f>IF(E1263="","",SUMIF(OUTBOUND!$G:$G,WMS!E1263,OUTBOUND!$AC:$AC))</f>
        <v>30</v>
      </c>
      <c r="Z1263" s="73">
        <f>IF(E1263="","",SUMIF(OUTBOUND!$G:$G,WMS!E1263,OUTBOUND!$P:$P))</f>
        <v>0.16</v>
      </c>
      <c r="AA1263" s="26">
        <f t="shared" ref="AA1263:AA1293" si="448">IF(I1263="","",I1263-V1263)</f>
        <v>34</v>
      </c>
      <c r="AB1263" s="26">
        <f t="shared" ref="AB1263:AB1293" si="449">IF(J1263="","",J1263-W1263)</f>
        <v>408</v>
      </c>
      <c r="AC1263" s="73">
        <f t="shared" ref="AC1263:AC1293" si="450">IF(M1263="","",M1263-X1263)</f>
        <v>102</v>
      </c>
      <c r="AD1263" s="73">
        <f t="shared" ref="AD1263:AD1293" si="451">IF(T1263="","",T1263-Y1263)</f>
        <v>102</v>
      </c>
      <c r="AE1263" s="73">
        <f t="shared" ref="AE1263:AE1293" si="452">IF(R1263="","",R1263-Z1263)</f>
        <v>0.55</v>
      </c>
      <c r="AF1263" s="82" t="b">
        <f t="shared" ref="AF1263:AF1293" si="453">IF(AB1263="","",EXACT(K1263,AB1263/AA1263))</f>
        <v>1</v>
      </c>
    </row>
    <row r="1264" spans="1:32">
      <c r="A1264" s="43" t="s">
        <v>3685</v>
      </c>
      <c r="B1264" s="19" t="s">
        <v>2190</v>
      </c>
      <c r="C1264" s="19" t="s">
        <v>4473</v>
      </c>
      <c r="D1264" s="19" t="s">
        <v>3706</v>
      </c>
      <c r="E1264" s="58" t="str">
        <f t="shared" si="442"/>
        <v>KG-ARI-1909-00203-04621/42685012</v>
      </c>
      <c r="F1264" s="19" t="s">
        <v>2192</v>
      </c>
      <c r="G1264" s="19" t="s">
        <v>2195</v>
      </c>
      <c r="H1264" s="45">
        <v>43735</v>
      </c>
      <c r="I1264" s="46">
        <v>10</v>
      </c>
      <c r="J1264" s="46">
        <v>240</v>
      </c>
      <c r="K1264" s="67">
        <f t="shared" si="443"/>
        <v>24</v>
      </c>
      <c r="L1264" s="47">
        <v>2</v>
      </c>
      <c r="M1264" s="68">
        <f t="shared" si="444"/>
        <v>20</v>
      </c>
      <c r="N1264" s="46">
        <v>34.5</v>
      </c>
      <c r="O1264" s="46">
        <v>17.5</v>
      </c>
      <c r="P1264" s="46">
        <v>10.5</v>
      </c>
      <c r="Q1264" s="73">
        <f t="shared" si="445"/>
        <v>0.006</v>
      </c>
      <c r="R1264" s="67">
        <f t="shared" si="446"/>
        <v>0.06</v>
      </c>
      <c r="S1264" s="74">
        <f t="shared" si="447"/>
        <v>0.0833333333333333</v>
      </c>
      <c r="T1264" s="51">
        <v>20</v>
      </c>
      <c r="U1264" s="52" t="s">
        <v>3677</v>
      </c>
      <c r="V1264" s="26">
        <f>IF(E1264="","",SUMIF(OUTBOUND!$G:$G,WMS!E1264,OUTBOUND!$L:$L))</f>
        <v>0</v>
      </c>
      <c r="W1264" s="26">
        <f>IF(E1264="","",SUMIF(OUTBOUND!$G:$G,WMS!E1264,OUTBOUND!$M:$M))</f>
        <v>0</v>
      </c>
      <c r="X1264" s="73">
        <f>IF(E1264="","",SUMIF(OUTBOUND!$G:$G,WMS!E1264,OUTBOUND!$O:$O))</f>
        <v>0</v>
      </c>
      <c r="Y1264" s="73">
        <f>IF(E1264="","",SUMIF(OUTBOUND!$G:$G,WMS!E1264,OUTBOUND!$AC:$AC))</f>
        <v>0</v>
      </c>
      <c r="Z1264" s="73">
        <f>IF(E1264="","",SUMIF(OUTBOUND!$G:$G,WMS!E1264,OUTBOUND!$P:$P))</f>
        <v>0</v>
      </c>
      <c r="AA1264" s="26">
        <f t="shared" si="448"/>
        <v>10</v>
      </c>
      <c r="AB1264" s="26">
        <f t="shared" si="449"/>
        <v>240</v>
      </c>
      <c r="AC1264" s="73">
        <f t="shared" si="450"/>
        <v>20</v>
      </c>
      <c r="AD1264" s="73">
        <f t="shared" si="451"/>
        <v>20</v>
      </c>
      <c r="AE1264" s="73">
        <f t="shared" si="452"/>
        <v>0.06</v>
      </c>
      <c r="AF1264" s="82" t="b">
        <f t="shared" si="453"/>
        <v>1</v>
      </c>
    </row>
    <row r="1265" spans="1:32">
      <c r="A1265" s="43" t="s">
        <v>3685</v>
      </c>
      <c r="B1265" s="19" t="s">
        <v>2190</v>
      </c>
      <c r="C1265" s="19" t="s">
        <v>4473</v>
      </c>
      <c r="D1265" s="19" t="s">
        <v>3708</v>
      </c>
      <c r="E1265" s="58" t="str">
        <f t="shared" si="442"/>
        <v>KG-ARI-1909-00203-04621/42685005</v>
      </c>
      <c r="F1265" s="19" t="s">
        <v>2192</v>
      </c>
      <c r="G1265" s="19" t="s">
        <v>2196</v>
      </c>
      <c r="H1265" s="45">
        <v>43735</v>
      </c>
      <c r="I1265" s="46">
        <v>20</v>
      </c>
      <c r="J1265" s="46">
        <v>480</v>
      </c>
      <c r="K1265" s="67">
        <f t="shared" si="443"/>
        <v>24</v>
      </c>
      <c r="L1265" s="47">
        <v>1.75</v>
      </c>
      <c r="M1265" s="68">
        <f t="shared" si="444"/>
        <v>35</v>
      </c>
      <c r="N1265" s="46">
        <v>35</v>
      </c>
      <c r="O1265" s="46">
        <v>19</v>
      </c>
      <c r="P1265" s="46">
        <v>10</v>
      </c>
      <c r="Q1265" s="73">
        <f t="shared" si="445"/>
        <v>0.007</v>
      </c>
      <c r="R1265" s="67">
        <f t="shared" si="446"/>
        <v>0.13</v>
      </c>
      <c r="S1265" s="74">
        <f t="shared" si="447"/>
        <v>0.0833333333333333</v>
      </c>
      <c r="T1265" s="51">
        <v>40</v>
      </c>
      <c r="U1265" s="52" t="s">
        <v>3863</v>
      </c>
      <c r="V1265" s="26">
        <f>IF(E1265="","",SUMIF(OUTBOUND!$G:$G,WMS!E1265,OUTBOUND!$L:$L))</f>
        <v>0</v>
      </c>
      <c r="W1265" s="26">
        <f>IF(E1265="","",SUMIF(OUTBOUND!$G:$G,WMS!E1265,OUTBOUND!$M:$M))</f>
        <v>0</v>
      </c>
      <c r="X1265" s="73">
        <f>IF(E1265="","",SUMIF(OUTBOUND!$G:$G,WMS!E1265,OUTBOUND!$O:$O))</f>
        <v>0</v>
      </c>
      <c r="Y1265" s="73">
        <f>IF(E1265="","",SUMIF(OUTBOUND!$G:$G,WMS!E1265,OUTBOUND!$AC:$AC))</f>
        <v>0</v>
      </c>
      <c r="Z1265" s="73">
        <f>IF(E1265="","",SUMIF(OUTBOUND!$G:$G,WMS!E1265,OUTBOUND!$P:$P))</f>
        <v>0</v>
      </c>
      <c r="AA1265" s="26">
        <f t="shared" si="448"/>
        <v>20</v>
      </c>
      <c r="AB1265" s="26">
        <f t="shared" si="449"/>
        <v>480</v>
      </c>
      <c r="AC1265" s="73">
        <f t="shared" si="450"/>
        <v>35</v>
      </c>
      <c r="AD1265" s="73">
        <f t="shared" si="451"/>
        <v>40</v>
      </c>
      <c r="AE1265" s="73">
        <f t="shared" si="452"/>
        <v>0.13</v>
      </c>
      <c r="AF1265" s="82" t="b">
        <f t="shared" si="453"/>
        <v>1</v>
      </c>
    </row>
    <row r="1266" spans="1:32">
      <c r="A1266" s="43" t="s">
        <v>3685</v>
      </c>
      <c r="B1266" s="19" t="s">
        <v>2190</v>
      </c>
      <c r="C1266" s="19" t="s">
        <v>4473</v>
      </c>
      <c r="D1266" s="19" t="s">
        <v>4479</v>
      </c>
      <c r="E1266" s="58" t="str">
        <f t="shared" si="442"/>
        <v>KG-ARI-1909-00203-04621/42688587</v>
      </c>
      <c r="F1266" s="19" t="s">
        <v>2192</v>
      </c>
      <c r="G1266" s="19" t="s">
        <v>2197</v>
      </c>
      <c r="H1266" s="45">
        <v>43735</v>
      </c>
      <c r="I1266" s="46">
        <v>20</v>
      </c>
      <c r="J1266" s="46">
        <v>200</v>
      </c>
      <c r="K1266" s="67">
        <f t="shared" si="443"/>
        <v>10</v>
      </c>
      <c r="L1266" s="47">
        <v>4.2</v>
      </c>
      <c r="M1266" s="68">
        <f t="shared" si="444"/>
        <v>84</v>
      </c>
      <c r="N1266" s="46">
        <v>58</v>
      </c>
      <c r="O1266" s="46">
        <v>45</v>
      </c>
      <c r="P1266" s="46">
        <v>18</v>
      </c>
      <c r="Q1266" s="73">
        <f t="shared" si="445"/>
        <v>0.047</v>
      </c>
      <c r="R1266" s="67">
        <f t="shared" si="446"/>
        <v>0.94</v>
      </c>
      <c r="S1266" s="74">
        <f t="shared" si="447"/>
        <v>0.3</v>
      </c>
      <c r="T1266" s="51">
        <v>60</v>
      </c>
      <c r="U1266" s="52" t="s">
        <v>3677</v>
      </c>
      <c r="V1266" s="26">
        <f>IF(E1266="","",SUMIF(OUTBOUND!$G:$G,WMS!E1266,OUTBOUND!$L:$L))</f>
        <v>10</v>
      </c>
      <c r="W1266" s="26">
        <f>IF(E1266="","",SUMIF(OUTBOUND!$G:$G,WMS!E1266,OUTBOUND!$M:$M))</f>
        <v>100</v>
      </c>
      <c r="X1266" s="73">
        <f>IF(E1266="","",SUMIF(OUTBOUND!$G:$G,WMS!E1266,OUTBOUND!$O:$O))</f>
        <v>42</v>
      </c>
      <c r="Y1266" s="73">
        <f>IF(E1266="","",SUMIF(OUTBOUND!$G:$G,WMS!E1266,OUTBOUND!$AC:$AC))</f>
        <v>30</v>
      </c>
      <c r="Z1266" s="73">
        <f>IF(E1266="","",SUMIF(OUTBOUND!$G:$G,WMS!E1266,OUTBOUND!$P:$P))</f>
        <v>0.47</v>
      </c>
      <c r="AA1266" s="26">
        <f t="shared" si="448"/>
        <v>10</v>
      </c>
      <c r="AB1266" s="26">
        <f t="shared" si="449"/>
        <v>100</v>
      </c>
      <c r="AC1266" s="73">
        <f t="shared" si="450"/>
        <v>42</v>
      </c>
      <c r="AD1266" s="73">
        <f t="shared" si="451"/>
        <v>30</v>
      </c>
      <c r="AE1266" s="73">
        <f t="shared" si="452"/>
        <v>0.47</v>
      </c>
      <c r="AF1266" s="82" t="b">
        <f t="shared" si="453"/>
        <v>1</v>
      </c>
    </row>
    <row r="1267" spans="1:32">
      <c r="A1267" s="43" t="s">
        <v>3685</v>
      </c>
      <c r="B1267" s="19" t="s">
        <v>2190</v>
      </c>
      <c r="C1267" s="19" t="s">
        <v>4473</v>
      </c>
      <c r="D1267" s="19" t="s">
        <v>4480</v>
      </c>
      <c r="E1267" s="58" t="str">
        <f t="shared" si="442"/>
        <v>KG-ARI-1909-00203-04621/42688563</v>
      </c>
      <c r="F1267" s="19" t="s">
        <v>2192</v>
      </c>
      <c r="G1267" s="19" t="s">
        <v>2197</v>
      </c>
      <c r="H1267" s="45">
        <v>43735</v>
      </c>
      <c r="I1267" s="46">
        <v>70</v>
      </c>
      <c r="J1267" s="46">
        <v>700</v>
      </c>
      <c r="K1267" s="67">
        <f t="shared" si="443"/>
        <v>10</v>
      </c>
      <c r="L1267" s="47">
        <v>4.25</v>
      </c>
      <c r="M1267" s="68">
        <f t="shared" si="444"/>
        <v>297.5</v>
      </c>
      <c r="N1267" s="46">
        <v>39.5</v>
      </c>
      <c r="O1267" s="46">
        <v>39.5</v>
      </c>
      <c r="P1267" s="46">
        <v>21</v>
      </c>
      <c r="Q1267" s="73">
        <f t="shared" si="445"/>
        <v>0.033</v>
      </c>
      <c r="R1267" s="67">
        <f t="shared" si="446"/>
        <v>2.29</v>
      </c>
      <c r="S1267" s="74">
        <f t="shared" si="447"/>
        <v>0.28</v>
      </c>
      <c r="T1267" s="51">
        <v>196</v>
      </c>
      <c r="U1267" s="79" t="s">
        <v>3345</v>
      </c>
      <c r="V1267" s="26">
        <f>IF(E1267="","",SUMIF(OUTBOUND!$G:$G,WMS!E1267,OUTBOUND!$L:$L))</f>
        <v>12</v>
      </c>
      <c r="W1267" s="26">
        <f>IF(E1267="","",SUMIF(OUTBOUND!$G:$G,WMS!E1267,OUTBOUND!$M:$M))</f>
        <v>120</v>
      </c>
      <c r="X1267" s="73">
        <f>IF(E1267="","",SUMIF(OUTBOUND!$G:$G,WMS!E1267,OUTBOUND!$O:$O))</f>
        <v>51</v>
      </c>
      <c r="Y1267" s="73">
        <f>IF(E1267="","",SUMIF(OUTBOUND!$G:$G,WMS!E1267,OUTBOUND!$AC:$AC))</f>
        <v>33.6</v>
      </c>
      <c r="Z1267" s="73">
        <f>IF(E1267="","",SUMIF(OUTBOUND!$G:$G,WMS!E1267,OUTBOUND!$P:$P))</f>
        <v>0.396</v>
      </c>
      <c r="AA1267" s="26">
        <f t="shared" si="448"/>
        <v>58</v>
      </c>
      <c r="AB1267" s="26">
        <f t="shared" si="449"/>
        <v>580</v>
      </c>
      <c r="AC1267" s="73">
        <f t="shared" si="450"/>
        <v>246.5</v>
      </c>
      <c r="AD1267" s="73">
        <f t="shared" si="451"/>
        <v>162.4</v>
      </c>
      <c r="AE1267" s="73">
        <f t="shared" si="452"/>
        <v>1.894</v>
      </c>
      <c r="AF1267" s="82" t="b">
        <f t="shared" si="453"/>
        <v>1</v>
      </c>
    </row>
    <row r="1268" spans="1:32">
      <c r="A1268" s="83" t="s">
        <v>3685</v>
      </c>
      <c r="B1268" s="35" t="s">
        <v>2190</v>
      </c>
      <c r="C1268" s="35" t="s">
        <v>4473</v>
      </c>
      <c r="D1268" s="35" t="s">
        <v>4481</v>
      </c>
      <c r="E1268" s="58" t="str">
        <f t="shared" si="442"/>
        <v>KG-ARI-1909-00203-04621/42787525A</v>
      </c>
      <c r="F1268" s="19" t="s">
        <v>2192</v>
      </c>
      <c r="G1268" s="19" t="s">
        <v>2193</v>
      </c>
      <c r="H1268" s="45">
        <v>43735</v>
      </c>
      <c r="I1268" s="46">
        <v>75</v>
      </c>
      <c r="J1268" s="46">
        <v>450</v>
      </c>
      <c r="K1268" s="67">
        <f t="shared" si="443"/>
        <v>6</v>
      </c>
      <c r="L1268" s="47">
        <v>7.3</v>
      </c>
      <c r="M1268" s="68">
        <f t="shared" si="444"/>
        <v>547.5</v>
      </c>
      <c r="N1268" s="46">
        <v>35</v>
      </c>
      <c r="O1268" s="46">
        <v>26</v>
      </c>
      <c r="P1268" s="46">
        <v>14</v>
      </c>
      <c r="Q1268" s="73">
        <f t="shared" si="445"/>
        <v>0.013</v>
      </c>
      <c r="R1268" s="67">
        <f t="shared" si="446"/>
        <v>0.96</v>
      </c>
      <c r="S1268" s="74">
        <f t="shared" si="447"/>
        <v>0.983333333333333</v>
      </c>
      <c r="T1268" s="51">
        <v>442.5</v>
      </c>
      <c r="U1268" s="52" t="s">
        <v>3262</v>
      </c>
      <c r="V1268" s="26">
        <f>IF(E1268="","",SUMIF(OUTBOUND!$G:$G,WMS!E1268,OUTBOUND!$L:$L))</f>
        <v>13</v>
      </c>
      <c r="W1268" s="26">
        <f>IF(E1268="","",SUMIF(OUTBOUND!$G:$G,WMS!E1268,OUTBOUND!$M:$M))</f>
        <v>78</v>
      </c>
      <c r="X1268" s="73">
        <f>IF(E1268="","",SUMIF(OUTBOUND!$G:$G,WMS!E1268,OUTBOUND!$O:$O))</f>
        <v>94.9</v>
      </c>
      <c r="Y1268" s="73">
        <f>IF(E1268="","",SUMIF(OUTBOUND!$G:$G,WMS!E1268,OUTBOUND!$AC:$AC))</f>
        <v>76.7</v>
      </c>
      <c r="Z1268" s="73">
        <f>IF(E1268="","",SUMIF(OUTBOUND!$G:$G,WMS!E1268,OUTBOUND!$P:$P))</f>
        <v>0.169</v>
      </c>
      <c r="AA1268" s="26">
        <f t="shared" si="448"/>
        <v>62</v>
      </c>
      <c r="AB1268" s="26">
        <f t="shared" si="449"/>
        <v>372</v>
      </c>
      <c r="AC1268" s="73">
        <f t="shared" si="450"/>
        <v>452.6</v>
      </c>
      <c r="AD1268" s="73">
        <f t="shared" si="451"/>
        <v>365.8</v>
      </c>
      <c r="AE1268" s="73">
        <f t="shared" si="452"/>
        <v>0.791</v>
      </c>
      <c r="AF1268" s="82" t="b">
        <f t="shared" si="453"/>
        <v>1</v>
      </c>
    </row>
    <row r="1269" spans="1:32">
      <c r="A1269" s="83" t="s">
        <v>3685</v>
      </c>
      <c r="B1269" s="35" t="s">
        <v>2190</v>
      </c>
      <c r="C1269" s="35" t="s">
        <v>4473</v>
      </c>
      <c r="D1269" s="35" t="s">
        <v>4482</v>
      </c>
      <c r="E1269" s="58" t="str">
        <f t="shared" si="442"/>
        <v>KG-ARI-1909-00203-04621/42787525B</v>
      </c>
      <c r="F1269" s="19" t="s">
        <v>2192</v>
      </c>
      <c r="G1269" s="19" t="s">
        <v>2201</v>
      </c>
      <c r="H1269" s="45">
        <v>43735</v>
      </c>
      <c r="J1269" s="46">
        <v>450</v>
      </c>
      <c r="K1269" s="67" t="e">
        <f t="shared" si="443"/>
        <v>#DIV/0!</v>
      </c>
      <c r="L1269" s="47">
        <v>7.3</v>
      </c>
      <c r="M1269" s="68">
        <f t="shared" si="444"/>
        <v>0</v>
      </c>
      <c r="N1269" s="46">
        <v>35</v>
      </c>
      <c r="O1269" s="46">
        <v>26</v>
      </c>
      <c r="P1269" s="46">
        <v>14</v>
      </c>
      <c r="Q1269" s="73">
        <f t="shared" si="445"/>
        <v>0.013</v>
      </c>
      <c r="R1269" s="67">
        <f t="shared" si="446"/>
        <v>0</v>
      </c>
      <c r="S1269" s="74">
        <f t="shared" si="447"/>
        <v>0.0833333333333333</v>
      </c>
      <c r="T1269" s="51">
        <v>37.5</v>
      </c>
      <c r="U1269" s="52" t="s">
        <v>3262</v>
      </c>
      <c r="V1269" s="26">
        <f>IF(E1269="","",SUMIF(OUTBOUND!$G:$G,WMS!E1269,OUTBOUND!$L:$L))</f>
        <v>0</v>
      </c>
      <c r="W1269" s="26">
        <f>IF(E1269="","",SUMIF(OUTBOUND!$G:$G,WMS!E1269,OUTBOUND!$M:$M))</f>
        <v>78</v>
      </c>
      <c r="X1269" s="73">
        <f>IF(E1269="","",SUMIF(OUTBOUND!$G:$G,WMS!E1269,OUTBOUND!$O:$O))</f>
        <v>0</v>
      </c>
      <c r="Y1269" s="73">
        <f>IF(E1269="","",SUMIF(OUTBOUND!$G:$G,WMS!E1269,OUTBOUND!$AC:$AC))</f>
        <v>6.5</v>
      </c>
      <c r="Z1269" s="73">
        <f>IF(E1269="","",SUMIF(OUTBOUND!$G:$G,WMS!E1269,OUTBOUND!$P:$P))</f>
        <v>0</v>
      </c>
      <c r="AA1269" s="26" t="str">
        <f t="shared" si="448"/>
        <v/>
      </c>
      <c r="AB1269" s="26">
        <f t="shared" si="449"/>
        <v>372</v>
      </c>
      <c r="AC1269" s="73">
        <f t="shared" si="450"/>
        <v>0</v>
      </c>
      <c r="AD1269" s="73">
        <f t="shared" si="451"/>
        <v>31</v>
      </c>
      <c r="AE1269" s="73">
        <f t="shared" si="452"/>
        <v>0</v>
      </c>
      <c r="AF1269" s="82" t="e">
        <f t="shared" si="453"/>
        <v>#DIV/0!</v>
      </c>
    </row>
    <row r="1270" spans="1:32">
      <c r="A1270" s="43" t="s">
        <v>3685</v>
      </c>
      <c r="B1270" s="19" t="s">
        <v>2190</v>
      </c>
      <c r="C1270" s="19" t="s">
        <v>4473</v>
      </c>
      <c r="D1270" s="19" t="s">
        <v>3865</v>
      </c>
      <c r="E1270" s="58" t="str">
        <f t="shared" si="442"/>
        <v>KG-ARI-1909-00203-04621/41966433</v>
      </c>
      <c r="F1270" s="19" t="s">
        <v>2192</v>
      </c>
      <c r="G1270" s="19" t="s">
        <v>2207</v>
      </c>
      <c r="H1270" s="45">
        <v>43735</v>
      </c>
      <c r="I1270" s="46">
        <v>19</v>
      </c>
      <c r="J1270" s="46">
        <v>456</v>
      </c>
      <c r="K1270" s="67">
        <f t="shared" si="443"/>
        <v>24</v>
      </c>
      <c r="L1270" s="47">
        <v>1.45</v>
      </c>
      <c r="M1270" s="68">
        <f t="shared" si="444"/>
        <v>27.55</v>
      </c>
      <c r="N1270" s="46">
        <v>31.5</v>
      </c>
      <c r="O1270" s="46">
        <v>25</v>
      </c>
      <c r="P1270" s="46">
        <v>30.5</v>
      </c>
      <c r="Q1270" s="73">
        <f t="shared" si="445"/>
        <v>0.024</v>
      </c>
      <c r="R1270" s="67">
        <f t="shared" si="446"/>
        <v>0.46</v>
      </c>
      <c r="S1270" s="74">
        <f t="shared" si="447"/>
        <v>0.0429166666666667</v>
      </c>
      <c r="T1270" s="51">
        <v>19.57</v>
      </c>
      <c r="U1270" s="52" t="s">
        <v>3434</v>
      </c>
      <c r="V1270" s="26">
        <f>IF(E1270="","",SUMIF(OUTBOUND!$G:$G,WMS!E1270,OUTBOUND!$L:$L))</f>
        <v>0</v>
      </c>
      <c r="W1270" s="26">
        <f>IF(E1270="","",SUMIF(OUTBOUND!$G:$G,WMS!E1270,OUTBOUND!$M:$M))</f>
        <v>0</v>
      </c>
      <c r="X1270" s="73">
        <f>IF(E1270="","",SUMIF(OUTBOUND!$G:$G,WMS!E1270,OUTBOUND!$O:$O))</f>
        <v>0</v>
      </c>
      <c r="Y1270" s="73">
        <f>IF(E1270="","",SUMIF(OUTBOUND!$G:$G,WMS!E1270,OUTBOUND!$AC:$AC))</f>
        <v>0</v>
      </c>
      <c r="Z1270" s="73">
        <f>IF(E1270="","",SUMIF(OUTBOUND!$G:$G,WMS!E1270,OUTBOUND!$P:$P))</f>
        <v>0</v>
      </c>
      <c r="AA1270" s="26">
        <f t="shared" si="448"/>
        <v>19</v>
      </c>
      <c r="AB1270" s="26">
        <f t="shared" si="449"/>
        <v>456</v>
      </c>
      <c r="AC1270" s="73">
        <f t="shared" si="450"/>
        <v>27.55</v>
      </c>
      <c r="AD1270" s="73">
        <f t="shared" si="451"/>
        <v>19.57</v>
      </c>
      <c r="AE1270" s="73">
        <f t="shared" si="452"/>
        <v>0.46</v>
      </c>
      <c r="AF1270" s="82" t="b">
        <f t="shared" si="453"/>
        <v>1</v>
      </c>
    </row>
    <row r="1271" spans="1:32">
      <c r="A1271" s="43" t="s">
        <v>3685</v>
      </c>
      <c r="B1271" s="19" t="s">
        <v>2190</v>
      </c>
      <c r="C1271" s="19" t="s">
        <v>4473</v>
      </c>
      <c r="D1271" s="19" t="s">
        <v>4483</v>
      </c>
      <c r="E1271" s="58" t="str">
        <f t="shared" si="442"/>
        <v>KG-ARI-1909-00203-04621/41960554</v>
      </c>
      <c r="F1271" s="19" t="s">
        <v>2192</v>
      </c>
      <c r="G1271" s="19" t="s">
        <v>2206</v>
      </c>
      <c r="H1271" s="45">
        <v>43735</v>
      </c>
      <c r="I1271" s="46">
        <v>11</v>
      </c>
      <c r="J1271" s="46">
        <v>264</v>
      </c>
      <c r="K1271" s="67">
        <f t="shared" si="443"/>
        <v>24</v>
      </c>
      <c r="L1271" s="47">
        <v>1.5</v>
      </c>
      <c r="M1271" s="68">
        <f t="shared" si="444"/>
        <v>16.5</v>
      </c>
      <c r="N1271" s="46">
        <v>39.5</v>
      </c>
      <c r="O1271" s="46">
        <v>20.5</v>
      </c>
      <c r="P1271" s="46">
        <v>11</v>
      </c>
      <c r="Q1271" s="73">
        <f t="shared" si="445"/>
        <v>0.009</v>
      </c>
      <c r="R1271" s="67">
        <f t="shared" si="446"/>
        <v>0.1</v>
      </c>
      <c r="S1271" s="74">
        <f t="shared" si="447"/>
        <v>0.0541666666666667</v>
      </c>
      <c r="T1271" s="51">
        <v>14.3</v>
      </c>
      <c r="U1271" s="52" t="s">
        <v>3677</v>
      </c>
      <c r="V1271" s="26">
        <f>IF(E1271="","",SUMIF(OUTBOUND!$G:$G,WMS!E1271,OUTBOUND!$L:$L))</f>
        <v>0</v>
      </c>
      <c r="W1271" s="26">
        <f>IF(E1271="","",SUMIF(OUTBOUND!$G:$G,WMS!E1271,OUTBOUND!$M:$M))</f>
        <v>0</v>
      </c>
      <c r="X1271" s="73">
        <f>IF(E1271="","",SUMIF(OUTBOUND!$G:$G,WMS!E1271,OUTBOUND!$O:$O))</f>
        <v>0</v>
      </c>
      <c r="Y1271" s="73">
        <f>IF(E1271="","",SUMIF(OUTBOUND!$G:$G,WMS!E1271,OUTBOUND!$AC:$AC))</f>
        <v>0</v>
      </c>
      <c r="Z1271" s="73">
        <f>IF(E1271="","",SUMIF(OUTBOUND!$G:$G,WMS!E1271,OUTBOUND!$P:$P))</f>
        <v>0</v>
      </c>
      <c r="AA1271" s="26">
        <f t="shared" si="448"/>
        <v>11</v>
      </c>
      <c r="AB1271" s="26">
        <f t="shared" si="449"/>
        <v>264</v>
      </c>
      <c r="AC1271" s="73">
        <f t="shared" si="450"/>
        <v>16.5</v>
      </c>
      <c r="AD1271" s="73">
        <f t="shared" si="451"/>
        <v>14.3</v>
      </c>
      <c r="AE1271" s="73">
        <f t="shared" si="452"/>
        <v>0.1</v>
      </c>
      <c r="AF1271" s="82" t="b">
        <f t="shared" si="453"/>
        <v>1</v>
      </c>
    </row>
    <row r="1272" spans="1:32">
      <c r="A1272" s="43" t="s">
        <v>3685</v>
      </c>
      <c r="B1272" s="19" t="s">
        <v>2190</v>
      </c>
      <c r="C1272" s="19" t="s">
        <v>4473</v>
      </c>
      <c r="D1272" s="19" t="s">
        <v>4133</v>
      </c>
      <c r="E1272" s="58" t="str">
        <f t="shared" si="442"/>
        <v>KG-ARI-1909-00203-04621/41961094</v>
      </c>
      <c r="F1272" s="19" t="s">
        <v>2192</v>
      </c>
      <c r="G1272" s="19" t="s">
        <v>2215</v>
      </c>
      <c r="H1272" s="45">
        <v>43735</v>
      </c>
      <c r="I1272" s="46">
        <v>16</v>
      </c>
      <c r="J1272" s="46">
        <v>384</v>
      </c>
      <c r="K1272" s="67">
        <f t="shared" si="443"/>
        <v>24</v>
      </c>
      <c r="L1272" s="47">
        <v>3.1</v>
      </c>
      <c r="M1272" s="68">
        <f t="shared" si="444"/>
        <v>49.6</v>
      </c>
      <c r="N1272" s="46">
        <v>47.5</v>
      </c>
      <c r="O1272" s="46">
        <v>20.5</v>
      </c>
      <c r="P1272" s="46">
        <v>25</v>
      </c>
      <c r="Q1272" s="73">
        <f t="shared" si="445"/>
        <v>0.024</v>
      </c>
      <c r="R1272" s="67">
        <f t="shared" si="446"/>
        <v>0.39</v>
      </c>
      <c r="S1272" s="74">
        <f t="shared" si="447"/>
        <v>0.104166666666667</v>
      </c>
      <c r="T1272" s="51">
        <v>40</v>
      </c>
      <c r="U1272" s="52" t="s">
        <v>3690</v>
      </c>
      <c r="V1272" s="26">
        <f>IF(E1272="","",SUMIF(OUTBOUND!$G:$G,WMS!E1272,OUTBOUND!$L:$L))</f>
        <v>11</v>
      </c>
      <c r="W1272" s="26">
        <f>IF(E1272="","",SUMIF(OUTBOUND!$G:$G,WMS!E1272,OUTBOUND!$M:$M))</f>
        <v>264</v>
      </c>
      <c r="X1272" s="73">
        <f>IF(E1272="","",SUMIF(OUTBOUND!$G:$G,WMS!E1272,OUTBOUND!$O:$O))</f>
        <v>34.1</v>
      </c>
      <c r="Y1272" s="73">
        <f>IF(E1272="","",SUMIF(OUTBOUND!$G:$G,WMS!E1272,OUTBOUND!$AC:$AC))</f>
        <v>27.5000000000001</v>
      </c>
      <c r="Z1272" s="73">
        <f>IF(E1272="","",SUMIF(OUTBOUND!$G:$G,WMS!E1272,OUTBOUND!$P:$P))</f>
        <v>0.264</v>
      </c>
      <c r="AA1272" s="26">
        <f t="shared" si="448"/>
        <v>5</v>
      </c>
      <c r="AB1272" s="26">
        <f t="shared" si="449"/>
        <v>120</v>
      </c>
      <c r="AC1272" s="73">
        <f t="shared" si="450"/>
        <v>15.5</v>
      </c>
      <c r="AD1272" s="73">
        <f t="shared" si="451"/>
        <v>12.4999999999999</v>
      </c>
      <c r="AE1272" s="73">
        <f t="shared" si="452"/>
        <v>0.126</v>
      </c>
      <c r="AF1272" s="82" t="b">
        <f t="shared" si="453"/>
        <v>1</v>
      </c>
    </row>
    <row r="1273" spans="1:32">
      <c r="A1273" s="43" t="s">
        <v>3685</v>
      </c>
      <c r="B1273" s="19" t="s">
        <v>2190</v>
      </c>
      <c r="C1273" s="19" t="s">
        <v>4473</v>
      </c>
      <c r="D1273" s="19" t="s">
        <v>4484</v>
      </c>
      <c r="E1273" s="58" t="str">
        <f t="shared" si="442"/>
        <v>KG-ARI-1909-00203-04621/41734094</v>
      </c>
      <c r="F1273" s="19" t="s">
        <v>2192</v>
      </c>
      <c r="G1273" s="19" t="s">
        <v>2208</v>
      </c>
      <c r="H1273" s="45">
        <v>43735</v>
      </c>
      <c r="I1273" s="46">
        <v>26</v>
      </c>
      <c r="J1273" s="46">
        <v>624</v>
      </c>
      <c r="K1273" s="67">
        <f t="shared" si="443"/>
        <v>24</v>
      </c>
      <c r="L1273" s="47">
        <v>3.9</v>
      </c>
      <c r="M1273" s="68">
        <f t="shared" si="444"/>
        <v>101.4</v>
      </c>
      <c r="N1273" s="46">
        <v>19.5</v>
      </c>
      <c r="O1273" s="46">
        <v>16</v>
      </c>
      <c r="P1273" s="46">
        <v>19.5</v>
      </c>
      <c r="Q1273" s="73">
        <f t="shared" si="445"/>
        <v>0.006</v>
      </c>
      <c r="R1273" s="67">
        <f t="shared" si="446"/>
        <v>0.16</v>
      </c>
      <c r="S1273" s="74">
        <f t="shared" si="447"/>
        <v>0.158333333333333</v>
      </c>
      <c r="T1273" s="51">
        <v>98.8</v>
      </c>
      <c r="U1273" s="52" t="s">
        <v>3690</v>
      </c>
      <c r="V1273" s="26">
        <f>IF(E1273="","",SUMIF(OUTBOUND!$G:$G,WMS!E1273,OUTBOUND!$L:$L))</f>
        <v>13</v>
      </c>
      <c r="W1273" s="26">
        <f>IF(E1273="","",SUMIF(OUTBOUND!$G:$G,WMS!E1273,OUTBOUND!$M:$M))</f>
        <v>312</v>
      </c>
      <c r="X1273" s="73">
        <f>IF(E1273="","",SUMIF(OUTBOUND!$G:$G,WMS!E1273,OUTBOUND!$O:$O))</f>
        <v>50.7</v>
      </c>
      <c r="Y1273" s="73">
        <f>IF(E1273="","",SUMIF(OUTBOUND!$G:$G,WMS!E1273,OUTBOUND!$AC:$AC))</f>
        <v>49.3999999999999</v>
      </c>
      <c r="Z1273" s="73">
        <f>IF(E1273="","",SUMIF(OUTBOUND!$G:$G,WMS!E1273,OUTBOUND!$P:$P))</f>
        <v>0.078</v>
      </c>
      <c r="AA1273" s="26">
        <f t="shared" si="448"/>
        <v>13</v>
      </c>
      <c r="AB1273" s="26">
        <f t="shared" si="449"/>
        <v>312</v>
      </c>
      <c r="AC1273" s="73">
        <f t="shared" si="450"/>
        <v>50.7</v>
      </c>
      <c r="AD1273" s="73">
        <f t="shared" si="451"/>
        <v>49.4000000000001</v>
      </c>
      <c r="AE1273" s="73">
        <f t="shared" si="452"/>
        <v>0.082</v>
      </c>
      <c r="AF1273" s="82" t="b">
        <f t="shared" si="453"/>
        <v>1</v>
      </c>
    </row>
    <row r="1274" spans="1:32">
      <c r="A1274" s="43" t="s">
        <v>3685</v>
      </c>
      <c r="B1274" s="19" t="s">
        <v>2190</v>
      </c>
      <c r="C1274" s="19" t="s">
        <v>4473</v>
      </c>
      <c r="D1274" s="19" t="s">
        <v>4485</v>
      </c>
      <c r="E1274" s="58" t="str">
        <f t="shared" si="442"/>
        <v>KG-ARI-1909-00203-04621/42751854</v>
      </c>
      <c r="F1274" s="19" t="s">
        <v>2192</v>
      </c>
      <c r="G1274" s="19" t="s">
        <v>2207</v>
      </c>
      <c r="H1274" s="45">
        <v>43735</v>
      </c>
      <c r="I1274" s="46">
        <v>21</v>
      </c>
      <c r="J1274" s="46">
        <v>378</v>
      </c>
      <c r="K1274" s="67">
        <f t="shared" si="443"/>
        <v>18</v>
      </c>
      <c r="L1274" s="47">
        <v>2.35</v>
      </c>
      <c r="M1274" s="68">
        <f t="shared" si="444"/>
        <v>49.35</v>
      </c>
      <c r="N1274" s="46">
        <v>33.5</v>
      </c>
      <c r="O1274" s="46">
        <v>26</v>
      </c>
      <c r="P1274" s="46">
        <v>18</v>
      </c>
      <c r="Q1274" s="73">
        <f t="shared" si="445"/>
        <v>0.016</v>
      </c>
      <c r="R1274" s="67">
        <f t="shared" si="446"/>
        <v>0.33</v>
      </c>
      <c r="S1274" s="74">
        <f t="shared" si="447"/>
        <v>0.111111111111111</v>
      </c>
      <c r="T1274" s="51">
        <v>42</v>
      </c>
      <c r="U1274" s="52" t="s">
        <v>3263</v>
      </c>
      <c r="V1274" s="26">
        <f>IF(E1274="","",SUMIF(OUTBOUND!$G:$G,WMS!E1274,OUTBOUND!$L:$L))</f>
        <v>6</v>
      </c>
      <c r="W1274" s="26">
        <f>IF(E1274="","",SUMIF(OUTBOUND!$G:$G,WMS!E1274,OUTBOUND!$M:$M))</f>
        <v>108</v>
      </c>
      <c r="X1274" s="73">
        <f>IF(E1274="","",SUMIF(OUTBOUND!$G:$G,WMS!E1274,OUTBOUND!$O:$O))</f>
        <v>14.1</v>
      </c>
      <c r="Y1274" s="73">
        <f>IF(E1274="","",SUMIF(OUTBOUND!$G:$G,WMS!E1274,OUTBOUND!$AC:$AC))</f>
        <v>12</v>
      </c>
      <c r="Z1274" s="73">
        <f>IF(E1274="","",SUMIF(OUTBOUND!$G:$G,WMS!E1274,OUTBOUND!$P:$P))</f>
        <v>0.096</v>
      </c>
      <c r="AA1274" s="26">
        <f t="shared" si="448"/>
        <v>15</v>
      </c>
      <c r="AB1274" s="26">
        <f t="shared" si="449"/>
        <v>270</v>
      </c>
      <c r="AC1274" s="73">
        <f t="shared" si="450"/>
        <v>35.25</v>
      </c>
      <c r="AD1274" s="73">
        <f t="shared" si="451"/>
        <v>30</v>
      </c>
      <c r="AE1274" s="73">
        <f t="shared" si="452"/>
        <v>0.234</v>
      </c>
      <c r="AF1274" s="82" t="b">
        <f t="shared" si="453"/>
        <v>1</v>
      </c>
    </row>
    <row r="1275" spans="1:32">
      <c r="A1275" s="43" t="s">
        <v>3685</v>
      </c>
      <c r="B1275" s="19" t="s">
        <v>2190</v>
      </c>
      <c r="C1275" s="19" t="s">
        <v>4473</v>
      </c>
      <c r="D1275" s="19" t="s">
        <v>3866</v>
      </c>
      <c r="E1275" s="58" t="str">
        <f t="shared" si="442"/>
        <v>KG-ARI-1909-00203-04621/41966396</v>
      </c>
      <c r="F1275" s="19" t="s">
        <v>2192</v>
      </c>
      <c r="G1275" s="19" t="s">
        <v>2207</v>
      </c>
      <c r="H1275" s="45">
        <v>43735</v>
      </c>
      <c r="I1275" s="46">
        <v>19</v>
      </c>
      <c r="J1275" s="46">
        <v>456</v>
      </c>
      <c r="K1275" s="67">
        <f t="shared" si="443"/>
        <v>24</v>
      </c>
      <c r="L1275" s="47">
        <v>1.3</v>
      </c>
      <c r="M1275" s="68">
        <f t="shared" si="444"/>
        <v>24.7</v>
      </c>
      <c r="N1275" s="46">
        <v>23</v>
      </c>
      <c r="O1275" s="46">
        <v>20.5</v>
      </c>
      <c r="P1275" s="46">
        <v>23</v>
      </c>
      <c r="Q1275" s="73">
        <f t="shared" si="445"/>
        <v>0.011</v>
      </c>
      <c r="R1275" s="67">
        <f t="shared" si="446"/>
        <v>0.21</v>
      </c>
      <c r="S1275" s="74">
        <f t="shared" si="447"/>
        <v>0.0541666666666667</v>
      </c>
      <c r="T1275" s="51">
        <v>24.7</v>
      </c>
      <c r="U1275" s="52" t="s">
        <v>4486</v>
      </c>
      <c r="V1275" s="26">
        <f>IF(E1275="","",SUMIF(OUTBOUND!$G:$G,WMS!E1275,OUTBOUND!$L:$L))</f>
        <v>0</v>
      </c>
      <c r="W1275" s="26">
        <f>IF(E1275="","",SUMIF(OUTBOUND!$G:$G,WMS!E1275,OUTBOUND!$M:$M))</f>
        <v>0</v>
      </c>
      <c r="X1275" s="73">
        <f>IF(E1275="","",SUMIF(OUTBOUND!$G:$G,WMS!E1275,OUTBOUND!$O:$O))</f>
        <v>0</v>
      </c>
      <c r="Y1275" s="73">
        <f>IF(E1275="","",SUMIF(OUTBOUND!$G:$G,WMS!E1275,OUTBOUND!$AC:$AC))</f>
        <v>0</v>
      </c>
      <c r="Z1275" s="73">
        <f>IF(E1275="","",SUMIF(OUTBOUND!$G:$G,WMS!E1275,OUTBOUND!$P:$P))</f>
        <v>0</v>
      </c>
      <c r="AA1275" s="26">
        <f t="shared" si="448"/>
        <v>19</v>
      </c>
      <c r="AB1275" s="26">
        <f t="shared" si="449"/>
        <v>456</v>
      </c>
      <c r="AC1275" s="73">
        <f t="shared" si="450"/>
        <v>24.7</v>
      </c>
      <c r="AD1275" s="73">
        <f t="shared" si="451"/>
        <v>24.7</v>
      </c>
      <c r="AE1275" s="73">
        <f t="shared" si="452"/>
        <v>0.21</v>
      </c>
      <c r="AF1275" s="82" t="b">
        <f t="shared" si="453"/>
        <v>1</v>
      </c>
    </row>
    <row r="1276" spans="1:32">
      <c r="A1276" s="43" t="s">
        <v>3685</v>
      </c>
      <c r="B1276" s="19" t="s">
        <v>2190</v>
      </c>
      <c r="C1276" s="19" t="s">
        <v>4473</v>
      </c>
      <c r="D1276" s="19" t="s">
        <v>4075</v>
      </c>
      <c r="E1276" s="58" t="str">
        <f t="shared" si="442"/>
        <v>KG-ARI-1909-00203-04621/41413746</v>
      </c>
      <c r="F1276" s="19" t="s">
        <v>2192</v>
      </c>
      <c r="G1276" s="19" t="s">
        <v>2207</v>
      </c>
      <c r="H1276" s="45">
        <v>43735</v>
      </c>
      <c r="I1276" s="46">
        <v>48</v>
      </c>
      <c r="J1276" s="46">
        <v>768</v>
      </c>
      <c r="K1276" s="67">
        <f t="shared" si="443"/>
        <v>16</v>
      </c>
      <c r="L1276" s="47">
        <v>1.5</v>
      </c>
      <c r="M1276" s="68">
        <f t="shared" si="444"/>
        <v>72</v>
      </c>
      <c r="N1276" s="46">
        <v>20</v>
      </c>
      <c r="O1276" s="46">
        <v>16</v>
      </c>
      <c r="P1276" s="46">
        <v>20</v>
      </c>
      <c r="Q1276" s="73">
        <f t="shared" si="445"/>
        <v>0.006</v>
      </c>
      <c r="R1276" s="67">
        <f t="shared" si="446"/>
        <v>0.31</v>
      </c>
      <c r="S1276" s="74">
        <f t="shared" si="447"/>
        <v>0.08125</v>
      </c>
      <c r="T1276" s="51">
        <v>62.4</v>
      </c>
      <c r="U1276" s="52" t="s">
        <v>3677</v>
      </c>
      <c r="V1276" s="26">
        <f>IF(E1276="","",SUMIF(OUTBOUND!$G:$G,WMS!E1276,OUTBOUND!$L:$L))</f>
        <v>17</v>
      </c>
      <c r="W1276" s="26">
        <f>IF(E1276="","",SUMIF(OUTBOUND!$G:$G,WMS!E1276,OUTBOUND!$M:$M))</f>
        <v>272</v>
      </c>
      <c r="X1276" s="73">
        <f>IF(E1276="","",SUMIF(OUTBOUND!$G:$G,WMS!E1276,OUTBOUND!$O:$O))</f>
        <v>25.5</v>
      </c>
      <c r="Y1276" s="73">
        <f>IF(E1276="","",SUMIF(OUTBOUND!$G:$G,WMS!E1276,OUTBOUND!$AC:$AC))</f>
        <v>22.1</v>
      </c>
      <c r="Z1276" s="73">
        <f>IF(E1276="","",SUMIF(OUTBOUND!$G:$G,WMS!E1276,OUTBOUND!$P:$P))</f>
        <v>0.102</v>
      </c>
      <c r="AA1276" s="26">
        <f t="shared" si="448"/>
        <v>31</v>
      </c>
      <c r="AB1276" s="26">
        <f t="shared" si="449"/>
        <v>496</v>
      </c>
      <c r="AC1276" s="73">
        <f t="shared" si="450"/>
        <v>46.5</v>
      </c>
      <c r="AD1276" s="73">
        <f t="shared" si="451"/>
        <v>40.3</v>
      </c>
      <c r="AE1276" s="73">
        <f t="shared" si="452"/>
        <v>0.208</v>
      </c>
      <c r="AF1276" s="82" t="b">
        <f t="shared" si="453"/>
        <v>1</v>
      </c>
    </row>
    <row r="1277" spans="1:32">
      <c r="A1277" s="43" t="s">
        <v>3685</v>
      </c>
      <c r="B1277" s="19" t="s">
        <v>2190</v>
      </c>
      <c r="C1277" s="19" t="s">
        <v>4473</v>
      </c>
      <c r="D1277" s="19" t="s">
        <v>3867</v>
      </c>
      <c r="E1277" s="58" t="str">
        <f t="shared" si="442"/>
        <v>KG-ARI-1909-00203-04621/41966402</v>
      </c>
      <c r="F1277" s="19" t="s">
        <v>2192</v>
      </c>
      <c r="G1277" s="19" t="s">
        <v>2207</v>
      </c>
      <c r="H1277" s="45">
        <v>43735</v>
      </c>
      <c r="I1277" s="46">
        <v>34</v>
      </c>
      <c r="J1277" s="46">
        <v>816</v>
      </c>
      <c r="K1277" s="67">
        <f t="shared" si="443"/>
        <v>24</v>
      </c>
      <c r="L1277" s="47">
        <v>1.45</v>
      </c>
      <c r="M1277" s="68">
        <f t="shared" si="444"/>
        <v>49.3</v>
      </c>
      <c r="N1277" s="46">
        <v>23</v>
      </c>
      <c r="O1277" s="46">
        <v>20.5</v>
      </c>
      <c r="P1277" s="46">
        <v>25</v>
      </c>
      <c r="Q1277" s="73">
        <f t="shared" si="445"/>
        <v>0.012</v>
      </c>
      <c r="R1277" s="67">
        <f t="shared" si="446"/>
        <v>0.4</v>
      </c>
      <c r="S1277" s="74">
        <f t="shared" si="447"/>
        <v>0.0604166666666667</v>
      </c>
      <c r="T1277" s="51">
        <v>49.3</v>
      </c>
      <c r="U1277" s="52" t="s">
        <v>4486</v>
      </c>
      <c r="V1277" s="26">
        <f>IF(E1277="","",SUMIF(OUTBOUND!$G:$G,WMS!E1277,OUTBOUND!$L:$L))</f>
        <v>0</v>
      </c>
      <c r="W1277" s="26">
        <f>IF(E1277="","",SUMIF(OUTBOUND!$G:$G,WMS!E1277,OUTBOUND!$M:$M))</f>
        <v>0</v>
      </c>
      <c r="X1277" s="73">
        <f>IF(E1277="","",SUMIF(OUTBOUND!$G:$G,WMS!E1277,OUTBOUND!$O:$O))</f>
        <v>0</v>
      </c>
      <c r="Y1277" s="73">
        <f>IF(E1277="","",SUMIF(OUTBOUND!$G:$G,WMS!E1277,OUTBOUND!$AC:$AC))</f>
        <v>0</v>
      </c>
      <c r="Z1277" s="73">
        <f>IF(E1277="","",SUMIF(OUTBOUND!$G:$G,WMS!E1277,OUTBOUND!$P:$P))</f>
        <v>0</v>
      </c>
      <c r="AA1277" s="26">
        <f t="shared" si="448"/>
        <v>34</v>
      </c>
      <c r="AB1277" s="26">
        <f t="shared" si="449"/>
        <v>816</v>
      </c>
      <c r="AC1277" s="73">
        <f t="shared" si="450"/>
        <v>49.3</v>
      </c>
      <c r="AD1277" s="73">
        <f t="shared" si="451"/>
        <v>49.3</v>
      </c>
      <c r="AE1277" s="73">
        <f t="shared" si="452"/>
        <v>0.4</v>
      </c>
      <c r="AF1277" s="82" t="b">
        <f t="shared" si="453"/>
        <v>1</v>
      </c>
    </row>
    <row r="1278" spans="1:32">
      <c r="A1278" s="43" t="s">
        <v>3685</v>
      </c>
      <c r="B1278" s="19" t="s">
        <v>2190</v>
      </c>
      <c r="C1278" s="19" t="s">
        <v>4473</v>
      </c>
      <c r="D1278" s="19" t="s">
        <v>4134</v>
      </c>
      <c r="E1278" s="58" t="str">
        <f t="shared" si="442"/>
        <v>KG-ARI-1909-00203-04621/42432111</v>
      </c>
      <c r="F1278" s="19" t="s">
        <v>2192</v>
      </c>
      <c r="G1278" s="19" t="s">
        <v>2207</v>
      </c>
      <c r="H1278" s="45">
        <v>43735</v>
      </c>
      <c r="I1278" s="46">
        <v>58</v>
      </c>
      <c r="J1278" s="46">
        <v>580</v>
      </c>
      <c r="K1278" s="67">
        <f t="shared" si="443"/>
        <v>10</v>
      </c>
      <c r="L1278" s="47">
        <v>1.55</v>
      </c>
      <c r="M1278" s="68">
        <f t="shared" si="444"/>
        <v>89.9</v>
      </c>
      <c r="N1278" s="46">
        <v>35</v>
      </c>
      <c r="O1278" s="46">
        <v>10</v>
      </c>
      <c r="P1278" s="46">
        <v>15</v>
      </c>
      <c r="Q1278" s="73">
        <f t="shared" si="445"/>
        <v>0.005</v>
      </c>
      <c r="R1278" s="67">
        <f t="shared" si="446"/>
        <v>0.3</v>
      </c>
      <c r="S1278" s="74">
        <f t="shared" si="447"/>
        <v>0.15</v>
      </c>
      <c r="T1278" s="51">
        <v>87</v>
      </c>
      <c r="U1278" s="52" t="s">
        <v>3863</v>
      </c>
      <c r="V1278" s="26">
        <f>IF(E1278="","",SUMIF(OUTBOUND!$G:$G,WMS!E1278,OUTBOUND!$L:$L))</f>
        <v>24</v>
      </c>
      <c r="W1278" s="26">
        <f>IF(E1278="","",SUMIF(OUTBOUND!$G:$G,WMS!E1278,OUTBOUND!$M:$M))</f>
        <v>240</v>
      </c>
      <c r="X1278" s="73">
        <f>IF(E1278="","",SUMIF(OUTBOUND!$G:$G,WMS!E1278,OUTBOUND!$O:$O))</f>
        <v>37.2</v>
      </c>
      <c r="Y1278" s="73">
        <f>IF(E1278="","",SUMIF(OUTBOUND!$G:$G,WMS!E1278,OUTBOUND!$AC:$AC))</f>
        <v>36</v>
      </c>
      <c r="Z1278" s="73">
        <f>IF(E1278="","",SUMIF(OUTBOUND!$G:$G,WMS!E1278,OUTBOUND!$P:$P))</f>
        <v>0.12</v>
      </c>
      <c r="AA1278" s="26">
        <f t="shared" si="448"/>
        <v>34</v>
      </c>
      <c r="AB1278" s="26">
        <f t="shared" si="449"/>
        <v>340</v>
      </c>
      <c r="AC1278" s="73">
        <f t="shared" si="450"/>
        <v>52.7</v>
      </c>
      <c r="AD1278" s="73">
        <f t="shared" si="451"/>
        <v>51</v>
      </c>
      <c r="AE1278" s="73">
        <f t="shared" si="452"/>
        <v>0.18</v>
      </c>
      <c r="AF1278" s="82" t="b">
        <f t="shared" si="453"/>
        <v>1</v>
      </c>
    </row>
    <row r="1279" spans="1:32">
      <c r="A1279" s="43" t="s">
        <v>3685</v>
      </c>
      <c r="B1279" s="19" t="s">
        <v>2190</v>
      </c>
      <c r="C1279" s="19" t="s">
        <v>4473</v>
      </c>
      <c r="D1279" s="19" t="s">
        <v>4487</v>
      </c>
      <c r="E1279" s="58" t="str">
        <f t="shared" si="442"/>
        <v>KG-ARI-1909-00203-04621/42688914</v>
      </c>
      <c r="F1279" s="19" t="s">
        <v>2192</v>
      </c>
      <c r="G1279" s="19" t="s">
        <v>2211</v>
      </c>
      <c r="H1279" s="45">
        <v>43735</v>
      </c>
      <c r="I1279" s="46">
        <v>25</v>
      </c>
      <c r="J1279" s="46">
        <v>300</v>
      </c>
      <c r="K1279" s="67">
        <f t="shared" si="443"/>
        <v>12</v>
      </c>
      <c r="L1279" s="47">
        <v>3.55</v>
      </c>
      <c r="M1279" s="68">
        <f t="shared" si="444"/>
        <v>88.75</v>
      </c>
      <c r="N1279" s="46">
        <v>25.5</v>
      </c>
      <c r="O1279" s="46">
        <v>18.5</v>
      </c>
      <c r="P1279" s="46">
        <v>16.5</v>
      </c>
      <c r="Q1279" s="73">
        <f t="shared" si="445"/>
        <v>0.008</v>
      </c>
      <c r="R1279" s="67">
        <f t="shared" si="446"/>
        <v>0.19</v>
      </c>
      <c r="S1279" s="74">
        <f t="shared" si="447"/>
        <v>0.291666666666667</v>
      </c>
      <c r="T1279" s="51">
        <v>87.5</v>
      </c>
      <c r="U1279" s="52" t="s">
        <v>4486</v>
      </c>
      <c r="V1279" s="26">
        <f>IF(E1279="","",SUMIF(OUTBOUND!$G:$G,WMS!E1279,OUTBOUND!$L:$L))</f>
        <v>14</v>
      </c>
      <c r="W1279" s="26">
        <f>IF(E1279="","",SUMIF(OUTBOUND!$G:$G,WMS!E1279,OUTBOUND!$M:$M))</f>
        <v>168</v>
      </c>
      <c r="X1279" s="73">
        <f>IF(E1279="","",SUMIF(OUTBOUND!$G:$G,WMS!E1279,OUTBOUND!$O:$O))</f>
        <v>49.7</v>
      </c>
      <c r="Y1279" s="73">
        <f>IF(E1279="","",SUMIF(OUTBOUND!$G:$G,WMS!E1279,OUTBOUND!$AC:$AC))</f>
        <v>49.0000000000001</v>
      </c>
      <c r="Z1279" s="73">
        <f>IF(E1279="","",SUMIF(OUTBOUND!$G:$G,WMS!E1279,OUTBOUND!$P:$P))</f>
        <v>0.112</v>
      </c>
      <c r="AA1279" s="26">
        <f t="shared" si="448"/>
        <v>11</v>
      </c>
      <c r="AB1279" s="26">
        <f t="shared" si="449"/>
        <v>132</v>
      </c>
      <c r="AC1279" s="73">
        <f t="shared" si="450"/>
        <v>39.05</v>
      </c>
      <c r="AD1279" s="73">
        <f t="shared" si="451"/>
        <v>38.4999999999999</v>
      </c>
      <c r="AE1279" s="73">
        <f t="shared" si="452"/>
        <v>0.078</v>
      </c>
      <c r="AF1279" s="82" t="b">
        <f t="shared" si="453"/>
        <v>1</v>
      </c>
    </row>
    <row r="1280" spans="1:32">
      <c r="A1280" s="43" t="s">
        <v>3685</v>
      </c>
      <c r="B1280" s="19" t="s">
        <v>2190</v>
      </c>
      <c r="C1280" s="19" t="s">
        <v>4473</v>
      </c>
      <c r="D1280" s="19" t="s">
        <v>4488</v>
      </c>
      <c r="E1280" s="58" t="str">
        <f t="shared" si="442"/>
        <v>KG-ARI-1909-00203-04621/42688891</v>
      </c>
      <c r="F1280" s="19" t="s">
        <v>2192</v>
      </c>
      <c r="G1280" s="19" t="s">
        <v>2209</v>
      </c>
      <c r="H1280" s="45">
        <v>43735</v>
      </c>
      <c r="I1280" s="46">
        <v>13</v>
      </c>
      <c r="J1280" s="46">
        <v>312</v>
      </c>
      <c r="K1280" s="67">
        <f t="shared" si="443"/>
        <v>24</v>
      </c>
      <c r="L1280" s="47">
        <v>2.6</v>
      </c>
      <c r="M1280" s="68">
        <f t="shared" si="444"/>
        <v>33.8</v>
      </c>
      <c r="N1280" s="46">
        <v>25.5</v>
      </c>
      <c r="O1280" s="46">
        <v>14</v>
      </c>
      <c r="P1280" s="46">
        <v>11.5</v>
      </c>
      <c r="Q1280" s="73">
        <f t="shared" si="445"/>
        <v>0.004</v>
      </c>
      <c r="R1280" s="67">
        <f t="shared" si="446"/>
        <v>0.05</v>
      </c>
      <c r="S1280" s="74">
        <f t="shared" si="447"/>
        <v>0.104166666666667</v>
      </c>
      <c r="T1280" s="51">
        <v>32.5</v>
      </c>
      <c r="U1280" s="52" t="s">
        <v>3677</v>
      </c>
      <c r="V1280" s="26">
        <f>IF(E1280="","",SUMIF(OUTBOUND!$G:$G,WMS!E1280,OUTBOUND!$L:$L))</f>
        <v>4</v>
      </c>
      <c r="W1280" s="26">
        <f>IF(E1280="","",SUMIF(OUTBOUND!$G:$G,WMS!E1280,OUTBOUND!$M:$M))</f>
        <v>96</v>
      </c>
      <c r="X1280" s="73">
        <f>IF(E1280="","",SUMIF(OUTBOUND!$G:$G,WMS!E1280,OUTBOUND!$O:$O))</f>
        <v>10.4</v>
      </c>
      <c r="Y1280" s="73">
        <f>IF(E1280="","",SUMIF(OUTBOUND!$G:$G,WMS!E1280,OUTBOUND!$AC:$AC))</f>
        <v>10</v>
      </c>
      <c r="Z1280" s="73">
        <f>IF(E1280="","",SUMIF(OUTBOUND!$G:$G,WMS!E1280,OUTBOUND!$P:$P))</f>
        <v>0.016</v>
      </c>
      <c r="AA1280" s="26">
        <f t="shared" si="448"/>
        <v>9</v>
      </c>
      <c r="AB1280" s="26">
        <f t="shared" si="449"/>
        <v>216</v>
      </c>
      <c r="AC1280" s="73">
        <f t="shared" si="450"/>
        <v>23.4</v>
      </c>
      <c r="AD1280" s="73">
        <f t="shared" si="451"/>
        <v>22.5</v>
      </c>
      <c r="AE1280" s="73">
        <f t="shared" si="452"/>
        <v>0.034</v>
      </c>
      <c r="AF1280" s="82" t="b">
        <f t="shared" si="453"/>
        <v>1</v>
      </c>
    </row>
    <row r="1281" spans="1:32">
      <c r="A1281" s="43" t="s">
        <v>3685</v>
      </c>
      <c r="B1281" s="19" t="s">
        <v>2190</v>
      </c>
      <c r="C1281" s="19" t="s">
        <v>4473</v>
      </c>
      <c r="D1281" s="19" t="s">
        <v>4489</v>
      </c>
      <c r="E1281" s="58" t="str">
        <f t="shared" si="442"/>
        <v>KG-ARI-1909-00203-04621/42446699</v>
      </c>
      <c r="F1281" s="19" t="s">
        <v>2192</v>
      </c>
      <c r="G1281" s="19" t="s">
        <v>2215</v>
      </c>
      <c r="H1281" s="45">
        <v>43735</v>
      </c>
      <c r="I1281" s="46">
        <v>30</v>
      </c>
      <c r="J1281" s="46">
        <v>360</v>
      </c>
      <c r="K1281" s="67">
        <f t="shared" si="443"/>
        <v>12</v>
      </c>
      <c r="L1281" s="47">
        <v>1.45</v>
      </c>
      <c r="M1281" s="68">
        <f t="shared" si="444"/>
        <v>43.5</v>
      </c>
      <c r="N1281" s="46">
        <v>31.5</v>
      </c>
      <c r="O1281" s="46">
        <v>30.5</v>
      </c>
      <c r="P1281" s="46">
        <v>14.5</v>
      </c>
      <c r="Q1281" s="73">
        <f t="shared" si="445"/>
        <v>0.014</v>
      </c>
      <c r="R1281" s="67">
        <f t="shared" si="446"/>
        <v>0.42</v>
      </c>
      <c r="S1281" s="74">
        <f t="shared" si="447"/>
        <v>0.1275</v>
      </c>
      <c r="T1281" s="51">
        <v>45.9</v>
      </c>
      <c r="U1281" s="52" t="s">
        <v>3863</v>
      </c>
      <c r="V1281" s="26">
        <f>IF(E1281="","",SUMIF(OUTBOUND!$G:$G,WMS!E1281,OUTBOUND!$L:$L))</f>
        <v>22</v>
      </c>
      <c r="W1281" s="26">
        <f>IF(E1281="","",SUMIF(OUTBOUND!$G:$G,WMS!E1281,OUTBOUND!$M:$M))</f>
        <v>264</v>
      </c>
      <c r="X1281" s="73">
        <f>IF(E1281="","",SUMIF(OUTBOUND!$G:$G,WMS!E1281,OUTBOUND!$O:$O))</f>
        <v>31.9</v>
      </c>
      <c r="Y1281" s="73">
        <f>IF(E1281="","",SUMIF(OUTBOUND!$G:$G,WMS!E1281,OUTBOUND!$AC:$AC))</f>
        <v>33.66</v>
      </c>
      <c r="Z1281" s="73">
        <f>IF(E1281="","",SUMIF(OUTBOUND!$G:$G,WMS!E1281,OUTBOUND!$P:$P))</f>
        <v>0.308</v>
      </c>
      <c r="AA1281" s="26">
        <f t="shared" si="448"/>
        <v>8</v>
      </c>
      <c r="AB1281" s="26">
        <f t="shared" si="449"/>
        <v>96</v>
      </c>
      <c r="AC1281" s="73">
        <f t="shared" si="450"/>
        <v>11.6</v>
      </c>
      <c r="AD1281" s="73">
        <f t="shared" si="451"/>
        <v>12.24</v>
      </c>
      <c r="AE1281" s="73">
        <f t="shared" si="452"/>
        <v>0.112</v>
      </c>
      <c r="AF1281" s="82" t="b">
        <f t="shared" si="453"/>
        <v>1</v>
      </c>
    </row>
    <row r="1282" spans="1:32">
      <c r="A1282" s="43" t="s">
        <v>3685</v>
      </c>
      <c r="B1282" s="19" t="s">
        <v>2190</v>
      </c>
      <c r="C1282" s="19" t="s">
        <v>4473</v>
      </c>
      <c r="D1282" s="19" t="s">
        <v>4490</v>
      </c>
      <c r="E1282" s="58" t="str">
        <f t="shared" si="442"/>
        <v>KG-ARI-1909-00203-04621/42051817</v>
      </c>
      <c r="F1282" s="19" t="s">
        <v>2192</v>
      </c>
      <c r="G1282" s="19" t="s">
        <v>2218</v>
      </c>
      <c r="H1282" s="45">
        <v>43735</v>
      </c>
      <c r="I1282" s="46">
        <v>20</v>
      </c>
      <c r="J1282" s="46">
        <v>120</v>
      </c>
      <c r="K1282" s="67">
        <f t="shared" si="443"/>
        <v>6</v>
      </c>
      <c r="L1282" s="47">
        <v>1.85</v>
      </c>
      <c r="M1282" s="68">
        <f t="shared" si="444"/>
        <v>37</v>
      </c>
      <c r="N1282" s="46">
        <v>31.5</v>
      </c>
      <c r="O1282" s="46">
        <v>15</v>
      </c>
      <c r="P1282" s="46">
        <v>22.5</v>
      </c>
      <c r="Q1282" s="73">
        <f t="shared" si="445"/>
        <v>0.011</v>
      </c>
      <c r="R1282" s="67">
        <f t="shared" si="446"/>
        <v>0.21</v>
      </c>
      <c r="S1282" s="74">
        <f t="shared" si="447"/>
        <v>0.233333333333333</v>
      </c>
      <c r="T1282" s="51">
        <v>28</v>
      </c>
      <c r="U1282" s="52" t="s">
        <v>3690</v>
      </c>
      <c r="V1282" s="26">
        <f>IF(E1282="","",SUMIF(OUTBOUND!$G:$G,WMS!E1282,OUTBOUND!$L:$L))</f>
        <v>14</v>
      </c>
      <c r="W1282" s="26">
        <f>IF(E1282="","",SUMIF(OUTBOUND!$G:$G,WMS!E1282,OUTBOUND!$M:$M))</f>
        <v>84</v>
      </c>
      <c r="X1282" s="73">
        <f>IF(E1282="","",SUMIF(OUTBOUND!$G:$G,WMS!E1282,OUTBOUND!$O:$O))</f>
        <v>25.9</v>
      </c>
      <c r="Y1282" s="73">
        <f>IF(E1282="","",SUMIF(OUTBOUND!$G:$G,WMS!E1282,OUTBOUND!$AC:$AC))</f>
        <v>19.6</v>
      </c>
      <c r="Z1282" s="73">
        <f>IF(E1282="","",SUMIF(OUTBOUND!$G:$G,WMS!E1282,OUTBOUND!$P:$P))</f>
        <v>0.154</v>
      </c>
      <c r="AA1282" s="26">
        <f t="shared" si="448"/>
        <v>6</v>
      </c>
      <c r="AB1282" s="26">
        <f t="shared" si="449"/>
        <v>36</v>
      </c>
      <c r="AC1282" s="73">
        <f t="shared" si="450"/>
        <v>11.1</v>
      </c>
      <c r="AD1282" s="73">
        <f t="shared" si="451"/>
        <v>8.40000000000003</v>
      </c>
      <c r="AE1282" s="73">
        <f t="shared" si="452"/>
        <v>0.056</v>
      </c>
      <c r="AF1282" s="82" t="b">
        <f t="shared" si="453"/>
        <v>1</v>
      </c>
    </row>
    <row r="1283" spans="1:32">
      <c r="A1283" s="43" t="s">
        <v>3685</v>
      </c>
      <c r="B1283" s="19" t="s">
        <v>2190</v>
      </c>
      <c r="C1283" s="19" t="s">
        <v>4473</v>
      </c>
      <c r="D1283" s="19" t="s">
        <v>4491</v>
      </c>
      <c r="E1283" s="58" t="str">
        <f t="shared" si="442"/>
        <v>KG-ARI-1909-00203-04621/42432975</v>
      </c>
      <c r="F1283" s="19" t="s">
        <v>2192</v>
      </c>
      <c r="G1283" s="19" t="s">
        <v>2218</v>
      </c>
      <c r="H1283" s="45">
        <v>43735</v>
      </c>
      <c r="I1283" s="46">
        <v>30</v>
      </c>
      <c r="J1283" s="46">
        <v>240</v>
      </c>
      <c r="K1283" s="67">
        <f t="shared" si="443"/>
        <v>8</v>
      </c>
      <c r="L1283" s="47">
        <v>1.75</v>
      </c>
      <c r="M1283" s="68">
        <f t="shared" si="444"/>
        <v>52.5</v>
      </c>
      <c r="N1283" s="46">
        <v>32.5</v>
      </c>
      <c r="O1283" s="46">
        <v>12.5</v>
      </c>
      <c r="P1283" s="46">
        <v>12.5</v>
      </c>
      <c r="Q1283" s="73">
        <f t="shared" si="445"/>
        <v>0.005</v>
      </c>
      <c r="R1283" s="67">
        <f t="shared" si="446"/>
        <v>0.15</v>
      </c>
      <c r="S1283" s="74">
        <f t="shared" si="447"/>
        <v>0.1875</v>
      </c>
      <c r="T1283" s="51">
        <v>45</v>
      </c>
      <c r="U1283" s="52" t="s">
        <v>3434</v>
      </c>
      <c r="V1283" s="26">
        <f>IF(E1283="","",SUMIF(OUTBOUND!$G:$G,WMS!E1283,OUTBOUND!$L:$L))</f>
        <v>9</v>
      </c>
      <c r="W1283" s="26">
        <f>IF(E1283="","",SUMIF(OUTBOUND!$G:$G,WMS!E1283,OUTBOUND!$M:$M))</f>
        <v>72</v>
      </c>
      <c r="X1283" s="73">
        <f>IF(E1283="","",SUMIF(OUTBOUND!$G:$G,WMS!E1283,OUTBOUND!$O:$O))</f>
        <v>15.75</v>
      </c>
      <c r="Y1283" s="73">
        <f>IF(E1283="","",SUMIF(OUTBOUND!$G:$G,WMS!E1283,OUTBOUND!$AC:$AC))</f>
        <v>13.5</v>
      </c>
      <c r="Z1283" s="73">
        <f>IF(E1283="","",SUMIF(OUTBOUND!$G:$G,WMS!E1283,OUTBOUND!$P:$P))</f>
        <v>0.045</v>
      </c>
      <c r="AA1283" s="26">
        <f t="shared" si="448"/>
        <v>21</v>
      </c>
      <c r="AB1283" s="26">
        <f t="shared" si="449"/>
        <v>168</v>
      </c>
      <c r="AC1283" s="73">
        <f t="shared" si="450"/>
        <v>36.75</v>
      </c>
      <c r="AD1283" s="73">
        <f t="shared" si="451"/>
        <v>31.5</v>
      </c>
      <c r="AE1283" s="73">
        <f t="shared" si="452"/>
        <v>0.105</v>
      </c>
      <c r="AF1283" s="82" t="b">
        <f t="shared" si="453"/>
        <v>1</v>
      </c>
    </row>
    <row r="1284" spans="1:32">
      <c r="A1284" s="43" t="s">
        <v>3685</v>
      </c>
      <c r="B1284" s="19" t="s">
        <v>2190</v>
      </c>
      <c r="C1284" s="19" t="s">
        <v>4473</v>
      </c>
      <c r="D1284" s="19" t="s">
        <v>4492</v>
      </c>
      <c r="E1284" s="58" t="str">
        <f t="shared" si="442"/>
        <v>KG-ARI-1909-00203-04621/42689553</v>
      </c>
      <c r="F1284" s="19" t="s">
        <v>2192</v>
      </c>
      <c r="G1284" s="19" t="s">
        <v>2204</v>
      </c>
      <c r="H1284" s="45">
        <v>43735</v>
      </c>
      <c r="I1284" s="46">
        <v>35</v>
      </c>
      <c r="J1284" s="46">
        <v>280</v>
      </c>
      <c r="K1284" s="67">
        <f t="shared" si="443"/>
        <v>8</v>
      </c>
      <c r="L1284" s="47">
        <v>3.5</v>
      </c>
      <c r="M1284" s="68">
        <f t="shared" si="444"/>
        <v>122.5</v>
      </c>
      <c r="N1284" s="46">
        <v>35.5</v>
      </c>
      <c r="O1284" s="46">
        <v>17</v>
      </c>
      <c r="P1284" s="46">
        <v>22</v>
      </c>
      <c r="Q1284" s="73">
        <f t="shared" si="445"/>
        <v>0.013</v>
      </c>
      <c r="R1284" s="67">
        <f t="shared" si="446"/>
        <v>0.46</v>
      </c>
      <c r="S1284" s="74">
        <f t="shared" si="447"/>
        <v>0.3375</v>
      </c>
      <c r="T1284" s="51">
        <v>94.5</v>
      </c>
      <c r="U1284" s="52" t="s">
        <v>3263</v>
      </c>
      <c r="V1284" s="26">
        <f>IF(E1284="","",SUMIF(OUTBOUND!$G:$G,WMS!E1284,OUTBOUND!$L:$L))</f>
        <v>7</v>
      </c>
      <c r="W1284" s="26">
        <f>IF(E1284="","",SUMIF(OUTBOUND!$G:$G,WMS!E1284,OUTBOUND!$M:$M))</f>
        <v>56</v>
      </c>
      <c r="X1284" s="73">
        <f>IF(E1284="","",SUMIF(OUTBOUND!$G:$G,WMS!E1284,OUTBOUND!$O:$O))</f>
        <v>24.5</v>
      </c>
      <c r="Y1284" s="73">
        <f>IF(E1284="","",SUMIF(OUTBOUND!$G:$G,WMS!E1284,OUTBOUND!$AC:$AC))</f>
        <v>18.9</v>
      </c>
      <c r="Z1284" s="73">
        <f>IF(E1284="","",SUMIF(OUTBOUND!$G:$G,WMS!E1284,OUTBOUND!$P:$P))</f>
        <v>0.091</v>
      </c>
      <c r="AA1284" s="26">
        <f t="shared" si="448"/>
        <v>28</v>
      </c>
      <c r="AB1284" s="26">
        <f t="shared" si="449"/>
        <v>224</v>
      </c>
      <c r="AC1284" s="73">
        <f t="shared" si="450"/>
        <v>98</v>
      </c>
      <c r="AD1284" s="73">
        <f t="shared" si="451"/>
        <v>75.6</v>
      </c>
      <c r="AE1284" s="73">
        <f t="shared" si="452"/>
        <v>0.369</v>
      </c>
      <c r="AF1284" s="82" t="b">
        <f t="shared" si="453"/>
        <v>1</v>
      </c>
    </row>
    <row r="1285" spans="1:33">
      <c r="A1285" s="61" t="s">
        <v>3685</v>
      </c>
      <c r="B1285" s="62" t="s">
        <v>2190</v>
      </c>
      <c r="C1285" s="62" t="s">
        <v>4473</v>
      </c>
      <c r="D1285" s="62" t="s">
        <v>4493</v>
      </c>
      <c r="E1285" s="58" t="str">
        <f t="shared" si="442"/>
        <v>KG-ARI-1909-00203-04621/42634621</v>
      </c>
      <c r="F1285" s="19" t="s">
        <v>2192</v>
      </c>
      <c r="G1285" s="19" t="s">
        <v>2193</v>
      </c>
      <c r="H1285" s="45">
        <v>43735</v>
      </c>
      <c r="I1285" s="46">
        <v>21</v>
      </c>
      <c r="J1285" s="46">
        <v>126</v>
      </c>
      <c r="K1285" s="67">
        <f t="shared" si="443"/>
        <v>6</v>
      </c>
      <c r="L1285" s="47">
        <v>10.25</v>
      </c>
      <c r="M1285" s="68">
        <f t="shared" si="444"/>
        <v>215.25</v>
      </c>
      <c r="N1285" s="46">
        <v>61.5</v>
      </c>
      <c r="O1285" s="46">
        <v>17.5</v>
      </c>
      <c r="P1285" s="46">
        <v>22.5</v>
      </c>
      <c r="Q1285" s="73">
        <f t="shared" si="445"/>
        <v>0.024</v>
      </c>
      <c r="R1285" s="67">
        <f t="shared" si="446"/>
        <v>0.51</v>
      </c>
      <c r="S1285" s="74">
        <f t="shared" si="447"/>
        <v>1.7</v>
      </c>
      <c r="T1285" s="51">
        <v>214.2</v>
      </c>
      <c r="U1285" s="52" t="s">
        <v>4486</v>
      </c>
      <c r="V1285" s="26">
        <f>IF(E1285="","",SUMIF(OUTBOUND!$G:$G,WMS!E1285,OUTBOUND!$L:$L))</f>
        <v>21</v>
      </c>
      <c r="W1285" s="26">
        <f>IF(E1285="","",SUMIF(OUTBOUND!$G:$G,WMS!E1285,OUTBOUND!$M:$M))</f>
        <v>126</v>
      </c>
      <c r="X1285" s="73">
        <f>IF(E1285="","",SUMIF(OUTBOUND!$G:$G,WMS!E1285,OUTBOUND!$O:$O))</f>
        <v>215.25</v>
      </c>
      <c r="Y1285" s="73">
        <f>IF(E1285="","",SUMIF(OUTBOUND!$G:$G,WMS!E1285,OUTBOUND!$AC:$AC))</f>
        <v>214.2</v>
      </c>
      <c r="Z1285" s="73">
        <f>IF(E1285="","",SUMIF(OUTBOUND!$G:$G,WMS!E1285,OUTBOUND!$P:$P))</f>
        <v>0.504</v>
      </c>
      <c r="AA1285" s="26">
        <f t="shared" si="448"/>
        <v>0</v>
      </c>
      <c r="AB1285" s="26">
        <f t="shared" si="449"/>
        <v>0</v>
      </c>
      <c r="AC1285" s="73">
        <f t="shared" si="450"/>
        <v>0</v>
      </c>
      <c r="AD1285" s="73">
        <f t="shared" si="451"/>
        <v>0</v>
      </c>
      <c r="AE1285" s="73">
        <f t="shared" si="452"/>
        <v>0.00600000000000001</v>
      </c>
      <c r="AF1285" s="82" t="e">
        <f t="shared" si="453"/>
        <v>#DIV/0!</v>
      </c>
      <c r="AG1285" s="60" t="s">
        <v>3310</v>
      </c>
    </row>
    <row r="1286" spans="1:32">
      <c r="A1286" s="43" t="s">
        <v>3685</v>
      </c>
      <c r="B1286" s="19" t="s">
        <v>2190</v>
      </c>
      <c r="C1286" s="19" t="s">
        <v>4473</v>
      </c>
      <c r="D1286" s="19" t="s">
        <v>4494</v>
      </c>
      <c r="E1286" s="58" t="str">
        <f t="shared" si="442"/>
        <v>KG-ARI-1909-00203-04621/42438113 </v>
      </c>
      <c r="F1286" s="19" t="s">
        <v>2192</v>
      </c>
      <c r="G1286" s="19" t="s">
        <v>2194</v>
      </c>
      <c r="H1286" s="45">
        <v>43735</v>
      </c>
      <c r="I1286" s="46">
        <v>19</v>
      </c>
      <c r="J1286" s="46">
        <v>114</v>
      </c>
      <c r="K1286" s="67">
        <f t="shared" si="443"/>
        <v>6</v>
      </c>
      <c r="L1286" s="47">
        <v>2.9</v>
      </c>
      <c r="M1286" s="68">
        <f t="shared" si="444"/>
        <v>55.1</v>
      </c>
      <c r="N1286" s="46">
        <v>25</v>
      </c>
      <c r="O1286" s="46">
        <v>20</v>
      </c>
      <c r="P1286" s="46">
        <v>17.5</v>
      </c>
      <c r="Q1286" s="73">
        <f t="shared" si="445"/>
        <v>0.009</v>
      </c>
      <c r="R1286" s="67">
        <f t="shared" si="446"/>
        <v>0.17</v>
      </c>
      <c r="S1286" s="74">
        <f t="shared" si="447"/>
        <v>0.416666666666667</v>
      </c>
      <c r="T1286" s="51">
        <v>47.5</v>
      </c>
      <c r="U1286" s="52" t="s">
        <v>3863</v>
      </c>
      <c r="V1286" s="26">
        <f>IF(E1286="","",SUMIF(OUTBOUND!$G:$G,WMS!E1286,OUTBOUND!$L:$L))</f>
        <v>9</v>
      </c>
      <c r="W1286" s="26">
        <f>IF(E1286="","",SUMIF(OUTBOUND!$G:$G,WMS!E1286,OUTBOUND!$M:$M))</f>
        <v>54</v>
      </c>
      <c r="X1286" s="73">
        <f>IF(E1286="","",SUMIF(OUTBOUND!$G:$G,WMS!E1286,OUTBOUND!$O:$O))</f>
        <v>26.1</v>
      </c>
      <c r="Y1286" s="73">
        <f>IF(E1286="","",SUMIF(OUTBOUND!$G:$G,WMS!E1286,OUTBOUND!$AC:$AC))</f>
        <v>22.5</v>
      </c>
      <c r="Z1286" s="73">
        <f>IF(E1286="","",SUMIF(OUTBOUND!$G:$G,WMS!E1286,OUTBOUND!$P:$P))</f>
        <v>0.081</v>
      </c>
      <c r="AA1286" s="26">
        <f t="shared" si="448"/>
        <v>10</v>
      </c>
      <c r="AB1286" s="26">
        <f t="shared" si="449"/>
        <v>60</v>
      </c>
      <c r="AC1286" s="73">
        <f t="shared" si="450"/>
        <v>29</v>
      </c>
      <c r="AD1286" s="73">
        <f t="shared" si="451"/>
        <v>25</v>
      </c>
      <c r="AE1286" s="73">
        <f t="shared" si="452"/>
        <v>0.089</v>
      </c>
      <c r="AF1286" s="82" t="b">
        <f t="shared" si="453"/>
        <v>1</v>
      </c>
    </row>
    <row r="1287" spans="1:32">
      <c r="A1287" s="43" t="s">
        <v>3685</v>
      </c>
      <c r="B1287" s="19" t="s">
        <v>2190</v>
      </c>
      <c r="C1287" s="19" t="s">
        <v>4473</v>
      </c>
      <c r="D1287" s="19" t="s">
        <v>4107</v>
      </c>
      <c r="E1287" s="58" t="str">
        <f t="shared" si="442"/>
        <v>KG-ARI-1909-00203-04621/42787822</v>
      </c>
      <c r="F1287" s="19" t="s">
        <v>2192</v>
      </c>
      <c r="G1287" s="19" t="s">
        <v>2202</v>
      </c>
      <c r="H1287" s="45">
        <v>43735</v>
      </c>
      <c r="I1287" s="46">
        <v>5</v>
      </c>
      <c r="J1287" s="46">
        <v>120</v>
      </c>
      <c r="K1287" s="67">
        <f t="shared" si="443"/>
        <v>24</v>
      </c>
      <c r="L1287" s="47">
        <v>8.75</v>
      </c>
      <c r="M1287" s="68">
        <f t="shared" si="444"/>
        <v>43.75</v>
      </c>
      <c r="N1287" s="46">
        <v>39.5</v>
      </c>
      <c r="O1287" s="46">
        <v>28.5</v>
      </c>
      <c r="P1287" s="46">
        <v>28</v>
      </c>
      <c r="Q1287" s="73">
        <f t="shared" si="445"/>
        <v>0.032</v>
      </c>
      <c r="R1287" s="67">
        <f t="shared" si="446"/>
        <v>0.16</v>
      </c>
      <c r="S1287" s="74">
        <f t="shared" si="447"/>
        <v>0.35</v>
      </c>
      <c r="T1287" s="51">
        <v>42</v>
      </c>
      <c r="U1287" s="52" t="s">
        <v>3263</v>
      </c>
      <c r="V1287" s="26">
        <f>IF(E1287="","",SUMIF(OUTBOUND!$G:$G,WMS!E1287,OUTBOUND!$L:$L))</f>
        <v>0</v>
      </c>
      <c r="W1287" s="26">
        <f>IF(E1287="","",SUMIF(OUTBOUND!$G:$G,WMS!E1287,OUTBOUND!$M:$M))</f>
        <v>0</v>
      </c>
      <c r="X1287" s="73">
        <f>IF(E1287="","",SUMIF(OUTBOUND!$G:$G,WMS!E1287,OUTBOUND!$O:$O))</f>
        <v>0</v>
      </c>
      <c r="Y1287" s="73">
        <f>IF(E1287="","",SUMIF(OUTBOUND!$G:$G,WMS!E1287,OUTBOUND!$AC:$AC))</f>
        <v>0</v>
      </c>
      <c r="Z1287" s="73">
        <f>IF(E1287="","",SUMIF(OUTBOUND!$G:$G,WMS!E1287,OUTBOUND!$P:$P))</f>
        <v>0</v>
      </c>
      <c r="AA1287" s="26">
        <f t="shared" si="448"/>
        <v>5</v>
      </c>
      <c r="AB1287" s="26">
        <f t="shared" si="449"/>
        <v>120</v>
      </c>
      <c r="AC1287" s="73">
        <f t="shared" si="450"/>
        <v>43.75</v>
      </c>
      <c r="AD1287" s="73">
        <f t="shared" si="451"/>
        <v>42</v>
      </c>
      <c r="AE1287" s="73">
        <f t="shared" si="452"/>
        <v>0.16</v>
      </c>
      <c r="AF1287" s="82" t="b">
        <f t="shared" si="453"/>
        <v>1</v>
      </c>
    </row>
    <row r="1288" spans="1:32">
      <c r="A1288" s="43" t="s">
        <v>3685</v>
      </c>
      <c r="B1288" s="19" t="s">
        <v>2220</v>
      </c>
      <c r="C1288" s="19" t="s">
        <v>4495</v>
      </c>
      <c r="D1288" s="19" t="s">
        <v>4496</v>
      </c>
      <c r="E1288" s="58" t="str">
        <f t="shared" si="442"/>
        <v>KG-ARI-1909-00203-04841/42575481</v>
      </c>
      <c r="F1288" s="19" t="s">
        <v>2222</v>
      </c>
      <c r="G1288" s="19" t="s">
        <v>2223</v>
      </c>
      <c r="H1288" s="45">
        <v>43735</v>
      </c>
      <c r="I1288" s="46">
        <v>6</v>
      </c>
      <c r="J1288" s="46">
        <v>72</v>
      </c>
      <c r="K1288" s="67">
        <f t="shared" si="443"/>
        <v>12</v>
      </c>
      <c r="L1288" s="47">
        <v>0.9</v>
      </c>
      <c r="M1288" s="68">
        <f t="shared" si="444"/>
        <v>5.4</v>
      </c>
      <c r="N1288" s="46">
        <v>22.5</v>
      </c>
      <c r="O1288" s="46">
        <v>20</v>
      </c>
      <c r="P1288" s="46">
        <v>19.5</v>
      </c>
      <c r="Q1288" s="73">
        <f t="shared" si="445"/>
        <v>0.009</v>
      </c>
      <c r="R1288" s="67">
        <f t="shared" si="446"/>
        <v>0.05</v>
      </c>
      <c r="S1288" s="74">
        <f t="shared" si="447"/>
        <v>0.0555555555555556</v>
      </c>
      <c r="T1288" s="51">
        <v>4</v>
      </c>
      <c r="U1288" s="52" t="s">
        <v>3678</v>
      </c>
      <c r="V1288" s="26">
        <f>IF(E1288="","",SUMIF(OUTBOUND!$G:$G,WMS!E1288,OUTBOUND!$L:$L))</f>
        <v>2</v>
      </c>
      <c r="W1288" s="26">
        <f>IF(E1288="","",SUMIF(OUTBOUND!$G:$G,WMS!E1288,OUTBOUND!$M:$M))</f>
        <v>24</v>
      </c>
      <c r="X1288" s="73">
        <f>IF(E1288="","",SUMIF(OUTBOUND!$G:$G,WMS!E1288,OUTBOUND!$O:$O))</f>
        <v>1.8</v>
      </c>
      <c r="Y1288" s="73">
        <f>IF(E1288="","",SUMIF(OUTBOUND!$G:$G,WMS!E1288,OUTBOUND!$AC:$AC))</f>
        <v>1.33333333333333</v>
      </c>
      <c r="Z1288" s="73">
        <f>IF(E1288="","",SUMIF(OUTBOUND!$G:$G,WMS!E1288,OUTBOUND!$P:$P))</f>
        <v>0.018</v>
      </c>
      <c r="AA1288" s="26">
        <f t="shared" si="448"/>
        <v>4</v>
      </c>
      <c r="AB1288" s="26">
        <f t="shared" si="449"/>
        <v>48</v>
      </c>
      <c r="AC1288" s="73">
        <f t="shared" si="450"/>
        <v>3.6</v>
      </c>
      <c r="AD1288" s="73">
        <f t="shared" si="451"/>
        <v>2.66666666666667</v>
      </c>
      <c r="AE1288" s="73">
        <f t="shared" si="452"/>
        <v>0.032</v>
      </c>
      <c r="AF1288" s="82" t="b">
        <f t="shared" si="453"/>
        <v>1</v>
      </c>
    </row>
    <row r="1289" spans="1:32">
      <c r="A1289" s="43" t="s">
        <v>3685</v>
      </c>
      <c r="B1289" s="19" t="s">
        <v>2225</v>
      </c>
      <c r="C1289" s="19" t="s">
        <v>4497</v>
      </c>
      <c r="D1289" s="19">
        <v>42761488</v>
      </c>
      <c r="E1289" s="58" t="str">
        <f t="shared" si="442"/>
        <v>KG-ARI-1908-00195-04263/42761488</v>
      </c>
      <c r="F1289" s="19" t="s">
        <v>2227</v>
      </c>
      <c r="G1289" s="19" t="s">
        <v>2228</v>
      </c>
      <c r="H1289" s="45">
        <v>43735</v>
      </c>
      <c r="I1289" s="46">
        <v>26</v>
      </c>
      <c r="J1289" s="46">
        <v>52</v>
      </c>
      <c r="K1289" s="67">
        <f t="shared" si="443"/>
        <v>2</v>
      </c>
      <c r="L1289" s="47">
        <v>1.2</v>
      </c>
      <c r="M1289" s="68">
        <f t="shared" si="444"/>
        <v>31.2</v>
      </c>
      <c r="N1289" s="46">
        <v>42.5</v>
      </c>
      <c r="O1289" s="46">
        <v>34</v>
      </c>
      <c r="P1289" s="46">
        <v>54</v>
      </c>
      <c r="Q1289" s="73">
        <f t="shared" si="445"/>
        <v>0.078</v>
      </c>
      <c r="R1289" s="67">
        <f t="shared" si="446"/>
        <v>2.03</v>
      </c>
      <c r="S1289" s="74">
        <f t="shared" si="447"/>
        <v>0.269230769230769</v>
      </c>
      <c r="T1289" s="51">
        <v>14</v>
      </c>
      <c r="U1289" s="52" t="s">
        <v>3678</v>
      </c>
      <c r="V1289" s="26">
        <f>IF(E1289="","",SUMIF(OUTBOUND!$G:$G,WMS!E1289,OUTBOUND!$L:$L))</f>
        <v>5</v>
      </c>
      <c r="W1289" s="26">
        <f>IF(E1289="","",SUMIF(OUTBOUND!$G:$G,WMS!E1289,OUTBOUND!$M:$M))</f>
        <v>10</v>
      </c>
      <c r="X1289" s="73">
        <f>IF(E1289="","",SUMIF(OUTBOUND!$G:$G,WMS!E1289,OUTBOUND!$O:$O))</f>
        <v>6</v>
      </c>
      <c r="Y1289" s="73">
        <f>IF(E1289="","",SUMIF(OUTBOUND!$G:$G,WMS!E1289,OUTBOUND!$AC:$AC))</f>
        <v>2.69230769230769</v>
      </c>
      <c r="Z1289" s="73">
        <f>IF(E1289="","",SUMIF(OUTBOUND!$G:$G,WMS!E1289,OUTBOUND!$P:$P))</f>
        <v>0.39</v>
      </c>
      <c r="AA1289" s="26">
        <f t="shared" si="448"/>
        <v>21</v>
      </c>
      <c r="AB1289" s="26">
        <f t="shared" si="449"/>
        <v>42</v>
      </c>
      <c r="AC1289" s="73">
        <f t="shared" si="450"/>
        <v>25.2</v>
      </c>
      <c r="AD1289" s="73">
        <f t="shared" si="451"/>
        <v>11.3076923076923</v>
      </c>
      <c r="AE1289" s="73">
        <f t="shared" si="452"/>
        <v>1.64</v>
      </c>
      <c r="AF1289" s="82" t="b">
        <f t="shared" si="453"/>
        <v>1</v>
      </c>
    </row>
    <row r="1290" spans="1:32">
      <c r="A1290" s="43" t="s">
        <v>3685</v>
      </c>
      <c r="B1290" s="19" t="s">
        <v>2225</v>
      </c>
      <c r="C1290" s="19" t="s">
        <v>4497</v>
      </c>
      <c r="D1290" s="19">
        <v>42775669</v>
      </c>
      <c r="E1290" s="58" t="str">
        <f t="shared" si="442"/>
        <v>KG-ARI-1908-00195-04263/42775669</v>
      </c>
      <c r="F1290" s="19" t="s">
        <v>2227</v>
      </c>
      <c r="G1290" s="19" t="s">
        <v>2230</v>
      </c>
      <c r="H1290" s="45">
        <v>43735</v>
      </c>
      <c r="I1290" s="46">
        <v>13</v>
      </c>
      <c r="J1290" s="46">
        <v>52</v>
      </c>
      <c r="K1290" s="67">
        <f t="shared" si="443"/>
        <v>4</v>
      </c>
      <c r="L1290" s="47">
        <v>1.6</v>
      </c>
      <c r="M1290" s="68">
        <f t="shared" si="444"/>
        <v>20.8</v>
      </c>
      <c r="N1290" s="46">
        <v>53</v>
      </c>
      <c r="O1290" s="46">
        <v>40</v>
      </c>
      <c r="P1290" s="46">
        <v>53.5</v>
      </c>
      <c r="Q1290" s="73">
        <f t="shared" si="445"/>
        <v>0.113</v>
      </c>
      <c r="R1290" s="67">
        <f t="shared" si="446"/>
        <v>1.47</v>
      </c>
      <c r="S1290" s="74">
        <f t="shared" si="447"/>
        <v>0.269230769230769</v>
      </c>
      <c r="T1290" s="51">
        <v>14</v>
      </c>
      <c r="U1290" s="52" t="s">
        <v>3678</v>
      </c>
      <c r="V1290" s="26">
        <f>IF(E1290="","",SUMIF(OUTBOUND!$G:$G,WMS!E1290,OUTBOUND!$L:$L))</f>
        <v>2</v>
      </c>
      <c r="W1290" s="26">
        <f>IF(E1290="","",SUMIF(OUTBOUND!$G:$G,WMS!E1290,OUTBOUND!$M:$M))</f>
        <v>8</v>
      </c>
      <c r="X1290" s="73">
        <f>IF(E1290="","",SUMIF(OUTBOUND!$G:$G,WMS!E1290,OUTBOUND!$O:$O))</f>
        <v>3.2</v>
      </c>
      <c r="Y1290" s="73">
        <f>IF(E1290="","",SUMIF(OUTBOUND!$G:$G,WMS!E1290,OUTBOUND!$AC:$AC))</f>
        <v>2.15384615384615</v>
      </c>
      <c r="Z1290" s="73">
        <f>IF(E1290="","",SUMIF(OUTBOUND!$G:$G,WMS!E1290,OUTBOUND!$P:$P))</f>
        <v>0.226</v>
      </c>
      <c r="AA1290" s="26">
        <f t="shared" si="448"/>
        <v>11</v>
      </c>
      <c r="AB1290" s="26">
        <f t="shared" si="449"/>
        <v>44</v>
      </c>
      <c r="AC1290" s="73">
        <f t="shared" si="450"/>
        <v>17.6</v>
      </c>
      <c r="AD1290" s="73">
        <f t="shared" si="451"/>
        <v>11.8461538461538</v>
      </c>
      <c r="AE1290" s="73">
        <f t="shared" si="452"/>
        <v>1.244</v>
      </c>
      <c r="AF1290" s="82" t="b">
        <f t="shared" si="453"/>
        <v>1</v>
      </c>
    </row>
    <row r="1291" spans="1:32">
      <c r="A1291" s="43" t="s">
        <v>3685</v>
      </c>
      <c r="B1291" s="19" t="s">
        <v>2225</v>
      </c>
      <c r="C1291" s="19" t="s">
        <v>4497</v>
      </c>
      <c r="D1291" s="19">
        <v>42775638</v>
      </c>
      <c r="E1291" s="58" t="str">
        <f t="shared" si="442"/>
        <v>KG-ARI-1908-00195-04263/42775638</v>
      </c>
      <c r="F1291" s="19" t="s">
        <v>2227</v>
      </c>
      <c r="G1291" s="19" t="s">
        <v>2232</v>
      </c>
      <c r="H1291" s="45">
        <v>43735</v>
      </c>
      <c r="I1291" s="46">
        <v>16</v>
      </c>
      <c r="J1291" s="46">
        <v>64</v>
      </c>
      <c r="K1291" s="67">
        <f t="shared" si="443"/>
        <v>4</v>
      </c>
      <c r="L1291" s="47">
        <v>1.85</v>
      </c>
      <c r="M1291" s="68">
        <f t="shared" si="444"/>
        <v>29.6</v>
      </c>
      <c r="N1291" s="46">
        <v>41.5</v>
      </c>
      <c r="O1291" s="46">
        <v>40</v>
      </c>
      <c r="P1291" s="46">
        <v>48.5</v>
      </c>
      <c r="Q1291" s="73">
        <f t="shared" si="445"/>
        <v>0.081</v>
      </c>
      <c r="R1291" s="67">
        <f t="shared" si="446"/>
        <v>1.29</v>
      </c>
      <c r="S1291" s="74">
        <f t="shared" si="447"/>
        <v>0.28125</v>
      </c>
      <c r="T1291" s="51">
        <v>18</v>
      </c>
      <c r="U1291" s="52" t="s">
        <v>3678</v>
      </c>
      <c r="V1291" s="26">
        <f>IF(E1291="","",SUMIF(OUTBOUND!$G:$G,WMS!E1291,OUTBOUND!$L:$L))</f>
        <v>3</v>
      </c>
      <c r="W1291" s="26">
        <f>IF(E1291="","",SUMIF(OUTBOUND!$G:$G,WMS!E1291,OUTBOUND!$M:$M))</f>
        <v>12</v>
      </c>
      <c r="X1291" s="73">
        <f>IF(E1291="","",SUMIF(OUTBOUND!$G:$G,WMS!E1291,OUTBOUND!$O:$O))</f>
        <v>5.55</v>
      </c>
      <c r="Y1291" s="73">
        <f>IF(E1291="","",SUMIF(OUTBOUND!$G:$G,WMS!E1291,OUTBOUND!$AC:$AC))</f>
        <v>3.375</v>
      </c>
      <c r="Z1291" s="73">
        <f>IF(E1291="","",SUMIF(OUTBOUND!$G:$G,WMS!E1291,OUTBOUND!$P:$P))</f>
        <v>0.243</v>
      </c>
      <c r="AA1291" s="26">
        <f t="shared" si="448"/>
        <v>13</v>
      </c>
      <c r="AB1291" s="26">
        <f t="shared" si="449"/>
        <v>52</v>
      </c>
      <c r="AC1291" s="73">
        <f t="shared" si="450"/>
        <v>24.05</v>
      </c>
      <c r="AD1291" s="73">
        <f t="shared" si="451"/>
        <v>14.625</v>
      </c>
      <c r="AE1291" s="73">
        <f t="shared" si="452"/>
        <v>1.047</v>
      </c>
      <c r="AF1291" s="82" t="b">
        <f t="shared" si="453"/>
        <v>1</v>
      </c>
    </row>
    <row r="1292" spans="1:32">
      <c r="A1292" s="43" t="s">
        <v>3685</v>
      </c>
      <c r="B1292" s="19" t="s">
        <v>2234</v>
      </c>
      <c r="C1292" s="19" t="s">
        <v>4498</v>
      </c>
      <c r="D1292" s="19">
        <v>42692409</v>
      </c>
      <c r="E1292" s="58" t="str">
        <f t="shared" si="442"/>
        <v>KG-ARI-1909-00203-04508/42692409</v>
      </c>
      <c r="F1292" s="19" t="s">
        <v>2236</v>
      </c>
      <c r="G1292" s="19" t="s">
        <v>2237</v>
      </c>
      <c r="H1292" s="45">
        <v>43735</v>
      </c>
      <c r="I1292" s="46">
        <v>5</v>
      </c>
      <c r="J1292" s="46">
        <v>60</v>
      </c>
      <c r="K1292" s="67">
        <f t="shared" si="443"/>
        <v>12</v>
      </c>
      <c r="L1292" s="47">
        <v>5.15</v>
      </c>
      <c r="M1292" s="68">
        <f t="shared" si="444"/>
        <v>25.75</v>
      </c>
      <c r="N1292" s="46">
        <v>32</v>
      </c>
      <c r="O1292" s="46">
        <v>22.5</v>
      </c>
      <c r="P1292" s="46">
        <v>21.5</v>
      </c>
      <c r="Q1292" s="73">
        <f t="shared" si="445"/>
        <v>0.015</v>
      </c>
      <c r="R1292" s="67">
        <f t="shared" si="446"/>
        <v>0.08</v>
      </c>
      <c r="S1292" s="74">
        <f t="shared" si="447"/>
        <v>0.35</v>
      </c>
      <c r="T1292" s="51">
        <v>21</v>
      </c>
      <c r="U1292" s="52" t="s">
        <v>3436</v>
      </c>
      <c r="V1292" s="26">
        <f>IF(E1292="","",SUMIF(OUTBOUND!$G:$G,WMS!E1292,OUTBOUND!$L:$L))</f>
        <v>3</v>
      </c>
      <c r="W1292" s="26">
        <f>IF(E1292="","",SUMIF(OUTBOUND!$G:$G,WMS!E1292,OUTBOUND!$M:$M))</f>
        <v>36</v>
      </c>
      <c r="X1292" s="73">
        <f>IF(E1292="","",SUMIF(OUTBOUND!$G:$G,WMS!E1292,OUTBOUND!$O:$O))</f>
        <v>15.45</v>
      </c>
      <c r="Y1292" s="73">
        <f>IF(E1292="","",SUMIF(OUTBOUND!$G:$G,WMS!E1292,OUTBOUND!$AC:$AC))</f>
        <v>12.6</v>
      </c>
      <c r="Z1292" s="73">
        <f>IF(E1292="","",SUMIF(OUTBOUND!$G:$G,WMS!E1292,OUTBOUND!$P:$P))</f>
        <v>0.045</v>
      </c>
      <c r="AA1292" s="26">
        <f t="shared" si="448"/>
        <v>2</v>
      </c>
      <c r="AB1292" s="26">
        <f t="shared" si="449"/>
        <v>24</v>
      </c>
      <c r="AC1292" s="73">
        <f t="shared" si="450"/>
        <v>10.3</v>
      </c>
      <c r="AD1292" s="73">
        <f t="shared" si="451"/>
        <v>8.4</v>
      </c>
      <c r="AE1292" s="73">
        <f t="shared" si="452"/>
        <v>0.035</v>
      </c>
      <c r="AF1292" s="82" t="b">
        <f t="shared" si="453"/>
        <v>1</v>
      </c>
    </row>
    <row r="1293" spans="1:32">
      <c r="A1293" s="43" t="s">
        <v>3685</v>
      </c>
      <c r="B1293" s="19" t="s">
        <v>2234</v>
      </c>
      <c r="C1293" s="19" t="s">
        <v>4498</v>
      </c>
      <c r="D1293" s="19">
        <v>42722557</v>
      </c>
      <c r="E1293" s="58" t="str">
        <f t="shared" si="442"/>
        <v>KG-ARI-1909-00203-04508/42722557</v>
      </c>
      <c r="F1293" s="19" t="s">
        <v>2236</v>
      </c>
      <c r="G1293" s="19" t="s">
        <v>2238</v>
      </c>
      <c r="H1293" s="45">
        <v>43735</v>
      </c>
      <c r="I1293" s="46">
        <v>15</v>
      </c>
      <c r="J1293" s="46">
        <v>90</v>
      </c>
      <c r="K1293" s="67">
        <f t="shared" si="443"/>
        <v>6</v>
      </c>
      <c r="L1293" s="47">
        <v>7.95</v>
      </c>
      <c r="M1293" s="68">
        <f t="shared" si="444"/>
        <v>119.25</v>
      </c>
      <c r="N1293" s="46">
        <v>38</v>
      </c>
      <c r="O1293" s="46">
        <v>21</v>
      </c>
      <c r="P1293" s="46">
        <v>32.5</v>
      </c>
      <c r="Q1293" s="73">
        <f t="shared" si="445"/>
        <v>0.026</v>
      </c>
      <c r="R1293" s="67">
        <f t="shared" si="446"/>
        <v>0.39</v>
      </c>
      <c r="S1293" s="74">
        <f t="shared" si="447"/>
        <v>1.16666666666667</v>
      </c>
      <c r="T1293" s="51">
        <v>105</v>
      </c>
      <c r="U1293" s="52" t="s">
        <v>3436</v>
      </c>
      <c r="V1293" s="26">
        <f>IF(E1293="","",SUMIF(OUTBOUND!$G:$G,WMS!E1293,OUTBOUND!$L:$L))</f>
        <v>5</v>
      </c>
      <c r="W1293" s="26">
        <f>IF(E1293="","",SUMIF(OUTBOUND!$G:$G,WMS!E1293,OUTBOUND!$M:$M))</f>
        <v>30</v>
      </c>
      <c r="X1293" s="73">
        <f>IF(E1293="","",SUMIF(OUTBOUND!$G:$G,WMS!E1293,OUTBOUND!$O:$O))</f>
        <v>39.75</v>
      </c>
      <c r="Y1293" s="73">
        <f>IF(E1293="","",SUMIF(OUTBOUND!$G:$G,WMS!E1293,OUTBOUND!$AC:$AC))</f>
        <v>35.0000000000001</v>
      </c>
      <c r="Z1293" s="73">
        <f>IF(E1293="","",SUMIF(OUTBOUND!$G:$G,WMS!E1293,OUTBOUND!$P:$P))</f>
        <v>0.13</v>
      </c>
      <c r="AA1293" s="26">
        <f t="shared" si="448"/>
        <v>10</v>
      </c>
      <c r="AB1293" s="26">
        <f t="shared" si="449"/>
        <v>60</v>
      </c>
      <c r="AC1293" s="73">
        <f t="shared" si="450"/>
        <v>79.5</v>
      </c>
      <c r="AD1293" s="73">
        <f t="shared" si="451"/>
        <v>69.9999999999999</v>
      </c>
      <c r="AE1293" s="73">
        <f t="shared" si="452"/>
        <v>0.26</v>
      </c>
      <c r="AF1293" s="82" t="b">
        <f t="shared" si="453"/>
        <v>1</v>
      </c>
    </row>
    <row r="1294" spans="1:32">
      <c r="A1294" s="83" t="s">
        <v>3685</v>
      </c>
      <c r="B1294" s="35" t="s">
        <v>2239</v>
      </c>
      <c r="C1294" s="35" t="s">
        <v>4499</v>
      </c>
      <c r="D1294" s="35" t="s">
        <v>4500</v>
      </c>
      <c r="E1294" s="58" t="str">
        <f t="shared" ref="E1294:E1344" si="454">IF(D1294="","",C1294&amp;"/"&amp;D1294)</f>
        <v>KG-ARI-1909-00203-04683/42029946A</v>
      </c>
      <c r="F1294" s="19" t="s">
        <v>2241</v>
      </c>
      <c r="G1294" s="19" t="s">
        <v>2242</v>
      </c>
      <c r="H1294" s="45">
        <v>43735</v>
      </c>
      <c r="I1294" s="46">
        <v>14</v>
      </c>
      <c r="J1294" s="46">
        <v>84</v>
      </c>
      <c r="K1294" s="67">
        <f t="shared" ref="K1294:K1344" si="455">IF(J1294="","",J1294/I1294)</f>
        <v>6</v>
      </c>
      <c r="L1294" s="47">
        <v>7</v>
      </c>
      <c r="M1294" s="68">
        <f t="shared" ref="M1294:M1344" si="456">IF(L1294="","",ROUND(I1294*L1294,3))</f>
        <v>98</v>
      </c>
      <c r="N1294" s="46">
        <v>40.5</v>
      </c>
      <c r="O1294" s="46">
        <v>40.5</v>
      </c>
      <c r="P1294" s="46">
        <v>33</v>
      </c>
      <c r="Q1294" s="73">
        <f t="shared" ref="Q1294:Q1344" si="457">IF(P1294="","",ROUND(N1294*O1294*P1294/1000000,3))</f>
        <v>0.054</v>
      </c>
      <c r="R1294" s="67">
        <f t="shared" ref="R1294:R1344" si="458">IF(Q1294="","",ROUND(N1294*O1294*P1294/1000000*I1294,2))</f>
        <v>0.76</v>
      </c>
      <c r="S1294" s="74">
        <f t="shared" ref="S1294:S1344" si="459">IF(T1294="","",T1294/J1294)</f>
        <v>0.543333333333333</v>
      </c>
      <c r="T1294" s="51">
        <v>45.64</v>
      </c>
      <c r="U1294" s="52" t="s">
        <v>3678</v>
      </c>
      <c r="V1294" s="26">
        <f>IF(E1294="","",SUMIF(OUTBOUND!$G:$G,WMS!E1294,OUTBOUND!$L:$L))</f>
        <v>8</v>
      </c>
      <c r="W1294" s="26">
        <f>IF(E1294="","",SUMIF(OUTBOUND!$G:$G,WMS!E1294,OUTBOUND!$M:$M))</f>
        <v>48</v>
      </c>
      <c r="X1294" s="73">
        <f>IF(E1294="","",SUMIF(OUTBOUND!$G:$G,WMS!E1294,OUTBOUND!$O:$O))</f>
        <v>56</v>
      </c>
      <c r="Y1294" s="73">
        <f>IF(E1294="","",SUMIF(OUTBOUND!$G:$G,WMS!E1294,OUTBOUND!$AC:$AC))</f>
        <v>26.08</v>
      </c>
      <c r="Z1294" s="73">
        <f>IF(E1294="","",SUMIF(OUTBOUND!$G:$G,WMS!E1294,OUTBOUND!$P:$P))</f>
        <v>0.432</v>
      </c>
      <c r="AA1294" s="26">
        <f t="shared" ref="AA1294:AA1344" si="460">IF(I1294="","",I1294-V1294)</f>
        <v>6</v>
      </c>
      <c r="AB1294" s="26">
        <f t="shared" ref="AB1294:AB1344" si="461">IF(J1294="","",J1294-W1294)</f>
        <v>36</v>
      </c>
      <c r="AC1294" s="73">
        <f t="shared" ref="AC1294:AC1344" si="462">IF(M1294="","",M1294-X1294)</f>
        <v>42</v>
      </c>
      <c r="AD1294" s="73">
        <f t="shared" ref="AD1294:AD1344" si="463">IF(T1294="","",T1294-Y1294)</f>
        <v>19.56</v>
      </c>
      <c r="AE1294" s="73">
        <f t="shared" ref="AE1294:AE1344" si="464">IF(R1294="","",R1294-Z1294)</f>
        <v>0.328</v>
      </c>
      <c r="AF1294" s="82" t="b">
        <f t="shared" ref="AF1294:AF1344" si="465">IF(AB1294="","",EXACT(K1294,AB1294/AA1294))</f>
        <v>1</v>
      </c>
    </row>
    <row r="1295" spans="1:32">
      <c r="A1295" s="83" t="s">
        <v>3685</v>
      </c>
      <c r="B1295" s="35" t="s">
        <v>2239</v>
      </c>
      <c r="C1295" s="35" t="s">
        <v>4499</v>
      </c>
      <c r="D1295" s="35" t="s">
        <v>4501</v>
      </c>
      <c r="E1295" s="58" t="str">
        <f t="shared" si="454"/>
        <v>KG-ARI-1909-00203-04683/42029946B</v>
      </c>
      <c r="F1295" s="19" t="s">
        <v>2241</v>
      </c>
      <c r="G1295" s="19" t="s">
        <v>2244</v>
      </c>
      <c r="H1295" s="45">
        <v>43735</v>
      </c>
      <c r="J1295" s="46">
        <v>84</v>
      </c>
      <c r="K1295" s="67" t="e">
        <f t="shared" si="455"/>
        <v>#DIV/0!</v>
      </c>
      <c r="L1295" s="47">
        <v>7</v>
      </c>
      <c r="M1295" s="68">
        <f t="shared" si="456"/>
        <v>0</v>
      </c>
      <c r="N1295" s="46">
        <v>40.5</v>
      </c>
      <c r="O1295" s="46">
        <v>40.5</v>
      </c>
      <c r="P1295" s="46">
        <v>33</v>
      </c>
      <c r="Q1295" s="73">
        <f t="shared" si="457"/>
        <v>0.054</v>
      </c>
      <c r="R1295" s="67">
        <f t="shared" si="458"/>
        <v>0</v>
      </c>
      <c r="S1295" s="74">
        <f t="shared" si="459"/>
        <v>0.166666666666667</v>
      </c>
      <c r="T1295" s="51">
        <v>14</v>
      </c>
      <c r="U1295" s="52" t="s">
        <v>3678</v>
      </c>
      <c r="V1295" s="26">
        <f>IF(E1295="","",SUMIF(OUTBOUND!$G:$G,WMS!E1295,OUTBOUND!$L:$L))</f>
        <v>0</v>
      </c>
      <c r="W1295" s="26">
        <f>IF(E1295="","",SUMIF(OUTBOUND!$G:$G,WMS!E1295,OUTBOUND!$M:$M))</f>
        <v>48</v>
      </c>
      <c r="X1295" s="73">
        <f>IF(E1295="","",SUMIF(OUTBOUND!$G:$G,WMS!E1295,OUTBOUND!$O:$O))</f>
        <v>0</v>
      </c>
      <c r="Y1295" s="73">
        <f>IF(E1295="","",SUMIF(OUTBOUND!$G:$G,WMS!E1295,OUTBOUND!$AC:$AC))</f>
        <v>8.00000000000002</v>
      </c>
      <c r="Z1295" s="73">
        <f>IF(E1295="","",SUMIF(OUTBOUND!$G:$G,WMS!E1295,OUTBOUND!$P:$P))</f>
        <v>0</v>
      </c>
      <c r="AA1295" s="26" t="str">
        <f t="shared" si="460"/>
        <v/>
      </c>
      <c r="AB1295" s="26">
        <f t="shared" si="461"/>
        <v>36</v>
      </c>
      <c r="AC1295" s="73">
        <f t="shared" si="462"/>
        <v>0</v>
      </c>
      <c r="AD1295" s="73">
        <f t="shared" si="463"/>
        <v>5.99999999999998</v>
      </c>
      <c r="AE1295" s="73">
        <f t="shared" si="464"/>
        <v>0</v>
      </c>
      <c r="AF1295" s="82" t="e">
        <f t="shared" si="465"/>
        <v>#DIV/0!</v>
      </c>
    </row>
    <row r="1296" spans="1:32">
      <c r="A1296" s="43" t="s">
        <v>3685</v>
      </c>
      <c r="B1296" s="19" t="s">
        <v>2239</v>
      </c>
      <c r="C1296" s="19" t="s">
        <v>4499</v>
      </c>
      <c r="D1296" s="19" t="s">
        <v>4502</v>
      </c>
      <c r="E1296" s="58" t="str">
        <f t="shared" si="454"/>
        <v>KG-ARI-1909-00203-04683/42768463</v>
      </c>
      <c r="F1296" s="19" t="s">
        <v>2241</v>
      </c>
      <c r="G1296" s="19" t="s">
        <v>2246</v>
      </c>
      <c r="H1296" s="45">
        <v>43735</v>
      </c>
      <c r="I1296" s="46">
        <v>6</v>
      </c>
      <c r="J1296" s="46">
        <v>48</v>
      </c>
      <c r="K1296" s="67">
        <f t="shared" si="455"/>
        <v>8</v>
      </c>
      <c r="L1296" s="47">
        <v>1.65</v>
      </c>
      <c r="M1296" s="68">
        <f t="shared" si="456"/>
        <v>9.9</v>
      </c>
      <c r="N1296" s="46">
        <v>23</v>
      </c>
      <c r="O1296" s="46">
        <v>18.5</v>
      </c>
      <c r="P1296" s="46">
        <v>14</v>
      </c>
      <c r="Q1296" s="73">
        <f t="shared" si="457"/>
        <v>0.006</v>
      </c>
      <c r="R1296" s="67">
        <f t="shared" si="458"/>
        <v>0.04</v>
      </c>
      <c r="S1296" s="74">
        <f t="shared" si="459"/>
        <v>0.1875</v>
      </c>
      <c r="T1296" s="51">
        <v>9</v>
      </c>
      <c r="U1296" s="52" t="s">
        <v>3678</v>
      </c>
      <c r="V1296" s="26">
        <f>IF(E1296="","",SUMIF(OUTBOUND!$G:$G,WMS!E1296,OUTBOUND!$L:$L))</f>
        <v>1</v>
      </c>
      <c r="W1296" s="26">
        <f>IF(E1296="","",SUMIF(OUTBOUND!$G:$G,WMS!E1296,OUTBOUND!$M:$M))</f>
        <v>8</v>
      </c>
      <c r="X1296" s="73">
        <f>IF(E1296="","",SUMIF(OUTBOUND!$G:$G,WMS!E1296,OUTBOUND!$O:$O))</f>
        <v>1.65</v>
      </c>
      <c r="Y1296" s="73">
        <f>IF(E1296="","",SUMIF(OUTBOUND!$G:$G,WMS!E1296,OUTBOUND!$AC:$AC))</f>
        <v>1.5</v>
      </c>
      <c r="Z1296" s="73">
        <f>IF(E1296="","",SUMIF(OUTBOUND!$G:$G,WMS!E1296,OUTBOUND!$P:$P))</f>
        <v>0.006</v>
      </c>
      <c r="AA1296" s="26">
        <f t="shared" si="460"/>
        <v>5</v>
      </c>
      <c r="AB1296" s="26">
        <f t="shared" si="461"/>
        <v>40</v>
      </c>
      <c r="AC1296" s="73">
        <f t="shared" si="462"/>
        <v>8.25</v>
      </c>
      <c r="AD1296" s="73">
        <f t="shared" si="463"/>
        <v>7.5</v>
      </c>
      <c r="AE1296" s="73">
        <f t="shared" si="464"/>
        <v>0.034</v>
      </c>
      <c r="AF1296" s="82" t="b">
        <f t="shared" si="465"/>
        <v>1</v>
      </c>
    </row>
    <row r="1297" spans="1:32">
      <c r="A1297" s="43" t="s">
        <v>3685</v>
      </c>
      <c r="B1297" s="19" t="s">
        <v>2239</v>
      </c>
      <c r="C1297" s="19" t="s">
        <v>4499</v>
      </c>
      <c r="D1297" s="19" t="s">
        <v>4503</v>
      </c>
      <c r="E1297" s="58" t="str">
        <f t="shared" si="454"/>
        <v>KG-ARI-1909-00203-04683/42770114</v>
      </c>
      <c r="F1297" s="19" t="s">
        <v>2241</v>
      </c>
      <c r="G1297" s="19" t="s">
        <v>2248</v>
      </c>
      <c r="H1297" s="45">
        <v>43735</v>
      </c>
      <c r="I1297" s="46">
        <v>6</v>
      </c>
      <c r="J1297" s="46">
        <v>48</v>
      </c>
      <c r="K1297" s="67">
        <f t="shared" si="455"/>
        <v>8</v>
      </c>
      <c r="L1297" s="47">
        <v>2.85</v>
      </c>
      <c r="M1297" s="68">
        <f t="shared" si="456"/>
        <v>17.1</v>
      </c>
      <c r="N1297" s="46">
        <v>32.5</v>
      </c>
      <c r="O1297" s="46">
        <v>23</v>
      </c>
      <c r="P1297" s="46">
        <v>16.5</v>
      </c>
      <c r="Q1297" s="73">
        <f t="shared" si="457"/>
        <v>0.012</v>
      </c>
      <c r="R1297" s="67">
        <f t="shared" si="458"/>
        <v>0.07</v>
      </c>
      <c r="S1297" s="74">
        <f t="shared" si="459"/>
        <v>0.3125</v>
      </c>
      <c r="T1297" s="51">
        <v>15</v>
      </c>
      <c r="U1297" s="52" t="s">
        <v>3678</v>
      </c>
      <c r="V1297" s="26">
        <f>IF(E1297="","",SUMIF(OUTBOUND!$G:$G,WMS!E1297,OUTBOUND!$L:$L))</f>
        <v>1</v>
      </c>
      <c r="W1297" s="26">
        <f>IF(E1297="","",SUMIF(OUTBOUND!$G:$G,WMS!E1297,OUTBOUND!$M:$M))</f>
        <v>8</v>
      </c>
      <c r="X1297" s="73">
        <f>IF(E1297="","",SUMIF(OUTBOUND!$G:$G,WMS!E1297,OUTBOUND!$O:$O))</f>
        <v>2.85</v>
      </c>
      <c r="Y1297" s="73">
        <f>IF(E1297="","",SUMIF(OUTBOUND!$G:$G,WMS!E1297,OUTBOUND!$AC:$AC))</f>
        <v>2.5</v>
      </c>
      <c r="Z1297" s="73">
        <f>IF(E1297="","",SUMIF(OUTBOUND!$G:$G,WMS!E1297,OUTBOUND!$P:$P))</f>
        <v>0.012</v>
      </c>
      <c r="AA1297" s="26">
        <f t="shared" si="460"/>
        <v>5</v>
      </c>
      <c r="AB1297" s="26">
        <f t="shared" si="461"/>
        <v>40</v>
      </c>
      <c r="AC1297" s="73">
        <f t="shared" si="462"/>
        <v>14.25</v>
      </c>
      <c r="AD1297" s="73">
        <f t="shared" si="463"/>
        <v>12.5</v>
      </c>
      <c r="AE1297" s="73">
        <f t="shared" si="464"/>
        <v>0.058</v>
      </c>
      <c r="AF1297" s="82" t="b">
        <f t="shared" si="465"/>
        <v>1</v>
      </c>
    </row>
    <row r="1298" spans="1:32">
      <c r="A1298" s="43" t="s">
        <v>3685</v>
      </c>
      <c r="B1298" s="19" t="s">
        <v>2250</v>
      </c>
      <c r="C1298" s="19" t="s">
        <v>4504</v>
      </c>
      <c r="D1298" s="19">
        <v>42568957</v>
      </c>
      <c r="E1298" s="58" t="str">
        <f t="shared" si="454"/>
        <v>KG-ARI-1909-00203-04743/42568957</v>
      </c>
      <c r="F1298" s="20" t="s">
        <v>2252</v>
      </c>
      <c r="G1298" s="20" t="s">
        <v>2255</v>
      </c>
      <c r="H1298" s="45">
        <v>43735</v>
      </c>
      <c r="I1298" s="46">
        <v>30</v>
      </c>
      <c r="J1298" s="46">
        <v>360</v>
      </c>
      <c r="K1298" s="67">
        <f t="shared" si="455"/>
        <v>12</v>
      </c>
      <c r="L1298" s="47">
        <v>8.4</v>
      </c>
      <c r="M1298" s="68">
        <f t="shared" si="456"/>
        <v>252</v>
      </c>
      <c r="N1298" s="46">
        <v>38.5</v>
      </c>
      <c r="O1298" s="46">
        <v>25.5</v>
      </c>
      <c r="P1298" s="46">
        <v>27.5</v>
      </c>
      <c r="Q1298" s="73">
        <f t="shared" si="457"/>
        <v>0.027</v>
      </c>
      <c r="R1298" s="67">
        <f t="shared" si="458"/>
        <v>0.81</v>
      </c>
      <c r="S1298" s="74">
        <f t="shared" si="459"/>
        <v>0.65</v>
      </c>
      <c r="T1298" s="51">
        <v>234</v>
      </c>
      <c r="U1298" s="52" t="s">
        <v>3678</v>
      </c>
      <c r="V1298" s="26">
        <f>IF(E1298="","",SUMIF(OUTBOUND!$G:$G,WMS!E1298,OUTBOUND!$L:$L))</f>
        <v>27</v>
      </c>
      <c r="W1298" s="26">
        <f>IF(E1298="","",SUMIF(OUTBOUND!$G:$G,WMS!E1298,OUTBOUND!$M:$M))</f>
        <v>324</v>
      </c>
      <c r="X1298" s="73">
        <f>IF(E1298="","",SUMIF(OUTBOUND!$G:$G,WMS!E1298,OUTBOUND!$O:$O))</f>
        <v>226.8</v>
      </c>
      <c r="Y1298" s="73">
        <f>IF(E1298="","",SUMIF(OUTBOUND!$G:$G,WMS!E1298,OUTBOUND!$AC:$AC))</f>
        <v>210.6</v>
      </c>
      <c r="Z1298" s="73">
        <f>IF(E1298="","",SUMIF(OUTBOUND!$G:$G,WMS!E1298,OUTBOUND!$P:$P))</f>
        <v>0.729</v>
      </c>
      <c r="AA1298" s="26">
        <f t="shared" si="460"/>
        <v>3</v>
      </c>
      <c r="AB1298" s="26">
        <f t="shared" si="461"/>
        <v>36</v>
      </c>
      <c r="AC1298" s="73">
        <f t="shared" si="462"/>
        <v>25.2</v>
      </c>
      <c r="AD1298" s="73">
        <f t="shared" si="463"/>
        <v>23.4</v>
      </c>
      <c r="AE1298" s="73">
        <f t="shared" si="464"/>
        <v>0.081</v>
      </c>
      <c r="AF1298" s="82" t="b">
        <f t="shared" si="465"/>
        <v>1</v>
      </c>
    </row>
    <row r="1299" spans="1:32">
      <c r="A1299" s="43" t="s">
        <v>3685</v>
      </c>
      <c r="B1299" s="19" t="s">
        <v>2250</v>
      </c>
      <c r="C1299" s="19" t="s">
        <v>4504</v>
      </c>
      <c r="D1299" s="19">
        <v>42691525</v>
      </c>
      <c r="E1299" s="58" t="str">
        <f t="shared" si="454"/>
        <v>KG-ARI-1909-00203-04743/42691525</v>
      </c>
      <c r="F1299" s="20" t="s">
        <v>2252</v>
      </c>
      <c r="G1299" s="20" t="s">
        <v>2255</v>
      </c>
      <c r="H1299" s="45">
        <v>43735</v>
      </c>
      <c r="I1299" s="46">
        <v>46</v>
      </c>
      <c r="J1299" s="46">
        <v>552</v>
      </c>
      <c r="K1299" s="67">
        <f t="shared" si="455"/>
        <v>12</v>
      </c>
      <c r="L1299" s="47">
        <v>3.05</v>
      </c>
      <c r="M1299" s="68">
        <f t="shared" si="456"/>
        <v>140.3</v>
      </c>
      <c r="N1299" s="46">
        <v>38.5</v>
      </c>
      <c r="O1299" s="46">
        <v>17</v>
      </c>
      <c r="P1299" s="46">
        <v>15.5</v>
      </c>
      <c r="Q1299" s="73">
        <f t="shared" si="457"/>
        <v>0.01</v>
      </c>
      <c r="R1299" s="67">
        <f t="shared" si="458"/>
        <v>0.47</v>
      </c>
      <c r="S1299" s="74">
        <f t="shared" si="459"/>
        <v>0.216666666666667</v>
      </c>
      <c r="T1299" s="51">
        <v>119.6</v>
      </c>
      <c r="U1299" s="52" t="s">
        <v>3678</v>
      </c>
      <c r="V1299" s="26">
        <f>IF(E1299="","",SUMIF(OUTBOUND!$G:$G,WMS!E1299,OUTBOUND!$L:$L))</f>
        <v>29</v>
      </c>
      <c r="W1299" s="26">
        <f>IF(E1299="","",SUMIF(OUTBOUND!$G:$G,WMS!E1299,OUTBOUND!$M:$M))</f>
        <v>348</v>
      </c>
      <c r="X1299" s="73">
        <f>IF(E1299="","",SUMIF(OUTBOUND!$G:$G,WMS!E1299,OUTBOUND!$O:$O))</f>
        <v>88.45</v>
      </c>
      <c r="Y1299" s="73">
        <f>IF(E1299="","",SUMIF(OUTBOUND!$G:$G,WMS!E1299,OUTBOUND!$AC:$AC))</f>
        <v>75.4000000000001</v>
      </c>
      <c r="Z1299" s="73">
        <f>IF(E1299="","",SUMIF(OUTBOUND!$G:$G,WMS!E1299,OUTBOUND!$P:$P))</f>
        <v>0.29</v>
      </c>
      <c r="AA1299" s="26">
        <f t="shared" si="460"/>
        <v>17</v>
      </c>
      <c r="AB1299" s="26">
        <f t="shared" si="461"/>
        <v>204</v>
      </c>
      <c r="AC1299" s="73">
        <f t="shared" si="462"/>
        <v>51.85</v>
      </c>
      <c r="AD1299" s="73">
        <f t="shared" si="463"/>
        <v>44.1999999999999</v>
      </c>
      <c r="AE1299" s="73">
        <f t="shared" si="464"/>
        <v>0.18</v>
      </c>
      <c r="AF1299" s="82" t="b">
        <f t="shared" si="465"/>
        <v>1</v>
      </c>
    </row>
    <row r="1300" spans="1:32">
      <c r="A1300" s="43" t="s">
        <v>3685</v>
      </c>
      <c r="B1300" s="19" t="s">
        <v>2250</v>
      </c>
      <c r="C1300" s="19" t="s">
        <v>4504</v>
      </c>
      <c r="D1300" s="19">
        <v>42569121</v>
      </c>
      <c r="E1300" s="58" t="str">
        <f t="shared" si="454"/>
        <v>KG-ARI-1909-00203-04743/42569121</v>
      </c>
      <c r="F1300" s="20" t="s">
        <v>2252</v>
      </c>
      <c r="G1300" s="20" t="s">
        <v>2257</v>
      </c>
      <c r="H1300" s="45">
        <v>43735</v>
      </c>
      <c r="I1300" s="46">
        <v>30</v>
      </c>
      <c r="J1300" s="46">
        <v>360</v>
      </c>
      <c r="K1300" s="67">
        <f t="shared" si="455"/>
        <v>12</v>
      </c>
      <c r="L1300" s="47">
        <v>5.4</v>
      </c>
      <c r="M1300" s="68">
        <f t="shared" si="456"/>
        <v>162</v>
      </c>
      <c r="N1300" s="46">
        <v>35.5</v>
      </c>
      <c r="O1300" s="46">
        <v>25.5</v>
      </c>
      <c r="P1300" s="46">
        <v>27.5</v>
      </c>
      <c r="Q1300" s="73">
        <f t="shared" si="457"/>
        <v>0.025</v>
      </c>
      <c r="R1300" s="67">
        <f t="shared" si="458"/>
        <v>0.75</v>
      </c>
      <c r="S1300" s="74">
        <f t="shared" si="459"/>
        <v>0.4</v>
      </c>
      <c r="T1300" s="51">
        <v>144</v>
      </c>
      <c r="U1300" s="52" t="s">
        <v>3678</v>
      </c>
      <c r="V1300" s="26">
        <f>IF(E1300="","",SUMIF(OUTBOUND!$G:$G,WMS!E1300,OUTBOUND!$L:$L))</f>
        <v>18</v>
      </c>
      <c r="W1300" s="26">
        <f>IF(E1300="","",SUMIF(OUTBOUND!$G:$G,WMS!E1300,OUTBOUND!$M:$M))</f>
        <v>216</v>
      </c>
      <c r="X1300" s="73">
        <f>IF(E1300="","",SUMIF(OUTBOUND!$G:$G,WMS!E1300,OUTBOUND!$O:$O))</f>
        <v>97.2</v>
      </c>
      <c r="Y1300" s="73">
        <f>IF(E1300="","",SUMIF(OUTBOUND!$G:$G,WMS!E1300,OUTBOUND!$AC:$AC))</f>
        <v>86.4</v>
      </c>
      <c r="Z1300" s="73">
        <f>IF(E1300="","",SUMIF(OUTBOUND!$G:$G,WMS!E1300,OUTBOUND!$P:$P))</f>
        <v>0.45</v>
      </c>
      <c r="AA1300" s="26">
        <f t="shared" si="460"/>
        <v>12</v>
      </c>
      <c r="AB1300" s="26">
        <f t="shared" si="461"/>
        <v>144</v>
      </c>
      <c r="AC1300" s="73">
        <f t="shared" si="462"/>
        <v>64.8</v>
      </c>
      <c r="AD1300" s="73">
        <f t="shared" si="463"/>
        <v>57.6</v>
      </c>
      <c r="AE1300" s="73">
        <f t="shared" si="464"/>
        <v>0.3</v>
      </c>
      <c r="AF1300" s="82" t="b">
        <f t="shared" si="465"/>
        <v>1</v>
      </c>
    </row>
    <row r="1301" spans="1:32">
      <c r="A1301" s="43" t="s">
        <v>3685</v>
      </c>
      <c r="B1301" s="19" t="s">
        <v>2250</v>
      </c>
      <c r="C1301" s="19" t="s">
        <v>4504</v>
      </c>
      <c r="D1301" s="19">
        <v>42624400</v>
      </c>
      <c r="E1301" s="58" t="str">
        <f t="shared" si="454"/>
        <v>KG-ARI-1909-00203-04743/42624400</v>
      </c>
      <c r="F1301" s="20" t="s">
        <v>2252</v>
      </c>
      <c r="G1301" s="20" t="s">
        <v>2255</v>
      </c>
      <c r="H1301" s="45">
        <v>43735</v>
      </c>
      <c r="I1301" s="46">
        <v>58</v>
      </c>
      <c r="J1301" s="46">
        <v>696</v>
      </c>
      <c r="K1301" s="67">
        <f t="shared" si="455"/>
        <v>12</v>
      </c>
      <c r="L1301" s="47">
        <v>10</v>
      </c>
      <c r="M1301" s="68">
        <f t="shared" si="456"/>
        <v>580</v>
      </c>
      <c r="N1301" s="46">
        <v>41.5</v>
      </c>
      <c r="O1301" s="46">
        <v>41</v>
      </c>
      <c r="P1301" s="46">
        <v>27</v>
      </c>
      <c r="Q1301" s="73">
        <f t="shared" si="457"/>
        <v>0.046</v>
      </c>
      <c r="R1301" s="67">
        <f t="shared" si="458"/>
        <v>2.66</v>
      </c>
      <c r="S1301" s="74">
        <f t="shared" si="459"/>
        <v>0.7</v>
      </c>
      <c r="T1301" s="51">
        <v>487.2</v>
      </c>
      <c r="U1301" s="52" t="s">
        <v>3678</v>
      </c>
      <c r="V1301" s="26">
        <f>IF(E1301="","",SUMIF(OUTBOUND!$G:$G,WMS!E1301,OUTBOUND!$L:$L))</f>
        <v>40</v>
      </c>
      <c r="W1301" s="26">
        <f>IF(E1301="","",SUMIF(OUTBOUND!$G:$G,WMS!E1301,OUTBOUND!$M:$M))</f>
        <v>480</v>
      </c>
      <c r="X1301" s="73">
        <f>IF(E1301="","",SUMIF(OUTBOUND!$G:$G,WMS!E1301,OUTBOUND!$O:$O))</f>
        <v>400</v>
      </c>
      <c r="Y1301" s="73">
        <f>IF(E1301="","",SUMIF(OUTBOUND!$G:$G,WMS!E1301,OUTBOUND!$AC:$AC))</f>
        <v>336</v>
      </c>
      <c r="Z1301" s="73">
        <f>IF(E1301="","",SUMIF(OUTBOUND!$G:$G,WMS!E1301,OUTBOUND!$P:$P))</f>
        <v>1.84</v>
      </c>
      <c r="AA1301" s="26">
        <f t="shared" si="460"/>
        <v>18</v>
      </c>
      <c r="AB1301" s="26">
        <f t="shared" si="461"/>
        <v>216</v>
      </c>
      <c r="AC1301" s="73">
        <f t="shared" si="462"/>
        <v>180</v>
      </c>
      <c r="AD1301" s="73">
        <f t="shared" si="463"/>
        <v>151.2</v>
      </c>
      <c r="AE1301" s="73">
        <f t="shared" si="464"/>
        <v>0.82</v>
      </c>
      <c r="AF1301" s="82" t="b">
        <f t="shared" si="465"/>
        <v>1</v>
      </c>
    </row>
    <row r="1302" spans="1:32">
      <c r="A1302" s="43" t="s">
        <v>3685</v>
      </c>
      <c r="B1302" s="19" t="s">
        <v>2250</v>
      </c>
      <c r="C1302" s="19" t="s">
        <v>4504</v>
      </c>
      <c r="D1302" s="19">
        <v>42568926</v>
      </c>
      <c r="E1302" s="58" t="str">
        <f t="shared" si="454"/>
        <v>KG-ARI-1909-00203-04743/42568926</v>
      </c>
      <c r="F1302" s="20" t="s">
        <v>2252</v>
      </c>
      <c r="G1302" s="20" t="s">
        <v>2253</v>
      </c>
      <c r="H1302" s="45">
        <v>43735</v>
      </c>
      <c r="I1302" s="46">
        <v>73</v>
      </c>
      <c r="J1302" s="46">
        <v>876</v>
      </c>
      <c r="K1302" s="67">
        <f t="shared" si="455"/>
        <v>12</v>
      </c>
      <c r="L1302" s="47">
        <v>10.65</v>
      </c>
      <c r="M1302" s="68">
        <f t="shared" si="456"/>
        <v>777.45</v>
      </c>
      <c r="N1302" s="46">
        <v>30</v>
      </c>
      <c r="O1302" s="46">
        <v>26.5</v>
      </c>
      <c r="P1302" s="46">
        <v>32</v>
      </c>
      <c r="Q1302" s="73">
        <f t="shared" si="457"/>
        <v>0.025</v>
      </c>
      <c r="R1302" s="67">
        <f t="shared" si="458"/>
        <v>1.86</v>
      </c>
      <c r="S1302" s="74">
        <f t="shared" si="459"/>
        <v>0.8</v>
      </c>
      <c r="T1302" s="51">
        <v>700.8</v>
      </c>
      <c r="U1302" s="52" t="s">
        <v>3678</v>
      </c>
      <c r="V1302" s="26">
        <f>IF(E1302="","",SUMIF(OUTBOUND!$G:$G,WMS!E1302,OUTBOUND!$L:$L))</f>
        <v>32</v>
      </c>
      <c r="W1302" s="26">
        <f>IF(E1302="","",SUMIF(OUTBOUND!$G:$G,WMS!E1302,OUTBOUND!$M:$M))</f>
        <v>384</v>
      </c>
      <c r="X1302" s="73">
        <f>IF(E1302="","",SUMIF(OUTBOUND!$G:$G,WMS!E1302,OUTBOUND!$O:$O))</f>
        <v>340.8</v>
      </c>
      <c r="Y1302" s="73">
        <f>IF(E1302="","",SUMIF(OUTBOUND!$G:$G,WMS!E1302,OUTBOUND!$AC:$AC))</f>
        <v>307.2</v>
      </c>
      <c r="Z1302" s="73">
        <f>IF(E1302="","",SUMIF(OUTBOUND!$G:$G,WMS!E1302,OUTBOUND!$P:$P))</f>
        <v>0.8</v>
      </c>
      <c r="AA1302" s="26">
        <f t="shared" si="460"/>
        <v>41</v>
      </c>
      <c r="AB1302" s="26">
        <f t="shared" si="461"/>
        <v>492</v>
      </c>
      <c r="AC1302" s="73">
        <f t="shared" si="462"/>
        <v>436.65</v>
      </c>
      <c r="AD1302" s="73">
        <f t="shared" si="463"/>
        <v>393.6</v>
      </c>
      <c r="AE1302" s="73">
        <f t="shared" si="464"/>
        <v>1.06</v>
      </c>
      <c r="AF1302" s="82" t="b">
        <f t="shared" si="465"/>
        <v>1</v>
      </c>
    </row>
    <row r="1303" spans="1:32">
      <c r="A1303" s="43" t="s">
        <v>3685</v>
      </c>
      <c r="B1303" s="19" t="s">
        <v>2250</v>
      </c>
      <c r="C1303" s="19" t="s">
        <v>4504</v>
      </c>
      <c r="D1303" s="19">
        <v>42568940</v>
      </c>
      <c r="E1303" s="58" t="str">
        <f t="shared" si="454"/>
        <v>KG-ARI-1909-00203-04743/42568940</v>
      </c>
      <c r="F1303" s="20" t="s">
        <v>2252</v>
      </c>
      <c r="G1303" s="20" t="s">
        <v>2253</v>
      </c>
      <c r="H1303" s="45">
        <v>43735</v>
      </c>
      <c r="I1303" s="46">
        <v>103</v>
      </c>
      <c r="J1303" s="46">
        <v>1236</v>
      </c>
      <c r="K1303" s="67">
        <f t="shared" si="455"/>
        <v>12</v>
      </c>
      <c r="L1303" s="47">
        <v>5.53</v>
      </c>
      <c r="M1303" s="68">
        <f t="shared" si="456"/>
        <v>569.59</v>
      </c>
      <c r="N1303" s="46">
        <v>22.5</v>
      </c>
      <c r="O1303" s="46">
        <v>21.5</v>
      </c>
      <c r="P1303" s="46">
        <v>24.5</v>
      </c>
      <c r="Q1303" s="73">
        <f t="shared" si="457"/>
        <v>0.012</v>
      </c>
      <c r="R1303" s="67">
        <f t="shared" si="458"/>
        <v>1.22</v>
      </c>
      <c r="S1303" s="74">
        <f t="shared" si="459"/>
        <v>0.4</v>
      </c>
      <c r="T1303" s="51">
        <v>494.4</v>
      </c>
      <c r="U1303" s="52" t="s">
        <v>3678</v>
      </c>
      <c r="V1303" s="26">
        <f>IF(E1303="","",SUMIF(OUTBOUND!$G:$G,WMS!E1303,OUTBOUND!$L:$L))</f>
        <v>37</v>
      </c>
      <c r="W1303" s="26">
        <f>IF(E1303="","",SUMIF(OUTBOUND!$G:$G,WMS!E1303,OUTBOUND!$M:$M))</f>
        <v>444</v>
      </c>
      <c r="X1303" s="73">
        <f>IF(E1303="","",SUMIF(OUTBOUND!$G:$G,WMS!E1303,OUTBOUND!$O:$O))</f>
        <v>204.61</v>
      </c>
      <c r="Y1303" s="73">
        <f>IF(E1303="","",SUMIF(OUTBOUND!$G:$G,WMS!E1303,OUTBOUND!$AC:$AC))</f>
        <v>177.6</v>
      </c>
      <c r="Z1303" s="73">
        <f>IF(E1303="","",SUMIF(OUTBOUND!$G:$G,WMS!E1303,OUTBOUND!$P:$P))</f>
        <v>0.444</v>
      </c>
      <c r="AA1303" s="26">
        <f t="shared" si="460"/>
        <v>66</v>
      </c>
      <c r="AB1303" s="26">
        <f t="shared" si="461"/>
        <v>792</v>
      </c>
      <c r="AC1303" s="73">
        <f t="shared" si="462"/>
        <v>364.98</v>
      </c>
      <c r="AD1303" s="73">
        <f t="shared" si="463"/>
        <v>316.8</v>
      </c>
      <c r="AE1303" s="73">
        <f t="shared" si="464"/>
        <v>0.776</v>
      </c>
      <c r="AF1303" s="82" t="b">
        <f t="shared" si="465"/>
        <v>1</v>
      </c>
    </row>
    <row r="1304" spans="1:32">
      <c r="A1304" s="43" t="s">
        <v>3685</v>
      </c>
      <c r="B1304" s="19" t="s">
        <v>2250</v>
      </c>
      <c r="C1304" s="19" t="s">
        <v>4504</v>
      </c>
      <c r="D1304" s="19">
        <v>42588740</v>
      </c>
      <c r="E1304" s="58" t="str">
        <f t="shared" si="454"/>
        <v>KG-ARI-1909-00203-04743/42588740</v>
      </c>
      <c r="F1304" s="20" t="s">
        <v>2252</v>
      </c>
      <c r="G1304" s="20" t="s">
        <v>2255</v>
      </c>
      <c r="H1304" s="45">
        <v>43735</v>
      </c>
      <c r="I1304" s="46">
        <v>91</v>
      </c>
      <c r="J1304" s="46">
        <v>546</v>
      </c>
      <c r="K1304" s="67">
        <f t="shared" si="455"/>
        <v>6</v>
      </c>
      <c r="L1304" s="47">
        <v>7.55</v>
      </c>
      <c r="M1304" s="68">
        <f t="shared" si="456"/>
        <v>687.05</v>
      </c>
      <c r="N1304" s="46">
        <v>33</v>
      </c>
      <c r="O1304" s="46">
        <v>29.5</v>
      </c>
      <c r="P1304" s="46">
        <v>31.5</v>
      </c>
      <c r="Q1304" s="73">
        <f t="shared" si="457"/>
        <v>0.031</v>
      </c>
      <c r="R1304" s="67">
        <f t="shared" si="458"/>
        <v>2.79</v>
      </c>
      <c r="S1304" s="74">
        <f t="shared" si="459"/>
        <v>1.1</v>
      </c>
      <c r="T1304" s="51">
        <v>600.6</v>
      </c>
      <c r="U1304" s="52" t="s">
        <v>3678</v>
      </c>
      <c r="V1304" s="26">
        <f>IF(E1304="","",SUMIF(OUTBOUND!$G:$G,WMS!E1304,OUTBOUND!$L:$L))</f>
        <v>29</v>
      </c>
      <c r="W1304" s="26">
        <f>IF(E1304="","",SUMIF(OUTBOUND!$G:$G,WMS!E1304,OUTBOUND!$M:$M))</f>
        <v>174</v>
      </c>
      <c r="X1304" s="73">
        <f>IF(E1304="","",SUMIF(OUTBOUND!$G:$G,WMS!E1304,OUTBOUND!$O:$O))</f>
        <v>218.95</v>
      </c>
      <c r="Y1304" s="73">
        <f>IF(E1304="","",SUMIF(OUTBOUND!$G:$G,WMS!E1304,OUTBOUND!$AC:$AC))</f>
        <v>191.4</v>
      </c>
      <c r="Z1304" s="73">
        <f>IF(E1304="","",SUMIF(OUTBOUND!$G:$G,WMS!E1304,OUTBOUND!$P:$P))</f>
        <v>0.899</v>
      </c>
      <c r="AA1304" s="26">
        <f t="shared" si="460"/>
        <v>62</v>
      </c>
      <c r="AB1304" s="26">
        <f t="shared" si="461"/>
        <v>372</v>
      </c>
      <c r="AC1304" s="73">
        <f t="shared" si="462"/>
        <v>468.1</v>
      </c>
      <c r="AD1304" s="73">
        <f t="shared" si="463"/>
        <v>409.2</v>
      </c>
      <c r="AE1304" s="73">
        <f t="shared" si="464"/>
        <v>1.891</v>
      </c>
      <c r="AF1304" s="82" t="b">
        <f t="shared" si="465"/>
        <v>1</v>
      </c>
    </row>
    <row r="1305" spans="1:32">
      <c r="A1305" s="43" t="s">
        <v>3685</v>
      </c>
      <c r="B1305" s="19" t="s">
        <v>2250</v>
      </c>
      <c r="C1305" s="19" t="s">
        <v>4504</v>
      </c>
      <c r="D1305" s="19">
        <v>42568971</v>
      </c>
      <c r="E1305" s="58" t="str">
        <f t="shared" si="454"/>
        <v>KG-ARI-1909-00203-04743/42568971</v>
      </c>
      <c r="F1305" s="20" t="s">
        <v>2252</v>
      </c>
      <c r="G1305" s="20" t="s">
        <v>2255</v>
      </c>
      <c r="H1305" s="45">
        <v>43735</v>
      </c>
      <c r="I1305" s="46">
        <v>92</v>
      </c>
      <c r="J1305" s="46">
        <v>1104</v>
      </c>
      <c r="K1305" s="67">
        <f t="shared" si="455"/>
        <v>12</v>
      </c>
      <c r="L1305" s="47">
        <v>6.15</v>
      </c>
      <c r="M1305" s="68">
        <f t="shared" si="456"/>
        <v>565.8</v>
      </c>
      <c r="N1305" s="46">
        <v>37</v>
      </c>
      <c r="O1305" s="46">
        <v>24.5</v>
      </c>
      <c r="P1305" s="46">
        <v>21</v>
      </c>
      <c r="Q1305" s="73">
        <f t="shared" si="457"/>
        <v>0.019</v>
      </c>
      <c r="R1305" s="67">
        <f t="shared" si="458"/>
        <v>1.75</v>
      </c>
      <c r="S1305" s="74">
        <f t="shared" si="459"/>
        <v>0.45</v>
      </c>
      <c r="T1305" s="51">
        <v>496.8</v>
      </c>
      <c r="U1305" s="52" t="s">
        <v>3678</v>
      </c>
      <c r="V1305" s="26">
        <f>IF(E1305="","",SUMIF(OUTBOUND!$G:$G,WMS!E1305,OUTBOUND!$L:$L))</f>
        <v>28</v>
      </c>
      <c r="W1305" s="26">
        <f>IF(E1305="","",SUMIF(OUTBOUND!$G:$G,WMS!E1305,OUTBOUND!$M:$M))</f>
        <v>336</v>
      </c>
      <c r="X1305" s="73">
        <f>IF(E1305="","",SUMIF(OUTBOUND!$G:$G,WMS!E1305,OUTBOUND!$O:$O))</f>
        <v>172.2</v>
      </c>
      <c r="Y1305" s="73">
        <f>IF(E1305="","",SUMIF(OUTBOUND!$G:$G,WMS!E1305,OUTBOUND!$AC:$AC))</f>
        <v>151.2</v>
      </c>
      <c r="Z1305" s="73">
        <f>IF(E1305="","",SUMIF(OUTBOUND!$G:$G,WMS!E1305,OUTBOUND!$P:$P))</f>
        <v>0.532</v>
      </c>
      <c r="AA1305" s="26">
        <f t="shared" si="460"/>
        <v>64</v>
      </c>
      <c r="AB1305" s="26">
        <f t="shared" si="461"/>
        <v>768</v>
      </c>
      <c r="AC1305" s="73">
        <f t="shared" si="462"/>
        <v>393.6</v>
      </c>
      <c r="AD1305" s="73">
        <f t="shared" si="463"/>
        <v>345.6</v>
      </c>
      <c r="AE1305" s="73">
        <f t="shared" si="464"/>
        <v>1.218</v>
      </c>
      <c r="AF1305" s="82" t="b">
        <f t="shared" si="465"/>
        <v>1</v>
      </c>
    </row>
    <row r="1306" spans="1:32">
      <c r="A1306" s="43" t="s">
        <v>3685</v>
      </c>
      <c r="B1306" s="19" t="s">
        <v>2259</v>
      </c>
      <c r="C1306" s="19" t="s">
        <v>4505</v>
      </c>
      <c r="D1306" s="19">
        <v>42792635</v>
      </c>
      <c r="E1306" s="58" t="str">
        <f t="shared" si="454"/>
        <v>KG-ARI-1909-00203-04700/42792635</v>
      </c>
      <c r="F1306" s="20" t="s">
        <v>2261</v>
      </c>
      <c r="G1306" s="20" t="s">
        <v>2263</v>
      </c>
      <c r="H1306" s="45">
        <v>43735</v>
      </c>
      <c r="I1306" s="46">
        <v>3</v>
      </c>
      <c r="J1306" s="46">
        <v>12</v>
      </c>
      <c r="K1306" s="67">
        <f t="shared" si="455"/>
        <v>4</v>
      </c>
      <c r="L1306" s="47">
        <v>5.45</v>
      </c>
      <c r="M1306" s="68">
        <f t="shared" si="456"/>
        <v>16.35</v>
      </c>
      <c r="N1306" s="46">
        <v>52</v>
      </c>
      <c r="O1306" s="46">
        <v>37.5</v>
      </c>
      <c r="P1306" s="46">
        <v>37.5</v>
      </c>
      <c r="Q1306" s="73">
        <f t="shared" si="457"/>
        <v>0.073</v>
      </c>
      <c r="R1306" s="67">
        <f t="shared" si="458"/>
        <v>0.22</v>
      </c>
      <c r="S1306" s="74">
        <f t="shared" si="459"/>
        <v>0.68</v>
      </c>
      <c r="T1306" s="51">
        <v>8.16</v>
      </c>
      <c r="U1306" s="79" t="s">
        <v>3345</v>
      </c>
      <c r="V1306" s="26">
        <f>IF(E1306="","",SUMIF(OUTBOUND!$G:$G,WMS!E1306,OUTBOUND!$L:$L))</f>
        <v>1</v>
      </c>
      <c r="W1306" s="26">
        <f>IF(E1306="","",SUMIF(OUTBOUND!$G:$G,WMS!E1306,OUTBOUND!$M:$M))</f>
        <v>4</v>
      </c>
      <c r="X1306" s="73">
        <f>IF(E1306="","",SUMIF(OUTBOUND!$G:$G,WMS!E1306,OUTBOUND!$O:$O))</f>
        <v>5.45</v>
      </c>
      <c r="Y1306" s="73">
        <f>IF(E1306="","",SUMIF(OUTBOUND!$G:$G,WMS!E1306,OUTBOUND!$AC:$AC))</f>
        <v>2.72</v>
      </c>
      <c r="Z1306" s="73">
        <f>IF(E1306="","",SUMIF(OUTBOUND!$G:$G,WMS!E1306,OUTBOUND!$P:$P))</f>
        <v>0.073</v>
      </c>
      <c r="AA1306" s="26">
        <f t="shared" si="460"/>
        <v>2</v>
      </c>
      <c r="AB1306" s="26">
        <f t="shared" si="461"/>
        <v>8</v>
      </c>
      <c r="AC1306" s="73">
        <f t="shared" si="462"/>
        <v>10.9</v>
      </c>
      <c r="AD1306" s="73">
        <f t="shared" si="463"/>
        <v>5.44</v>
      </c>
      <c r="AE1306" s="73">
        <f t="shared" si="464"/>
        <v>0.147</v>
      </c>
      <c r="AF1306" s="82" t="b">
        <f t="shared" si="465"/>
        <v>1</v>
      </c>
    </row>
    <row r="1307" spans="1:32">
      <c r="A1307" s="43" t="s">
        <v>3685</v>
      </c>
      <c r="B1307" s="19" t="s">
        <v>2259</v>
      </c>
      <c r="C1307" s="19" t="s">
        <v>4505</v>
      </c>
      <c r="D1307" s="19">
        <v>42752684</v>
      </c>
      <c r="E1307" s="58" t="str">
        <f t="shared" si="454"/>
        <v>KG-ARI-1909-00203-04700/42752684</v>
      </c>
      <c r="F1307" s="20" t="s">
        <v>2261</v>
      </c>
      <c r="G1307" s="20" t="s">
        <v>2262</v>
      </c>
      <c r="H1307" s="45">
        <v>43735</v>
      </c>
      <c r="I1307" s="46">
        <v>3</v>
      </c>
      <c r="J1307" s="46">
        <v>12</v>
      </c>
      <c r="K1307" s="67">
        <f t="shared" si="455"/>
        <v>4</v>
      </c>
      <c r="L1307" s="47">
        <v>2</v>
      </c>
      <c r="M1307" s="68">
        <f t="shared" si="456"/>
        <v>6</v>
      </c>
      <c r="N1307" s="46">
        <v>30.5</v>
      </c>
      <c r="O1307" s="46">
        <v>21.5</v>
      </c>
      <c r="P1307" s="46">
        <v>27.5</v>
      </c>
      <c r="Q1307" s="73">
        <f t="shared" si="457"/>
        <v>0.018</v>
      </c>
      <c r="R1307" s="67">
        <f t="shared" si="458"/>
        <v>0.05</v>
      </c>
      <c r="S1307" s="74">
        <f t="shared" si="459"/>
        <v>0.3</v>
      </c>
      <c r="T1307" s="51">
        <v>3.6</v>
      </c>
      <c r="U1307" s="79" t="s">
        <v>3345</v>
      </c>
      <c r="V1307" s="26">
        <f>IF(E1307="","",SUMIF(OUTBOUND!$G:$G,WMS!E1307,OUTBOUND!$L:$L))</f>
        <v>0</v>
      </c>
      <c r="W1307" s="26">
        <f>IF(E1307="","",SUMIF(OUTBOUND!$G:$G,WMS!E1307,OUTBOUND!$M:$M))</f>
        <v>0</v>
      </c>
      <c r="X1307" s="73">
        <f>IF(E1307="","",SUMIF(OUTBOUND!$G:$G,WMS!E1307,OUTBOUND!$O:$O))</f>
        <v>0</v>
      </c>
      <c r="Y1307" s="73">
        <f>IF(E1307="","",SUMIF(OUTBOUND!$G:$G,WMS!E1307,OUTBOUND!$AC:$AC))</f>
        <v>0</v>
      </c>
      <c r="Z1307" s="73">
        <f>IF(E1307="","",SUMIF(OUTBOUND!$G:$G,WMS!E1307,OUTBOUND!$P:$P))</f>
        <v>0</v>
      </c>
      <c r="AA1307" s="26">
        <f t="shared" si="460"/>
        <v>3</v>
      </c>
      <c r="AB1307" s="26">
        <f t="shared" si="461"/>
        <v>12</v>
      </c>
      <c r="AC1307" s="73">
        <f t="shared" si="462"/>
        <v>6</v>
      </c>
      <c r="AD1307" s="73">
        <f t="shared" si="463"/>
        <v>3.6</v>
      </c>
      <c r="AE1307" s="73">
        <f t="shared" si="464"/>
        <v>0.05</v>
      </c>
      <c r="AF1307" s="82" t="b">
        <f t="shared" si="465"/>
        <v>1</v>
      </c>
    </row>
    <row r="1308" spans="1:32">
      <c r="A1308" s="43" t="s">
        <v>3685</v>
      </c>
      <c r="B1308" s="19" t="s">
        <v>2259</v>
      </c>
      <c r="C1308" s="19" t="s">
        <v>4505</v>
      </c>
      <c r="D1308" s="19">
        <v>42752714</v>
      </c>
      <c r="E1308" s="58" t="str">
        <f t="shared" si="454"/>
        <v>KG-ARI-1909-00203-04700/42752714</v>
      </c>
      <c r="F1308" s="20" t="s">
        <v>2261</v>
      </c>
      <c r="G1308" s="20" t="s">
        <v>2266</v>
      </c>
      <c r="H1308" s="45">
        <v>43735</v>
      </c>
      <c r="I1308" s="46">
        <v>4</v>
      </c>
      <c r="J1308" s="46">
        <v>16</v>
      </c>
      <c r="K1308" s="67">
        <f t="shared" si="455"/>
        <v>4</v>
      </c>
      <c r="L1308" s="47">
        <v>1.85</v>
      </c>
      <c r="M1308" s="68">
        <f t="shared" si="456"/>
        <v>7.4</v>
      </c>
      <c r="N1308" s="46">
        <v>28.5</v>
      </c>
      <c r="O1308" s="46">
        <v>21.5</v>
      </c>
      <c r="P1308" s="46">
        <v>27.5</v>
      </c>
      <c r="Q1308" s="73">
        <f t="shared" si="457"/>
        <v>0.017</v>
      </c>
      <c r="R1308" s="67">
        <f t="shared" si="458"/>
        <v>0.07</v>
      </c>
      <c r="S1308" s="74">
        <f t="shared" si="459"/>
        <v>0.25</v>
      </c>
      <c r="T1308" s="51">
        <v>4</v>
      </c>
      <c r="U1308" s="79" t="s">
        <v>3345</v>
      </c>
      <c r="V1308" s="26">
        <f>IF(E1308="","",SUMIF(OUTBOUND!$G:$G,WMS!E1308,OUTBOUND!$L:$L))</f>
        <v>0</v>
      </c>
      <c r="W1308" s="26">
        <f>IF(E1308="","",SUMIF(OUTBOUND!$G:$G,WMS!E1308,OUTBOUND!$M:$M))</f>
        <v>0</v>
      </c>
      <c r="X1308" s="73">
        <f>IF(E1308="","",SUMIF(OUTBOUND!$G:$G,WMS!E1308,OUTBOUND!$O:$O))</f>
        <v>0</v>
      </c>
      <c r="Y1308" s="73">
        <f>IF(E1308="","",SUMIF(OUTBOUND!$G:$G,WMS!E1308,OUTBOUND!$AC:$AC))</f>
        <v>0</v>
      </c>
      <c r="Z1308" s="73">
        <f>IF(E1308="","",SUMIF(OUTBOUND!$G:$G,WMS!E1308,OUTBOUND!$P:$P))</f>
        <v>0</v>
      </c>
      <c r="AA1308" s="26">
        <f t="shared" si="460"/>
        <v>4</v>
      </c>
      <c r="AB1308" s="26">
        <f t="shared" si="461"/>
        <v>16</v>
      </c>
      <c r="AC1308" s="73">
        <f t="shared" si="462"/>
        <v>7.4</v>
      </c>
      <c r="AD1308" s="73">
        <f t="shared" si="463"/>
        <v>4</v>
      </c>
      <c r="AE1308" s="73">
        <f t="shared" si="464"/>
        <v>0.07</v>
      </c>
      <c r="AF1308" s="82" t="b">
        <f t="shared" si="465"/>
        <v>1</v>
      </c>
    </row>
    <row r="1309" spans="1:32">
      <c r="A1309" s="43" t="s">
        <v>3685</v>
      </c>
      <c r="B1309" s="19" t="s">
        <v>2259</v>
      </c>
      <c r="C1309" s="19" t="s">
        <v>4505</v>
      </c>
      <c r="D1309" s="19">
        <v>42476689</v>
      </c>
      <c r="E1309" s="58" t="str">
        <f t="shared" si="454"/>
        <v>KG-ARI-1909-00203-04700/42476689</v>
      </c>
      <c r="F1309" s="20" t="s">
        <v>2261</v>
      </c>
      <c r="G1309" s="20" t="s">
        <v>2266</v>
      </c>
      <c r="H1309" s="45">
        <v>43735</v>
      </c>
      <c r="I1309" s="46">
        <v>25</v>
      </c>
      <c r="J1309" s="46">
        <v>100</v>
      </c>
      <c r="K1309" s="67">
        <f t="shared" si="455"/>
        <v>4</v>
      </c>
      <c r="L1309" s="47">
        <v>1.5</v>
      </c>
      <c r="M1309" s="68">
        <f t="shared" si="456"/>
        <v>37.5</v>
      </c>
      <c r="N1309" s="46">
        <v>28.5</v>
      </c>
      <c r="O1309" s="46">
        <v>21.5</v>
      </c>
      <c r="P1309" s="46">
        <v>27.5</v>
      </c>
      <c r="Q1309" s="73">
        <f t="shared" si="457"/>
        <v>0.017</v>
      </c>
      <c r="R1309" s="67">
        <f t="shared" si="458"/>
        <v>0.42</v>
      </c>
      <c r="S1309" s="74">
        <f t="shared" si="459"/>
        <v>0.16</v>
      </c>
      <c r="T1309" s="51">
        <v>16</v>
      </c>
      <c r="U1309" s="79" t="s">
        <v>3345</v>
      </c>
      <c r="V1309" s="26">
        <f>IF(E1309="","",SUMIF(OUTBOUND!$G:$G,WMS!E1309,OUTBOUND!$L:$L))</f>
        <v>0</v>
      </c>
      <c r="W1309" s="26">
        <f>IF(E1309="","",SUMIF(OUTBOUND!$G:$G,WMS!E1309,OUTBOUND!$M:$M))</f>
        <v>0</v>
      </c>
      <c r="X1309" s="73">
        <f>IF(E1309="","",SUMIF(OUTBOUND!$G:$G,WMS!E1309,OUTBOUND!$O:$O))</f>
        <v>0</v>
      </c>
      <c r="Y1309" s="73">
        <f>IF(E1309="","",SUMIF(OUTBOUND!$G:$G,WMS!E1309,OUTBOUND!$AC:$AC))</f>
        <v>0</v>
      </c>
      <c r="Z1309" s="73">
        <f>IF(E1309="","",SUMIF(OUTBOUND!$G:$G,WMS!E1309,OUTBOUND!$P:$P))</f>
        <v>0</v>
      </c>
      <c r="AA1309" s="26">
        <f t="shared" si="460"/>
        <v>25</v>
      </c>
      <c r="AB1309" s="26">
        <f t="shared" si="461"/>
        <v>100</v>
      </c>
      <c r="AC1309" s="73">
        <f t="shared" si="462"/>
        <v>37.5</v>
      </c>
      <c r="AD1309" s="73">
        <f t="shared" si="463"/>
        <v>16</v>
      </c>
      <c r="AE1309" s="73">
        <f t="shared" si="464"/>
        <v>0.42</v>
      </c>
      <c r="AF1309" s="82" t="b">
        <f t="shared" si="465"/>
        <v>1</v>
      </c>
    </row>
    <row r="1310" spans="1:32">
      <c r="A1310" s="43" t="s">
        <v>3685</v>
      </c>
      <c r="B1310" s="19" t="s">
        <v>2259</v>
      </c>
      <c r="C1310" s="19" t="s">
        <v>4505</v>
      </c>
      <c r="D1310" s="19">
        <v>42709305</v>
      </c>
      <c r="E1310" s="58" t="str">
        <f t="shared" si="454"/>
        <v>KG-ARI-1909-00203-04700/42709305</v>
      </c>
      <c r="F1310" s="20" t="s">
        <v>2261</v>
      </c>
      <c r="G1310" s="20" t="s">
        <v>2262</v>
      </c>
      <c r="H1310" s="45">
        <v>43735</v>
      </c>
      <c r="I1310" s="46">
        <v>4</v>
      </c>
      <c r="J1310" s="46">
        <v>16</v>
      </c>
      <c r="K1310" s="67">
        <f t="shared" si="455"/>
        <v>4</v>
      </c>
      <c r="L1310" s="47">
        <v>1.6</v>
      </c>
      <c r="M1310" s="68">
        <f t="shared" si="456"/>
        <v>6.4</v>
      </c>
      <c r="N1310" s="46">
        <v>30.5</v>
      </c>
      <c r="O1310" s="46">
        <v>21.5</v>
      </c>
      <c r="P1310" s="46">
        <v>27.5</v>
      </c>
      <c r="Q1310" s="73">
        <f t="shared" si="457"/>
        <v>0.018</v>
      </c>
      <c r="R1310" s="67">
        <f t="shared" si="458"/>
        <v>0.07</v>
      </c>
      <c r="S1310" s="74">
        <f t="shared" si="459"/>
        <v>0.22</v>
      </c>
      <c r="T1310" s="51">
        <v>3.52</v>
      </c>
      <c r="U1310" s="79" t="s">
        <v>3345</v>
      </c>
      <c r="V1310" s="26">
        <f>IF(E1310="","",SUMIF(OUTBOUND!$G:$G,WMS!E1310,OUTBOUND!$L:$L))</f>
        <v>0</v>
      </c>
      <c r="W1310" s="26">
        <f>IF(E1310="","",SUMIF(OUTBOUND!$G:$G,WMS!E1310,OUTBOUND!$M:$M))</f>
        <v>0</v>
      </c>
      <c r="X1310" s="73">
        <f>IF(E1310="","",SUMIF(OUTBOUND!$G:$G,WMS!E1310,OUTBOUND!$O:$O))</f>
        <v>0</v>
      </c>
      <c r="Y1310" s="73">
        <f>IF(E1310="","",SUMIF(OUTBOUND!$G:$G,WMS!E1310,OUTBOUND!$AC:$AC))</f>
        <v>0</v>
      </c>
      <c r="Z1310" s="73">
        <f>IF(E1310="","",SUMIF(OUTBOUND!$G:$G,WMS!E1310,OUTBOUND!$P:$P))</f>
        <v>0</v>
      </c>
      <c r="AA1310" s="26">
        <f t="shared" si="460"/>
        <v>4</v>
      </c>
      <c r="AB1310" s="26">
        <f t="shared" si="461"/>
        <v>16</v>
      </c>
      <c r="AC1310" s="73">
        <f t="shared" si="462"/>
        <v>6.4</v>
      </c>
      <c r="AD1310" s="73">
        <f t="shared" si="463"/>
        <v>3.52</v>
      </c>
      <c r="AE1310" s="73">
        <f t="shared" si="464"/>
        <v>0.07</v>
      </c>
      <c r="AF1310" s="82" t="b">
        <f t="shared" si="465"/>
        <v>1</v>
      </c>
    </row>
    <row r="1311" spans="1:32">
      <c r="A1311" s="43" t="s">
        <v>3685</v>
      </c>
      <c r="B1311" s="19" t="s">
        <v>2259</v>
      </c>
      <c r="C1311" s="19" t="s">
        <v>4505</v>
      </c>
      <c r="D1311" s="19">
        <v>42710172</v>
      </c>
      <c r="E1311" s="58" t="str">
        <f t="shared" si="454"/>
        <v>KG-ARI-1909-00203-04700/42710172</v>
      </c>
      <c r="F1311" s="20" t="s">
        <v>2261</v>
      </c>
      <c r="G1311" s="20" t="s">
        <v>2262</v>
      </c>
      <c r="H1311" s="45">
        <v>43735</v>
      </c>
      <c r="I1311" s="46">
        <v>7</v>
      </c>
      <c r="J1311" s="46">
        <v>28</v>
      </c>
      <c r="K1311" s="67">
        <f t="shared" si="455"/>
        <v>4</v>
      </c>
      <c r="L1311" s="47">
        <v>1.95</v>
      </c>
      <c r="M1311" s="68">
        <f t="shared" si="456"/>
        <v>13.65</v>
      </c>
      <c r="N1311" s="46">
        <v>30.5</v>
      </c>
      <c r="O1311" s="46">
        <v>21.5</v>
      </c>
      <c r="P1311" s="46">
        <v>27.5</v>
      </c>
      <c r="Q1311" s="73">
        <f t="shared" si="457"/>
        <v>0.018</v>
      </c>
      <c r="R1311" s="67">
        <f t="shared" si="458"/>
        <v>0.13</v>
      </c>
      <c r="S1311" s="74">
        <f t="shared" si="459"/>
        <v>0.34</v>
      </c>
      <c r="T1311" s="51">
        <v>9.52</v>
      </c>
      <c r="U1311" s="79" t="s">
        <v>3345</v>
      </c>
      <c r="V1311" s="26">
        <f>IF(E1311="","",SUMIF(OUTBOUND!$G:$G,WMS!E1311,OUTBOUND!$L:$L))</f>
        <v>3</v>
      </c>
      <c r="W1311" s="26">
        <f>IF(E1311="","",SUMIF(OUTBOUND!$G:$G,WMS!E1311,OUTBOUND!$M:$M))</f>
        <v>12</v>
      </c>
      <c r="X1311" s="73">
        <f>IF(E1311="","",SUMIF(OUTBOUND!$G:$G,WMS!E1311,OUTBOUND!$O:$O))</f>
        <v>5.85</v>
      </c>
      <c r="Y1311" s="73">
        <f>IF(E1311="","",SUMIF(OUTBOUND!$G:$G,WMS!E1311,OUTBOUND!$AC:$AC))</f>
        <v>4.08</v>
      </c>
      <c r="Z1311" s="73">
        <f>IF(E1311="","",SUMIF(OUTBOUND!$G:$G,WMS!E1311,OUTBOUND!$P:$P))</f>
        <v>0.054</v>
      </c>
      <c r="AA1311" s="26">
        <f t="shared" si="460"/>
        <v>4</v>
      </c>
      <c r="AB1311" s="26">
        <f t="shared" si="461"/>
        <v>16</v>
      </c>
      <c r="AC1311" s="73">
        <f t="shared" si="462"/>
        <v>7.8</v>
      </c>
      <c r="AD1311" s="73">
        <f t="shared" si="463"/>
        <v>5.44</v>
      </c>
      <c r="AE1311" s="73">
        <f t="shared" si="464"/>
        <v>0.076</v>
      </c>
      <c r="AF1311" s="82" t="b">
        <f t="shared" si="465"/>
        <v>1</v>
      </c>
    </row>
    <row r="1312" spans="1:32">
      <c r="A1312" s="43" t="s">
        <v>3685</v>
      </c>
      <c r="B1312" s="19" t="s">
        <v>2259</v>
      </c>
      <c r="C1312" s="19" t="s">
        <v>4505</v>
      </c>
      <c r="D1312" s="19">
        <v>42792642</v>
      </c>
      <c r="E1312" s="58" t="str">
        <f t="shared" si="454"/>
        <v>KG-ARI-1909-00203-04700/42792642</v>
      </c>
      <c r="F1312" s="20" t="s">
        <v>2261</v>
      </c>
      <c r="G1312" s="20" t="s">
        <v>2265</v>
      </c>
      <c r="H1312" s="45">
        <v>43735</v>
      </c>
      <c r="I1312" s="46">
        <v>2</v>
      </c>
      <c r="J1312" s="46">
        <v>12</v>
      </c>
      <c r="K1312" s="67">
        <f t="shared" si="455"/>
        <v>6</v>
      </c>
      <c r="L1312" s="47">
        <v>6.9</v>
      </c>
      <c r="M1312" s="68">
        <f t="shared" si="456"/>
        <v>13.8</v>
      </c>
      <c r="N1312" s="46">
        <v>50.5</v>
      </c>
      <c r="O1312" s="46">
        <v>36.5</v>
      </c>
      <c r="P1312" s="46">
        <v>46.5</v>
      </c>
      <c r="Q1312" s="73">
        <f t="shared" si="457"/>
        <v>0.086</v>
      </c>
      <c r="R1312" s="67">
        <f t="shared" si="458"/>
        <v>0.17</v>
      </c>
      <c r="S1312" s="74">
        <f t="shared" si="459"/>
        <v>0.52</v>
      </c>
      <c r="T1312" s="51">
        <v>6.24</v>
      </c>
      <c r="U1312" s="79" t="s">
        <v>3345</v>
      </c>
      <c r="V1312" s="26">
        <f>IF(E1312="","",SUMIF(OUTBOUND!$G:$G,WMS!E1312,OUTBOUND!$L:$L))</f>
        <v>0</v>
      </c>
      <c r="W1312" s="26">
        <f>IF(E1312="","",SUMIF(OUTBOUND!$G:$G,WMS!E1312,OUTBOUND!$M:$M))</f>
        <v>0</v>
      </c>
      <c r="X1312" s="73">
        <f>IF(E1312="","",SUMIF(OUTBOUND!$G:$G,WMS!E1312,OUTBOUND!$O:$O))</f>
        <v>0</v>
      </c>
      <c r="Y1312" s="73">
        <f>IF(E1312="","",SUMIF(OUTBOUND!$G:$G,WMS!E1312,OUTBOUND!$AC:$AC))</f>
        <v>0</v>
      </c>
      <c r="Z1312" s="73">
        <f>IF(E1312="","",SUMIF(OUTBOUND!$G:$G,WMS!E1312,OUTBOUND!$P:$P))</f>
        <v>0</v>
      </c>
      <c r="AA1312" s="26">
        <f t="shared" si="460"/>
        <v>2</v>
      </c>
      <c r="AB1312" s="26">
        <f t="shared" si="461"/>
        <v>12</v>
      </c>
      <c r="AC1312" s="73">
        <f t="shared" si="462"/>
        <v>13.8</v>
      </c>
      <c r="AD1312" s="73">
        <f t="shared" si="463"/>
        <v>6.24</v>
      </c>
      <c r="AE1312" s="73">
        <f t="shared" si="464"/>
        <v>0.17</v>
      </c>
      <c r="AF1312" s="82" t="b">
        <f t="shared" si="465"/>
        <v>1</v>
      </c>
    </row>
    <row r="1313" spans="1:32">
      <c r="A1313" s="43" t="s">
        <v>3685</v>
      </c>
      <c r="B1313" s="19" t="s">
        <v>2259</v>
      </c>
      <c r="C1313" s="19" t="s">
        <v>4505</v>
      </c>
      <c r="D1313" s="19">
        <v>42752646</v>
      </c>
      <c r="E1313" s="58" t="str">
        <f t="shared" si="454"/>
        <v>KG-ARI-1909-00203-04700/42752646</v>
      </c>
      <c r="F1313" s="20" t="s">
        <v>2261</v>
      </c>
      <c r="G1313" s="20" t="s">
        <v>2263</v>
      </c>
      <c r="H1313" s="45">
        <v>43735</v>
      </c>
      <c r="I1313" s="46">
        <v>3</v>
      </c>
      <c r="J1313" s="46">
        <v>18</v>
      </c>
      <c r="K1313" s="67">
        <f t="shared" si="455"/>
        <v>6</v>
      </c>
      <c r="L1313" s="47">
        <v>3.35</v>
      </c>
      <c r="M1313" s="68">
        <f t="shared" si="456"/>
        <v>10.05</v>
      </c>
      <c r="N1313" s="46">
        <v>47</v>
      </c>
      <c r="O1313" s="46">
        <v>28.5</v>
      </c>
      <c r="P1313" s="46">
        <v>38.5</v>
      </c>
      <c r="Q1313" s="73">
        <f t="shared" si="457"/>
        <v>0.052</v>
      </c>
      <c r="R1313" s="67">
        <f t="shared" si="458"/>
        <v>0.15</v>
      </c>
      <c r="S1313" s="74">
        <f t="shared" si="459"/>
        <v>0.23</v>
      </c>
      <c r="T1313" s="51">
        <v>4.14</v>
      </c>
      <c r="U1313" s="79" t="s">
        <v>3345</v>
      </c>
      <c r="V1313" s="26">
        <f>IF(E1313="","",SUMIF(OUTBOUND!$G:$G,WMS!E1313,OUTBOUND!$L:$L))</f>
        <v>0</v>
      </c>
      <c r="W1313" s="26">
        <f>IF(E1313="","",SUMIF(OUTBOUND!$G:$G,WMS!E1313,OUTBOUND!$M:$M))</f>
        <v>0</v>
      </c>
      <c r="X1313" s="73">
        <f>IF(E1313="","",SUMIF(OUTBOUND!$G:$G,WMS!E1313,OUTBOUND!$O:$O))</f>
        <v>0</v>
      </c>
      <c r="Y1313" s="73">
        <f>IF(E1313="","",SUMIF(OUTBOUND!$G:$G,WMS!E1313,OUTBOUND!$AC:$AC))</f>
        <v>0</v>
      </c>
      <c r="Z1313" s="73">
        <f>IF(E1313="","",SUMIF(OUTBOUND!$G:$G,WMS!E1313,OUTBOUND!$P:$P))</f>
        <v>0</v>
      </c>
      <c r="AA1313" s="26">
        <f t="shared" si="460"/>
        <v>3</v>
      </c>
      <c r="AB1313" s="26">
        <f t="shared" si="461"/>
        <v>18</v>
      </c>
      <c r="AC1313" s="73">
        <f t="shared" si="462"/>
        <v>10.05</v>
      </c>
      <c r="AD1313" s="73">
        <f t="shared" si="463"/>
        <v>4.14</v>
      </c>
      <c r="AE1313" s="73">
        <f t="shared" si="464"/>
        <v>0.15</v>
      </c>
      <c r="AF1313" s="82" t="b">
        <f t="shared" si="465"/>
        <v>1</v>
      </c>
    </row>
    <row r="1314" spans="1:32">
      <c r="A1314" s="43" t="s">
        <v>3685</v>
      </c>
      <c r="B1314" s="19" t="s">
        <v>2259</v>
      </c>
      <c r="C1314" s="19" t="s">
        <v>4505</v>
      </c>
      <c r="D1314" s="19">
        <v>42494942</v>
      </c>
      <c r="E1314" s="58" t="str">
        <f t="shared" si="454"/>
        <v>KG-ARI-1909-00203-04700/42494942</v>
      </c>
      <c r="F1314" s="20" t="s">
        <v>2261</v>
      </c>
      <c r="G1314" s="20" t="s">
        <v>2267</v>
      </c>
      <c r="H1314" s="45">
        <v>43735</v>
      </c>
      <c r="I1314" s="46">
        <v>53</v>
      </c>
      <c r="J1314" s="46">
        <v>212</v>
      </c>
      <c r="K1314" s="67">
        <f t="shared" si="455"/>
        <v>4</v>
      </c>
      <c r="L1314" s="47">
        <v>8.15</v>
      </c>
      <c r="M1314" s="68">
        <f t="shared" si="456"/>
        <v>431.95</v>
      </c>
      <c r="N1314" s="46">
        <v>52.5</v>
      </c>
      <c r="O1314" s="46">
        <v>43</v>
      </c>
      <c r="P1314" s="46">
        <v>37.5</v>
      </c>
      <c r="Q1314" s="73">
        <f t="shared" si="457"/>
        <v>0.085</v>
      </c>
      <c r="R1314" s="67">
        <f t="shared" si="458"/>
        <v>4.49</v>
      </c>
      <c r="S1314" s="74">
        <f t="shared" si="459"/>
        <v>1.3</v>
      </c>
      <c r="T1314" s="51">
        <v>275.6</v>
      </c>
      <c r="U1314" s="79" t="s">
        <v>3345</v>
      </c>
      <c r="V1314" s="26">
        <f>IF(E1314="","",SUMIF(OUTBOUND!$G:$G,WMS!E1314,OUTBOUND!$L:$L))</f>
        <v>0</v>
      </c>
      <c r="W1314" s="26">
        <f>IF(E1314="","",SUMIF(OUTBOUND!$G:$G,WMS!E1314,OUTBOUND!$M:$M))</f>
        <v>0</v>
      </c>
      <c r="X1314" s="73">
        <f>IF(E1314="","",SUMIF(OUTBOUND!$G:$G,WMS!E1314,OUTBOUND!$O:$O))</f>
        <v>0</v>
      </c>
      <c r="Y1314" s="73">
        <f>IF(E1314="","",SUMIF(OUTBOUND!$G:$G,WMS!E1314,OUTBOUND!$AC:$AC))</f>
        <v>0</v>
      </c>
      <c r="Z1314" s="73">
        <f>IF(E1314="","",SUMIF(OUTBOUND!$G:$G,WMS!E1314,OUTBOUND!$P:$P))</f>
        <v>0</v>
      </c>
      <c r="AA1314" s="26">
        <f t="shared" si="460"/>
        <v>53</v>
      </c>
      <c r="AB1314" s="26">
        <f t="shared" si="461"/>
        <v>212</v>
      </c>
      <c r="AC1314" s="73">
        <f t="shared" si="462"/>
        <v>431.95</v>
      </c>
      <c r="AD1314" s="73">
        <f t="shared" si="463"/>
        <v>275.6</v>
      </c>
      <c r="AE1314" s="73">
        <f t="shared" si="464"/>
        <v>4.49</v>
      </c>
      <c r="AF1314" s="82" t="b">
        <f t="shared" si="465"/>
        <v>1</v>
      </c>
    </row>
    <row r="1315" spans="1:32">
      <c r="A1315" s="43" t="s">
        <v>3685</v>
      </c>
      <c r="B1315" s="19" t="s">
        <v>2259</v>
      </c>
      <c r="C1315" s="19" t="s">
        <v>4505</v>
      </c>
      <c r="D1315" s="19">
        <v>42116769</v>
      </c>
      <c r="E1315" s="58" t="str">
        <f t="shared" si="454"/>
        <v>KG-ARI-1909-00203-04700/42116769</v>
      </c>
      <c r="F1315" s="20" t="s">
        <v>2261</v>
      </c>
      <c r="G1315" s="20" t="s">
        <v>2265</v>
      </c>
      <c r="H1315" s="45">
        <v>43735</v>
      </c>
      <c r="I1315" s="46">
        <v>29</v>
      </c>
      <c r="J1315" s="46">
        <v>232</v>
      </c>
      <c r="K1315" s="67">
        <f t="shared" si="455"/>
        <v>8</v>
      </c>
      <c r="L1315" s="47">
        <v>3.75</v>
      </c>
      <c r="M1315" s="68">
        <f t="shared" si="456"/>
        <v>108.75</v>
      </c>
      <c r="N1315" s="46">
        <v>58</v>
      </c>
      <c r="O1315" s="46">
        <v>21.5</v>
      </c>
      <c r="P1315" s="46">
        <v>27.5</v>
      </c>
      <c r="Q1315" s="73">
        <f t="shared" si="457"/>
        <v>0.034</v>
      </c>
      <c r="R1315" s="67">
        <f t="shared" si="458"/>
        <v>0.99</v>
      </c>
      <c r="S1315" s="74">
        <f t="shared" si="459"/>
        <v>0.259008620689655</v>
      </c>
      <c r="T1315" s="51">
        <v>60.09</v>
      </c>
      <c r="U1315" s="79" t="s">
        <v>3345</v>
      </c>
      <c r="V1315" s="26">
        <f>IF(E1315="","",SUMIF(OUTBOUND!$G:$G,WMS!E1315,OUTBOUND!$L:$L))</f>
        <v>4</v>
      </c>
      <c r="W1315" s="26">
        <f>IF(E1315="","",SUMIF(OUTBOUND!$G:$G,WMS!E1315,OUTBOUND!$M:$M))</f>
        <v>32</v>
      </c>
      <c r="X1315" s="73">
        <f>IF(E1315="","",SUMIF(OUTBOUND!$G:$G,WMS!E1315,OUTBOUND!$O:$O))</f>
        <v>15</v>
      </c>
      <c r="Y1315" s="73">
        <f>IF(E1315="","",SUMIF(OUTBOUND!$G:$G,WMS!E1315,OUTBOUND!$AC:$AC))</f>
        <v>8.28827586206896</v>
      </c>
      <c r="Z1315" s="73">
        <f>IF(E1315="","",SUMIF(OUTBOUND!$G:$G,WMS!E1315,OUTBOUND!$P:$P))</f>
        <v>0.136</v>
      </c>
      <c r="AA1315" s="26">
        <f t="shared" si="460"/>
        <v>25</v>
      </c>
      <c r="AB1315" s="26">
        <f t="shared" si="461"/>
        <v>200</v>
      </c>
      <c r="AC1315" s="73">
        <f t="shared" si="462"/>
        <v>93.75</v>
      </c>
      <c r="AD1315" s="73">
        <f t="shared" si="463"/>
        <v>51.801724137931</v>
      </c>
      <c r="AE1315" s="73">
        <f t="shared" si="464"/>
        <v>0.854</v>
      </c>
      <c r="AF1315" s="82" t="b">
        <f t="shared" si="465"/>
        <v>1</v>
      </c>
    </row>
    <row r="1316" spans="1:32">
      <c r="A1316" s="43" t="s">
        <v>3685</v>
      </c>
      <c r="B1316" s="19" t="s">
        <v>2259</v>
      </c>
      <c r="C1316" s="19" t="s">
        <v>4505</v>
      </c>
      <c r="D1316" s="19">
        <v>42116783</v>
      </c>
      <c r="E1316" s="58" t="str">
        <f t="shared" si="454"/>
        <v>KG-ARI-1909-00203-04700/42116783</v>
      </c>
      <c r="F1316" s="20" t="s">
        <v>2261</v>
      </c>
      <c r="G1316" s="20" t="s">
        <v>2265</v>
      </c>
      <c r="H1316" s="45">
        <v>43735</v>
      </c>
      <c r="I1316" s="46">
        <v>49</v>
      </c>
      <c r="J1316" s="46">
        <v>294</v>
      </c>
      <c r="K1316" s="67">
        <f t="shared" si="455"/>
        <v>6</v>
      </c>
      <c r="L1316" s="47">
        <v>4.4</v>
      </c>
      <c r="M1316" s="68">
        <f t="shared" si="456"/>
        <v>215.6</v>
      </c>
      <c r="N1316" s="46">
        <v>44.5</v>
      </c>
      <c r="O1316" s="46">
        <v>29</v>
      </c>
      <c r="P1316" s="46">
        <v>38.5</v>
      </c>
      <c r="Q1316" s="73">
        <f t="shared" si="457"/>
        <v>0.05</v>
      </c>
      <c r="R1316" s="67">
        <f t="shared" si="458"/>
        <v>2.43</v>
      </c>
      <c r="S1316" s="74">
        <f t="shared" si="459"/>
        <v>0.36</v>
      </c>
      <c r="T1316" s="51">
        <v>105.84</v>
      </c>
      <c r="U1316" s="79" t="s">
        <v>3345</v>
      </c>
      <c r="V1316" s="26">
        <f>IF(E1316="","",SUMIF(OUTBOUND!$G:$G,WMS!E1316,OUTBOUND!$L:$L))</f>
        <v>3</v>
      </c>
      <c r="W1316" s="26">
        <f>IF(E1316="","",SUMIF(OUTBOUND!$G:$G,WMS!E1316,OUTBOUND!$M:$M))</f>
        <v>18</v>
      </c>
      <c r="X1316" s="73">
        <f>IF(E1316="","",SUMIF(OUTBOUND!$G:$G,WMS!E1316,OUTBOUND!$O:$O))</f>
        <v>13.2</v>
      </c>
      <c r="Y1316" s="73">
        <f>IF(E1316="","",SUMIF(OUTBOUND!$G:$G,WMS!E1316,OUTBOUND!$AC:$AC))</f>
        <v>6.48</v>
      </c>
      <c r="Z1316" s="73">
        <f>IF(E1316="","",SUMIF(OUTBOUND!$G:$G,WMS!E1316,OUTBOUND!$P:$P))</f>
        <v>0.15</v>
      </c>
      <c r="AA1316" s="26">
        <f t="shared" si="460"/>
        <v>46</v>
      </c>
      <c r="AB1316" s="26">
        <f t="shared" si="461"/>
        <v>276</v>
      </c>
      <c r="AC1316" s="73">
        <f t="shared" si="462"/>
        <v>202.4</v>
      </c>
      <c r="AD1316" s="73">
        <f t="shared" si="463"/>
        <v>99.36</v>
      </c>
      <c r="AE1316" s="73">
        <f t="shared" si="464"/>
        <v>2.28</v>
      </c>
      <c r="AF1316" s="82" t="b">
        <f t="shared" si="465"/>
        <v>1</v>
      </c>
    </row>
    <row r="1317" spans="1:32">
      <c r="A1317" s="43" t="s">
        <v>3685</v>
      </c>
      <c r="B1317" s="19" t="s">
        <v>2269</v>
      </c>
      <c r="C1317" s="19" t="s">
        <v>4506</v>
      </c>
      <c r="D1317" s="19">
        <v>42747741</v>
      </c>
      <c r="E1317" s="58" t="str">
        <f t="shared" si="454"/>
        <v>KG-ARI-1909-00203-04618/42747741</v>
      </c>
      <c r="F1317" s="19" t="s">
        <v>2271</v>
      </c>
      <c r="G1317" s="20" t="s">
        <v>2272</v>
      </c>
      <c r="H1317" s="45">
        <v>43735</v>
      </c>
      <c r="I1317" s="46">
        <v>11</v>
      </c>
      <c r="J1317" s="46">
        <v>66</v>
      </c>
      <c r="K1317" s="67">
        <f t="shared" si="455"/>
        <v>6</v>
      </c>
      <c r="L1317" s="47">
        <v>1.65</v>
      </c>
      <c r="M1317" s="68">
        <f t="shared" si="456"/>
        <v>18.15</v>
      </c>
      <c r="N1317" s="46">
        <v>48</v>
      </c>
      <c r="O1317" s="46">
        <v>22</v>
      </c>
      <c r="P1317" s="46">
        <v>27</v>
      </c>
      <c r="Q1317" s="73">
        <f t="shared" si="457"/>
        <v>0.029</v>
      </c>
      <c r="R1317" s="67">
        <f t="shared" si="458"/>
        <v>0.31</v>
      </c>
      <c r="S1317" s="74">
        <f t="shared" si="459"/>
        <v>0.21</v>
      </c>
      <c r="T1317" s="51">
        <v>13.86</v>
      </c>
      <c r="U1317" s="52" t="s">
        <v>4238</v>
      </c>
      <c r="V1317" s="26">
        <f>IF(E1317="","",SUMIF(OUTBOUND!$G:$G,WMS!E1317,OUTBOUND!$L:$L))</f>
        <v>0</v>
      </c>
      <c r="W1317" s="26">
        <f>IF(E1317="","",SUMIF(OUTBOUND!$G:$G,WMS!E1317,OUTBOUND!$M:$M))</f>
        <v>0</v>
      </c>
      <c r="X1317" s="73">
        <f>IF(E1317="","",SUMIF(OUTBOUND!$G:$G,WMS!E1317,OUTBOUND!$O:$O))</f>
        <v>0</v>
      </c>
      <c r="Y1317" s="73">
        <f>IF(E1317="","",SUMIF(OUTBOUND!$G:$G,WMS!E1317,OUTBOUND!$AC:$AC))</f>
        <v>0</v>
      </c>
      <c r="Z1317" s="73">
        <f>IF(E1317="","",SUMIF(OUTBOUND!$G:$G,WMS!E1317,OUTBOUND!$P:$P))</f>
        <v>0</v>
      </c>
      <c r="AA1317" s="26">
        <f t="shared" si="460"/>
        <v>11</v>
      </c>
      <c r="AB1317" s="26">
        <f t="shared" si="461"/>
        <v>66</v>
      </c>
      <c r="AC1317" s="73">
        <f t="shared" si="462"/>
        <v>18.15</v>
      </c>
      <c r="AD1317" s="73">
        <f t="shared" si="463"/>
        <v>13.86</v>
      </c>
      <c r="AE1317" s="73">
        <f t="shared" si="464"/>
        <v>0.31</v>
      </c>
      <c r="AF1317" s="82" t="b">
        <f t="shared" si="465"/>
        <v>1</v>
      </c>
    </row>
    <row r="1318" spans="1:32">
      <c r="A1318" s="43" t="s">
        <v>3685</v>
      </c>
      <c r="B1318" s="19" t="s">
        <v>2269</v>
      </c>
      <c r="C1318" s="19" t="s">
        <v>4506</v>
      </c>
      <c r="D1318" s="19">
        <v>42747703</v>
      </c>
      <c r="E1318" s="58" t="str">
        <f t="shared" si="454"/>
        <v>KG-ARI-1909-00203-04618/42747703</v>
      </c>
      <c r="F1318" s="19" t="s">
        <v>2271</v>
      </c>
      <c r="G1318" s="20" t="s">
        <v>2273</v>
      </c>
      <c r="H1318" s="45">
        <v>43735</v>
      </c>
      <c r="I1318" s="46">
        <v>5</v>
      </c>
      <c r="J1318" s="46">
        <v>60</v>
      </c>
      <c r="K1318" s="67">
        <f t="shared" si="455"/>
        <v>12</v>
      </c>
      <c r="L1318" s="47">
        <v>0.65</v>
      </c>
      <c r="M1318" s="68">
        <f t="shared" si="456"/>
        <v>3.25</v>
      </c>
      <c r="N1318" s="46">
        <v>21</v>
      </c>
      <c r="O1318" s="46">
        <v>20.5</v>
      </c>
      <c r="P1318" s="46">
        <v>19.5</v>
      </c>
      <c r="Q1318" s="73">
        <f t="shared" si="457"/>
        <v>0.008</v>
      </c>
      <c r="R1318" s="67">
        <f t="shared" si="458"/>
        <v>0.04</v>
      </c>
      <c r="S1318" s="74">
        <f t="shared" si="459"/>
        <v>0.035</v>
      </c>
      <c r="T1318" s="51">
        <v>2.1</v>
      </c>
      <c r="U1318" s="52" t="s">
        <v>4238</v>
      </c>
      <c r="V1318" s="26">
        <f>IF(E1318="","",SUMIF(OUTBOUND!$G:$G,WMS!E1318,OUTBOUND!$L:$L))</f>
        <v>2</v>
      </c>
      <c r="W1318" s="26">
        <f>IF(E1318="","",SUMIF(OUTBOUND!$G:$G,WMS!E1318,OUTBOUND!$M:$M))</f>
        <v>24</v>
      </c>
      <c r="X1318" s="73">
        <f>IF(E1318="","",SUMIF(OUTBOUND!$G:$G,WMS!E1318,OUTBOUND!$O:$O))</f>
        <v>1.3</v>
      </c>
      <c r="Y1318" s="73">
        <f>IF(E1318="","",SUMIF(OUTBOUND!$G:$G,WMS!E1318,OUTBOUND!$AC:$AC))</f>
        <v>0.84</v>
      </c>
      <c r="Z1318" s="73">
        <f>IF(E1318="","",SUMIF(OUTBOUND!$G:$G,WMS!E1318,OUTBOUND!$P:$P))</f>
        <v>0.016</v>
      </c>
      <c r="AA1318" s="26">
        <f t="shared" si="460"/>
        <v>3</v>
      </c>
      <c r="AB1318" s="26">
        <f t="shared" si="461"/>
        <v>36</v>
      </c>
      <c r="AC1318" s="73">
        <f t="shared" si="462"/>
        <v>1.95</v>
      </c>
      <c r="AD1318" s="73">
        <f t="shared" si="463"/>
        <v>1.26</v>
      </c>
      <c r="AE1318" s="73">
        <f t="shared" si="464"/>
        <v>0.024</v>
      </c>
      <c r="AF1318" s="82" t="b">
        <f t="shared" si="465"/>
        <v>1</v>
      </c>
    </row>
    <row r="1319" spans="1:32">
      <c r="A1319" s="43" t="s">
        <v>3685</v>
      </c>
      <c r="B1319" s="19" t="s">
        <v>2269</v>
      </c>
      <c r="C1319" s="19" t="s">
        <v>4506</v>
      </c>
      <c r="D1319" s="19">
        <v>42747765</v>
      </c>
      <c r="E1319" s="58" t="str">
        <f t="shared" si="454"/>
        <v>KG-ARI-1909-00203-04618/42747765</v>
      </c>
      <c r="F1319" s="19" t="s">
        <v>2271</v>
      </c>
      <c r="G1319" s="20" t="s">
        <v>2272</v>
      </c>
      <c r="H1319" s="45">
        <v>43735</v>
      </c>
      <c r="I1319" s="46">
        <v>10</v>
      </c>
      <c r="J1319" s="46">
        <v>60</v>
      </c>
      <c r="K1319" s="67">
        <f t="shared" si="455"/>
        <v>6</v>
      </c>
      <c r="L1319" s="47">
        <v>1.7</v>
      </c>
      <c r="M1319" s="68">
        <f t="shared" si="456"/>
        <v>17</v>
      </c>
      <c r="N1319" s="46">
        <v>48</v>
      </c>
      <c r="O1319" s="46">
        <v>22</v>
      </c>
      <c r="P1319" s="46">
        <v>27</v>
      </c>
      <c r="Q1319" s="73">
        <f t="shared" si="457"/>
        <v>0.029</v>
      </c>
      <c r="R1319" s="67">
        <f t="shared" si="458"/>
        <v>0.29</v>
      </c>
      <c r="S1319" s="74">
        <f t="shared" si="459"/>
        <v>0.191666666666667</v>
      </c>
      <c r="T1319" s="51">
        <v>11.5</v>
      </c>
      <c r="U1319" s="52" t="s">
        <v>4238</v>
      </c>
      <c r="V1319" s="26">
        <f>IF(E1319="","",SUMIF(OUTBOUND!$G:$G,WMS!E1319,OUTBOUND!$L:$L))</f>
        <v>3</v>
      </c>
      <c r="W1319" s="26">
        <f>IF(E1319="","",SUMIF(OUTBOUND!$G:$G,WMS!E1319,OUTBOUND!$M:$M))</f>
        <v>18</v>
      </c>
      <c r="X1319" s="73">
        <f>IF(E1319="","",SUMIF(OUTBOUND!$G:$G,WMS!E1319,OUTBOUND!$O:$O))</f>
        <v>5.1</v>
      </c>
      <c r="Y1319" s="73">
        <f>IF(E1319="","",SUMIF(OUTBOUND!$G:$G,WMS!E1319,OUTBOUND!$AC:$AC))</f>
        <v>3.45000000000001</v>
      </c>
      <c r="Z1319" s="73">
        <f>IF(E1319="","",SUMIF(OUTBOUND!$G:$G,WMS!E1319,OUTBOUND!$P:$P))</f>
        <v>0.087</v>
      </c>
      <c r="AA1319" s="26">
        <f t="shared" si="460"/>
        <v>7</v>
      </c>
      <c r="AB1319" s="26">
        <f t="shared" si="461"/>
        <v>42</v>
      </c>
      <c r="AC1319" s="73">
        <f t="shared" si="462"/>
        <v>11.9</v>
      </c>
      <c r="AD1319" s="73">
        <f t="shared" si="463"/>
        <v>8.04999999999999</v>
      </c>
      <c r="AE1319" s="73">
        <f t="shared" si="464"/>
        <v>0.203</v>
      </c>
      <c r="AF1319" s="82" t="b">
        <f t="shared" si="465"/>
        <v>1</v>
      </c>
    </row>
    <row r="1320" spans="1:33">
      <c r="A1320" s="61" t="s">
        <v>3685</v>
      </c>
      <c r="B1320" s="62" t="s">
        <v>2269</v>
      </c>
      <c r="C1320" s="62" t="s">
        <v>4506</v>
      </c>
      <c r="D1320" s="62">
        <v>42702382</v>
      </c>
      <c r="E1320" s="58" t="str">
        <f t="shared" si="454"/>
        <v>KG-ARI-1909-00203-04618/42702382</v>
      </c>
      <c r="F1320" s="19" t="s">
        <v>2271</v>
      </c>
      <c r="G1320" s="20" t="s">
        <v>2272</v>
      </c>
      <c r="H1320" s="45">
        <v>43735</v>
      </c>
      <c r="I1320" s="46">
        <v>2</v>
      </c>
      <c r="J1320" s="46">
        <v>12</v>
      </c>
      <c r="K1320" s="67">
        <f t="shared" si="455"/>
        <v>6</v>
      </c>
      <c r="L1320" s="47">
        <v>1.58</v>
      </c>
      <c r="M1320" s="68">
        <f t="shared" si="456"/>
        <v>3.16</v>
      </c>
      <c r="N1320" s="46">
        <v>48</v>
      </c>
      <c r="O1320" s="46">
        <v>22</v>
      </c>
      <c r="P1320" s="46">
        <v>27</v>
      </c>
      <c r="Q1320" s="73">
        <f t="shared" si="457"/>
        <v>0.029</v>
      </c>
      <c r="R1320" s="67">
        <f t="shared" si="458"/>
        <v>0.06</v>
      </c>
      <c r="S1320" s="74">
        <f t="shared" si="459"/>
        <v>0.21</v>
      </c>
      <c r="T1320" s="51">
        <v>2.52</v>
      </c>
      <c r="U1320" s="52" t="s">
        <v>4238</v>
      </c>
      <c r="V1320" s="26">
        <f>IF(E1320="","",SUMIF(OUTBOUND!$G:$G,WMS!E1320,OUTBOUND!$L:$L))</f>
        <v>2</v>
      </c>
      <c r="W1320" s="26">
        <f>IF(E1320="","",SUMIF(OUTBOUND!$G:$G,WMS!E1320,OUTBOUND!$M:$M))</f>
        <v>12</v>
      </c>
      <c r="X1320" s="73">
        <f>IF(E1320="","",SUMIF(OUTBOUND!$G:$G,WMS!E1320,OUTBOUND!$O:$O))</f>
        <v>3.16</v>
      </c>
      <c r="Y1320" s="73">
        <f>IF(E1320="","",SUMIF(OUTBOUND!$G:$G,WMS!E1320,OUTBOUND!$AC:$AC))</f>
        <v>2.52</v>
      </c>
      <c r="Z1320" s="73">
        <f>IF(E1320="","",SUMIF(OUTBOUND!$G:$G,WMS!E1320,OUTBOUND!$P:$P))</f>
        <v>0.058</v>
      </c>
      <c r="AA1320" s="26">
        <f t="shared" si="460"/>
        <v>0</v>
      </c>
      <c r="AB1320" s="26">
        <f t="shared" si="461"/>
        <v>0</v>
      </c>
      <c r="AC1320" s="73">
        <f t="shared" si="462"/>
        <v>0</v>
      </c>
      <c r="AD1320" s="73">
        <f t="shared" si="463"/>
        <v>0</v>
      </c>
      <c r="AE1320" s="73">
        <f t="shared" si="464"/>
        <v>0.00199999999999999</v>
      </c>
      <c r="AF1320" s="82" t="e">
        <f t="shared" si="465"/>
        <v>#DIV/0!</v>
      </c>
      <c r="AG1320" s="60" t="s">
        <v>3310</v>
      </c>
    </row>
    <row r="1321" spans="1:32">
      <c r="A1321" s="43" t="s">
        <v>3685</v>
      </c>
      <c r="B1321" s="19" t="s">
        <v>2269</v>
      </c>
      <c r="C1321" s="19" t="s">
        <v>4506</v>
      </c>
      <c r="D1321" s="19">
        <v>42656838</v>
      </c>
      <c r="E1321" s="58" t="str">
        <f t="shared" si="454"/>
        <v>KG-ARI-1909-00203-04618/42656838</v>
      </c>
      <c r="F1321" s="19" t="s">
        <v>2271</v>
      </c>
      <c r="G1321" s="20" t="s">
        <v>2273</v>
      </c>
      <c r="H1321" s="45">
        <v>43735</v>
      </c>
      <c r="I1321" s="46">
        <v>8</v>
      </c>
      <c r="J1321" s="46">
        <v>96</v>
      </c>
      <c r="K1321" s="67">
        <f t="shared" si="455"/>
        <v>12</v>
      </c>
      <c r="L1321" s="47">
        <v>0.65</v>
      </c>
      <c r="M1321" s="68">
        <f t="shared" si="456"/>
        <v>5.2</v>
      </c>
      <c r="N1321" s="46">
        <v>21</v>
      </c>
      <c r="O1321" s="46">
        <v>20.5</v>
      </c>
      <c r="P1321" s="46">
        <v>19.5</v>
      </c>
      <c r="Q1321" s="73">
        <f t="shared" si="457"/>
        <v>0.008</v>
      </c>
      <c r="R1321" s="67">
        <f t="shared" si="458"/>
        <v>0.07</v>
      </c>
      <c r="S1321" s="74">
        <f t="shared" si="459"/>
        <v>0.04</v>
      </c>
      <c r="T1321" s="51">
        <v>3.84</v>
      </c>
      <c r="U1321" s="52" t="s">
        <v>4238</v>
      </c>
      <c r="V1321" s="26">
        <f>IF(E1321="","",SUMIF(OUTBOUND!$G:$G,WMS!E1321,OUTBOUND!$L:$L))</f>
        <v>0</v>
      </c>
      <c r="W1321" s="26">
        <f>IF(E1321="","",SUMIF(OUTBOUND!$G:$G,WMS!E1321,OUTBOUND!$M:$M))</f>
        <v>0</v>
      </c>
      <c r="X1321" s="73">
        <f>IF(E1321="","",SUMIF(OUTBOUND!$G:$G,WMS!E1321,OUTBOUND!$O:$O))</f>
        <v>0</v>
      </c>
      <c r="Y1321" s="73">
        <f>IF(E1321="","",SUMIF(OUTBOUND!$G:$G,WMS!E1321,OUTBOUND!$AC:$AC))</f>
        <v>0</v>
      </c>
      <c r="Z1321" s="73">
        <f>IF(E1321="","",SUMIF(OUTBOUND!$G:$G,WMS!E1321,OUTBOUND!$P:$P))</f>
        <v>0</v>
      </c>
      <c r="AA1321" s="26">
        <f t="shared" si="460"/>
        <v>8</v>
      </c>
      <c r="AB1321" s="26">
        <f t="shared" si="461"/>
        <v>96</v>
      </c>
      <c r="AC1321" s="73">
        <f t="shared" si="462"/>
        <v>5.2</v>
      </c>
      <c r="AD1321" s="73">
        <f t="shared" si="463"/>
        <v>3.84</v>
      </c>
      <c r="AE1321" s="73">
        <f t="shared" si="464"/>
        <v>0.07</v>
      </c>
      <c r="AF1321" s="82" t="b">
        <f t="shared" si="465"/>
        <v>1</v>
      </c>
    </row>
    <row r="1322" spans="1:33">
      <c r="A1322" s="61" t="s">
        <v>3685</v>
      </c>
      <c r="B1322" s="62" t="s">
        <v>2269</v>
      </c>
      <c r="C1322" s="62" t="s">
        <v>4506</v>
      </c>
      <c r="D1322" s="62">
        <v>42623571</v>
      </c>
      <c r="E1322" s="58" t="str">
        <f t="shared" si="454"/>
        <v>KG-ARI-1909-00203-04618/42623571</v>
      </c>
      <c r="F1322" s="19" t="s">
        <v>2271</v>
      </c>
      <c r="G1322" s="20" t="s">
        <v>2273</v>
      </c>
      <c r="H1322" s="45">
        <v>43735</v>
      </c>
      <c r="I1322" s="46">
        <v>5</v>
      </c>
      <c r="J1322" s="46">
        <v>60</v>
      </c>
      <c r="K1322" s="67">
        <f t="shared" si="455"/>
        <v>12</v>
      </c>
      <c r="L1322" s="47">
        <v>0.7</v>
      </c>
      <c r="M1322" s="68">
        <f t="shared" si="456"/>
        <v>3.5</v>
      </c>
      <c r="N1322" s="46">
        <v>21</v>
      </c>
      <c r="O1322" s="46">
        <v>20.5</v>
      </c>
      <c r="P1322" s="46">
        <v>19.5</v>
      </c>
      <c r="Q1322" s="73">
        <f t="shared" si="457"/>
        <v>0.008</v>
      </c>
      <c r="R1322" s="67">
        <f t="shared" si="458"/>
        <v>0.04</v>
      </c>
      <c r="S1322" s="74">
        <f t="shared" si="459"/>
        <v>0.041</v>
      </c>
      <c r="T1322" s="51">
        <v>2.46</v>
      </c>
      <c r="U1322" s="52" t="s">
        <v>4238</v>
      </c>
      <c r="V1322" s="26">
        <f>IF(E1322="","",SUMIF(OUTBOUND!$G:$G,WMS!E1322,OUTBOUND!$L:$L))</f>
        <v>5</v>
      </c>
      <c r="W1322" s="26">
        <f>IF(E1322="","",SUMIF(OUTBOUND!$G:$G,WMS!E1322,OUTBOUND!$M:$M))</f>
        <v>60</v>
      </c>
      <c r="X1322" s="73">
        <f>IF(E1322="","",SUMIF(OUTBOUND!$G:$G,WMS!E1322,OUTBOUND!$O:$O))</f>
        <v>3.5</v>
      </c>
      <c r="Y1322" s="73">
        <f>IF(E1322="","",SUMIF(OUTBOUND!$G:$G,WMS!E1322,OUTBOUND!$AC:$AC))</f>
        <v>2.46</v>
      </c>
      <c r="Z1322" s="73">
        <f>IF(E1322="","",SUMIF(OUTBOUND!$G:$G,WMS!E1322,OUTBOUND!$P:$P))</f>
        <v>0.04</v>
      </c>
      <c r="AA1322" s="26">
        <f t="shared" si="460"/>
        <v>0</v>
      </c>
      <c r="AB1322" s="26">
        <f t="shared" si="461"/>
        <v>0</v>
      </c>
      <c r="AC1322" s="73">
        <f t="shared" si="462"/>
        <v>0</v>
      </c>
      <c r="AD1322" s="73">
        <f t="shared" si="463"/>
        <v>0</v>
      </c>
      <c r="AE1322" s="73">
        <f t="shared" si="464"/>
        <v>0</v>
      </c>
      <c r="AF1322" s="82" t="e">
        <f t="shared" si="465"/>
        <v>#DIV/0!</v>
      </c>
      <c r="AG1322" s="60" t="s">
        <v>3310</v>
      </c>
    </row>
    <row r="1323" spans="1:32">
      <c r="A1323" s="43" t="s">
        <v>3685</v>
      </c>
      <c r="B1323" s="19" t="s">
        <v>2269</v>
      </c>
      <c r="C1323" s="19" t="s">
        <v>4506</v>
      </c>
      <c r="D1323" s="19">
        <v>42747758</v>
      </c>
      <c r="E1323" s="58" t="str">
        <f t="shared" si="454"/>
        <v>KG-ARI-1909-00203-04618/42747758</v>
      </c>
      <c r="F1323" s="19" t="s">
        <v>2271</v>
      </c>
      <c r="G1323" s="20" t="s">
        <v>2272</v>
      </c>
      <c r="H1323" s="45">
        <v>43735</v>
      </c>
      <c r="I1323" s="46">
        <v>11</v>
      </c>
      <c r="J1323" s="46">
        <v>66</v>
      </c>
      <c r="K1323" s="67">
        <f t="shared" si="455"/>
        <v>6</v>
      </c>
      <c r="L1323" s="47">
        <v>1.65</v>
      </c>
      <c r="M1323" s="68">
        <f t="shared" si="456"/>
        <v>18.15</v>
      </c>
      <c r="N1323" s="46">
        <v>48</v>
      </c>
      <c r="O1323" s="46">
        <v>22</v>
      </c>
      <c r="P1323" s="46">
        <v>27</v>
      </c>
      <c r="Q1323" s="73">
        <f t="shared" si="457"/>
        <v>0.029</v>
      </c>
      <c r="R1323" s="67">
        <f t="shared" si="458"/>
        <v>0.31</v>
      </c>
      <c r="S1323" s="74">
        <f t="shared" si="459"/>
        <v>0.21</v>
      </c>
      <c r="T1323" s="51">
        <v>13.86</v>
      </c>
      <c r="U1323" s="52" t="s">
        <v>4238</v>
      </c>
      <c r="V1323" s="26">
        <f>IF(E1323="","",SUMIF(OUTBOUND!$G:$G,WMS!E1323,OUTBOUND!$L:$L))</f>
        <v>0</v>
      </c>
      <c r="W1323" s="26">
        <f>IF(E1323="","",SUMIF(OUTBOUND!$G:$G,WMS!E1323,OUTBOUND!$M:$M))</f>
        <v>0</v>
      </c>
      <c r="X1323" s="73">
        <f>IF(E1323="","",SUMIF(OUTBOUND!$G:$G,WMS!E1323,OUTBOUND!$O:$O))</f>
        <v>0</v>
      </c>
      <c r="Y1323" s="73">
        <f>IF(E1323="","",SUMIF(OUTBOUND!$G:$G,WMS!E1323,OUTBOUND!$AC:$AC))</f>
        <v>0</v>
      </c>
      <c r="Z1323" s="73">
        <f>IF(E1323="","",SUMIF(OUTBOUND!$G:$G,WMS!E1323,OUTBOUND!$P:$P))</f>
        <v>0</v>
      </c>
      <c r="AA1323" s="26">
        <f t="shared" si="460"/>
        <v>11</v>
      </c>
      <c r="AB1323" s="26">
        <f t="shared" si="461"/>
        <v>66</v>
      </c>
      <c r="AC1323" s="73">
        <f t="shared" si="462"/>
        <v>18.15</v>
      </c>
      <c r="AD1323" s="73">
        <f t="shared" si="463"/>
        <v>13.86</v>
      </c>
      <c r="AE1323" s="73">
        <f t="shared" si="464"/>
        <v>0.31</v>
      </c>
      <c r="AF1323" s="82" t="b">
        <f t="shared" si="465"/>
        <v>1</v>
      </c>
    </row>
    <row r="1324" spans="1:33">
      <c r="A1324" s="61" t="s">
        <v>3685</v>
      </c>
      <c r="B1324" s="62" t="s">
        <v>2269</v>
      </c>
      <c r="C1324" s="62" t="s">
        <v>4506</v>
      </c>
      <c r="D1324" s="62">
        <v>42562511</v>
      </c>
      <c r="E1324" s="58" t="str">
        <f t="shared" si="454"/>
        <v>KG-ARI-1909-00203-04618/42562511</v>
      </c>
      <c r="F1324" s="19" t="s">
        <v>2271</v>
      </c>
      <c r="G1324" s="20" t="s">
        <v>2272</v>
      </c>
      <c r="H1324" s="45">
        <v>43735</v>
      </c>
      <c r="I1324" s="46">
        <v>5</v>
      </c>
      <c r="J1324" s="46">
        <v>30</v>
      </c>
      <c r="K1324" s="67">
        <f t="shared" si="455"/>
        <v>6</v>
      </c>
      <c r="L1324" s="47">
        <v>1.74</v>
      </c>
      <c r="M1324" s="68">
        <f t="shared" si="456"/>
        <v>8.7</v>
      </c>
      <c r="N1324" s="46">
        <v>48</v>
      </c>
      <c r="O1324" s="46">
        <v>22</v>
      </c>
      <c r="P1324" s="46">
        <v>27</v>
      </c>
      <c r="Q1324" s="73">
        <f t="shared" si="457"/>
        <v>0.029</v>
      </c>
      <c r="R1324" s="67">
        <f t="shared" si="458"/>
        <v>0.14</v>
      </c>
      <c r="S1324" s="74">
        <f t="shared" si="459"/>
        <v>0.225</v>
      </c>
      <c r="T1324" s="51">
        <v>6.75</v>
      </c>
      <c r="U1324" s="52" t="s">
        <v>4238</v>
      </c>
      <c r="V1324" s="26">
        <f>IF(E1324="","",SUMIF(OUTBOUND!$G:$G,WMS!E1324,OUTBOUND!$L:$L))</f>
        <v>5</v>
      </c>
      <c r="W1324" s="26">
        <f>IF(E1324="","",SUMIF(OUTBOUND!$G:$G,WMS!E1324,OUTBOUND!$M:$M))</f>
        <v>30</v>
      </c>
      <c r="X1324" s="73">
        <f>IF(E1324="","",SUMIF(OUTBOUND!$G:$G,WMS!E1324,OUTBOUND!$O:$O))</f>
        <v>8.7</v>
      </c>
      <c r="Y1324" s="73">
        <f>IF(E1324="","",SUMIF(OUTBOUND!$G:$G,WMS!E1324,OUTBOUND!$AC:$AC))</f>
        <v>6.75</v>
      </c>
      <c r="Z1324" s="73">
        <f>IF(E1324="","",SUMIF(OUTBOUND!$G:$G,WMS!E1324,OUTBOUND!$P:$P))</f>
        <v>0.145</v>
      </c>
      <c r="AA1324" s="26">
        <f t="shared" si="460"/>
        <v>0</v>
      </c>
      <c r="AB1324" s="26">
        <f t="shared" si="461"/>
        <v>0</v>
      </c>
      <c r="AC1324" s="73">
        <f t="shared" si="462"/>
        <v>0</v>
      </c>
      <c r="AD1324" s="73">
        <f t="shared" si="463"/>
        <v>0</v>
      </c>
      <c r="AE1324" s="73">
        <f t="shared" si="464"/>
        <v>-0.00499999999999998</v>
      </c>
      <c r="AF1324" s="82" t="e">
        <f t="shared" si="465"/>
        <v>#DIV/0!</v>
      </c>
      <c r="AG1324" s="60" t="s">
        <v>3310</v>
      </c>
    </row>
    <row r="1325" spans="1:32">
      <c r="A1325" s="43" t="s">
        <v>3685</v>
      </c>
      <c r="B1325" s="19" t="s">
        <v>2269</v>
      </c>
      <c r="C1325" s="19" t="s">
        <v>4506</v>
      </c>
      <c r="D1325" s="19">
        <v>42747789</v>
      </c>
      <c r="E1325" s="58" t="str">
        <f t="shared" si="454"/>
        <v>KG-ARI-1909-00203-04618/42747789</v>
      </c>
      <c r="F1325" s="19" t="s">
        <v>2271</v>
      </c>
      <c r="G1325" s="20" t="s">
        <v>2272</v>
      </c>
      <c r="H1325" s="45">
        <v>43735</v>
      </c>
      <c r="I1325" s="46">
        <v>9</v>
      </c>
      <c r="J1325" s="46">
        <v>54</v>
      </c>
      <c r="K1325" s="67">
        <f t="shared" si="455"/>
        <v>6</v>
      </c>
      <c r="L1325" s="47">
        <v>1.75</v>
      </c>
      <c r="M1325" s="68">
        <f t="shared" si="456"/>
        <v>15.75</v>
      </c>
      <c r="N1325" s="46">
        <v>48</v>
      </c>
      <c r="O1325" s="46">
        <v>22</v>
      </c>
      <c r="P1325" s="46">
        <v>27</v>
      </c>
      <c r="Q1325" s="73">
        <f t="shared" si="457"/>
        <v>0.029</v>
      </c>
      <c r="R1325" s="67">
        <f t="shared" si="458"/>
        <v>0.26</v>
      </c>
      <c r="S1325" s="74">
        <f t="shared" si="459"/>
        <v>0.225</v>
      </c>
      <c r="T1325" s="51">
        <v>12.15</v>
      </c>
      <c r="U1325" s="52" t="s">
        <v>4238</v>
      </c>
      <c r="V1325" s="26">
        <f>IF(E1325="","",SUMIF(OUTBOUND!$G:$G,WMS!E1325,OUTBOUND!$L:$L))</f>
        <v>3</v>
      </c>
      <c r="W1325" s="26">
        <f>IF(E1325="","",SUMIF(OUTBOUND!$G:$G,WMS!E1325,OUTBOUND!$M:$M))</f>
        <v>18</v>
      </c>
      <c r="X1325" s="73">
        <f>IF(E1325="","",SUMIF(OUTBOUND!$G:$G,WMS!E1325,OUTBOUND!$O:$O))</f>
        <v>5.25</v>
      </c>
      <c r="Y1325" s="73">
        <f>IF(E1325="","",SUMIF(OUTBOUND!$G:$G,WMS!E1325,OUTBOUND!$AC:$AC))</f>
        <v>4.05</v>
      </c>
      <c r="Z1325" s="73">
        <f>IF(E1325="","",SUMIF(OUTBOUND!$G:$G,WMS!E1325,OUTBOUND!$P:$P))</f>
        <v>0.087</v>
      </c>
      <c r="AA1325" s="26">
        <f t="shared" si="460"/>
        <v>6</v>
      </c>
      <c r="AB1325" s="26">
        <f t="shared" si="461"/>
        <v>36</v>
      </c>
      <c r="AC1325" s="73">
        <f t="shared" si="462"/>
        <v>10.5</v>
      </c>
      <c r="AD1325" s="73">
        <f t="shared" si="463"/>
        <v>8.1</v>
      </c>
      <c r="AE1325" s="73">
        <f t="shared" si="464"/>
        <v>0.173</v>
      </c>
      <c r="AF1325" s="82" t="b">
        <f t="shared" si="465"/>
        <v>1</v>
      </c>
    </row>
    <row r="1326" spans="1:33">
      <c r="A1326" s="61" t="s">
        <v>3685</v>
      </c>
      <c r="B1326" s="62" t="s">
        <v>2274</v>
      </c>
      <c r="C1326" s="62" t="s">
        <v>4507</v>
      </c>
      <c r="D1326" s="62" t="s">
        <v>4508</v>
      </c>
      <c r="E1326" s="58" t="str">
        <f t="shared" si="454"/>
        <v>KG-ARI-1909-00203-04665/42688129</v>
      </c>
      <c r="F1326" s="19" t="s">
        <v>2276</v>
      </c>
      <c r="G1326" s="19" t="s">
        <v>2277</v>
      </c>
      <c r="H1326" s="45">
        <v>43735</v>
      </c>
      <c r="I1326" s="46">
        <v>3</v>
      </c>
      <c r="J1326" s="46">
        <v>36</v>
      </c>
      <c r="K1326" s="67">
        <f t="shared" si="455"/>
        <v>12</v>
      </c>
      <c r="L1326" s="47">
        <v>1.83</v>
      </c>
      <c r="M1326" s="68">
        <f t="shared" si="456"/>
        <v>5.49</v>
      </c>
      <c r="N1326" s="46">
        <v>41</v>
      </c>
      <c r="O1326" s="46">
        <v>21.5</v>
      </c>
      <c r="P1326" s="46">
        <v>18</v>
      </c>
      <c r="Q1326" s="73">
        <f t="shared" si="457"/>
        <v>0.016</v>
      </c>
      <c r="R1326" s="67">
        <f t="shared" si="458"/>
        <v>0.05</v>
      </c>
      <c r="S1326" s="74">
        <f t="shared" si="459"/>
        <v>0.133333333333333</v>
      </c>
      <c r="T1326" s="51">
        <v>4.8</v>
      </c>
      <c r="U1326" s="52" t="s">
        <v>4238</v>
      </c>
      <c r="V1326" s="26">
        <f>IF(E1326="","",SUMIF(OUTBOUND!$G:$G,WMS!E1326,OUTBOUND!$L:$L))</f>
        <v>3</v>
      </c>
      <c r="W1326" s="26">
        <f>IF(E1326="","",SUMIF(OUTBOUND!$G:$G,WMS!E1326,OUTBOUND!$M:$M))</f>
        <v>36</v>
      </c>
      <c r="X1326" s="73">
        <f>IF(E1326="","",SUMIF(OUTBOUND!$G:$G,WMS!E1326,OUTBOUND!$O:$O))</f>
        <v>5.49</v>
      </c>
      <c r="Y1326" s="73">
        <f>IF(E1326="","",SUMIF(OUTBOUND!$G:$G,WMS!E1326,OUTBOUND!$AC:$AC))</f>
        <v>4.79999999999999</v>
      </c>
      <c r="Z1326" s="73">
        <f>IF(E1326="","",SUMIF(OUTBOUND!$G:$G,WMS!E1326,OUTBOUND!$P:$P))</f>
        <v>0.048</v>
      </c>
      <c r="AA1326" s="26">
        <f t="shared" si="460"/>
        <v>0</v>
      </c>
      <c r="AB1326" s="26">
        <f t="shared" si="461"/>
        <v>0</v>
      </c>
      <c r="AC1326" s="73">
        <f t="shared" si="462"/>
        <v>0</v>
      </c>
      <c r="AD1326" s="73">
        <f t="shared" si="463"/>
        <v>1.15463194561016e-14</v>
      </c>
      <c r="AE1326" s="73">
        <f t="shared" si="464"/>
        <v>0.002</v>
      </c>
      <c r="AF1326" s="82" t="e">
        <f t="shared" si="465"/>
        <v>#DIV/0!</v>
      </c>
      <c r="AG1326" s="60" t="s">
        <v>3310</v>
      </c>
    </row>
    <row r="1327" spans="1:33">
      <c r="A1327" s="61" t="s">
        <v>3685</v>
      </c>
      <c r="B1327" s="62" t="s">
        <v>2274</v>
      </c>
      <c r="C1327" s="62" t="s">
        <v>4507</v>
      </c>
      <c r="D1327" s="62" t="s">
        <v>4509</v>
      </c>
      <c r="E1327" s="58" t="str">
        <f t="shared" si="454"/>
        <v>KG-ARI-1909-00203-04665/42508182</v>
      </c>
      <c r="F1327" s="19" t="s">
        <v>2276</v>
      </c>
      <c r="G1327" s="19" t="s">
        <v>2279</v>
      </c>
      <c r="H1327" s="45">
        <v>43735</v>
      </c>
      <c r="I1327" s="46">
        <v>6</v>
      </c>
      <c r="J1327" s="46">
        <v>24</v>
      </c>
      <c r="K1327" s="67">
        <f t="shared" si="455"/>
        <v>4</v>
      </c>
      <c r="L1327" s="47">
        <v>4.89</v>
      </c>
      <c r="M1327" s="68">
        <f t="shared" si="456"/>
        <v>29.34</v>
      </c>
      <c r="N1327" s="46">
        <v>61</v>
      </c>
      <c r="O1327" s="46">
        <v>15</v>
      </c>
      <c r="P1327" s="46">
        <v>23</v>
      </c>
      <c r="Q1327" s="73">
        <f t="shared" si="457"/>
        <v>0.021</v>
      </c>
      <c r="R1327" s="67">
        <f t="shared" si="458"/>
        <v>0.13</v>
      </c>
      <c r="S1327" s="74">
        <f t="shared" si="459"/>
        <v>1.025</v>
      </c>
      <c r="T1327" s="51">
        <v>24.6</v>
      </c>
      <c r="U1327" s="52" t="s">
        <v>4238</v>
      </c>
      <c r="V1327" s="26">
        <f>IF(E1327="","",SUMIF(OUTBOUND!$G:$G,WMS!E1327,OUTBOUND!$L:$L))</f>
        <v>6</v>
      </c>
      <c r="W1327" s="26">
        <f>IF(E1327="","",SUMIF(OUTBOUND!$G:$G,WMS!E1327,OUTBOUND!$M:$M))</f>
        <v>24</v>
      </c>
      <c r="X1327" s="73">
        <f>IF(E1327="","",SUMIF(OUTBOUND!$G:$G,WMS!E1327,OUTBOUND!$O:$O))</f>
        <v>29.34</v>
      </c>
      <c r="Y1327" s="73">
        <f>IF(E1327="","",SUMIF(OUTBOUND!$G:$G,WMS!E1327,OUTBOUND!$AC:$AC))</f>
        <v>24.6</v>
      </c>
      <c r="Z1327" s="73">
        <f>IF(E1327="","",SUMIF(OUTBOUND!$G:$G,WMS!E1327,OUTBOUND!$P:$P))</f>
        <v>0.126</v>
      </c>
      <c r="AA1327" s="26">
        <f t="shared" si="460"/>
        <v>0</v>
      </c>
      <c r="AB1327" s="26">
        <f t="shared" si="461"/>
        <v>0</v>
      </c>
      <c r="AC1327" s="73">
        <f t="shared" si="462"/>
        <v>0</v>
      </c>
      <c r="AD1327" s="73">
        <f t="shared" si="463"/>
        <v>0</v>
      </c>
      <c r="AE1327" s="73">
        <f t="shared" si="464"/>
        <v>0.004</v>
      </c>
      <c r="AF1327" s="82" t="e">
        <f t="shared" si="465"/>
        <v>#DIV/0!</v>
      </c>
      <c r="AG1327" s="60" t="s">
        <v>3310</v>
      </c>
    </row>
    <row r="1328" spans="1:32">
      <c r="A1328" s="43" t="s">
        <v>3685</v>
      </c>
      <c r="B1328" s="19" t="s">
        <v>2274</v>
      </c>
      <c r="C1328" s="19" t="s">
        <v>4507</v>
      </c>
      <c r="D1328" s="19" t="s">
        <v>4510</v>
      </c>
      <c r="E1328" s="58" t="str">
        <f t="shared" si="454"/>
        <v>KG-ARI-1909-00203-04665/42641070</v>
      </c>
      <c r="F1328" s="19" t="s">
        <v>2276</v>
      </c>
      <c r="G1328" s="19" t="s">
        <v>2281</v>
      </c>
      <c r="H1328" s="45">
        <v>43735</v>
      </c>
      <c r="I1328" s="46">
        <v>4</v>
      </c>
      <c r="J1328" s="46">
        <v>48</v>
      </c>
      <c r="K1328" s="67">
        <f t="shared" si="455"/>
        <v>12</v>
      </c>
      <c r="L1328" s="47">
        <v>1.8</v>
      </c>
      <c r="M1328" s="68">
        <f t="shared" si="456"/>
        <v>7.2</v>
      </c>
      <c r="N1328" s="46">
        <v>37.5</v>
      </c>
      <c r="O1328" s="46">
        <v>27</v>
      </c>
      <c r="P1328" s="46">
        <v>17.5</v>
      </c>
      <c r="Q1328" s="73">
        <f t="shared" si="457"/>
        <v>0.018</v>
      </c>
      <c r="R1328" s="67">
        <f t="shared" si="458"/>
        <v>0.07</v>
      </c>
      <c r="S1328" s="74">
        <f t="shared" si="459"/>
        <v>0.116666666666667</v>
      </c>
      <c r="T1328" s="51">
        <v>5.6</v>
      </c>
      <c r="U1328" s="52" t="s">
        <v>4238</v>
      </c>
      <c r="V1328" s="26">
        <f>IF(E1328="","",SUMIF(OUTBOUND!$G:$G,WMS!E1328,OUTBOUND!$L:$L))</f>
        <v>3</v>
      </c>
      <c r="W1328" s="26">
        <f>IF(E1328="","",SUMIF(OUTBOUND!$G:$G,WMS!E1328,OUTBOUND!$M:$M))</f>
        <v>36</v>
      </c>
      <c r="X1328" s="73">
        <f>IF(E1328="","",SUMIF(OUTBOUND!$G:$G,WMS!E1328,OUTBOUND!$O:$O))</f>
        <v>5.4</v>
      </c>
      <c r="Y1328" s="73">
        <f>IF(E1328="","",SUMIF(OUTBOUND!$G:$G,WMS!E1328,OUTBOUND!$AC:$AC))</f>
        <v>4.20000000000001</v>
      </c>
      <c r="Z1328" s="73">
        <f>IF(E1328="","",SUMIF(OUTBOUND!$G:$G,WMS!E1328,OUTBOUND!$P:$P))</f>
        <v>0.054</v>
      </c>
      <c r="AA1328" s="26">
        <f t="shared" si="460"/>
        <v>1</v>
      </c>
      <c r="AB1328" s="26">
        <f t="shared" si="461"/>
        <v>12</v>
      </c>
      <c r="AC1328" s="73">
        <f t="shared" si="462"/>
        <v>1.8</v>
      </c>
      <c r="AD1328" s="73">
        <f t="shared" si="463"/>
        <v>1.39999999999999</v>
      </c>
      <c r="AE1328" s="73">
        <f t="shared" si="464"/>
        <v>0.016</v>
      </c>
      <c r="AF1328" s="82" t="b">
        <f t="shared" si="465"/>
        <v>1</v>
      </c>
    </row>
    <row r="1329" spans="1:32">
      <c r="A1329" s="43" t="s">
        <v>3685</v>
      </c>
      <c r="B1329" s="19" t="s">
        <v>2274</v>
      </c>
      <c r="C1329" s="19" t="s">
        <v>4507</v>
      </c>
      <c r="D1329" s="19" t="s">
        <v>4511</v>
      </c>
      <c r="E1329" s="58" t="str">
        <f t="shared" si="454"/>
        <v>KG-ARI-1909-00203-04665/42762690</v>
      </c>
      <c r="F1329" s="19" t="s">
        <v>2276</v>
      </c>
      <c r="G1329" s="19" t="s">
        <v>2282</v>
      </c>
      <c r="H1329" s="45">
        <v>43735</v>
      </c>
      <c r="I1329" s="46">
        <v>4</v>
      </c>
      <c r="J1329" s="46">
        <v>48</v>
      </c>
      <c r="K1329" s="67">
        <f t="shared" si="455"/>
        <v>12</v>
      </c>
      <c r="L1329" s="47">
        <v>1.75</v>
      </c>
      <c r="M1329" s="68">
        <f t="shared" si="456"/>
        <v>7</v>
      </c>
      <c r="N1329" s="46">
        <v>37.5</v>
      </c>
      <c r="O1329" s="46">
        <v>25</v>
      </c>
      <c r="P1329" s="46">
        <v>18</v>
      </c>
      <c r="Q1329" s="73">
        <f t="shared" si="457"/>
        <v>0.017</v>
      </c>
      <c r="R1329" s="67">
        <f t="shared" si="458"/>
        <v>0.07</v>
      </c>
      <c r="S1329" s="74">
        <f t="shared" si="459"/>
        <v>0.125</v>
      </c>
      <c r="T1329" s="51">
        <v>6</v>
      </c>
      <c r="U1329" s="52" t="s">
        <v>4238</v>
      </c>
      <c r="V1329" s="26">
        <f>IF(E1329="","",SUMIF(OUTBOUND!$G:$G,WMS!E1329,OUTBOUND!$L:$L))</f>
        <v>2</v>
      </c>
      <c r="W1329" s="26">
        <f>IF(E1329="","",SUMIF(OUTBOUND!$G:$G,WMS!E1329,OUTBOUND!$M:$M))</f>
        <v>24</v>
      </c>
      <c r="X1329" s="73">
        <f>IF(E1329="","",SUMIF(OUTBOUND!$G:$G,WMS!E1329,OUTBOUND!$O:$O))</f>
        <v>3.5</v>
      </c>
      <c r="Y1329" s="73">
        <f>IF(E1329="","",SUMIF(OUTBOUND!$G:$G,WMS!E1329,OUTBOUND!$AC:$AC))</f>
        <v>3</v>
      </c>
      <c r="Z1329" s="73">
        <f>IF(E1329="","",SUMIF(OUTBOUND!$G:$G,WMS!E1329,OUTBOUND!$P:$P))</f>
        <v>0.034</v>
      </c>
      <c r="AA1329" s="26">
        <f t="shared" si="460"/>
        <v>2</v>
      </c>
      <c r="AB1329" s="26">
        <f t="shared" si="461"/>
        <v>24</v>
      </c>
      <c r="AC1329" s="73">
        <f t="shared" si="462"/>
        <v>3.5</v>
      </c>
      <c r="AD1329" s="73">
        <f t="shared" si="463"/>
        <v>3</v>
      </c>
      <c r="AE1329" s="73">
        <f t="shared" si="464"/>
        <v>0.036</v>
      </c>
      <c r="AF1329" s="82" t="b">
        <f t="shared" si="465"/>
        <v>1</v>
      </c>
    </row>
    <row r="1330" spans="1:32">
      <c r="A1330" s="43" t="s">
        <v>3685</v>
      </c>
      <c r="B1330" s="19" t="s">
        <v>2274</v>
      </c>
      <c r="C1330" s="19" t="s">
        <v>4507</v>
      </c>
      <c r="D1330" s="19" t="s">
        <v>4512</v>
      </c>
      <c r="E1330" s="58" t="str">
        <f t="shared" si="454"/>
        <v>KG-ARI-1909-00203-04665/42752745</v>
      </c>
      <c r="F1330" s="19" t="s">
        <v>2276</v>
      </c>
      <c r="G1330" s="19" t="s">
        <v>2283</v>
      </c>
      <c r="H1330" s="45">
        <v>43735</v>
      </c>
      <c r="I1330" s="46">
        <v>3</v>
      </c>
      <c r="J1330" s="46">
        <v>36</v>
      </c>
      <c r="K1330" s="67">
        <f t="shared" si="455"/>
        <v>12</v>
      </c>
      <c r="L1330" s="47">
        <v>2.01</v>
      </c>
      <c r="M1330" s="68">
        <f t="shared" si="456"/>
        <v>6.03</v>
      </c>
      <c r="N1330" s="46">
        <v>47</v>
      </c>
      <c r="O1330" s="46">
        <v>19</v>
      </c>
      <c r="P1330" s="46">
        <v>22.5</v>
      </c>
      <c r="Q1330" s="73">
        <f t="shared" si="457"/>
        <v>0.02</v>
      </c>
      <c r="R1330" s="67">
        <f t="shared" si="458"/>
        <v>0.06</v>
      </c>
      <c r="S1330" s="74">
        <f t="shared" si="459"/>
        <v>0.1375</v>
      </c>
      <c r="T1330" s="51">
        <v>4.95</v>
      </c>
      <c r="U1330" s="52" t="s">
        <v>4238</v>
      </c>
      <c r="V1330" s="26">
        <f>IF(E1330="","",SUMIF(OUTBOUND!$G:$G,WMS!E1330,OUTBOUND!$L:$L))</f>
        <v>2</v>
      </c>
      <c r="W1330" s="26">
        <f>IF(E1330="","",SUMIF(OUTBOUND!$G:$G,WMS!E1330,OUTBOUND!$M:$M))</f>
        <v>24</v>
      </c>
      <c r="X1330" s="73">
        <f>IF(E1330="","",SUMIF(OUTBOUND!$G:$G,WMS!E1330,OUTBOUND!$O:$O))</f>
        <v>4.02</v>
      </c>
      <c r="Y1330" s="73">
        <f>IF(E1330="","",SUMIF(OUTBOUND!$G:$G,WMS!E1330,OUTBOUND!$AC:$AC))</f>
        <v>3.3</v>
      </c>
      <c r="Z1330" s="73">
        <f>IF(E1330="","",SUMIF(OUTBOUND!$G:$G,WMS!E1330,OUTBOUND!$P:$P))</f>
        <v>0.04</v>
      </c>
      <c r="AA1330" s="26">
        <f t="shared" si="460"/>
        <v>1</v>
      </c>
      <c r="AB1330" s="26">
        <f t="shared" si="461"/>
        <v>12</v>
      </c>
      <c r="AC1330" s="73">
        <f t="shared" si="462"/>
        <v>2.01</v>
      </c>
      <c r="AD1330" s="73">
        <f t="shared" si="463"/>
        <v>1.65</v>
      </c>
      <c r="AE1330" s="73">
        <f t="shared" si="464"/>
        <v>0.02</v>
      </c>
      <c r="AF1330" s="82" t="b">
        <f t="shared" si="465"/>
        <v>1</v>
      </c>
    </row>
    <row r="1331" spans="1:32">
      <c r="A1331" s="43" t="s">
        <v>3685</v>
      </c>
      <c r="B1331" s="19" t="s">
        <v>2274</v>
      </c>
      <c r="C1331" s="19" t="s">
        <v>4507</v>
      </c>
      <c r="D1331" s="19" t="s">
        <v>4513</v>
      </c>
      <c r="E1331" s="58" t="str">
        <f t="shared" si="454"/>
        <v>KG-ARI-1909-00203-04665/42641131</v>
      </c>
      <c r="F1331" s="19" t="s">
        <v>2276</v>
      </c>
      <c r="G1331" s="19" t="s">
        <v>2285</v>
      </c>
      <c r="H1331" s="45">
        <v>43735</v>
      </c>
      <c r="I1331" s="46">
        <v>3</v>
      </c>
      <c r="J1331" s="46">
        <v>36</v>
      </c>
      <c r="K1331" s="67">
        <f t="shared" si="455"/>
        <v>12</v>
      </c>
      <c r="L1331" s="47">
        <v>1.74</v>
      </c>
      <c r="M1331" s="68">
        <f t="shared" si="456"/>
        <v>5.22</v>
      </c>
      <c r="N1331" s="46">
        <v>37.5</v>
      </c>
      <c r="O1331" s="46">
        <v>23.5</v>
      </c>
      <c r="P1331" s="46">
        <v>18</v>
      </c>
      <c r="Q1331" s="73">
        <f t="shared" si="457"/>
        <v>0.016</v>
      </c>
      <c r="R1331" s="67">
        <f t="shared" si="458"/>
        <v>0.05</v>
      </c>
      <c r="S1331" s="74">
        <f t="shared" si="459"/>
        <v>0.116666666666667</v>
      </c>
      <c r="T1331" s="51">
        <v>4.2</v>
      </c>
      <c r="U1331" s="52" t="s">
        <v>4238</v>
      </c>
      <c r="V1331" s="26">
        <f>IF(E1331="","",SUMIF(OUTBOUND!$G:$G,WMS!E1331,OUTBOUND!$L:$L))</f>
        <v>2</v>
      </c>
      <c r="W1331" s="26">
        <f>IF(E1331="","",SUMIF(OUTBOUND!$G:$G,WMS!E1331,OUTBOUND!$M:$M))</f>
        <v>24</v>
      </c>
      <c r="X1331" s="73">
        <f>IF(E1331="","",SUMIF(OUTBOUND!$G:$G,WMS!E1331,OUTBOUND!$O:$O))</f>
        <v>3.48</v>
      </c>
      <c r="Y1331" s="73">
        <f>IF(E1331="","",SUMIF(OUTBOUND!$G:$G,WMS!E1331,OUTBOUND!$AC:$AC))</f>
        <v>2.80000000000001</v>
      </c>
      <c r="Z1331" s="73">
        <f>IF(E1331="","",SUMIF(OUTBOUND!$G:$G,WMS!E1331,OUTBOUND!$P:$P))</f>
        <v>0.032</v>
      </c>
      <c r="AA1331" s="26">
        <f t="shared" si="460"/>
        <v>1</v>
      </c>
      <c r="AB1331" s="26">
        <f t="shared" si="461"/>
        <v>12</v>
      </c>
      <c r="AC1331" s="73">
        <f t="shared" si="462"/>
        <v>1.74</v>
      </c>
      <c r="AD1331" s="73">
        <f t="shared" si="463"/>
        <v>1.39999999999999</v>
      </c>
      <c r="AE1331" s="73">
        <f t="shared" si="464"/>
        <v>0.018</v>
      </c>
      <c r="AF1331" s="82" t="b">
        <f t="shared" si="465"/>
        <v>1</v>
      </c>
    </row>
    <row r="1332" spans="1:32">
      <c r="A1332" s="43" t="s">
        <v>3685</v>
      </c>
      <c r="B1332" s="19" t="s">
        <v>2274</v>
      </c>
      <c r="C1332" s="19" t="s">
        <v>4507</v>
      </c>
      <c r="D1332" s="19" t="s">
        <v>4514</v>
      </c>
      <c r="E1332" s="58" t="str">
        <f t="shared" si="454"/>
        <v>KG-ARI-1909-00203-04665/42757443</v>
      </c>
      <c r="F1332" s="19" t="s">
        <v>2276</v>
      </c>
      <c r="G1332" s="19" t="s">
        <v>2286</v>
      </c>
      <c r="H1332" s="45">
        <v>43735</v>
      </c>
      <c r="I1332" s="46">
        <v>4</v>
      </c>
      <c r="J1332" s="46">
        <v>48</v>
      </c>
      <c r="K1332" s="67">
        <f t="shared" si="455"/>
        <v>12</v>
      </c>
      <c r="L1332" s="47">
        <v>1.78</v>
      </c>
      <c r="M1332" s="68">
        <f t="shared" si="456"/>
        <v>7.12</v>
      </c>
      <c r="N1332" s="46">
        <v>37.4</v>
      </c>
      <c r="O1332" s="46">
        <v>25</v>
      </c>
      <c r="P1332" s="46">
        <v>17</v>
      </c>
      <c r="Q1332" s="73">
        <f t="shared" si="457"/>
        <v>0.016</v>
      </c>
      <c r="R1332" s="67">
        <f t="shared" si="458"/>
        <v>0.06</v>
      </c>
      <c r="S1332" s="74">
        <f t="shared" si="459"/>
        <v>0.125</v>
      </c>
      <c r="T1332" s="51">
        <v>6</v>
      </c>
      <c r="U1332" s="52" t="s">
        <v>4238</v>
      </c>
      <c r="V1332" s="26">
        <f>IF(E1332="","",SUMIF(OUTBOUND!$G:$G,WMS!E1332,OUTBOUND!$L:$L))</f>
        <v>2</v>
      </c>
      <c r="W1332" s="26">
        <f>IF(E1332="","",SUMIF(OUTBOUND!$G:$G,WMS!E1332,OUTBOUND!$M:$M))</f>
        <v>24</v>
      </c>
      <c r="X1332" s="73">
        <f>IF(E1332="","",SUMIF(OUTBOUND!$G:$G,WMS!E1332,OUTBOUND!$O:$O))</f>
        <v>3.56</v>
      </c>
      <c r="Y1332" s="73">
        <f>IF(E1332="","",SUMIF(OUTBOUND!$G:$G,WMS!E1332,OUTBOUND!$AC:$AC))</f>
        <v>3</v>
      </c>
      <c r="Z1332" s="73">
        <f>IF(E1332="","",SUMIF(OUTBOUND!$G:$G,WMS!E1332,OUTBOUND!$P:$P))</f>
        <v>0.032</v>
      </c>
      <c r="AA1332" s="26">
        <f t="shared" si="460"/>
        <v>2</v>
      </c>
      <c r="AB1332" s="26">
        <f t="shared" si="461"/>
        <v>24</v>
      </c>
      <c r="AC1332" s="73">
        <f t="shared" si="462"/>
        <v>3.56</v>
      </c>
      <c r="AD1332" s="73">
        <f t="shared" si="463"/>
        <v>3</v>
      </c>
      <c r="AE1332" s="73">
        <f t="shared" si="464"/>
        <v>0.028</v>
      </c>
      <c r="AF1332" s="82" t="b">
        <f t="shared" si="465"/>
        <v>1</v>
      </c>
    </row>
    <row r="1333" spans="1:32">
      <c r="A1333" s="43" t="s">
        <v>3685</v>
      </c>
      <c r="B1333" s="19" t="s">
        <v>2274</v>
      </c>
      <c r="C1333" s="19" t="s">
        <v>4507</v>
      </c>
      <c r="D1333" s="19" t="s">
        <v>4515</v>
      </c>
      <c r="E1333" s="58" t="str">
        <f t="shared" si="454"/>
        <v>KG-ARI-1909-00203-04665/42797661</v>
      </c>
      <c r="F1333" s="19" t="s">
        <v>2276</v>
      </c>
      <c r="G1333" s="19" t="s">
        <v>2287</v>
      </c>
      <c r="H1333" s="45">
        <v>43735</v>
      </c>
      <c r="I1333" s="46">
        <v>4</v>
      </c>
      <c r="J1333" s="46">
        <v>48</v>
      </c>
      <c r="K1333" s="67">
        <f t="shared" si="455"/>
        <v>12</v>
      </c>
      <c r="L1333" s="47">
        <v>1.11</v>
      </c>
      <c r="M1333" s="68">
        <f t="shared" si="456"/>
        <v>4.44</v>
      </c>
      <c r="N1333" s="46">
        <v>25</v>
      </c>
      <c r="O1333" s="46">
        <v>16.5</v>
      </c>
      <c r="P1333" s="46">
        <v>18.5</v>
      </c>
      <c r="Q1333" s="73">
        <f t="shared" si="457"/>
        <v>0.008</v>
      </c>
      <c r="R1333" s="67">
        <f t="shared" si="458"/>
        <v>0.03</v>
      </c>
      <c r="S1333" s="74">
        <f t="shared" si="459"/>
        <v>0.0333333333333333</v>
      </c>
      <c r="T1333" s="51">
        <v>1.6</v>
      </c>
      <c r="U1333" s="52" t="s">
        <v>4238</v>
      </c>
      <c r="V1333" s="26">
        <f>IF(E1333="","",SUMIF(OUTBOUND!$G:$G,WMS!E1333,OUTBOUND!$L:$L))</f>
        <v>2</v>
      </c>
      <c r="W1333" s="26">
        <f>IF(E1333="","",SUMIF(OUTBOUND!$G:$G,WMS!E1333,OUTBOUND!$M:$M))</f>
        <v>24</v>
      </c>
      <c r="X1333" s="73">
        <f>IF(E1333="","",SUMIF(OUTBOUND!$G:$G,WMS!E1333,OUTBOUND!$O:$O))</f>
        <v>2.22</v>
      </c>
      <c r="Y1333" s="73">
        <f>IF(E1333="","",SUMIF(OUTBOUND!$G:$G,WMS!E1333,OUTBOUND!$AC:$AC))</f>
        <v>0.799999999999999</v>
      </c>
      <c r="Z1333" s="73">
        <f>IF(E1333="","",SUMIF(OUTBOUND!$G:$G,WMS!E1333,OUTBOUND!$P:$P))</f>
        <v>0.016</v>
      </c>
      <c r="AA1333" s="26">
        <f t="shared" si="460"/>
        <v>2</v>
      </c>
      <c r="AB1333" s="26">
        <f t="shared" si="461"/>
        <v>24</v>
      </c>
      <c r="AC1333" s="73">
        <f t="shared" si="462"/>
        <v>2.22</v>
      </c>
      <c r="AD1333" s="73">
        <f t="shared" si="463"/>
        <v>0.800000000000001</v>
      </c>
      <c r="AE1333" s="73">
        <f t="shared" si="464"/>
        <v>0.014</v>
      </c>
      <c r="AF1333" s="82" t="b">
        <f t="shared" si="465"/>
        <v>1</v>
      </c>
    </row>
    <row r="1334" spans="1:32">
      <c r="A1334" s="43" t="s">
        <v>3685</v>
      </c>
      <c r="B1334" s="19" t="s">
        <v>2289</v>
      </c>
      <c r="C1334" s="19" t="s">
        <v>4516</v>
      </c>
      <c r="D1334" s="19" t="s">
        <v>4517</v>
      </c>
      <c r="E1334" s="58" t="str">
        <f t="shared" si="454"/>
        <v>KG-ARI-1909-00203-04686/42739470</v>
      </c>
      <c r="F1334" s="19" t="s">
        <v>2291</v>
      </c>
      <c r="G1334" s="19" t="s">
        <v>2292</v>
      </c>
      <c r="H1334" s="45">
        <v>43735</v>
      </c>
      <c r="I1334" s="46">
        <v>5</v>
      </c>
      <c r="J1334" s="46">
        <v>60</v>
      </c>
      <c r="K1334" s="67">
        <f t="shared" si="455"/>
        <v>12</v>
      </c>
      <c r="L1334" s="47">
        <v>2.22</v>
      </c>
      <c r="M1334" s="68">
        <f t="shared" si="456"/>
        <v>11.1</v>
      </c>
      <c r="N1334" s="46">
        <v>47.5</v>
      </c>
      <c r="O1334" s="46">
        <v>23</v>
      </c>
      <c r="P1334" s="46">
        <v>41.5</v>
      </c>
      <c r="Q1334" s="73">
        <f t="shared" si="457"/>
        <v>0.045</v>
      </c>
      <c r="R1334" s="67">
        <f t="shared" si="458"/>
        <v>0.23</v>
      </c>
      <c r="S1334" s="74">
        <f t="shared" si="459"/>
        <v>0.166666666666667</v>
      </c>
      <c r="T1334" s="51">
        <v>10</v>
      </c>
      <c r="U1334" s="52" t="s">
        <v>4238</v>
      </c>
      <c r="V1334" s="26">
        <f>IF(E1334="","",SUMIF(OUTBOUND!$G:$G,WMS!E1334,OUTBOUND!$L:$L))</f>
        <v>2</v>
      </c>
      <c r="W1334" s="26">
        <f>IF(E1334="","",SUMIF(OUTBOUND!$G:$G,WMS!E1334,OUTBOUND!$M:$M))</f>
        <v>24</v>
      </c>
      <c r="X1334" s="73">
        <f>IF(E1334="","",SUMIF(OUTBOUND!$G:$G,WMS!E1334,OUTBOUND!$O:$O))</f>
        <v>4.44</v>
      </c>
      <c r="Y1334" s="73">
        <f>IF(E1334="","",SUMIF(OUTBOUND!$G:$G,WMS!E1334,OUTBOUND!$AC:$AC))</f>
        <v>4.00000000000001</v>
      </c>
      <c r="Z1334" s="73">
        <f>IF(E1334="","",SUMIF(OUTBOUND!$G:$G,WMS!E1334,OUTBOUND!$P:$P))</f>
        <v>0.09</v>
      </c>
      <c r="AA1334" s="26">
        <f t="shared" si="460"/>
        <v>3</v>
      </c>
      <c r="AB1334" s="26">
        <f t="shared" si="461"/>
        <v>36</v>
      </c>
      <c r="AC1334" s="73">
        <f t="shared" si="462"/>
        <v>6.66</v>
      </c>
      <c r="AD1334" s="73">
        <f t="shared" si="463"/>
        <v>5.99999999999999</v>
      </c>
      <c r="AE1334" s="73">
        <f t="shared" si="464"/>
        <v>0.14</v>
      </c>
      <c r="AF1334" s="82" t="b">
        <f t="shared" si="465"/>
        <v>1</v>
      </c>
    </row>
    <row r="1335" spans="1:32">
      <c r="A1335" s="43" t="s">
        <v>3685</v>
      </c>
      <c r="B1335" s="19" t="s">
        <v>2289</v>
      </c>
      <c r="C1335" s="19" t="s">
        <v>4516</v>
      </c>
      <c r="D1335" s="19" t="s">
        <v>4518</v>
      </c>
      <c r="E1335" s="58" t="str">
        <f t="shared" si="454"/>
        <v>KG-ARI-1909-00203-04686/42739494</v>
      </c>
      <c r="F1335" s="19" t="s">
        <v>2291</v>
      </c>
      <c r="G1335" s="19" t="s">
        <v>2292</v>
      </c>
      <c r="H1335" s="45">
        <v>43735</v>
      </c>
      <c r="I1335" s="46">
        <v>5</v>
      </c>
      <c r="J1335" s="46">
        <v>60</v>
      </c>
      <c r="K1335" s="67">
        <f t="shared" si="455"/>
        <v>12</v>
      </c>
      <c r="L1335" s="47">
        <v>2</v>
      </c>
      <c r="M1335" s="68">
        <f t="shared" si="456"/>
        <v>10</v>
      </c>
      <c r="N1335" s="46">
        <v>48</v>
      </c>
      <c r="O1335" s="46">
        <v>30.5</v>
      </c>
      <c r="P1335" s="46">
        <v>36.5</v>
      </c>
      <c r="Q1335" s="73">
        <f t="shared" si="457"/>
        <v>0.053</v>
      </c>
      <c r="R1335" s="67">
        <f t="shared" si="458"/>
        <v>0.27</v>
      </c>
      <c r="S1335" s="74">
        <f t="shared" si="459"/>
        <v>0.125</v>
      </c>
      <c r="T1335" s="51">
        <v>7.5</v>
      </c>
      <c r="U1335" s="52" t="s">
        <v>4238</v>
      </c>
      <c r="V1335" s="26">
        <f>IF(E1335="","",SUMIF(OUTBOUND!$G:$G,WMS!E1335,OUTBOUND!$L:$L))</f>
        <v>3</v>
      </c>
      <c r="W1335" s="26">
        <f>IF(E1335="","",SUMIF(OUTBOUND!$G:$G,WMS!E1335,OUTBOUND!$M:$M))</f>
        <v>36</v>
      </c>
      <c r="X1335" s="73">
        <f>IF(E1335="","",SUMIF(OUTBOUND!$G:$G,WMS!E1335,OUTBOUND!$O:$O))</f>
        <v>6</v>
      </c>
      <c r="Y1335" s="73">
        <f>IF(E1335="","",SUMIF(OUTBOUND!$G:$G,WMS!E1335,OUTBOUND!$AC:$AC))</f>
        <v>4.5</v>
      </c>
      <c r="Z1335" s="73">
        <f>IF(E1335="","",SUMIF(OUTBOUND!$G:$G,WMS!E1335,OUTBOUND!$P:$P))</f>
        <v>0.159</v>
      </c>
      <c r="AA1335" s="26">
        <f t="shared" si="460"/>
        <v>2</v>
      </c>
      <c r="AB1335" s="26">
        <f t="shared" si="461"/>
        <v>24</v>
      </c>
      <c r="AC1335" s="73">
        <f t="shared" si="462"/>
        <v>4</v>
      </c>
      <c r="AD1335" s="73">
        <f t="shared" si="463"/>
        <v>3</v>
      </c>
      <c r="AE1335" s="73">
        <f t="shared" si="464"/>
        <v>0.111</v>
      </c>
      <c r="AF1335" s="82" t="b">
        <f t="shared" si="465"/>
        <v>1</v>
      </c>
    </row>
    <row r="1336" spans="1:32">
      <c r="A1336" s="43" t="s">
        <v>3685</v>
      </c>
      <c r="B1336" s="19" t="s">
        <v>2289</v>
      </c>
      <c r="C1336" s="19" t="s">
        <v>4516</v>
      </c>
      <c r="D1336" s="19" t="s">
        <v>4519</v>
      </c>
      <c r="E1336" s="58" t="str">
        <f t="shared" si="454"/>
        <v>KG-ARI-1909-00203-04686/42739517</v>
      </c>
      <c r="F1336" s="19" t="s">
        <v>2291</v>
      </c>
      <c r="G1336" s="19" t="s">
        <v>2294</v>
      </c>
      <c r="H1336" s="45">
        <v>43735</v>
      </c>
      <c r="I1336" s="46">
        <v>14</v>
      </c>
      <c r="J1336" s="46">
        <v>56</v>
      </c>
      <c r="K1336" s="67">
        <f t="shared" si="455"/>
        <v>4</v>
      </c>
      <c r="L1336" s="47">
        <v>1.65</v>
      </c>
      <c r="M1336" s="68">
        <f t="shared" si="456"/>
        <v>23.1</v>
      </c>
      <c r="N1336" s="46">
        <v>40.5</v>
      </c>
      <c r="O1336" s="46">
        <v>29</v>
      </c>
      <c r="P1336" s="46">
        <v>31.5</v>
      </c>
      <c r="Q1336" s="73">
        <f t="shared" si="457"/>
        <v>0.037</v>
      </c>
      <c r="R1336" s="67">
        <f t="shared" si="458"/>
        <v>0.52</v>
      </c>
      <c r="S1336" s="74">
        <f t="shared" si="459"/>
        <v>0.275</v>
      </c>
      <c r="T1336" s="51">
        <v>15.4</v>
      </c>
      <c r="U1336" s="52" t="s">
        <v>4238</v>
      </c>
      <c r="V1336" s="26">
        <f>IF(E1336="","",SUMIF(OUTBOUND!$G:$G,WMS!E1336,OUTBOUND!$L:$L))</f>
        <v>8</v>
      </c>
      <c r="W1336" s="26">
        <f>IF(E1336="","",SUMIF(OUTBOUND!$G:$G,WMS!E1336,OUTBOUND!$M:$M))</f>
        <v>32</v>
      </c>
      <c r="X1336" s="73">
        <f>IF(E1336="","",SUMIF(OUTBOUND!$G:$G,WMS!E1336,OUTBOUND!$O:$O))</f>
        <v>13.2</v>
      </c>
      <c r="Y1336" s="73">
        <f>IF(E1336="","",SUMIF(OUTBOUND!$G:$G,WMS!E1336,OUTBOUND!$AC:$AC))</f>
        <v>8.8</v>
      </c>
      <c r="Z1336" s="73">
        <f>IF(E1336="","",SUMIF(OUTBOUND!$G:$G,WMS!E1336,OUTBOUND!$P:$P))</f>
        <v>0.296</v>
      </c>
      <c r="AA1336" s="26">
        <f t="shared" si="460"/>
        <v>6</v>
      </c>
      <c r="AB1336" s="26">
        <f t="shared" si="461"/>
        <v>24</v>
      </c>
      <c r="AC1336" s="73">
        <f t="shared" si="462"/>
        <v>9.9</v>
      </c>
      <c r="AD1336" s="73">
        <f t="shared" si="463"/>
        <v>6.6</v>
      </c>
      <c r="AE1336" s="73">
        <f t="shared" si="464"/>
        <v>0.224</v>
      </c>
      <c r="AF1336" s="82" t="b">
        <f t="shared" si="465"/>
        <v>1</v>
      </c>
    </row>
    <row r="1337" spans="1:32">
      <c r="A1337" s="43" t="s">
        <v>3685</v>
      </c>
      <c r="B1337" s="19" t="s">
        <v>2289</v>
      </c>
      <c r="C1337" s="19" t="s">
        <v>4516</v>
      </c>
      <c r="D1337" s="19" t="s">
        <v>4520</v>
      </c>
      <c r="E1337" s="58" t="str">
        <f t="shared" si="454"/>
        <v>KG-ARI-1909-00203-04686/42807223</v>
      </c>
      <c r="F1337" s="19" t="s">
        <v>2291</v>
      </c>
      <c r="G1337" s="19" t="s">
        <v>2294</v>
      </c>
      <c r="H1337" s="45">
        <v>43735</v>
      </c>
      <c r="I1337" s="46">
        <v>5</v>
      </c>
      <c r="J1337" s="46">
        <v>60</v>
      </c>
      <c r="K1337" s="67">
        <f t="shared" si="455"/>
        <v>12</v>
      </c>
      <c r="L1337" s="47">
        <v>1.15</v>
      </c>
      <c r="M1337" s="68">
        <f t="shared" si="456"/>
        <v>5.75</v>
      </c>
      <c r="N1337" s="46">
        <v>42.5</v>
      </c>
      <c r="O1337" s="46">
        <v>23</v>
      </c>
      <c r="P1337" s="46">
        <v>25</v>
      </c>
      <c r="Q1337" s="73">
        <f t="shared" si="457"/>
        <v>0.024</v>
      </c>
      <c r="R1337" s="67">
        <f t="shared" si="458"/>
        <v>0.12</v>
      </c>
      <c r="S1337" s="74">
        <f t="shared" si="459"/>
        <v>0.0625</v>
      </c>
      <c r="T1337" s="51">
        <v>3.75</v>
      </c>
      <c r="U1337" s="52" t="s">
        <v>4238</v>
      </c>
      <c r="V1337" s="26">
        <f>IF(E1337="","",SUMIF(OUTBOUND!$G:$G,WMS!E1337,OUTBOUND!$L:$L))</f>
        <v>4</v>
      </c>
      <c r="W1337" s="26">
        <f>IF(E1337="","",SUMIF(OUTBOUND!$G:$G,WMS!E1337,OUTBOUND!$M:$M))</f>
        <v>48</v>
      </c>
      <c r="X1337" s="73">
        <f>IF(E1337="","",SUMIF(OUTBOUND!$G:$G,WMS!E1337,OUTBOUND!$O:$O))</f>
        <v>4.6</v>
      </c>
      <c r="Y1337" s="73">
        <f>IF(E1337="","",SUMIF(OUTBOUND!$G:$G,WMS!E1337,OUTBOUND!$AC:$AC))</f>
        <v>3</v>
      </c>
      <c r="Z1337" s="73">
        <f>IF(E1337="","",SUMIF(OUTBOUND!$G:$G,WMS!E1337,OUTBOUND!$P:$P))</f>
        <v>0.096</v>
      </c>
      <c r="AA1337" s="26">
        <f t="shared" si="460"/>
        <v>1</v>
      </c>
      <c r="AB1337" s="26">
        <f t="shared" si="461"/>
        <v>12</v>
      </c>
      <c r="AC1337" s="73">
        <f t="shared" si="462"/>
        <v>1.15</v>
      </c>
      <c r="AD1337" s="73">
        <f t="shared" si="463"/>
        <v>0.75</v>
      </c>
      <c r="AE1337" s="73">
        <f t="shared" si="464"/>
        <v>0.024</v>
      </c>
      <c r="AF1337" s="82" t="b">
        <f t="shared" si="465"/>
        <v>1</v>
      </c>
    </row>
    <row r="1338" spans="1:32">
      <c r="A1338" s="43" t="s">
        <v>3685</v>
      </c>
      <c r="B1338" s="19" t="s">
        <v>2289</v>
      </c>
      <c r="C1338" s="19" t="s">
        <v>4516</v>
      </c>
      <c r="D1338" s="19" t="s">
        <v>4521</v>
      </c>
      <c r="E1338" s="58" t="str">
        <f t="shared" si="454"/>
        <v>KG-ARI-1909-00203-04686/42550952</v>
      </c>
      <c r="F1338" s="19" t="s">
        <v>2291</v>
      </c>
      <c r="G1338" s="19" t="s">
        <v>2296</v>
      </c>
      <c r="H1338" s="45">
        <v>43735</v>
      </c>
      <c r="I1338" s="46">
        <v>12</v>
      </c>
      <c r="J1338" s="46">
        <v>144</v>
      </c>
      <c r="K1338" s="67">
        <f t="shared" si="455"/>
        <v>12</v>
      </c>
      <c r="L1338" s="47">
        <v>2.26</v>
      </c>
      <c r="M1338" s="68">
        <f t="shared" si="456"/>
        <v>27.12</v>
      </c>
      <c r="N1338" s="46">
        <v>44</v>
      </c>
      <c r="O1338" s="46">
        <v>39</v>
      </c>
      <c r="P1338" s="46">
        <v>17.5</v>
      </c>
      <c r="Q1338" s="73">
        <f t="shared" si="457"/>
        <v>0.03</v>
      </c>
      <c r="R1338" s="67">
        <f t="shared" si="458"/>
        <v>0.36</v>
      </c>
      <c r="S1338" s="74">
        <f t="shared" si="459"/>
        <v>0.15</v>
      </c>
      <c r="T1338" s="51">
        <v>21.6</v>
      </c>
      <c r="U1338" s="52" t="s">
        <v>4238</v>
      </c>
      <c r="V1338" s="26">
        <f>IF(E1338="","",SUMIF(OUTBOUND!$G:$G,WMS!E1338,OUTBOUND!$L:$L))</f>
        <v>7</v>
      </c>
      <c r="W1338" s="26">
        <f>IF(E1338="","",SUMIF(OUTBOUND!$G:$G,WMS!E1338,OUTBOUND!$M:$M))</f>
        <v>84</v>
      </c>
      <c r="X1338" s="73">
        <f>IF(E1338="","",SUMIF(OUTBOUND!$G:$G,WMS!E1338,OUTBOUND!$O:$O))</f>
        <v>15.82</v>
      </c>
      <c r="Y1338" s="73">
        <f>IF(E1338="","",SUMIF(OUTBOUND!$G:$G,WMS!E1338,OUTBOUND!$AC:$AC))</f>
        <v>12.6</v>
      </c>
      <c r="Z1338" s="73">
        <f>IF(E1338="","",SUMIF(OUTBOUND!$G:$G,WMS!E1338,OUTBOUND!$P:$P))</f>
        <v>0.21</v>
      </c>
      <c r="AA1338" s="26">
        <f t="shared" si="460"/>
        <v>5</v>
      </c>
      <c r="AB1338" s="26">
        <f t="shared" si="461"/>
        <v>60</v>
      </c>
      <c r="AC1338" s="73">
        <f t="shared" si="462"/>
        <v>11.3</v>
      </c>
      <c r="AD1338" s="73">
        <f t="shared" si="463"/>
        <v>9</v>
      </c>
      <c r="AE1338" s="73">
        <f t="shared" si="464"/>
        <v>0.15</v>
      </c>
      <c r="AF1338" s="82" t="b">
        <f t="shared" si="465"/>
        <v>1</v>
      </c>
    </row>
    <row r="1339" spans="1:32">
      <c r="A1339" s="43" t="s">
        <v>3685</v>
      </c>
      <c r="B1339" s="19" t="s">
        <v>2289</v>
      </c>
      <c r="C1339" s="19" t="s">
        <v>4516</v>
      </c>
      <c r="D1339" s="19" t="s">
        <v>4522</v>
      </c>
      <c r="E1339" s="58" t="str">
        <f t="shared" si="454"/>
        <v>KG-ARI-1909-00203-04686/42807209</v>
      </c>
      <c r="F1339" s="19" t="s">
        <v>2291</v>
      </c>
      <c r="G1339" s="19" t="s">
        <v>2294</v>
      </c>
      <c r="H1339" s="45">
        <v>43735</v>
      </c>
      <c r="I1339" s="46">
        <v>5</v>
      </c>
      <c r="J1339" s="46">
        <v>60</v>
      </c>
      <c r="K1339" s="67">
        <f t="shared" si="455"/>
        <v>12</v>
      </c>
      <c r="L1339" s="47">
        <v>1.2</v>
      </c>
      <c r="M1339" s="68">
        <f t="shared" si="456"/>
        <v>6</v>
      </c>
      <c r="N1339" s="46">
        <v>42.5</v>
      </c>
      <c r="O1339" s="46">
        <v>23.5</v>
      </c>
      <c r="P1339" s="46">
        <v>35</v>
      </c>
      <c r="Q1339" s="73">
        <f t="shared" si="457"/>
        <v>0.035</v>
      </c>
      <c r="R1339" s="67">
        <f t="shared" si="458"/>
        <v>0.17</v>
      </c>
      <c r="S1339" s="74">
        <f t="shared" si="459"/>
        <v>0.0625</v>
      </c>
      <c r="T1339" s="51">
        <v>3.75</v>
      </c>
      <c r="U1339" s="52" t="s">
        <v>4238</v>
      </c>
      <c r="V1339" s="26">
        <f>IF(E1339="","",SUMIF(OUTBOUND!$G:$G,WMS!E1339,OUTBOUND!$L:$L))</f>
        <v>3</v>
      </c>
      <c r="W1339" s="26">
        <f>IF(E1339="","",SUMIF(OUTBOUND!$G:$G,WMS!E1339,OUTBOUND!$M:$M))</f>
        <v>36</v>
      </c>
      <c r="X1339" s="73">
        <f>IF(E1339="","",SUMIF(OUTBOUND!$G:$G,WMS!E1339,OUTBOUND!$O:$O))</f>
        <v>3.6</v>
      </c>
      <c r="Y1339" s="73">
        <f>IF(E1339="","",SUMIF(OUTBOUND!$G:$G,WMS!E1339,OUTBOUND!$AC:$AC))</f>
        <v>2.25</v>
      </c>
      <c r="Z1339" s="73">
        <f>IF(E1339="","",SUMIF(OUTBOUND!$G:$G,WMS!E1339,OUTBOUND!$P:$P))</f>
        <v>0.105</v>
      </c>
      <c r="AA1339" s="26">
        <f t="shared" si="460"/>
        <v>2</v>
      </c>
      <c r="AB1339" s="26">
        <f t="shared" si="461"/>
        <v>24</v>
      </c>
      <c r="AC1339" s="73">
        <f t="shared" si="462"/>
        <v>2.4</v>
      </c>
      <c r="AD1339" s="73">
        <f t="shared" si="463"/>
        <v>1.5</v>
      </c>
      <c r="AE1339" s="73">
        <f t="shared" si="464"/>
        <v>0.065</v>
      </c>
      <c r="AF1339" s="82" t="b">
        <f t="shared" si="465"/>
        <v>1</v>
      </c>
    </row>
    <row r="1340" spans="1:32">
      <c r="A1340" s="43" t="s">
        <v>3685</v>
      </c>
      <c r="B1340" s="19" t="s">
        <v>2289</v>
      </c>
      <c r="C1340" s="19" t="s">
        <v>4516</v>
      </c>
      <c r="D1340" s="19" t="s">
        <v>4523</v>
      </c>
      <c r="E1340" s="58" t="str">
        <f t="shared" si="454"/>
        <v>KG-ARI-1909-00203-04686/42058083</v>
      </c>
      <c r="F1340" s="19" t="s">
        <v>2291</v>
      </c>
      <c r="G1340" s="19" t="s">
        <v>2296</v>
      </c>
      <c r="H1340" s="45">
        <v>43735</v>
      </c>
      <c r="I1340" s="46">
        <v>12</v>
      </c>
      <c r="J1340" s="46">
        <v>144</v>
      </c>
      <c r="K1340" s="67">
        <f t="shared" si="455"/>
        <v>12</v>
      </c>
      <c r="L1340" s="47">
        <v>2.15</v>
      </c>
      <c r="M1340" s="68">
        <f t="shared" si="456"/>
        <v>25.8</v>
      </c>
      <c r="N1340" s="46">
        <v>44</v>
      </c>
      <c r="O1340" s="46">
        <v>39</v>
      </c>
      <c r="P1340" s="46">
        <v>17.5</v>
      </c>
      <c r="Q1340" s="73">
        <f t="shared" si="457"/>
        <v>0.03</v>
      </c>
      <c r="R1340" s="67">
        <f t="shared" si="458"/>
        <v>0.36</v>
      </c>
      <c r="S1340" s="74">
        <f t="shared" si="459"/>
        <v>0.141666666666667</v>
      </c>
      <c r="T1340" s="51">
        <v>20.4</v>
      </c>
      <c r="U1340" s="52" t="s">
        <v>4238</v>
      </c>
      <c r="V1340" s="26">
        <f>IF(E1340="","",SUMIF(OUTBOUND!$G:$G,WMS!E1340,OUTBOUND!$L:$L))</f>
        <v>11</v>
      </c>
      <c r="W1340" s="26">
        <f>IF(E1340="","",SUMIF(OUTBOUND!$G:$G,WMS!E1340,OUTBOUND!$M:$M))</f>
        <v>132</v>
      </c>
      <c r="X1340" s="73">
        <f>IF(E1340="","",SUMIF(OUTBOUND!$G:$G,WMS!E1340,OUTBOUND!$O:$O))</f>
        <v>23.65</v>
      </c>
      <c r="Y1340" s="73">
        <f>IF(E1340="","",SUMIF(OUTBOUND!$G:$G,WMS!E1340,OUTBOUND!$AC:$AC))</f>
        <v>18.7</v>
      </c>
      <c r="Z1340" s="73">
        <f>IF(E1340="","",SUMIF(OUTBOUND!$G:$G,WMS!E1340,OUTBOUND!$P:$P))</f>
        <v>0.33</v>
      </c>
      <c r="AA1340" s="26">
        <f t="shared" si="460"/>
        <v>1</v>
      </c>
      <c r="AB1340" s="26">
        <f t="shared" si="461"/>
        <v>12</v>
      </c>
      <c r="AC1340" s="73">
        <f t="shared" si="462"/>
        <v>2.15</v>
      </c>
      <c r="AD1340" s="73">
        <f t="shared" si="463"/>
        <v>1.69999999999996</v>
      </c>
      <c r="AE1340" s="73">
        <f t="shared" si="464"/>
        <v>0.0299999999999999</v>
      </c>
      <c r="AF1340" s="82" t="b">
        <f t="shared" si="465"/>
        <v>1</v>
      </c>
    </row>
    <row r="1341" spans="1:32">
      <c r="A1341" s="43" t="s">
        <v>3685</v>
      </c>
      <c r="B1341" s="19" t="s">
        <v>2289</v>
      </c>
      <c r="C1341" s="19" t="s">
        <v>4516</v>
      </c>
      <c r="D1341" s="19" t="s">
        <v>4524</v>
      </c>
      <c r="E1341" s="58" t="str">
        <f t="shared" si="454"/>
        <v>KG-ARI-1909-00203-04686/42739548</v>
      </c>
      <c r="F1341" s="19" t="s">
        <v>2291</v>
      </c>
      <c r="G1341" s="19" t="s">
        <v>2296</v>
      </c>
      <c r="H1341" s="45">
        <v>43735</v>
      </c>
      <c r="I1341" s="46">
        <v>5</v>
      </c>
      <c r="J1341" s="46">
        <v>60</v>
      </c>
      <c r="K1341" s="67">
        <f t="shared" si="455"/>
        <v>12</v>
      </c>
      <c r="L1341" s="47">
        <v>1.45</v>
      </c>
      <c r="M1341" s="68">
        <f t="shared" si="456"/>
        <v>7.25</v>
      </c>
      <c r="N1341" s="46">
        <v>34</v>
      </c>
      <c r="O1341" s="46">
        <v>26.5</v>
      </c>
      <c r="P1341" s="46">
        <v>36.5</v>
      </c>
      <c r="Q1341" s="73">
        <f t="shared" si="457"/>
        <v>0.033</v>
      </c>
      <c r="R1341" s="67">
        <f t="shared" si="458"/>
        <v>0.16</v>
      </c>
      <c r="S1341" s="74">
        <f t="shared" si="459"/>
        <v>0.0833333333333333</v>
      </c>
      <c r="T1341" s="51">
        <v>5</v>
      </c>
      <c r="U1341" s="52" t="s">
        <v>4238</v>
      </c>
      <c r="V1341" s="26">
        <f>IF(E1341="","",SUMIF(OUTBOUND!$G:$G,WMS!E1341,OUTBOUND!$L:$L))</f>
        <v>4</v>
      </c>
      <c r="W1341" s="26">
        <f>IF(E1341="","",SUMIF(OUTBOUND!$G:$G,WMS!E1341,OUTBOUND!$M:$M))</f>
        <v>48</v>
      </c>
      <c r="X1341" s="73">
        <f>IF(E1341="","",SUMIF(OUTBOUND!$G:$G,WMS!E1341,OUTBOUND!$O:$O))</f>
        <v>5.8</v>
      </c>
      <c r="Y1341" s="73">
        <f>IF(E1341="","",SUMIF(OUTBOUND!$G:$G,WMS!E1341,OUTBOUND!$AC:$AC))</f>
        <v>4</v>
      </c>
      <c r="Z1341" s="73">
        <f>IF(E1341="","",SUMIF(OUTBOUND!$G:$G,WMS!E1341,OUTBOUND!$P:$P))</f>
        <v>0.132</v>
      </c>
      <c r="AA1341" s="26">
        <f t="shared" si="460"/>
        <v>1</v>
      </c>
      <c r="AB1341" s="26">
        <f t="shared" si="461"/>
        <v>12</v>
      </c>
      <c r="AC1341" s="73">
        <f t="shared" si="462"/>
        <v>1.45</v>
      </c>
      <c r="AD1341" s="73">
        <f t="shared" si="463"/>
        <v>1</v>
      </c>
      <c r="AE1341" s="73">
        <f t="shared" si="464"/>
        <v>0.028</v>
      </c>
      <c r="AF1341" s="82" t="b">
        <f t="shared" si="465"/>
        <v>1</v>
      </c>
    </row>
    <row r="1342" spans="1:32">
      <c r="A1342" s="43" t="s">
        <v>3685</v>
      </c>
      <c r="B1342" s="19" t="s">
        <v>2289</v>
      </c>
      <c r="C1342" s="19" t="s">
        <v>4516</v>
      </c>
      <c r="D1342" s="19" t="s">
        <v>4525</v>
      </c>
      <c r="E1342" s="58" t="str">
        <f t="shared" si="454"/>
        <v>KG-ARI-1909-00203-04686/42057581</v>
      </c>
      <c r="F1342" s="19" t="s">
        <v>2291</v>
      </c>
      <c r="G1342" s="19" t="s">
        <v>2292</v>
      </c>
      <c r="H1342" s="45">
        <v>43735</v>
      </c>
      <c r="I1342" s="46">
        <v>10</v>
      </c>
      <c r="J1342" s="46">
        <v>60</v>
      </c>
      <c r="K1342" s="67">
        <f t="shared" si="455"/>
        <v>6</v>
      </c>
      <c r="L1342" s="47">
        <v>1.5</v>
      </c>
      <c r="M1342" s="68">
        <f t="shared" si="456"/>
        <v>15</v>
      </c>
      <c r="N1342" s="46">
        <v>32.5</v>
      </c>
      <c r="O1342" s="46">
        <v>27</v>
      </c>
      <c r="P1342" s="46">
        <v>43</v>
      </c>
      <c r="Q1342" s="73">
        <f t="shared" si="457"/>
        <v>0.038</v>
      </c>
      <c r="R1342" s="67">
        <f t="shared" si="458"/>
        <v>0.38</v>
      </c>
      <c r="S1342" s="74">
        <f t="shared" si="459"/>
        <v>0.166666666666667</v>
      </c>
      <c r="T1342" s="51">
        <v>10</v>
      </c>
      <c r="U1342" s="52" t="s">
        <v>4238</v>
      </c>
      <c r="V1342" s="26">
        <f>IF(E1342="","",SUMIF(OUTBOUND!$G:$G,WMS!E1342,OUTBOUND!$L:$L))</f>
        <v>6</v>
      </c>
      <c r="W1342" s="26">
        <f>IF(E1342="","",SUMIF(OUTBOUND!$G:$G,WMS!E1342,OUTBOUND!$M:$M))</f>
        <v>36</v>
      </c>
      <c r="X1342" s="73">
        <f>IF(E1342="","",SUMIF(OUTBOUND!$G:$G,WMS!E1342,OUTBOUND!$O:$O))</f>
        <v>9</v>
      </c>
      <c r="Y1342" s="73">
        <f>IF(E1342="","",SUMIF(OUTBOUND!$G:$G,WMS!E1342,OUTBOUND!$AC:$AC))</f>
        <v>6.00000000000001</v>
      </c>
      <c r="Z1342" s="73">
        <f>IF(E1342="","",SUMIF(OUTBOUND!$G:$G,WMS!E1342,OUTBOUND!$P:$P))</f>
        <v>0.228</v>
      </c>
      <c r="AA1342" s="26">
        <f t="shared" si="460"/>
        <v>4</v>
      </c>
      <c r="AB1342" s="26">
        <f t="shared" si="461"/>
        <v>24</v>
      </c>
      <c r="AC1342" s="73">
        <f t="shared" si="462"/>
        <v>6</v>
      </c>
      <c r="AD1342" s="73">
        <f t="shared" si="463"/>
        <v>3.99999999999999</v>
      </c>
      <c r="AE1342" s="73">
        <f t="shared" si="464"/>
        <v>0.152</v>
      </c>
      <c r="AF1342" s="82" t="b">
        <f t="shared" si="465"/>
        <v>1</v>
      </c>
    </row>
    <row r="1343" spans="1:32">
      <c r="A1343" s="43" t="s">
        <v>3685</v>
      </c>
      <c r="B1343" s="19" t="s">
        <v>2289</v>
      </c>
      <c r="C1343" s="19" t="s">
        <v>4516</v>
      </c>
      <c r="D1343" s="19" t="s">
        <v>4526</v>
      </c>
      <c r="E1343" s="58" t="str">
        <f t="shared" si="454"/>
        <v>KG-ARI-1909-00203-04686/42057567</v>
      </c>
      <c r="F1343" s="19" t="s">
        <v>2291</v>
      </c>
      <c r="G1343" s="19" t="s">
        <v>2292</v>
      </c>
      <c r="H1343" s="45">
        <v>43735</v>
      </c>
      <c r="I1343" s="46">
        <v>13</v>
      </c>
      <c r="J1343" s="46">
        <v>78</v>
      </c>
      <c r="K1343" s="67">
        <f t="shared" si="455"/>
        <v>6</v>
      </c>
      <c r="L1343" s="47">
        <v>1.45</v>
      </c>
      <c r="M1343" s="68">
        <f t="shared" si="456"/>
        <v>18.85</v>
      </c>
      <c r="N1343" s="46">
        <v>50</v>
      </c>
      <c r="O1343" s="46">
        <v>24.5</v>
      </c>
      <c r="P1343" s="46">
        <v>27.5</v>
      </c>
      <c r="Q1343" s="73">
        <f t="shared" si="457"/>
        <v>0.034</v>
      </c>
      <c r="R1343" s="67">
        <f t="shared" si="458"/>
        <v>0.44</v>
      </c>
      <c r="S1343" s="74">
        <f t="shared" si="459"/>
        <v>0.166666666666667</v>
      </c>
      <c r="T1343" s="51">
        <v>13</v>
      </c>
      <c r="U1343" s="52" t="s">
        <v>4238</v>
      </c>
      <c r="V1343" s="26">
        <f>IF(E1343="","",SUMIF(OUTBOUND!$G:$G,WMS!E1343,OUTBOUND!$L:$L))</f>
        <v>7</v>
      </c>
      <c r="W1343" s="26">
        <f>IF(E1343="","",SUMIF(OUTBOUND!$G:$G,WMS!E1343,OUTBOUND!$M:$M))</f>
        <v>42</v>
      </c>
      <c r="X1343" s="73">
        <f>IF(E1343="","",SUMIF(OUTBOUND!$G:$G,WMS!E1343,OUTBOUND!$O:$O))</f>
        <v>10.15</v>
      </c>
      <c r="Y1343" s="73">
        <f>IF(E1343="","",SUMIF(OUTBOUND!$G:$G,WMS!E1343,OUTBOUND!$AC:$AC))</f>
        <v>7.00000000000001</v>
      </c>
      <c r="Z1343" s="73">
        <f>IF(E1343="","",SUMIF(OUTBOUND!$G:$G,WMS!E1343,OUTBOUND!$P:$P))</f>
        <v>0.238</v>
      </c>
      <c r="AA1343" s="26">
        <f t="shared" si="460"/>
        <v>6</v>
      </c>
      <c r="AB1343" s="26">
        <f t="shared" si="461"/>
        <v>36</v>
      </c>
      <c r="AC1343" s="73">
        <f t="shared" si="462"/>
        <v>8.7</v>
      </c>
      <c r="AD1343" s="73">
        <f t="shared" si="463"/>
        <v>5.99999999999999</v>
      </c>
      <c r="AE1343" s="73">
        <f t="shared" si="464"/>
        <v>0.202</v>
      </c>
      <c r="AF1343" s="82" t="b">
        <f t="shared" si="465"/>
        <v>1</v>
      </c>
    </row>
    <row r="1344" spans="1:32">
      <c r="A1344" s="43" t="s">
        <v>3685</v>
      </c>
      <c r="B1344" s="19" t="s">
        <v>2289</v>
      </c>
      <c r="C1344" s="19" t="s">
        <v>4516</v>
      </c>
      <c r="D1344" s="19" t="s">
        <v>4527</v>
      </c>
      <c r="E1344" s="58" t="str">
        <f t="shared" si="454"/>
        <v>KG-ARI-1909-00203-04686/42739487</v>
      </c>
      <c r="F1344" s="19" t="s">
        <v>2291</v>
      </c>
      <c r="G1344" s="19" t="s">
        <v>2292</v>
      </c>
      <c r="H1344" s="45">
        <v>43735</v>
      </c>
      <c r="I1344" s="46">
        <v>5</v>
      </c>
      <c r="J1344" s="46">
        <v>60</v>
      </c>
      <c r="K1344" s="67">
        <f t="shared" si="455"/>
        <v>12</v>
      </c>
      <c r="L1344" s="47">
        <v>1.65</v>
      </c>
      <c r="M1344" s="68">
        <f t="shared" si="456"/>
        <v>8.25</v>
      </c>
      <c r="N1344" s="46">
        <v>52</v>
      </c>
      <c r="O1344" s="46">
        <v>24</v>
      </c>
      <c r="P1344" s="46">
        <v>3</v>
      </c>
      <c r="Q1344" s="73">
        <f t="shared" si="457"/>
        <v>0.004</v>
      </c>
      <c r="R1344" s="67">
        <f t="shared" si="458"/>
        <v>0.02</v>
      </c>
      <c r="S1344" s="74">
        <f t="shared" si="459"/>
        <v>0.0833333333333333</v>
      </c>
      <c r="T1344" s="51">
        <v>5</v>
      </c>
      <c r="U1344" s="52" t="s">
        <v>4238</v>
      </c>
      <c r="V1344" s="26">
        <f>IF(E1344="","",SUMIF(OUTBOUND!$G:$G,WMS!E1344,OUTBOUND!$L:$L))</f>
        <v>3</v>
      </c>
      <c r="W1344" s="26">
        <f>IF(E1344="","",SUMIF(OUTBOUND!$G:$G,WMS!E1344,OUTBOUND!$M:$M))</f>
        <v>36</v>
      </c>
      <c r="X1344" s="73">
        <f>IF(E1344="","",SUMIF(OUTBOUND!$G:$G,WMS!E1344,OUTBOUND!$O:$O))</f>
        <v>4.95</v>
      </c>
      <c r="Y1344" s="73">
        <f>IF(E1344="","",SUMIF(OUTBOUND!$G:$G,WMS!E1344,OUTBOUND!$AC:$AC))</f>
        <v>3</v>
      </c>
      <c r="Z1344" s="73">
        <f>IF(E1344="","",SUMIF(OUTBOUND!$G:$G,WMS!E1344,OUTBOUND!$P:$P))</f>
        <v>0.012</v>
      </c>
      <c r="AA1344" s="26">
        <f t="shared" si="460"/>
        <v>2</v>
      </c>
      <c r="AB1344" s="26">
        <f t="shared" si="461"/>
        <v>24</v>
      </c>
      <c r="AC1344" s="73">
        <f t="shared" si="462"/>
        <v>3.3</v>
      </c>
      <c r="AD1344" s="73">
        <f t="shared" si="463"/>
        <v>2</v>
      </c>
      <c r="AE1344" s="73">
        <f t="shared" si="464"/>
        <v>0.008</v>
      </c>
      <c r="AF1344" s="82" t="b">
        <f t="shared" si="465"/>
        <v>1</v>
      </c>
    </row>
    <row r="1345" spans="1:32">
      <c r="A1345" s="43" t="s">
        <v>3685</v>
      </c>
      <c r="B1345" s="19" t="s">
        <v>2298</v>
      </c>
      <c r="C1345" s="19" t="s">
        <v>4504</v>
      </c>
      <c r="D1345" s="19" t="s">
        <v>4528</v>
      </c>
      <c r="E1345" s="58" t="str">
        <f t="shared" ref="E1345:E1385" si="466">IF(D1345="","",C1345&amp;"/"&amp;D1345)</f>
        <v>KG-ARI-1909-00203-04743/41801246</v>
      </c>
      <c r="F1345" s="19" t="s">
        <v>2300</v>
      </c>
      <c r="G1345" s="19" t="s">
        <v>2301</v>
      </c>
      <c r="H1345" s="45">
        <v>43735</v>
      </c>
      <c r="I1345" s="46">
        <v>121</v>
      </c>
      <c r="J1345" s="46">
        <v>242</v>
      </c>
      <c r="K1345" s="67">
        <f t="shared" ref="K1345:K1385" si="467">IF(J1345="","",J1345/I1345)</f>
        <v>2</v>
      </c>
      <c r="L1345" s="47">
        <v>9.95</v>
      </c>
      <c r="M1345" s="68">
        <f t="shared" ref="M1345:M1385" si="468">IF(L1345="","",ROUND(I1345*L1345,3))</f>
        <v>1203.95</v>
      </c>
      <c r="N1345" s="46">
        <v>29.5</v>
      </c>
      <c r="O1345" s="46">
        <v>25</v>
      </c>
      <c r="P1345" s="46">
        <v>26</v>
      </c>
      <c r="Q1345" s="73">
        <f t="shared" ref="Q1345:Q1385" si="469">IF(P1345="","",ROUND(N1345*O1345*P1345/1000000,3))</f>
        <v>0.019</v>
      </c>
      <c r="R1345" s="67">
        <f t="shared" ref="R1345:R1385" si="470">IF(Q1345="","",ROUND(N1345*O1345*P1345/1000000*I1345,2))</f>
        <v>2.32</v>
      </c>
      <c r="S1345" s="74">
        <f t="shared" ref="S1345:S1385" si="471">IF(T1345="","",T1345/J1345)</f>
        <v>4.5</v>
      </c>
      <c r="T1345" s="51">
        <v>1089</v>
      </c>
      <c r="U1345" s="52" t="s">
        <v>4238</v>
      </c>
      <c r="V1345" s="26">
        <f>IF(E1345="","",SUMIF(OUTBOUND!$G:$G,WMS!E1345,OUTBOUND!$L:$L))</f>
        <v>34</v>
      </c>
      <c r="W1345" s="26">
        <f>IF(E1345="","",SUMIF(OUTBOUND!$G:$G,WMS!E1345,OUTBOUND!$M:$M))</f>
        <v>68</v>
      </c>
      <c r="X1345" s="73">
        <f>IF(E1345="","",SUMIF(OUTBOUND!$G:$G,WMS!E1345,OUTBOUND!$O:$O))</f>
        <v>338.3</v>
      </c>
      <c r="Y1345" s="73">
        <f>IF(E1345="","",SUMIF(OUTBOUND!$G:$G,WMS!E1345,OUTBOUND!$AC:$AC))</f>
        <v>306</v>
      </c>
      <c r="Z1345" s="73">
        <f>IF(E1345="","",SUMIF(OUTBOUND!$G:$G,WMS!E1345,OUTBOUND!$P:$P))</f>
        <v>0.646</v>
      </c>
      <c r="AA1345" s="26">
        <f t="shared" ref="AA1345:AA1385" si="472">IF(I1345="","",I1345-V1345)</f>
        <v>87</v>
      </c>
      <c r="AB1345" s="26">
        <f t="shared" ref="AB1345:AB1385" si="473">IF(J1345="","",J1345-W1345)</f>
        <v>174</v>
      </c>
      <c r="AC1345" s="73">
        <f t="shared" ref="AC1345:AC1385" si="474">IF(M1345="","",M1345-X1345)</f>
        <v>865.65</v>
      </c>
      <c r="AD1345" s="73">
        <f t="shared" ref="AD1345:AD1385" si="475">IF(T1345="","",T1345-Y1345)</f>
        <v>783</v>
      </c>
      <c r="AE1345" s="73">
        <f t="shared" ref="AE1345:AE1385" si="476">IF(R1345="","",R1345-Z1345)</f>
        <v>1.674</v>
      </c>
      <c r="AF1345" s="82" t="b">
        <f t="shared" ref="AF1345:AF1385" si="477">IF(AB1345="","",EXACT(K1345,AB1345/AA1345))</f>
        <v>1</v>
      </c>
    </row>
    <row r="1346" spans="1:32">
      <c r="A1346" s="43" t="s">
        <v>3685</v>
      </c>
      <c r="B1346" s="19" t="s">
        <v>2298</v>
      </c>
      <c r="C1346" s="19" t="s">
        <v>4504</v>
      </c>
      <c r="D1346" s="19" t="s">
        <v>4529</v>
      </c>
      <c r="E1346" s="58" t="str">
        <f t="shared" si="466"/>
        <v>KG-ARI-1909-00203-04743/42789611</v>
      </c>
      <c r="F1346" s="19" t="s">
        <v>2300</v>
      </c>
      <c r="G1346" s="19" t="s">
        <v>2302</v>
      </c>
      <c r="H1346" s="45">
        <v>43735</v>
      </c>
      <c r="I1346" s="46">
        <v>132</v>
      </c>
      <c r="J1346" s="46">
        <v>264</v>
      </c>
      <c r="K1346" s="67">
        <f t="shared" si="467"/>
        <v>2</v>
      </c>
      <c r="L1346" s="47">
        <v>12.15</v>
      </c>
      <c r="M1346" s="68">
        <f t="shared" si="468"/>
        <v>1603.8</v>
      </c>
      <c r="N1346" s="46">
        <v>38</v>
      </c>
      <c r="O1346" s="46">
        <v>30.5</v>
      </c>
      <c r="P1346" s="46">
        <v>30.5</v>
      </c>
      <c r="Q1346" s="73">
        <f t="shared" si="469"/>
        <v>0.035</v>
      </c>
      <c r="R1346" s="67">
        <f t="shared" si="470"/>
        <v>4.67</v>
      </c>
      <c r="S1346" s="74">
        <f t="shared" si="471"/>
        <v>5.5</v>
      </c>
      <c r="T1346" s="51">
        <v>1452</v>
      </c>
      <c r="U1346" s="52" t="s">
        <v>4238</v>
      </c>
      <c r="V1346" s="26">
        <f>IF(E1346="","",SUMIF(OUTBOUND!$G:$G,WMS!E1346,OUTBOUND!$L:$L))</f>
        <v>31</v>
      </c>
      <c r="W1346" s="26">
        <f>IF(E1346="","",SUMIF(OUTBOUND!$G:$G,WMS!E1346,OUTBOUND!$M:$M))</f>
        <v>62</v>
      </c>
      <c r="X1346" s="73">
        <f>IF(E1346="","",SUMIF(OUTBOUND!$G:$G,WMS!E1346,OUTBOUND!$O:$O))</f>
        <v>376.65</v>
      </c>
      <c r="Y1346" s="73">
        <f>IF(E1346="","",SUMIF(OUTBOUND!$G:$G,WMS!E1346,OUTBOUND!$AC:$AC))</f>
        <v>341</v>
      </c>
      <c r="Z1346" s="73">
        <f>IF(E1346="","",SUMIF(OUTBOUND!$G:$G,WMS!E1346,OUTBOUND!$P:$P))</f>
        <v>1.085</v>
      </c>
      <c r="AA1346" s="26">
        <f t="shared" si="472"/>
        <v>101</v>
      </c>
      <c r="AB1346" s="26">
        <f t="shared" si="473"/>
        <v>202</v>
      </c>
      <c r="AC1346" s="73">
        <f t="shared" si="474"/>
        <v>1227.15</v>
      </c>
      <c r="AD1346" s="73">
        <f t="shared" si="475"/>
        <v>1111</v>
      </c>
      <c r="AE1346" s="73">
        <f t="shared" si="476"/>
        <v>3.585</v>
      </c>
      <c r="AF1346" s="82" t="b">
        <f t="shared" si="477"/>
        <v>1</v>
      </c>
    </row>
    <row r="1347" spans="1:32">
      <c r="A1347" s="43" t="s">
        <v>3685</v>
      </c>
      <c r="B1347" s="19" t="s">
        <v>2298</v>
      </c>
      <c r="C1347" s="19" t="s">
        <v>4504</v>
      </c>
      <c r="D1347" s="19" t="s">
        <v>4530</v>
      </c>
      <c r="E1347" s="58" t="str">
        <f t="shared" si="466"/>
        <v>KG-ARI-1909-00203-04743/42756248</v>
      </c>
      <c r="F1347" s="19" t="s">
        <v>2300</v>
      </c>
      <c r="G1347" s="19" t="s">
        <v>2303</v>
      </c>
      <c r="H1347" s="45">
        <v>43735</v>
      </c>
      <c r="I1347" s="46">
        <v>11</v>
      </c>
      <c r="J1347" s="46">
        <v>132</v>
      </c>
      <c r="K1347" s="67">
        <f t="shared" si="467"/>
        <v>12</v>
      </c>
      <c r="L1347" s="47">
        <v>3.94</v>
      </c>
      <c r="M1347" s="68">
        <f t="shared" si="468"/>
        <v>43.34</v>
      </c>
      <c r="N1347" s="46">
        <v>21</v>
      </c>
      <c r="O1347" s="46">
        <v>15</v>
      </c>
      <c r="P1347" s="46">
        <v>21.5</v>
      </c>
      <c r="Q1347" s="73">
        <f t="shared" si="469"/>
        <v>0.007</v>
      </c>
      <c r="R1347" s="67">
        <f t="shared" si="470"/>
        <v>0.07</v>
      </c>
      <c r="S1347" s="74">
        <f t="shared" si="471"/>
        <v>0.283333333333333</v>
      </c>
      <c r="T1347" s="51">
        <v>37.4</v>
      </c>
      <c r="U1347" s="52" t="s">
        <v>4238</v>
      </c>
      <c r="V1347" s="26">
        <f>IF(E1347="","",SUMIF(OUTBOUND!$G:$G,WMS!E1347,OUTBOUND!$L:$L))</f>
        <v>2</v>
      </c>
      <c r="W1347" s="26">
        <f>IF(E1347="","",SUMIF(OUTBOUND!$G:$G,WMS!E1347,OUTBOUND!$M:$M))</f>
        <v>24</v>
      </c>
      <c r="X1347" s="73">
        <f>IF(E1347="","",SUMIF(OUTBOUND!$G:$G,WMS!E1347,OUTBOUND!$O:$O))</f>
        <v>7.88</v>
      </c>
      <c r="Y1347" s="73">
        <f>IF(E1347="","",SUMIF(OUTBOUND!$G:$G,WMS!E1347,OUTBOUND!$AC:$AC))</f>
        <v>6.79999999999999</v>
      </c>
      <c r="Z1347" s="73">
        <f>IF(E1347="","",SUMIF(OUTBOUND!$G:$G,WMS!E1347,OUTBOUND!$P:$P))</f>
        <v>0.014</v>
      </c>
      <c r="AA1347" s="26">
        <f t="shared" si="472"/>
        <v>9</v>
      </c>
      <c r="AB1347" s="26">
        <f t="shared" si="473"/>
        <v>108</v>
      </c>
      <c r="AC1347" s="73">
        <f t="shared" si="474"/>
        <v>35.46</v>
      </c>
      <c r="AD1347" s="73">
        <f t="shared" si="475"/>
        <v>30.6</v>
      </c>
      <c r="AE1347" s="73">
        <f t="shared" si="476"/>
        <v>0.056</v>
      </c>
      <c r="AF1347" s="82" t="b">
        <f t="shared" si="477"/>
        <v>1</v>
      </c>
    </row>
    <row r="1348" spans="1:32">
      <c r="A1348" s="43" t="s">
        <v>3685</v>
      </c>
      <c r="B1348" s="19" t="s">
        <v>2298</v>
      </c>
      <c r="C1348" s="19" t="s">
        <v>4504</v>
      </c>
      <c r="D1348" s="19" t="s">
        <v>4531</v>
      </c>
      <c r="E1348" s="58" t="str">
        <f t="shared" si="466"/>
        <v>KG-ARI-1909-00203-04743/42756279</v>
      </c>
      <c r="F1348" s="19" t="s">
        <v>2300</v>
      </c>
      <c r="G1348" s="19" t="s">
        <v>2305</v>
      </c>
      <c r="H1348" s="45">
        <v>43735</v>
      </c>
      <c r="I1348" s="46">
        <v>11</v>
      </c>
      <c r="J1348" s="46">
        <v>132</v>
      </c>
      <c r="K1348" s="67">
        <f t="shared" si="467"/>
        <v>12</v>
      </c>
      <c r="L1348" s="47">
        <v>6.04</v>
      </c>
      <c r="M1348" s="68">
        <f t="shared" si="468"/>
        <v>66.44</v>
      </c>
      <c r="N1348" s="46">
        <v>22.5</v>
      </c>
      <c r="O1348" s="46">
        <v>22.5</v>
      </c>
      <c r="P1348" s="46">
        <v>23</v>
      </c>
      <c r="Q1348" s="73">
        <f t="shared" si="469"/>
        <v>0.012</v>
      </c>
      <c r="R1348" s="67">
        <f t="shared" si="470"/>
        <v>0.13</v>
      </c>
      <c r="S1348" s="74">
        <f t="shared" si="471"/>
        <v>0.475</v>
      </c>
      <c r="T1348" s="51">
        <v>62.7</v>
      </c>
      <c r="U1348" s="52" t="s">
        <v>4238</v>
      </c>
      <c r="V1348" s="26">
        <f>IF(E1348="","",SUMIF(OUTBOUND!$G:$G,WMS!E1348,OUTBOUND!$L:$L))</f>
        <v>4</v>
      </c>
      <c r="W1348" s="26">
        <f>IF(E1348="","",SUMIF(OUTBOUND!$G:$G,WMS!E1348,OUTBOUND!$M:$M))</f>
        <v>48</v>
      </c>
      <c r="X1348" s="73">
        <f>IF(E1348="","",SUMIF(OUTBOUND!$G:$G,WMS!E1348,OUTBOUND!$O:$O))</f>
        <v>24.16</v>
      </c>
      <c r="Y1348" s="73">
        <f>IF(E1348="","",SUMIF(OUTBOUND!$G:$G,WMS!E1348,OUTBOUND!$AC:$AC))</f>
        <v>22.8</v>
      </c>
      <c r="Z1348" s="73">
        <f>IF(E1348="","",SUMIF(OUTBOUND!$G:$G,WMS!E1348,OUTBOUND!$P:$P))</f>
        <v>0.048</v>
      </c>
      <c r="AA1348" s="26">
        <f t="shared" si="472"/>
        <v>7</v>
      </c>
      <c r="AB1348" s="26">
        <f t="shared" si="473"/>
        <v>84</v>
      </c>
      <c r="AC1348" s="73">
        <f t="shared" si="474"/>
        <v>42.28</v>
      </c>
      <c r="AD1348" s="73">
        <f t="shared" si="475"/>
        <v>39.9</v>
      </c>
      <c r="AE1348" s="73">
        <f t="shared" si="476"/>
        <v>0.082</v>
      </c>
      <c r="AF1348" s="82" t="b">
        <f t="shared" si="477"/>
        <v>1</v>
      </c>
    </row>
    <row r="1349" spans="1:32">
      <c r="A1349" s="43" t="s">
        <v>3685</v>
      </c>
      <c r="B1349" s="19" t="s">
        <v>2298</v>
      </c>
      <c r="C1349" s="19" t="s">
        <v>4504</v>
      </c>
      <c r="D1349" s="19" t="s">
        <v>4532</v>
      </c>
      <c r="E1349" s="58" t="str">
        <f t="shared" si="466"/>
        <v>KG-ARI-1909-00203-04743/42790532</v>
      </c>
      <c r="F1349" s="19" t="s">
        <v>2300</v>
      </c>
      <c r="G1349" s="19" t="s">
        <v>2307</v>
      </c>
      <c r="H1349" s="45">
        <v>43735</v>
      </c>
      <c r="I1349" s="46">
        <v>64</v>
      </c>
      <c r="J1349" s="46">
        <v>128</v>
      </c>
      <c r="K1349" s="67">
        <f t="shared" si="467"/>
        <v>2</v>
      </c>
      <c r="L1349" s="47">
        <v>8.5</v>
      </c>
      <c r="M1349" s="68">
        <f t="shared" si="468"/>
        <v>544</v>
      </c>
      <c r="N1349" s="46">
        <v>41</v>
      </c>
      <c r="O1349" s="46">
        <v>29</v>
      </c>
      <c r="P1349" s="46">
        <v>29</v>
      </c>
      <c r="Q1349" s="73">
        <f t="shared" si="469"/>
        <v>0.034</v>
      </c>
      <c r="R1349" s="67">
        <f t="shared" si="470"/>
        <v>2.21</v>
      </c>
      <c r="S1349" s="74">
        <f t="shared" si="471"/>
        <v>3.75</v>
      </c>
      <c r="T1349" s="51">
        <v>480</v>
      </c>
      <c r="U1349" s="52" t="s">
        <v>4238</v>
      </c>
      <c r="V1349" s="26">
        <f>IF(E1349="","",SUMIF(OUTBOUND!$G:$G,WMS!E1349,OUTBOUND!$L:$L))</f>
        <v>16</v>
      </c>
      <c r="W1349" s="26">
        <f>IF(E1349="","",SUMIF(OUTBOUND!$G:$G,WMS!E1349,OUTBOUND!$M:$M))</f>
        <v>32</v>
      </c>
      <c r="X1349" s="73">
        <f>IF(E1349="","",SUMIF(OUTBOUND!$G:$G,WMS!E1349,OUTBOUND!$O:$O))</f>
        <v>136</v>
      </c>
      <c r="Y1349" s="73">
        <f>IF(E1349="","",SUMIF(OUTBOUND!$G:$G,WMS!E1349,OUTBOUND!$AC:$AC))</f>
        <v>120</v>
      </c>
      <c r="Z1349" s="73">
        <f>IF(E1349="","",SUMIF(OUTBOUND!$G:$G,WMS!E1349,OUTBOUND!$P:$P))</f>
        <v>0.544</v>
      </c>
      <c r="AA1349" s="26">
        <f t="shared" si="472"/>
        <v>48</v>
      </c>
      <c r="AB1349" s="26">
        <f t="shared" si="473"/>
        <v>96</v>
      </c>
      <c r="AC1349" s="73">
        <f t="shared" si="474"/>
        <v>408</v>
      </c>
      <c r="AD1349" s="73">
        <f t="shared" si="475"/>
        <v>360</v>
      </c>
      <c r="AE1349" s="73">
        <f t="shared" si="476"/>
        <v>1.666</v>
      </c>
      <c r="AF1349" s="82" t="b">
        <f t="shared" si="477"/>
        <v>1</v>
      </c>
    </row>
    <row r="1350" spans="1:32">
      <c r="A1350" s="43" t="s">
        <v>3685</v>
      </c>
      <c r="B1350" s="19" t="s">
        <v>2298</v>
      </c>
      <c r="C1350" s="19" t="s">
        <v>4504</v>
      </c>
      <c r="D1350" s="19" t="s">
        <v>4533</v>
      </c>
      <c r="E1350" s="58" t="str">
        <f t="shared" si="466"/>
        <v>KG-ARI-1909-00203-04743/42756330</v>
      </c>
      <c r="F1350" s="19" t="s">
        <v>2300</v>
      </c>
      <c r="G1350" s="19" t="s">
        <v>2309</v>
      </c>
      <c r="H1350" s="45">
        <v>43735</v>
      </c>
      <c r="I1350" s="46">
        <v>16</v>
      </c>
      <c r="J1350" s="46">
        <v>192</v>
      </c>
      <c r="K1350" s="67">
        <f t="shared" si="467"/>
        <v>12</v>
      </c>
      <c r="L1350" s="47">
        <v>5.07</v>
      </c>
      <c r="M1350" s="68">
        <f t="shared" si="468"/>
        <v>81.12</v>
      </c>
      <c r="N1350" s="46">
        <v>31</v>
      </c>
      <c r="O1350" s="46">
        <v>25</v>
      </c>
      <c r="P1350" s="46">
        <v>16.5</v>
      </c>
      <c r="Q1350" s="73">
        <f t="shared" si="469"/>
        <v>0.013</v>
      </c>
      <c r="R1350" s="67">
        <f t="shared" si="470"/>
        <v>0.2</v>
      </c>
      <c r="S1350" s="74">
        <f t="shared" si="471"/>
        <v>0.408333333333333</v>
      </c>
      <c r="T1350" s="51">
        <v>78.4</v>
      </c>
      <c r="U1350" s="52" t="s">
        <v>4238</v>
      </c>
      <c r="V1350" s="26">
        <f>IF(E1350="","",SUMIF(OUTBOUND!$G:$G,WMS!E1350,OUTBOUND!$L:$L))</f>
        <v>10</v>
      </c>
      <c r="W1350" s="26">
        <f>IF(E1350="","",SUMIF(OUTBOUND!$G:$G,WMS!E1350,OUTBOUND!$M:$M))</f>
        <v>120</v>
      </c>
      <c r="X1350" s="73">
        <f>IF(E1350="","",SUMIF(OUTBOUND!$G:$G,WMS!E1350,OUTBOUND!$O:$O))</f>
        <v>50.7</v>
      </c>
      <c r="Y1350" s="73">
        <f>IF(E1350="","",SUMIF(OUTBOUND!$G:$G,WMS!E1350,OUTBOUND!$AC:$AC))</f>
        <v>49</v>
      </c>
      <c r="Z1350" s="73">
        <f>IF(E1350="","",SUMIF(OUTBOUND!$G:$G,WMS!E1350,OUTBOUND!$P:$P))</f>
        <v>0.13</v>
      </c>
      <c r="AA1350" s="26">
        <f t="shared" si="472"/>
        <v>6</v>
      </c>
      <c r="AB1350" s="26">
        <f t="shared" si="473"/>
        <v>72</v>
      </c>
      <c r="AC1350" s="73">
        <f t="shared" si="474"/>
        <v>30.42</v>
      </c>
      <c r="AD1350" s="73">
        <f t="shared" si="475"/>
        <v>29.4</v>
      </c>
      <c r="AE1350" s="73">
        <f t="shared" si="476"/>
        <v>0.07</v>
      </c>
      <c r="AF1350" s="82" t="b">
        <f t="shared" si="477"/>
        <v>1</v>
      </c>
    </row>
    <row r="1351" spans="1:32">
      <c r="A1351" s="43" t="s">
        <v>3685</v>
      </c>
      <c r="B1351" s="19" t="s">
        <v>2298</v>
      </c>
      <c r="C1351" s="19" t="s">
        <v>4504</v>
      </c>
      <c r="D1351" s="19" t="s">
        <v>4534</v>
      </c>
      <c r="E1351" s="58" t="str">
        <f t="shared" si="466"/>
        <v>KG-ARI-1909-00203-04743/42789604</v>
      </c>
      <c r="F1351" s="19" t="s">
        <v>2300</v>
      </c>
      <c r="G1351" s="19" t="s">
        <v>2311</v>
      </c>
      <c r="H1351" s="45">
        <v>43735</v>
      </c>
      <c r="I1351" s="46">
        <v>63</v>
      </c>
      <c r="J1351" s="46">
        <v>126</v>
      </c>
      <c r="K1351" s="67">
        <f t="shared" si="467"/>
        <v>2</v>
      </c>
      <c r="L1351" s="47">
        <v>5.61</v>
      </c>
      <c r="M1351" s="68">
        <f t="shared" si="468"/>
        <v>353.43</v>
      </c>
      <c r="N1351" s="46">
        <v>36</v>
      </c>
      <c r="O1351" s="46">
        <v>24.5</v>
      </c>
      <c r="P1351" s="46">
        <v>24.5</v>
      </c>
      <c r="Q1351" s="73">
        <f t="shared" si="469"/>
        <v>0.022</v>
      </c>
      <c r="R1351" s="67">
        <f t="shared" si="470"/>
        <v>1.36</v>
      </c>
      <c r="S1351" s="74">
        <f t="shared" si="471"/>
        <v>2.3</v>
      </c>
      <c r="T1351" s="51">
        <v>289.8</v>
      </c>
      <c r="U1351" s="52" t="s">
        <v>4238</v>
      </c>
      <c r="V1351" s="26">
        <f>IF(E1351="","",SUMIF(OUTBOUND!$G:$G,WMS!E1351,OUTBOUND!$L:$L))</f>
        <v>15</v>
      </c>
      <c r="W1351" s="26">
        <f>IF(E1351="","",SUMIF(OUTBOUND!$G:$G,WMS!E1351,OUTBOUND!$M:$M))</f>
        <v>30</v>
      </c>
      <c r="X1351" s="73">
        <f>IF(E1351="","",SUMIF(OUTBOUND!$G:$G,WMS!E1351,OUTBOUND!$O:$O))</f>
        <v>84.15</v>
      </c>
      <c r="Y1351" s="73">
        <f>IF(E1351="","",SUMIF(OUTBOUND!$G:$G,WMS!E1351,OUTBOUND!$AC:$AC))</f>
        <v>69</v>
      </c>
      <c r="Z1351" s="73">
        <f>IF(E1351="","",SUMIF(OUTBOUND!$G:$G,WMS!E1351,OUTBOUND!$P:$P))</f>
        <v>0.33</v>
      </c>
      <c r="AA1351" s="26">
        <f t="shared" si="472"/>
        <v>48</v>
      </c>
      <c r="AB1351" s="26">
        <f t="shared" si="473"/>
        <v>96</v>
      </c>
      <c r="AC1351" s="73">
        <f t="shared" si="474"/>
        <v>269.28</v>
      </c>
      <c r="AD1351" s="73">
        <f t="shared" si="475"/>
        <v>220.8</v>
      </c>
      <c r="AE1351" s="73">
        <f t="shared" si="476"/>
        <v>1.03</v>
      </c>
      <c r="AF1351" s="82" t="b">
        <f t="shared" si="477"/>
        <v>1</v>
      </c>
    </row>
    <row r="1352" spans="1:32">
      <c r="A1352" s="43" t="s">
        <v>3685</v>
      </c>
      <c r="B1352" s="19" t="s">
        <v>2298</v>
      </c>
      <c r="C1352" s="19" t="s">
        <v>4504</v>
      </c>
      <c r="D1352" s="19" t="s">
        <v>4535</v>
      </c>
      <c r="E1352" s="58" t="str">
        <f t="shared" si="466"/>
        <v>KG-ARI-1909-00203-04743/42789598</v>
      </c>
      <c r="F1352" s="19" t="s">
        <v>2300</v>
      </c>
      <c r="G1352" s="19" t="s">
        <v>2313</v>
      </c>
      <c r="H1352" s="45">
        <v>43735</v>
      </c>
      <c r="I1352" s="46">
        <v>112</v>
      </c>
      <c r="J1352" s="46">
        <v>224</v>
      </c>
      <c r="K1352" s="67">
        <f t="shared" si="467"/>
        <v>2</v>
      </c>
      <c r="L1352" s="47">
        <v>12.05</v>
      </c>
      <c r="M1352" s="68">
        <f t="shared" si="468"/>
        <v>1349.6</v>
      </c>
      <c r="N1352" s="46">
        <v>38</v>
      </c>
      <c r="O1352" s="46">
        <v>31.5</v>
      </c>
      <c r="P1352" s="46">
        <v>31.5</v>
      </c>
      <c r="Q1352" s="73">
        <f t="shared" si="469"/>
        <v>0.038</v>
      </c>
      <c r="R1352" s="67">
        <f t="shared" si="470"/>
        <v>4.22</v>
      </c>
      <c r="S1352" s="74">
        <f t="shared" si="471"/>
        <v>5.6</v>
      </c>
      <c r="T1352" s="51">
        <v>1254.4</v>
      </c>
      <c r="U1352" s="52" t="s">
        <v>4238</v>
      </c>
      <c r="V1352" s="26">
        <f>IF(E1352="","",SUMIF(OUTBOUND!$G:$G,WMS!E1352,OUTBOUND!$L:$L))</f>
        <v>24</v>
      </c>
      <c r="W1352" s="26">
        <f>IF(E1352="","",SUMIF(OUTBOUND!$G:$G,WMS!E1352,OUTBOUND!$M:$M))</f>
        <v>48</v>
      </c>
      <c r="X1352" s="73">
        <f>IF(E1352="","",SUMIF(OUTBOUND!$G:$G,WMS!E1352,OUTBOUND!$O:$O))</f>
        <v>289.2</v>
      </c>
      <c r="Y1352" s="73">
        <f>IF(E1352="","",SUMIF(OUTBOUND!$G:$G,WMS!E1352,OUTBOUND!$AC:$AC))</f>
        <v>268.8</v>
      </c>
      <c r="Z1352" s="73">
        <f>IF(E1352="","",SUMIF(OUTBOUND!$G:$G,WMS!E1352,OUTBOUND!$P:$P))</f>
        <v>0.912</v>
      </c>
      <c r="AA1352" s="26">
        <f t="shared" si="472"/>
        <v>88</v>
      </c>
      <c r="AB1352" s="26">
        <f t="shared" si="473"/>
        <v>176</v>
      </c>
      <c r="AC1352" s="73">
        <f t="shared" si="474"/>
        <v>1060.4</v>
      </c>
      <c r="AD1352" s="73">
        <f t="shared" si="475"/>
        <v>985.6</v>
      </c>
      <c r="AE1352" s="73">
        <f t="shared" si="476"/>
        <v>3.308</v>
      </c>
      <c r="AF1352" s="82" t="b">
        <f t="shared" si="477"/>
        <v>1</v>
      </c>
    </row>
    <row r="1353" spans="1:32">
      <c r="A1353" s="43" t="s">
        <v>3685</v>
      </c>
      <c r="B1353" s="19" t="s">
        <v>2298</v>
      </c>
      <c r="C1353" s="19" t="s">
        <v>4504</v>
      </c>
      <c r="D1353" s="19" t="s">
        <v>4536</v>
      </c>
      <c r="E1353" s="58" t="str">
        <f t="shared" si="466"/>
        <v>KG-ARI-1909-00203-04743/42756439</v>
      </c>
      <c r="F1353" s="19" t="s">
        <v>2300</v>
      </c>
      <c r="G1353" s="19" t="s">
        <v>2315</v>
      </c>
      <c r="H1353" s="45">
        <v>43735</v>
      </c>
      <c r="I1353" s="46">
        <v>16</v>
      </c>
      <c r="J1353" s="46">
        <v>192</v>
      </c>
      <c r="K1353" s="67">
        <f t="shared" si="467"/>
        <v>12</v>
      </c>
      <c r="L1353" s="47">
        <v>4.1</v>
      </c>
      <c r="M1353" s="68">
        <f t="shared" si="468"/>
        <v>65.6</v>
      </c>
      <c r="N1353" s="46">
        <v>28</v>
      </c>
      <c r="O1353" s="46">
        <v>20</v>
      </c>
      <c r="P1353" s="46">
        <v>24</v>
      </c>
      <c r="Q1353" s="73">
        <f t="shared" si="469"/>
        <v>0.013</v>
      </c>
      <c r="R1353" s="67">
        <f t="shared" si="470"/>
        <v>0.22</v>
      </c>
      <c r="S1353" s="74">
        <f t="shared" si="471"/>
        <v>0.325</v>
      </c>
      <c r="T1353" s="51">
        <v>62.4</v>
      </c>
      <c r="U1353" s="52" t="s">
        <v>4238</v>
      </c>
      <c r="V1353" s="26">
        <f>IF(E1353="","",SUMIF(OUTBOUND!$G:$G,WMS!E1353,OUTBOUND!$L:$L))</f>
        <v>3</v>
      </c>
      <c r="W1353" s="26">
        <f>IF(E1353="","",SUMIF(OUTBOUND!$G:$G,WMS!E1353,OUTBOUND!$M:$M))</f>
        <v>36</v>
      </c>
      <c r="X1353" s="73">
        <f>IF(E1353="","",SUMIF(OUTBOUND!$G:$G,WMS!E1353,OUTBOUND!$O:$O))</f>
        <v>12.3</v>
      </c>
      <c r="Y1353" s="73">
        <f>IF(E1353="","",SUMIF(OUTBOUND!$G:$G,WMS!E1353,OUTBOUND!$AC:$AC))</f>
        <v>11.7</v>
      </c>
      <c r="Z1353" s="73">
        <f>IF(E1353="","",SUMIF(OUTBOUND!$G:$G,WMS!E1353,OUTBOUND!$P:$P))</f>
        <v>0.039</v>
      </c>
      <c r="AA1353" s="26">
        <f t="shared" si="472"/>
        <v>13</v>
      </c>
      <c r="AB1353" s="26">
        <f t="shared" si="473"/>
        <v>156</v>
      </c>
      <c r="AC1353" s="73">
        <f t="shared" si="474"/>
        <v>53.3</v>
      </c>
      <c r="AD1353" s="73">
        <f t="shared" si="475"/>
        <v>50.7</v>
      </c>
      <c r="AE1353" s="73">
        <f t="shared" si="476"/>
        <v>0.181</v>
      </c>
      <c r="AF1353" s="82" t="b">
        <f t="shared" si="477"/>
        <v>1</v>
      </c>
    </row>
    <row r="1354" spans="1:32">
      <c r="A1354" s="43" t="s">
        <v>3685</v>
      </c>
      <c r="B1354" s="19" t="s">
        <v>2298</v>
      </c>
      <c r="C1354" s="19" t="s">
        <v>4504</v>
      </c>
      <c r="D1354" s="19" t="s">
        <v>4537</v>
      </c>
      <c r="E1354" s="58" t="str">
        <f t="shared" si="466"/>
        <v>KG-ARI-1909-00203-04743/42756231</v>
      </c>
      <c r="F1354" s="19" t="s">
        <v>2300</v>
      </c>
      <c r="G1354" s="19" t="s">
        <v>2317</v>
      </c>
      <c r="H1354" s="45">
        <v>43735</v>
      </c>
      <c r="I1354" s="46">
        <v>13</v>
      </c>
      <c r="J1354" s="46">
        <v>156</v>
      </c>
      <c r="K1354" s="67">
        <f t="shared" si="467"/>
        <v>12</v>
      </c>
      <c r="L1354" s="47">
        <v>8.91</v>
      </c>
      <c r="M1354" s="68">
        <f t="shared" si="468"/>
        <v>115.83</v>
      </c>
      <c r="N1354" s="46">
        <v>28.5</v>
      </c>
      <c r="O1354" s="46">
        <v>18</v>
      </c>
      <c r="P1354" s="46">
        <v>29</v>
      </c>
      <c r="Q1354" s="73">
        <f t="shared" si="469"/>
        <v>0.015</v>
      </c>
      <c r="R1354" s="67">
        <f t="shared" si="470"/>
        <v>0.19</v>
      </c>
      <c r="S1354" s="74">
        <f t="shared" si="471"/>
        <v>0.7</v>
      </c>
      <c r="T1354" s="51">
        <v>109.2</v>
      </c>
      <c r="U1354" s="52" t="s">
        <v>4238</v>
      </c>
      <c r="V1354" s="26">
        <f>IF(E1354="","",SUMIF(OUTBOUND!$G:$G,WMS!E1354,OUTBOUND!$L:$L))</f>
        <v>6</v>
      </c>
      <c r="W1354" s="26">
        <f>IF(E1354="","",SUMIF(OUTBOUND!$G:$G,WMS!E1354,OUTBOUND!$M:$M))</f>
        <v>72</v>
      </c>
      <c r="X1354" s="73">
        <f>IF(E1354="","",SUMIF(OUTBOUND!$G:$G,WMS!E1354,OUTBOUND!$O:$O))</f>
        <v>53.46</v>
      </c>
      <c r="Y1354" s="73">
        <f>IF(E1354="","",SUMIF(OUTBOUND!$G:$G,WMS!E1354,OUTBOUND!$AC:$AC))</f>
        <v>50.4</v>
      </c>
      <c r="Z1354" s="73">
        <f>IF(E1354="","",SUMIF(OUTBOUND!$G:$G,WMS!E1354,OUTBOUND!$P:$P))</f>
        <v>0.09</v>
      </c>
      <c r="AA1354" s="26">
        <f t="shared" si="472"/>
        <v>7</v>
      </c>
      <c r="AB1354" s="26">
        <f t="shared" si="473"/>
        <v>84</v>
      </c>
      <c r="AC1354" s="73">
        <f t="shared" si="474"/>
        <v>62.37</v>
      </c>
      <c r="AD1354" s="73">
        <f t="shared" si="475"/>
        <v>58.8</v>
      </c>
      <c r="AE1354" s="73">
        <f t="shared" si="476"/>
        <v>0.1</v>
      </c>
      <c r="AF1354" s="82" t="b">
        <f t="shared" si="477"/>
        <v>1</v>
      </c>
    </row>
    <row r="1355" spans="1:32">
      <c r="A1355" s="43" t="s">
        <v>3685</v>
      </c>
      <c r="B1355" s="19" t="s">
        <v>2319</v>
      </c>
      <c r="C1355" s="19" t="s">
        <v>4538</v>
      </c>
      <c r="D1355" s="19" t="s">
        <v>4539</v>
      </c>
      <c r="E1355" s="58" t="str">
        <f t="shared" si="466"/>
        <v>KG-ARI-1909-00203-04669/42687894</v>
      </c>
      <c r="F1355" s="19" t="s">
        <v>2321</v>
      </c>
      <c r="G1355" s="19" t="s">
        <v>2322</v>
      </c>
      <c r="H1355" s="45">
        <v>43735</v>
      </c>
      <c r="I1355" s="46">
        <v>5</v>
      </c>
      <c r="J1355" s="46">
        <v>60</v>
      </c>
      <c r="K1355" s="67">
        <f t="shared" si="467"/>
        <v>12</v>
      </c>
      <c r="L1355" s="47">
        <v>1.18</v>
      </c>
      <c r="M1355" s="68">
        <f t="shared" si="468"/>
        <v>5.9</v>
      </c>
      <c r="N1355" s="46">
        <v>36.5</v>
      </c>
      <c r="O1355" s="46">
        <v>26</v>
      </c>
      <c r="P1355" s="46">
        <v>18</v>
      </c>
      <c r="Q1355" s="73">
        <f t="shared" si="469"/>
        <v>0.017</v>
      </c>
      <c r="R1355" s="67">
        <f t="shared" si="470"/>
        <v>0.09</v>
      </c>
      <c r="S1355" s="74">
        <f t="shared" si="471"/>
        <v>0.0816666666666667</v>
      </c>
      <c r="T1355" s="51">
        <v>4.9</v>
      </c>
      <c r="U1355" s="52" t="s">
        <v>4238</v>
      </c>
      <c r="V1355" s="26">
        <f>IF(E1355="","",SUMIF(OUTBOUND!$G:$G,WMS!E1355,OUTBOUND!$L:$L))</f>
        <v>3</v>
      </c>
      <c r="W1355" s="26">
        <f>IF(E1355="","",SUMIF(OUTBOUND!$G:$G,WMS!E1355,OUTBOUND!$M:$M))</f>
        <v>36</v>
      </c>
      <c r="X1355" s="73">
        <f>IF(E1355="","",SUMIF(OUTBOUND!$G:$G,WMS!E1355,OUTBOUND!$O:$O))</f>
        <v>3.54</v>
      </c>
      <c r="Y1355" s="73">
        <f>IF(E1355="","",SUMIF(OUTBOUND!$G:$G,WMS!E1355,OUTBOUND!$AC:$AC))</f>
        <v>2.94</v>
      </c>
      <c r="Z1355" s="73">
        <f>IF(E1355="","",SUMIF(OUTBOUND!$G:$G,WMS!E1355,OUTBOUND!$P:$P))</f>
        <v>0.051</v>
      </c>
      <c r="AA1355" s="26">
        <f t="shared" si="472"/>
        <v>2</v>
      </c>
      <c r="AB1355" s="26">
        <f t="shared" si="473"/>
        <v>24</v>
      </c>
      <c r="AC1355" s="73">
        <f t="shared" si="474"/>
        <v>2.36</v>
      </c>
      <c r="AD1355" s="73">
        <f t="shared" si="475"/>
        <v>1.96</v>
      </c>
      <c r="AE1355" s="73">
        <f t="shared" si="476"/>
        <v>0.039</v>
      </c>
      <c r="AF1355" s="82" t="b">
        <f t="shared" si="477"/>
        <v>1</v>
      </c>
    </row>
    <row r="1356" spans="1:32">
      <c r="A1356" s="43" t="s">
        <v>3685</v>
      </c>
      <c r="B1356" s="19" t="s">
        <v>2319</v>
      </c>
      <c r="C1356" s="19" t="s">
        <v>4538</v>
      </c>
      <c r="D1356" s="19" t="s">
        <v>4540</v>
      </c>
      <c r="E1356" s="58" t="str">
        <f t="shared" si="466"/>
        <v>KG-ARI-1909-00203-04669/42743774</v>
      </c>
      <c r="F1356" s="19" t="s">
        <v>2321</v>
      </c>
      <c r="G1356" s="19" t="s">
        <v>2322</v>
      </c>
      <c r="H1356" s="45">
        <v>43735</v>
      </c>
      <c r="I1356" s="46">
        <v>14</v>
      </c>
      <c r="J1356" s="46">
        <v>168</v>
      </c>
      <c r="K1356" s="67">
        <f t="shared" si="467"/>
        <v>12</v>
      </c>
      <c r="L1356" s="47">
        <v>0.3</v>
      </c>
      <c r="M1356" s="68">
        <f t="shared" si="468"/>
        <v>4.2</v>
      </c>
      <c r="N1356" s="46">
        <v>27</v>
      </c>
      <c r="O1356" s="46">
        <v>12.5</v>
      </c>
      <c r="P1356" s="46">
        <v>15</v>
      </c>
      <c r="Q1356" s="73">
        <f t="shared" si="469"/>
        <v>0.005</v>
      </c>
      <c r="R1356" s="67">
        <f t="shared" si="470"/>
        <v>0.07</v>
      </c>
      <c r="S1356" s="74">
        <f t="shared" si="471"/>
        <v>0.0108333333333333</v>
      </c>
      <c r="T1356" s="51">
        <v>1.82</v>
      </c>
      <c r="U1356" s="52" t="s">
        <v>4238</v>
      </c>
      <c r="V1356" s="26">
        <f>IF(E1356="","",SUMIF(OUTBOUND!$G:$G,WMS!E1356,OUTBOUND!$L:$L))</f>
        <v>3</v>
      </c>
      <c r="W1356" s="26">
        <f>IF(E1356="","",SUMIF(OUTBOUND!$G:$G,WMS!E1356,OUTBOUND!$M:$M))</f>
        <v>36</v>
      </c>
      <c r="X1356" s="73">
        <f>IF(E1356="","",SUMIF(OUTBOUND!$G:$G,WMS!E1356,OUTBOUND!$O:$O))</f>
        <v>0.9</v>
      </c>
      <c r="Y1356" s="73">
        <f>IF(E1356="","",SUMIF(OUTBOUND!$G:$G,WMS!E1356,OUTBOUND!$AC:$AC))</f>
        <v>0.389999999999999</v>
      </c>
      <c r="Z1356" s="73">
        <f>IF(E1356="","",SUMIF(OUTBOUND!$G:$G,WMS!E1356,OUTBOUND!$P:$P))</f>
        <v>0.015</v>
      </c>
      <c r="AA1356" s="26">
        <f t="shared" si="472"/>
        <v>11</v>
      </c>
      <c r="AB1356" s="26">
        <f t="shared" si="473"/>
        <v>132</v>
      </c>
      <c r="AC1356" s="73">
        <f t="shared" si="474"/>
        <v>3.3</v>
      </c>
      <c r="AD1356" s="73">
        <f t="shared" si="475"/>
        <v>1.43</v>
      </c>
      <c r="AE1356" s="73">
        <f t="shared" si="476"/>
        <v>0.055</v>
      </c>
      <c r="AF1356" s="82" t="b">
        <f t="shared" si="477"/>
        <v>1</v>
      </c>
    </row>
    <row r="1357" spans="1:32">
      <c r="A1357" s="43" t="s">
        <v>3685</v>
      </c>
      <c r="B1357" s="19" t="s">
        <v>2319</v>
      </c>
      <c r="C1357" s="19" t="s">
        <v>4538</v>
      </c>
      <c r="D1357" s="19" t="s">
        <v>4541</v>
      </c>
      <c r="E1357" s="58" t="str">
        <f t="shared" si="466"/>
        <v>KG-ARI-1909-00203-04669/42687924</v>
      </c>
      <c r="F1357" s="19" t="s">
        <v>2321</v>
      </c>
      <c r="G1357" s="19" t="s">
        <v>2322</v>
      </c>
      <c r="H1357" s="45">
        <v>43735</v>
      </c>
      <c r="I1357" s="46">
        <v>7</v>
      </c>
      <c r="J1357" s="46">
        <v>84</v>
      </c>
      <c r="K1357" s="67">
        <f t="shared" si="467"/>
        <v>12</v>
      </c>
      <c r="L1357" s="47">
        <v>0.94</v>
      </c>
      <c r="M1357" s="68">
        <f t="shared" si="468"/>
        <v>6.58</v>
      </c>
      <c r="N1357" s="46">
        <v>34.5</v>
      </c>
      <c r="O1357" s="46">
        <v>24</v>
      </c>
      <c r="P1357" s="46">
        <v>14</v>
      </c>
      <c r="Q1357" s="73">
        <f t="shared" si="469"/>
        <v>0.012</v>
      </c>
      <c r="R1357" s="67">
        <f t="shared" si="470"/>
        <v>0.08</v>
      </c>
      <c r="S1357" s="74">
        <f t="shared" si="471"/>
        <v>0.0508333333333333</v>
      </c>
      <c r="T1357" s="51">
        <v>4.27</v>
      </c>
      <c r="U1357" s="52" t="s">
        <v>4238</v>
      </c>
      <c r="V1357" s="26">
        <f>IF(E1357="","",SUMIF(OUTBOUND!$G:$G,WMS!E1357,OUTBOUND!$L:$L))</f>
        <v>4</v>
      </c>
      <c r="W1357" s="26">
        <f>IF(E1357="","",SUMIF(OUTBOUND!$G:$G,WMS!E1357,OUTBOUND!$M:$M))</f>
        <v>48</v>
      </c>
      <c r="X1357" s="73">
        <f>IF(E1357="","",SUMIF(OUTBOUND!$G:$G,WMS!E1357,OUTBOUND!$O:$O))</f>
        <v>3.76</v>
      </c>
      <c r="Y1357" s="73">
        <f>IF(E1357="","",SUMIF(OUTBOUND!$G:$G,WMS!E1357,OUTBOUND!$AC:$AC))</f>
        <v>2.44</v>
      </c>
      <c r="Z1357" s="73">
        <f>IF(E1357="","",SUMIF(OUTBOUND!$G:$G,WMS!E1357,OUTBOUND!$P:$P))</f>
        <v>0.048</v>
      </c>
      <c r="AA1357" s="26">
        <f t="shared" si="472"/>
        <v>3</v>
      </c>
      <c r="AB1357" s="26">
        <f t="shared" si="473"/>
        <v>36</v>
      </c>
      <c r="AC1357" s="73">
        <f t="shared" si="474"/>
        <v>2.82</v>
      </c>
      <c r="AD1357" s="73">
        <f t="shared" si="475"/>
        <v>1.83</v>
      </c>
      <c r="AE1357" s="73">
        <f t="shared" si="476"/>
        <v>0.032</v>
      </c>
      <c r="AF1357" s="82" t="b">
        <f t="shared" si="477"/>
        <v>1</v>
      </c>
    </row>
    <row r="1358" spans="1:32">
      <c r="A1358" s="43" t="s">
        <v>3685</v>
      </c>
      <c r="B1358" s="19" t="s">
        <v>2319</v>
      </c>
      <c r="C1358" s="19" t="s">
        <v>4538</v>
      </c>
      <c r="D1358" s="19" t="s">
        <v>4542</v>
      </c>
      <c r="E1358" s="58" t="str">
        <f t="shared" si="466"/>
        <v>KG-ARI-1909-00203-04669/42590767</v>
      </c>
      <c r="F1358" s="19" t="s">
        <v>2321</v>
      </c>
      <c r="G1358" s="19" t="s">
        <v>2322</v>
      </c>
      <c r="H1358" s="45">
        <v>43735</v>
      </c>
      <c r="I1358" s="46">
        <v>6</v>
      </c>
      <c r="J1358" s="46">
        <v>72</v>
      </c>
      <c r="K1358" s="67">
        <f t="shared" si="467"/>
        <v>12</v>
      </c>
      <c r="L1358" s="47">
        <v>0.2</v>
      </c>
      <c r="M1358" s="68">
        <f t="shared" si="468"/>
        <v>1.2</v>
      </c>
      <c r="N1358" s="46">
        <v>19.5</v>
      </c>
      <c r="O1358" s="46">
        <v>14</v>
      </c>
      <c r="P1358" s="46">
        <v>15</v>
      </c>
      <c r="Q1358" s="73">
        <f t="shared" si="469"/>
        <v>0.004</v>
      </c>
      <c r="R1358" s="67">
        <f t="shared" si="470"/>
        <v>0.02</v>
      </c>
      <c r="S1358" s="74">
        <f t="shared" si="471"/>
        <v>0.00666666666666667</v>
      </c>
      <c r="T1358" s="51">
        <v>0.48</v>
      </c>
      <c r="U1358" s="52" t="s">
        <v>4238</v>
      </c>
      <c r="V1358" s="26">
        <f>IF(E1358="","",SUMIF(OUTBOUND!$G:$G,WMS!E1358,OUTBOUND!$L:$L))</f>
        <v>2</v>
      </c>
      <c r="W1358" s="26">
        <f>IF(E1358="","",SUMIF(OUTBOUND!$G:$G,WMS!E1358,OUTBOUND!$M:$M))</f>
        <v>24</v>
      </c>
      <c r="X1358" s="73">
        <f>IF(E1358="","",SUMIF(OUTBOUND!$G:$G,WMS!E1358,OUTBOUND!$O:$O))</f>
        <v>0.4</v>
      </c>
      <c r="Y1358" s="73">
        <f>IF(E1358="","",SUMIF(OUTBOUND!$G:$G,WMS!E1358,OUTBOUND!$AC:$AC))</f>
        <v>0.16</v>
      </c>
      <c r="Z1358" s="73">
        <f>IF(E1358="","",SUMIF(OUTBOUND!$G:$G,WMS!E1358,OUTBOUND!$P:$P))</f>
        <v>0.008</v>
      </c>
      <c r="AA1358" s="26">
        <f t="shared" si="472"/>
        <v>4</v>
      </c>
      <c r="AB1358" s="26">
        <f t="shared" si="473"/>
        <v>48</v>
      </c>
      <c r="AC1358" s="73">
        <f t="shared" si="474"/>
        <v>0.8</v>
      </c>
      <c r="AD1358" s="73">
        <f t="shared" si="475"/>
        <v>0.32</v>
      </c>
      <c r="AE1358" s="73">
        <f t="shared" si="476"/>
        <v>0.012</v>
      </c>
      <c r="AF1358" s="82" t="b">
        <f t="shared" si="477"/>
        <v>1</v>
      </c>
    </row>
    <row r="1359" spans="1:32">
      <c r="A1359" s="43" t="s">
        <v>3685</v>
      </c>
      <c r="B1359" s="19" t="s">
        <v>2319</v>
      </c>
      <c r="C1359" s="19" t="s">
        <v>4538</v>
      </c>
      <c r="D1359" s="19" t="s">
        <v>4543</v>
      </c>
      <c r="E1359" s="58" t="str">
        <f t="shared" si="466"/>
        <v>KG-ARI-1909-00203-04669/42743996</v>
      </c>
      <c r="F1359" s="19" t="s">
        <v>2321</v>
      </c>
      <c r="G1359" s="19" t="s">
        <v>2322</v>
      </c>
      <c r="H1359" s="45">
        <v>43735</v>
      </c>
      <c r="I1359" s="46">
        <v>25</v>
      </c>
      <c r="J1359" s="46">
        <v>300</v>
      </c>
      <c r="K1359" s="67">
        <f t="shared" si="467"/>
        <v>12</v>
      </c>
      <c r="L1359" s="47">
        <v>0.3</v>
      </c>
      <c r="M1359" s="68">
        <f t="shared" si="468"/>
        <v>7.5</v>
      </c>
      <c r="N1359" s="46">
        <v>29</v>
      </c>
      <c r="O1359" s="46">
        <v>13</v>
      </c>
      <c r="P1359" s="46">
        <v>15</v>
      </c>
      <c r="Q1359" s="73">
        <f t="shared" si="469"/>
        <v>0.006</v>
      </c>
      <c r="R1359" s="67">
        <f t="shared" si="470"/>
        <v>0.14</v>
      </c>
      <c r="S1359" s="74">
        <f t="shared" si="471"/>
        <v>0.0133333333333333</v>
      </c>
      <c r="T1359" s="51">
        <v>4</v>
      </c>
      <c r="U1359" s="52" t="s">
        <v>4238</v>
      </c>
      <c r="V1359" s="26">
        <f>IF(E1359="","",SUMIF(OUTBOUND!$G:$G,WMS!E1359,OUTBOUND!$L:$L))</f>
        <v>8</v>
      </c>
      <c r="W1359" s="26">
        <f>IF(E1359="","",SUMIF(OUTBOUND!$G:$G,WMS!E1359,OUTBOUND!$M:$M))</f>
        <v>96</v>
      </c>
      <c r="X1359" s="73">
        <f>IF(E1359="","",SUMIF(OUTBOUND!$G:$G,WMS!E1359,OUTBOUND!$O:$O))</f>
        <v>2.4</v>
      </c>
      <c r="Y1359" s="73">
        <f>IF(E1359="","",SUMIF(OUTBOUND!$G:$G,WMS!E1359,OUTBOUND!$AC:$AC))</f>
        <v>1.28</v>
      </c>
      <c r="Z1359" s="73">
        <f>IF(E1359="","",SUMIF(OUTBOUND!$G:$G,WMS!E1359,OUTBOUND!$P:$P))</f>
        <v>0.048</v>
      </c>
      <c r="AA1359" s="26">
        <f t="shared" si="472"/>
        <v>17</v>
      </c>
      <c r="AB1359" s="26">
        <f t="shared" si="473"/>
        <v>204</v>
      </c>
      <c r="AC1359" s="73">
        <f t="shared" si="474"/>
        <v>5.1</v>
      </c>
      <c r="AD1359" s="73">
        <f t="shared" si="475"/>
        <v>2.72</v>
      </c>
      <c r="AE1359" s="73">
        <f t="shared" si="476"/>
        <v>0.092</v>
      </c>
      <c r="AF1359" s="82" t="b">
        <f t="shared" si="477"/>
        <v>1</v>
      </c>
    </row>
    <row r="1360" spans="1:32">
      <c r="A1360" s="43" t="s">
        <v>3685</v>
      </c>
      <c r="B1360" s="19" t="s">
        <v>2319</v>
      </c>
      <c r="C1360" s="19" t="s">
        <v>4538</v>
      </c>
      <c r="D1360" s="19" t="s">
        <v>4544</v>
      </c>
      <c r="E1360" s="58" t="str">
        <f t="shared" si="466"/>
        <v>KG-ARI-1909-00203-04669/42687948</v>
      </c>
      <c r="F1360" s="19" t="s">
        <v>2321</v>
      </c>
      <c r="G1360" s="19" t="s">
        <v>2322</v>
      </c>
      <c r="H1360" s="45">
        <v>43735</v>
      </c>
      <c r="I1360" s="46">
        <v>8</v>
      </c>
      <c r="J1360" s="46">
        <v>96</v>
      </c>
      <c r="K1360" s="67">
        <f t="shared" si="467"/>
        <v>12</v>
      </c>
      <c r="L1360" s="47">
        <v>0.94</v>
      </c>
      <c r="M1360" s="68">
        <f t="shared" si="468"/>
        <v>7.52</v>
      </c>
      <c r="N1360" s="46">
        <v>34.5</v>
      </c>
      <c r="O1360" s="46">
        <v>24</v>
      </c>
      <c r="P1360" s="46">
        <v>14</v>
      </c>
      <c r="Q1360" s="73">
        <f t="shared" si="469"/>
        <v>0.012</v>
      </c>
      <c r="R1360" s="67">
        <f t="shared" si="470"/>
        <v>0.09</v>
      </c>
      <c r="S1360" s="74">
        <f t="shared" si="471"/>
        <v>0.0508333333333333</v>
      </c>
      <c r="T1360" s="51">
        <v>4.88</v>
      </c>
      <c r="U1360" s="52" t="s">
        <v>4238</v>
      </c>
      <c r="V1360" s="26">
        <f>IF(E1360="","",SUMIF(OUTBOUND!$G:$G,WMS!E1360,OUTBOUND!$L:$L))</f>
        <v>3</v>
      </c>
      <c r="W1360" s="26">
        <f>IF(E1360="","",SUMIF(OUTBOUND!$G:$G,WMS!E1360,OUTBOUND!$M:$M))</f>
        <v>36</v>
      </c>
      <c r="X1360" s="73">
        <f>IF(E1360="","",SUMIF(OUTBOUND!$G:$G,WMS!E1360,OUTBOUND!$O:$O))</f>
        <v>2.82</v>
      </c>
      <c r="Y1360" s="73">
        <f>IF(E1360="","",SUMIF(OUTBOUND!$G:$G,WMS!E1360,OUTBOUND!$AC:$AC))</f>
        <v>1.83</v>
      </c>
      <c r="Z1360" s="73">
        <f>IF(E1360="","",SUMIF(OUTBOUND!$G:$G,WMS!E1360,OUTBOUND!$P:$P))</f>
        <v>0.036</v>
      </c>
      <c r="AA1360" s="26">
        <f t="shared" si="472"/>
        <v>5</v>
      </c>
      <c r="AB1360" s="26">
        <f t="shared" si="473"/>
        <v>60</v>
      </c>
      <c r="AC1360" s="73">
        <f t="shared" si="474"/>
        <v>4.7</v>
      </c>
      <c r="AD1360" s="73">
        <f t="shared" si="475"/>
        <v>3.05</v>
      </c>
      <c r="AE1360" s="73">
        <f t="shared" si="476"/>
        <v>0.054</v>
      </c>
      <c r="AF1360" s="82" t="b">
        <f t="shared" si="477"/>
        <v>1</v>
      </c>
    </row>
    <row r="1361" spans="1:32">
      <c r="A1361" s="43" t="s">
        <v>3685</v>
      </c>
      <c r="B1361" s="19" t="s">
        <v>2319</v>
      </c>
      <c r="C1361" s="19" t="s">
        <v>4538</v>
      </c>
      <c r="D1361" s="19" t="s">
        <v>4545</v>
      </c>
      <c r="E1361" s="58" t="str">
        <f t="shared" si="466"/>
        <v>KG-ARI-1909-00203-04669/42743965</v>
      </c>
      <c r="F1361" s="19" t="s">
        <v>2321</v>
      </c>
      <c r="G1361" s="19" t="s">
        <v>2322</v>
      </c>
      <c r="H1361" s="45">
        <v>43735</v>
      </c>
      <c r="I1361" s="46">
        <v>8</v>
      </c>
      <c r="J1361" s="46">
        <v>96</v>
      </c>
      <c r="K1361" s="67">
        <f t="shared" si="467"/>
        <v>12</v>
      </c>
      <c r="L1361" s="47">
        <v>0.54</v>
      </c>
      <c r="M1361" s="68">
        <f t="shared" si="468"/>
        <v>4.32</v>
      </c>
      <c r="N1361" s="46">
        <v>23.5</v>
      </c>
      <c r="O1361" s="46">
        <v>18.5</v>
      </c>
      <c r="P1361" s="46">
        <v>16</v>
      </c>
      <c r="Q1361" s="73">
        <f t="shared" si="469"/>
        <v>0.007</v>
      </c>
      <c r="R1361" s="67">
        <f t="shared" si="470"/>
        <v>0.06</v>
      </c>
      <c r="S1361" s="74">
        <f t="shared" si="471"/>
        <v>0.0316666666666667</v>
      </c>
      <c r="T1361" s="51">
        <v>3.04</v>
      </c>
      <c r="U1361" s="52" t="s">
        <v>4238</v>
      </c>
      <c r="V1361" s="26">
        <f>IF(E1361="","",SUMIF(OUTBOUND!$G:$G,WMS!E1361,OUTBOUND!$L:$L))</f>
        <v>3</v>
      </c>
      <c r="W1361" s="26">
        <f>IF(E1361="","",SUMIF(OUTBOUND!$G:$G,WMS!E1361,OUTBOUND!$M:$M))</f>
        <v>36</v>
      </c>
      <c r="X1361" s="73">
        <f>IF(E1361="","",SUMIF(OUTBOUND!$G:$G,WMS!E1361,OUTBOUND!$O:$O))</f>
        <v>1.62</v>
      </c>
      <c r="Y1361" s="73">
        <f>IF(E1361="","",SUMIF(OUTBOUND!$G:$G,WMS!E1361,OUTBOUND!$AC:$AC))</f>
        <v>1.14</v>
      </c>
      <c r="Z1361" s="73">
        <f>IF(E1361="","",SUMIF(OUTBOUND!$G:$G,WMS!E1361,OUTBOUND!$P:$P))</f>
        <v>0.021</v>
      </c>
      <c r="AA1361" s="26">
        <f t="shared" si="472"/>
        <v>5</v>
      </c>
      <c r="AB1361" s="26">
        <f t="shared" si="473"/>
        <v>60</v>
      </c>
      <c r="AC1361" s="73">
        <f t="shared" si="474"/>
        <v>2.7</v>
      </c>
      <c r="AD1361" s="73">
        <f t="shared" si="475"/>
        <v>1.9</v>
      </c>
      <c r="AE1361" s="73">
        <f t="shared" si="476"/>
        <v>0.039</v>
      </c>
      <c r="AF1361" s="82" t="b">
        <f t="shared" si="477"/>
        <v>1</v>
      </c>
    </row>
    <row r="1362" spans="1:32">
      <c r="A1362" s="43" t="s">
        <v>3685</v>
      </c>
      <c r="B1362" s="19" t="s">
        <v>2319</v>
      </c>
      <c r="C1362" s="19" t="s">
        <v>4538</v>
      </c>
      <c r="D1362" s="19" t="s">
        <v>4546</v>
      </c>
      <c r="E1362" s="58" t="str">
        <f t="shared" si="466"/>
        <v>KG-ARI-1909-00203-04669/42590729</v>
      </c>
      <c r="F1362" s="19" t="s">
        <v>2321</v>
      </c>
      <c r="G1362" s="19" t="s">
        <v>2322</v>
      </c>
      <c r="H1362" s="45">
        <v>43735</v>
      </c>
      <c r="I1362" s="46">
        <v>6</v>
      </c>
      <c r="J1362" s="46">
        <v>72</v>
      </c>
      <c r="K1362" s="67">
        <f t="shared" si="467"/>
        <v>12</v>
      </c>
      <c r="L1362" s="47">
        <v>0.3</v>
      </c>
      <c r="M1362" s="68">
        <f t="shared" si="468"/>
        <v>1.8</v>
      </c>
      <c r="N1362" s="46">
        <v>29</v>
      </c>
      <c r="O1362" s="46">
        <v>13</v>
      </c>
      <c r="P1362" s="46">
        <v>15</v>
      </c>
      <c r="Q1362" s="73">
        <f t="shared" si="469"/>
        <v>0.006</v>
      </c>
      <c r="R1362" s="67">
        <f t="shared" si="470"/>
        <v>0.03</v>
      </c>
      <c r="S1362" s="74">
        <f t="shared" si="471"/>
        <v>0.0133333333333333</v>
      </c>
      <c r="T1362" s="51">
        <v>0.96</v>
      </c>
      <c r="U1362" s="52" t="s">
        <v>4238</v>
      </c>
      <c r="V1362" s="26">
        <f>IF(E1362="","",SUMIF(OUTBOUND!$G:$G,WMS!E1362,OUTBOUND!$L:$L))</f>
        <v>5</v>
      </c>
      <c r="W1362" s="26">
        <f>IF(E1362="","",SUMIF(OUTBOUND!$G:$G,WMS!E1362,OUTBOUND!$M:$M))</f>
        <v>60</v>
      </c>
      <c r="X1362" s="73">
        <f>IF(E1362="","",SUMIF(OUTBOUND!$G:$G,WMS!E1362,OUTBOUND!$O:$O))</f>
        <v>1.5</v>
      </c>
      <c r="Y1362" s="73">
        <f>IF(E1362="","",SUMIF(OUTBOUND!$G:$G,WMS!E1362,OUTBOUND!$AC:$AC))</f>
        <v>0.799999999999998</v>
      </c>
      <c r="Z1362" s="73">
        <f>IF(E1362="","",SUMIF(OUTBOUND!$G:$G,WMS!E1362,OUTBOUND!$P:$P))</f>
        <v>0.03</v>
      </c>
      <c r="AA1362" s="26">
        <f t="shared" si="472"/>
        <v>1</v>
      </c>
      <c r="AB1362" s="26">
        <f t="shared" si="473"/>
        <v>12</v>
      </c>
      <c r="AC1362" s="73">
        <f t="shared" si="474"/>
        <v>0.3</v>
      </c>
      <c r="AD1362" s="73">
        <f t="shared" si="475"/>
        <v>0.160000000000002</v>
      </c>
      <c r="AE1362" s="73">
        <f t="shared" si="476"/>
        <v>0</v>
      </c>
      <c r="AF1362" s="82" t="b">
        <f t="shared" si="477"/>
        <v>1</v>
      </c>
    </row>
    <row r="1363" spans="1:32">
      <c r="A1363" s="43" t="s">
        <v>3685</v>
      </c>
      <c r="B1363" s="19" t="s">
        <v>2319</v>
      </c>
      <c r="C1363" s="19" t="s">
        <v>4538</v>
      </c>
      <c r="D1363" s="19" t="s">
        <v>4547</v>
      </c>
      <c r="E1363" s="58" t="str">
        <f t="shared" si="466"/>
        <v>KG-ARI-1909-00203-04669/42743897</v>
      </c>
      <c r="F1363" s="19" t="s">
        <v>2321</v>
      </c>
      <c r="G1363" s="19" t="s">
        <v>2322</v>
      </c>
      <c r="H1363" s="45">
        <v>43735</v>
      </c>
      <c r="I1363" s="46">
        <v>8</v>
      </c>
      <c r="J1363" s="46">
        <v>96</v>
      </c>
      <c r="K1363" s="67">
        <f t="shared" si="467"/>
        <v>12</v>
      </c>
      <c r="L1363" s="47">
        <v>0.26</v>
      </c>
      <c r="M1363" s="68">
        <f t="shared" si="468"/>
        <v>2.08</v>
      </c>
      <c r="N1363" s="46">
        <v>27</v>
      </c>
      <c r="O1363" s="46">
        <v>13</v>
      </c>
      <c r="P1363" s="46">
        <v>15</v>
      </c>
      <c r="Q1363" s="73">
        <f t="shared" si="469"/>
        <v>0.005</v>
      </c>
      <c r="R1363" s="67">
        <f t="shared" si="470"/>
        <v>0.04</v>
      </c>
      <c r="S1363" s="74">
        <f t="shared" si="471"/>
        <v>0.0108333333333333</v>
      </c>
      <c r="T1363" s="51">
        <v>1.04</v>
      </c>
      <c r="U1363" s="52" t="s">
        <v>4238</v>
      </c>
      <c r="V1363" s="26">
        <f>IF(E1363="","",SUMIF(OUTBOUND!$G:$G,WMS!E1363,OUTBOUND!$L:$L))</f>
        <v>2</v>
      </c>
      <c r="W1363" s="26">
        <f>IF(E1363="","",SUMIF(OUTBOUND!$G:$G,WMS!E1363,OUTBOUND!$M:$M))</f>
        <v>24</v>
      </c>
      <c r="X1363" s="73">
        <f>IF(E1363="","",SUMIF(OUTBOUND!$G:$G,WMS!E1363,OUTBOUND!$O:$O))</f>
        <v>0.52</v>
      </c>
      <c r="Y1363" s="73">
        <f>IF(E1363="","",SUMIF(OUTBOUND!$G:$G,WMS!E1363,OUTBOUND!$AC:$AC))</f>
        <v>0.259999999999999</v>
      </c>
      <c r="Z1363" s="73">
        <f>IF(E1363="","",SUMIF(OUTBOUND!$G:$G,WMS!E1363,OUTBOUND!$P:$P))</f>
        <v>0.01</v>
      </c>
      <c r="AA1363" s="26">
        <f t="shared" si="472"/>
        <v>6</v>
      </c>
      <c r="AB1363" s="26">
        <f t="shared" si="473"/>
        <v>72</v>
      </c>
      <c r="AC1363" s="73">
        <f t="shared" si="474"/>
        <v>1.56</v>
      </c>
      <c r="AD1363" s="73">
        <f t="shared" si="475"/>
        <v>0.780000000000001</v>
      </c>
      <c r="AE1363" s="73">
        <f t="shared" si="476"/>
        <v>0.03</v>
      </c>
      <c r="AF1363" s="82" t="b">
        <f t="shared" si="477"/>
        <v>1</v>
      </c>
    </row>
    <row r="1364" spans="1:32">
      <c r="A1364" s="43" t="s">
        <v>3685</v>
      </c>
      <c r="B1364" s="19" t="s">
        <v>2319</v>
      </c>
      <c r="C1364" s="19" t="s">
        <v>4538</v>
      </c>
      <c r="D1364" s="19" t="s">
        <v>4548</v>
      </c>
      <c r="E1364" s="58" t="str">
        <f t="shared" si="466"/>
        <v>KG-ARI-1909-00203-04669/42687917</v>
      </c>
      <c r="F1364" s="19" t="s">
        <v>2321</v>
      </c>
      <c r="G1364" s="19" t="s">
        <v>2322</v>
      </c>
      <c r="H1364" s="45">
        <v>43735</v>
      </c>
      <c r="I1364" s="46">
        <v>6</v>
      </c>
      <c r="J1364" s="46">
        <v>72</v>
      </c>
      <c r="K1364" s="67">
        <f t="shared" si="467"/>
        <v>12</v>
      </c>
      <c r="L1364" s="47">
        <v>0.95</v>
      </c>
      <c r="M1364" s="68">
        <f t="shared" si="468"/>
        <v>5.7</v>
      </c>
      <c r="N1364" s="46">
        <v>34.5</v>
      </c>
      <c r="O1364" s="46">
        <v>23</v>
      </c>
      <c r="P1364" s="46">
        <v>14</v>
      </c>
      <c r="Q1364" s="73">
        <f t="shared" si="469"/>
        <v>0.011</v>
      </c>
      <c r="R1364" s="67">
        <f t="shared" si="470"/>
        <v>0.07</v>
      </c>
      <c r="S1364" s="74">
        <f t="shared" si="471"/>
        <v>0.0508333333333333</v>
      </c>
      <c r="T1364" s="51">
        <v>3.66</v>
      </c>
      <c r="U1364" s="52" t="s">
        <v>4238</v>
      </c>
      <c r="V1364" s="26">
        <f>IF(E1364="","",SUMIF(OUTBOUND!$G:$G,WMS!E1364,OUTBOUND!$L:$L))</f>
        <v>2</v>
      </c>
      <c r="W1364" s="26">
        <f>IF(E1364="","",SUMIF(OUTBOUND!$G:$G,WMS!E1364,OUTBOUND!$M:$M))</f>
        <v>24</v>
      </c>
      <c r="X1364" s="73">
        <f>IF(E1364="","",SUMIF(OUTBOUND!$G:$G,WMS!E1364,OUTBOUND!$O:$O))</f>
        <v>1.9</v>
      </c>
      <c r="Y1364" s="73">
        <f>IF(E1364="","",SUMIF(OUTBOUND!$G:$G,WMS!E1364,OUTBOUND!$AC:$AC))</f>
        <v>1.22</v>
      </c>
      <c r="Z1364" s="73">
        <f>IF(E1364="","",SUMIF(OUTBOUND!$G:$G,WMS!E1364,OUTBOUND!$P:$P))</f>
        <v>0.022</v>
      </c>
      <c r="AA1364" s="26">
        <f t="shared" si="472"/>
        <v>4</v>
      </c>
      <c r="AB1364" s="26">
        <f t="shared" si="473"/>
        <v>48</v>
      </c>
      <c r="AC1364" s="73">
        <f t="shared" si="474"/>
        <v>3.8</v>
      </c>
      <c r="AD1364" s="73">
        <f t="shared" si="475"/>
        <v>2.44</v>
      </c>
      <c r="AE1364" s="73">
        <f t="shared" si="476"/>
        <v>0.048</v>
      </c>
      <c r="AF1364" s="82" t="b">
        <f t="shared" si="477"/>
        <v>1</v>
      </c>
    </row>
    <row r="1365" spans="1:32">
      <c r="A1365" s="43" t="s">
        <v>3685</v>
      </c>
      <c r="B1365" s="19" t="s">
        <v>2319</v>
      </c>
      <c r="C1365" s="19" t="s">
        <v>4538</v>
      </c>
      <c r="D1365" s="19" t="s">
        <v>4549</v>
      </c>
      <c r="E1365" s="58" t="str">
        <f t="shared" si="466"/>
        <v>KG-ARI-1909-00203-04669/42743903</v>
      </c>
      <c r="F1365" s="19" t="s">
        <v>2321</v>
      </c>
      <c r="G1365" s="19" t="s">
        <v>2322</v>
      </c>
      <c r="H1365" s="45">
        <v>43735</v>
      </c>
      <c r="I1365" s="46">
        <v>12</v>
      </c>
      <c r="J1365" s="46">
        <v>144</v>
      </c>
      <c r="K1365" s="67">
        <f t="shared" si="467"/>
        <v>12</v>
      </c>
      <c r="L1365" s="47">
        <v>0.25</v>
      </c>
      <c r="M1365" s="68">
        <f t="shared" si="468"/>
        <v>3</v>
      </c>
      <c r="N1365" s="46">
        <v>27</v>
      </c>
      <c r="O1365" s="46">
        <v>12.5</v>
      </c>
      <c r="P1365" s="46">
        <v>15</v>
      </c>
      <c r="Q1365" s="73">
        <f t="shared" si="469"/>
        <v>0.005</v>
      </c>
      <c r="R1365" s="67">
        <f t="shared" si="470"/>
        <v>0.06</v>
      </c>
      <c r="S1365" s="74">
        <f t="shared" si="471"/>
        <v>0.0108333333333333</v>
      </c>
      <c r="T1365" s="51">
        <v>1.56</v>
      </c>
      <c r="U1365" s="52" t="s">
        <v>4238</v>
      </c>
      <c r="V1365" s="26">
        <f>IF(E1365="","",SUMIF(OUTBOUND!$G:$G,WMS!E1365,OUTBOUND!$L:$L))</f>
        <v>4</v>
      </c>
      <c r="W1365" s="26">
        <f>IF(E1365="","",SUMIF(OUTBOUND!$G:$G,WMS!E1365,OUTBOUND!$M:$M))</f>
        <v>48</v>
      </c>
      <c r="X1365" s="73">
        <f>IF(E1365="","",SUMIF(OUTBOUND!$G:$G,WMS!E1365,OUTBOUND!$O:$O))</f>
        <v>1</v>
      </c>
      <c r="Y1365" s="73">
        <f>IF(E1365="","",SUMIF(OUTBOUND!$G:$G,WMS!E1365,OUTBOUND!$AC:$AC))</f>
        <v>0.519999999999998</v>
      </c>
      <c r="Z1365" s="73">
        <f>IF(E1365="","",SUMIF(OUTBOUND!$G:$G,WMS!E1365,OUTBOUND!$P:$P))</f>
        <v>0.02</v>
      </c>
      <c r="AA1365" s="26">
        <f t="shared" si="472"/>
        <v>8</v>
      </c>
      <c r="AB1365" s="26">
        <f t="shared" si="473"/>
        <v>96</v>
      </c>
      <c r="AC1365" s="73">
        <f t="shared" si="474"/>
        <v>2</v>
      </c>
      <c r="AD1365" s="73">
        <f t="shared" si="475"/>
        <v>1.04</v>
      </c>
      <c r="AE1365" s="73">
        <f t="shared" si="476"/>
        <v>0.04</v>
      </c>
      <c r="AF1365" s="82" t="b">
        <f t="shared" si="477"/>
        <v>1</v>
      </c>
    </row>
    <row r="1366" spans="1:32">
      <c r="A1366" s="43" t="s">
        <v>3685</v>
      </c>
      <c r="B1366" s="19" t="s">
        <v>2319</v>
      </c>
      <c r="C1366" s="19" t="s">
        <v>4538</v>
      </c>
      <c r="D1366" s="19" t="s">
        <v>4550</v>
      </c>
      <c r="E1366" s="58" t="str">
        <f t="shared" si="466"/>
        <v>KG-ARI-1909-00203-04669/42743880</v>
      </c>
      <c r="F1366" s="19" t="s">
        <v>2321</v>
      </c>
      <c r="G1366" s="19" t="s">
        <v>2322</v>
      </c>
      <c r="H1366" s="45">
        <v>43735</v>
      </c>
      <c r="I1366" s="46">
        <v>7</v>
      </c>
      <c r="J1366" s="46">
        <v>84</v>
      </c>
      <c r="K1366" s="67">
        <f t="shared" si="467"/>
        <v>12</v>
      </c>
      <c r="L1366" s="47">
        <v>0.3</v>
      </c>
      <c r="M1366" s="68">
        <f t="shared" si="468"/>
        <v>2.1</v>
      </c>
      <c r="N1366" s="46">
        <v>29</v>
      </c>
      <c r="O1366" s="46">
        <v>13</v>
      </c>
      <c r="P1366" s="46">
        <v>15</v>
      </c>
      <c r="Q1366" s="73">
        <f t="shared" si="469"/>
        <v>0.006</v>
      </c>
      <c r="R1366" s="67">
        <f t="shared" si="470"/>
        <v>0.04</v>
      </c>
      <c r="S1366" s="74">
        <f t="shared" si="471"/>
        <v>0.0133333333333333</v>
      </c>
      <c r="T1366" s="51">
        <v>1.12</v>
      </c>
      <c r="U1366" s="52" t="s">
        <v>4238</v>
      </c>
      <c r="V1366" s="26">
        <f>IF(E1366="","",SUMIF(OUTBOUND!$G:$G,WMS!E1366,OUTBOUND!$L:$L))</f>
        <v>6</v>
      </c>
      <c r="W1366" s="26">
        <f>IF(E1366="","",SUMIF(OUTBOUND!$G:$G,WMS!E1366,OUTBOUND!$M:$M))</f>
        <v>72</v>
      </c>
      <c r="X1366" s="73">
        <f>IF(E1366="","",SUMIF(OUTBOUND!$G:$G,WMS!E1366,OUTBOUND!$O:$O))</f>
        <v>1.8</v>
      </c>
      <c r="Y1366" s="73">
        <f>IF(E1366="","",SUMIF(OUTBOUND!$G:$G,WMS!E1366,OUTBOUND!$AC:$AC))</f>
        <v>0.959999999999998</v>
      </c>
      <c r="Z1366" s="73">
        <f>IF(E1366="","",SUMIF(OUTBOUND!$G:$G,WMS!E1366,OUTBOUND!$P:$P))</f>
        <v>0.036</v>
      </c>
      <c r="AA1366" s="26">
        <f t="shared" si="472"/>
        <v>1</v>
      </c>
      <c r="AB1366" s="26">
        <f t="shared" si="473"/>
        <v>12</v>
      </c>
      <c r="AC1366" s="73">
        <f t="shared" si="474"/>
        <v>0.3</v>
      </c>
      <c r="AD1366" s="73">
        <f t="shared" si="475"/>
        <v>0.160000000000003</v>
      </c>
      <c r="AE1366" s="73">
        <f t="shared" si="476"/>
        <v>0.004</v>
      </c>
      <c r="AF1366" s="82" t="b">
        <f t="shared" si="477"/>
        <v>1</v>
      </c>
    </row>
    <row r="1367" spans="1:32">
      <c r="A1367" s="43" t="s">
        <v>3685</v>
      </c>
      <c r="B1367" s="19" t="s">
        <v>2319</v>
      </c>
      <c r="C1367" s="19" t="s">
        <v>4538</v>
      </c>
      <c r="D1367" s="19" t="s">
        <v>4551</v>
      </c>
      <c r="E1367" s="58" t="str">
        <f t="shared" si="466"/>
        <v>KG-ARI-1909-00203-04669/42590743</v>
      </c>
      <c r="F1367" s="19" t="s">
        <v>2321</v>
      </c>
      <c r="G1367" s="19" t="s">
        <v>2322</v>
      </c>
      <c r="H1367" s="45">
        <v>43735</v>
      </c>
      <c r="I1367" s="46">
        <v>13</v>
      </c>
      <c r="J1367" s="46">
        <v>156</v>
      </c>
      <c r="K1367" s="67">
        <f t="shared" si="467"/>
        <v>12</v>
      </c>
      <c r="L1367" s="47">
        <v>0.3</v>
      </c>
      <c r="M1367" s="68">
        <f t="shared" si="468"/>
        <v>3.9</v>
      </c>
      <c r="N1367" s="46">
        <v>29</v>
      </c>
      <c r="O1367" s="46">
        <v>13</v>
      </c>
      <c r="P1367" s="46">
        <v>15</v>
      </c>
      <c r="Q1367" s="73">
        <f t="shared" si="469"/>
        <v>0.006</v>
      </c>
      <c r="R1367" s="67">
        <f t="shared" si="470"/>
        <v>0.07</v>
      </c>
      <c r="S1367" s="74">
        <f t="shared" si="471"/>
        <v>0.0133333333333333</v>
      </c>
      <c r="T1367" s="51">
        <v>2.08</v>
      </c>
      <c r="U1367" s="52" t="s">
        <v>4238</v>
      </c>
      <c r="V1367" s="26">
        <f>IF(E1367="","",SUMIF(OUTBOUND!$G:$G,WMS!E1367,OUTBOUND!$L:$L))</f>
        <v>6</v>
      </c>
      <c r="W1367" s="26">
        <f>IF(E1367="","",SUMIF(OUTBOUND!$G:$G,WMS!E1367,OUTBOUND!$M:$M))</f>
        <v>72</v>
      </c>
      <c r="X1367" s="73">
        <f>IF(E1367="","",SUMIF(OUTBOUND!$G:$G,WMS!E1367,OUTBOUND!$O:$O))</f>
        <v>1.8</v>
      </c>
      <c r="Y1367" s="73">
        <f>IF(E1367="","",SUMIF(OUTBOUND!$G:$G,WMS!E1367,OUTBOUND!$AC:$AC))</f>
        <v>0.959999999999998</v>
      </c>
      <c r="Z1367" s="73">
        <f>IF(E1367="","",SUMIF(OUTBOUND!$G:$G,WMS!E1367,OUTBOUND!$P:$P))</f>
        <v>0.036</v>
      </c>
      <c r="AA1367" s="26">
        <f t="shared" si="472"/>
        <v>7</v>
      </c>
      <c r="AB1367" s="26">
        <f t="shared" si="473"/>
        <v>84</v>
      </c>
      <c r="AC1367" s="73">
        <f t="shared" si="474"/>
        <v>2.1</v>
      </c>
      <c r="AD1367" s="73">
        <f t="shared" si="475"/>
        <v>1.12</v>
      </c>
      <c r="AE1367" s="73">
        <f t="shared" si="476"/>
        <v>0.034</v>
      </c>
      <c r="AF1367" s="82" t="b">
        <f t="shared" si="477"/>
        <v>1</v>
      </c>
    </row>
    <row r="1368" spans="1:32">
      <c r="A1368" s="43" t="s">
        <v>3685</v>
      </c>
      <c r="B1368" s="19" t="s">
        <v>2319</v>
      </c>
      <c r="C1368" s="19" t="s">
        <v>4538</v>
      </c>
      <c r="D1368" s="19" t="s">
        <v>4552</v>
      </c>
      <c r="E1368" s="58" t="str">
        <f t="shared" si="466"/>
        <v>KG-ARI-1909-00203-04669/42743941</v>
      </c>
      <c r="F1368" s="19" t="s">
        <v>2321</v>
      </c>
      <c r="G1368" s="19" t="s">
        <v>2322</v>
      </c>
      <c r="H1368" s="45">
        <v>43735</v>
      </c>
      <c r="I1368" s="46">
        <v>25</v>
      </c>
      <c r="J1368" s="46">
        <v>300</v>
      </c>
      <c r="K1368" s="67">
        <f t="shared" si="467"/>
        <v>12</v>
      </c>
      <c r="L1368" s="47">
        <v>0.3</v>
      </c>
      <c r="M1368" s="68">
        <f t="shared" si="468"/>
        <v>7.5</v>
      </c>
      <c r="N1368" s="46">
        <v>29</v>
      </c>
      <c r="O1368" s="46">
        <v>13</v>
      </c>
      <c r="P1368" s="46">
        <v>15</v>
      </c>
      <c r="Q1368" s="73">
        <f t="shared" si="469"/>
        <v>0.006</v>
      </c>
      <c r="R1368" s="67">
        <f t="shared" si="470"/>
        <v>0.14</v>
      </c>
      <c r="S1368" s="74">
        <f t="shared" si="471"/>
        <v>0.0133333333333333</v>
      </c>
      <c r="T1368" s="51">
        <v>4</v>
      </c>
      <c r="U1368" s="52" t="s">
        <v>4238</v>
      </c>
      <c r="V1368" s="26">
        <f>IF(E1368="","",SUMIF(OUTBOUND!$G:$G,WMS!E1368,OUTBOUND!$L:$L))</f>
        <v>9</v>
      </c>
      <c r="W1368" s="26">
        <f>IF(E1368="","",SUMIF(OUTBOUND!$G:$G,WMS!E1368,OUTBOUND!$M:$M))</f>
        <v>108</v>
      </c>
      <c r="X1368" s="73">
        <f>IF(E1368="","",SUMIF(OUTBOUND!$G:$G,WMS!E1368,OUTBOUND!$O:$O))</f>
        <v>2.7</v>
      </c>
      <c r="Y1368" s="73">
        <f>IF(E1368="","",SUMIF(OUTBOUND!$G:$G,WMS!E1368,OUTBOUND!$AC:$AC))</f>
        <v>1.44</v>
      </c>
      <c r="Z1368" s="73">
        <f>IF(E1368="","",SUMIF(OUTBOUND!$G:$G,WMS!E1368,OUTBOUND!$P:$P))</f>
        <v>0.054</v>
      </c>
      <c r="AA1368" s="26">
        <f t="shared" si="472"/>
        <v>16</v>
      </c>
      <c r="AB1368" s="26">
        <f t="shared" si="473"/>
        <v>192</v>
      </c>
      <c r="AC1368" s="73">
        <f t="shared" si="474"/>
        <v>4.8</v>
      </c>
      <c r="AD1368" s="73">
        <f t="shared" si="475"/>
        <v>2.56</v>
      </c>
      <c r="AE1368" s="73">
        <f t="shared" si="476"/>
        <v>0.086</v>
      </c>
      <c r="AF1368" s="82" t="b">
        <f t="shared" si="477"/>
        <v>1</v>
      </c>
    </row>
    <row r="1369" spans="1:32">
      <c r="A1369" s="43" t="s">
        <v>3685</v>
      </c>
      <c r="B1369" s="19" t="s">
        <v>2319</v>
      </c>
      <c r="C1369" s="19" t="s">
        <v>4538</v>
      </c>
      <c r="D1369" s="19" t="s">
        <v>4553</v>
      </c>
      <c r="E1369" s="58" t="str">
        <f t="shared" si="466"/>
        <v>KG-ARI-1909-00203-04669/42687931</v>
      </c>
      <c r="F1369" s="19" t="s">
        <v>2321</v>
      </c>
      <c r="G1369" s="19" t="s">
        <v>2322</v>
      </c>
      <c r="H1369" s="45">
        <v>43735</v>
      </c>
      <c r="I1369" s="46">
        <v>11</v>
      </c>
      <c r="J1369" s="46">
        <v>132</v>
      </c>
      <c r="K1369" s="67">
        <f t="shared" si="467"/>
        <v>12</v>
      </c>
      <c r="L1369" s="47">
        <v>0.95</v>
      </c>
      <c r="M1369" s="68">
        <f t="shared" si="468"/>
        <v>10.45</v>
      </c>
      <c r="N1369" s="46">
        <v>34.5</v>
      </c>
      <c r="O1369" s="46">
        <v>23.5</v>
      </c>
      <c r="P1369" s="46">
        <v>14.5</v>
      </c>
      <c r="Q1369" s="73">
        <f t="shared" si="469"/>
        <v>0.012</v>
      </c>
      <c r="R1369" s="67">
        <f t="shared" si="470"/>
        <v>0.13</v>
      </c>
      <c r="S1369" s="74">
        <f t="shared" si="471"/>
        <v>0.0508333333333333</v>
      </c>
      <c r="T1369" s="51">
        <v>6.71</v>
      </c>
      <c r="U1369" s="52" t="s">
        <v>4238</v>
      </c>
      <c r="V1369" s="26">
        <f>IF(E1369="","",SUMIF(OUTBOUND!$G:$G,WMS!E1369,OUTBOUND!$L:$L))</f>
        <v>3</v>
      </c>
      <c r="W1369" s="26">
        <f>IF(E1369="","",SUMIF(OUTBOUND!$G:$G,WMS!E1369,OUTBOUND!$M:$M))</f>
        <v>36</v>
      </c>
      <c r="X1369" s="73">
        <f>IF(E1369="","",SUMIF(OUTBOUND!$G:$G,WMS!E1369,OUTBOUND!$O:$O))</f>
        <v>2.85</v>
      </c>
      <c r="Y1369" s="73">
        <f>IF(E1369="","",SUMIF(OUTBOUND!$G:$G,WMS!E1369,OUTBOUND!$AC:$AC))</f>
        <v>1.83</v>
      </c>
      <c r="Z1369" s="73">
        <f>IF(E1369="","",SUMIF(OUTBOUND!$G:$G,WMS!E1369,OUTBOUND!$P:$P))</f>
        <v>0.036</v>
      </c>
      <c r="AA1369" s="26">
        <f t="shared" si="472"/>
        <v>8</v>
      </c>
      <c r="AB1369" s="26">
        <f t="shared" si="473"/>
        <v>96</v>
      </c>
      <c r="AC1369" s="73">
        <f t="shared" si="474"/>
        <v>7.6</v>
      </c>
      <c r="AD1369" s="73">
        <f t="shared" si="475"/>
        <v>4.88</v>
      </c>
      <c r="AE1369" s="73">
        <f t="shared" si="476"/>
        <v>0.094</v>
      </c>
      <c r="AF1369" s="82" t="b">
        <f t="shared" si="477"/>
        <v>1</v>
      </c>
    </row>
    <row r="1370" spans="1:32">
      <c r="A1370" s="43" t="s">
        <v>3685</v>
      </c>
      <c r="B1370" s="19" t="s">
        <v>2324</v>
      </c>
      <c r="C1370" s="19" t="s">
        <v>4554</v>
      </c>
      <c r="D1370" s="19">
        <v>42796664</v>
      </c>
      <c r="E1370" s="58" t="str">
        <f t="shared" si="466"/>
        <v>KG-ARI-1909-00186-04201/42796664</v>
      </c>
      <c r="F1370" s="19" t="s">
        <v>2326</v>
      </c>
      <c r="G1370" s="19" t="s">
        <v>2327</v>
      </c>
      <c r="H1370" s="45">
        <v>43735</v>
      </c>
      <c r="I1370" s="46">
        <v>18</v>
      </c>
      <c r="J1370" s="46">
        <v>72</v>
      </c>
      <c r="K1370" s="67">
        <f t="shared" si="467"/>
        <v>4</v>
      </c>
      <c r="L1370" s="47">
        <v>2.03</v>
      </c>
      <c r="M1370" s="68">
        <f t="shared" si="468"/>
        <v>36.54</v>
      </c>
      <c r="N1370" s="46">
        <v>55</v>
      </c>
      <c r="O1370" s="46">
        <v>43</v>
      </c>
      <c r="P1370" s="46">
        <v>4.3</v>
      </c>
      <c r="Q1370" s="73">
        <f t="shared" si="469"/>
        <v>0.01</v>
      </c>
      <c r="R1370" s="67">
        <f t="shared" si="470"/>
        <v>0.18</v>
      </c>
      <c r="S1370" s="74">
        <f t="shared" si="471"/>
        <v>0.319444444444444</v>
      </c>
      <c r="T1370" s="51">
        <v>23</v>
      </c>
      <c r="U1370" s="52" t="s">
        <v>4238</v>
      </c>
      <c r="V1370" s="26">
        <f>IF(E1370="","",SUMIF(OUTBOUND!$G:$G,WMS!E1370,OUTBOUND!$L:$L))</f>
        <v>2</v>
      </c>
      <c r="W1370" s="26">
        <f>IF(E1370="","",SUMIF(OUTBOUND!$G:$G,WMS!E1370,OUTBOUND!$M:$M))</f>
        <v>8</v>
      </c>
      <c r="X1370" s="73">
        <f>IF(E1370="","",SUMIF(OUTBOUND!$G:$G,WMS!E1370,OUTBOUND!$O:$O))</f>
        <v>4.06</v>
      </c>
      <c r="Y1370" s="73">
        <f>IF(E1370="","",SUMIF(OUTBOUND!$G:$G,WMS!E1370,OUTBOUND!$AC:$AC))</f>
        <v>2.55555555555555</v>
      </c>
      <c r="Z1370" s="73">
        <f>IF(E1370="","",SUMIF(OUTBOUND!$G:$G,WMS!E1370,OUTBOUND!$P:$P))</f>
        <v>0.02</v>
      </c>
      <c r="AA1370" s="26">
        <f t="shared" si="472"/>
        <v>16</v>
      </c>
      <c r="AB1370" s="26">
        <f t="shared" si="473"/>
        <v>64</v>
      </c>
      <c r="AC1370" s="73">
        <f t="shared" si="474"/>
        <v>32.48</v>
      </c>
      <c r="AD1370" s="73">
        <f t="shared" si="475"/>
        <v>20.4444444444444</v>
      </c>
      <c r="AE1370" s="73">
        <f t="shared" si="476"/>
        <v>0.16</v>
      </c>
      <c r="AF1370" s="82" t="b">
        <f t="shared" si="477"/>
        <v>1</v>
      </c>
    </row>
    <row r="1371" spans="1:32">
      <c r="A1371" s="43" t="s">
        <v>3685</v>
      </c>
      <c r="B1371" s="19" t="s">
        <v>2328</v>
      </c>
      <c r="C1371" s="19" t="s">
        <v>4555</v>
      </c>
      <c r="D1371" s="19">
        <v>41531457</v>
      </c>
      <c r="E1371" s="58" t="str">
        <f t="shared" si="466"/>
        <v>KG-ARI-1909-00203-04547/41531457</v>
      </c>
      <c r="F1371" s="19" t="s">
        <v>2330</v>
      </c>
      <c r="G1371" s="19" t="s">
        <v>2331</v>
      </c>
      <c r="H1371" s="45">
        <v>43735</v>
      </c>
      <c r="I1371" s="46">
        <v>29</v>
      </c>
      <c r="J1371" s="46">
        <v>232</v>
      </c>
      <c r="K1371" s="67">
        <f t="shared" si="467"/>
        <v>8</v>
      </c>
      <c r="L1371" s="47">
        <v>3</v>
      </c>
      <c r="M1371" s="68">
        <f t="shared" si="468"/>
        <v>87</v>
      </c>
      <c r="N1371" s="46">
        <v>39</v>
      </c>
      <c r="O1371" s="46">
        <v>20.5</v>
      </c>
      <c r="P1371" s="46">
        <v>10.5</v>
      </c>
      <c r="Q1371" s="73">
        <f t="shared" si="469"/>
        <v>0.008</v>
      </c>
      <c r="R1371" s="67">
        <f t="shared" si="470"/>
        <v>0.24</v>
      </c>
      <c r="S1371" s="74">
        <f t="shared" si="471"/>
        <v>0.1875</v>
      </c>
      <c r="T1371" s="51">
        <v>43.5</v>
      </c>
      <c r="U1371" s="52" t="s">
        <v>4238</v>
      </c>
      <c r="V1371" s="26">
        <f>IF(E1371="","",SUMIF(OUTBOUND!$G:$G,WMS!E1371,OUTBOUND!$L:$L))</f>
        <v>12</v>
      </c>
      <c r="W1371" s="26">
        <f>IF(E1371="","",SUMIF(OUTBOUND!$G:$G,WMS!E1371,OUTBOUND!$M:$M))</f>
        <v>96</v>
      </c>
      <c r="X1371" s="73">
        <f>IF(E1371="","",SUMIF(OUTBOUND!$G:$G,WMS!E1371,OUTBOUND!$O:$O))</f>
        <v>36</v>
      </c>
      <c r="Y1371" s="73">
        <f>IF(E1371="","",SUMIF(OUTBOUND!$G:$G,WMS!E1371,OUTBOUND!$AC:$AC))</f>
        <v>18</v>
      </c>
      <c r="Z1371" s="73">
        <f>IF(E1371="","",SUMIF(OUTBOUND!$G:$G,WMS!E1371,OUTBOUND!$P:$P))</f>
        <v>0.096</v>
      </c>
      <c r="AA1371" s="26">
        <f t="shared" si="472"/>
        <v>17</v>
      </c>
      <c r="AB1371" s="26">
        <f t="shared" si="473"/>
        <v>136</v>
      </c>
      <c r="AC1371" s="73">
        <f t="shared" si="474"/>
        <v>51</v>
      </c>
      <c r="AD1371" s="73">
        <f t="shared" si="475"/>
        <v>25.5</v>
      </c>
      <c r="AE1371" s="73">
        <f t="shared" si="476"/>
        <v>0.144</v>
      </c>
      <c r="AF1371" s="82" t="b">
        <f t="shared" si="477"/>
        <v>1</v>
      </c>
    </row>
    <row r="1372" spans="1:32">
      <c r="A1372" s="43" t="s">
        <v>3685</v>
      </c>
      <c r="B1372" s="19" t="s">
        <v>2328</v>
      </c>
      <c r="C1372" s="19" t="s">
        <v>4555</v>
      </c>
      <c r="D1372" s="19">
        <v>42485322</v>
      </c>
      <c r="E1372" s="58" t="str">
        <f t="shared" si="466"/>
        <v>KG-ARI-1909-00203-04547/42485322</v>
      </c>
      <c r="F1372" s="19" t="s">
        <v>2330</v>
      </c>
      <c r="G1372" s="19" t="s">
        <v>2332</v>
      </c>
      <c r="H1372" s="45">
        <v>43735</v>
      </c>
      <c r="I1372" s="46">
        <v>20</v>
      </c>
      <c r="J1372" s="46">
        <v>480</v>
      </c>
      <c r="K1372" s="67">
        <f t="shared" si="467"/>
        <v>24</v>
      </c>
      <c r="L1372" s="47">
        <v>1.15</v>
      </c>
      <c r="M1372" s="68">
        <f t="shared" si="468"/>
        <v>23</v>
      </c>
      <c r="N1372" s="46">
        <v>20.5</v>
      </c>
      <c r="O1372" s="46">
        <v>20.5</v>
      </c>
      <c r="P1372" s="46">
        <v>23</v>
      </c>
      <c r="Q1372" s="73">
        <f t="shared" si="469"/>
        <v>0.01</v>
      </c>
      <c r="R1372" s="67">
        <f t="shared" si="470"/>
        <v>0.19</v>
      </c>
      <c r="S1372" s="74">
        <f t="shared" si="471"/>
        <v>0.0291666666666667</v>
      </c>
      <c r="T1372" s="51">
        <v>14</v>
      </c>
      <c r="U1372" s="52" t="s">
        <v>4238</v>
      </c>
      <c r="V1372" s="26">
        <f>IF(E1372="","",SUMIF(OUTBOUND!$G:$G,WMS!E1372,OUTBOUND!$L:$L))</f>
        <v>9</v>
      </c>
      <c r="W1372" s="26">
        <f>IF(E1372="","",SUMIF(OUTBOUND!$G:$G,WMS!E1372,OUTBOUND!$M:$M))</f>
        <v>216</v>
      </c>
      <c r="X1372" s="73">
        <f>IF(E1372="","",SUMIF(OUTBOUND!$G:$G,WMS!E1372,OUTBOUND!$O:$O))</f>
        <v>10.35</v>
      </c>
      <c r="Y1372" s="73">
        <f>IF(E1372="","",SUMIF(OUTBOUND!$G:$G,WMS!E1372,OUTBOUND!$AC:$AC))</f>
        <v>6.30000000000001</v>
      </c>
      <c r="Z1372" s="73">
        <f>IF(E1372="","",SUMIF(OUTBOUND!$G:$G,WMS!E1372,OUTBOUND!$P:$P))</f>
        <v>0.09</v>
      </c>
      <c r="AA1372" s="26">
        <f t="shared" si="472"/>
        <v>11</v>
      </c>
      <c r="AB1372" s="26">
        <f t="shared" si="473"/>
        <v>264</v>
      </c>
      <c r="AC1372" s="73">
        <f t="shared" si="474"/>
        <v>12.65</v>
      </c>
      <c r="AD1372" s="73">
        <f t="shared" si="475"/>
        <v>7.69999999999999</v>
      </c>
      <c r="AE1372" s="73">
        <f t="shared" si="476"/>
        <v>0.1</v>
      </c>
      <c r="AF1372" s="82" t="b">
        <f t="shared" si="477"/>
        <v>1</v>
      </c>
    </row>
    <row r="1373" spans="1:32">
      <c r="A1373" s="43" t="s">
        <v>3685</v>
      </c>
      <c r="B1373" s="19" t="s">
        <v>2328</v>
      </c>
      <c r="C1373" s="19" t="s">
        <v>4555</v>
      </c>
      <c r="D1373" s="19">
        <v>41535738</v>
      </c>
      <c r="E1373" s="58" t="str">
        <f t="shared" si="466"/>
        <v>KG-ARI-1909-00203-04547/41535738</v>
      </c>
      <c r="F1373" s="19" t="s">
        <v>2330</v>
      </c>
      <c r="G1373" s="19" t="s">
        <v>2333</v>
      </c>
      <c r="H1373" s="45">
        <v>43735</v>
      </c>
      <c r="I1373" s="46">
        <v>35</v>
      </c>
      <c r="J1373" s="46">
        <v>420</v>
      </c>
      <c r="K1373" s="67">
        <f t="shared" si="467"/>
        <v>12</v>
      </c>
      <c r="L1373" s="47">
        <v>1.7</v>
      </c>
      <c r="M1373" s="68">
        <f t="shared" si="468"/>
        <v>59.5</v>
      </c>
      <c r="N1373" s="46">
        <v>43</v>
      </c>
      <c r="O1373" s="46">
        <v>13.5</v>
      </c>
      <c r="P1373" s="46">
        <v>13</v>
      </c>
      <c r="Q1373" s="73">
        <f t="shared" si="469"/>
        <v>0.008</v>
      </c>
      <c r="R1373" s="67">
        <f t="shared" si="470"/>
        <v>0.26</v>
      </c>
      <c r="S1373" s="74">
        <f t="shared" si="471"/>
        <v>0.116666666666667</v>
      </c>
      <c r="T1373" s="51">
        <v>49</v>
      </c>
      <c r="U1373" s="52" t="s">
        <v>4238</v>
      </c>
      <c r="V1373" s="26">
        <f>IF(E1373="","",SUMIF(OUTBOUND!$G:$G,WMS!E1373,OUTBOUND!$L:$L))</f>
        <v>9</v>
      </c>
      <c r="W1373" s="26">
        <f>IF(E1373="","",SUMIF(OUTBOUND!$G:$G,WMS!E1373,OUTBOUND!$M:$M))</f>
        <v>108</v>
      </c>
      <c r="X1373" s="73">
        <f>IF(E1373="","",SUMIF(OUTBOUND!$G:$G,WMS!E1373,OUTBOUND!$O:$O))</f>
        <v>15.3</v>
      </c>
      <c r="Y1373" s="73">
        <f>IF(E1373="","",SUMIF(OUTBOUND!$G:$G,WMS!E1373,OUTBOUND!$AC:$AC))</f>
        <v>12.6</v>
      </c>
      <c r="Z1373" s="73">
        <f>IF(E1373="","",SUMIF(OUTBOUND!$G:$G,WMS!E1373,OUTBOUND!$P:$P))</f>
        <v>0.072</v>
      </c>
      <c r="AA1373" s="26">
        <f t="shared" si="472"/>
        <v>26</v>
      </c>
      <c r="AB1373" s="26">
        <f t="shared" si="473"/>
        <v>312</v>
      </c>
      <c r="AC1373" s="73">
        <f t="shared" si="474"/>
        <v>44.2</v>
      </c>
      <c r="AD1373" s="73">
        <f t="shared" si="475"/>
        <v>36.4</v>
      </c>
      <c r="AE1373" s="73">
        <f t="shared" si="476"/>
        <v>0.188</v>
      </c>
      <c r="AF1373" s="82" t="b">
        <f t="shared" si="477"/>
        <v>1</v>
      </c>
    </row>
    <row r="1374" spans="1:32">
      <c r="A1374" s="43" t="s">
        <v>3685</v>
      </c>
      <c r="B1374" s="19" t="s">
        <v>2328</v>
      </c>
      <c r="C1374" s="19" t="s">
        <v>4555</v>
      </c>
      <c r="D1374" s="19">
        <v>42205401</v>
      </c>
      <c r="E1374" s="58" t="str">
        <f t="shared" si="466"/>
        <v>KG-ARI-1909-00203-04547/42205401</v>
      </c>
      <c r="F1374" s="19" t="s">
        <v>2330</v>
      </c>
      <c r="G1374" s="19" t="s">
        <v>2335</v>
      </c>
      <c r="H1374" s="45">
        <v>43735</v>
      </c>
      <c r="I1374" s="46">
        <v>44</v>
      </c>
      <c r="J1374" s="46">
        <v>440</v>
      </c>
      <c r="K1374" s="67">
        <f t="shared" si="467"/>
        <v>10</v>
      </c>
      <c r="L1374" s="47">
        <v>2.8</v>
      </c>
      <c r="M1374" s="68">
        <f t="shared" si="468"/>
        <v>123.2</v>
      </c>
      <c r="N1374" s="46">
        <v>28.5</v>
      </c>
      <c r="O1374" s="46">
        <v>16.5</v>
      </c>
      <c r="P1374" s="46">
        <v>26.5</v>
      </c>
      <c r="Q1374" s="73">
        <f t="shared" si="469"/>
        <v>0.012</v>
      </c>
      <c r="R1374" s="67">
        <f t="shared" si="470"/>
        <v>0.55</v>
      </c>
      <c r="S1374" s="74">
        <f t="shared" si="471"/>
        <v>0.18</v>
      </c>
      <c r="T1374" s="51">
        <v>79.2</v>
      </c>
      <c r="U1374" s="52" t="s">
        <v>4238</v>
      </c>
      <c r="V1374" s="26">
        <f>IF(E1374="","",SUMIF(OUTBOUND!$G:$G,WMS!E1374,OUTBOUND!$L:$L))</f>
        <v>14</v>
      </c>
      <c r="W1374" s="26">
        <f>IF(E1374="","",SUMIF(OUTBOUND!$G:$G,WMS!E1374,OUTBOUND!$M:$M))</f>
        <v>140</v>
      </c>
      <c r="X1374" s="73">
        <f>IF(E1374="","",SUMIF(OUTBOUND!$G:$G,WMS!E1374,OUTBOUND!$O:$O))</f>
        <v>39.2</v>
      </c>
      <c r="Y1374" s="73">
        <f>IF(E1374="","",SUMIF(OUTBOUND!$G:$G,WMS!E1374,OUTBOUND!$AC:$AC))</f>
        <v>25.2</v>
      </c>
      <c r="Z1374" s="73">
        <f>IF(E1374="","",SUMIF(OUTBOUND!$G:$G,WMS!E1374,OUTBOUND!$P:$P))</f>
        <v>0.168</v>
      </c>
      <c r="AA1374" s="26">
        <f t="shared" si="472"/>
        <v>30</v>
      </c>
      <c r="AB1374" s="26">
        <f t="shared" si="473"/>
        <v>300</v>
      </c>
      <c r="AC1374" s="73">
        <f t="shared" si="474"/>
        <v>84</v>
      </c>
      <c r="AD1374" s="73">
        <f t="shared" si="475"/>
        <v>54</v>
      </c>
      <c r="AE1374" s="73">
        <f t="shared" si="476"/>
        <v>0.382</v>
      </c>
      <c r="AF1374" s="82" t="b">
        <f t="shared" si="477"/>
        <v>1</v>
      </c>
    </row>
    <row r="1375" spans="1:32">
      <c r="A1375" s="43" t="s">
        <v>3685</v>
      </c>
      <c r="B1375" s="19" t="s">
        <v>2328</v>
      </c>
      <c r="C1375" s="19" t="s">
        <v>4555</v>
      </c>
      <c r="D1375" s="19">
        <v>42688884</v>
      </c>
      <c r="E1375" s="58" t="str">
        <f t="shared" si="466"/>
        <v>KG-ARI-1909-00203-04547/42688884</v>
      </c>
      <c r="F1375" s="19" t="s">
        <v>2330</v>
      </c>
      <c r="G1375" s="19" t="s">
        <v>2336</v>
      </c>
      <c r="H1375" s="45">
        <v>43735</v>
      </c>
      <c r="I1375" s="46">
        <v>103</v>
      </c>
      <c r="J1375" s="46">
        <v>1854</v>
      </c>
      <c r="K1375" s="67">
        <f t="shared" si="467"/>
        <v>18</v>
      </c>
      <c r="L1375" s="47">
        <v>2.55</v>
      </c>
      <c r="M1375" s="68">
        <f t="shared" si="468"/>
        <v>262.65</v>
      </c>
      <c r="N1375" s="46">
        <v>33</v>
      </c>
      <c r="O1375" s="46">
        <v>28.5</v>
      </c>
      <c r="P1375" s="46">
        <v>27</v>
      </c>
      <c r="Q1375" s="73">
        <f t="shared" si="469"/>
        <v>0.025</v>
      </c>
      <c r="R1375" s="67">
        <f t="shared" si="470"/>
        <v>2.62</v>
      </c>
      <c r="S1375" s="74">
        <f t="shared" si="471"/>
        <v>0.108333333333333</v>
      </c>
      <c r="T1375" s="51">
        <v>200.85</v>
      </c>
      <c r="U1375" s="52" t="s">
        <v>4238</v>
      </c>
      <c r="V1375" s="26">
        <f>IF(E1375="","",SUMIF(OUTBOUND!$G:$G,WMS!E1375,OUTBOUND!$L:$L))</f>
        <v>28</v>
      </c>
      <c r="W1375" s="26">
        <f>IF(E1375="","",SUMIF(OUTBOUND!$G:$G,WMS!E1375,OUTBOUND!$M:$M))</f>
        <v>504</v>
      </c>
      <c r="X1375" s="73">
        <f>IF(E1375="","",SUMIF(OUTBOUND!$G:$G,WMS!E1375,OUTBOUND!$O:$O))</f>
        <v>71.4</v>
      </c>
      <c r="Y1375" s="73">
        <f>IF(E1375="","",SUMIF(OUTBOUND!$G:$G,WMS!E1375,OUTBOUND!$AC:$AC))</f>
        <v>54.5999999999998</v>
      </c>
      <c r="Z1375" s="73">
        <f>IF(E1375="","",SUMIF(OUTBOUND!$G:$G,WMS!E1375,OUTBOUND!$P:$P))</f>
        <v>0.7</v>
      </c>
      <c r="AA1375" s="26">
        <f t="shared" si="472"/>
        <v>75</v>
      </c>
      <c r="AB1375" s="26">
        <f t="shared" si="473"/>
        <v>1350</v>
      </c>
      <c r="AC1375" s="73">
        <f t="shared" si="474"/>
        <v>191.25</v>
      </c>
      <c r="AD1375" s="73">
        <f t="shared" si="475"/>
        <v>146.25</v>
      </c>
      <c r="AE1375" s="73">
        <f t="shared" si="476"/>
        <v>1.92</v>
      </c>
      <c r="AF1375" s="82" t="b">
        <f t="shared" si="477"/>
        <v>1</v>
      </c>
    </row>
    <row r="1376" spans="1:32">
      <c r="A1376" s="43" t="s">
        <v>3685</v>
      </c>
      <c r="B1376" s="19" t="s">
        <v>2328</v>
      </c>
      <c r="C1376" s="19" t="s">
        <v>4555</v>
      </c>
      <c r="D1376" s="19">
        <v>42688921</v>
      </c>
      <c r="E1376" s="58" t="str">
        <f t="shared" si="466"/>
        <v>KG-ARI-1909-00203-04547/42688921</v>
      </c>
      <c r="F1376" s="19" t="s">
        <v>2330</v>
      </c>
      <c r="G1376" s="19" t="s">
        <v>2338</v>
      </c>
      <c r="H1376" s="45">
        <v>43735</v>
      </c>
      <c r="I1376" s="46">
        <v>18</v>
      </c>
      <c r="J1376" s="46">
        <v>432</v>
      </c>
      <c r="K1376" s="67">
        <f t="shared" si="467"/>
        <v>24</v>
      </c>
      <c r="L1376" s="47">
        <v>0.85</v>
      </c>
      <c r="M1376" s="68">
        <f t="shared" si="468"/>
        <v>15.3</v>
      </c>
      <c r="N1376" s="46">
        <v>27</v>
      </c>
      <c r="O1376" s="46">
        <v>22</v>
      </c>
      <c r="P1376" s="46">
        <v>17</v>
      </c>
      <c r="Q1376" s="73">
        <f t="shared" si="469"/>
        <v>0.01</v>
      </c>
      <c r="R1376" s="67">
        <f t="shared" si="470"/>
        <v>0.18</v>
      </c>
      <c r="S1376" s="74">
        <f t="shared" si="471"/>
        <v>0.0233333333333333</v>
      </c>
      <c r="T1376" s="51">
        <v>10.08</v>
      </c>
      <c r="U1376" s="52" t="s">
        <v>4238</v>
      </c>
      <c r="V1376" s="26">
        <f>IF(E1376="","",SUMIF(OUTBOUND!$G:$G,WMS!E1376,OUTBOUND!$L:$L))</f>
        <v>13</v>
      </c>
      <c r="W1376" s="26">
        <f>IF(E1376="","",SUMIF(OUTBOUND!$G:$G,WMS!E1376,OUTBOUND!$M:$M))</f>
        <v>312</v>
      </c>
      <c r="X1376" s="73">
        <f>IF(E1376="","",SUMIF(OUTBOUND!$G:$G,WMS!E1376,OUTBOUND!$O:$O))</f>
        <v>11.05</v>
      </c>
      <c r="Y1376" s="73">
        <f>IF(E1376="","",SUMIF(OUTBOUND!$G:$G,WMS!E1376,OUTBOUND!$AC:$AC))</f>
        <v>7.27999999999999</v>
      </c>
      <c r="Z1376" s="73">
        <f>IF(E1376="","",SUMIF(OUTBOUND!$G:$G,WMS!E1376,OUTBOUND!$P:$P))</f>
        <v>0.13</v>
      </c>
      <c r="AA1376" s="26">
        <f t="shared" si="472"/>
        <v>5</v>
      </c>
      <c r="AB1376" s="26">
        <f t="shared" si="473"/>
        <v>120</v>
      </c>
      <c r="AC1376" s="73">
        <f t="shared" si="474"/>
        <v>4.25</v>
      </c>
      <c r="AD1376" s="73">
        <f t="shared" si="475"/>
        <v>2.80000000000001</v>
      </c>
      <c r="AE1376" s="73">
        <f t="shared" si="476"/>
        <v>0.05</v>
      </c>
      <c r="AF1376" s="82" t="b">
        <f t="shared" si="477"/>
        <v>1</v>
      </c>
    </row>
    <row r="1377" spans="1:32">
      <c r="A1377" s="43" t="s">
        <v>3685</v>
      </c>
      <c r="B1377" s="19" t="s">
        <v>2328</v>
      </c>
      <c r="C1377" s="19" t="s">
        <v>4555</v>
      </c>
      <c r="D1377" s="19">
        <v>42191490</v>
      </c>
      <c r="E1377" s="58" t="str">
        <f t="shared" si="466"/>
        <v>KG-ARI-1909-00203-04547/42191490</v>
      </c>
      <c r="F1377" s="19" t="s">
        <v>2330</v>
      </c>
      <c r="G1377" s="19" t="s">
        <v>2340</v>
      </c>
      <c r="H1377" s="45">
        <v>43735</v>
      </c>
      <c r="I1377" s="46">
        <v>48</v>
      </c>
      <c r="J1377" s="46">
        <v>576</v>
      </c>
      <c r="K1377" s="67">
        <f t="shared" si="467"/>
        <v>12</v>
      </c>
      <c r="L1377" s="47">
        <v>1.7</v>
      </c>
      <c r="M1377" s="68">
        <f t="shared" si="468"/>
        <v>81.6</v>
      </c>
      <c r="N1377" s="46">
        <v>43</v>
      </c>
      <c r="O1377" s="46">
        <v>30</v>
      </c>
      <c r="P1377" s="46">
        <v>8.5</v>
      </c>
      <c r="Q1377" s="73">
        <f t="shared" si="469"/>
        <v>0.011</v>
      </c>
      <c r="R1377" s="67">
        <f t="shared" si="470"/>
        <v>0.53</v>
      </c>
      <c r="S1377" s="74">
        <f t="shared" si="471"/>
        <v>0.075</v>
      </c>
      <c r="T1377" s="51">
        <v>43.2</v>
      </c>
      <c r="U1377" s="52" t="s">
        <v>4238</v>
      </c>
      <c r="V1377" s="26">
        <f>IF(E1377="","",SUMIF(OUTBOUND!$G:$G,WMS!E1377,OUTBOUND!$L:$L))</f>
        <v>20</v>
      </c>
      <c r="W1377" s="26">
        <f>IF(E1377="","",SUMIF(OUTBOUND!$G:$G,WMS!E1377,OUTBOUND!$M:$M))</f>
        <v>240</v>
      </c>
      <c r="X1377" s="73">
        <f>IF(E1377="","",SUMIF(OUTBOUND!$G:$G,WMS!E1377,OUTBOUND!$O:$O))</f>
        <v>34</v>
      </c>
      <c r="Y1377" s="73">
        <f>IF(E1377="","",SUMIF(OUTBOUND!$G:$G,WMS!E1377,OUTBOUND!$AC:$AC))</f>
        <v>18</v>
      </c>
      <c r="Z1377" s="73">
        <f>IF(E1377="","",SUMIF(OUTBOUND!$G:$G,WMS!E1377,OUTBOUND!$P:$P))</f>
        <v>0.22</v>
      </c>
      <c r="AA1377" s="26">
        <f t="shared" si="472"/>
        <v>28</v>
      </c>
      <c r="AB1377" s="26">
        <f t="shared" si="473"/>
        <v>336</v>
      </c>
      <c r="AC1377" s="73">
        <f t="shared" si="474"/>
        <v>47.6</v>
      </c>
      <c r="AD1377" s="73">
        <f t="shared" si="475"/>
        <v>25.2</v>
      </c>
      <c r="AE1377" s="73">
        <f t="shared" si="476"/>
        <v>0.31</v>
      </c>
      <c r="AF1377" s="82" t="b">
        <f t="shared" si="477"/>
        <v>1</v>
      </c>
    </row>
    <row r="1378" spans="1:32">
      <c r="A1378" s="43" t="s">
        <v>3685</v>
      </c>
      <c r="B1378" s="19" t="s">
        <v>2328</v>
      </c>
      <c r="C1378" s="19" t="s">
        <v>4555</v>
      </c>
      <c r="D1378" s="19">
        <v>39148667</v>
      </c>
      <c r="E1378" s="58" t="str">
        <f t="shared" si="466"/>
        <v>KG-ARI-1909-00203-04547/39148667</v>
      </c>
      <c r="F1378" s="19" t="s">
        <v>2330</v>
      </c>
      <c r="G1378" s="19" t="s">
        <v>2341</v>
      </c>
      <c r="H1378" s="45">
        <v>43735</v>
      </c>
      <c r="I1378" s="46">
        <v>106</v>
      </c>
      <c r="J1378" s="46">
        <v>636</v>
      </c>
      <c r="K1378" s="67">
        <f t="shared" si="467"/>
        <v>6</v>
      </c>
      <c r="L1378" s="47">
        <v>1.6</v>
      </c>
      <c r="M1378" s="68">
        <f t="shared" si="468"/>
        <v>169.6</v>
      </c>
      <c r="N1378" s="46">
        <v>40</v>
      </c>
      <c r="O1378" s="46">
        <v>21.5</v>
      </c>
      <c r="P1378" s="46">
        <v>12.5</v>
      </c>
      <c r="Q1378" s="73">
        <f t="shared" si="469"/>
        <v>0.011</v>
      </c>
      <c r="R1378" s="67">
        <f t="shared" si="470"/>
        <v>1.14</v>
      </c>
      <c r="S1378" s="74">
        <f t="shared" si="471"/>
        <v>0.15</v>
      </c>
      <c r="T1378" s="51">
        <v>95.4</v>
      </c>
      <c r="U1378" s="52" t="s">
        <v>4238</v>
      </c>
      <c r="V1378" s="26">
        <f>IF(E1378="","",SUMIF(OUTBOUND!$G:$G,WMS!E1378,OUTBOUND!$L:$L))</f>
        <v>41</v>
      </c>
      <c r="W1378" s="26">
        <f>IF(E1378="","",SUMIF(OUTBOUND!$G:$G,WMS!E1378,OUTBOUND!$M:$M))</f>
        <v>246</v>
      </c>
      <c r="X1378" s="73">
        <f>IF(E1378="","",SUMIF(OUTBOUND!$G:$G,WMS!E1378,OUTBOUND!$O:$O))</f>
        <v>65.6</v>
      </c>
      <c r="Y1378" s="73">
        <f>IF(E1378="","",SUMIF(OUTBOUND!$G:$G,WMS!E1378,OUTBOUND!$AC:$AC))</f>
        <v>36.9</v>
      </c>
      <c r="Z1378" s="73">
        <f>IF(E1378="","",SUMIF(OUTBOUND!$G:$G,WMS!E1378,OUTBOUND!$P:$P))</f>
        <v>0.451</v>
      </c>
      <c r="AA1378" s="26">
        <f t="shared" si="472"/>
        <v>65</v>
      </c>
      <c r="AB1378" s="26">
        <f t="shared" si="473"/>
        <v>390</v>
      </c>
      <c r="AC1378" s="73">
        <f t="shared" si="474"/>
        <v>104</v>
      </c>
      <c r="AD1378" s="73">
        <f t="shared" si="475"/>
        <v>58.5</v>
      </c>
      <c r="AE1378" s="73">
        <f t="shared" si="476"/>
        <v>0.689</v>
      </c>
      <c r="AF1378" s="82" t="b">
        <f t="shared" si="477"/>
        <v>1</v>
      </c>
    </row>
    <row r="1379" spans="1:32">
      <c r="A1379" s="43" t="s">
        <v>3685</v>
      </c>
      <c r="B1379" s="19" t="s">
        <v>2342</v>
      </c>
      <c r="C1379" s="19" t="s">
        <v>4556</v>
      </c>
      <c r="D1379" s="19">
        <v>42701163</v>
      </c>
      <c r="E1379" s="58" t="str">
        <f t="shared" si="466"/>
        <v>KG-ARI-1909-00203-04793/42701163</v>
      </c>
      <c r="F1379" s="19" t="s">
        <v>2344</v>
      </c>
      <c r="G1379" s="19" t="s">
        <v>2345</v>
      </c>
      <c r="H1379" s="45">
        <v>43735</v>
      </c>
      <c r="I1379" s="46">
        <v>10</v>
      </c>
      <c r="J1379" s="46">
        <v>40</v>
      </c>
      <c r="K1379" s="67">
        <f t="shared" si="467"/>
        <v>4</v>
      </c>
      <c r="L1379" s="47">
        <v>3.9</v>
      </c>
      <c r="M1379" s="68">
        <f t="shared" si="468"/>
        <v>39</v>
      </c>
      <c r="N1379" s="46">
        <v>55</v>
      </c>
      <c r="O1379" s="46">
        <v>30.5</v>
      </c>
      <c r="P1379" s="46">
        <v>33.5</v>
      </c>
      <c r="Q1379" s="73">
        <f t="shared" si="469"/>
        <v>0.056</v>
      </c>
      <c r="R1379" s="67">
        <f t="shared" si="470"/>
        <v>0.56</v>
      </c>
      <c r="S1379" s="74">
        <f t="shared" si="471"/>
        <v>0.62</v>
      </c>
      <c r="T1379" s="51">
        <v>24.8</v>
      </c>
      <c r="U1379" s="52" t="s">
        <v>4238</v>
      </c>
      <c r="V1379" s="26">
        <f>IF(E1379="","",SUMIF(OUTBOUND!$G:$G,WMS!E1379,OUTBOUND!$L:$L))</f>
        <v>0</v>
      </c>
      <c r="W1379" s="26">
        <f>IF(E1379="","",SUMIF(OUTBOUND!$G:$G,WMS!E1379,OUTBOUND!$M:$M))</f>
        <v>0</v>
      </c>
      <c r="X1379" s="73">
        <f>IF(E1379="","",SUMIF(OUTBOUND!$G:$G,WMS!E1379,OUTBOUND!$O:$O))</f>
        <v>0</v>
      </c>
      <c r="Y1379" s="73">
        <f>IF(E1379="","",SUMIF(OUTBOUND!$G:$G,WMS!E1379,OUTBOUND!$AC:$AC))</f>
        <v>0</v>
      </c>
      <c r="Z1379" s="73">
        <f>IF(E1379="","",SUMIF(OUTBOUND!$G:$G,WMS!E1379,OUTBOUND!$P:$P))</f>
        <v>0</v>
      </c>
      <c r="AA1379" s="26">
        <f t="shared" si="472"/>
        <v>10</v>
      </c>
      <c r="AB1379" s="26">
        <f t="shared" si="473"/>
        <v>40</v>
      </c>
      <c r="AC1379" s="73">
        <f t="shared" si="474"/>
        <v>39</v>
      </c>
      <c r="AD1379" s="73">
        <f t="shared" si="475"/>
        <v>24.8</v>
      </c>
      <c r="AE1379" s="73">
        <f t="shared" si="476"/>
        <v>0.56</v>
      </c>
      <c r="AF1379" s="82" t="b">
        <f t="shared" si="477"/>
        <v>1</v>
      </c>
    </row>
    <row r="1380" spans="1:32">
      <c r="A1380" s="43" t="s">
        <v>3685</v>
      </c>
      <c r="B1380" s="19" t="s">
        <v>2342</v>
      </c>
      <c r="C1380" s="19" t="s">
        <v>4556</v>
      </c>
      <c r="D1380" s="19">
        <v>42427865</v>
      </c>
      <c r="E1380" s="58" t="str">
        <f t="shared" si="466"/>
        <v>KG-ARI-1909-00203-04793/42427865</v>
      </c>
      <c r="F1380" s="19" t="s">
        <v>2344</v>
      </c>
      <c r="G1380" s="19" t="s">
        <v>2346</v>
      </c>
      <c r="H1380" s="45">
        <v>43735</v>
      </c>
      <c r="I1380" s="46">
        <v>7</v>
      </c>
      <c r="J1380" s="46">
        <v>28</v>
      </c>
      <c r="K1380" s="67">
        <f t="shared" si="467"/>
        <v>4</v>
      </c>
      <c r="L1380" s="47">
        <v>3.79</v>
      </c>
      <c r="M1380" s="68">
        <f t="shared" si="468"/>
        <v>26.53</v>
      </c>
      <c r="N1380" s="46">
        <v>53</v>
      </c>
      <c r="O1380" s="46">
        <v>32.5</v>
      </c>
      <c r="P1380" s="46">
        <v>41.5</v>
      </c>
      <c r="Q1380" s="73">
        <f t="shared" si="469"/>
        <v>0.071</v>
      </c>
      <c r="R1380" s="67">
        <f t="shared" si="470"/>
        <v>0.5</v>
      </c>
      <c r="S1380" s="74">
        <f t="shared" si="471"/>
        <v>0.52</v>
      </c>
      <c r="T1380" s="51">
        <v>14.56</v>
      </c>
      <c r="U1380" s="52" t="s">
        <v>4238</v>
      </c>
      <c r="V1380" s="26">
        <f>IF(E1380="","",SUMIF(OUTBOUND!$G:$G,WMS!E1380,OUTBOUND!$L:$L))</f>
        <v>0</v>
      </c>
      <c r="W1380" s="26">
        <f>IF(E1380="","",SUMIF(OUTBOUND!$G:$G,WMS!E1380,OUTBOUND!$M:$M))</f>
        <v>0</v>
      </c>
      <c r="X1380" s="73">
        <f>IF(E1380="","",SUMIF(OUTBOUND!$G:$G,WMS!E1380,OUTBOUND!$O:$O))</f>
        <v>0</v>
      </c>
      <c r="Y1380" s="73">
        <f>IF(E1380="","",SUMIF(OUTBOUND!$G:$G,WMS!E1380,OUTBOUND!$AC:$AC))</f>
        <v>0</v>
      </c>
      <c r="Z1380" s="73">
        <f>IF(E1380="","",SUMIF(OUTBOUND!$G:$G,WMS!E1380,OUTBOUND!$P:$P))</f>
        <v>0</v>
      </c>
      <c r="AA1380" s="26">
        <f t="shared" si="472"/>
        <v>7</v>
      </c>
      <c r="AB1380" s="26">
        <f t="shared" si="473"/>
        <v>28</v>
      </c>
      <c r="AC1380" s="73">
        <f t="shared" si="474"/>
        <v>26.53</v>
      </c>
      <c r="AD1380" s="73">
        <f t="shared" si="475"/>
        <v>14.56</v>
      </c>
      <c r="AE1380" s="73">
        <f t="shared" si="476"/>
        <v>0.5</v>
      </c>
      <c r="AF1380" s="82" t="b">
        <f t="shared" si="477"/>
        <v>1</v>
      </c>
    </row>
    <row r="1381" spans="1:32">
      <c r="A1381" s="43" t="s">
        <v>3685</v>
      </c>
      <c r="B1381" s="19" t="s">
        <v>2348</v>
      </c>
      <c r="C1381" s="19" t="s">
        <v>4557</v>
      </c>
      <c r="D1381" s="19" t="s">
        <v>4007</v>
      </c>
      <c r="E1381" s="58" t="str">
        <f t="shared" si="466"/>
        <v>KG-ARI-1909-00203-04724/42390312</v>
      </c>
      <c r="F1381" s="19" t="s">
        <v>2350</v>
      </c>
      <c r="G1381" s="19" t="s">
        <v>2351</v>
      </c>
      <c r="H1381" s="45">
        <v>43737</v>
      </c>
      <c r="I1381" s="46">
        <v>4</v>
      </c>
      <c r="J1381" s="46">
        <v>48</v>
      </c>
      <c r="K1381" s="67">
        <f t="shared" si="467"/>
        <v>12</v>
      </c>
      <c r="L1381" s="47">
        <v>1.75</v>
      </c>
      <c r="M1381" s="68">
        <f t="shared" si="468"/>
        <v>7</v>
      </c>
      <c r="N1381" s="46">
        <v>73</v>
      </c>
      <c r="O1381" s="46">
        <v>12</v>
      </c>
      <c r="P1381" s="46">
        <v>17</v>
      </c>
      <c r="Q1381" s="73">
        <f t="shared" si="469"/>
        <v>0.015</v>
      </c>
      <c r="R1381" s="67">
        <f t="shared" si="470"/>
        <v>0.06</v>
      </c>
      <c r="S1381" s="74">
        <f t="shared" si="471"/>
        <v>0.125</v>
      </c>
      <c r="T1381" s="51">
        <v>6</v>
      </c>
      <c r="U1381" s="52" t="s">
        <v>3678</v>
      </c>
      <c r="V1381" s="26">
        <f>IF(E1381="","",SUMIF(OUTBOUND!$G:$G,WMS!E1381,OUTBOUND!$L:$L))</f>
        <v>0</v>
      </c>
      <c r="W1381" s="26">
        <f>IF(E1381="","",SUMIF(OUTBOUND!$G:$G,WMS!E1381,OUTBOUND!$M:$M))</f>
        <v>0</v>
      </c>
      <c r="X1381" s="73">
        <f>IF(E1381="","",SUMIF(OUTBOUND!$G:$G,WMS!E1381,OUTBOUND!$O:$O))</f>
        <v>0</v>
      </c>
      <c r="Y1381" s="73">
        <f>IF(E1381="","",SUMIF(OUTBOUND!$G:$G,WMS!E1381,OUTBOUND!$AC:$AC))</f>
        <v>0</v>
      </c>
      <c r="Z1381" s="73">
        <f>IF(E1381="","",SUMIF(OUTBOUND!$G:$G,WMS!E1381,OUTBOUND!$P:$P))</f>
        <v>0</v>
      </c>
      <c r="AA1381" s="26">
        <f t="shared" si="472"/>
        <v>4</v>
      </c>
      <c r="AB1381" s="26">
        <f t="shared" si="473"/>
        <v>48</v>
      </c>
      <c r="AC1381" s="73">
        <f t="shared" si="474"/>
        <v>7</v>
      </c>
      <c r="AD1381" s="73">
        <f t="shared" si="475"/>
        <v>6</v>
      </c>
      <c r="AE1381" s="73">
        <f t="shared" si="476"/>
        <v>0.06</v>
      </c>
      <c r="AF1381" s="82" t="b">
        <f t="shared" si="477"/>
        <v>1</v>
      </c>
    </row>
    <row r="1382" spans="1:32">
      <c r="A1382" s="43" t="s">
        <v>3685</v>
      </c>
      <c r="B1382" s="19" t="s">
        <v>2348</v>
      </c>
      <c r="C1382" s="19" t="s">
        <v>4557</v>
      </c>
      <c r="D1382" s="19" t="s">
        <v>4558</v>
      </c>
      <c r="E1382" s="58" t="str">
        <f t="shared" si="466"/>
        <v>KG-ARI-1909-00203-04724/42651253</v>
      </c>
      <c r="F1382" s="19" t="s">
        <v>2350</v>
      </c>
      <c r="G1382" s="19" t="s">
        <v>2352</v>
      </c>
      <c r="H1382" s="45">
        <v>43737</v>
      </c>
      <c r="I1382" s="46">
        <v>2</v>
      </c>
      <c r="J1382" s="46">
        <v>48</v>
      </c>
      <c r="K1382" s="67">
        <f t="shared" si="467"/>
        <v>24</v>
      </c>
      <c r="L1382" s="47">
        <v>1.5</v>
      </c>
      <c r="M1382" s="68">
        <f t="shared" si="468"/>
        <v>3</v>
      </c>
      <c r="N1382" s="46">
        <v>34.5</v>
      </c>
      <c r="O1382" s="46">
        <v>16</v>
      </c>
      <c r="P1382" s="46">
        <v>19</v>
      </c>
      <c r="Q1382" s="73">
        <f t="shared" si="469"/>
        <v>0.01</v>
      </c>
      <c r="R1382" s="67">
        <f t="shared" si="470"/>
        <v>0.02</v>
      </c>
      <c r="S1382" s="74">
        <f t="shared" si="471"/>
        <v>0.0416666666666667</v>
      </c>
      <c r="T1382" s="51">
        <v>2</v>
      </c>
      <c r="U1382" s="52" t="s">
        <v>3678</v>
      </c>
      <c r="V1382" s="26">
        <f>IF(E1382="","",SUMIF(OUTBOUND!$G:$G,WMS!E1382,OUTBOUND!$L:$L))</f>
        <v>1</v>
      </c>
      <c r="W1382" s="26">
        <f>IF(E1382="","",SUMIF(OUTBOUND!$G:$G,WMS!E1382,OUTBOUND!$M:$M))</f>
        <v>24</v>
      </c>
      <c r="X1382" s="73">
        <f>IF(E1382="","",SUMIF(OUTBOUND!$G:$G,WMS!E1382,OUTBOUND!$O:$O))</f>
        <v>1.5</v>
      </c>
      <c r="Y1382" s="73">
        <f>IF(E1382="","",SUMIF(OUTBOUND!$G:$G,WMS!E1382,OUTBOUND!$AC:$AC))</f>
        <v>1</v>
      </c>
      <c r="Z1382" s="73">
        <f>IF(E1382="","",SUMIF(OUTBOUND!$G:$G,WMS!E1382,OUTBOUND!$P:$P))</f>
        <v>0.01</v>
      </c>
      <c r="AA1382" s="26">
        <f t="shared" si="472"/>
        <v>1</v>
      </c>
      <c r="AB1382" s="26">
        <f t="shared" si="473"/>
        <v>24</v>
      </c>
      <c r="AC1382" s="73">
        <f t="shared" si="474"/>
        <v>1.5</v>
      </c>
      <c r="AD1382" s="73">
        <f t="shared" si="475"/>
        <v>0.999999999999999</v>
      </c>
      <c r="AE1382" s="73">
        <f t="shared" si="476"/>
        <v>0.01</v>
      </c>
      <c r="AF1382" s="82" t="b">
        <f t="shared" si="477"/>
        <v>1</v>
      </c>
    </row>
    <row r="1383" spans="1:32">
      <c r="A1383" s="43" t="s">
        <v>3685</v>
      </c>
      <c r="B1383" s="19" t="s">
        <v>2354</v>
      </c>
      <c r="C1383" s="19" t="s">
        <v>4559</v>
      </c>
      <c r="D1383" s="19" t="s">
        <v>4560</v>
      </c>
      <c r="E1383" s="58" t="str">
        <f t="shared" si="466"/>
        <v>KG-ARI-1906-00171-03862/42757955</v>
      </c>
      <c r="F1383" s="19" t="s">
        <v>2356</v>
      </c>
      <c r="G1383" s="19" t="s">
        <v>2361</v>
      </c>
      <c r="H1383" s="45">
        <v>43737</v>
      </c>
      <c r="I1383" s="46">
        <v>8</v>
      </c>
      <c r="J1383" s="46">
        <v>48</v>
      </c>
      <c r="K1383" s="67">
        <f t="shared" si="467"/>
        <v>6</v>
      </c>
      <c r="L1383" s="47">
        <v>6.5</v>
      </c>
      <c r="M1383" s="68">
        <f t="shared" si="468"/>
        <v>52</v>
      </c>
      <c r="N1383" s="46">
        <v>38</v>
      </c>
      <c r="O1383" s="46">
        <v>25</v>
      </c>
      <c r="P1383" s="46">
        <v>23</v>
      </c>
      <c r="Q1383" s="73">
        <f t="shared" si="469"/>
        <v>0.022</v>
      </c>
      <c r="R1383" s="67">
        <f t="shared" si="470"/>
        <v>0.17</v>
      </c>
      <c r="S1383" s="74">
        <f t="shared" si="471"/>
        <v>0.916666666666667</v>
      </c>
      <c r="T1383" s="51">
        <v>44</v>
      </c>
      <c r="U1383" s="52" t="s">
        <v>3920</v>
      </c>
      <c r="V1383" s="26">
        <f>IF(E1383="","",SUMIF(OUTBOUND!$G:$G,WMS!E1383,OUTBOUND!$L:$L))</f>
        <v>5</v>
      </c>
      <c r="W1383" s="26">
        <f>IF(E1383="","",SUMIF(OUTBOUND!$G:$G,WMS!E1383,OUTBOUND!$M:$M))</f>
        <v>30</v>
      </c>
      <c r="X1383" s="73">
        <f>IF(E1383="","",SUMIF(OUTBOUND!$G:$G,WMS!E1383,OUTBOUND!$O:$O))</f>
        <v>32.5</v>
      </c>
      <c r="Y1383" s="73">
        <f>IF(E1383="","",SUMIF(OUTBOUND!$G:$G,WMS!E1383,OUTBOUND!$AC:$AC))</f>
        <v>27.5</v>
      </c>
      <c r="Z1383" s="73">
        <f>IF(E1383="","",SUMIF(OUTBOUND!$G:$G,WMS!E1383,OUTBOUND!$P:$P))</f>
        <v>0.11</v>
      </c>
      <c r="AA1383" s="26">
        <f t="shared" si="472"/>
        <v>3</v>
      </c>
      <c r="AB1383" s="26">
        <f t="shared" si="473"/>
        <v>18</v>
      </c>
      <c r="AC1383" s="73">
        <f t="shared" si="474"/>
        <v>19.5</v>
      </c>
      <c r="AD1383" s="73">
        <f t="shared" si="475"/>
        <v>16.5</v>
      </c>
      <c r="AE1383" s="73">
        <f t="shared" si="476"/>
        <v>0.06</v>
      </c>
      <c r="AF1383" s="82" t="b">
        <f t="shared" si="477"/>
        <v>1</v>
      </c>
    </row>
    <row r="1384" spans="1:32">
      <c r="A1384" s="43" t="s">
        <v>3685</v>
      </c>
      <c r="B1384" s="19" t="s">
        <v>2354</v>
      </c>
      <c r="C1384" s="19" t="s">
        <v>4559</v>
      </c>
      <c r="D1384" s="19" t="s">
        <v>4561</v>
      </c>
      <c r="E1384" s="58" t="str">
        <f t="shared" si="466"/>
        <v>KG-ARI-1906-00171-03862/42756644</v>
      </c>
      <c r="F1384" s="19" t="s">
        <v>2356</v>
      </c>
      <c r="G1384" s="19" t="s">
        <v>2359</v>
      </c>
      <c r="H1384" s="45">
        <v>43737</v>
      </c>
      <c r="I1384" s="46">
        <v>14</v>
      </c>
      <c r="J1384" s="46">
        <v>168</v>
      </c>
      <c r="K1384" s="67">
        <f t="shared" si="467"/>
        <v>12</v>
      </c>
      <c r="L1384" s="47">
        <v>2.8</v>
      </c>
      <c r="M1384" s="68">
        <f t="shared" si="468"/>
        <v>39.2</v>
      </c>
      <c r="N1384" s="46">
        <v>26</v>
      </c>
      <c r="O1384" s="46">
        <v>18</v>
      </c>
      <c r="P1384" s="46">
        <v>17</v>
      </c>
      <c r="Q1384" s="73">
        <f t="shared" si="469"/>
        <v>0.008</v>
      </c>
      <c r="R1384" s="67">
        <f t="shared" si="470"/>
        <v>0.11</v>
      </c>
      <c r="S1384" s="74">
        <f t="shared" si="471"/>
        <v>0.15</v>
      </c>
      <c r="T1384" s="51">
        <v>25.2</v>
      </c>
      <c r="U1384" s="52" t="s">
        <v>3920</v>
      </c>
      <c r="V1384" s="26">
        <f>IF(E1384="","",SUMIF(OUTBOUND!$G:$G,WMS!E1384,OUTBOUND!$L:$L))</f>
        <v>11</v>
      </c>
      <c r="W1384" s="26">
        <f>IF(E1384="","",SUMIF(OUTBOUND!$G:$G,WMS!E1384,OUTBOUND!$M:$M))</f>
        <v>132</v>
      </c>
      <c r="X1384" s="73">
        <f>IF(E1384="","",SUMIF(OUTBOUND!$G:$G,WMS!E1384,OUTBOUND!$O:$O))</f>
        <v>30.8</v>
      </c>
      <c r="Y1384" s="73">
        <f>IF(E1384="","",SUMIF(OUTBOUND!$G:$G,WMS!E1384,OUTBOUND!$AC:$AC))</f>
        <v>19.8</v>
      </c>
      <c r="Z1384" s="73">
        <f>IF(E1384="","",SUMIF(OUTBOUND!$G:$G,WMS!E1384,OUTBOUND!$P:$P))</f>
        <v>0.088</v>
      </c>
      <c r="AA1384" s="26">
        <f t="shared" si="472"/>
        <v>3</v>
      </c>
      <c r="AB1384" s="26">
        <f t="shared" si="473"/>
        <v>36</v>
      </c>
      <c r="AC1384" s="73">
        <f t="shared" si="474"/>
        <v>8.4</v>
      </c>
      <c r="AD1384" s="73">
        <f t="shared" si="475"/>
        <v>5.4</v>
      </c>
      <c r="AE1384" s="73">
        <f t="shared" si="476"/>
        <v>0.022</v>
      </c>
      <c r="AF1384" s="82" t="b">
        <f t="shared" si="477"/>
        <v>1</v>
      </c>
    </row>
    <row r="1385" spans="1:32">
      <c r="A1385" s="43" t="s">
        <v>3685</v>
      </c>
      <c r="B1385" s="19" t="s">
        <v>2354</v>
      </c>
      <c r="C1385" s="19" t="s">
        <v>4559</v>
      </c>
      <c r="D1385" s="19" t="s">
        <v>4562</v>
      </c>
      <c r="E1385" s="58" t="str">
        <f t="shared" si="466"/>
        <v>KG-ARI-1906-00171-03862/42757948</v>
      </c>
      <c r="F1385" s="19" t="s">
        <v>2356</v>
      </c>
      <c r="G1385" s="19" t="s">
        <v>2357</v>
      </c>
      <c r="H1385" s="45">
        <v>43737</v>
      </c>
      <c r="I1385" s="46">
        <v>7</v>
      </c>
      <c r="J1385" s="46">
        <v>84</v>
      </c>
      <c r="K1385" s="67">
        <f t="shared" si="467"/>
        <v>12</v>
      </c>
      <c r="L1385" s="47">
        <v>10</v>
      </c>
      <c r="M1385" s="68">
        <f t="shared" si="468"/>
        <v>70</v>
      </c>
      <c r="N1385" s="46">
        <v>30</v>
      </c>
      <c r="O1385" s="46">
        <v>23</v>
      </c>
      <c r="P1385" s="46">
        <v>35</v>
      </c>
      <c r="Q1385" s="73">
        <f t="shared" si="469"/>
        <v>0.024</v>
      </c>
      <c r="R1385" s="67">
        <f t="shared" si="470"/>
        <v>0.17</v>
      </c>
      <c r="S1385" s="74">
        <f t="shared" si="471"/>
        <v>0.75</v>
      </c>
      <c r="T1385" s="51">
        <v>63</v>
      </c>
      <c r="U1385" s="52" t="s">
        <v>3920</v>
      </c>
      <c r="V1385" s="26">
        <f>IF(E1385="","",SUMIF(OUTBOUND!$G:$G,WMS!E1385,OUTBOUND!$L:$L))</f>
        <v>3</v>
      </c>
      <c r="W1385" s="26">
        <f>IF(E1385="","",SUMIF(OUTBOUND!$G:$G,WMS!E1385,OUTBOUND!$M:$M))</f>
        <v>36</v>
      </c>
      <c r="X1385" s="73">
        <f>IF(E1385="","",SUMIF(OUTBOUND!$G:$G,WMS!E1385,OUTBOUND!$O:$O))</f>
        <v>30</v>
      </c>
      <c r="Y1385" s="73">
        <f>IF(E1385="","",SUMIF(OUTBOUND!$G:$G,WMS!E1385,OUTBOUND!$AC:$AC))</f>
        <v>27</v>
      </c>
      <c r="Z1385" s="73">
        <f>IF(E1385="","",SUMIF(OUTBOUND!$G:$G,WMS!E1385,OUTBOUND!$P:$P))</f>
        <v>0.072</v>
      </c>
      <c r="AA1385" s="26">
        <f t="shared" si="472"/>
        <v>4</v>
      </c>
      <c r="AB1385" s="26">
        <f t="shared" si="473"/>
        <v>48</v>
      </c>
      <c r="AC1385" s="73">
        <f t="shared" si="474"/>
        <v>40</v>
      </c>
      <c r="AD1385" s="73">
        <f t="shared" si="475"/>
        <v>36</v>
      </c>
      <c r="AE1385" s="73">
        <f t="shared" si="476"/>
        <v>0.098</v>
      </c>
      <c r="AF1385" s="82" t="b">
        <f t="shared" si="477"/>
        <v>1</v>
      </c>
    </row>
    <row r="1386" spans="1:32">
      <c r="A1386" s="43" t="s">
        <v>3685</v>
      </c>
      <c r="B1386" s="19" t="s">
        <v>2354</v>
      </c>
      <c r="C1386" s="19" t="s">
        <v>4559</v>
      </c>
      <c r="D1386" s="19" t="s">
        <v>4563</v>
      </c>
      <c r="E1386" s="58" t="str">
        <f t="shared" ref="E1386:E1440" si="478">IF(D1386="","",C1386&amp;"/"&amp;D1386)</f>
        <v>KG-ARI-1906-00171-03862/42756620</v>
      </c>
      <c r="F1386" s="19" t="s">
        <v>2356</v>
      </c>
      <c r="G1386" s="19" t="s">
        <v>2359</v>
      </c>
      <c r="H1386" s="45">
        <v>43737</v>
      </c>
      <c r="I1386" s="46">
        <v>15</v>
      </c>
      <c r="J1386" s="46">
        <v>180</v>
      </c>
      <c r="K1386" s="67">
        <f t="shared" ref="K1386:K1440" si="479">IF(J1386="","",J1386/I1386)</f>
        <v>12</v>
      </c>
      <c r="L1386" s="47">
        <v>2.5</v>
      </c>
      <c r="M1386" s="68">
        <f t="shared" ref="M1386:M1440" si="480">IF(L1386="","",ROUND(I1386*L1386,3))</f>
        <v>37.5</v>
      </c>
      <c r="N1386" s="46">
        <v>22</v>
      </c>
      <c r="O1386" s="46">
        <v>15</v>
      </c>
      <c r="P1386" s="46">
        <v>19</v>
      </c>
      <c r="Q1386" s="73">
        <f t="shared" ref="Q1386:Q1440" si="481">IF(P1386="","",ROUND(N1386*O1386*P1386/1000000,3))</f>
        <v>0.006</v>
      </c>
      <c r="R1386" s="67">
        <f t="shared" ref="R1386:R1440" si="482">IF(Q1386="","",ROUND(N1386*O1386*P1386/1000000*I1386,2))</f>
        <v>0.09</v>
      </c>
      <c r="S1386" s="74">
        <f t="shared" ref="S1386:S1440" si="483">IF(T1386="","",T1386/J1386)</f>
        <v>0.125</v>
      </c>
      <c r="T1386" s="51">
        <v>22.5</v>
      </c>
      <c r="U1386" s="52" t="s">
        <v>3920</v>
      </c>
      <c r="V1386" s="26">
        <f>IF(E1386="","",SUMIF(OUTBOUND!$G:$G,WMS!E1386,OUTBOUND!$L:$L))</f>
        <v>14</v>
      </c>
      <c r="W1386" s="26">
        <f>IF(E1386="","",SUMIF(OUTBOUND!$G:$G,WMS!E1386,OUTBOUND!$M:$M))</f>
        <v>168</v>
      </c>
      <c r="X1386" s="73">
        <f>IF(E1386="","",SUMIF(OUTBOUND!$G:$G,WMS!E1386,OUTBOUND!$O:$O))</f>
        <v>35</v>
      </c>
      <c r="Y1386" s="73">
        <f>IF(E1386="","",SUMIF(OUTBOUND!$G:$G,WMS!E1386,OUTBOUND!$AC:$AC))</f>
        <v>21</v>
      </c>
      <c r="Z1386" s="73">
        <f>IF(E1386="","",SUMIF(OUTBOUND!$G:$G,WMS!E1386,OUTBOUND!$P:$P))</f>
        <v>0.084</v>
      </c>
      <c r="AA1386" s="26">
        <f t="shared" ref="AA1386:AA1440" si="484">IF(I1386="","",I1386-V1386)</f>
        <v>1</v>
      </c>
      <c r="AB1386" s="26">
        <f t="shared" ref="AB1386:AB1440" si="485">IF(J1386="","",J1386-W1386)</f>
        <v>12</v>
      </c>
      <c r="AC1386" s="73">
        <f t="shared" ref="AC1386:AC1440" si="486">IF(M1386="","",M1386-X1386)</f>
        <v>2.5</v>
      </c>
      <c r="AD1386" s="73">
        <f t="shared" ref="AD1386:AD1440" si="487">IF(T1386="","",T1386-Y1386)</f>
        <v>1.5</v>
      </c>
      <c r="AE1386" s="73">
        <f t="shared" ref="AE1386:AE1440" si="488">IF(R1386="","",R1386-Z1386)</f>
        <v>0.00599999999999999</v>
      </c>
      <c r="AF1386" s="82" t="b">
        <f t="shared" ref="AF1386:AF1440" si="489">IF(AB1386="","",EXACT(K1386,AB1386/AA1386))</f>
        <v>1</v>
      </c>
    </row>
    <row r="1387" spans="1:32">
      <c r="A1387" s="43" t="s">
        <v>3685</v>
      </c>
      <c r="B1387" s="19" t="s">
        <v>2363</v>
      </c>
      <c r="C1387" s="19" t="s">
        <v>4564</v>
      </c>
      <c r="D1387" s="19" t="s">
        <v>4561</v>
      </c>
      <c r="E1387" s="58" t="str">
        <f t="shared" si="478"/>
        <v>KG-ARI-1909-00203-04321/42756644</v>
      </c>
      <c r="F1387" s="19" t="s">
        <v>2365</v>
      </c>
      <c r="G1387" s="19" t="s">
        <v>2367</v>
      </c>
      <c r="H1387" s="45">
        <v>43737</v>
      </c>
      <c r="I1387" s="46">
        <v>11</v>
      </c>
      <c r="J1387" s="46">
        <v>132</v>
      </c>
      <c r="K1387" s="67">
        <f t="shared" si="479"/>
        <v>12</v>
      </c>
      <c r="L1387" s="47">
        <v>2.8</v>
      </c>
      <c r="M1387" s="68">
        <f t="shared" si="480"/>
        <v>30.8</v>
      </c>
      <c r="N1387" s="46">
        <v>26</v>
      </c>
      <c r="O1387" s="46">
        <v>18</v>
      </c>
      <c r="P1387" s="46">
        <v>17</v>
      </c>
      <c r="Q1387" s="73">
        <f t="shared" si="481"/>
        <v>0.008</v>
      </c>
      <c r="R1387" s="67">
        <f t="shared" si="482"/>
        <v>0.09</v>
      </c>
      <c r="S1387" s="74">
        <f t="shared" si="483"/>
        <v>0.15</v>
      </c>
      <c r="T1387" s="51">
        <v>19.8</v>
      </c>
      <c r="U1387" s="52" t="s">
        <v>4565</v>
      </c>
      <c r="V1387" s="26">
        <f>IF(E1387="","",SUMIF(OUTBOUND!$G:$G,WMS!E1387,OUTBOUND!$L:$L))</f>
        <v>0</v>
      </c>
      <c r="W1387" s="26">
        <f>IF(E1387="","",SUMIF(OUTBOUND!$G:$G,WMS!E1387,OUTBOUND!$M:$M))</f>
        <v>0</v>
      </c>
      <c r="X1387" s="73">
        <f>IF(E1387="","",SUMIF(OUTBOUND!$G:$G,WMS!E1387,OUTBOUND!$O:$O))</f>
        <v>0</v>
      </c>
      <c r="Y1387" s="73">
        <f>IF(E1387="","",SUMIF(OUTBOUND!$G:$G,WMS!E1387,OUTBOUND!$AC:$AC))</f>
        <v>0</v>
      </c>
      <c r="Z1387" s="73">
        <f>IF(E1387="","",SUMIF(OUTBOUND!$G:$G,WMS!E1387,OUTBOUND!$P:$P))</f>
        <v>0</v>
      </c>
      <c r="AA1387" s="26">
        <f t="shared" si="484"/>
        <v>11</v>
      </c>
      <c r="AB1387" s="26">
        <f t="shared" si="485"/>
        <v>132</v>
      </c>
      <c r="AC1387" s="73">
        <f t="shared" si="486"/>
        <v>30.8</v>
      </c>
      <c r="AD1387" s="73">
        <f t="shared" si="487"/>
        <v>19.8</v>
      </c>
      <c r="AE1387" s="73">
        <f t="shared" si="488"/>
        <v>0.09</v>
      </c>
      <c r="AF1387" s="82" t="b">
        <f t="shared" si="489"/>
        <v>1</v>
      </c>
    </row>
    <row r="1388" spans="1:32">
      <c r="A1388" s="43" t="s">
        <v>3685</v>
      </c>
      <c r="B1388" s="19" t="s">
        <v>2363</v>
      </c>
      <c r="C1388" s="19" t="s">
        <v>4564</v>
      </c>
      <c r="D1388" s="19" t="s">
        <v>4566</v>
      </c>
      <c r="E1388" s="58" t="str">
        <f t="shared" si="478"/>
        <v>KG-ARI-1909-00203-04321/42756637</v>
      </c>
      <c r="F1388" s="19" t="s">
        <v>2365</v>
      </c>
      <c r="G1388" s="19" t="s">
        <v>2367</v>
      </c>
      <c r="H1388" s="45">
        <v>43737</v>
      </c>
      <c r="I1388" s="46">
        <v>10</v>
      </c>
      <c r="J1388" s="46">
        <v>120</v>
      </c>
      <c r="K1388" s="67">
        <f t="shared" si="479"/>
        <v>12</v>
      </c>
      <c r="L1388" s="47">
        <v>2.2</v>
      </c>
      <c r="M1388" s="68">
        <f t="shared" si="480"/>
        <v>22</v>
      </c>
      <c r="N1388" s="46">
        <v>22</v>
      </c>
      <c r="O1388" s="46">
        <v>20</v>
      </c>
      <c r="P1388" s="46">
        <v>14</v>
      </c>
      <c r="Q1388" s="73">
        <f t="shared" si="481"/>
        <v>0.006</v>
      </c>
      <c r="R1388" s="67">
        <f t="shared" si="482"/>
        <v>0.06</v>
      </c>
      <c r="S1388" s="74">
        <f t="shared" si="483"/>
        <v>0.1</v>
      </c>
      <c r="T1388" s="51">
        <v>12</v>
      </c>
      <c r="U1388" s="52" t="s">
        <v>4567</v>
      </c>
      <c r="V1388" s="26">
        <f>IF(E1388="","",SUMIF(OUTBOUND!$G:$G,WMS!E1388,OUTBOUND!$L:$L))</f>
        <v>0</v>
      </c>
      <c r="W1388" s="26">
        <f>IF(E1388="","",SUMIF(OUTBOUND!$G:$G,WMS!E1388,OUTBOUND!$M:$M))</f>
        <v>0</v>
      </c>
      <c r="X1388" s="73">
        <f>IF(E1388="","",SUMIF(OUTBOUND!$G:$G,WMS!E1388,OUTBOUND!$O:$O))</f>
        <v>0</v>
      </c>
      <c r="Y1388" s="73">
        <f>IF(E1388="","",SUMIF(OUTBOUND!$G:$G,WMS!E1388,OUTBOUND!$AC:$AC))</f>
        <v>0</v>
      </c>
      <c r="Z1388" s="73">
        <f>IF(E1388="","",SUMIF(OUTBOUND!$G:$G,WMS!E1388,OUTBOUND!$P:$P))</f>
        <v>0</v>
      </c>
      <c r="AA1388" s="26">
        <f t="shared" si="484"/>
        <v>10</v>
      </c>
      <c r="AB1388" s="26">
        <f t="shared" si="485"/>
        <v>120</v>
      </c>
      <c r="AC1388" s="73">
        <f t="shared" si="486"/>
        <v>22</v>
      </c>
      <c r="AD1388" s="73">
        <f t="shared" si="487"/>
        <v>12</v>
      </c>
      <c r="AE1388" s="73">
        <f t="shared" si="488"/>
        <v>0.06</v>
      </c>
      <c r="AF1388" s="82" t="b">
        <f t="shared" si="489"/>
        <v>1</v>
      </c>
    </row>
    <row r="1389" spans="1:32">
      <c r="A1389" s="43" t="s">
        <v>3685</v>
      </c>
      <c r="B1389" s="19" t="s">
        <v>2363</v>
      </c>
      <c r="C1389" s="19" t="s">
        <v>4564</v>
      </c>
      <c r="D1389" s="19" t="s">
        <v>4568</v>
      </c>
      <c r="E1389" s="58" t="str">
        <f t="shared" si="478"/>
        <v>KG-ARI-1909-00203-04321/42754428</v>
      </c>
      <c r="F1389" s="19" t="s">
        <v>2365</v>
      </c>
      <c r="G1389" s="19" t="s">
        <v>2366</v>
      </c>
      <c r="H1389" s="45">
        <v>43737</v>
      </c>
      <c r="I1389" s="46">
        <v>11</v>
      </c>
      <c r="J1389" s="46">
        <v>132</v>
      </c>
      <c r="K1389" s="67">
        <f t="shared" si="479"/>
        <v>12</v>
      </c>
      <c r="L1389" s="47">
        <v>5</v>
      </c>
      <c r="M1389" s="68">
        <f t="shared" si="480"/>
        <v>55</v>
      </c>
      <c r="N1389" s="46">
        <v>30</v>
      </c>
      <c r="O1389" s="46">
        <v>20</v>
      </c>
      <c r="P1389" s="46">
        <v>21</v>
      </c>
      <c r="Q1389" s="73">
        <f t="shared" si="481"/>
        <v>0.013</v>
      </c>
      <c r="R1389" s="67">
        <f t="shared" si="482"/>
        <v>0.14</v>
      </c>
      <c r="S1389" s="74">
        <f t="shared" si="483"/>
        <v>0.333333333333333</v>
      </c>
      <c r="T1389" s="51">
        <v>44</v>
      </c>
      <c r="U1389" s="52" t="s">
        <v>4567</v>
      </c>
      <c r="V1389" s="26">
        <f>IF(E1389="","",SUMIF(OUTBOUND!$G:$G,WMS!E1389,OUTBOUND!$L:$L))</f>
        <v>1</v>
      </c>
      <c r="W1389" s="26">
        <f>IF(E1389="","",SUMIF(OUTBOUND!$G:$G,WMS!E1389,OUTBOUND!$M:$M))</f>
        <v>12</v>
      </c>
      <c r="X1389" s="73">
        <f>IF(E1389="","",SUMIF(OUTBOUND!$G:$G,WMS!E1389,OUTBOUND!$O:$O))</f>
        <v>5</v>
      </c>
      <c r="Y1389" s="73">
        <f>IF(E1389="","",SUMIF(OUTBOUND!$G:$G,WMS!E1389,OUTBOUND!$AC:$AC))</f>
        <v>4</v>
      </c>
      <c r="Z1389" s="73">
        <f>IF(E1389="","",SUMIF(OUTBOUND!$G:$G,WMS!E1389,OUTBOUND!$P:$P))</f>
        <v>0.013</v>
      </c>
      <c r="AA1389" s="26">
        <f t="shared" si="484"/>
        <v>10</v>
      </c>
      <c r="AB1389" s="26">
        <f t="shared" si="485"/>
        <v>120</v>
      </c>
      <c r="AC1389" s="73">
        <f t="shared" si="486"/>
        <v>50</v>
      </c>
      <c r="AD1389" s="73">
        <f t="shared" si="487"/>
        <v>40</v>
      </c>
      <c r="AE1389" s="73">
        <f t="shared" si="488"/>
        <v>0.127</v>
      </c>
      <c r="AF1389" s="82" t="b">
        <f t="shared" si="489"/>
        <v>1</v>
      </c>
    </row>
    <row r="1390" spans="1:32">
      <c r="A1390" s="43" t="s">
        <v>3685</v>
      </c>
      <c r="B1390" s="19" t="s">
        <v>2363</v>
      </c>
      <c r="C1390" s="19" t="s">
        <v>4564</v>
      </c>
      <c r="D1390" s="19" t="s">
        <v>4569</v>
      </c>
      <c r="E1390" s="58" t="str">
        <f t="shared" si="478"/>
        <v>KG-ARI-1909-00203-04321/42702481</v>
      </c>
      <c r="F1390" s="19" t="s">
        <v>2365</v>
      </c>
      <c r="G1390" s="19" t="s">
        <v>2369</v>
      </c>
      <c r="H1390" s="45">
        <v>43737</v>
      </c>
      <c r="I1390" s="46">
        <v>16</v>
      </c>
      <c r="J1390" s="46">
        <v>128</v>
      </c>
      <c r="K1390" s="67">
        <f t="shared" si="479"/>
        <v>8</v>
      </c>
      <c r="L1390" s="47">
        <v>12.5</v>
      </c>
      <c r="M1390" s="68">
        <f t="shared" si="480"/>
        <v>200</v>
      </c>
      <c r="N1390" s="46">
        <v>40</v>
      </c>
      <c r="O1390" s="46">
        <v>15</v>
      </c>
      <c r="P1390" s="46">
        <v>27</v>
      </c>
      <c r="Q1390" s="73">
        <f t="shared" si="481"/>
        <v>0.016</v>
      </c>
      <c r="R1390" s="67">
        <f t="shared" si="482"/>
        <v>0.26</v>
      </c>
      <c r="S1390" s="74">
        <f t="shared" si="483"/>
        <v>1.4375</v>
      </c>
      <c r="T1390" s="51">
        <v>184</v>
      </c>
      <c r="U1390" s="52" t="s">
        <v>3920</v>
      </c>
      <c r="V1390" s="26">
        <f>IF(E1390="","",SUMIF(OUTBOUND!$G:$G,WMS!E1390,OUTBOUND!$L:$L))</f>
        <v>9</v>
      </c>
      <c r="W1390" s="26">
        <f>IF(E1390="","",SUMIF(OUTBOUND!$G:$G,WMS!E1390,OUTBOUND!$M:$M))</f>
        <v>72</v>
      </c>
      <c r="X1390" s="73">
        <f>IF(E1390="","",SUMIF(OUTBOUND!$G:$G,WMS!E1390,OUTBOUND!$O:$O))</f>
        <v>112.5</v>
      </c>
      <c r="Y1390" s="73">
        <f>IF(E1390="","",SUMIF(OUTBOUND!$G:$G,WMS!E1390,OUTBOUND!$AC:$AC))</f>
        <v>103.5</v>
      </c>
      <c r="Z1390" s="73">
        <f>IF(E1390="","",SUMIF(OUTBOUND!$G:$G,WMS!E1390,OUTBOUND!$P:$P))</f>
        <v>0.144</v>
      </c>
      <c r="AA1390" s="26">
        <f t="shared" si="484"/>
        <v>7</v>
      </c>
      <c r="AB1390" s="26">
        <f t="shared" si="485"/>
        <v>56</v>
      </c>
      <c r="AC1390" s="73">
        <f t="shared" si="486"/>
        <v>87.5</v>
      </c>
      <c r="AD1390" s="73">
        <f t="shared" si="487"/>
        <v>80.5</v>
      </c>
      <c r="AE1390" s="73">
        <f t="shared" si="488"/>
        <v>0.116</v>
      </c>
      <c r="AF1390" s="82" t="b">
        <f t="shared" si="489"/>
        <v>1</v>
      </c>
    </row>
    <row r="1391" spans="1:32">
      <c r="A1391" s="43" t="s">
        <v>3685</v>
      </c>
      <c r="B1391" s="19" t="s">
        <v>2363</v>
      </c>
      <c r="C1391" s="19" t="s">
        <v>4564</v>
      </c>
      <c r="D1391" s="19" t="s">
        <v>4570</v>
      </c>
      <c r="E1391" s="58" t="str">
        <f t="shared" si="478"/>
        <v>KG-ARI-1909-00203-04321/42757924</v>
      </c>
      <c r="F1391" s="19" t="s">
        <v>2365</v>
      </c>
      <c r="G1391" s="19" t="s">
        <v>2366</v>
      </c>
      <c r="H1391" s="45">
        <v>43737</v>
      </c>
      <c r="I1391" s="46">
        <v>4</v>
      </c>
      <c r="J1391" s="46">
        <v>48</v>
      </c>
      <c r="K1391" s="67">
        <f t="shared" si="479"/>
        <v>12</v>
      </c>
      <c r="L1391" s="47">
        <v>5</v>
      </c>
      <c r="M1391" s="68">
        <f t="shared" si="480"/>
        <v>20</v>
      </c>
      <c r="N1391" s="46">
        <v>23</v>
      </c>
      <c r="O1391" s="46">
        <v>17</v>
      </c>
      <c r="P1391" s="46">
        <v>25</v>
      </c>
      <c r="Q1391" s="73">
        <f t="shared" si="481"/>
        <v>0.01</v>
      </c>
      <c r="R1391" s="67">
        <f t="shared" si="482"/>
        <v>0.04</v>
      </c>
      <c r="S1391" s="74">
        <f t="shared" si="483"/>
        <v>0.333333333333333</v>
      </c>
      <c r="T1391" s="51">
        <v>16</v>
      </c>
      <c r="U1391" s="52" t="s">
        <v>4565</v>
      </c>
      <c r="V1391" s="26">
        <f>IF(E1391="","",SUMIF(OUTBOUND!$G:$G,WMS!E1391,OUTBOUND!$L:$L))</f>
        <v>0</v>
      </c>
      <c r="W1391" s="26">
        <f>IF(E1391="","",SUMIF(OUTBOUND!$G:$G,WMS!E1391,OUTBOUND!$M:$M))</f>
        <v>0</v>
      </c>
      <c r="X1391" s="73">
        <f>IF(E1391="","",SUMIF(OUTBOUND!$G:$G,WMS!E1391,OUTBOUND!$O:$O))</f>
        <v>0</v>
      </c>
      <c r="Y1391" s="73">
        <f>IF(E1391="","",SUMIF(OUTBOUND!$G:$G,WMS!E1391,OUTBOUND!$AC:$AC))</f>
        <v>0</v>
      </c>
      <c r="Z1391" s="73">
        <f>IF(E1391="","",SUMIF(OUTBOUND!$G:$G,WMS!E1391,OUTBOUND!$P:$P))</f>
        <v>0</v>
      </c>
      <c r="AA1391" s="26">
        <f t="shared" si="484"/>
        <v>4</v>
      </c>
      <c r="AB1391" s="26">
        <f t="shared" si="485"/>
        <v>48</v>
      </c>
      <c r="AC1391" s="73">
        <f t="shared" si="486"/>
        <v>20</v>
      </c>
      <c r="AD1391" s="73">
        <f t="shared" si="487"/>
        <v>16</v>
      </c>
      <c r="AE1391" s="73">
        <f t="shared" si="488"/>
        <v>0.04</v>
      </c>
      <c r="AF1391" s="82" t="b">
        <f t="shared" si="489"/>
        <v>1</v>
      </c>
    </row>
    <row r="1392" spans="1:32">
      <c r="A1392" s="43" t="s">
        <v>3685</v>
      </c>
      <c r="B1392" s="19" t="s">
        <v>2363</v>
      </c>
      <c r="C1392" s="19" t="s">
        <v>4564</v>
      </c>
      <c r="D1392" s="19" t="s">
        <v>4571</v>
      </c>
      <c r="E1392" s="58" t="str">
        <f t="shared" si="478"/>
        <v>KG-ARI-1909-00203-04321/42756569</v>
      </c>
      <c r="F1392" s="19" t="s">
        <v>2365</v>
      </c>
      <c r="G1392" s="19" t="s">
        <v>2370</v>
      </c>
      <c r="H1392" s="45">
        <v>43737</v>
      </c>
      <c r="I1392" s="46">
        <v>6</v>
      </c>
      <c r="J1392" s="46">
        <v>36</v>
      </c>
      <c r="K1392" s="67">
        <f t="shared" si="479"/>
        <v>6</v>
      </c>
      <c r="L1392" s="47">
        <v>11.5</v>
      </c>
      <c r="M1392" s="68">
        <f t="shared" si="480"/>
        <v>69</v>
      </c>
      <c r="N1392" s="46">
        <v>37</v>
      </c>
      <c r="O1392" s="46">
        <v>24</v>
      </c>
      <c r="P1392" s="46">
        <v>25</v>
      </c>
      <c r="Q1392" s="73">
        <f t="shared" si="481"/>
        <v>0.022</v>
      </c>
      <c r="R1392" s="67">
        <f t="shared" si="482"/>
        <v>0.13</v>
      </c>
      <c r="S1392" s="74">
        <f t="shared" si="483"/>
        <v>1.75</v>
      </c>
      <c r="T1392" s="51">
        <v>63</v>
      </c>
      <c r="U1392" s="52" t="s">
        <v>4565</v>
      </c>
      <c r="V1392" s="26">
        <f>IF(E1392="","",SUMIF(OUTBOUND!$G:$G,WMS!E1392,OUTBOUND!$L:$L))</f>
        <v>3</v>
      </c>
      <c r="W1392" s="26">
        <f>IF(E1392="","",SUMIF(OUTBOUND!$G:$G,WMS!E1392,OUTBOUND!$M:$M))</f>
        <v>18</v>
      </c>
      <c r="X1392" s="73">
        <f>IF(E1392="","",SUMIF(OUTBOUND!$G:$G,WMS!E1392,OUTBOUND!$O:$O))</f>
        <v>34.5</v>
      </c>
      <c r="Y1392" s="73">
        <f>IF(E1392="","",SUMIF(OUTBOUND!$G:$G,WMS!E1392,OUTBOUND!$AC:$AC))</f>
        <v>31.5</v>
      </c>
      <c r="Z1392" s="73">
        <f>IF(E1392="","",SUMIF(OUTBOUND!$G:$G,WMS!E1392,OUTBOUND!$P:$P))</f>
        <v>0.066</v>
      </c>
      <c r="AA1392" s="26">
        <f t="shared" si="484"/>
        <v>3</v>
      </c>
      <c r="AB1392" s="26">
        <f t="shared" si="485"/>
        <v>18</v>
      </c>
      <c r="AC1392" s="73">
        <f t="shared" si="486"/>
        <v>34.5</v>
      </c>
      <c r="AD1392" s="73">
        <f t="shared" si="487"/>
        <v>31.5</v>
      </c>
      <c r="AE1392" s="73">
        <f t="shared" si="488"/>
        <v>0.064</v>
      </c>
      <c r="AF1392" s="82" t="b">
        <f t="shared" si="489"/>
        <v>1</v>
      </c>
    </row>
    <row r="1393" spans="1:32">
      <c r="A1393" s="43" t="s">
        <v>3685</v>
      </c>
      <c r="B1393" s="19" t="s">
        <v>2363</v>
      </c>
      <c r="C1393" s="19" t="s">
        <v>4564</v>
      </c>
      <c r="D1393" s="19" t="s">
        <v>4572</v>
      </c>
      <c r="E1393" s="58" t="str">
        <f t="shared" si="478"/>
        <v>KG-ARI-1909-00203-04321/42756668</v>
      </c>
      <c r="F1393" s="19" t="s">
        <v>2365</v>
      </c>
      <c r="G1393" s="19" t="s">
        <v>2367</v>
      </c>
      <c r="H1393" s="45">
        <v>43737</v>
      </c>
      <c r="I1393" s="46">
        <v>11</v>
      </c>
      <c r="J1393" s="46">
        <v>132</v>
      </c>
      <c r="K1393" s="67">
        <f t="shared" si="479"/>
        <v>12</v>
      </c>
      <c r="L1393" s="47">
        <v>2.5</v>
      </c>
      <c r="M1393" s="68">
        <f t="shared" si="480"/>
        <v>27.5</v>
      </c>
      <c r="N1393" s="46">
        <v>28</v>
      </c>
      <c r="O1393" s="46">
        <v>17</v>
      </c>
      <c r="P1393" s="46">
        <v>18</v>
      </c>
      <c r="Q1393" s="73">
        <f t="shared" si="481"/>
        <v>0.009</v>
      </c>
      <c r="R1393" s="67">
        <f t="shared" si="482"/>
        <v>0.09</v>
      </c>
      <c r="S1393" s="74">
        <f t="shared" si="483"/>
        <v>0.125</v>
      </c>
      <c r="T1393" s="51">
        <v>16.5</v>
      </c>
      <c r="U1393" s="52" t="s">
        <v>4565</v>
      </c>
      <c r="V1393" s="26">
        <f>IF(E1393="","",SUMIF(OUTBOUND!$G:$G,WMS!E1393,OUTBOUND!$L:$L))</f>
        <v>2</v>
      </c>
      <c r="W1393" s="26">
        <f>IF(E1393="","",SUMIF(OUTBOUND!$G:$G,WMS!E1393,OUTBOUND!$M:$M))</f>
        <v>24</v>
      </c>
      <c r="X1393" s="73">
        <f>IF(E1393="","",SUMIF(OUTBOUND!$G:$G,WMS!E1393,OUTBOUND!$O:$O))</f>
        <v>5</v>
      </c>
      <c r="Y1393" s="73">
        <f>IF(E1393="","",SUMIF(OUTBOUND!$G:$G,WMS!E1393,OUTBOUND!$AC:$AC))</f>
        <v>3</v>
      </c>
      <c r="Z1393" s="73">
        <f>IF(E1393="","",SUMIF(OUTBOUND!$G:$G,WMS!E1393,OUTBOUND!$P:$P))</f>
        <v>0.018</v>
      </c>
      <c r="AA1393" s="26">
        <f t="shared" si="484"/>
        <v>9</v>
      </c>
      <c r="AB1393" s="26">
        <f t="shared" si="485"/>
        <v>108</v>
      </c>
      <c r="AC1393" s="73">
        <f t="shared" si="486"/>
        <v>22.5</v>
      </c>
      <c r="AD1393" s="73">
        <f t="shared" si="487"/>
        <v>13.5</v>
      </c>
      <c r="AE1393" s="73">
        <f t="shared" si="488"/>
        <v>0.072</v>
      </c>
      <c r="AF1393" s="82" t="b">
        <f t="shared" si="489"/>
        <v>1</v>
      </c>
    </row>
    <row r="1394" spans="1:32">
      <c r="A1394" s="43" t="s">
        <v>3685</v>
      </c>
      <c r="B1394" s="19" t="s">
        <v>2363</v>
      </c>
      <c r="C1394" s="19" t="s">
        <v>4564</v>
      </c>
      <c r="D1394" s="19" t="s">
        <v>4573</v>
      </c>
      <c r="E1394" s="58" t="str">
        <f t="shared" si="478"/>
        <v>KG-ARI-1909-00203-04321/42756606</v>
      </c>
      <c r="F1394" s="19" t="s">
        <v>2365</v>
      </c>
      <c r="G1394" s="19" t="s">
        <v>2369</v>
      </c>
      <c r="H1394" s="45">
        <v>43737</v>
      </c>
      <c r="I1394" s="46">
        <v>24</v>
      </c>
      <c r="J1394" s="46">
        <v>144</v>
      </c>
      <c r="K1394" s="67">
        <f t="shared" si="479"/>
        <v>6</v>
      </c>
      <c r="L1394" s="47">
        <v>10</v>
      </c>
      <c r="M1394" s="68">
        <f t="shared" si="480"/>
        <v>240</v>
      </c>
      <c r="N1394" s="46">
        <v>37</v>
      </c>
      <c r="O1394" s="46">
        <v>12</v>
      </c>
      <c r="P1394" s="46">
        <v>38</v>
      </c>
      <c r="Q1394" s="73">
        <f t="shared" si="481"/>
        <v>0.017</v>
      </c>
      <c r="R1394" s="67">
        <f t="shared" si="482"/>
        <v>0.4</v>
      </c>
      <c r="S1394" s="74">
        <f t="shared" si="483"/>
        <v>1.5</v>
      </c>
      <c r="T1394" s="51">
        <v>216</v>
      </c>
      <c r="U1394" s="52" t="s">
        <v>3678</v>
      </c>
      <c r="V1394" s="26">
        <f>IF(E1394="","",SUMIF(OUTBOUND!$G:$G,WMS!E1394,OUTBOUND!$L:$L))</f>
        <v>4</v>
      </c>
      <c r="W1394" s="26">
        <f>IF(E1394="","",SUMIF(OUTBOUND!$G:$G,WMS!E1394,OUTBOUND!$M:$M))</f>
        <v>24</v>
      </c>
      <c r="X1394" s="73">
        <f>IF(E1394="","",SUMIF(OUTBOUND!$G:$G,WMS!E1394,OUTBOUND!$O:$O))</f>
        <v>40</v>
      </c>
      <c r="Y1394" s="73">
        <f>IF(E1394="","",SUMIF(OUTBOUND!$G:$G,WMS!E1394,OUTBOUND!$AC:$AC))</f>
        <v>36</v>
      </c>
      <c r="Z1394" s="73">
        <f>IF(E1394="","",SUMIF(OUTBOUND!$G:$G,WMS!E1394,OUTBOUND!$P:$P))</f>
        <v>0.068</v>
      </c>
      <c r="AA1394" s="26">
        <f t="shared" si="484"/>
        <v>20</v>
      </c>
      <c r="AB1394" s="26">
        <f t="shared" si="485"/>
        <v>120</v>
      </c>
      <c r="AC1394" s="73">
        <f t="shared" si="486"/>
        <v>200</v>
      </c>
      <c r="AD1394" s="73">
        <f t="shared" si="487"/>
        <v>180</v>
      </c>
      <c r="AE1394" s="73">
        <f t="shared" si="488"/>
        <v>0.332</v>
      </c>
      <c r="AF1394" s="82" t="b">
        <f t="shared" si="489"/>
        <v>1</v>
      </c>
    </row>
    <row r="1395" spans="1:32">
      <c r="A1395" s="43" t="s">
        <v>3685</v>
      </c>
      <c r="B1395" s="19" t="s">
        <v>2363</v>
      </c>
      <c r="C1395" s="19" t="s">
        <v>4564</v>
      </c>
      <c r="D1395" s="19" t="s">
        <v>4562</v>
      </c>
      <c r="E1395" s="58" t="str">
        <f t="shared" si="478"/>
        <v>KG-ARI-1909-00203-04321/42757948</v>
      </c>
      <c r="F1395" s="19" t="s">
        <v>2365</v>
      </c>
      <c r="G1395" s="19" t="s">
        <v>2366</v>
      </c>
      <c r="H1395" s="45">
        <v>43737</v>
      </c>
      <c r="I1395" s="46">
        <v>12</v>
      </c>
      <c r="J1395" s="46">
        <v>144</v>
      </c>
      <c r="K1395" s="67">
        <f t="shared" si="479"/>
        <v>12</v>
      </c>
      <c r="L1395" s="47">
        <v>10</v>
      </c>
      <c r="M1395" s="68">
        <f t="shared" si="480"/>
        <v>120</v>
      </c>
      <c r="N1395" s="46">
        <v>30</v>
      </c>
      <c r="O1395" s="46">
        <v>23</v>
      </c>
      <c r="P1395" s="46">
        <v>35</v>
      </c>
      <c r="Q1395" s="73">
        <f t="shared" si="481"/>
        <v>0.024</v>
      </c>
      <c r="R1395" s="67">
        <f t="shared" si="482"/>
        <v>0.29</v>
      </c>
      <c r="S1395" s="74">
        <f t="shared" si="483"/>
        <v>0.75</v>
      </c>
      <c r="T1395" s="51">
        <v>108</v>
      </c>
      <c r="U1395" s="52" t="s">
        <v>3920</v>
      </c>
      <c r="V1395" s="26">
        <f>IF(E1395="","",SUMIF(OUTBOUND!$G:$G,WMS!E1395,OUTBOUND!$L:$L))</f>
        <v>0</v>
      </c>
      <c r="W1395" s="26">
        <f>IF(E1395="","",SUMIF(OUTBOUND!$G:$G,WMS!E1395,OUTBOUND!$M:$M))</f>
        <v>0</v>
      </c>
      <c r="X1395" s="73">
        <f>IF(E1395="","",SUMIF(OUTBOUND!$G:$G,WMS!E1395,OUTBOUND!$O:$O))</f>
        <v>0</v>
      </c>
      <c r="Y1395" s="73">
        <f>IF(E1395="","",SUMIF(OUTBOUND!$G:$G,WMS!E1395,OUTBOUND!$AC:$AC))</f>
        <v>0</v>
      </c>
      <c r="Z1395" s="73">
        <f>IF(E1395="","",SUMIF(OUTBOUND!$G:$G,WMS!E1395,OUTBOUND!$P:$P))</f>
        <v>0</v>
      </c>
      <c r="AA1395" s="26">
        <f t="shared" si="484"/>
        <v>12</v>
      </c>
      <c r="AB1395" s="26">
        <f t="shared" si="485"/>
        <v>144</v>
      </c>
      <c r="AC1395" s="73">
        <f t="shared" si="486"/>
        <v>120</v>
      </c>
      <c r="AD1395" s="73">
        <f t="shared" si="487"/>
        <v>108</v>
      </c>
      <c r="AE1395" s="73">
        <f t="shared" si="488"/>
        <v>0.29</v>
      </c>
      <c r="AF1395" s="82" t="b">
        <f t="shared" si="489"/>
        <v>1</v>
      </c>
    </row>
    <row r="1396" spans="1:32">
      <c r="A1396" s="43" t="s">
        <v>3685</v>
      </c>
      <c r="B1396" s="19" t="s">
        <v>2363</v>
      </c>
      <c r="C1396" s="19" t="s">
        <v>4564</v>
      </c>
      <c r="D1396" s="19" t="s">
        <v>4574</v>
      </c>
      <c r="E1396" s="58" t="str">
        <f t="shared" si="478"/>
        <v>KG-ARI-1909-00203-04321/42756590</v>
      </c>
      <c r="F1396" s="19" t="s">
        <v>2365</v>
      </c>
      <c r="G1396" s="19" t="s">
        <v>2369</v>
      </c>
      <c r="H1396" s="45">
        <v>43737</v>
      </c>
      <c r="I1396" s="46">
        <v>24</v>
      </c>
      <c r="J1396" s="46">
        <v>144</v>
      </c>
      <c r="K1396" s="67">
        <f t="shared" si="479"/>
        <v>6</v>
      </c>
      <c r="L1396" s="47">
        <v>10</v>
      </c>
      <c r="M1396" s="68">
        <f t="shared" si="480"/>
        <v>240</v>
      </c>
      <c r="N1396" s="46">
        <v>37</v>
      </c>
      <c r="O1396" s="46">
        <v>12</v>
      </c>
      <c r="P1396" s="46">
        <v>38</v>
      </c>
      <c r="Q1396" s="73">
        <f t="shared" si="481"/>
        <v>0.017</v>
      </c>
      <c r="R1396" s="67">
        <f t="shared" si="482"/>
        <v>0.4</v>
      </c>
      <c r="S1396" s="74">
        <f t="shared" si="483"/>
        <v>1.5</v>
      </c>
      <c r="T1396" s="51">
        <v>216</v>
      </c>
      <c r="U1396" s="52" t="s">
        <v>4565</v>
      </c>
      <c r="V1396" s="26">
        <f>IF(E1396="","",SUMIF(OUTBOUND!$G:$G,WMS!E1396,OUTBOUND!$L:$L))</f>
        <v>0</v>
      </c>
      <c r="W1396" s="26">
        <f>IF(E1396="","",SUMIF(OUTBOUND!$G:$G,WMS!E1396,OUTBOUND!$M:$M))</f>
        <v>0</v>
      </c>
      <c r="X1396" s="73">
        <f>IF(E1396="","",SUMIF(OUTBOUND!$G:$G,WMS!E1396,OUTBOUND!$O:$O))</f>
        <v>0</v>
      </c>
      <c r="Y1396" s="73">
        <f>IF(E1396="","",SUMIF(OUTBOUND!$G:$G,WMS!E1396,OUTBOUND!$AC:$AC))</f>
        <v>0</v>
      </c>
      <c r="Z1396" s="73">
        <f>IF(E1396="","",SUMIF(OUTBOUND!$G:$G,WMS!E1396,OUTBOUND!$P:$P))</f>
        <v>0</v>
      </c>
      <c r="AA1396" s="26">
        <f t="shared" si="484"/>
        <v>24</v>
      </c>
      <c r="AB1396" s="26">
        <f t="shared" si="485"/>
        <v>144</v>
      </c>
      <c r="AC1396" s="73">
        <f t="shared" si="486"/>
        <v>240</v>
      </c>
      <c r="AD1396" s="73">
        <f t="shared" si="487"/>
        <v>216</v>
      </c>
      <c r="AE1396" s="73">
        <f t="shared" si="488"/>
        <v>0.4</v>
      </c>
      <c r="AF1396" s="82" t="b">
        <f t="shared" si="489"/>
        <v>1</v>
      </c>
    </row>
    <row r="1397" spans="1:32">
      <c r="A1397" s="43" t="s">
        <v>3685</v>
      </c>
      <c r="B1397" s="19" t="s">
        <v>2363</v>
      </c>
      <c r="C1397" s="19" t="s">
        <v>4564</v>
      </c>
      <c r="D1397" s="19" t="s">
        <v>4575</v>
      </c>
      <c r="E1397" s="58" t="str">
        <f t="shared" si="478"/>
        <v>KG-ARI-1909-00203-04321/42756651</v>
      </c>
      <c r="F1397" s="19" t="s">
        <v>2365</v>
      </c>
      <c r="G1397" s="19" t="s">
        <v>2367</v>
      </c>
      <c r="H1397" s="45">
        <v>43737</v>
      </c>
      <c r="I1397" s="46">
        <v>12</v>
      </c>
      <c r="J1397" s="46">
        <v>144</v>
      </c>
      <c r="K1397" s="67">
        <f t="shared" si="479"/>
        <v>12</v>
      </c>
      <c r="L1397" s="47">
        <v>2.3</v>
      </c>
      <c r="M1397" s="68">
        <f t="shared" si="480"/>
        <v>27.6</v>
      </c>
      <c r="N1397" s="46">
        <v>37</v>
      </c>
      <c r="O1397" s="46">
        <v>20</v>
      </c>
      <c r="P1397" s="46">
        <v>11</v>
      </c>
      <c r="Q1397" s="73">
        <f t="shared" si="481"/>
        <v>0.008</v>
      </c>
      <c r="R1397" s="67">
        <f t="shared" si="482"/>
        <v>0.1</v>
      </c>
      <c r="S1397" s="74">
        <f t="shared" si="483"/>
        <v>0.108333333333333</v>
      </c>
      <c r="T1397" s="51">
        <v>15.6</v>
      </c>
      <c r="U1397" s="52" t="s">
        <v>4567</v>
      </c>
      <c r="V1397" s="26">
        <f>IF(E1397="","",SUMIF(OUTBOUND!$G:$G,WMS!E1397,OUTBOUND!$L:$L))</f>
        <v>2</v>
      </c>
      <c r="W1397" s="26">
        <f>IF(E1397="","",SUMIF(OUTBOUND!$G:$G,WMS!E1397,OUTBOUND!$M:$M))</f>
        <v>24</v>
      </c>
      <c r="X1397" s="73">
        <f>IF(E1397="","",SUMIF(OUTBOUND!$G:$G,WMS!E1397,OUTBOUND!$O:$O))</f>
        <v>4.6</v>
      </c>
      <c r="Y1397" s="73">
        <f>IF(E1397="","",SUMIF(OUTBOUND!$G:$G,WMS!E1397,OUTBOUND!$AC:$AC))</f>
        <v>2.59999999999999</v>
      </c>
      <c r="Z1397" s="73">
        <f>IF(E1397="","",SUMIF(OUTBOUND!$G:$G,WMS!E1397,OUTBOUND!$P:$P))</f>
        <v>0.016</v>
      </c>
      <c r="AA1397" s="26">
        <f t="shared" si="484"/>
        <v>10</v>
      </c>
      <c r="AB1397" s="26">
        <f t="shared" si="485"/>
        <v>120</v>
      </c>
      <c r="AC1397" s="73">
        <f t="shared" si="486"/>
        <v>23</v>
      </c>
      <c r="AD1397" s="73">
        <f t="shared" si="487"/>
        <v>13</v>
      </c>
      <c r="AE1397" s="73">
        <f t="shared" si="488"/>
        <v>0.084</v>
      </c>
      <c r="AF1397" s="82" t="b">
        <f t="shared" si="489"/>
        <v>1</v>
      </c>
    </row>
    <row r="1398" spans="1:32">
      <c r="A1398" s="43" t="s">
        <v>3685</v>
      </c>
      <c r="B1398" s="19" t="s">
        <v>2363</v>
      </c>
      <c r="C1398" s="19" t="s">
        <v>4564</v>
      </c>
      <c r="D1398" s="19" t="s">
        <v>4576</v>
      </c>
      <c r="E1398" s="58" t="str">
        <f t="shared" si="478"/>
        <v>KG-ARI-1909-00203-04321/42719953</v>
      </c>
      <c r="F1398" s="19" t="s">
        <v>2365</v>
      </c>
      <c r="G1398" s="19" t="s">
        <v>2369</v>
      </c>
      <c r="H1398" s="45">
        <v>43737</v>
      </c>
      <c r="I1398" s="46">
        <v>164</v>
      </c>
      <c r="J1398" s="46">
        <v>984</v>
      </c>
      <c r="K1398" s="67">
        <f t="shared" si="479"/>
        <v>6</v>
      </c>
      <c r="L1398" s="47">
        <v>10.95</v>
      </c>
      <c r="M1398" s="68">
        <f t="shared" si="480"/>
        <v>1795.8</v>
      </c>
      <c r="N1398" s="46">
        <v>36</v>
      </c>
      <c r="O1398" s="46">
        <v>13</v>
      </c>
      <c r="P1398" s="46">
        <v>37</v>
      </c>
      <c r="Q1398" s="73">
        <f t="shared" si="481"/>
        <v>0.017</v>
      </c>
      <c r="R1398" s="67">
        <f t="shared" si="482"/>
        <v>2.84</v>
      </c>
      <c r="S1398" s="74">
        <f t="shared" si="483"/>
        <v>1.65833333333333</v>
      </c>
      <c r="T1398" s="51">
        <v>1631.8</v>
      </c>
      <c r="U1398" s="52" t="s">
        <v>4577</v>
      </c>
      <c r="V1398" s="26">
        <f>IF(E1398="","",SUMIF(OUTBOUND!$G:$G,WMS!E1398,OUTBOUND!$L:$L))</f>
        <v>27</v>
      </c>
      <c r="W1398" s="26">
        <f>IF(E1398="","",SUMIF(OUTBOUND!$G:$G,WMS!E1398,OUTBOUND!$M:$M))</f>
        <v>162</v>
      </c>
      <c r="X1398" s="73">
        <f>IF(E1398="","",SUMIF(OUTBOUND!$G:$G,WMS!E1398,OUTBOUND!$O:$O))</f>
        <v>295.65</v>
      </c>
      <c r="Y1398" s="73">
        <f>IF(E1398="","",SUMIF(OUTBOUND!$G:$G,WMS!E1398,OUTBOUND!$AC:$AC))</f>
        <v>268.649999999999</v>
      </c>
      <c r="Z1398" s="73">
        <f>IF(E1398="","",SUMIF(OUTBOUND!$G:$G,WMS!E1398,OUTBOUND!$P:$P))</f>
        <v>0.459</v>
      </c>
      <c r="AA1398" s="26">
        <f t="shared" si="484"/>
        <v>137</v>
      </c>
      <c r="AB1398" s="26">
        <f t="shared" si="485"/>
        <v>822</v>
      </c>
      <c r="AC1398" s="73">
        <f t="shared" si="486"/>
        <v>1500.15</v>
      </c>
      <c r="AD1398" s="73">
        <f t="shared" si="487"/>
        <v>1363.15</v>
      </c>
      <c r="AE1398" s="73">
        <f t="shared" si="488"/>
        <v>2.381</v>
      </c>
      <c r="AF1398" s="82" t="b">
        <f t="shared" si="489"/>
        <v>1</v>
      </c>
    </row>
    <row r="1399" spans="1:32">
      <c r="A1399" s="43" t="s">
        <v>3685</v>
      </c>
      <c r="B1399" s="19" t="s">
        <v>2363</v>
      </c>
      <c r="C1399" s="19" t="s">
        <v>4564</v>
      </c>
      <c r="D1399" s="19" t="s">
        <v>3595</v>
      </c>
      <c r="E1399" s="58" t="str">
        <f t="shared" si="478"/>
        <v>KG-ARI-1909-00203-04321/42170464</v>
      </c>
      <c r="F1399" s="19" t="s">
        <v>2365</v>
      </c>
      <c r="G1399" s="19" t="s">
        <v>2369</v>
      </c>
      <c r="H1399" s="45">
        <v>43737</v>
      </c>
      <c r="I1399" s="46">
        <v>27</v>
      </c>
      <c r="J1399" s="46">
        <v>162</v>
      </c>
      <c r="K1399" s="67">
        <f t="shared" si="479"/>
        <v>6</v>
      </c>
      <c r="L1399" s="47">
        <v>7</v>
      </c>
      <c r="M1399" s="68">
        <f t="shared" si="480"/>
        <v>189</v>
      </c>
      <c r="N1399" s="46">
        <v>52.5</v>
      </c>
      <c r="O1399" s="46">
        <v>29</v>
      </c>
      <c r="P1399" s="46">
        <v>29.5</v>
      </c>
      <c r="Q1399" s="73">
        <f t="shared" si="481"/>
        <v>0.045</v>
      </c>
      <c r="R1399" s="67">
        <f t="shared" si="482"/>
        <v>1.21</v>
      </c>
      <c r="S1399" s="74">
        <f t="shared" si="483"/>
        <v>1</v>
      </c>
      <c r="T1399" s="51">
        <v>162</v>
      </c>
      <c r="U1399" s="52" t="s">
        <v>4567</v>
      </c>
      <c r="V1399" s="26">
        <f>IF(E1399="","",SUMIF(OUTBOUND!$G:$G,WMS!E1399,OUTBOUND!$L:$L))</f>
        <v>0</v>
      </c>
      <c r="W1399" s="26">
        <f>IF(E1399="","",SUMIF(OUTBOUND!$G:$G,WMS!E1399,OUTBOUND!$M:$M))</f>
        <v>0</v>
      </c>
      <c r="X1399" s="73">
        <f>IF(E1399="","",SUMIF(OUTBOUND!$G:$G,WMS!E1399,OUTBOUND!$O:$O))</f>
        <v>0</v>
      </c>
      <c r="Y1399" s="73">
        <f>IF(E1399="","",SUMIF(OUTBOUND!$G:$G,WMS!E1399,OUTBOUND!$AC:$AC))</f>
        <v>0</v>
      </c>
      <c r="Z1399" s="73">
        <f>IF(E1399="","",SUMIF(OUTBOUND!$G:$G,WMS!E1399,OUTBOUND!$P:$P))</f>
        <v>0</v>
      </c>
      <c r="AA1399" s="26">
        <f t="shared" si="484"/>
        <v>27</v>
      </c>
      <c r="AB1399" s="26">
        <f t="shared" si="485"/>
        <v>162</v>
      </c>
      <c r="AC1399" s="73">
        <f t="shared" si="486"/>
        <v>189</v>
      </c>
      <c r="AD1399" s="73">
        <f t="shared" si="487"/>
        <v>162</v>
      </c>
      <c r="AE1399" s="73">
        <f t="shared" si="488"/>
        <v>1.21</v>
      </c>
      <c r="AF1399" s="82" t="b">
        <f t="shared" si="489"/>
        <v>1</v>
      </c>
    </row>
    <row r="1400" spans="1:32">
      <c r="A1400" s="43" t="s">
        <v>3685</v>
      </c>
      <c r="B1400" s="19" t="s">
        <v>2363</v>
      </c>
      <c r="C1400" s="19" t="s">
        <v>4564</v>
      </c>
      <c r="D1400" s="19" t="s">
        <v>4563</v>
      </c>
      <c r="E1400" s="58" t="str">
        <f t="shared" si="478"/>
        <v>KG-ARI-1909-00203-04321/42756620</v>
      </c>
      <c r="F1400" s="19" t="s">
        <v>2365</v>
      </c>
      <c r="G1400" s="19" t="s">
        <v>2367</v>
      </c>
      <c r="H1400" s="45">
        <v>43737</v>
      </c>
      <c r="I1400" s="46">
        <v>6</v>
      </c>
      <c r="J1400" s="46">
        <v>72</v>
      </c>
      <c r="K1400" s="67">
        <f t="shared" si="479"/>
        <v>12</v>
      </c>
      <c r="L1400" s="47">
        <v>2.5</v>
      </c>
      <c r="M1400" s="68">
        <f t="shared" si="480"/>
        <v>15</v>
      </c>
      <c r="N1400" s="46">
        <v>22</v>
      </c>
      <c r="O1400" s="46">
        <v>15</v>
      </c>
      <c r="P1400" s="46">
        <v>19</v>
      </c>
      <c r="Q1400" s="73">
        <f t="shared" si="481"/>
        <v>0.006</v>
      </c>
      <c r="R1400" s="67">
        <f t="shared" si="482"/>
        <v>0.04</v>
      </c>
      <c r="S1400" s="74">
        <f t="shared" si="483"/>
        <v>0.125</v>
      </c>
      <c r="T1400" s="51">
        <v>9</v>
      </c>
      <c r="U1400" s="52" t="s">
        <v>4565</v>
      </c>
      <c r="V1400" s="26">
        <f>IF(E1400="","",SUMIF(OUTBOUND!$G:$G,WMS!E1400,OUTBOUND!$L:$L))</f>
        <v>0</v>
      </c>
      <c r="W1400" s="26">
        <f>IF(E1400="","",SUMIF(OUTBOUND!$G:$G,WMS!E1400,OUTBOUND!$M:$M))</f>
        <v>0</v>
      </c>
      <c r="X1400" s="73">
        <f>IF(E1400="","",SUMIF(OUTBOUND!$G:$G,WMS!E1400,OUTBOUND!$O:$O))</f>
        <v>0</v>
      </c>
      <c r="Y1400" s="73">
        <f>IF(E1400="","",SUMIF(OUTBOUND!$G:$G,WMS!E1400,OUTBOUND!$AC:$AC))</f>
        <v>0</v>
      </c>
      <c r="Z1400" s="73">
        <f>IF(E1400="","",SUMIF(OUTBOUND!$G:$G,WMS!E1400,OUTBOUND!$P:$P))</f>
        <v>0</v>
      </c>
      <c r="AA1400" s="26">
        <f t="shared" si="484"/>
        <v>6</v>
      </c>
      <c r="AB1400" s="26">
        <f t="shared" si="485"/>
        <v>72</v>
      </c>
      <c r="AC1400" s="73">
        <f t="shared" si="486"/>
        <v>15</v>
      </c>
      <c r="AD1400" s="73">
        <f t="shared" si="487"/>
        <v>9</v>
      </c>
      <c r="AE1400" s="73">
        <f t="shared" si="488"/>
        <v>0.04</v>
      </c>
      <c r="AF1400" s="82" t="b">
        <f t="shared" si="489"/>
        <v>1</v>
      </c>
    </row>
    <row r="1401" spans="1:33">
      <c r="A1401" s="61" t="s">
        <v>3685</v>
      </c>
      <c r="B1401" s="62" t="s">
        <v>2363</v>
      </c>
      <c r="C1401" s="62" t="s">
        <v>4564</v>
      </c>
      <c r="D1401" s="62" t="s">
        <v>4578</v>
      </c>
      <c r="E1401" s="58" t="str">
        <f t="shared" si="478"/>
        <v>KG-ARI-1909-00203-04321/42734192</v>
      </c>
      <c r="F1401" s="19" t="s">
        <v>2365</v>
      </c>
      <c r="G1401" s="19" t="s">
        <v>2366</v>
      </c>
      <c r="H1401" s="45">
        <v>43737</v>
      </c>
      <c r="I1401" s="46">
        <v>9</v>
      </c>
      <c r="J1401" s="46">
        <v>108</v>
      </c>
      <c r="K1401" s="67">
        <f t="shared" si="479"/>
        <v>12</v>
      </c>
      <c r="L1401" s="47">
        <v>2.5</v>
      </c>
      <c r="M1401" s="68">
        <f t="shared" si="480"/>
        <v>22.5</v>
      </c>
      <c r="N1401" s="46">
        <v>19</v>
      </c>
      <c r="O1401" s="46">
        <v>17</v>
      </c>
      <c r="P1401" s="46">
        <v>19</v>
      </c>
      <c r="Q1401" s="73">
        <f t="shared" si="481"/>
        <v>0.006</v>
      </c>
      <c r="R1401" s="67">
        <f t="shared" si="482"/>
        <v>0.06</v>
      </c>
      <c r="S1401" s="74">
        <f t="shared" si="483"/>
        <v>0.166666666666667</v>
      </c>
      <c r="T1401" s="51">
        <v>18</v>
      </c>
      <c r="U1401" s="52" t="s">
        <v>4567</v>
      </c>
      <c r="V1401" s="26">
        <f>IF(E1401="","",SUMIF(OUTBOUND!$G:$G,WMS!E1401,OUTBOUND!$L:$L))</f>
        <v>9</v>
      </c>
      <c r="W1401" s="26">
        <f>IF(E1401="","",SUMIF(OUTBOUND!$G:$G,WMS!E1401,OUTBOUND!$M:$M))</f>
        <v>108</v>
      </c>
      <c r="X1401" s="73">
        <f>IF(E1401="","",SUMIF(OUTBOUND!$G:$G,WMS!E1401,OUTBOUND!$O:$O))</f>
        <v>22.5</v>
      </c>
      <c r="Y1401" s="73">
        <f>IF(E1401="","",SUMIF(OUTBOUND!$G:$G,WMS!E1401,OUTBOUND!$AC:$AC))</f>
        <v>18</v>
      </c>
      <c r="Z1401" s="73">
        <f>IF(E1401="","",SUMIF(OUTBOUND!$G:$G,WMS!E1401,OUTBOUND!$P:$P))</f>
        <v>0.054</v>
      </c>
      <c r="AA1401" s="26">
        <f t="shared" si="484"/>
        <v>0</v>
      </c>
      <c r="AB1401" s="26">
        <f t="shared" si="485"/>
        <v>0</v>
      </c>
      <c r="AC1401" s="73">
        <f t="shared" si="486"/>
        <v>0</v>
      </c>
      <c r="AD1401" s="73">
        <f t="shared" si="487"/>
        <v>-3.5527136788005e-14</v>
      </c>
      <c r="AE1401" s="73">
        <f t="shared" si="488"/>
        <v>0.006</v>
      </c>
      <c r="AF1401" s="82" t="e">
        <f t="shared" si="489"/>
        <v>#DIV/0!</v>
      </c>
      <c r="AG1401" s="60" t="s">
        <v>3310</v>
      </c>
    </row>
    <row r="1402" spans="1:32">
      <c r="A1402" s="43" t="s">
        <v>3685</v>
      </c>
      <c r="B1402" s="19" t="s">
        <v>2363</v>
      </c>
      <c r="C1402" s="19" t="s">
        <v>4564</v>
      </c>
      <c r="D1402" s="19" t="s">
        <v>4579</v>
      </c>
      <c r="E1402" s="58" t="str">
        <f t="shared" si="478"/>
        <v>KG-ARI-1909-00203-04321/42756613</v>
      </c>
      <c r="F1402" s="19" t="s">
        <v>2365</v>
      </c>
      <c r="G1402" s="19" t="s">
        <v>2367</v>
      </c>
      <c r="H1402" s="45">
        <v>43737</v>
      </c>
      <c r="I1402" s="46">
        <v>10</v>
      </c>
      <c r="J1402" s="46">
        <v>120</v>
      </c>
      <c r="K1402" s="67">
        <f t="shared" si="479"/>
        <v>12</v>
      </c>
      <c r="L1402" s="47">
        <v>2.5</v>
      </c>
      <c r="M1402" s="68">
        <f t="shared" si="480"/>
        <v>25</v>
      </c>
      <c r="N1402" s="46">
        <v>20</v>
      </c>
      <c r="O1402" s="46">
        <v>16</v>
      </c>
      <c r="P1402" s="46">
        <v>20</v>
      </c>
      <c r="Q1402" s="73">
        <f t="shared" si="481"/>
        <v>0.006</v>
      </c>
      <c r="R1402" s="67">
        <f t="shared" si="482"/>
        <v>0.06</v>
      </c>
      <c r="S1402" s="74">
        <f t="shared" si="483"/>
        <v>0.125</v>
      </c>
      <c r="T1402" s="51">
        <v>15</v>
      </c>
      <c r="U1402" s="52" t="s">
        <v>4567</v>
      </c>
      <c r="V1402" s="26">
        <f>IF(E1402="","",SUMIF(OUTBOUND!$G:$G,WMS!E1402,OUTBOUND!$L:$L))</f>
        <v>0</v>
      </c>
      <c r="W1402" s="26">
        <f>IF(E1402="","",SUMIF(OUTBOUND!$G:$G,WMS!E1402,OUTBOUND!$M:$M))</f>
        <v>0</v>
      </c>
      <c r="X1402" s="73">
        <f>IF(E1402="","",SUMIF(OUTBOUND!$G:$G,WMS!E1402,OUTBOUND!$O:$O))</f>
        <v>0</v>
      </c>
      <c r="Y1402" s="73">
        <f>IF(E1402="","",SUMIF(OUTBOUND!$G:$G,WMS!E1402,OUTBOUND!$AC:$AC))</f>
        <v>0</v>
      </c>
      <c r="Z1402" s="73">
        <f>IF(E1402="","",SUMIF(OUTBOUND!$G:$G,WMS!E1402,OUTBOUND!$P:$P))</f>
        <v>0</v>
      </c>
      <c r="AA1402" s="26">
        <f t="shared" si="484"/>
        <v>10</v>
      </c>
      <c r="AB1402" s="26">
        <f t="shared" si="485"/>
        <v>120</v>
      </c>
      <c r="AC1402" s="73">
        <f t="shared" si="486"/>
        <v>25</v>
      </c>
      <c r="AD1402" s="73">
        <f t="shared" si="487"/>
        <v>15</v>
      </c>
      <c r="AE1402" s="73">
        <f t="shared" si="488"/>
        <v>0.06</v>
      </c>
      <c r="AF1402" s="82" t="b">
        <f t="shared" si="489"/>
        <v>1</v>
      </c>
    </row>
    <row r="1403" spans="1:32">
      <c r="A1403" s="43" t="s">
        <v>3685</v>
      </c>
      <c r="B1403" s="19" t="s">
        <v>2363</v>
      </c>
      <c r="C1403" s="19" t="s">
        <v>4564</v>
      </c>
      <c r="D1403" s="19" t="s">
        <v>4560</v>
      </c>
      <c r="E1403" s="58" t="str">
        <f t="shared" si="478"/>
        <v>KG-ARI-1909-00203-04321/42757955</v>
      </c>
      <c r="F1403" s="19" t="s">
        <v>2365</v>
      </c>
      <c r="G1403" s="19" t="s">
        <v>2372</v>
      </c>
      <c r="H1403" s="45">
        <v>43737</v>
      </c>
      <c r="I1403" s="46">
        <v>24</v>
      </c>
      <c r="J1403" s="46">
        <v>144</v>
      </c>
      <c r="K1403" s="67">
        <f t="shared" si="479"/>
        <v>6</v>
      </c>
      <c r="L1403" s="47">
        <v>6.5</v>
      </c>
      <c r="M1403" s="68">
        <f t="shared" si="480"/>
        <v>156</v>
      </c>
      <c r="N1403" s="46">
        <v>38</v>
      </c>
      <c r="O1403" s="46">
        <v>25</v>
      </c>
      <c r="P1403" s="46">
        <v>23</v>
      </c>
      <c r="Q1403" s="73">
        <f t="shared" si="481"/>
        <v>0.022</v>
      </c>
      <c r="R1403" s="67">
        <f t="shared" si="482"/>
        <v>0.52</v>
      </c>
      <c r="S1403" s="74">
        <f t="shared" si="483"/>
        <v>0.916666666666667</v>
      </c>
      <c r="T1403" s="51">
        <v>132</v>
      </c>
      <c r="U1403" s="52" t="s">
        <v>3405</v>
      </c>
      <c r="V1403" s="26">
        <f>IF(E1403="","",SUMIF(OUTBOUND!$G:$G,WMS!E1403,OUTBOUND!$L:$L))</f>
        <v>0</v>
      </c>
      <c r="W1403" s="26">
        <f>IF(E1403="","",SUMIF(OUTBOUND!$G:$G,WMS!E1403,OUTBOUND!$M:$M))</f>
        <v>0</v>
      </c>
      <c r="X1403" s="73">
        <f>IF(E1403="","",SUMIF(OUTBOUND!$G:$G,WMS!E1403,OUTBOUND!$O:$O))</f>
        <v>0</v>
      </c>
      <c r="Y1403" s="73">
        <f>IF(E1403="","",SUMIF(OUTBOUND!$G:$G,WMS!E1403,OUTBOUND!$AC:$AC))</f>
        <v>0</v>
      </c>
      <c r="Z1403" s="73">
        <f>IF(E1403="","",SUMIF(OUTBOUND!$G:$G,WMS!E1403,OUTBOUND!$P:$P))</f>
        <v>0</v>
      </c>
      <c r="AA1403" s="26">
        <f t="shared" si="484"/>
        <v>24</v>
      </c>
      <c r="AB1403" s="26">
        <f t="shared" si="485"/>
        <v>144</v>
      </c>
      <c r="AC1403" s="73">
        <f t="shared" si="486"/>
        <v>156</v>
      </c>
      <c r="AD1403" s="73">
        <f t="shared" si="487"/>
        <v>132</v>
      </c>
      <c r="AE1403" s="73">
        <f t="shared" si="488"/>
        <v>0.52</v>
      </c>
      <c r="AF1403" s="82" t="b">
        <f t="shared" si="489"/>
        <v>1</v>
      </c>
    </row>
    <row r="1404" spans="1:32">
      <c r="A1404" s="43" t="s">
        <v>3685</v>
      </c>
      <c r="B1404" s="19" t="s">
        <v>2363</v>
      </c>
      <c r="C1404" s="19" t="s">
        <v>4564</v>
      </c>
      <c r="D1404" s="19" t="s">
        <v>4580</v>
      </c>
      <c r="E1404" s="58" t="str">
        <f t="shared" si="478"/>
        <v>KG-ARI-1909-00203-04321/42692706</v>
      </c>
      <c r="F1404" s="19" t="s">
        <v>2365</v>
      </c>
      <c r="G1404" s="19" t="s">
        <v>2372</v>
      </c>
      <c r="H1404" s="45">
        <v>43737</v>
      </c>
      <c r="I1404" s="46">
        <v>5</v>
      </c>
      <c r="J1404" s="46">
        <v>30</v>
      </c>
      <c r="K1404" s="67">
        <f t="shared" si="479"/>
        <v>6</v>
      </c>
      <c r="L1404" s="47">
        <v>5.5</v>
      </c>
      <c r="M1404" s="68">
        <f t="shared" si="480"/>
        <v>27.5</v>
      </c>
      <c r="N1404" s="46">
        <v>51</v>
      </c>
      <c r="O1404" s="46">
        <v>16</v>
      </c>
      <c r="P1404" s="46">
        <v>30</v>
      </c>
      <c r="Q1404" s="73">
        <f t="shared" si="481"/>
        <v>0.024</v>
      </c>
      <c r="R1404" s="67">
        <f t="shared" si="482"/>
        <v>0.12</v>
      </c>
      <c r="S1404" s="74">
        <f t="shared" si="483"/>
        <v>0.75</v>
      </c>
      <c r="T1404" s="51">
        <v>22.5</v>
      </c>
      <c r="U1404" s="52" t="s">
        <v>3920</v>
      </c>
      <c r="V1404" s="26">
        <f>IF(E1404="","",SUMIF(OUTBOUND!$G:$G,WMS!E1404,OUTBOUND!$L:$L))</f>
        <v>4</v>
      </c>
      <c r="W1404" s="26">
        <f>IF(E1404="","",SUMIF(OUTBOUND!$G:$G,WMS!E1404,OUTBOUND!$M:$M))</f>
        <v>24</v>
      </c>
      <c r="X1404" s="73">
        <f>IF(E1404="","",SUMIF(OUTBOUND!$G:$G,WMS!E1404,OUTBOUND!$O:$O))</f>
        <v>22</v>
      </c>
      <c r="Y1404" s="73">
        <f>IF(E1404="","",SUMIF(OUTBOUND!$G:$G,WMS!E1404,OUTBOUND!$AC:$AC))</f>
        <v>18</v>
      </c>
      <c r="Z1404" s="73">
        <f>IF(E1404="","",SUMIF(OUTBOUND!$G:$G,WMS!E1404,OUTBOUND!$P:$P))</f>
        <v>0.096</v>
      </c>
      <c r="AA1404" s="26">
        <f t="shared" si="484"/>
        <v>1</v>
      </c>
      <c r="AB1404" s="26">
        <f t="shared" si="485"/>
        <v>6</v>
      </c>
      <c r="AC1404" s="73">
        <f t="shared" si="486"/>
        <v>5.5</v>
      </c>
      <c r="AD1404" s="73">
        <f t="shared" si="487"/>
        <v>4.5</v>
      </c>
      <c r="AE1404" s="73">
        <f t="shared" si="488"/>
        <v>0.024</v>
      </c>
      <c r="AF1404" s="82" t="b">
        <f t="shared" si="489"/>
        <v>1</v>
      </c>
    </row>
    <row r="1405" spans="1:32">
      <c r="A1405" s="43" t="s">
        <v>3685</v>
      </c>
      <c r="B1405" s="19" t="s">
        <v>2363</v>
      </c>
      <c r="C1405" s="19" t="s">
        <v>4581</v>
      </c>
      <c r="D1405" s="19" t="s">
        <v>3595</v>
      </c>
      <c r="E1405" s="58" t="str">
        <f t="shared" si="478"/>
        <v>KG-ARI-1911-00212-04997/42170464</v>
      </c>
      <c r="F1405" s="19" t="s">
        <v>2365</v>
      </c>
      <c r="G1405" s="19" t="s">
        <v>2369</v>
      </c>
      <c r="H1405" s="45">
        <v>43737</v>
      </c>
      <c r="I1405" s="46">
        <v>2</v>
      </c>
      <c r="J1405" s="46">
        <v>12</v>
      </c>
      <c r="K1405" s="67">
        <f t="shared" si="479"/>
        <v>6</v>
      </c>
      <c r="L1405" s="47">
        <v>7</v>
      </c>
      <c r="M1405" s="68">
        <f t="shared" si="480"/>
        <v>14</v>
      </c>
      <c r="N1405" s="46">
        <v>52.5</v>
      </c>
      <c r="O1405" s="46">
        <v>29</v>
      </c>
      <c r="P1405" s="46">
        <v>29.5</v>
      </c>
      <c r="Q1405" s="73">
        <f t="shared" si="481"/>
        <v>0.045</v>
      </c>
      <c r="R1405" s="67">
        <f t="shared" si="482"/>
        <v>0.09</v>
      </c>
      <c r="S1405" s="74">
        <f t="shared" si="483"/>
        <v>1</v>
      </c>
      <c r="T1405" s="51">
        <v>12</v>
      </c>
      <c r="U1405" s="52" t="s">
        <v>3920</v>
      </c>
      <c r="V1405" s="26">
        <f>IF(E1405="","",SUMIF(OUTBOUND!$G:$G,WMS!E1405,OUTBOUND!$L:$L))</f>
        <v>0</v>
      </c>
      <c r="W1405" s="26">
        <f>IF(E1405="","",SUMIF(OUTBOUND!$G:$G,WMS!E1405,OUTBOUND!$M:$M))</f>
        <v>0</v>
      </c>
      <c r="X1405" s="73">
        <f>IF(E1405="","",SUMIF(OUTBOUND!$G:$G,WMS!E1405,OUTBOUND!$O:$O))</f>
        <v>0</v>
      </c>
      <c r="Y1405" s="73">
        <f>IF(E1405="","",SUMIF(OUTBOUND!$G:$G,WMS!E1405,OUTBOUND!$AC:$AC))</f>
        <v>0</v>
      </c>
      <c r="Z1405" s="73">
        <f>IF(E1405="","",SUMIF(OUTBOUND!$G:$G,WMS!E1405,OUTBOUND!$P:$P))</f>
        <v>0</v>
      </c>
      <c r="AA1405" s="26">
        <f t="shared" si="484"/>
        <v>2</v>
      </c>
      <c r="AB1405" s="26">
        <f t="shared" si="485"/>
        <v>12</v>
      </c>
      <c r="AC1405" s="73">
        <f t="shared" si="486"/>
        <v>14</v>
      </c>
      <c r="AD1405" s="73">
        <f t="shared" si="487"/>
        <v>12</v>
      </c>
      <c r="AE1405" s="73">
        <f t="shared" si="488"/>
        <v>0.09</v>
      </c>
      <c r="AF1405" s="82" t="b">
        <f t="shared" si="489"/>
        <v>1</v>
      </c>
    </row>
    <row r="1406" spans="1:32">
      <c r="A1406" s="43" t="s">
        <v>3685</v>
      </c>
      <c r="B1406" s="19" t="s">
        <v>2374</v>
      </c>
      <c r="C1406" s="19" t="s">
        <v>4582</v>
      </c>
      <c r="D1406" s="19">
        <v>42794844</v>
      </c>
      <c r="E1406" s="58" t="str">
        <f t="shared" si="478"/>
        <v>KG-ARI-1909-00203-
04751/42794844</v>
      </c>
      <c r="F1406" s="19" t="s">
        <v>2376</v>
      </c>
      <c r="G1406" s="19" t="s">
        <v>2377</v>
      </c>
      <c r="H1406" s="45">
        <v>43737</v>
      </c>
      <c r="I1406" s="46">
        <v>70</v>
      </c>
      <c r="J1406" s="46">
        <v>210</v>
      </c>
      <c r="K1406" s="67">
        <f t="shared" si="479"/>
        <v>3</v>
      </c>
      <c r="L1406" s="47">
        <v>2.33</v>
      </c>
      <c r="M1406" s="68">
        <f t="shared" si="480"/>
        <v>163.1</v>
      </c>
      <c r="N1406" s="46">
        <v>15.51</v>
      </c>
      <c r="O1406" s="46">
        <v>9.25</v>
      </c>
      <c r="P1406" s="46">
        <v>11.88</v>
      </c>
      <c r="Q1406" s="73">
        <f t="shared" si="481"/>
        <v>0.002</v>
      </c>
      <c r="R1406" s="67">
        <f t="shared" si="482"/>
        <v>0.12</v>
      </c>
      <c r="S1406" s="74">
        <f t="shared" si="483"/>
        <v>0.65</v>
      </c>
      <c r="T1406" s="51">
        <v>136.5</v>
      </c>
      <c r="U1406" s="52" t="s">
        <v>3678</v>
      </c>
      <c r="V1406" s="26">
        <f>IF(E1406="","",SUMIF(OUTBOUND!$G:$G,WMS!E1406,OUTBOUND!$L:$L))</f>
        <v>4</v>
      </c>
      <c r="W1406" s="26">
        <f>IF(E1406="","",SUMIF(OUTBOUND!$G:$G,WMS!E1406,OUTBOUND!$M:$M))</f>
        <v>12</v>
      </c>
      <c r="X1406" s="73">
        <f>IF(E1406="","",SUMIF(OUTBOUND!$G:$G,WMS!E1406,OUTBOUND!$O:$O))</f>
        <v>9.32</v>
      </c>
      <c r="Y1406" s="73">
        <f>IF(E1406="","",SUMIF(OUTBOUND!$G:$G,WMS!E1406,OUTBOUND!$AC:$AC))</f>
        <v>7.8</v>
      </c>
      <c r="Z1406" s="73">
        <f>IF(E1406="","",SUMIF(OUTBOUND!$G:$G,WMS!E1406,OUTBOUND!$P:$P))</f>
        <v>0.008</v>
      </c>
      <c r="AA1406" s="26">
        <f t="shared" si="484"/>
        <v>66</v>
      </c>
      <c r="AB1406" s="26">
        <f t="shared" si="485"/>
        <v>198</v>
      </c>
      <c r="AC1406" s="73">
        <f t="shared" si="486"/>
        <v>153.78</v>
      </c>
      <c r="AD1406" s="73">
        <f t="shared" si="487"/>
        <v>128.7</v>
      </c>
      <c r="AE1406" s="73">
        <f t="shared" si="488"/>
        <v>0.112</v>
      </c>
      <c r="AF1406" s="82" t="b">
        <f t="shared" si="489"/>
        <v>1</v>
      </c>
    </row>
    <row r="1407" spans="1:32">
      <c r="A1407" s="43" t="s">
        <v>3685</v>
      </c>
      <c r="B1407" s="19" t="s">
        <v>2374</v>
      </c>
      <c r="C1407" s="19" t="s">
        <v>4583</v>
      </c>
      <c r="D1407" s="19" t="s">
        <v>4584</v>
      </c>
      <c r="E1407" s="58" t="str">
        <f t="shared" si="478"/>
        <v>KG-ARI-1909-00203-04751/42486046</v>
      </c>
      <c r="F1407" s="19" t="s">
        <v>2381</v>
      </c>
      <c r="G1407" s="19" t="s">
        <v>2382</v>
      </c>
      <c r="H1407" s="45">
        <v>43737</v>
      </c>
      <c r="I1407" s="46">
        <v>1</v>
      </c>
      <c r="J1407" s="46">
        <v>16</v>
      </c>
      <c r="K1407" s="67">
        <f t="shared" si="479"/>
        <v>16</v>
      </c>
      <c r="L1407" s="47">
        <v>2</v>
      </c>
      <c r="M1407" s="68">
        <f t="shared" si="480"/>
        <v>2</v>
      </c>
      <c r="N1407" s="46">
        <v>17.78</v>
      </c>
      <c r="O1407" s="46">
        <v>15.24</v>
      </c>
      <c r="P1407" s="46">
        <v>12.7</v>
      </c>
      <c r="Q1407" s="73">
        <f t="shared" si="481"/>
        <v>0.003</v>
      </c>
      <c r="R1407" s="67">
        <f t="shared" si="482"/>
        <v>0</v>
      </c>
      <c r="S1407" s="74">
        <f t="shared" si="483"/>
        <v>0.125</v>
      </c>
      <c r="T1407" s="51">
        <v>2</v>
      </c>
      <c r="U1407" s="52" t="s">
        <v>3678</v>
      </c>
      <c r="V1407" s="26">
        <f>IF(E1407="","",SUMIF(OUTBOUND!$G:$G,WMS!E1407,OUTBOUND!$L:$L))</f>
        <v>0</v>
      </c>
      <c r="W1407" s="26">
        <f>IF(E1407="","",SUMIF(OUTBOUND!$G:$G,WMS!E1407,OUTBOUND!$M:$M))</f>
        <v>0</v>
      </c>
      <c r="X1407" s="73">
        <f>IF(E1407="","",SUMIF(OUTBOUND!$G:$G,WMS!E1407,OUTBOUND!$O:$O))</f>
        <v>0</v>
      </c>
      <c r="Y1407" s="73">
        <f>IF(E1407="","",SUMIF(OUTBOUND!$G:$G,WMS!E1407,OUTBOUND!$AC:$AC))</f>
        <v>0</v>
      </c>
      <c r="Z1407" s="73">
        <f>IF(E1407="","",SUMIF(OUTBOUND!$G:$G,WMS!E1407,OUTBOUND!$P:$P))</f>
        <v>0</v>
      </c>
      <c r="AA1407" s="26">
        <f t="shared" si="484"/>
        <v>1</v>
      </c>
      <c r="AB1407" s="26">
        <f t="shared" si="485"/>
        <v>16</v>
      </c>
      <c r="AC1407" s="73">
        <f t="shared" si="486"/>
        <v>2</v>
      </c>
      <c r="AD1407" s="73">
        <f t="shared" si="487"/>
        <v>2</v>
      </c>
      <c r="AE1407" s="73">
        <f t="shared" si="488"/>
        <v>0</v>
      </c>
      <c r="AF1407" s="82" t="b">
        <f t="shared" si="489"/>
        <v>1</v>
      </c>
    </row>
    <row r="1408" spans="1:32">
      <c r="A1408" s="43" t="s">
        <v>3685</v>
      </c>
      <c r="B1408" s="19" t="s">
        <v>2374</v>
      </c>
      <c r="C1408" s="19" t="s">
        <v>4583</v>
      </c>
      <c r="D1408" s="19">
        <v>42601487</v>
      </c>
      <c r="E1408" s="58" t="str">
        <f t="shared" si="478"/>
        <v>KG-ARI-1909-00203-04751/42601487</v>
      </c>
      <c r="F1408" s="19" t="s">
        <v>2381</v>
      </c>
      <c r="G1408" s="19" t="s">
        <v>2384</v>
      </c>
      <c r="H1408" s="45">
        <v>43737</v>
      </c>
      <c r="I1408" s="46">
        <v>22</v>
      </c>
      <c r="J1408" s="46">
        <v>132</v>
      </c>
      <c r="K1408" s="67">
        <f t="shared" si="479"/>
        <v>6</v>
      </c>
      <c r="L1408" s="47">
        <v>3.5</v>
      </c>
      <c r="M1408" s="68">
        <f t="shared" si="480"/>
        <v>77</v>
      </c>
      <c r="N1408" s="46">
        <v>36.83</v>
      </c>
      <c r="O1408" s="46">
        <v>26.67</v>
      </c>
      <c r="P1408" s="46">
        <v>24.77</v>
      </c>
      <c r="Q1408" s="73">
        <f t="shared" si="481"/>
        <v>0.024</v>
      </c>
      <c r="R1408" s="67">
        <f t="shared" si="482"/>
        <v>0.54</v>
      </c>
      <c r="S1408" s="74">
        <f t="shared" si="483"/>
        <v>0.507575757575758</v>
      </c>
      <c r="T1408" s="51">
        <v>67</v>
      </c>
      <c r="U1408" s="52" t="s">
        <v>3678</v>
      </c>
      <c r="V1408" s="26">
        <f>IF(E1408="","",SUMIF(OUTBOUND!$G:$G,WMS!E1408,OUTBOUND!$L:$L))</f>
        <v>1</v>
      </c>
      <c r="W1408" s="26">
        <f>IF(E1408="","",SUMIF(OUTBOUND!$G:$G,WMS!E1408,OUTBOUND!$M:$M))</f>
        <v>6</v>
      </c>
      <c r="X1408" s="73">
        <f>IF(E1408="","",SUMIF(OUTBOUND!$G:$G,WMS!E1408,OUTBOUND!$O:$O))</f>
        <v>3.5</v>
      </c>
      <c r="Y1408" s="73">
        <f>IF(E1408="","",SUMIF(OUTBOUND!$G:$G,WMS!E1408,OUTBOUND!$AC:$AC))</f>
        <v>3.04545454545455</v>
      </c>
      <c r="Z1408" s="73">
        <f>IF(E1408="","",SUMIF(OUTBOUND!$G:$G,WMS!E1408,OUTBOUND!$P:$P))</f>
        <v>0.024</v>
      </c>
      <c r="AA1408" s="26">
        <f t="shared" si="484"/>
        <v>21</v>
      </c>
      <c r="AB1408" s="26">
        <f t="shared" si="485"/>
        <v>126</v>
      </c>
      <c r="AC1408" s="73">
        <f t="shared" si="486"/>
        <v>73.5</v>
      </c>
      <c r="AD1408" s="73">
        <f t="shared" si="487"/>
        <v>63.9545454545455</v>
      </c>
      <c r="AE1408" s="73">
        <f t="shared" si="488"/>
        <v>0.516</v>
      </c>
      <c r="AF1408" s="82" t="b">
        <f t="shared" si="489"/>
        <v>1</v>
      </c>
    </row>
    <row r="1409" spans="1:32">
      <c r="A1409" s="43" t="s">
        <v>3685</v>
      </c>
      <c r="B1409" s="19" t="s">
        <v>2374</v>
      </c>
      <c r="C1409" s="19" t="s">
        <v>4583</v>
      </c>
      <c r="D1409" s="19">
        <v>42601456</v>
      </c>
      <c r="E1409" s="58" t="str">
        <f t="shared" si="478"/>
        <v>KG-ARI-1909-00203-04751/42601456</v>
      </c>
      <c r="F1409" s="19" t="s">
        <v>2381</v>
      </c>
      <c r="G1409" s="19" t="s">
        <v>2384</v>
      </c>
      <c r="H1409" s="45">
        <v>43737</v>
      </c>
      <c r="I1409" s="46">
        <v>6</v>
      </c>
      <c r="J1409" s="46">
        <v>36</v>
      </c>
      <c r="K1409" s="67">
        <f t="shared" si="479"/>
        <v>6</v>
      </c>
      <c r="L1409" s="47">
        <v>2.7</v>
      </c>
      <c r="M1409" s="68">
        <f t="shared" si="480"/>
        <v>16.2</v>
      </c>
      <c r="N1409" s="46">
        <v>31.75</v>
      </c>
      <c r="O1409" s="46">
        <v>22.23</v>
      </c>
      <c r="P1409" s="46">
        <v>22.86</v>
      </c>
      <c r="Q1409" s="73">
        <f t="shared" si="481"/>
        <v>0.016</v>
      </c>
      <c r="R1409" s="67">
        <f t="shared" si="482"/>
        <v>0.1</v>
      </c>
      <c r="S1409" s="74">
        <f t="shared" si="483"/>
        <v>0.416666666666667</v>
      </c>
      <c r="T1409" s="51">
        <v>15</v>
      </c>
      <c r="U1409" s="52" t="s">
        <v>3678</v>
      </c>
      <c r="V1409" s="26">
        <f>IF(E1409="","",SUMIF(OUTBOUND!$G:$G,WMS!E1409,OUTBOUND!$L:$L))</f>
        <v>3</v>
      </c>
      <c r="W1409" s="26">
        <f>IF(E1409="","",SUMIF(OUTBOUND!$G:$G,WMS!E1409,OUTBOUND!$M:$M))</f>
        <v>18</v>
      </c>
      <c r="X1409" s="73">
        <f>IF(E1409="","",SUMIF(OUTBOUND!$G:$G,WMS!E1409,OUTBOUND!$O:$O))</f>
        <v>8.1</v>
      </c>
      <c r="Y1409" s="73">
        <f>IF(E1409="","",SUMIF(OUTBOUND!$G:$G,WMS!E1409,OUTBOUND!$AC:$AC))</f>
        <v>7.50000000000001</v>
      </c>
      <c r="Z1409" s="73">
        <f>IF(E1409="","",SUMIF(OUTBOUND!$G:$G,WMS!E1409,OUTBOUND!$P:$P))</f>
        <v>0.048</v>
      </c>
      <c r="AA1409" s="26">
        <f t="shared" si="484"/>
        <v>3</v>
      </c>
      <c r="AB1409" s="26">
        <f t="shared" si="485"/>
        <v>18</v>
      </c>
      <c r="AC1409" s="73">
        <f t="shared" si="486"/>
        <v>8.1</v>
      </c>
      <c r="AD1409" s="73">
        <f t="shared" si="487"/>
        <v>7.49999999999999</v>
      </c>
      <c r="AE1409" s="73">
        <f t="shared" si="488"/>
        <v>0.052</v>
      </c>
      <c r="AF1409" s="82" t="b">
        <f t="shared" si="489"/>
        <v>1</v>
      </c>
    </row>
    <row r="1410" spans="1:32">
      <c r="A1410" s="43" t="s">
        <v>3685</v>
      </c>
      <c r="B1410" s="19" t="s">
        <v>2374</v>
      </c>
      <c r="C1410" s="19" t="s">
        <v>4583</v>
      </c>
      <c r="D1410" s="19">
        <v>42201519</v>
      </c>
      <c r="E1410" s="58" t="str">
        <f t="shared" si="478"/>
        <v>KG-ARI-1909-00203-04751/42201519</v>
      </c>
      <c r="F1410" s="19" t="s">
        <v>2381</v>
      </c>
      <c r="G1410" s="19" t="s">
        <v>2384</v>
      </c>
      <c r="H1410" s="45">
        <v>43737</v>
      </c>
      <c r="I1410" s="46">
        <v>4</v>
      </c>
      <c r="J1410" s="46">
        <v>80</v>
      </c>
      <c r="K1410" s="67">
        <f t="shared" si="479"/>
        <v>20</v>
      </c>
      <c r="L1410" s="47">
        <v>2.25</v>
      </c>
      <c r="M1410" s="68">
        <f t="shared" si="480"/>
        <v>9</v>
      </c>
      <c r="N1410" s="46">
        <v>31.75</v>
      </c>
      <c r="O1410" s="46">
        <v>16.51</v>
      </c>
      <c r="P1410" s="46">
        <v>41.91</v>
      </c>
      <c r="Q1410" s="73">
        <f t="shared" si="481"/>
        <v>0.022</v>
      </c>
      <c r="R1410" s="67">
        <f t="shared" si="482"/>
        <v>0.09</v>
      </c>
      <c r="S1410" s="74">
        <f t="shared" si="483"/>
        <v>0.0875</v>
      </c>
      <c r="T1410" s="51">
        <v>7</v>
      </c>
      <c r="U1410" s="52" t="s">
        <v>3678</v>
      </c>
      <c r="V1410" s="26">
        <f>IF(E1410="","",SUMIF(OUTBOUND!$G:$G,WMS!E1410,OUTBOUND!$L:$L))</f>
        <v>1</v>
      </c>
      <c r="W1410" s="26">
        <f>IF(E1410="","",SUMIF(OUTBOUND!$G:$G,WMS!E1410,OUTBOUND!$M:$M))</f>
        <v>20</v>
      </c>
      <c r="X1410" s="73">
        <f>IF(E1410="","",SUMIF(OUTBOUND!$G:$G,WMS!E1410,OUTBOUND!$O:$O))</f>
        <v>2.25</v>
      </c>
      <c r="Y1410" s="73">
        <f>IF(E1410="","",SUMIF(OUTBOUND!$G:$G,WMS!E1410,OUTBOUND!$AC:$AC))</f>
        <v>1.75</v>
      </c>
      <c r="Z1410" s="73">
        <f>IF(E1410="","",SUMIF(OUTBOUND!$G:$G,WMS!E1410,OUTBOUND!$P:$P))</f>
        <v>0.022</v>
      </c>
      <c r="AA1410" s="26">
        <f t="shared" si="484"/>
        <v>3</v>
      </c>
      <c r="AB1410" s="26">
        <f t="shared" si="485"/>
        <v>60</v>
      </c>
      <c r="AC1410" s="73">
        <f t="shared" si="486"/>
        <v>6.75</v>
      </c>
      <c r="AD1410" s="73">
        <f t="shared" si="487"/>
        <v>5.25</v>
      </c>
      <c r="AE1410" s="73">
        <f t="shared" si="488"/>
        <v>0.068</v>
      </c>
      <c r="AF1410" s="82" t="b">
        <f t="shared" si="489"/>
        <v>1</v>
      </c>
    </row>
    <row r="1411" spans="1:32">
      <c r="A1411" s="43" t="s">
        <v>3685</v>
      </c>
      <c r="B1411" s="19" t="s">
        <v>2374</v>
      </c>
      <c r="C1411" s="19" t="s">
        <v>4583</v>
      </c>
      <c r="D1411" s="19">
        <v>42601425</v>
      </c>
      <c r="E1411" s="58" t="str">
        <f t="shared" si="478"/>
        <v>KG-ARI-1909-00203-04751/42601425</v>
      </c>
      <c r="F1411" s="19" t="s">
        <v>2381</v>
      </c>
      <c r="G1411" s="19" t="s">
        <v>2384</v>
      </c>
      <c r="H1411" s="45">
        <v>43737</v>
      </c>
      <c r="I1411" s="46">
        <v>6</v>
      </c>
      <c r="J1411" s="46">
        <v>36</v>
      </c>
      <c r="K1411" s="67">
        <f t="shared" si="479"/>
        <v>6</v>
      </c>
      <c r="L1411" s="47">
        <v>3</v>
      </c>
      <c r="M1411" s="68">
        <f t="shared" si="480"/>
        <v>18</v>
      </c>
      <c r="N1411" s="46">
        <v>29.21</v>
      </c>
      <c r="O1411" s="46">
        <v>29.21</v>
      </c>
      <c r="P1411" s="46">
        <v>27.94</v>
      </c>
      <c r="Q1411" s="73">
        <f t="shared" si="481"/>
        <v>0.024</v>
      </c>
      <c r="R1411" s="67">
        <f t="shared" si="482"/>
        <v>0.14</v>
      </c>
      <c r="S1411" s="74">
        <f t="shared" si="483"/>
        <v>0.444444444444444</v>
      </c>
      <c r="T1411" s="51">
        <v>16</v>
      </c>
      <c r="U1411" s="52" t="s">
        <v>3678</v>
      </c>
      <c r="V1411" s="26">
        <f>IF(E1411="","",SUMIF(OUTBOUND!$G:$G,WMS!E1411,OUTBOUND!$L:$L))</f>
        <v>4</v>
      </c>
      <c r="W1411" s="26">
        <f>IF(E1411="","",SUMIF(OUTBOUND!$G:$G,WMS!E1411,OUTBOUND!$M:$M))</f>
        <v>24</v>
      </c>
      <c r="X1411" s="73">
        <f>IF(E1411="","",SUMIF(OUTBOUND!$G:$G,WMS!E1411,OUTBOUND!$O:$O))</f>
        <v>12</v>
      </c>
      <c r="Y1411" s="73">
        <f>IF(E1411="","",SUMIF(OUTBOUND!$G:$G,WMS!E1411,OUTBOUND!$AC:$AC))</f>
        <v>10.6666666666667</v>
      </c>
      <c r="Z1411" s="73">
        <f>IF(E1411="","",SUMIF(OUTBOUND!$G:$G,WMS!E1411,OUTBOUND!$P:$P))</f>
        <v>0.096</v>
      </c>
      <c r="AA1411" s="26">
        <f t="shared" si="484"/>
        <v>2</v>
      </c>
      <c r="AB1411" s="26">
        <f t="shared" si="485"/>
        <v>12</v>
      </c>
      <c r="AC1411" s="73">
        <f t="shared" si="486"/>
        <v>6</v>
      </c>
      <c r="AD1411" s="73">
        <f t="shared" si="487"/>
        <v>5.33333333333334</v>
      </c>
      <c r="AE1411" s="73">
        <f t="shared" si="488"/>
        <v>0.044</v>
      </c>
      <c r="AF1411" s="82" t="b">
        <f t="shared" si="489"/>
        <v>1</v>
      </c>
    </row>
    <row r="1412" spans="1:32">
      <c r="A1412" s="43" t="s">
        <v>3685</v>
      </c>
      <c r="B1412" s="19" t="s">
        <v>2374</v>
      </c>
      <c r="C1412" s="19" t="s">
        <v>4583</v>
      </c>
      <c r="D1412" s="19">
        <v>42601463</v>
      </c>
      <c r="E1412" s="58" t="str">
        <f t="shared" si="478"/>
        <v>KG-ARI-1909-00203-04751/42601463</v>
      </c>
      <c r="F1412" s="19" t="s">
        <v>2381</v>
      </c>
      <c r="G1412" s="19" t="s">
        <v>2384</v>
      </c>
      <c r="H1412" s="45">
        <v>43737</v>
      </c>
      <c r="I1412" s="46">
        <v>8</v>
      </c>
      <c r="J1412" s="46">
        <v>48</v>
      </c>
      <c r="K1412" s="67">
        <f t="shared" si="479"/>
        <v>6</v>
      </c>
      <c r="L1412" s="47">
        <v>2.5</v>
      </c>
      <c r="M1412" s="68">
        <f t="shared" si="480"/>
        <v>20</v>
      </c>
      <c r="N1412" s="46">
        <v>39.37</v>
      </c>
      <c r="O1412" s="46">
        <v>22.23</v>
      </c>
      <c r="P1412" s="46">
        <v>22.86</v>
      </c>
      <c r="Q1412" s="73">
        <f t="shared" si="481"/>
        <v>0.02</v>
      </c>
      <c r="R1412" s="67">
        <f t="shared" si="482"/>
        <v>0.16</v>
      </c>
      <c r="S1412" s="74">
        <f t="shared" si="483"/>
        <v>0.375</v>
      </c>
      <c r="T1412" s="51">
        <v>18</v>
      </c>
      <c r="U1412" s="52" t="s">
        <v>3678</v>
      </c>
      <c r="V1412" s="26">
        <f>IF(E1412="","",SUMIF(OUTBOUND!$G:$G,WMS!E1412,OUTBOUND!$L:$L))</f>
        <v>4</v>
      </c>
      <c r="W1412" s="26">
        <f>IF(E1412="","",SUMIF(OUTBOUND!$G:$G,WMS!E1412,OUTBOUND!$M:$M))</f>
        <v>24</v>
      </c>
      <c r="X1412" s="73">
        <f>IF(E1412="","",SUMIF(OUTBOUND!$G:$G,WMS!E1412,OUTBOUND!$O:$O))</f>
        <v>10</v>
      </c>
      <c r="Y1412" s="73">
        <f>IF(E1412="","",SUMIF(OUTBOUND!$G:$G,WMS!E1412,OUTBOUND!$AC:$AC))</f>
        <v>9</v>
      </c>
      <c r="Z1412" s="73">
        <f>IF(E1412="","",SUMIF(OUTBOUND!$G:$G,WMS!E1412,OUTBOUND!$P:$P))</f>
        <v>0.08</v>
      </c>
      <c r="AA1412" s="26">
        <f t="shared" si="484"/>
        <v>4</v>
      </c>
      <c r="AB1412" s="26">
        <f t="shared" si="485"/>
        <v>24</v>
      </c>
      <c r="AC1412" s="73">
        <f t="shared" si="486"/>
        <v>10</v>
      </c>
      <c r="AD1412" s="73">
        <f t="shared" si="487"/>
        <v>9</v>
      </c>
      <c r="AE1412" s="73">
        <f t="shared" si="488"/>
        <v>0.08</v>
      </c>
      <c r="AF1412" s="82" t="b">
        <f t="shared" si="489"/>
        <v>1</v>
      </c>
    </row>
    <row r="1413" spans="1:32">
      <c r="A1413" s="43" t="s">
        <v>3685</v>
      </c>
      <c r="B1413" s="19" t="s">
        <v>2374</v>
      </c>
      <c r="C1413" s="19" t="s">
        <v>4583</v>
      </c>
      <c r="D1413" s="19">
        <v>42492191</v>
      </c>
      <c r="E1413" s="58" t="str">
        <f t="shared" si="478"/>
        <v>KG-ARI-1909-00203-04751/42492191</v>
      </c>
      <c r="F1413" s="19" t="s">
        <v>2387</v>
      </c>
      <c r="G1413" s="19" t="s">
        <v>2388</v>
      </c>
      <c r="H1413" s="45">
        <v>43737</v>
      </c>
      <c r="I1413" s="46">
        <v>30</v>
      </c>
      <c r="J1413" s="46">
        <v>360</v>
      </c>
      <c r="K1413" s="67">
        <f t="shared" si="479"/>
        <v>12</v>
      </c>
      <c r="L1413" s="47">
        <v>3.8</v>
      </c>
      <c r="M1413" s="68">
        <f t="shared" si="480"/>
        <v>114</v>
      </c>
      <c r="N1413" s="46">
        <v>26</v>
      </c>
      <c r="O1413" s="46">
        <v>17.5</v>
      </c>
      <c r="P1413" s="46">
        <v>17.5</v>
      </c>
      <c r="Q1413" s="73">
        <f t="shared" si="481"/>
        <v>0.008</v>
      </c>
      <c r="R1413" s="67">
        <f t="shared" si="482"/>
        <v>0.24</v>
      </c>
      <c r="S1413" s="74">
        <f t="shared" si="483"/>
        <v>0.275</v>
      </c>
      <c r="T1413" s="51">
        <v>99</v>
      </c>
      <c r="U1413" s="52" t="s">
        <v>3405</v>
      </c>
      <c r="V1413" s="26">
        <f>IF(E1413="","",SUMIF(OUTBOUND!$G:$G,WMS!E1413,OUTBOUND!$L:$L))</f>
        <v>3</v>
      </c>
      <c r="W1413" s="26">
        <f>IF(E1413="","",SUMIF(OUTBOUND!$G:$G,WMS!E1413,OUTBOUND!$M:$M))</f>
        <v>36</v>
      </c>
      <c r="X1413" s="73">
        <f>IF(E1413="","",SUMIF(OUTBOUND!$G:$G,WMS!E1413,OUTBOUND!$O:$O))</f>
        <v>11.4</v>
      </c>
      <c r="Y1413" s="73">
        <f>IF(E1413="","",SUMIF(OUTBOUND!$G:$G,WMS!E1413,OUTBOUND!$AC:$AC))</f>
        <v>9.9</v>
      </c>
      <c r="Z1413" s="73">
        <f>IF(E1413="","",SUMIF(OUTBOUND!$G:$G,WMS!E1413,OUTBOUND!$P:$P))</f>
        <v>0.024</v>
      </c>
      <c r="AA1413" s="26">
        <f t="shared" si="484"/>
        <v>27</v>
      </c>
      <c r="AB1413" s="26">
        <f t="shared" si="485"/>
        <v>324</v>
      </c>
      <c r="AC1413" s="73">
        <f t="shared" si="486"/>
        <v>102.6</v>
      </c>
      <c r="AD1413" s="73">
        <f t="shared" si="487"/>
        <v>89.1</v>
      </c>
      <c r="AE1413" s="73">
        <f t="shared" si="488"/>
        <v>0.216</v>
      </c>
      <c r="AF1413" s="82" t="b">
        <f t="shared" si="489"/>
        <v>1</v>
      </c>
    </row>
    <row r="1414" spans="1:32">
      <c r="A1414" s="43" t="s">
        <v>3685</v>
      </c>
      <c r="B1414" s="19" t="s">
        <v>2374</v>
      </c>
      <c r="C1414" s="19" t="s">
        <v>4583</v>
      </c>
      <c r="D1414" s="19" t="s">
        <v>4585</v>
      </c>
      <c r="E1414" s="58" t="str">
        <f t="shared" si="478"/>
        <v>KG-ARI-1909-00203-04751/42492146</v>
      </c>
      <c r="F1414" s="19" t="s">
        <v>2387</v>
      </c>
      <c r="G1414" s="19" t="s">
        <v>2388</v>
      </c>
      <c r="H1414" s="45">
        <v>43737</v>
      </c>
      <c r="I1414" s="46">
        <v>18</v>
      </c>
      <c r="J1414" s="46">
        <v>216</v>
      </c>
      <c r="K1414" s="67">
        <f t="shared" si="479"/>
        <v>12</v>
      </c>
      <c r="L1414" s="47">
        <v>1.8</v>
      </c>
      <c r="M1414" s="68">
        <f t="shared" si="480"/>
        <v>32.4</v>
      </c>
      <c r="N1414" s="46">
        <v>26</v>
      </c>
      <c r="O1414" s="46">
        <v>17.5</v>
      </c>
      <c r="P1414" s="46">
        <v>17.5</v>
      </c>
      <c r="Q1414" s="73">
        <f t="shared" si="481"/>
        <v>0.008</v>
      </c>
      <c r="R1414" s="67">
        <f t="shared" si="482"/>
        <v>0.14</v>
      </c>
      <c r="S1414" s="74">
        <f t="shared" si="483"/>
        <v>0.108333333333333</v>
      </c>
      <c r="T1414" s="51">
        <v>23.4</v>
      </c>
      <c r="U1414" s="52" t="s">
        <v>3405</v>
      </c>
      <c r="V1414" s="26">
        <f>IF(E1414="","",SUMIF(OUTBOUND!$G:$G,WMS!E1414,OUTBOUND!$L:$L))</f>
        <v>3</v>
      </c>
      <c r="W1414" s="26">
        <f>IF(E1414="","",SUMIF(OUTBOUND!$G:$G,WMS!E1414,OUTBOUND!$M:$M))</f>
        <v>36</v>
      </c>
      <c r="X1414" s="73">
        <f>IF(E1414="","",SUMIF(OUTBOUND!$G:$G,WMS!E1414,OUTBOUND!$O:$O))</f>
        <v>5.4</v>
      </c>
      <c r="Y1414" s="73">
        <f>IF(E1414="","",SUMIF(OUTBOUND!$G:$G,WMS!E1414,OUTBOUND!$AC:$AC))</f>
        <v>3.89999999999999</v>
      </c>
      <c r="Z1414" s="73">
        <f>IF(E1414="","",SUMIF(OUTBOUND!$G:$G,WMS!E1414,OUTBOUND!$P:$P))</f>
        <v>0.024</v>
      </c>
      <c r="AA1414" s="26">
        <f t="shared" si="484"/>
        <v>15</v>
      </c>
      <c r="AB1414" s="26">
        <f t="shared" si="485"/>
        <v>180</v>
      </c>
      <c r="AC1414" s="73">
        <f t="shared" si="486"/>
        <v>27</v>
      </c>
      <c r="AD1414" s="73">
        <f t="shared" si="487"/>
        <v>19.5</v>
      </c>
      <c r="AE1414" s="73">
        <f t="shared" si="488"/>
        <v>0.116</v>
      </c>
      <c r="AF1414" s="82" t="b">
        <f t="shared" si="489"/>
        <v>1</v>
      </c>
    </row>
    <row r="1415" spans="1:32">
      <c r="A1415" s="43" t="s">
        <v>3685</v>
      </c>
      <c r="B1415" s="19" t="s">
        <v>2374</v>
      </c>
      <c r="C1415" s="19" t="s">
        <v>4583</v>
      </c>
      <c r="D1415" s="19" t="s">
        <v>4586</v>
      </c>
      <c r="E1415" s="58" t="str">
        <f t="shared" si="478"/>
        <v>KG-ARI-1909-00203-04751/42492153</v>
      </c>
      <c r="F1415" s="19" t="s">
        <v>2387</v>
      </c>
      <c r="G1415" s="19" t="s">
        <v>2388</v>
      </c>
      <c r="H1415" s="45">
        <v>43737</v>
      </c>
      <c r="I1415" s="46">
        <v>25</v>
      </c>
      <c r="J1415" s="46">
        <v>300</v>
      </c>
      <c r="K1415" s="67">
        <f t="shared" si="479"/>
        <v>12</v>
      </c>
      <c r="L1415" s="47">
        <v>3.8</v>
      </c>
      <c r="M1415" s="68">
        <f t="shared" si="480"/>
        <v>95</v>
      </c>
      <c r="N1415" s="46">
        <v>26</v>
      </c>
      <c r="O1415" s="46">
        <v>17.5</v>
      </c>
      <c r="P1415" s="46">
        <v>17.5</v>
      </c>
      <c r="Q1415" s="73">
        <f t="shared" si="481"/>
        <v>0.008</v>
      </c>
      <c r="R1415" s="67">
        <f t="shared" si="482"/>
        <v>0.2</v>
      </c>
      <c r="S1415" s="74">
        <f t="shared" si="483"/>
        <v>0.275</v>
      </c>
      <c r="T1415" s="51">
        <v>82.5</v>
      </c>
      <c r="U1415" s="52" t="s">
        <v>3678</v>
      </c>
      <c r="V1415" s="26">
        <f>IF(E1415="","",SUMIF(OUTBOUND!$G:$G,WMS!E1415,OUTBOUND!$L:$L))</f>
        <v>2</v>
      </c>
      <c r="W1415" s="26">
        <f>IF(E1415="","",SUMIF(OUTBOUND!$G:$G,WMS!E1415,OUTBOUND!$M:$M))</f>
        <v>24</v>
      </c>
      <c r="X1415" s="73">
        <f>IF(E1415="","",SUMIF(OUTBOUND!$G:$G,WMS!E1415,OUTBOUND!$O:$O))</f>
        <v>7.6</v>
      </c>
      <c r="Y1415" s="73">
        <f>IF(E1415="","",SUMIF(OUTBOUND!$G:$G,WMS!E1415,OUTBOUND!$AC:$AC))</f>
        <v>6.6</v>
      </c>
      <c r="Z1415" s="73">
        <f>IF(E1415="","",SUMIF(OUTBOUND!$G:$G,WMS!E1415,OUTBOUND!$P:$P))</f>
        <v>0.016</v>
      </c>
      <c r="AA1415" s="26">
        <f t="shared" si="484"/>
        <v>23</v>
      </c>
      <c r="AB1415" s="26">
        <f t="shared" si="485"/>
        <v>276</v>
      </c>
      <c r="AC1415" s="73">
        <f t="shared" si="486"/>
        <v>87.4</v>
      </c>
      <c r="AD1415" s="73">
        <f t="shared" si="487"/>
        <v>75.9</v>
      </c>
      <c r="AE1415" s="73">
        <f t="shared" si="488"/>
        <v>0.184</v>
      </c>
      <c r="AF1415" s="82" t="b">
        <f t="shared" si="489"/>
        <v>1</v>
      </c>
    </row>
    <row r="1416" spans="1:32">
      <c r="A1416" s="43" t="s">
        <v>3685</v>
      </c>
      <c r="B1416" s="19" t="s">
        <v>2390</v>
      </c>
      <c r="C1416" s="19" t="s">
        <v>4587</v>
      </c>
      <c r="D1416" s="19">
        <v>42201519</v>
      </c>
      <c r="E1416" s="58" t="str">
        <f t="shared" si="478"/>
        <v>KG-ARI-1911-00212-05132/42201519</v>
      </c>
      <c r="F1416" s="19" t="s">
        <v>2392</v>
      </c>
      <c r="G1416" s="19" t="s">
        <v>2393</v>
      </c>
      <c r="H1416" s="45">
        <v>43737</v>
      </c>
      <c r="I1416" s="46">
        <v>1</v>
      </c>
      <c r="J1416" s="46">
        <v>20</v>
      </c>
      <c r="K1416" s="67">
        <f t="shared" si="479"/>
        <v>20</v>
      </c>
      <c r="L1416" s="47">
        <v>2</v>
      </c>
      <c r="M1416" s="68">
        <f t="shared" si="480"/>
        <v>2</v>
      </c>
      <c r="N1416" s="46">
        <v>31.75</v>
      </c>
      <c r="O1416" s="46">
        <v>16.51</v>
      </c>
      <c r="P1416" s="46">
        <v>41.91</v>
      </c>
      <c r="Q1416" s="73">
        <f t="shared" si="481"/>
        <v>0.022</v>
      </c>
      <c r="R1416" s="67">
        <f t="shared" si="482"/>
        <v>0.02</v>
      </c>
      <c r="S1416" s="74">
        <f t="shared" si="483"/>
        <v>0.1</v>
      </c>
      <c r="T1416" s="51">
        <v>2</v>
      </c>
      <c r="U1416" s="52" t="s">
        <v>3405</v>
      </c>
      <c r="V1416" s="26">
        <f>IF(E1416="","",SUMIF(OUTBOUND!$G:$G,WMS!E1416,OUTBOUND!$L:$L))</f>
        <v>0</v>
      </c>
      <c r="W1416" s="26">
        <f>IF(E1416="","",SUMIF(OUTBOUND!$G:$G,WMS!E1416,OUTBOUND!$M:$M))</f>
        <v>0</v>
      </c>
      <c r="X1416" s="73">
        <f>IF(E1416="","",SUMIF(OUTBOUND!$G:$G,WMS!E1416,OUTBOUND!$O:$O))</f>
        <v>0</v>
      </c>
      <c r="Y1416" s="73">
        <f>IF(E1416="","",SUMIF(OUTBOUND!$G:$G,WMS!E1416,OUTBOUND!$AC:$AC))</f>
        <v>0</v>
      </c>
      <c r="Z1416" s="73">
        <f>IF(E1416="","",SUMIF(OUTBOUND!$G:$G,WMS!E1416,OUTBOUND!$P:$P))</f>
        <v>0</v>
      </c>
      <c r="AA1416" s="26">
        <f t="shared" si="484"/>
        <v>1</v>
      </c>
      <c r="AB1416" s="26">
        <f t="shared" si="485"/>
        <v>20</v>
      </c>
      <c r="AC1416" s="73">
        <f t="shared" si="486"/>
        <v>2</v>
      </c>
      <c r="AD1416" s="73">
        <f t="shared" si="487"/>
        <v>2</v>
      </c>
      <c r="AE1416" s="73">
        <f t="shared" si="488"/>
        <v>0.02</v>
      </c>
      <c r="AF1416" s="82" t="b">
        <f t="shared" si="489"/>
        <v>1</v>
      </c>
    </row>
    <row r="1417" spans="1:32">
      <c r="A1417" s="43" t="s">
        <v>3685</v>
      </c>
      <c r="B1417" s="19" t="s">
        <v>2390</v>
      </c>
      <c r="C1417" s="19" t="s">
        <v>4587</v>
      </c>
      <c r="D1417" s="19">
        <v>42601425</v>
      </c>
      <c r="E1417" s="58" t="str">
        <f t="shared" si="478"/>
        <v>KG-ARI-1911-00212-05132/42601425</v>
      </c>
      <c r="F1417" s="19" t="s">
        <v>2392</v>
      </c>
      <c r="G1417" s="19" t="s">
        <v>2393</v>
      </c>
      <c r="H1417" s="45">
        <v>43737</v>
      </c>
      <c r="I1417" s="46">
        <v>2</v>
      </c>
      <c r="J1417" s="46">
        <v>12</v>
      </c>
      <c r="K1417" s="67">
        <f t="shared" si="479"/>
        <v>6</v>
      </c>
      <c r="L1417" s="47">
        <v>3</v>
      </c>
      <c r="M1417" s="68">
        <f t="shared" si="480"/>
        <v>6</v>
      </c>
      <c r="N1417" s="46">
        <v>29.21</v>
      </c>
      <c r="O1417" s="46">
        <v>29.21</v>
      </c>
      <c r="P1417" s="46">
        <v>27.94</v>
      </c>
      <c r="Q1417" s="73">
        <f t="shared" si="481"/>
        <v>0.024</v>
      </c>
      <c r="R1417" s="67">
        <f t="shared" si="482"/>
        <v>0.05</v>
      </c>
      <c r="S1417" s="74">
        <f t="shared" si="483"/>
        <v>0.416666666666667</v>
      </c>
      <c r="T1417" s="51">
        <v>5</v>
      </c>
      <c r="U1417" s="52" t="s">
        <v>3405</v>
      </c>
      <c r="V1417" s="26">
        <f>IF(E1417="","",SUMIF(OUTBOUND!$G:$G,WMS!E1417,OUTBOUND!$L:$L))</f>
        <v>0</v>
      </c>
      <c r="W1417" s="26">
        <f>IF(E1417="","",SUMIF(OUTBOUND!$G:$G,WMS!E1417,OUTBOUND!$M:$M))</f>
        <v>0</v>
      </c>
      <c r="X1417" s="73">
        <f>IF(E1417="","",SUMIF(OUTBOUND!$G:$G,WMS!E1417,OUTBOUND!$O:$O))</f>
        <v>0</v>
      </c>
      <c r="Y1417" s="73">
        <f>IF(E1417="","",SUMIF(OUTBOUND!$G:$G,WMS!E1417,OUTBOUND!$AC:$AC))</f>
        <v>0</v>
      </c>
      <c r="Z1417" s="73">
        <f>IF(E1417="","",SUMIF(OUTBOUND!$G:$G,WMS!E1417,OUTBOUND!$P:$P))</f>
        <v>0</v>
      </c>
      <c r="AA1417" s="26">
        <f t="shared" si="484"/>
        <v>2</v>
      </c>
      <c r="AB1417" s="26">
        <f t="shared" si="485"/>
        <v>12</v>
      </c>
      <c r="AC1417" s="73">
        <f t="shared" si="486"/>
        <v>6</v>
      </c>
      <c r="AD1417" s="73">
        <f t="shared" si="487"/>
        <v>5</v>
      </c>
      <c r="AE1417" s="73">
        <f t="shared" si="488"/>
        <v>0.05</v>
      </c>
      <c r="AF1417" s="82" t="b">
        <f t="shared" si="489"/>
        <v>1</v>
      </c>
    </row>
    <row r="1418" spans="1:32">
      <c r="A1418" s="43" t="s">
        <v>3685</v>
      </c>
      <c r="B1418" s="19" t="s">
        <v>2390</v>
      </c>
      <c r="C1418" s="19" t="s">
        <v>4588</v>
      </c>
      <c r="D1418" s="19">
        <v>42794844</v>
      </c>
      <c r="E1418" s="58" t="str">
        <f t="shared" si="478"/>
        <v>KG-ARI-1911-00212-
05132/42794844</v>
      </c>
      <c r="F1418" s="19" t="s">
        <v>2395</v>
      </c>
      <c r="G1418" s="19" t="s">
        <v>2396</v>
      </c>
      <c r="H1418" s="45">
        <v>43737</v>
      </c>
      <c r="I1418" s="46">
        <v>8</v>
      </c>
      <c r="J1418" s="46">
        <v>24</v>
      </c>
      <c r="K1418" s="67">
        <f t="shared" si="479"/>
        <v>3</v>
      </c>
      <c r="L1418" s="47">
        <v>2.33</v>
      </c>
      <c r="M1418" s="68">
        <f t="shared" si="480"/>
        <v>18.64</v>
      </c>
      <c r="N1418" s="46">
        <v>15.51</v>
      </c>
      <c r="O1418" s="46">
        <v>9.25</v>
      </c>
      <c r="P1418" s="46">
        <v>11.88</v>
      </c>
      <c r="Q1418" s="73">
        <f t="shared" si="481"/>
        <v>0.002</v>
      </c>
      <c r="R1418" s="67">
        <f t="shared" si="482"/>
        <v>0.01</v>
      </c>
      <c r="S1418" s="74">
        <f t="shared" si="483"/>
        <v>0.65</v>
      </c>
      <c r="T1418" s="51">
        <v>15.6</v>
      </c>
      <c r="U1418" s="52" t="s">
        <v>3405</v>
      </c>
      <c r="V1418" s="26">
        <f>IF(E1418="","",SUMIF(OUTBOUND!$G:$G,WMS!E1418,OUTBOUND!$L:$L))</f>
        <v>0</v>
      </c>
      <c r="W1418" s="26">
        <f>IF(E1418="","",SUMIF(OUTBOUND!$G:$G,WMS!E1418,OUTBOUND!$M:$M))</f>
        <v>0</v>
      </c>
      <c r="X1418" s="73">
        <f>IF(E1418="","",SUMIF(OUTBOUND!$G:$G,WMS!E1418,OUTBOUND!$O:$O))</f>
        <v>0</v>
      </c>
      <c r="Y1418" s="73">
        <f>IF(E1418="","",SUMIF(OUTBOUND!$G:$G,WMS!E1418,OUTBOUND!$AC:$AC))</f>
        <v>0</v>
      </c>
      <c r="Z1418" s="73">
        <f>IF(E1418="","",SUMIF(OUTBOUND!$G:$G,WMS!E1418,OUTBOUND!$P:$P))</f>
        <v>0</v>
      </c>
      <c r="AA1418" s="26">
        <f t="shared" si="484"/>
        <v>8</v>
      </c>
      <c r="AB1418" s="26">
        <f t="shared" si="485"/>
        <v>24</v>
      </c>
      <c r="AC1418" s="73">
        <f t="shared" si="486"/>
        <v>18.64</v>
      </c>
      <c r="AD1418" s="73">
        <f t="shared" si="487"/>
        <v>15.6</v>
      </c>
      <c r="AE1418" s="73">
        <f t="shared" si="488"/>
        <v>0.01</v>
      </c>
      <c r="AF1418" s="82" t="b">
        <f t="shared" si="489"/>
        <v>1</v>
      </c>
    </row>
    <row r="1419" spans="1:32">
      <c r="A1419" s="43" t="s">
        <v>3685</v>
      </c>
      <c r="B1419" s="19" t="s">
        <v>2397</v>
      </c>
      <c r="C1419" s="19" t="s">
        <v>4589</v>
      </c>
      <c r="D1419" s="19" t="s">
        <v>4590</v>
      </c>
      <c r="E1419" s="58" t="str">
        <f t="shared" si="478"/>
        <v>KG-ARI-1909-00203-04651/42712077</v>
      </c>
      <c r="F1419" s="19" t="s">
        <v>2399</v>
      </c>
      <c r="G1419" s="19" t="s">
        <v>2400</v>
      </c>
      <c r="H1419" s="45">
        <v>43737</v>
      </c>
      <c r="I1419" s="46">
        <v>19</v>
      </c>
      <c r="J1419" s="46">
        <v>152</v>
      </c>
      <c r="K1419" s="67">
        <f t="shared" si="479"/>
        <v>8</v>
      </c>
      <c r="L1419" s="47">
        <v>1.53</v>
      </c>
      <c r="M1419" s="68">
        <f t="shared" si="480"/>
        <v>29.07</v>
      </c>
      <c r="N1419" s="46">
        <v>40</v>
      </c>
      <c r="O1419" s="46">
        <v>14.5</v>
      </c>
      <c r="P1419" s="46">
        <v>11</v>
      </c>
      <c r="Q1419" s="73">
        <f t="shared" si="481"/>
        <v>0.006</v>
      </c>
      <c r="R1419" s="67">
        <f t="shared" si="482"/>
        <v>0.12</v>
      </c>
      <c r="S1419" s="74">
        <f t="shared" si="483"/>
        <v>0.16625</v>
      </c>
      <c r="T1419" s="51">
        <v>25.27</v>
      </c>
      <c r="U1419" s="79" t="s">
        <v>3564</v>
      </c>
      <c r="V1419" s="26">
        <f>IF(E1419="","",SUMIF(OUTBOUND!$G:$G,WMS!E1419,OUTBOUND!$L:$L))</f>
        <v>13</v>
      </c>
      <c r="W1419" s="26">
        <f>IF(E1419="","",SUMIF(OUTBOUND!$G:$G,WMS!E1419,OUTBOUND!$M:$M))</f>
        <v>104</v>
      </c>
      <c r="X1419" s="73">
        <f>IF(E1419="","",SUMIF(OUTBOUND!$G:$G,WMS!E1419,OUTBOUND!$O:$O))</f>
        <v>19.89</v>
      </c>
      <c r="Y1419" s="73">
        <f>IF(E1419="","",SUMIF(OUTBOUND!$G:$G,WMS!E1419,OUTBOUND!$AC:$AC))</f>
        <v>17.29</v>
      </c>
      <c r="Z1419" s="73">
        <f>IF(E1419="","",SUMIF(OUTBOUND!$G:$G,WMS!E1419,OUTBOUND!$P:$P))</f>
        <v>0.078</v>
      </c>
      <c r="AA1419" s="26">
        <f t="shared" si="484"/>
        <v>6</v>
      </c>
      <c r="AB1419" s="26">
        <f t="shared" si="485"/>
        <v>48</v>
      </c>
      <c r="AC1419" s="73">
        <f t="shared" si="486"/>
        <v>9.18</v>
      </c>
      <c r="AD1419" s="73">
        <f t="shared" si="487"/>
        <v>7.98</v>
      </c>
      <c r="AE1419" s="73">
        <f t="shared" si="488"/>
        <v>0.042</v>
      </c>
      <c r="AF1419" s="82" t="b">
        <f t="shared" si="489"/>
        <v>1</v>
      </c>
    </row>
    <row r="1420" spans="1:32">
      <c r="A1420" s="43" t="s">
        <v>3685</v>
      </c>
      <c r="B1420" s="19" t="s">
        <v>2397</v>
      </c>
      <c r="C1420" s="19" t="s">
        <v>4589</v>
      </c>
      <c r="D1420" s="19" t="s">
        <v>4591</v>
      </c>
      <c r="E1420" s="58" t="str">
        <f t="shared" si="478"/>
        <v>KG-ARI-1909-00203-04651/42711902</v>
      </c>
      <c r="F1420" s="19" t="s">
        <v>2399</v>
      </c>
      <c r="G1420" s="19" t="s">
        <v>2402</v>
      </c>
      <c r="H1420" s="45">
        <v>43737</v>
      </c>
      <c r="I1420" s="46">
        <v>37</v>
      </c>
      <c r="J1420" s="46">
        <v>296</v>
      </c>
      <c r="K1420" s="67">
        <f t="shared" si="479"/>
        <v>8</v>
      </c>
      <c r="L1420" s="47">
        <v>1.17</v>
      </c>
      <c r="M1420" s="68">
        <f t="shared" si="480"/>
        <v>43.29</v>
      </c>
      <c r="N1420" s="46">
        <v>28.5</v>
      </c>
      <c r="O1420" s="46">
        <v>12.5</v>
      </c>
      <c r="P1420" s="46">
        <v>10.5</v>
      </c>
      <c r="Q1420" s="73">
        <f t="shared" si="481"/>
        <v>0.004</v>
      </c>
      <c r="R1420" s="67">
        <f t="shared" si="482"/>
        <v>0.14</v>
      </c>
      <c r="S1420" s="74">
        <f t="shared" si="483"/>
        <v>0.1275</v>
      </c>
      <c r="T1420" s="51">
        <v>37.74</v>
      </c>
      <c r="U1420" s="52" t="s">
        <v>3678</v>
      </c>
      <c r="V1420" s="26">
        <f>IF(E1420="","",SUMIF(OUTBOUND!$G:$G,WMS!E1420,OUTBOUND!$L:$L))</f>
        <v>19</v>
      </c>
      <c r="W1420" s="26">
        <f>IF(E1420="","",SUMIF(OUTBOUND!$G:$G,WMS!E1420,OUTBOUND!$M:$M))</f>
        <v>152</v>
      </c>
      <c r="X1420" s="73">
        <f>IF(E1420="","",SUMIF(OUTBOUND!$G:$G,WMS!E1420,OUTBOUND!$O:$O))</f>
        <v>22.23</v>
      </c>
      <c r="Y1420" s="73">
        <f>IF(E1420="","",SUMIF(OUTBOUND!$G:$G,WMS!E1420,OUTBOUND!$AC:$AC))</f>
        <v>19.38</v>
      </c>
      <c r="Z1420" s="73">
        <f>IF(E1420="","",SUMIF(OUTBOUND!$G:$G,WMS!E1420,OUTBOUND!$P:$P))</f>
        <v>0.076</v>
      </c>
      <c r="AA1420" s="26">
        <f t="shared" si="484"/>
        <v>18</v>
      </c>
      <c r="AB1420" s="26">
        <f t="shared" si="485"/>
        <v>144</v>
      </c>
      <c r="AC1420" s="73">
        <f t="shared" si="486"/>
        <v>21.06</v>
      </c>
      <c r="AD1420" s="73">
        <f t="shared" si="487"/>
        <v>18.36</v>
      </c>
      <c r="AE1420" s="73">
        <f t="shared" si="488"/>
        <v>0.064</v>
      </c>
      <c r="AF1420" s="82" t="b">
        <f t="shared" si="489"/>
        <v>1</v>
      </c>
    </row>
    <row r="1421" spans="1:32">
      <c r="A1421" s="43" t="s">
        <v>3685</v>
      </c>
      <c r="B1421" s="19" t="s">
        <v>2397</v>
      </c>
      <c r="C1421" s="19" t="s">
        <v>4589</v>
      </c>
      <c r="D1421" s="19" t="s">
        <v>4592</v>
      </c>
      <c r="E1421" s="58" t="str">
        <f t="shared" si="478"/>
        <v>KG-ARI-1909-00203-04651/42712244</v>
      </c>
      <c r="F1421" s="19" t="s">
        <v>2399</v>
      </c>
      <c r="G1421" s="19" t="s">
        <v>2404</v>
      </c>
      <c r="H1421" s="45">
        <v>43737</v>
      </c>
      <c r="I1421" s="46">
        <v>41</v>
      </c>
      <c r="J1421" s="46">
        <v>328</v>
      </c>
      <c r="K1421" s="67">
        <f t="shared" si="479"/>
        <v>8</v>
      </c>
      <c r="L1421" s="47">
        <v>1.6</v>
      </c>
      <c r="M1421" s="68">
        <f t="shared" si="480"/>
        <v>65.6</v>
      </c>
      <c r="N1421" s="46">
        <v>30</v>
      </c>
      <c r="O1421" s="46">
        <v>12.5</v>
      </c>
      <c r="P1421" s="46">
        <v>17.5</v>
      </c>
      <c r="Q1421" s="73">
        <f t="shared" si="481"/>
        <v>0.007</v>
      </c>
      <c r="R1421" s="67">
        <f t="shared" si="482"/>
        <v>0.27</v>
      </c>
      <c r="S1421" s="74">
        <f t="shared" si="483"/>
        <v>0.175</v>
      </c>
      <c r="T1421" s="51">
        <v>57.4</v>
      </c>
      <c r="U1421" s="52" t="s">
        <v>4037</v>
      </c>
      <c r="V1421" s="26">
        <f>IF(E1421="","",SUMIF(OUTBOUND!$G:$G,WMS!E1421,OUTBOUND!$L:$L))</f>
        <v>16</v>
      </c>
      <c r="W1421" s="26">
        <f>IF(E1421="","",SUMIF(OUTBOUND!$G:$G,WMS!E1421,OUTBOUND!$M:$M))</f>
        <v>128</v>
      </c>
      <c r="X1421" s="73">
        <f>IF(E1421="","",SUMIF(OUTBOUND!$G:$G,WMS!E1421,OUTBOUND!$O:$O))</f>
        <v>25.6</v>
      </c>
      <c r="Y1421" s="73">
        <f>IF(E1421="","",SUMIF(OUTBOUND!$G:$G,WMS!E1421,OUTBOUND!$AC:$AC))</f>
        <v>22.4</v>
      </c>
      <c r="Z1421" s="73">
        <f>IF(E1421="","",SUMIF(OUTBOUND!$G:$G,WMS!E1421,OUTBOUND!$P:$P))</f>
        <v>0.112</v>
      </c>
      <c r="AA1421" s="26">
        <f t="shared" si="484"/>
        <v>25</v>
      </c>
      <c r="AB1421" s="26">
        <f t="shared" si="485"/>
        <v>200</v>
      </c>
      <c r="AC1421" s="73">
        <f t="shared" si="486"/>
        <v>40</v>
      </c>
      <c r="AD1421" s="73">
        <f t="shared" si="487"/>
        <v>35</v>
      </c>
      <c r="AE1421" s="73">
        <f t="shared" si="488"/>
        <v>0.158</v>
      </c>
      <c r="AF1421" s="82" t="b">
        <f t="shared" si="489"/>
        <v>1</v>
      </c>
    </row>
    <row r="1422" spans="1:32">
      <c r="A1422" s="43" t="s">
        <v>3685</v>
      </c>
      <c r="B1422" s="19" t="s">
        <v>2397</v>
      </c>
      <c r="C1422" s="19" t="s">
        <v>4589</v>
      </c>
      <c r="D1422" s="19" t="s">
        <v>4593</v>
      </c>
      <c r="E1422" s="58" t="str">
        <f t="shared" si="478"/>
        <v>KG-ARI-1909-00203-04651/42711872</v>
      </c>
      <c r="F1422" s="19" t="s">
        <v>2399</v>
      </c>
      <c r="G1422" s="19" t="s">
        <v>2406</v>
      </c>
      <c r="H1422" s="45">
        <v>43737</v>
      </c>
      <c r="I1422" s="46">
        <v>7</v>
      </c>
      <c r="J1422" s="46">
        <v>56</v>
      </c>
      <c r="K1422" s="67">
        <f t="shared" si="479"/>
        <v>8</v>
      </c>
      <c r="L1422" s="47">
        <v>0.99</v>
      </c>
      <c r="M1422" s="68">
        <f t="shared" si="480"/>
        <v>6.93</v>
      </c>
      <c r="N1422" s="46">
        <v>41</v>
      </c>
      <c r="O1422" s="46">
        <v>8.5</v>
      </c>
      <c r="P1422" s="46">
        <v>10</v>
      </c>
      <c r="Q1422" s="73">
        <f t="shared" si="481"/>
        <v>0.003</v>
      </c>
      <c r="R1422" s="67">
        <f t="shared" si="482"/>
        <v>0.02</v>
      </c>
      <c r="S1422" s="74">
        <f t="shared" si="483"/>
        <v>0.10625</v>
      </c>
      <c r="T1422" s="51">
        <v>5.95</v>
      </c>
      <c r="U1422" s="79" t="s">
        <v>3564</v>
      </c>
      <c r="V1422" s="26">
        <f>IF(E1422="","",SUMIF(OUTBOUND!$G:$G,WMS!E1422,OUTBOUND!$L:$L))</f>
        <v>6</v>
      </c>
      <c r="W1422" s="26">
        <f>IF(E1422="","",SUMIF(OUTBOUND!$G:$G,WMS!E1422,OUTBOUND!$M:$M))</f>
        <v>48</v>
      </c>
      <c r="X1422" s="73">
        <f>IF(E1422="","",SUMIF(OUTBOUND!$G:$G,WMS!E1422,OUTBOUND!$O:$O))</f>
        <v>5.94</v>
      </c>
      <c r="Y1422" s="73">
        <f>IF(E1422="","",SUMIF(OUTBOUND!$G:$G,WMS!E1422,OUTBOUND!$AC:$AC))</f>
        <v>5.1</v>
      </c>
      <c r="Z1422" s="73">
        <f>IF(E1422="","",SUMIF(OUTBOUND!$G:$G,WMS!E1422,OUTBOUND!$P:$P))</f>
        <v>0.018</v>
      </c>
      <c r="AA1422" s="26">
        <f t="shared" si="484"/>
        <v>1</v>
      </c>
      <c r="AB1422" s="26">
        <f t="shared" si="485"/>
        <v>8</v>
      </c>
      <c r="AC1422" s="73">
        <f t="shared" si="486"/>
        <v>0.989999999999999</v>
      </c>
      <c r="AD1422" s="73">
        <f t="shared" si="487"/>
        <v>0.850000000000001</v>
      </c>
      <c r="AE1422" s="73">
        <f t="shared" si="488"/>
        <v>0.002</v>
      </c>
      <c r="AF1422" s="82" t="b">
        <f t="shared" si="489"/>
        <v>1</v>
      </c>
    </row>
    <row r="1423" spans="1:32">
      <c r="A1423" s="43" t="s">
        <v>3685</v>
      </c>
      <c r="B1423" s="19" t="s">
        <v>2397</v>
      </c>
      <c r="C1423" s="19" t="s">
        <v>4589</v>
      </c>
      <c r="D1423" s="19" t="s">
        <v>4594</v>
      </c>
      <c r="E1423" s="58" t="str">
        <f t="shared" si="478"/>
        <v>KG-ARI-1909-00203-04651/42712190</v>
      </c>
      <c r="F1423" s="19" t="s">
        <v>2399</v>
      </c>
      <c r="G1423" s="19" t="s">
        <v>2408</v>
      </c>
      <c r="H1423" s="45">
        <v>43737</v>
      </c>
      <c r="I1423" s="46">
        <v>21</v>
      </c>
      <c r="J1423" s="46">
        <v>168</v>
      </c>
      <c r="K1423" s="67">
        <f t="shared" si="479"/>
        <v>8</v>
      </c>
      <c r="L1423" s="47">
        <v>2.2</v>
      </c>
      <c r="M1423" s="68">
        <f t="shared" si="480"/>
        <v>46.2</v>
      </c>
      <c r="N1423" s="46">
        <v>30</v>
      </c>
      <c r="O1423" s="46">
        <v>18</v>
      </c>
      <c r="P1423" s="46">
        <v>14</v>
      </c>
      <c r="Q1423" s="73">
        <f t="shared" si="481"/>
        <v>0.008</v>
      </c>
      <c r="R1423" s="67">
        <f t="shared" si="482"/>
        <v>0.16</v>
      </c>
      <c r="S1423" s="74">
        <f t="shared" si="483"/>
        <v>0.225</v>
      </c>
      <c r="T1423" s="51">
        <v>37.8</v>
      </c>
      <c r="U1423" s="79" t="s">
        <v>3564</v>
      </c>
      <c r="V1423" s="26">
        <f>IF(E1423="","",SUMIF(OUTBOUND!$G:$G,WMS!E1423,OUTBOUND!$L:$L))</f>
        <v>9</v>
      </c>
      <c r="W1423" s="26">
        <f>IF(E1423="","",SUMIF(OUTBOUND!$G:$G,WMS!E1423,OUTBOUND!$M:$M))</f>
        <v>72</v>
      </c>
      <c r="X1423" s="73">
        <f>IF(E1423="","",SUMIF(OUTBOUND!$G:$G,WMS!E1423,OUTBOUND!$O:$O))</f>
        <v>19.8</v>
      </c>
      <c r="Y1423" s="73">
        <f>IF(E1423="","",SUMIF(OUTBOUND!$G:$G,WMS!E1423,OUTBOUND!$AC:$AC))</f>
        <v>16.2</v>
      </c>
      <c r="Z1423" s="73">
        <f>IF(E1423="","",SUMIF(OUTBOUND!$G:$G,WMS!E1423,OUTBOUND!$P:$P))</f>
        <v>0.072</v>
      </c>
      <c r="AA1423" s="26">
        <f t="shared" si="484"/>
        <v>12</v>
      </c>
      <c r="AB1423" s="26">
        <f t="shared" si="485"/>
        <v>96</v>
      </c>
      <c r="AC1423" s="73">
        <f t="shared" si="486"/>
        <v>26.4</v>
      </c>
      <c r="AD1423" s="73">
        <f t="shared" si="487"/>
        <v>21.6</v>
      </c>
      <c r="AE1423" s="73">
        <f t="shared" si="488"/>
        <v>0.088</v>
      </c>
      <c r="AF1423" s="82" t="b">
        <f t="shared" si="489"/>
        <v>1</v>
      </c>
    </row>
    <row r="1424" spans="1:32">
      <c r="A1424" s="43" t="s">
        <v>3685</v>
      </c>
      <c r="B1424" s="19" t="s">
        <v>2397</v>
      </c>
      <c r="C1424" s="19" t="s">
        <v>4589</v>
      </c>
      <c r="D1424" s="19" t="s">
        <v>4595</v>
      </c>
      <c r="E1424" s="58" t="str">
        <f t="shared" si="478"/>
        <v>KG-ARI-1909-00203-04651/42712015</v>
      </c>
      <c r="F1424" s="19" t="s">
        <v>2399</v>
      </c>
      <c r="G1424" s="19" t="s">
        <v>2410</v>
      </c>
      <c r="H1424" s="45">
        <v>43737</v>
      </c>
      <c r="I1424" s="46">
        <v>19</v>
      </c>
      <c r="J1424" s="46">
        <v>152</v>
      </c>
      <c r="K1424" s="67">
        <f t="shared" si="479"/>
        <v>8</v>
      </c>
      <c r="L1424" s="47">
        <v>1.3</v>
      </c>
      <c r="M1424" s="68">
        <f t="shared" si="480"/>
        <v>24.7</v>
      </c>
      <c r="N1424" s="46">
        <v>39.5</v>
      </c>
      <c r="O1424" s="46">
        <v>12.5</v>
      </c>
      <c r="P1424" s="46">
        <v>9.5</v>
      </c>
      <c r="Q1424" s="73">
        <f t="shared" si="481"/>
        <v>0.005</v>
      </c>
      <c r="R1424" s="67">
        <f t="shared" si="482"/>
        <v>0.09</v>
      </c>
      <c r="S1424" s="74">
        <f t="shared" si="483"/>
        <v>0.1425</v>
      </c>
      <c r="T1424" s="51">
        <v>21.66</v>
      </c>
      <c r="U1424" s="79" t="s">
        <v>3564</v>
      </c>
      <c r="V1424" s="26">
        <f>IF(E1424="","",SUMIF(OUTBOUND!$G:$G,WMS!E1424,OUTBOUND!$L:$L))</f>
        <v>7</v>
      </c>
      <c r="W1424" s="26">
        <f>IF(E1424="","",SUMIF(OUTBOUND!$G:$G,WMS!E1424,OUTBOUND!$M:$M))</f>
        <v>56</v>
      </c>
      <c r="X1424" s="73">
        <f>IF(E1424="","",SUMIF(OUTBOUND!$G:$G,WMS!E1424,OUTBOUND!$O:$O))</f>
        <v>9.1</v>
      </c>
      <c r="Y1424" s="73">
        <f>IF(E1424="","",SUMIF(OUTBOUND!$G:$G,WMS!E1424,OUTBOUND!$AC:$AC))</f>
        <v>7.98</v>
      </c>
      <c r="Z1424" s="73">
        <f>IF(E1424="","",SUMIF(OUTBOUND!$G:$G,WMS!E1424,OUTBOUND!$P:$P))</f>
        <v>0.035</v>
      </c>
      <c r="AA1424" s="26">
        <f t="shared" si="484"/>
        <v>12</v>
      </c>
      <c r="AB1424" s="26">
        <f t="shared" si="485"/>
        <v>96</v>
      </c>
      <c r="AC1424" s="73">
        <f t="shared" si="486"/>
        <v>15.6</v>
      </c>
      <c r="AD1424" s="73">
        <f t="shared" si="487"/>
        <v>13.68</v>
      </c>
      <c r="AE1424" s="73">
        <f t="shared" si="488"/>
        <v>0.055</v>
      </c>
      <c r="AF1424" s="82" t="b">
        <f t="shared" si="489"/>
        <v>1</v>
      </c>
    </row>
    <row r="1425" spans="1:32">
      <c r="A1425" s="43" t="s">
        <v>3685</v>
      </c>
      <c r="B1425" s="19" t="s">
        <v>2397</v>
      </c>
      <c r="C1425" s="19" t="s">
        <v>4589</v>
      </c>
      <c r="D1425" s="19" t="s">
        <v>4596</v>
      </c>
      <c r="E1425" s="58" t="str">
        <f t="shared" si="478"/>
        <v>KG-ARI-1909-00203-04651/42711926</v>
      </c>
      <c r="F1425" s="19" t="s">
        <v>2399</v>
      </c>
      <c r="G1425" s="19" t="s">
        <v>2412</v>
      </c>
      <c r="H1425" s="45">
        <v>43737</v>
      </c>
      <c r="I1425" s="46">
        <v>15</v>
      </c>
      <c r="J1425" s="46">
        <v>120</v>
      </c>
      <c r="K1425" s="67">
        <f t="shared" si="479"/>
        <v>8</v>
      </c>
      <c r="L1425" s="47">
        <v>0.95</v>
      </c>
      <c r="M1425" s="68">
        <f t="shared" si="480"/>
        <v>14.25</v>
      </c>
      <c r="N1425" s="46">
        <v>30.5</v>
      </c>
      <c r="O1425" s="46">
        <v>9.5</v>
      </c>
      <c r="P1425" s="46">
        <v>8.5</v>
      </c>
      <c r="Q1425" s="73">
        <f t="shared" si="481"/>
        <v>0.002</v>
      </c>
      <c r="R1425" s="67">
        <f t="shared" si="482"/>
        <v>0.04</v>
      </c>
      <c r="S1425" s="74">
        <f t="shared" si="483"/>
        <v>0.1</v>
      </c>
      <c r="T1425" s="51">
        <v>12</v>
      </c>
      <c r="U1425" s="79" t="s">
        <v>3564</v>
      </c>
      <c r="V1425" s="26">
        <f>IF(E1425="","",SUMIF(OUTBOUND!$G:$G,WMS!E1425,OUTBOUND!$L:$L))</f>
        <v>10</v>
      </c>
      <c r="W1425" s="26">
        <f>IF(E1425="","",SUMIF(OUTBOUND!$G:$G,WMS!E1425,OUTBOUND!$M:$M))</f>
        <v>80</v>
      </c>
      <c r="X1425" s="73">
        <f>IF(E1425="","",SUMIF(OUTBOUND!$G:$G,WMS!E1425,OUTBOUND!$O:$O))</f>
        <v>9.5</v>
      </c>
      <c r="Y1425" s="73">
        <f>IF(E1425="","",SUMIF(OUTBOUND!$G:$G,WMS!E1425,OUTBOUND!$AC:$AC))</f>
        <v>8</v>
      </c>
      <c r="Z1425" s="73">
        <f>IF(E1425="","",SUMIF(OUTBOUND!$G:$G,WMS!E1425,OUTBOUND!$P:$P))</f>
        <v>0.02</v>
      </c>
      <c r="AA1425" s="26">
        <f t="shared" si="484"/>
        <v>5</v>
      </c>
      <c r="AB1425" s="26">
        <f t="shared" si="485"/>
        <v>40</v>
      </c>
      <c r="AC1425" s="73">
        <f t="shared" si="486"/>
        <v>4.75</v>
      </c>
      <c r="AD1425" s="73">
        <f t="shared" si="487"/>
        <v>4</v>
      </c>
      <c r="AE1425" s="73">
        <f t="shared" si="488"/>
        <v>0.02</v>
      </c>
      <c r="AF1425" s="82" t="b">
        <f t="shared" si="489"/>
        <v>1</v>
      </c>
    </row>
    <row r="1426" spans="1:32">
      <c r="A1426" s="43" t="s">
        <v>3685</v>
      </c>
      <c r="B1426" s="19" t="s">
        <v>2397</v>
      </c>
      <c r="C1426" s="19" t="s">
        <v>4589</v>
      </c>
      <c r="D1426" s="19" t="s">
        <v>4084</v>
      </c>
      <c r="E1426" s="58" t="str">
        <f t="shared" si="478"/>
        <v>KG-ARI-1909-00203-04651/38201530</v>
      </c>
      <c r="F1426" s="19" t="s">
        <v>2399</v>
      </c>
      <c r="G1426" s="19" t="s">
        <v>2414</v>
      </c>
      <c r="H1426" s="45">
        <v>43737</v>
      </c>
      <c r="I1426" s="46">
        <v>13</v>
      </c>
      <c r="J1426" s="46">
        <v>156</v>
      </c>
      <c r="K1426" s="67">
        <f t="shared" si="479"/>
        <v>12</v>
      </c>
      <c r="L1426" s="47">
        <v>3.3</v>
      </c>
      <c r="M1426" s="68">
        <f t="shared" si="480"/>
        <v>42.9</v>
      </c>
      <c r="N1426" s="46">
        <v>35.5</v>
      </c>
      <c r="O1426" s="46">
        <v>30</v>
      </c>
      <c r="P1426" s="46">
        <v>18</v>
      </c>
      <c r="Q1426" s="73">
        <f t="shared" si="481"/>
        <v>0.019</v>
      </c>
      <c r="R1426" s="67">
        <f t="shared" si="482"/>
        <v>0.25</v>
      </c>
      <c r="S1426" s="74">
        <f t="shared" si="483"/>
        <v>0.241666666666667</v>
      </c>
      <c r="T1426" s="51">
        <v>37.7</v>
      </c>
      <c r="U1426" s="79" t="s">
        <v>3564</v>
      </c>
      <c r="V1426" s="26">
        <f>IF(E1426="","",SUMIF(OUTBOUND!$G:$G,WMS!E1426,OUTBOUND!$L:$L))</f>
        <v>7</v>
      </c>
      <c r="W1426" s="26">
        <f>IF(E1426="","",SUMIF(OUTBOUND!$G:$G,WMS!E1426,OUTBOUND!$M:$M))</f>
        <v>84</v>
      </c>
      <c r="X1426" s="73">
        <f>IF(E1426="","",SUMIF(OUTBOUND!$G:$G,WMS!E1426,OUTBOUND!$O:$O))</f>
        <v>23.1</v>
      </c>
      <c r="Y1426" s="73">
        <f>IF(E1426="","",SUMIF(OUTBOUND!$G:$G,WMS!E1426,OUTBOUND!$AC:$AC))</f>
        <v>20.3</v>
      </c>
      <c r="Z1426" s="73">
        <f>IF(E1426="","",SUMIF(OUTBOUND!$G:$G,WMS!E1426,OUTBOUND!$P:$P))</f>
        <v>0.133</v>
      </c>
      <c r="AA1426" s="26">
        <f t="shared" si="484"/>
        <v>6</v>
      </c>
      <c r="AB1426" s="26">
        <f t="shared" si="485"/>
        <v>72</v>
      </c>
      <c r="AC1426" s="73">
        <f t="shared" si="486"/>
        <v>19.8</v>
      </c>
      <c r="AD1426" s="73">
        <f t="shared" si="487"/>
        <v>17.4</v>
      </c>
      <c r="AE1426" s="73">
        <f t="shared" si="488"/>
        <v>0.117</v>
      </c>
      <c r="AF1426" s="82" t="b">
        <f t="shared" si="489"/>
        <v>1</v>
      </c>
    </row>
    <row r="1427" spans="1:33">
      <c r="A1427" s="61" t="s">
        <v>3685</v>
      </c>
      <c r="B1427" s="62" t="s">
        <v>2397</v>
      </c>
      <c r="C1427" s="62" t="s">
        <v>4589</v>
      </c>
      <c r="D1427" s="62" t="s">
        <v>4597</v>
      </c>
      <c r="E1427" s="58" t="str">
        <f t="shared" si="478"/>
        <v>KG-ARI-1909-00203-04651/42748717</v>
      </c>
      <c r="F1427" s="19" t="s">
        <v>2399</v>
      </c>
      <c r="G1427" s="19" t="s">
        <v>2415</v>
      </c>
      <c r="H1427" s="45">
        <v>43737</v>
      </c>
      <c r="I1427" s="46">
        <v>4</v>
      </c>
      <c r="J1427" s="46">
        <v>32</v>
      </c>
      <c r="K1427" s="67">
        <f t="shared" si="479"/>
        <v>8</v>
      </c>
      <c r="L1427" s="47">
        <v>1.45</v>
      </c>
      <c r="M1427" s="68">
        <f t="shared" si="480"/>
        <v>5.8</v>
      </c>
      <c r="N1427" s="46">
        <v>39.5</v>
      </c>
      <c r="O1427" s="46">
        <v>15.5</v>
      </c>
      <c r="P1427" s="46">
        <v>12</v>
      </c>
      <c r="Q1427" s="73">
        <f t="shared" si="481"/>
        <v>0.007</v>
      </c>
      <c r="R1427" s="67">
        <f t="shared" si="482"/>
        <v>0.03</v>
      </c>
      <c r="S1427" s="74">
        <f t="shared" si="483"/>
        <v>0.1525</v>
      </c>
      <c r="T1427" s="51">
        <v>4.88</v>
      </c>
      <c r="U1427" s="79" t="s">
        <v>3564</v>
      </c>
      <c r="V1427" s="26">
        <f>IF(E1427="","",SUMIF(OUTBOUND!$G:$G,WMS!E1427,OUTBOUND!$L:$L))</f>
        <v>4</v>
      </c>
      <c r="W1427" s="26">
        <f>IF(E1427="","",SUMIF(OUTBOUND!$G:$G,WMS!E1427,OUTBOUND!$M:$M))</f>
        <v>32</v>
      </c>
      <c r="X1427" s="73">
        <f>IF(E1427="","",SUMIF(OUTBOUND!$G:$G,WMS!E1427,OUTBOUND!$O:$O))</f>
        <v>5.8</v>
      </c>
      <c r="Y1427" s="73">
        <f>IF(E1427="","",SUMIF(OUTBOUND!$G:$G,WMS!E1427,OUTBOUND!$AC:$AC))</f>
        <v>4.88</v>
      </c>
      <c r="Z1427" s="73">
        <f>IF(E1427="","",SUMIF(OUTBOUND!$G:$G,WMS!E1427,OUTBOUND!$P:$P))</f>
        <v>0.028</v>
      </c>
      <c r="AA1427" s="26">
        <f t="shared" si="484"/>
        <v>0</v>
      </c>
      <c r="AB1427" s="26">
        <f t="shared" si="485"/>
        <v>0</v>
      </c>
      <c r="AC1427" s="73">
        <f t="shared" si="486"/>
        <v>0</v>
      </c>
      <c r="AD1427" s="73">
        <f t="shared" si="487"/>
        <v>0</v>
      </c>
      <c r="AE1427" s="73">
        <f t="shared" si="488"/>
        <v>0.002</v>
      </c>
      <c r="AF1427" s="82" t="e">
        <f t="shared" si="489"/>
        <v>#DIV/0!</v>
      </c>
      <c r="AG1427" s="60" t="s">
        <v>3310</v>
      </c>
    </row>
    <row r="1428" spans="1:32">
      <c r="A1428" s="43" t="s">
        <v>3685</v>
      </c>
      <c r="B1428" s="19" t="s">
        <v>2397</v>
      </c>
      <c r="C1428" s="19" t="s">
        <v>4589</v>
      </c>
      <c r="D1428" s="19" t="s">
        <v>3991</v>
      </c>
      <c r="E1428" s="58" t="str">
        <f t="shared" si="478"/>
        <v>KG-ARI-1909-00203-04651/41168516</v>
      </c>
      <c r="F1428" s="19" t="s">
        <v>2399</v>
      </c>
      <c r="G1428" s="19" t="s">
        <v>2417</v>
      </c>
      <c r="H1428" s="45">
        <v>43737</v>
      </c>
      <c r="I1428" s="46">
        <v>41</v>
      </c>
      <c r="J1428" s="46">
        <v>246</v>
      </c>
      <c r="K1428" s="67">
        <f t="shared" si="479"/>
        <v>6</v>
      </c>
      <c r="L1428" s="47">
        <v>1.2</v>
      </c>
      <c r="M1428" s="68">
        <f t="shared" si="480"/>
        <v>49.2</v>
      </c>
      <c r="N1428" s="46">
        <v>23.2</v>
      </c>
      <c r="O1428" s="46">
        <v>38.2</v>
      </c>
      <c r="P1428" s="46">
        <v>19.5</v>
      </c>
      <c r="Q1428" s="73">
        <f t="shared" si="481"/>
        <v>0.017</v>
      </c>
      <c r="R1428" s="67">
        <f t="shared" si="482"/>
        <v>0.71</v>
      </c>
      <c r="S1428" s="74">
        <f t="shared" si="483"/>
        <v>0.135</v>
      </c>
      <c r="T1428" s="51">
        <v>33.21</v>
      </c>
      <c r="U1428" s="52" t="s">
        <v>3678</v>
      </c>
      <c r="V1428" s="26">
        <f>IF(E1428="","",SUMIF(OUTBOUND!$G:$G,WMS!E1428,OUTBOUND!$L:$L))</f>
        <v>14</v>
      </c>
      <c r="W1428" s="26">
        <f>IF(E1428="","",SUMIF(OUTBOUND!$G:$G,WMS!E1428,OUTBOUND!$M:$M))</f>
        <v>84</v>
      </c>
      <c r="X1428" s="73">
        <f>IF(E1428="","",SUMIF(OUTBOUND!$G:$G,WMS!E1428,OUTBOUND!$O:$O))</f>
        <v>16.8</v>
      </c>
      <c r="Y1428" s="73">
        <f>IF(E1428="","",SUMIF(OUTBOUND!$G:$G,WMS!E1428,OUTBOUND!$AC:$AC))</f>
        <v>11.34</v>
      </c>
      <c r="Z1428" s="73">
        <f>IF(E1428="","",SUMIF(OUTBOUND!$G:$G,WMS!E1428,OUTBOUND!$P:$P))</f>
        <v>0.238</v>
      </c>
      <c r="AA1428" s="26">
        <f t="shared" si="484"/>
        <v>27</v>
      </c>
      <c r="AB1428" s="26">
        <f t="shared" si="485"/>
        <v>162</v>
      </c>
      <c r="AC1428" s="73">
        <f t="shared" si="486"/>
        <v>32.4</v>
      </c>
      <c r="AD1428" s="73">
        <f t="shared" si="487"/>
        <v>21.87</v>
      </c>
      <c r="AE1428" s="73">
        <f t="shared" si="488"/>
        <v>0.472</v>
      </c>
      <c r="AF1428" s="82" t="b">
        <f t="shared" si="489"/>
        <v>1</v>
      </c>
    </row>
    <row r="1429" spans="1:32">
      <c r="A1429" s="43" t="s">
        <v>3685</v>
      </c>
      <c r="B1429" s="19" t="s">
        <v>2397</v>
      </c>
      <c r="C1429" s="19" t="s">
        <v>4589</v>
      </c>
      <c r="D1429" s="19" t="s">
        <v>4598</v>
      </c>
      <c r="E1429" s="58" t="str">
        <f t="shared" si="478"/>
        <v>KG-ARI-1909-00203-04651/42712237</v>
      </c>
      <c r="F1429" s="19" t="s">
        <v>2399</v>
      </c>
      <c r="G1429" s="19" t="s">
        <v>2418</v>
      </c>
      <c r="H1429" s="45">
        <v>43737</v>
      </c>
      <c r="I1429" s="46">
        <v>21</v>
      </c>
      <c r="J1429" s="46">
        <v>168</v>
      </c>
      <c r="K1429" s="67">
        <f t="shared" si="479"/>
        <v>8</v>
      </c>
      <c r="L1429" s="47">
        <v>2.1</v>
      </c>
      <c r="M1429" s="68">
        <f t="shared" si="480"/>
        <v>44.1</v>
      </c>
      <c r="N1429" s="46">
        <v>25</v>
      </c>
      <c r="O1429" s="46">
        <v>16.5</v>
      </c>
      <c r="P1429" s="46">
        <v>11.5</v>
      </c>
      <c r="Q1429" s="73">
        <f t="shared" si="481"/>
        <v>0.005</v>
      </c>
      <c r="R1429" s="67">
        <f t="shared" si="482"/>
        <v>0.1</v>
      </c>
      <c r="S1429" s="74">
        <f t="shared" si="483"/>
        <v>0.235</v>
      </c>
      <c r="T1429" s="51">
        <v>39.48</v>
      </c>
      <c r="U1429" s="79" t="s">
        <v>3564</v>
      </c>
      <c r="V1429" s="26">
        <f>IF(E1429="","",SUMIF(OUTBOUND!$G:$G,WMS!E1429,OUTBOUND!$L:$L))</f>
        <v>12</v>
      </c>
      <c r="W1429" s="26">
        <f>IF(E1429="","",SUMIF(OUTBOUND!$G:$G,WMS!E1429,OUTBOUND!$M:$M))</f>
        <v>96</v>
      </c>
      <c r="X1429" s="73">
        <f>IF(E1429="","",SUMIF(OUTBOUND!$G:$G,WMS!E1429,OUTBOUND!$O:$O))</f>
        <v>25.2</v>
      </c>
      <c r="Y1429" s="73">
        <f>IF(E1429="","",SUMIF(OUTBOUND!$G:$G,WMS!E1429,OUTBOUND!$AC:$AC))</f>
        <v>22.56</v>
      </c>
      <c r="Z1429" s="73">
        <f>IF(E1429="","",SUMIF(OUTBOUND!$G:$G,WMS!E1429,OUTBOUND!$P:$P))</f>
        <v>0.06</v>
      </c>
      <c r="AA1429" s="26">
        <f t="shared" si="484"/>
        <v>9</v>
      </c>
      <c r="AB1429" s="26">
        <f t="shared" si="485"/>
        <v>72</v>
      </c>
      <c r="AC1429" s="73">
        <f t="shared" si="486"/>
        <v>18.9</v>
      </c>
      <c r="AD1429" s="73">
        <f t="shared" si="487"/>
        <v>16.92</v>
      </c>
      <c r="AE1429" s="73">
        <f t="shared" si="488"/>
        <v>0.04</v>
      </c>
      <c r="AF1429" s="82" t="b">
        <f t="shared" si="489"/>
        <v>1</v>
      </c>
    </row>
    <row r="1430" spans="1:32">
      <c r="A1430" s="43" t="s">
        <v>3685</v>
      </c>
      <c r="B1430" s="19" t="s">
        <v>2397</v>
      </c>
      <c r="C1430" s="19" t="s">
        <v>4589</v>
      </c>
      <c r="D1430" s="19" t="s">
        <v>4599</v>
      </c>
      <c r="E1430" s="58" t="str">
        <f t="shared" si="478"/>
        <v>KG-ARI-1909-00203-04651/42757627</v>
      </c>
      <c r="F1430" s="19" t="s">
        <v>2399</v>
      </c>
      <c r="G1430" s="19" t="s">
        <v>2420</v>
      </c>
      <c r="H1430" s="45">
        <v>43737</v>
      </c>
      <c r="I1430" s="46">
        <v>15</v>
      </c>
      <c r="J1430" s="46">
        <v>120</v>
      </c>
      <c r="K1430" s="67">
        <f t="shared" si="479"/>
        <v>8</v>
      </c>
      <c r="L1430" s="47">
        <v>1.55</v>
      </c>
      <c r="M1430" s="68">
        <f t="shared" si="480"/>
        <v>23.25</v>
      </c>
      <c r="N1430" s="46">
        <v>38</v>
      </c>
      <c r="O1430" s="46">
        <v>15</v>
      </c>
      <c r="P1430" s="46">
        <v>11.5</v>
      </c>
      <c r="Q1430" s="73">
        <f t="shared" si="481"/>
        <v>0.007</v>
      </c>
      <c r="R1430" s="67">
        <f t="shared" si="482"/>
        <v>0.1</v>
      </c>
      <c r="S1430" s="74">
        <f t="shared" si="483"/>
        <v>0.16625</v>
      </c>
      <c r="T1430" s="51">
        <v>19.95</v>
      </c>
      <c r="U1430" s="79" t="s">
        <v>3564</v>
      </c>
      <c r="V1430" s="26">
        <f>IF(E1430="","",SUMIF(OUTBOUND!$G:$G,WMS!E1430,OUTBOUND!$L:$L))</f>
        <v>10</v>
      </c>
      <c r="W1430" s="26">
        <f>IF(E1430="","",SUMIF(OUTBOUND!$G:$G,WMS!E1430,OUTBOUND!$M:$M))</f>
        <v>80</v>
      </c>
      <c r="X1430" s="73">
        <f>IF(E1430="","",SUMIF(OUTBOUND!$G:$G,WMS!E1430,OUTBOUND!$O:$O))</f>
        <v>15.5</v>
      </c>
      <c r="Y1430" s="73">
        <f>IF(E1430="","",SUMIF(OUTBOUND!$G:$G,WMS!E1430,OUTBOUND!$AC:$AC))</f>
        <v>13.3</v>
      </c>
      <c r="Z1430" s="73">
        <f>IF(E1430="","",SUMIF(OUTBOUND!$G:$G,WMS!E1430,OUTBOUND!$P:$P))</f>
        <v>0.07</v>
      </c>
      <c r="AA1430" s="26">
        <f t="shared" si="484"/>
        <v>5</v>
      </c>
      <c r="AB1430" s="26">
        <f t="shared" si="485"/>
        <v>40</v>
      </c>
      <c r="AC1430" s="73">
        <f t="shared" si="486"/>
        <v>7.75</v>
      </c>
      <c r="AD1430" s="73">
        <f t="shared" si="487"/>
        <v>6.65</v>
      </c>
      <c r="AE1430" s="73">
        <f t="shared" si="488"/>
        <v>0.03</v>
      </c>
      <c r="AF1430" s="82" t="b">
        <f t="shared" si="489"/>
        <v>1</v>
      </c>
    </row>
    <row r="1431" spans="1:32">
      <c r="A1431" s="43" t="s">
        <v>3685</v>
      </c>
      <c r="B1431" s="19" t="s">
        <v>2397</v>
      </c>
      <c r="C1431" s="19" t="s">
        <v>4589</v>
      </c>
      <c r="D1431" s="19" t="s">
        <v>3907</v>
      </c>
      <c r="E1431" s="58" t="str">
        <f t="shared" si="478"/>
        <v>KG-ARI-1909-00203-04651/41533253</v>
      </c>
      <c r="F1431" s="19" t="s">
        <v>2399</v>
      </c>
      <c r="G1431" s="19" t="s">
        <v>2421</v>
      </c>
      <c r="H1431" s="45">
        <v>43737</v>
      </c>
      <c r="I1431" s="46">
        <v>29</v>
      </c>
      <c r="J1431" s="46">
        <v>696</v>
      </c>
      <c r="K1431" s="67">
        <f t="shared" si="479"/>
        <v>24</v>
      </c>
      <c r="L1431" s="47">
        <v>2.85</v>
      </c>
      <c r="M1431" s="68">
        <f t="shared" si="480"/>
        <v>82.65</v>
      </c>
      <c r="N1431" s="46">
        <v>44.5</v>
      </c>
      <c r="O1431" s="46">
        <v>24</v>
      </c>
      <c r="P1431" s="46">
        <v>18</v>
      </c>
      <c r="Q1431" s="73">
        <f t="shared" si="481"/>
        <v>0.019</v>
      </c>
      <c r="R1431" s="67">
        <f t="shared" si="482"/>
        <v>0.56</v>
      </c>
      <c r="S1431" s="74">
        <f t="shared" si="483"/>
        <v>0.105833333333333</v>
      </c>
      <c r="T1431" s="51">
        <v>73.66</v>
      </c>
      <c r="U1431" s="52" t="s">
        <v>3678</v>
      </c>
      <c r="V1431" s="26">
        <f>IF(E1431="","",SUMIF(OUTBOUND!$G:$G,WMS!E1431,OUTBOUND!$L:$L))</f>
        <v>0</v>
      </c>
      <c r="W1431" s="26">
        <f>IF(E1431="","",SUMIF(OUTBOUND!$G:$G,WMS!E1431,OUTBOUND!$M:$M))</f>
        <v>0</v>
      </c>
      <c r="X1431" s="73">
        <f>IF(E1431="","",SUMIF(OUTBOUND!$G:$G,WMS!E1431,OUTBOUND!$O:$O))</f>
        <v>0</v>
      </c>
      <c r="Y1431" s="73">
        <f>IF(E1431="","",SUMIF(OUTBOUND!$G:$G,WMS!E1431,OUTBOUND!$AC:$AC))</f>
        <v>0</v>
      </c>
      <c r="Z1431" s="73">
        <f>IF(E1431="","",SUMIF(OUTBOUND!$G:$G,WMS!E1431,OUTBOUND!$P:$P))</f>
        <v>0</v>
      </c>
      <c r="AA1431" s="26">
        <f t="shared" si="484"/>
        <v>29</v>
      </c>
      <c r="AB1431" s="26">
        <f t="shared" si="485"/>
        <v>696</v>
      </c>
      <c r="AC1431" s="73">
        <f t="shared" si="486"/>
        <v>82.65</v>
      </c>
      <c r="AD1431" s="73">
        <f t="shared" si="487"/>
        <v>73.66</v>
      </c>
      <c r="AE1431" s="73">
        <f t="shared" si="488"/>
        <v>0.56</v>
      </c>
      <c r="AF1431" s="82" t="b">
        <f t="shared" si="489"/>
        <v>1</v>
      </c>
    </row>
    <row r="1432" spans="1:32">
      <c r="A1432" s="43" t="s">
        <v>3685</v>
      </c>
      <c r="B1432" s="19" t="s">
        <v>2397</v>
      </c>
      <c r="C1432" s="19" t="s">
        <v>4589</v>
      </c>
      <c r="D1432" s="19" t="s">
        <v>4600</v>
      </c>
      <c r="E1432" s="58" t="str">
        <f t="shared" si="478"/>
        <v>KG-ARI-1909-00203-04651/42711957</v>
      </c>
      <c r="F1432" s="19" t="s">
        <v>2399</v>
      </c>
      <c r="G1432" s="19" t="s">
        <v>2422</v>
      </c>
      <c r="H1432" s="45">
        <v>43737</v>
      </c>
      <c r="I1432" s="46">
        <v>10</v>
      </c>
      <c r="J1432" s="46">
        <v>80</v>
      </c>
      <c r="K1432" s="67">
        <f t="shared" si="479"/>
        <v>8</v>
      </c>
      <c r="L1432" s="47">
        <v>1.27</v>
      </c>
      <c r="M1432" s="68">
        <f t="shared" si="480"/>
        <v>12.7</v>
      </c>
      <c r="N1432" s="46">
        <v>38.5</v>
      </c>
      <c r="O1432" s="46">
        <v>12.5</v>
      </c>
      <c r="P1432" s="46">
        <v>9.5</v>
      </c>
      <c r="Q1432" s="73">
        <f t="shared" si="481"/>
        <v>0.005</v>
      </c>
      <c r="R1432" s="67">
        <f t="shared" si="482"/>
        <v>0.05</v>
      </c>
      <c r="S1432" s="74">
        <f t="shared" si="483"/>
        <v>0.1375</v>
      </c>
      <c r="T1432" s="51">
        <v>11</v>
      </c>
      <c r="U1432" s="79" t="s">
        <v>3564</v>
      </c>
      <c r="V1432" s="26">
        <f>IF(E1432="","",SUMIF(OUTBOUND!$G:$G,WMS!E1432,OUTBOUND!$L:$L))</f>
        <v>6</v>
      </c>
      <c r="W1432" s="26">
        <f>IF(E1432="","",SUMIF(OUTBOUND!$G:$G,WMS!E1432,OUTBOUND!$M:$M))</f>
        <v>48</v>
      </c>
      <c r="X1432" s="73">
        <f>IF(E1432="","",SUMIF(OUTBOUND!$G:$G,WMS!E1432,OUTBOUND!$O:$O))</f>
        <v>7.62</v>
      </c>
      <c r="Y1432" s="73">
        <f>IF(E1432="","",SUMIF(OUTBOUND!$G:$G,WMS!E1432,OUTBOUND!$AC:$AC))</f>
        <v>6.6</v>
      </c>
      <c r="Z1432" s="73">
        <f>IF(E1432="","",SUMIF(OUTBOUND!$G:$G,WMS!E1432,OUTBOUND!$P:$P))</f>
        <v>0.03</v>
      </c>
      <c r="AA1432" s="26">
        <f t="shared" si="484"/>
        <v>4</v>
      </c>
      <c r="AB1432" s="26">
        <f t="shared" si="485"/>
        <v>32</v>
      </c>
      <c r="AC1432" s="73">
        <f t="shared" si="486"/>
        <v>5.08</v>
      </c>
      <c r="AD1432" s="73">
        <f t="shared" si="487"/>
        <v>4.4</v>
      </c>
      <c r="AE1432" s="73">
        <f t="shared" si="488"/>
        <v>0.02</v>
      </c>
      <c r="AF1432" s="82" t="b">
        <f t="shared" si="489"/>
        <v>1</v>
      </c>
    </row>
    <row r="1433" spans="1:32">
      <c r="A1433" s="43" t="s">
        <v>3685</v>
      </c>
      <c r="B1433" s="19" t="s">
        <v>2397</v>
      </c>
      <c r="C1433" s="19" t="s">
        <v>4589</v>
      </c>
      <c r="D1433" s="19" t="s">
        <v>4601</v>
      </c>
      <c r="E1433" s="58" t="str">
        <f t="shared" si="478"/>
        <v>KG-ARI-1909-00203-04651/42712060</v>
      </c>
      <c r="F1433" s="19" t="s">
        <v>2399</v>
      </c>
      <c r="G1433" s="19" t="s">
        <v>2424</v>
      </c>
      <c r="H1433" s="45">
        <v>43737</v>
      </c>
      <c r="I1433" s="46">
        <v>7</v>
      </c>
      <c r="J1433" s="46">
        <v>56</v>
      </c>
      <c r="K1433" s="67">
        <f t="shared" si="479"/>
        <v>8</v>
      </c>
      <c r="L1433" s="47">
        <v>1.13</v>
      </c>
      <c r="M1433" s="68">
        <f t="shared" si="480"/>
        <v>7.91</v>
      </c>
      <c r="N1433" s="46">
        <v>40</v>
      </c>
      <c r="O1433" s="46">
        <v>9</v>
      </c>
      <c r="P1433" s="46">
        <v>12</v>
      </c>
      <c r="Q1433" s="73">
        <f t="shared" si="481"/>
        <v>0.004</v>
      </c>
      <c r="R1433" s="67">
        <f t="shared" si="482"/>
        <v>0.03</v>
      </c>
      <c r="S1433" s="74">
        <f t="shared" si="483"/>
        <v>0.12</v>
      </c>
      <c r="T1433" s="51">
        <v>6.72</v>
      </c>
      <c r="U1433" s="79" t="s">
        <v>3564</v>
      </c>
      <c r="V1433" s="26">
        <f>IF(E1433="","",SUMIF(OUTBOUND!$G:$G,WMS!E1433,OUTBOUND!$L:$L))</f>
        <v>5</v>
      </c>
      <c r="W1433" s="26">
        <f>IF(E1433="","",SUMIF(OUTBOUND!$G:$G,WMS!E1433,OUTBOUND!$M:$M))</f>
        <v>40</v>
      </c>
      <c r="X1433" s="73">
        <f>IF(E1433="","",SUMIF(OUTBOUND!$G:$G,WMS!E1433,OUTBOUND!$O:$O))</f>
        <v>5.65</v>
      </c>
      <c r="Y1433" s="73">
        <f>IF(E1433="","",SUMIF(OUTBOUND!$G:$G,WMS!E1433,OUTBOUND!$AC:$AC))</f>
        <v>4.8</v>
      </c>
      <c r="Z1433" s="73">
        <f>IF(E1433="","",SUMIF(OUTBOUND!$G:$G,WMS!E1433,OUTBOUND!$P:$P))</f>
        <v>0.02</v>
      </c>
      <c r="AA1433" s="26">
        <f t="shared" si="484"/>
        <v>2</v>
      </c>
      <c r="AB1433" s="26">
        <f t="shared" si="485"/>
        <v>16</v>
      </c>
      <c r="AC1433" s="73">
        <f t="shared" si="486"/>
        <v>2.26</v>
      </c>
      <c r="AD1433" s="73">
        <f t="shared" si="487"/>
        <v>1.92</v>
      </c>
      <c r="AE1433" s="73">
        <f t="shared" si="488"/>
        <v>0.01</v>
      </c>
      <c r="AF1433" s="82" t="b">
        <f t="shared" si="489"/>
        <v>1</v>
      </c>
    </row>
    <row r="1434" spans="1:32">
      <c r="A1434" s="43" t="s">
        <v>3685</v>
      </c>
      <c r="B1434" s="19" t="s">
        <v>2397</v>
      </c>
      <c r="C1434" s="19" t="s">
        <v>4589</v>
      </c>
      <c r="D1434" s="19" t="s">
        <v>3904</v>
      </c>
      <c r="E1434" s="58" t="str">
        <f t="shared" si="478"/>
        <v>KG-ARI-1909-00203-04651/42566137</v>
      </c>
      <c r="F1434" s="19" t="s">
        <v>2399</v>
      </c>
      <c r="G1434" s="19" t="s">
        <v>2426</v>
      </c>
      <c r="H1434" s="45">
        <v>43737</v>
      </c>
      <c r="I1434" s="46">
        <v>53</v>
      </c>
      <c r="J1434" s="46">
        <v>1272</v>
      </c>
      <c r="K1434" s="67">
        <f t="shared" si="479"/>
        <v>24</v>
      </c>
      <c r="L1434" s="47">
        <v>2.21</v>
      </c>
      <c r="M1434" s="68">
        <f t="shared" si="480"/>
        <v>117.13</v>
      </c>
      <c r="N1434" s="46">
        <v>23.2</v>
      </c>
      <c r="O1434" s="46">
        <v>38.2</v>
      </c>
      <c r="P1434" s="46">
        <v>19.5</v>
      </c>
      <c r="Q1434" s="73">
        <f t="shared" si="481"/>
        <v>0.017</v>
      </c>
      <c r="R1434" s="67">
        <f t="shared" si="482"/>
        <v>0.92</v>
      </c>
      <c r="S1434" s="74">
        <f t="shared" si="483"/>
        <v>0.075</v>
      </c>
      <c r="T1434" s="51">
        <v>95.4</v>
      </c>
      <c r="U1434" s="79" t="s">
        <v>3564</v>
      </c>
      <c r="V1434" s="26">
        <f>IF(E1434="","",SUMIF(OUTBOUND!$G:$G,WMS!E1434,OUTBOUND!$L:$L))</f>
        <v>0</v>
      </c>
      <c r="W1434" s="26">
        <f>IF(E1434="","",SUMIF(OUTBOUND!$G:$G,WMS!E1434,OUTBOUND!$M:$M))</f>
        <v>0</v>
      </c>
      <c r="X1434" s="73">
        <f>IF(E1434="","",SUMIF(OUTBOUND!$G:$G,WMS!E1434,OUTBOUND!$O:$O))</f>
        <v>0</v>
      </c>
      <c r="Y1434" s="73">
        <f>IF(E1434="","",SUMIF(OUTBOUND!$G:$G,WMS!E1434,OUTBOUND!$AC:$AC))</f>
        <v>0</v>
      </c>
      <c r="Z1434" s="73">
        <f>IF(E1434="","",SUMIF(OUTBOUND!$G:$G,WMS!E1434,OUTBOUND!$P:$P))</f>
        <v>0</v>
      </c>
      <c r="AA1434" s="26">
        <f t="shared" si="484"/>
        <v>53</v>
      </c>
      <c r="AB1434" s="26">
        <f t="shared" si="485"/>
        <v>1272</v>
      </c>
      <c r="AC1434" s="73">
        <f t="shared" si="486"/>
        <v>117.13</v>
      </c>
      <c r="AD1434" s="73">
        <f t="shared" si="487"/>
        <v>95.4</v>
      </c>
      <c r="AE1434" s="73">
        <f t="shared" si="488"/>
        <v>0.92</v>
      </c>
      <c r="AF1434" s="82" t="b">
        <f t="shared" si="489"/>
        <v>1</v>
      </c>
    </row>
    <row r="1435" spans="1:32">
      <c r="A1435" s="43" t="s">
        <v>3685</v>
      </c>
      <c r="B1435" s="19" t="s">
        <v>2397</v>
      </c>
      <c r="C1435" s="19" t="s">
        <v>4589</v>
      </c>
      <c r="D1435" s="19" t="s">
        <v>4602</v>
      </c>
      <c r="E1435" s="58" t="str">
        <f t="shared" si="478"/>
        <v>KG-ARI-1909-00203-04651/42712381</v>
      </c>
      <c r="F1435" s="19" t="s">
        <v>2399</v>
      </c>
      <c r="G1435" s="19" t="s">
        <v>2427</v>
      </c>
      <c r="H1435" s="45">
        <v>43737</v>
      </c>
      <c r="I1435" s="46">
        <v>24</v>
      </c>
      <c r="J1435" s="46">
        <v>192</v>
      </c>
      <c r="K1435" s="67">
        <f t="shared" si="479"/>
        <v>8</v>
      </c>
      <c r="L1435" s="47">
        <v>1.07</v>
      </c>
      <c r="M1435" s="68">
        <f t="shared" si="480"/>
        <v>25.68</v>
      </c>
      <c r="N1435" s="46">
        <v>40</v>
      </c>
      <c r="O1435" s="46">
        <v>10.5</v>
      </c>
      <c r="P1435" s="46">
        <v>10</v>
      </c>
      <c r="Q1435" s="73">
        <f t="shared" si="481"/>
        <v>0.004</v>
      </c>
      <c r="R1435" s="67">
        <f t="shared" si="482"/>
        <v>0.1</v>
      </c>
      <c r="S1435" s="74">
        <f t="shared" si="483"/>
        <v>0.11125</v>
      </c>
      <c r="T1435" s="51">
        <v>21.36</v>
      </c>
      <c r="U1435" s="52" t="s">
        <v>3678</v>
      </c>
      <c r="V1435" s="26">
        <f>IF(E1435="","",SUMIF(OUTBOUND!$G:$G,WMS!E1435,OUTBOUND!$L:$L))</f>
        <v>15</v>
      </c>
      <c r="W1435" s="26">
        <f>IF(E1435="","",SUMIF(OUTBOUND!$G:$G,WMS!E1435,OUTBOUND!$M:$M))</f>
        <v>120</v>
      </c>
      <c r="X1435" s="73">
        <f>IF(E1435="","",SUMIF(OUTBOUND!$G:$G,WMS!E1435,OUTBOUND!$O:$O))</f>
        <v>16.05</v>
      </c>
      <c r="Y1435" s="73">
        <f>IF(E1435="","",SUMIF(OUTBOUND!$G:$G,WMS!E1435,OUTBOUND!$AC:$AC))</f>
        <v>13.35</v>
      </c>
      <c r="Z1435" s="73">
        <f>IF(E1435="","",SUMIF(OUTBOUND!$G:$G,WMS!E1435,OUTBOUND!$P:$P))</f>
        <v>0.06</v>
      </c>
      <c r="AA1435" s="26">
        <f t="shared" si="484"/>
        <v>9</v>
      </c>
      <c r="AB1435" s="26">
        <f t="shared" si="485"/>
        <v>72</v>
      </c>
      <c r="AC1435" s="73">
        <f t="shared" si="486"/>
        <v>9.63</v>
      </c>
      <c r="AD1435" s="73">
        <f t="shared" si="487"/>
        <v>8.01</v>
      </c>
      <c r="AE1435" s="73">
        <f t="shared" si="488"/>
        <v>0.04</v>
      </c>
      <c r="AF1435" s="82" t="b">
        <f t="shared" si="489"/>
        <v>1</v>
      </c>
    </row>
    <row r="1436" spans="1:32">
      <c r="A1436" s="43" t="s">
        <v>3685</v>
      </c>
      <c r="B1436" s="19" t="s">
        <v>2397</v>
      </c>
      <c r="C1436" s="19" t="s">
        <v>4589</v>
      </c>
      <c r="D1436" s="19" t="s">
        <v>4603</v>
      </c>
      <c r="E1436" s="58" t="str">
        <f t="shared" si="478"/>
        <v>KG-ARI-1909-00203-04651/42712039</v>
      </c>
      <c r="F1436" s="19" t="s">
        <v>2399</v>
      </c>
      <c r="G1436" s="19" t="s">
        <v>2428</v>
      </c>
      <c r="H1436" s="45">
        <v>43737</v>
      </c>
      <c r="I1436" s="46">
        <v>12</v>
      </c>
      <c r="J1436" s="46">
        <v>96</v>
      </c>
      <c r="K1436" s="67">
        <f t="shared" si="479"/>
        <v>8</v>
      </c>
      <c r="L1436" s="47">
        <v>1.28</v>
      </c>
      <c r="M1436" s="68">
        <f t="shared" si="480"/>
        <v>15.36</v>
      </c>
      <c r="N1436" s="46">
        <v>37</v>
      </c>
      <c r="O1436" s="46">
        <v>13</v>
      </c>
      <c r="P1436" s="46">
        <v>14</v>
      </c>
      <c r="Q1436" s="73">
        <f t="shared" si="481"/>
        <v>0.007</v>
      </c>
      <c r="R1436" s="67">
        <f t="shared" si="482"/>
        <v>0.08</v>
      </c>
      <c r="S1436" s="74">
        <f t="shared" si="483"/>
        <v>0.13125</v>
      </c>
      <c r="T1436" s="51">
        <v>12.6</v>
      </c>
      <c r="U1436" s="52" t="s">
        <v>3678</v>
      </c>
      <c r="V1436" s="26">
        <f>IF(E1436="","",SUMIF(OUTBOUND!$G:$G,WMS!E1436,OUTBOUND!$L:$L))</f>
        <v>7</v>
      </c>
      <c r="W1436" s="26">
        <f>IF(E1436="","",SUMIF(OUTBOUND!$G:$G,WMS!E1436,OUTBOUND!$M:$M))</f>
        <v>56</v>
      </c>
      <c r="X1436" s="73">
        <f>IF(E1436="","",SUMIF(OUTBOUND!$G:$G,WMS!E1436,OUTBOUND!$O:$O))</f>
        <v>8.96</v>
      </c>
      <c r="Y1436" s="73">
        <f>IF(E1436="","",SUMIF(OUTBOUND!$G:$G,WMS!E1436,OUTBOUND!$AC:$AC))</f>
        <v>7.35</v>
      </c>
      <c r="Z1436" s="73">
        <f>IF(E1436="","",SUMIF(OUTBOUND!$G:$G,WMS!E1436,OUTBOUND!$P:$P))</f>
        <v>0.049</v>
      </c>
      <c r="AA1436" s="26">
        <f t="shared" si="484"/>
        <v>5</v>
      </c>
      <c r="AB1436" s="26">
        <f t="shared" si="485"/>
        <v>40</v>
      </c>
      <c r="AC1436" s="73">
        <f t="shared" si="486"/>
        <v>6.4</v>
      </c>
      <c r="AD1436" s="73">
        <f t="shared" si="487"/>
        <v>5.25</v>
      </c>
      <c r="AE1436" s="73">
        <f t="shared" si="488"/>
        <v>0.031</v>
      </c>
      <c r="AF1436" s="82" t="b">
        <f t="shared" si="489"/>
        <v>1</v>
      </c>
    </row>
    <row r="1437" spans="1:32">
      <c r="A1437" s="43" t="s">
        <v>3685</v>
      </c>
      <c r="B1437" s="19" t="s">
        <v>2397</v>
      </c>
      <c r="C1437" s="19" t="s">
        <v>4589</v>
      </c>
      <c r="D1437" s="19" t="s">
        <v>4604</v>
      </c>
      <c r="E1437" s="58" t="str">
        <f t="shared" si="478"/>
        <v>KG-ARI-1909-00203-04651/42711889</v>
      </c>
      <c r="F1437" s="19" t="s">
        <v>2399</v>
      </c>
      <c r="G1437" s="19" t="s">
        <v>2430</v>
      </c>
      <c r="H1437" s="45">
        <v>43737</v>
      </c>
      <c r="I1437" s="46">
        <v>30</v>
      </c>
      <c r="J1437" s="46">
        <v>240</v>
      </c>
      <c r="K1437" s="67">
        <f t="shared" si="479"/>
        <v>8</v>
      </c>
      <c r="L1437" s="47">
        <v>1.05</v>
      </c>
      <c r="M1437" s="68">
        <f t="shared" si="480"/>
        <v>31.5</v>
      </c>
      <c r="N1437" s="46">
        <v>40</v>
      </c>
      <c r="O1437" s="46">
        <v>10.5</v>
      </c>
      <c r="P1437" s="46">
        <v>10</v>
      </c>
      <c r="Q1437" s="73">
        <f t="shared" si="481"/>
        <v>0.004</v>
      </c>
      <c r="R1437" s="67">
        <f t="shared" si="482"/>
        <v>0.13</v>
      </c>
      <c r="S1437" s="74">
        <f t="shared" si="483"/>
        <v>0.10875</v>
      </c>
      <c r="T1437" s="51">
        <v>26.1</v>
      </c>
      <c r="U1437" s="79" t="s">
        <v>3564</v>
      </c>
      <c r="V1437" s="26">
        <f>IF(E1437="","",SUMIF(OUTBOUND!$G:$G,WMS!E1437,OUTBOUND!$L:$L))</f>
        <v>9</v>
      </c>
      <c r="W1437" s="26">
        <f>IF(E1437="","",SUMIF(OUTBOUND!$G:$G,WMS!E1437,OUTBOUND!$M:$M))</f>
        <v>72</v>
      </c>
      <c r="X1437" s="73">
        <f>IF(E1437="","",SUMIF(OUTBOUND!$G:$G,WMS!E1437,OUTBOUND!$O:$O))</f>
        <v>9.45</v>
      </c>
      <c r="Y1437" s="73">
        <f>IF(E1437="","",SUMIF(OUTBOUND!$G:$G,WMS!E1437,OUTBOUND!$AC:$AC))</f>
        <v>7.83</v>
      </c>
      <c r="Z1437" s="73">
        <f>IF(E1437="","",SUMIF(OUTBOUND!$G:$G,WMS!E1437,OUTBOUND!$P:$P))</f>
        <v>0.036</v>
      </c>
      <c r="AA1437" s="26">
        <f t="shared" si="484"/>
        <v>21</v>
      </c>
      <c r="AB1437" s="26">
        <f t="shared" si="485"/>
        <v>168</v>
      </c>
      <c r="AC1437" s="73">
        <f t="shared" si="486"/>
        <v>22.05</v>
      </c>
      <c r="AD1437" s="73">
        <f t="shared" si="487"/>
        <v>18.27</v>
      </c>
      <c r="AE1437" s="73">
        <f t="shared" si="488"/>
        <v>0.094</v>
      </c>
      <c r="AF1437" s="82" t="b">
        <f t="shared" si="489"/>
        <v>1</v>
      </c>
    </row>
    <row r="1438" spans="1:32">
      <c r="A1438" s="43" t="s">
        <v>3685</v>
      </c>
      <c r="B1438" s="19" t="s">
        <v>2397</v>
      </c>
      <c r="C1438" s="19" t="s">
        <v>4589</v>
      </c>
      <c r="D1438" s="19" t="s">
        <v>4605</v>
      </c>
      <c r="E1438" s="58" t="str">
        <f t="shared" si="478"/>
        <v>KG-ARI-1909-00203-04651/42712084</v>
      </c>
      <c r="F1438" s="19" t="s">
        <v>2399</v>
      </c>
      <c r="G1438" s="19" t="s">
        <v>2432</v>
      </c>
      <c r="H1438" s="45">
        <v>43737</v>
      </c>
      <c r="I1438" s="46">
        <v>9</v>
      </c>
      <c r="J1438" s="46">
        <v>72</v>
      </c>
      <c r="K1438" s="67">
        <f t="shared" si="479"/>
        <v>8</v>
      </c>
      <c r="L1438" s="47">
        <v>1.17</v>
      </c>
      <c r="M1438" s="68">
        <f t="shared" si="480"/>
        <v>10.53</v>
      </c>
      <c r="N1438" s="46">
        <v>37</v>
      </c>
      <c r="O1438" s="46">
        <v>10</v>
      </c>
      <c r="P1438" s="46">
        <v>8.5</v>
      </c>
      <c r="Q1438" s="73">
        <f t="shared" si="481"/>
        <v>0.003</v>
      </c>
      <c r="R1438" s="67">
        <f t="shared" si="482"/>
        <v>0.03</v>
      </c>
      <c r="S1438" s="74">
        <f t="shared" si="483"/>
        <v>0.125</v>
      </c>
      <c r="T1438" s="51">
        <v>9</v>
      </c>
      <c r="U1438" s="79" t="s">
        <v>3564</v>
      </c>
      <c r="V1438" s="26">
        <f>IF(E1438="","",SUMIF(OUTBOUND!$G:$G,WMS!E1438,OUTBOUND!$L:$L))</f>
        <v>5</v>
      </c>
      <c r="W1438" s="26">
        <f>IF(E1438="","",SUMIF(OUTBOUND!$G:$G,WMS!E1438,OUTBOUND!$M:$M))</f>
        <v>40</v>
      </c>
      <c r="X1438" s="73">
        <f>IF(E1438="","",SUMIF(OUTBOUND!$G:$G,WMS!E1438,OUTBOUND!$O:$O))</f>
        <v>5.85</v>
      </c>
      <c r="Y1438" s="73">
        <f>IF(E1438="","",SUMIF(OUTBOUND!$G:$G,WMS!E1438,OUTBOUND!$AC:$AC))</f>
        <v>5</v>
      </c>
      <c r="Z1438" s="73">
        <f>IF(E1438="","",SUMIF(OUTBOUND!$G:$G,WMS!E1438,OUTBOUND!$P:$P))</f>
        <v>0.015</v>
      </c>
      <c r="AA1438" s="26">
        <f t="shared" si="484"/>
        <v>4</v>
      </c>
      <c r="AB1438" s="26">
        <f t="shared" si="485"/>
        <v>32</v>
      </c>
      <c r="AC1438" s="73">
        <f t="shared" si="486"/>
        <v>4.68</v>
      </c>
      <c r="AD1438" s="73">
        <f t="shared" si="487"/>
        <v>4</v>
      </c>
      <c r="AE1438" s="73">
        <f t="shared" si="488"/>
        <v>0.015</v>
      </c>
      <c r="AF1438" s="82" t="b">
        <f t="shared" si="489"/>
        <v>1</v>
      </c>
    </row>
    <row r="1439" spans="1:32">
      <c r="A1439" s="43" t="s">
        <v>3685</v>
      </c>
      <c r="B1439" s="19" t="s">
        <v>2397</v>
      </c>
      <c r="C1439" s="19" t="s">
        <v>4589</v>
      </c>
      <c r="D1439" s="19" t="s">
        <v>4606</v>
      </c>
      <c r="E1439" s="58" t="str">
        <f t="shared" si="478"/>
        <v>KG-ARI-1909-00203-04651/42712213</v>
      </c>
      <c r="F1439" s="19" t="s">
        <v>2399</v>
      </c>
      <c r="G1439" s="19" t="s">
        <v>2434</v>
      </c>
      <c r="H1439" s="45">
        <v>43737</v>
      </c>
      <c r="I1439" s="46">
        <v>52</v>
      </c>
      <c r="J1439" s="46">
        <v>416</v>
      </c>
      <c r="K1439" s="67">
        <f t="shared" si="479"/>
        <v>8</v>
      </c>
      <c r="L1439" s="47">
        <v>2.13</v>
      </c>
      <c r="M1439" s="68">
        <f t="shared" si="480"/>
        <v>110.76</v>
      </c>
      <c r="N1439" s="46">
        <v>26</v>
      </c>
      <c r="O1439" s="46">
        <v>16.5</v>
      </c>
      <c r="P1439" s="46">
        <v>14</v>
      </c>
      <c r="Q1439" s="73">
        <f t="shared" si="481"/>
        <v>0.006</v>
      </c>
      <c r="R1439" s="67">
        <f t="shared" si="482"/>
        <v>0.31</v>
      </c>
      <c r="S1439" s="74">
        <f t="shared" si="483"/>
        <v>0.235</v>
      </c>
      <c r="T1439" s="51">
        <v>97.76</v>
      </c>
      <c r="U1439" s="79" t="s">
        <v>3564</v>
      </c>
      <c r="V1439" s="26">
        <f>IF(E1439="","",SUMIF(OUTBOUND!$G:$G,WMS!E1439,OUTBOUND!$L:$L))</f>
        <v>16</v>
      </c>
      <c r="W1439" s="26">
        <f>IF(E1439="","",SUMIF(OUTBOUND!$G:$G,WMS!E1439,OUTBOUND!$M:$M))</f>
        <v>128</v>
      </c>
      <c r="X1439" s="73">
        <f>IF(E1439="","",SUMIF(OUTBOUND!$G:$G,WMS!E1439,OUTBOUND!$O:$O))</f>
        <v>34.08</v>
      </c>
      <c r="Y1439" s="73">
        <f>IF(E1439="","",SUMIF(OUTBOUND!$G:$G,WMS!E1439,OUTBOUND!$AC:$AC))</f>
        <v>30.08</v>
      </c>
      <c r="Z1439" s="73">
        <f>IF(E1439="","",SUMIF(OUTBOUND!$G:$G,WMS!E1439,OUTBOUND!$P:$P))</f>
        <v>0.096</v>
      </c>
      <c r="AA1439" s="26">
        <f t="shared" si="484"/>
        <v>36</v>
      </c>
      <c r="AB1439" s="26">
        <f t="shared" si="485"/>
        <v>288</v>
      </c>
      <c r="AC1439" s="73">
        <f t="shared" si="486"/>
        <v>76.68</v>
      </c>
      <c r="AD1439" s="73">
        <f t="shared" si="487"/>
        <v>67.68</v>
      </c>
      <c r="AE1439" s="73">
        <f t="shared" si="488"/>
        <v>0.214</v>
      </c>
      <c r="AF1439" s="82" t="b">
        <f t="shared" si="489"/>
        <v>1</v>
      </c>
    </row>
    <row r="1440" spans="1:32">
      <c r="A1440" s="43" t="s">
        <v>3685</v>
      </c>
      <c r="B1440" s="19" t="s">
        <v>2397</v>
      </c>
      <c r="C1440" s="19" t="s">
        <v>4607</v>
      </c>
      <c r="D1440" s="19" t="s">
        <v>3905</v>
      </c>
      <c r="E1440" s="58" t="str">
        <f t="shared" si="478"/>
        <v>KG-ARI-1911-00212-05073/42635895</v>
      </c>
      <c r="F1440" s="19" t="s">
        <v>2399</v>
      </c>
      <c r="G1440" s="19" t="s">
        <v>2436</v>
      </c>
      <c r="H1440" s="45">
        <v>43737</v>
      </c>
      <c r="I1440" s="46">
        <v>6</v>
      </c>
      <c r="J1440" s="46">
        <v>144</v>
      </c>
      <c r="K1440" s="67">
        <f t="shared" si="479"/>
        <v>24</v>
      </c>
      <c r="L1440" s="47">
        <v>1.2</v>
      </c>
      <c r="M1440" s="68">
        <f t="shared" si="480"/>
        <v>7.2</v>
      </c>
      <c r="N1440" s="46">
        <v>28</v>
      </c>
      <c r="O1440" s="46">
        <v>22.5</v>
      </c>
      <c r="P1440" s="46">
        <v>19.5</v>
      </c>
      <c r="Q1440" s="73">
        <f t="shared" si="481"/>
        <v>0.012</v>
      </c>
      <c r="R1440" s="67">
        <f t="shared" si="482"/>
        <v>0.07</v>
      </c>
      <c r="S1440" s="74">
        <f t="shared" si="483"/>
        <v>0.035</v>
      </c>
      <c r="T1440" s="51">
        <v>5.04</v>
      </c>
      <c r="U1440" s="79" t="s">
        <v>3564</v>
      </c>
      <c r="V1440" s="26">
        <f>IF(E1440="","",SUMIF(OUTBOUND!$G:$G,WMS!E1440,OUTBOUND!$L:$L))</f>
        <v>0</v>
      </c>
      <c r="W1440" s="26">
        <f>IF(E1440="","",SUMIF(OUTBOUND!$G:$G,WMS!E1440,OUTBOUND!$M:$M))</f>
        <v>0</v>
      </c>
      <c r="X1440" s="73">
        <f>IF(E1440="","",SUMIF(OUTBOUND!$G:$G,WMS!E1440,OUTBOUND!$O:$O))</f>
        <v>0</v>
      </c>
      <c r="Y1440" s="73">
        <f>IF(E1440="","",SUMIF(OUTBOUND!$G:$G,WMS!E1440,OUTBOUND!$AC:$AC))</f>
        <v>0</v>
      </c>
      <c r="Z1440" s="73">
        <f>IF(E1440="","",SUMIF(OUTBOUND!$G:$G,WMS!E1440,OUTBOUND!$P:$P))</f>
        <v>0</v>
      </c>
      <c r="AA1440" s="26">
        <f t="shared" si="484"/>
        <v>6</v>
      </c>
      <c r="AB1440" s="26">
        <f t="shared" si="485"/>
        <v>144</v>
      </c>
      <c r="AC1440" s="73">
        <f t="shared" si="486"/>
        <v>7.2</v>
      </c>
      <c r="AD1440" s="73">
        <f t="shared" si="487"/>
        <v>5.04</v>
      </c>
      <c r="AE1440" s="73">
        <f t="shared" si="488"/>
        <v>0.07</v>
      </c>
      <c r="AF1440" s="82" t="b">
        <f t="shared" si="489"/>
        <v>1</v>
      </c>
    </row>
    <row r="1441" spans="1:32">
      <c r="A1441" s="43" t="s">
        <v>3685</v>
      </c>
      <c r="B1441" s="19" t="s">
        <v>2397</v>
      </c>
      <c r="C1441" s="19" t="s">
        <v>4607</v>
      </c>
      <c r="D1441" s="19" t="s">
        <v>3907</v>
      </c>
      <c r="E1441" s="58" t="str">
        <f t="shared" ref="E1441:E1469" si="490">IF(D1441="","",C1441&amp;"/"&amp;D1441)</f>
        <v>KG-ARI-1911-00212-05073/41533253</v>
      </c>
      <c r="F1441" s="19" t="s">
        <v>2399</v>
      </c>
      <c r="G1441" s="19" t="s">
        <v>2421</v>
      </c>
      <c r="H1441" s="45">
        <v>43737</v>
      </c>
      <c r="I1441" s="46">
        <v>2</v>
      </c>
      <c r="J1441" s="46">
        <v>48</v>
      </c>
      <c r="K1441" s="67">
        <f t="shared" ref="K1441:K1469" si="491">IF(J1441="","",J1441/I1441)</f>
        <v>24</v>
      </c>
      <c r="L1441" s="47">
        <v>2.85</v>
      </c>
      <c r="M1441" s="68">
        <f t="shared" ref="M1441:M1469" si="492">IF(L1441="","",ROUND(I1441*L1441,3))</f>
        <v>5.7</v>
      </c>
      <c r="N1441" s="46">
        <v>44.5</v>
      </c>
      <c r="O1441" s="46">
        <v>24</v>
      </c>
      <c r="P1441" s="46">
        <v>18</v>
      </c>
      <c r="Q1441" s="73">
        <f t="shared" ref="Q1441:Q1469" si="493">IF(P1441="","",ROUND(N1441*O1441*P1441/1000000,3))</f>
        <v>0.019</v>
      </c>
      <c r="R1441" s="67">
        <f t="shared" ref="R1441:R1469" si="494">IF(Q1441="","",ROUND(N1441*O1441*P1441/1000000*I1441,2))</f>
        <v>0.04</v>
      </c>
      <c r="S1441" s="74">
        <f t="shared" ref="S1441:S1469" si="495">IF(T1441="","",T1441/J1441)</f>
        <v>0.105833333333333</v>
      </c>
      <c r="T1441" s="51">
        <v>5.08</v>
      </c>
      <c r="U1441" s="79" t="s">
        <v>3564</v>
      </c>
      <c r="V1441" s="26">
        <f>IF(E1441="","",SUMIF(OUTBOUND!$G:$G,WMS!E1441,OUTBOUND!$L:$L))</f>
        <v>0</v>
      </c>
      <c r="W1441" s="26">
        <f>IF(E1441="","",SUMIF(OUTBOUND!$G:$G,WMS!E1441,OUTBOUND!$M:$M))</f>
        <v>0</v>
      </c>
      <c r="X1441" s="73">
        <f>IF(E1441="","",SUMIF(OUTBOUND!$G:$G,WMS!E1441,OUTBOUND!$O:$O))</f>
        <v>0</v>
      </c>
      <c r="Y1441" s="73">
        <f>IF(E1441="","",SUMIF(OUTBOUND!$G:$G,WMS!E1441,OUTBOUND!$AC:$AC))</f>
        <v>0</v>
      </c>
      <c r="Z1441" s="73">
        <f>IF(E1441="","",SUMIF(OUTBOUND!$G:$G,WMS!E1441,OUTBOUND!$P:$P))</f>
        <v>0</v>
      </c>
      <c r="AA1441" s="26">
        <f t="shared" ref="AA1441:AA1469" si="496">IF(I1441="","",I1441-V1441)</f>
        <v>2</v>
      </c>
      <c r="AB1441" s="26">
        <f t="shared" ref="AB1441:AB1469" si="497">IF(J1441="","",J1441-W1441)</f>
        <v>48</v>
      </c>
      <c r="AC1441" s="73">
        <f t="shared" ref="AC1441:AC1469" si="498">IF(M1441="","",M1441-X1441)</f>
        <v>5.7</v>
      </c>
      <c r="AD1441" s="73">
        <f t="shared" ref="AD1441:AD1469" si="499">IF(T1441="","",T1441-Y1441)</f>
        <v>5.08</v>
      </c>
      <c r="AE1441" s="73">
        <f t="shared" ref="AE1441:AE1469" si="500">IF(R1441="","",R1441-Z1441)</f>
        <v>0.04</v>
      </c>
      <c r="AF1441" s="82" t="b">
        <f t="shared" ref="AF1441:AF1469" si="501">IF(AB1441="","",EXACT(K1441,AB1441/AA1441))</f>
        <v>1</v>
      </c>
    </row>
    <row r="1442" spans="1:32">
      <c r="A1442" s="43" t="s">
        <v>3685</v>
      </c>
      <c r="B1442" s="19" t="s">
        <v>2437</v>
      </c>
      <c r="C1442" s="19" t="s">
        <v>4608</v>
      </c>
      <c r="D1442" s="19" t="s">
        <v>4097</v>
      </c>
      <c r="E1442" s="58" t="str">
        <f t="shared" si="490"/>
        <v>KG-ARI-1909-00203-04475/42770909</v>
      </c>
      <c r="F1442" s="19" t="s">
        <v>2439</v>
      </c>
      <c r="G1442" s="19" t="s">
        <v>2440</v>
      </c>
      <c r="H1442" s="45">
        <v>43737</v>
      </c>
      <c r="I1442" s="46">
        <v>5</v>
      </c>
      <c r="J1442" s="46">
        <v>20</v>
      </c>
      <c r="K1442" s="67">
        <f t="shared" si="491"/>
        <v>4</v>
      </c>
      <c r="L1442" s="47">
        <v>1.68</v>
      </c>
      <c r="M1442" s="68">
        <f t="shared" si="492"/>
        <v>8.4</v>
      </c>
      <c r="N1442" s="46">
        <v>45</v>
      </c>
      <c r="O1442" s="46">
        <v>22</v>
      </c>
      <c r="P1442" s="46">
        <v>18</v>
      </c>
      <c r="Q1442" s="73">
        <f t="shared" si="493"/>
        <v>0.018</v>
      </c>
      <c r="R1442" s="67">
        <f t="shared" si="494"/>
        <v>0.09</v>
      </c>
      <c r="S1442" s="74">
        <f t="shared" si="495"/>
        <v>0.35</v>
      </c>
      <c r="T1442" s="51">
        <v>7</v>
      </c>
      <c r="U1442" s="52" t="s">
        <v>3405</v>
      </c>
      <c r="V1442" s="26">
        <f>IF(E1442="","",SUMIF(OUTBOUND!$G:$G,WMS!E1442,OUTBOUND!$L:$L))</f>
        <v>0</v>
      </c>
      <c r="W1442" s="26">
        <f>IF(E1442="","",SUMIF(OUTBOUND!$G:$G,WMS!E1442,OUTBOUND!$M:$M))</f>
        <v>0</v>
      </c>
      <c r="X1442" s="73">
        <f>IF(E1442="","",SUMIF(OUTBOUND!$G:$G,WMS!E1442,OUTBOUND!$O:$O))</f>
        <v>0</v>
      </c>
      <c r="Y1442" s="73">
        <f>IF(E1442="","",SUMIF(OUTBOUND!$G:$G,WMS!E1442,OUTBOUND!$AC:$AC))</f>
        <v>0</v>
      </c>
      <c r="Z1442" s="73">
        <f>IF(E1442="","",SUMIF(OUTBOUND!$G:$G,WMS!E1442,OUTBOUND!$P:$P))</f>
        <v>0</v>
      </c>
      <c r="AA1442" s="26">
        <f t="shared" si="496"/>
        <v>5</v>
      </c>
      <c r="AB1442" s="26">
        <f t="shared" si="497"/>
        <v>20</v>
      </c>
      <c r="AC1442" s="73">
        <f t="shared" si="498"/>
        <v>8.4</v>
      </c>
      <c r="AD1442" s="73">
        <f t="shared" si="499"/>
        <v>7</v>
      </c>
      <c r="AE1442" s="73">
        <f t="shared" si="500"/>
        <v>0.09</v>
      </c>
      <c r="AF1442" s="82" t="b">
        <f t="shared" si="501"/>
        <v>1</v>
      </c>
    </row>
    <row r="1443" spans="1:32">
      <c r="A1443" s="43" t="s">
        <v>3685</v>
      </c>
      <c r="B1443" s="19" t="s">
        <v>2441</v>
      </c>
      <c r="C1443" s="19" t="s">
        <v>4504</v>
      </c>
      <c r="D1443" s="19" t="s">
        <v>4609</v>
      </c>
      <c r="E1443" s="58" t="str">
        <f t="shared" si="490"/>
        <v>KG-ARI-1909-00203-04743/42789734</v>
      </c>
      <c r="F1443" s="19" t="s">
        <v>2443</v>
      </c>
      <c r="G1443" s="19" t="s">
        <v>2444</v>
      </c>
      <c r="H1443" s="45">
        <v>43737</v>
      </c>
      <c r="I1443" s="46">
        <v>88</v>
      </c>
      <c r="J1443" s="46">
        <v>704</v>
      </c>
      <c r="K1443" s="67">
        <f t="shared" si="491"/>
        <v>8</v>
      </c>
      <c r="L1443" s="47">
        <v>3.72</v>
      </c>
      <c r="M1443" s="68">
        <f t="shared" si="492"/>
        <v>327.36</v>
      </c>
      <c r="N1443" s="46">
        <v>28</v>
      </c>
      <c r="O1443" s="46">
        <v>21</v>
      </c>
      <c r="P1443" s="46">
        <v>23.2</v>
      </c>
      <c r="Q1443" s="73">
        <f t="shared" si="493"/>
        <v>0.014</v>
      </c>
      <c r="R1443" s="67">
        <f t="shared" si="494"/>
        <v>1.2</v>
      </c>
      <c r="S1443" s="74">
        <f t="shared" si="495"/>
        <v>0.34</v>
      </c>
      <c r="T1443" s="51">
        <v>239.36</v>
      </c>
      <c r="U1443" s="52" t="s">
        <v>3678</v>
      </c>
      <c r="V1443" s="26">
        <f>IF(E1443="","",SUMIF(OUTBOUND!$G:$G,WMS!E1443,OUTBOUND!$L:$L))</f>
        <v>6</v>
      </c>
      <c r="W1443" s="26">
        <f>IF(E1443="","",SUMIF(OUTBOUND!$G:$G,WMS!E1443,OUTBOUND!$M:$M))</f>
        <v>48</v>
      </c>
      <c r="X1443" s="73">
        <f>IF(E1443="","",SUMIF(OUTBOUND!$G:$G,WMS!E1443,OUTBOUND!$O:$O))</f>
        <v>22.32</v>
      </c>
      <c r="Y1443" s="73">
        <f>IF(E1443="","",SUMIF(OUTBOUND!$G:$G,WMS!E1443,OUTBOUND!$AC:$AC))</f>
        <v>16.32</v>
      </c>
      <c r="Z1443" s="73">
        <f>IF(E1443="","",SUMIF(OUTBOUND!$G:$G,WMS!E1443,OUTBOUND!$P:$P))</f>
        <v>0.084</v>
      </c>
      <c r="AA1443" s="26">
        <f t="shared" si="496"/>
        <v>82</v>
      </c>
      <c r="AB1443" s="26">
        <f t="shared" si="497"/>
        <v>656</v>
      </c>
      <c r="AC1443" s="73">
        <f t="shared" si="498"/>
        <v>305.04</v>
      </c>
      <c r="AD1443" s="73">
        <f t="shared" si="499"/>
        <v>223.04</v>
      </c>
      <c r="AE1443" s="73">
        <f t="shared" si="500"/>
        <v>1.116</v>
      </c>
      <c r="AF1443" s="82" t="b">
        <f t="shared" si="501"/>
        <v>1</v>
      </c>
    </row>
    <row r="1444" spans="1:32">
      <c r="A1444" s="43" t="s">
        <v>3685</v>
      </c>
      <c r="B1444" s="19" t="s">
        <v>2441</v>
      </c>
      <c r="C1444" s="19" t="s">
        <v>4504</v>
      </c>
      <c r="D1444" s="19" t="s">
        <v>4610</v>
      </c>
      <c r="E1444" s="58" t="str">
        <f t="shared" si="490"/>
        <v>KG-ARI-1909-00203-04743/42754244</v>
      </c>
      <c r="F1444" s="19" t="s">
        <v>2443</v>
      </c>
      <c r="G1444" s="19" t="s">
        <v>2444</v>
      </c>
      <c r="H1444" s="45">
        <v>43737</v>
      </c>
      <c r="I1444" s="46">
        <v>12</v>
      </c>
      <c r="J1444" s="46">
        <v>144</v>
      </c>
      <c r="K1444" s="67">
        <f t="shared" si="491"/>
        <v>12</v>
      </c>
      <c r="L1444" s="47">
        <v>5</v>
      </c>
      <c r="M1444" s="68">
        <f t="shared" si="492"/>
        <v>60</v>
      </c>
      <c r="N1444" s="46">
        <v>40</v>
      </c>
      <c r="O1444" s="46">
        <v>28.3</v>
      </c>
      <c r="P1444" s="46">
        <v>12.4</v>
      </c>
      <c r="Q1444" s="73">
        <f t="shared" si="493"/>
        <v>0.014</v>
      </c>
      <c r="R1444" s="67">
        <f t="shared" si="494"/>
        <v>0.17</v>
      </c>
      <c r="S1444" s="74">
        <f t="shared" si="495"/>
        <v>0.383333333333333</v>
      </c>
      <c r="T1444" s="51">
        <v>55.2</v>
      </c>
      <c r="U1444" s="52" t="s">
        <v>4577</v>
      </c>
      <c r="V1444" s="26">
        <f>IF(E1444="","",SUMIF(OUTBOUND!$G:$G,WMS!E1444,OUTBOUND!$L:$L))</f>
        <v>2</v>
      </c>
      <c r="W1444" s="26">
        <f>IF(E1444="","",SUMIF(OUTBOUND!$G:$G,WMS!E1444,OUTBOUND!$M:$M))</f>
        <v>24</v>
      </c>
      <c r="X1444" s="73">
        <f>IF(E1444="","",SUMIF(OUTBOUND!$G:$G,WMS!E1444,OUTBOUND!$O:$O))</f>
        <v>10</v>
      </c>
      <c r="Y1444" s="73">
        <f>IF(E1444="","",SUMIF(OUTBOUND!$G:$G,WMS!E1444,OUTBOUND!$AC:$AC))</f>
        <v>9.19999999999999</v>
      </c>
      <c r="Z1444" s="73">
        <f>IF(E1444="","",SUMIF(OUTBOUND!$G:$G,WMS!E1444,OUTBOUND!$P:$P))</f>
        <v>0.028</v>
      </c>
      <c r="AA1444" s="26">
        <f t="shared" si="496"/>
        <v>10</v>
      </c>
      <c r="AB1444" s="26">
        <f t="shared" si="497"/>
        <v>120</v>
      </c>
      <c r="AC1444" s="73">
        <f t="shared" si="498"/>
        <v>50</v>
      </c>
      <c r="AD1444" s="73">
        <f t="shared" si="499"/>
        <v>46</v>
      </c>
      <c r="AE1444" s="73">
        <f t="shared" si="500"/>
        <v>0.142</v>
      </c>
      <c r="AF1444" s="82" t="b">
        <f t="shared" si="501"/>
        <v>1</v>
      </c>
    </row>
    <row r="1445" spans="1:32">
      <c r="A1445" s="43" t="s">
        <v>3685</v>
      </c>
      <c r="B1445" s="19" t="s">
        <v>2441</v>
      </c>
      <c r="C1445" s="19" t="s">
        <v>4504</v>
      </c>
      <c r="D1445" s="19" t="s">
        <v>4611</v>
      </c>
      <c r="E1445" s="58" t="str">
        <f t="shared" si="490"/>
        <v>KG-ARI-1909-00203-04743/42754206</v>
      </c>
      <c r="F1445" s="19" t="s">
        <v>2443</v>
      </c>
      <c r="G1445" s="19" t="s">
        <v>2444</v>
      </c>
      <c r="H1445" s="45">
        <v>43737</v>
      </c>
      <c r="I1445" s="46">
        <v>12</v>
      </c>
      <c r="J1445" s="46">
        <v>144</v>
      </c>
      <c r="K1445" s="67">
        <f t="shared" si="491"/>
        <v>12</v>
      </c>
      <c r="L1445" s="47">
        <v>5</v>
      </c>
      <c r="M1445" s="68">
        <f t="shared" si="492"/>
        <v>60</v>
      </c>
      <c r="N1445" s="46">
        <v>40</v>
      </c>
      <c r="O1445" s="46">
        <v>28.3</v>
      </c>
      <c r="P1445" s="46">
        <v>12.4</v>
      </c>
      <c r="Q1445" s="73">
        <f t="shared" si="493"/>
        <v>0.014</v>
      </c>
      <c r="R1445" s="67">
        <f t="shared" si="494"/>
        <v>0.17</v>
      </c>
      <c r="S1445" s="74">
        <f t="shared" si="495"/>
        <v>0.383333333333333</v>
      </c>
      <c r="T1445" s="51">
        <v>55.2</v>
      </c>
      <c r="U1445" s="52" t="s">
        <v>4577</v>
      </c>
      <c r="V1445" s="26">
        <f>IF(E1445="","",SUMIF(OUTBOUND!$G:$G,WMS!E1445,OUTBOUND!$L:$L))</f>
        <v>9</v>
      </c>
      <c r="W1445" s="26">
        <f>IF(E1445="","",SUMIF(OUTBOUND!$G:$G,WMS!E1445,OUTBOUND!$M:$M))</f>
        <v>108</v>
      </c>
      <c r="X1445" s="73">
        <f>IF(E1445="","",SUMIF(OUTBOUND!$G:$G,WMS!E1445,OUTBOUND!$O:$O))</f>
        <v>45</v>
      </c>
      <c r="Y1445" s="73">
        <f>IF(E1445="","",SUMIF(OUTBOUND!$G:$G,WMS!E1445,OUTBOUND!$AC:$AC))</f>
        <v>41.4</v>
      </c>
      <c r="Z1445" s="73">
        <f>IF(E1445="","",SUMIF(OUTBOUND!$G:$G,WMS!E1445,OUTBOUND!$P:$P))</f>
        <v>0.126</v>
      </c>
      <c r="AA1445" s="26">
        <f t="shared" si="496"/>
        <v>3</v>
      </c>
      <c r="AB1445" s="26">
        <f t="shared" si="497"/>
        <v>36</v>
      </c>
      <c r="AC1445" s="73">
        <f t="shared" si="498"/>
        <v>15</v>
      </c>
      <c r="AD1445" s="73">
        <f t="shared" si="499"/>
        <v>13.8</v>
      </c>
      <c r="AE1445" s="73">
        <f t="shared" si="500"/>
        <v>0.044</v>
      </c>
      <c r="AF1445" s="82" t="b">
        <f t="shared" si="501"/>
        <v>1</v>
      </c>
    </row>
    <row r="1446" spans="1:32">
      <c r="A1446" s="43" t="s">
        <v>3685</v>
      </c>
      <c r="B1446" s="19" t="s">
        <v>2441</v>
      </c>
      <c r="C1446" s="19" t="s">
        <v>4504</v>
      </c>
      <c r="D1446" s="19" t="s">
        <v>4612</v>
      </c>
      <c r="E1446" s="58" t="str">
        <f t="shared" si="490"/>
        <v>KG-ARI-1909-00203-04743/42756507</v>
      </c>
      <c r="F1446" s="19" t="s">
        <v>2443</v>
      </c>
      <c r="G1446" s="19" t="s">
        <v>2450</v>
      </c>
      <c r="H1446" s="45">
        <v>43737</v>
      </c>
      <c r="I1446" s="46">
        <v>24</v>
      </c>
      <c r="J1446" s="46">
        <v>144</v>
      </c>
      <c r="K1446" s="67">
        <f t="shared" si="491"/>
        <v>6</v>
      </c>
      <c r="L1446" s="47">
        <v>8</v>
      </c>
      <c r="M1446" s="68">
        <f t="shared" si="492"/>
        <v>192</v>
      </c>
      <c r="N1446" s="46">
        <v>39.2</v>
      </c>
      <c r="O1446" s="46">
        <v>21.5</v>
      </c>
      <c r="P1446" s="46">
        <v>32</v>
      </c>
      <c r="Q1446" s="73">
        <f t="shared" si="493"/>
        <v>0.027</v>
      </c>
      <c r="R1446" s="67">
        <f t="shared" si="494"/>
        <v>0.65</v>
      </c>
      <c r="S1446" s="74">
        <f t="shared" si="495"/>
        <v>1.26666666666667</v>
      </c>
      <c r="T1446" s="51">
        <v>182.4</v>
      </c>
      <c r="U1446" s="52" t="s">
        <v>3678</v>
      </c>
      <c r="V1446" s="26">
        <f>IF(E1446="","",SUMIF(OUTBOUND!$G:$G,WMS!E1446,OUTBOUND!$L:$L))</f>
        <v>4</v>
      </c>
      <c r="W1446" s="26">
        <f>IF(E1446="","",SUMIF(OUTBOUND!$G:$G,WMS!E1446,OUTBOUND!$M:$M))</f>
        <v>24</v>
      </c>
      <c r="X1446" s="73">
        <f>IF(E1446="","",SUMIF(OUTBOUND!$G:$G,WMS!E1446,OUTBOUND!$O:$O))</f>
        <v>32</v>
      </c>
      <c r="Y1446" s="73">
        <f>IF(E1446="","",SUMIF(OUTBOUND!$G:$G,WMS!E1446,OUTBOUND!$AC:$AC))</f>
        <v>30.4000000000001</v>
      </c>
      <c r="Z1446" s="73">
        <f>IF(E1446="","",SUMIF(OUTBOUND!$G:$G,WMS!E1446,OUTBOUND!$P:$P))</f>
        <v>0.108</v>
      </c>
      <c r="AA1446" s="26">
        <f t="shared" si="496"/>
        <v>20</v>
      </c>
      <c r="AB1446" s="26">
        <f t="shared" si="497"/>
        <v>120</v>
      </c>
      <c r="AC1446" s="73">
        <f t="shared" si="498"/>
        <v>160</v>
      </c>
      <c r="AD1446" s="73">
        <f t="shared" si="499"/>
        <v>152</v>
      </c>
      <c r="AE1446" s="73">
        <f t="shared" si="500"/>
        <v>0.542</v>
      </c>
      <c r="AF1446" s="82" t="b">
        <f t="shared" si="501"/>
        <v>1</v>
      </c>
    </row>
    <row r="1447" spans="1:32">
      <c r="A1447" s="43" t="s">
        <v>3685</v>
      </c>
      <c r="B1447" s="19" t="s">
        <v>2441</v>
      </c>
      <c r="C1447" s="19" t="s">
        <v>4504</v>
      </c>
      <c r="D1447" s="19" t="s">
        <v>4613</v>
      </c>
      <c r="E1447" s="58" t="str">
        <f t="shared" si="490"/>
        <v>KG-ARI-1909-00203-04743/42762645</v>
      </c>
      <c r="F1447" s="19" t="s">
        <v>2443</v>
      </c>
      <c r="G1447" s="19" t="s">
        <v>2448</v>
      </c>
      <c r="H1447" s="45">
        <v>43737</v>
      </c>
      <c r="I1447" s="46">
        <v>11</v>
      </c>
      <c r="J1447" s="46">
        <v>110</v>
      </c>
      <c r="K1447" s="67">
        <f t="shared" si="491"/>
        <v>10</v>
      </c>
      <c r="L1447" s="47">
        <v>2.2</v>
      </c>
      <c r="M1447" s="68">
        <f t="shared" si="492"/>
        <v>24.2</v>
      </c>
      <c r="N1447" s="46">
        <v>36.7</v>
      </c>
      <c r="O1447" s="46">
        <v>16.3</v>
      </c>
      <c r="P1447" s="46">
        <v>12.1</v>
      </c>
      <c r="Q1447" s="73">
        <f t="shared" si="493"/>
        <v>0.007</v>
      </c>
      <c r="R1447" s="67">
        <f t="shared" si="494"/>
        <v>0.08</v>
      </c>
      <c r="S1447" s="74">
        <f t="shared" si="495"/>
        <v>0.17</v>
      </c>
      <c r="T1447" s="51">
        <v>18.7</v>
      </c>
      <c r="U1447" s="52" t="s">
        <v>4037</v>
      </c>
      <c r="V1447" s="26">
        <f>IF(E1447="","",SUMIF(OUTBOUND!$G:$G,WMS!E1447,OUTBOUND!$L:$L))</f>
        <v>10</v>
      </c>
      <c r="W1447" s="26">
        <f>IF(E1447="","",SUMIF(OUTBOUND!$G:$G,WMS!E1447,OUTBOUND!$M:$M))</f>
        <v>100</v>
      </c>
      <c r="X1447" s="73">
        <f>IF(E1447="","",SUMIF(OUTBOUND!$G:$G,WMS!E1447,OUTBOUND!$O:$O))</f>
        <v>22</v>
      </c>
      <c r="Y1447" s="73">
        <f>IF(E1447="","",SUMIF(OUTBOUND!$G:$G,WMS!E1447,OUTBOUND!$AC:$AC))</f>
        <v>17</v>
      </c>
      <c r="Z1447" s="73">
        <f>IF(E1447="","",SUMIF(OUTBOUND!$G:$G,WMS!E1447,OUTBOUND!$P:$P))</f>
        <v>0.07</v>
      </c>
      <c r="AA1447" s="26">
        <f t="shared" si="496"/>
        <v>1</v>
      </c>
      <c r="AB1447" s="26">
        <f t="shared" si="497"/>
        <v>10</v>
      </c>
      <c r="AC1447" s="73">
        <f t="shared" si="498"/>
        <v>2.2</v>
      </c>
      <c r="AD1447" s="73">
        <f t="shared" si="499"/>
        <v>1.7</v>
      </c>
      <c r="AE1447" s="73">
        <f t="shared" si="500"/>
        <v>0.00999999999999999</v>
      </c>
      <c r="AF1447" s="82" t="b">
        <f t="shared" si="501"/>
        <v>1</v>
      </c>
    </row>
    <row r="1448" spans="1:32">
      <c r="A1448" s="43" t="s">
        <v>3685</v>
      </c>
      <c r="B1448" s="19" t="s">
        <v>2441</v>
      </c>
      <c r="C1448" s="19" t="s">
        <v>4504</v>
      </c>
      <c r="D1448" s="19" t="s">
        <v>4614</v>
      </c>
      <c r="E1448" s="58" t="str">
        <f t="shared" si="490"/>
        <v>KG-ARI-1909-00203-04743/42754299</v>
      </c>
      <c r="F1448" s="19" t="s">
        <v>2443</v>
      </c>
      <c r="G1448" s="19" t="s">
        <v>2444</v>
      </c>
      <c r="H1448" s="45">
        <v>43737</v>
      </c>
      <c r="I1448" s="46">
        <v>12</v>
      </c>
      <c r="J1448" s="46">
        <v>144</v>
      </c>
      <c r="K1448" s="67">
        <f t="shared" si="491"/>
        <v>12</v>
      </c>
      <c r="L1448" s="47">
        <v>5</v>
      </c>
      <c r="M1448" s="68">
        <f t="shared" si="492"/>
        <v>60</v>
      </c>
      <c r="N1448" s="46">
        <v>40</v>
      </c>
      <c r="O1448" s="46">
        <v>28.3</v>
      </c>
      <c r="P1448" s="46">
        <v>12.4</v>
      </c>
      <c r="Q1448" s="73">
        <f t="shared" si="493"/>
        <v>0.014</v>
      </c>
      <c r="R1448" s="67">
        <f t="shared" si="494"/>
        <v>0.17</v>
      </c>
      <c r="S1448" s="74">
        <f t="shared" si="495"/>
        <v>0.383333333333333</v>
      </c>
      <c r="T1448" s="51">
        <v>55.2</v>
      </c>
      <c r="U1448" s="52" t="s">
        <v>3678</v>
      </c>
      <c r="V1448" s="26">
        <f>IF(E1448="","",SUMIF(OUTBOUND!$G:$G,WMS!E1448,OUTBOUND!$L:$L))</f>
        <v>1</v>
      </c>
      <c r="W1448" s="26">
        <f>IF(E1448="","",SUMIF(OUTBOUND!$G:$G,WMS!E1448,OUTBOUND!$M:$M))</f>
        <v>12</v>
      </c>
      <c r="X1448" s="73">
        <f>IF(E1448="","",SUMIF(OUTBOUND!$G:$G,WMS!E1448,OUTBOUND!$O:$O))</f>
        <v>5</v>
      </c>
      <c r="Y1448" s="73">
        <f>IF(E1448="","",SUMIF(OUTBOUND!$G:$G,WMS!E1448,OUTBOUND!$AC:$AC))</f>
        <v>4.6</v>
      </c>
      <c r="Z1448" s="73">
        <f>IF(E1448="","",SUMIF(OUTBOUND!$G:$G,WMS!E1448,OUTBOUND!$P:$P))</f>
        <v>0.014</v>
      </c>
      <c r="AA1448" s="26">
        <f t="shared" si="496"/>
        <v>11</v>
      </c>
      <c r="AB1448" s="26">
        <f t="shared" si="497"/>
        <v>132</v>
      </c>
      <c r="AC1448" s="73">
        <f t="shared" si="498"/>
        <v>55</v>
      </c>
      <c r="AD1448" s="73">
        <f t="shared" si="499"/>
        <v>50.6</v>
      </c>
      <c r="AE1448" s="73">
        <f t="shared" si="500"/>
        <v>0.156</v>
      </c>
      <c r="AF1448" s="82" t="b">
        <f t="shared" si="501"/>
        <v>1</v>
      </c>
    </row>
    <row r="1449" spans="1:32">
      <c r="A1449" s="43" t="s">
        <v>3685</v>
      </c>
      <c r="B1449" s="19" t="s">
        <v>2441</v>
      </c>
      <c r="C1449" s="19" t="s">
        <v>4504</v>
      </c>
      <c r="D1449" s="19" t="s">
        <v>4615</v>
      </c>
      <c r="E1449" s="58" t="str">
        <f t="shared" si="490"/>
        <v>KG-ARI-1909-00203-04743/42754336</v>
      </c>
      <c r="F1449" s="19" t="s">
        <v>2443</v>
      </c>
      <c r="G1449" s="19" t="s">
        <v>2451</v>
      </c>
      <c r="H1449" s="45">
        <v>43737</v>
      </c>
      <c r="I1449" s="46">
        <v>12</v>
      </c>
      <c r="J1449" s="46">
        <v>144</v>
      </c>
      <c r="K1449" s="67">
        <f t="shared" si="491"/>
        <v>12</v>
      </c>
      <c r="L1449" s="47">
        <v>5.4</v>
      </c>
      <c r="M1449" s="68">
        <f t="shared" si="492"/>
        <v>64.8</v>
      </c>
      <c r="N1449" s="46">
        <v>40.8</v>
      </c>
      <c r="O1449" s="46">
        <v>29.3</v>
      </c>
      <c r="P1449" s="46">
        <v>15.8</v>
      </c>
      <c r="Q1449" s="73">
        <f t="shared" si="493"/>
        <v>0.019</v>
      </c>
      <c r="R1449" s="67">
        <f t="shared" si="494"/>
        <v>0.23</v>
      </c>
      <c r="S1449" s="74">
        <f t="shared" si="495"/>
        <v>0.383333333333333</v>
      </c>
      <c r="T1449" s="51">
        <v>55.2</v>
      </c>
      <c r="U1449" s="52" t="s">
        <v>3678</v>
      </c>
      <c r="V1449" s="26">
        <f>IF(E1449="","",SUMIF(OUTBOUND!$G:$G,WMS!E1449,OUTBOUND!$L:$L))</f>
        <v>3</v>
      </c>
      <c r="W1449" s="26">
        <f>IF(E1449="","",SUMIF(OUTBOUND!$G:$G,WMS!E1449,OUTBOUND!$M:$M))</f>
        <v>36</v>
      </c>
      <c r="X1449" s="73">
        <f>IF(E1449="","",SUMIF(OUTBOUND!$G:$G,WMS!E1449,OUTBOUND!$O:$O))</f>
        <v>16.2</v>
      </c>
      <c r="Y1449" s="73">
        <f>IF(E1449="","",SUMIF(OUTBOUND!$G:$G,WMS!E1449,OUTBOUND!$AC:$AC))</f>
        <v>13.8</v>
      </c>
      <c r="Z1449" s="73">
        <f>IF(E1449="","",SUMIF(OUTBOUND!$G:$G,WMS!E1449,OUTBOUND!$P:$P))</f>
        <v>0.057</v>
      </c>
      <c r="AA1449" s="26">
        <f t="shared" si="496"/>
        <v>9</v>
      </c>
      <c r="AB1449" s="26">
        <f t="shared" si="497"/>
        <v>108</v>
      </c>
      <c r="AC1449" s="73">
        <f t="shared" si="498"/>
        <v>48.6</v>
      </c>
      <c r="AD1449" s="73">
        <f t="shared" si="499"/>
        <v>41.4</v>
      </c>
      <c r="AE1449" s="73">
        <f t="shared" si="500"/>
        <v>0.173</v>
      </c>
      <c r="AF1449" s="82" t="b">
        <f t="shared" si="501"/>
        <v>1</v>
      </c>
    </row>
    <row r="1450" spans="1:32">
      <c r="A1450" s="43" t="s">
        <v>3685</v>
      </c>
      <c r="B1450" s="19" t="s">
        <v>2441</v>
      </c>
      <c r="C1450" s="19" t="s">
        <v>4504</v>
      </c>
      <c r="D1450" s="19" t="s">
        <v>4616</v>
      </c>
      <c r="E1450" s="58" t="str">
        <f t="shared" si="490"/>
        <v>KG-ARI-1909-00203-04743/42754275</v>
      </c>
      <c r="F1450" s="19" t="s">
        <v>2443</v>
      </c>
      <c r="G1450" s="19" t="s">
        <v>2444</v>
      </c>
      <c r="H1450" s="45">
        <v>43737</v>
      </c>
      <c r="I1450" s="46">
        <v>12</v>
      </c>
      <c r="J1450" s="46">
        <v>144</v>
      </c>
      <c r="K1450" s="67">
        <f t="shared" si="491"/>
        <v>12</v>
      </c>
      <c r="L1450" s="47">
        <v>5</v>
      </c>
      <c r="M1450" s="68">
        <f t="shared" si="492"/>
        <v>60</v>
      </c>
      <c r="N1450" s="46">
        <v>40</v>
      </c>
      <c r="O1450" s="46">
        <v>28.3</v>
      </c>
      <c r="P1450" s="46">
        <v>12.4</v>
      </c>
      <c r="Q1450" s="73">
        <f t="shared" si="493"/>
        <v>0.014</v>
      </c>
      <c r="R1450" s="67">
        <f t="shared" si="494"/>
        <v>0.17</v>
      </c>
      <c r="S1450" s="74">
        <f t="shared" si="495"/>
        <v>0.383333333333333</v>
      </c>
      <c r="T1450" s="51">
        <v>55.2</v>
      </c>
      <c r="U1450" s="52" t="s">
        <v>3678</v>
      </c>
      <c r="V1450" s="26">
        <f>IF(E1450="","",SUMIF(OUTBOUND!$G:$G,WMS!E1450,OUTBOUND!$L:$L))</f>
        <v>1</v>
      </c>
      <c r="W1450" s="26">
        <f>IF(E1450="","",SUMIF(OUTBOUND!$G:$G,WMS!E1450,OUTBOUND!$M:$M))</f>
        <v>12</v>
      </c>
      <c r="X1450" s="73">
        <f>IF(E1450="","",SUMIF(OUTBOUND!$G:$G,WMS!E1450,OUTBOUND!$O:$O))</f>
        <v>5</v>
      </c>
      <c r="Y1450" s="73">
        <f>IF(E1450="","",SUMIF(OUTBOUND!$G:$G,WMS!E1450,OUTBOUND!$AC:$AC))</f>
        <v>4.6</v>
      </c>
      <c r="Z1450" s="73">
        <f>IF(E1450="","",SUMIF(OUTBOUND!$G:$G,WMS!E1450,OUTBOUND!$P:$P))</f>
        <v>0.014</v>
      </c>
      <c r="AA1450" s="26">
        <f t="shared" si="496"/>
        <v>11</v>
      </c>
      <c r="AB1450" s="26">
        <f t="shared" si="497"/>
        <v>132</v>
      </c>
      <c r="AC1450" s="73">
        <f t="shared" si="498"/>
        <v>55</v>
      </c>
      <c r="AD1450" s="73">
        <f t="shared" si="499"/>
        <v>50.6</v>
      </c>
      <c r="AE1450" s="73">
        <f t="shared" si="500"/>
        <v>0.156</v>
      </c>
      <c r="AF1450" s="82" t="b">
        <f t="shared" si="501"/>
        <v>1</v>
      </c>
    </row>
    <row r="1451" spans="1:32">
      <c r="A1451" s="43" t="s">
        <v>3685</v>
      </c>
      <c r="B1451" s="19" t="s">
        <v>2441</v>
      </c>
      <c r="C1451" s="19" t="s">
        <v>4504</v>
      </c>
      <c r="D1451" s="19" t="s">
        <v>4617</v>
      </c>
      <c r="E1451" s="58" t="str">
        <f t="shared" si="490"/>
        <v>KG-ARI-1909-00203-04743/42754374</v>
      </c>
      <c r="F1451" s="19" t="s">
        <v>2443</v>
      </c>
      <c r="G1451" s="19" t="s">
        <v>2450</v>
      </c>
      <c r="H1451" s="45">
        <v>43737</v>
      </c>
      <c r="I1451" s="46">
        <v>24</v>
      </c>
      <c r="J1451" s="46">
        <v>144</v>
      </c>
      <c r="K1451" s="67">
        <f t="shared" si="491"/>
        <v>6</v>
      </c>
      <c r="L1451" s="47">
        <v>8</v>
      </c>
      <c r="M1451" s="68">
        <f t="shared" si="492"/>
        <v>192</v>
      </c>
      <c r="N1451" s="46">
        <v>39.2</v>
      </c>
      <c r="O1451" s="46">
        <v>21.5</v>
      </c>
      <c r="P1451" s="46">
        <v>32</v>
      </c>
      <c r="Q1451" s="73">
        <f t="shared" si="493"/>
        <v>0.027</v>
      </c>
      <c r="R1451" s="67">
        <f t="shared" si="494"/>
        <v>0.65</v>
      </c>
      <c r="S1451" s="74">
        <f t="shared" si="495"/>
        <v>1.16666666666667</v>
      </c>
      <c r="T1451" s="51">
        <v>168</v>
      </c>
      <c r="U1451" s="52" t="s">
        <v>4037</v>
      </c>
      <c r="V1451" s="26">
        <f>IF(E1451="","",SUMIF(OUTBOUND!$G:$G,WMS!E1451,OUTBOUND!$L:$L))</f>
        <v>7</v>
      </c>
      <c r="W1451" s="26">
        <f>IF(E1451="","",SUMIF(OUTBOUND!$G:$G,WMS!E1451,OUTBOUND!$M:$M))</f>
        <v>42</v>
      </c>
      <c r="X1451" s="73">
        <f>IF(E1451="","",SUMIF(OUTBOUND!$G:$G,WMS!E1451,OUTBOUND!$O:$O))</f>
        <v>56</v>
      </c>
      <c r="Y1451" s="73">
        <f>IF(E1451="","",SUMIF(OUTBOUND!$G:$G,WMS!E1451,OUTBOUND!$AC:$AC))</f>
        <v>49.0000000000001</v>
      </c>
      <c r="Z1451" s="73">
        <f>IF(E1451="","",SUMIF(OUTBOUND!$G:$G,WMS!E1451,OUTBOUND!$P:$P))</f>
        <v>0.189</v>
      </c>
      <c r="AA1451" s="26">
        <f t="shared" si="496"/>
        <v>17</v>
      </c>
      <c r="AB1451" s="26">
        <f t="shared" si="497"/>
        <v>102</v>
      </c>
      <c r="AC1451" s="73">
        <f t="shared" si="498"/>
        <v>136</v>
      </c>
      <c r="AD1451" s="73">
        <f t="shared" si="499"/>
        <v>119</v>
      </c>
      <c r="AE1451" s="73">
        <f t="shared" si="500"/>
        <v>0.461</v>
      </c>
      <c r="AF1451" s="82" t="b">
        <f t="shared" si="501"/>
        <v>1</v>
      </c>
    </row>
    <row r="1452" spans="1:32">
      <c r="A1452" s="43" t="s">
        <v>3685</v>
      </c>
      <c r="B1452" s="19" t="s">
        <v>2441</v>
      </c>
      <c r="C1452" s="19" t="s">
        <v>4504</v>
      </c>
      <c r="D1452" s="19" t="s">
        <v>4065</v>
      </c>
      <c r="E1452" s="58" t="str">
        <f t="shared" si="490"/>
        <v>KG-ARI-1909-00203-04743/42754343</v>
      </c>
      <c r="F1452" s="19" t="s">
        <v>2443</v>
      </c>
      <c r="G1452" s="19" t="s">
        <v>2451</v>
      </c>
      <c r="H1452" s="45">
        <v>43737</v>
      </c>
      <c r="I1452" s="46">
        <v>3</v>
      </c>
      <c r="J1452" s="46">
        <v>36</v>
      </c>
      <c r="K1452" s="67">
        <f t="shared" si="491"/>
        <v>12</v>
      </c>
      <c r="L1452" s="47">
        <v>5.4</v>
      </c>
      <c r="M1452" s="68">
        <f t="shared" si="492"/>
        <v>16.2</v>
      </c>
      <c r="N1452" s="46">
        <v>40.8</v>
      </c>
      <c r="O1452" s="46">
        <v>29.3</v>
      </c>
      <c r="P1452" s="46">
        <v>15.8</v>
      </c>
      <c r="Q1452" s="73">
        <f t="shared" si="493"/>
        <v>0.019</v>
      </c>
      <c r="R1452" s="67">
        <f t="shared" si="494"/>
        <v>0.06</v>
      </c>
      <c r="S1452" s="74">
        <f t="shared" si="495"/>
        <v>0.383333333333333</v>
      </c>
      <c r="T1452" s="51">
        <v>13.8</v>
      </c>
      <c r="U1452" s="52" t="s">
        <v>3678</v>
      </c>
      <c r="V1452" s="26">
        <f>IF(E1452="","",SUMIF(OUTBOUND!$G:$G,WMS!E1452,OUTBOUND!$L:$L))</f>
        <v>1</v>
      </c>
      <c r="W1452" s="26">
        <f>IF(E1452="","",SUMIF(OUTBOUND!$G:$G,WMS!E1452,OUTBOUND!$M:$M))</f>
        <v>12</v>
      </c>
      <c r="X1452" s="73">
        <f>IF(E1452="","",SUMIF(OUTBOUND!$G:$G,WMS!E1452,OUTBOUND!$O:$O))</f>
        <v>5.4</v>
      </c>
      <c r="Y1452" s="73">
        <f>IF(E1452="","",SUMIF(OUTBOUND!$G:$G,WMS!E1452,OUTBOUND!$AC:$AC))</f>
        <v>4.6</v>
      </c>
      <c r="Z1452" s="73">
        <f>IF(E1452="","",SUMIF(OUTBOUND!$G:$G,WMS!E1452,OUTBOUND!$P:$P))</f>
        <v>0.019</v>
      </c>
      <c r="AA1452" s="26">
        <f t="shared" si="496"/>
        <v>2</v>
      </c>
      <c r="AB1452" s="26">
        <f t="shared" si="497"/>
        <v>24</v>
      </c>
      <c r="AC1452" s="73">
        <f t="shared" si="498"/>
        <v>10.8</v>
      </c>
      <c r="AD1452" s="73">
        <f t="shared" si="499"/>
        <v>9.2</v>
      </c>
      <c r="AE1452" s="73">
        <f t="shared" si="500"/>
        <v>0.041</v>
      </c>
      <c r="AF1452" s="82" t="b">
        <f t="shared" si="501"/>
        <v>1</v>
      </c>
    </row>
    <row r="1453" spans="1:32">
      <c r="A1453" s="43" t="s">
        <v>3685</v>
      </c>
      <c r="B1453" s="19" t="s">
        <v>2441</v>
      </c>
      <c r="C1453" s="19" t="s">
        <v>4504</v>
      </c>
      <c r="D1453" s="19" t="s">
        <v>4618</v>
      </c>
      <c r="E1453" s="58" t="str">
        <f t="shared" si="490"/>
        <v>KG-ARI-1909-00203-04743/42762744</v>
      </c>
      <c r="F1453" s="19" t="s">
        <v>2443</v>
      </c>
      <c r="G1453" s="19" t="s">
        <v>2446</v>
      </c>
      <c r="H1453" s="45">
        <v>43737</v>
      </c>
      <c r="I1453" s="46">
        <v>15</v>
      </c>
      <c r="J1453" s="46">
        <v>150</v>
      </c>
      <c r="K1453" s="67">
        <f t="shared" si="491"/>
        <v>10</v>
      </c>
      <c r="L1453" s="47">
        <v>1.3</v>
      </c>
      <c r="M1453" s="68">
        <f t="shared" si="492"/>
        <v>19.5</v>
      </c>
      <c r="N1453" s="46">
        <v>31.7</v>
      </c>
      <c r="O1453" s="46">
        <v>14.1</v>
      </c>
      <c r="P1453" s="46">
        <v>9</v>
      </c>
      <c r="Q1453" s="73">
        <f t="shared" si="493"/>
        <v>0.004</v>
      </c>
      <c r="R1453" s="67">
        <f t="shared" si="494"/>
        <v>0.06</v>
      </c>
      <c r="S1453" s="74">
        <f t="shared" si="495"/>
        <v>0.09</v>
      </c>
      <c r="T1453" s="51">
        <v>13.5</v>
      </c>
      <c r="U1453" s="52" t="s">
        <v>4037</v>
      </c>
      <c r="V1453" s="26">
        <f>IF(E1453="","",SUMIF(OUTBOUND!$G:$G,WMS!E1453,OUTBOUND!$L:$L))</f>
        <v>3</v>
      </c>
      <c r="W1453" s="26">
        <f>IF(E1453="","",SUMIF(OUTBOUND!$G:$G,WMS!E1453,OUTBOUND!$M:$M))</f>
        <v>30</v>
      </c>
      <c r="X1453" s="73">
        <f>IF(E1453="","",SUMIF(OUTBOUND!$G:$G,WMS!E1453,OUTBOUND!$O:$O))</f>
        <v>3.9</v>
      </c>
      <c r="Y1453" s="73">
        <f>IF(E1453="","",SUMIF(OUTBOUND!$G:$G,WMS!E1453,OUTBOUND!$AC:$AC))</f>
        <v>2.7</v>
      </c>
      <c r="Z1453" s="73">
        <f>IF(E1453="","",SUMIF(OUTBOUND!$G:$G,WMS!E1453,OUTBOUND!$P:$P))</f>
        <v>0.012</v>
      </c>
      <c r="AA1453" s="26">
        <f t="shared" si="496"/>
        <v>12</v>
      </c>
      <c r="AB1453" s="26">
        <f t="shared" si="497"/>
        <v>120</v>
      </c>
      <c r="AC1453" s="73">
        <f t="shared" si="498"/>
        <v>15.6</v>
      </c>
      <c r="AD1453" s="73">
        <f t="shared" si="499"/>
        <v>10.8</v>
      </c>
      <c r="AE1453" s="73">
        <f t="shared" si="500"/>
        <v>0.048</v>
      </c>
      <c r="AF1453" s="82" t="b">
        <f t="shared" si="501"/>
        <v>1</v>
      </c>
    </row>
    <row r="1454" spans="1:32">
      <c r="A1454" s="43" t="s">
        <v>3685</v>
      </c>
      <c r="B1454" s="19" t="s">
        <v>2441</v>
      </c>
      <c r="C1454" s="19" t="s">
        <v>4504</v>
      </c>
      <c r="D1454" s="19" t="s">
        <v>4619</v>
      </c>
      <c r="E1454" s="58" t="str">
        <f t="shared" si="490"/>
        <v>KG-ARI-1909-00203-04743/42762669</v>
      </c>
      <c r="F1454" s="19" t="s">
        <v>2443</v>
      </c>
      <c r="G1454" s="19" t="s">
        <v>2446</v>
      </c>
      <c r="H1454" s="45">
        <v>43737</v>
      </c>
      <c r="I1454" s="46">
        <v>10</v>
      </c>
      <c r="J1454" s="46">
        <v>100</v>
      </c>
      <c r="K1454" s="67">
        <f t="shared" si="491"/>
        <v>10</v>
      </c>
      <c r="L1454" s="47">
        <v>1.3</v>
      </c>
      <c r="M1454" s="68">
        <f t="shared" si="492"/>
        <v>13</v>
      </c>
      <c r="N1454" s="46">
        <v>31.7</v>
      </c>
      <c r="O1454" s="46">
        <v>14.1</v>
      </c>
      <c r="P1454" s="46">
        <v>9</v>
      </c>
      <c r="Q1454" s="73">
        <f t="shared" si="493"/>
        <v>0.004</v>
      </c>
      <c r="R1454" s="67">
        <f t="shared" si="494"/>
        <v>0.04</v>
      </c>
      <c r="S1454" s="74">
        <f t="shared" si="495"/>
        <v>0.09</v>
      </c>
      <c r="T1454" s="51">
        <v>9</v>
      </c>
      <c r="U1454" s="52" t="s">
        <v>4037</v>
      </c>
      <c r="V1454" s="26">
        <f>IF(E1454="","",SUMIF(OUTBOUND!$G:$G,WMS!E1454,OUTBOUND!$L:$L))</f>
        <v>7</v>
      </c>
      <c r="W1454" s="26">
        <f>IF(E1454="","",SUMIF(OUTBOUND!$G:$G,WMS!E1454,OUTBOUND!$M:$M))</f>
        <v>70</v>
      </c>
      <c r="X1454" s="73">
        <f>IF(E1454="","",SUMIF(OUTBOUND!$G:$G,WMS!E1454,OUTBOUND!$O:$O))</f>
        <v>9.1</v>
      </c>
      <c r="Y1454" s="73">
        <f>IF(E1454="","",SUMIF(OUTBOUND!$G:$G,WMS!E1454,OUTBOUND!$AC:$AC))</f>
        <v>6.3</v>
      </c>
      <c r="Z1454" s="73">
        <f>IF(E1454="","",SUMIF(OUTBOUND!$G:$G,WMS!E1454,OUTBOUND!$P:$P))</f>
        <v>0.028</v>
      </c>
      <c r="AA1454" s="26">
        <f t="shared" si="496"/>
        <v>3</v>
      </c>
      <c r="AB1454" s="26">
        <f t="shared" si="497"/>
        <v>30</v>
      </c>
      <c r="AC1454" s="73">
        <f t="shared" si="498"/>
        <v>3.9</v>
      </c>
      <c r="AD1454" s="73">
        <f t="shared" si="499"/>
        <v>2.7</v>
      </c>
      <c r="AE1454" s="73">
        <f t="shared" si="500"/>
        <v>0.012</v>
      </c>
      <c r="AF1454" s="82" t="b">
        <f t="shared" si="501"/>
        <v>1</v>
      </c>
    </row>
    <row r="1455" spans="1:32">
      <c r="A1455" s="43" t="s">
        <v>3685</v>
      </c>
      <c r="B1455" s="19" t="s">
        <v>2441</v>
      </c>
      <c r="C1455" s="19" t="s">
        <v>4504</v>
      </c>
      <c r="D1455" s="19" t="s">
        <v>4620</v>
      </c>
      <c r="E1455" s="58" t="str">
        <f t="shared" si="490"/>
        <v>KG-ARI-1909-00203-04743/42762768</v>
      </c>
      <c r="F1455" s="19" t="s">
        <v>2443</v>
      </c>
      <c r="G1455" s="19" t="s">
        <v>2448</v>
      </c>
      <c r="H1455" s="45">
        <v>43737</v>
      </c>
      <c r="I1455" s="46">
        <v>9</v>
      </c>
      <c r="J1455" s="46">
        <v>90</v>
      </c>
      <c r="K1455" s="67">
        <f t="shared" si="491"/>
        <v>10</v>
      </c>
      <c r="L1455" s="47">
        <v>2.2</v>
      </c>
      <c r="M1455" s="68">
        <f t="shared" si="492"/>
        <v>19.8</v>
      </c>
      <c r="N1455" s="46">
        <v>36.7</v>
      </c>
      <c r="O1455" s="46">
        <v>16.3</v>
      </c>
      <c r="P1455" s="46">
        <v>12.1</v>
      </c>
      <c r="Q1455" s="73">
        <f t="shared" si="493"/>
        <v>0.007</v>
      </c>
      <c r="R1455" s="67">
        <f t="shared" si="494"/>
        <v>0.07</v>
      </c>
      <c r="S1455" s="74">
        <f t="shared" si="495"/>
        <v>0.17</v>
      </c>
      <c r="T1455" s="51">
        <v>15.3</v>
      </c>
      <c r="U1455" s="52" t="s">
        <v>4037</v>
      </c>
      <c r="V1455" s="26">
        <f>IF(E1455="","",SUMIF(OUTBOUND!$G:$G,WMS!E1455,OUTBOUND!$L:$L))</f>
        <v>5</v>
      </c>
      <c r="W1455" s="26">
        <f>IF(E1455="","",SUMIF(OUTBOUND!$G:$G,WMS!E1455,OUTBOUND!$M:$M))</f>
        <v>50</v>
      </c>
      <c r="X1455" s="73">
        <f>IF(E1455="","",SUMIF(OUTBOUND!$G:$G,WMS!E1455,OUTBOUND!$O:$O))</f>
        <v>11</v>
      </c>
      <c r="Y1455" s="73">
        <f>IF(E1455="","",SUMIF(OUTBOUND!$G:$G,WMS!E1455,OUTBOUND!$AC:$AC))</f>
        <v>8.5</v>
      </c>
      <c r="Z1455" s="73">
        <f>IF(E1455="","",SUMIF(OUTBOUND!$G:$G,WMS!E1455,OUTBOUND!$P:$P))</f>
        <v>0.035</v>
      </c>
      <c r="AA1455" s="26">
        <f t="shared" si="496"/>
        <v>4</v>
      </c>
      <c r="AB1455" s="26">
        <f t="shared" si="497"/>
        <v>40</v>
      </c>
      <c r="AC1455" s="73">
        <f t="shared" si="498"/>
        <v>8.8</v>
      </c>
      <c r="AD1455" s="73">
        <f t="shared" si="499"/>
        <v>6.8</v>
      </c>
      <c r="AE1455" s="73">
        <f t="shared" si="500"/>
        <v>0.035</v>
      </c>
      <c r="AF1455" s="82" t="b">
        <f t="shared" si="501"/>
        <v>1</v>
      </c>
    </row>
    <row r="1456" spans="1:32">
      <c r="A1456" s="43" t="s">
        <v>3685</v>
      </c>
      <c r="B1456" s="19" t="s">
        <v>2441</v>
      </c>
      <c r="C1456" s="19" t="s">
        <v>4504</v>
      </c>
      <c r="D1456" s="19" t="s">
        <v>4621</v>
      </c>
      <c r="E1456" s="58" t="str">
        <f t="shared" si="490"/>
        <v>KG-ARI-1909-00203-04743/42756521</v>
      </c>
      <c r="F1456" s="19" t="s">
        <v>2443</v>
      </c>
      <c r="G1456" s="19" t="s">
        <v>2446</v>
      </c>
      <c r="H1456" s="45">
        <v>43737</v>
      </c>
      <c r="I1456" s="46">
        <v>15</v>
      </c>
      <c r="J1456" s="46">
        <v>150</v>
      </c>
      <c r="K1456" s="67">
        <f t="shared" si="491"/>
        <v>10</v>
      </c>
      <c r="L1456" s="47">
        <v>1.3</v>
      </c>
      <c r="M1456" s="68">
        <f t="shared" si="492"/>
        <v>19.5</v>
      </c>
      <c r="N1456" s="46">
        <v>31.7</v>
      </c>
      <c r="O1456" s="46">
        <v>14.1</v>
      </c>
      <c r="P1456" s="46">
        <v>9</v>
      </c>
      <c r="Q1456" s="73">
        <f t="shared" si="493"/>
        <v>0.004</v>
      </c>
      <c r="R1456" s="67">
        <f t="shared" si="494"/>
        <v>0.06</v>
      </c>
      <c r="S1456" s="74">
        <f t="shared" si="495"/>
        <v>0.09</v>
      </c>
      <c r="T1456" s="51">
        <v>13.5</v>
      </c>
      <c r="U1456" s="52" t="s">
        <v>4037</v>
      </c>
      <c r="V1456" s="26">
        <f>IF(E1456="","",SUMIF(OUTBOUND!$G:$G,WMS!E1456,OUTBOUND!$L:$L))</f>
        <v>5</v>
      </c>
      <c r="W1456" s="26">
        <f>IF(E1456="","",SUMIF(OUTBOUND!$G:$G,WMS!E1456,OUTBOUND!$M:$M))</f>
        <v>50</v>
      </c>
      <c r="X1456" s="73">
        <f>IF(E1456="","",SUMIF(OUTBOUND!$G:$G,WMS!E1456,OUTBOUND!$O:$O))</f>
        <v>6.5</v>
      </c>
      <c r="Y1456" s="73">
        <f>IF(E1456="","",SUMIF(OUTBOUND!$G:$G,WMS!E1456,OUTBOUND!$AC:$AC))</f>
        <v>4.5</v>
      </c>
      <c r="Z1456" s="73">
        <f>IF(E1456="","",SUMIF(OUTBOUND!$G:$G,WMS!E1456,OUTBOUND!$P:$P))</f>
        <v>0.02</v>
      </c>
      <c r="AA1456" s="26">
        <f t="shared" si="496"/>
        <v>10</v>
      </c>
      <c r="AB1456" s="26">
        <f t="shared" si="497"/>
        <v>100</v>
      </c>
      <c r="AC1456" s="73">
        <f t="shared" si="498"/>
        <v>13</v>
      </c>
      <c r="AD1456" s="73">
        <f t="shared" si="499"/>
        <v>9</v>
      </c>
      <c r="AE1456" s="73">
        <f t="shared" si="500"/>
        <v>0.04</v>
      </c>
      <c r="AF1456" s="82" t="b">
        <f t="shared" si="501"/>
        <v>1</v>
      </c>
    </row>
    <row r="1457" spans="1:32">
      <c r="A1457" s="43" t="s">
        <v>3685</v>
      </c>
      <c r="B1457" s="19" t="s">
        <v>2441</v>
      </c>
      <c r="C1457" s="19" t="s">
        <v>4504</v>
      </c>
      <c r="D1457" s="19" t="s">
        <v>4622</v>
      </c>
      <c r="E1457" s="58" t="str">
        <f t="shared" si="490"/>
        <v>KG-ARI-1909-00203-04743/42754251</v>
      </c>
      <c r="F1457" s="19" t="s">
        <v>2443</v>
      </c>
      <c r="G1457" s="19" t="s">
        <v>2444</v>
      </c>
      <c r="H1457" s="45">
        <v>43737</v>
      </c>
      <c r="I1457" s="46">
        <v>7</v>
      </c>
      <c r="J1457" s="46">
        <v>84</v>
      </c>
      <c r="K1457" s="67">
        <f t="shared" si="491"/>
        <v>12</v>
      </c>
      <c r="L1457" s="47">
        <v>5</v>
      </c>
      <c r="M1457" s="68">
        <f t="shared" si="492"/>
        <v>35</v>
      </c>
      <c r="N1457" s="46">
        <v>40</v>
      </c>
      <c r="O1457" s="46">
        <v>28.3</v>
      </c>
      <c r="P1457" s="46">
        <v>12.4</v>
      </c>
      <c r="Q1457" s="73">
        <f t="shared" si="493"/>
        <v>0.014</v>
      </c>
      <c r="R1457" s="67">
        <f t="shared" si="494"/>
        <v>0.1</v>
      </c>
      <c r="S1457" s="74">
        <f t="shared" si="495"/>
        <v>0.383333333333333</v>
      </c>
      <c r="T1457" s="51">
        <v>32.2</v>
      </c>
      <c r="U1457" s="52" t="s">
        <v>4577</v>
      </c>
      <c r="V1457" s="26">
        <f>IF(E1457="","",SUMIF(OUTBOUND!$G:$G,WMS!E1457,OUTBOUND!$L:$L))</f>
        <v>5</v>
      </c>
      <c r="W1457" s="26">
        <f>IF(E1457="","",SUMIF(OUTBOUND!$G:$G,WMS!E1457,OUTBOUND!$M:$M))</f>
        <v>60</v>
      </c>
      <c r="X1457" s="73">
        <f>IF(E1457="","",SUMIF(OUTBOUND!$G:$G,WMS!E1457,OUTBOUND!$O:$O))</f>
        <v>25</v>
      </c>
      <c r="Y1457" s="73">
        <f>IF(E1457="","",SUMIF(OUTBOUND!$G:$G,WMS!E1457,OUTBOUND!$AC:$AC))</f>
        <v>23</v>
      </c>
      <c r="Z1457" s="73">
        <f>IF(E1457="","",SUMIF(OUTBOUND!$G:$G,WMS!E1457,OUTBOUND!$P:$P))</f>
        <v>0.07</v>
      </c>
      <c r="AA1457" s="26">
        <f t="shared" si="496"/>
        <v>2</v>
      </c>
      <c r="AB1457" s="26">
        <f t="shared" si="497"/>
        <v>24</v>
      </c>
      <c r="AC1457" s="73">
        <f t="shared" si="498"/>
        <v>10</v>
      </c>
      <c r="AD1457" s="73">
        <f t="shared" si="499"/>
        <v>9.20000000000002</v>
      </c>
      <c r="AE1457" s="73">
        <f t="shared" si="500"/>
        <v>0.03</v>
      </c>
      <c r="AF1457" s="82" t="b">
        <f t="shared" si="501"/>
        <v>1</v>
      </c>
    </row>
    <row r="1458" spans="1:32">
      <c r="A1458" s="43" t="s">
        <v>3685</v>
      </c>
      <c r="B1458" s="19" t="s">
        <v>2441</v>
      </c>
      <c r="C1458" s="19" t="s">
        <v>4504</v>
      </c>
      <c r="D1458" s="19" t="s">
        <v>4623</v>
      </c>
      <c r="E1458" s="58" t="str">
        <f t="shared" si="490"/>
        <v>KG-ARI-1909-00203-04743/42629986</v>
      </c>
      <c r="F1458" s="19" t="s">
        <v>2443</v>
      </c>
      <c r="G1458" s="19" t="s">
        <v>2450</v>
      </c>
      <c r="H1458" s="45">
        <v>43737</v>
      </c>
      <c r="I1458" s="46">
        <v>22</v>
      </c>
      <c r="J1458" s="46">
        <v>132</v>
      </c>
      <c r="K1458" s="67">
        <f t="shared" si="491"/>
        <v>6</v>
      </c>
      <c r="L1458" s="47">
        <v>8</v>
      </c>
      <c r="M1458" s="68">
        <f t="shared" si="492"/>
        <v>176</v>
      </c>
      <c r="N1458" s="46">
        <v>39.2</v>
      </c>
      <c r="O1458" s="46">
        <v>21.5</v>
      </c>
      <c r="P1458" s="46">
        <v>32</v>
      </c>
      <c r="Q1458" s="73">
        <f t="shared" si="493"/>
        <v>0.027</v>
      </c>
      <c r="R1458" s="67">
        <f t="shared" si="494"/>
        <v>0.59</v>
      </c>
      <c r="S1458" s="74">
        <f t="shared" si="495"/>
        <v>1.26666666666667</v>
      </c>
      <c r="T1458" s="51">
        <v>167.2</v>
      </c>
      <c r="U1458" s="52" t="s">
        <v>3678</v>
      </c>
      <c r="V1458" s="26">
        <f>IF(E1458="","",SUMIF(OUTBOUND!$G:$G,WMS!E1458,OUTBOUND!$L:$L))</f>
        <v>2</v>
      </c>
      <c r="W1458" s="26">
        <f>IF(E1458="","",SUMIF(OUTBOUND!$G:$G,WMS!E1458,OUTBOUND!$M:$M))</f>
        <v>12</v>
      </c>
      <c r="X1458" s="73">
        <f>IF(E1458="","",SUMIF(OUTBOUND!$G:$G,WMS!E1458,OUTBOUND!$O:$O))</f>
        <v>16</v>
      </c>
      <c r="Y1458" s="73">
        <f>IF(E1458="","",SUMIF(OUTBOUND!$G:$G,WMS!E1458,OUTBOUND!$AC:$AC))</f>
        <v>15.2</v>
      </c>
      <c r="Z1458" s="73">
        <f>IF(E1458="","",SUMIF(OUTBOUND!$G:$G,WMS!E1458,OUTBOUND!$P:$P))</f>
        <v>0.054</v>
      </c>
      <c r="AA1458" s="26">
        <f t="shared" si="496"/>
        <v>20</v>
      </c>
      <c r="AB1458" s="26">
        <f t="shared" si="497"/>
        <v>120</v>
      </c>
      <c r="AC1458" s="73">
        <f t="shared" si="498"/>
        <v>160</v>
      </c>
      <c r="AD1458" s="73">
        <f t="shared" si="499"/>
        <v>152</v>
      </c>
      <c r="AE1458" s="73">
        <f t="shared" si="500"/>
        <v>0.536</v>
      </c>
      <c r="AF1458" s="82" t="b">
        <f t="shared" si="501"/>
        <v>1</v>
      </c>
    </row>
    <row r="1459" spans="1:32">
      <c r="A1459" s="43" t="s">
        <v>3685</v>
      </c>
      <c r="B1459" s="19" t="s">
        <v>2441</v>
      </c>
      <c r="C1459" s="19" t="s">
        <v>4504</v>
      </c>
      <c r="D1459" s="19" t="s">
        <v>4624</v>
      </c>
      <c r="E1459" s="58" t="str">
        <f t="shared" si="490"/>
        <v>KG-ARI-1909-00203-04743/42754190</v>
      </c>
      <c r="F1459" s="19" t="s">
        <v>2443</v>
      </c>
      <c r="G1459" s="19" t="s">
        <v>2444</v>
      </c>
      <c r="H1459" s="45">
        <v>43737</v>
      </c>
      <c r="I1459" s="46">
        <v>12</v>
      </c>
      <c r="J1459" s="46">
        <v>144</v>
      </c>
      <c r="K1459" s="67">
        <f t="shared" si="491"/>
        <v>12</v>
      </c>
      <c r="L1459" s="47">
        <v>5</v>
      </c>
      <c r="M1459" s="68">
        <f t="shared" si="492"/>
        <v>60</v>
      </c>
      <c r="N1459" s="46">
        <v>40</v>
      </c>
      <c r="O1459" s="46">
        <v>28.3</v>
      </c>
      <c r="P1459" s="46">
        <v>12.4</v>
      </c>
      <c r="Q1459" s="73">
        <f t="shared" si="493"/>
        <v>0.014</v>
      </c>
      <c r="R1459" s="67">
        <f t="shared" si="494"/>
        <v>0.17</v>
      </c>
      <c r="S1459" s="74">
        <f t="shared" si="495"/>
        <v>0.383333333333333</v>
      </c>
      <c r="T1459" s="51">
        <v>55.2</v>
      </c>
      <c r="U1459" s="52" t="s">
        <v>3678</v>
      </c>
      <c r="V1459" s="26">
        <f>IF(E1459="","",SUMIF(OUTBOUND!$G:$G,WMS!E1459,OUTBOUND!$L:$L))</f>
        <v>2</v>
      </c>
      <c r="W1459" s="26">
        <f>IF(E1459="","",SUMIF(OUTBOUND!$G:$G,WMS!E1459,OUTBOUND!$M:$M))</f>
        <v>24</v>
      </c>
      <c r="X1459" s="73">
        <f>IF(E1459="","",SUMIF(OUTBOUND!$G:$G,WMS!E1459,OUTBOUND!$O:$O))</f>
        <v>10</v>
      </c>
      <c r="Y1459" s="73">
        <f>IF(E1459="","",SUMIF(OUTBOUND!$G:$G,WMS!E1459,OUTBOUND!$AC:$AC))</f>
        <v>9.19999999999999</v>
      </c>
      <c r="Z1459" s="73">
        <f>IF(E1459="","",SUMIF(OUTBOUND!$G:$G,WMS!E1459,OUTBOUND!$P:$P))</f>
        <v>0.028</v>
      </c>
      <c r="AA1459" s="26">
        <f t="shared" si="496"/>
        <v>10</v>
      </c>
      <c r="AB1459" s="26">
        <f t="shared" si="497"/>
        <v>120</v>
      </c>
      <c r="AC1459" s="73">
        <f t="shared" si="498"/>
        <v>50</v>
      </c>
      <c r="AD1459" s="73">
        <f t="shared" si="499"/>
        <v>46</v>
      </c>
      <c r="AE1459" s="73">
        <f t="shared" si="500"/>
        <v>0.142</v>
      </c>
      <c r="AF1459" s="82" t="b">
        <f t="shared" si="501"/>
        <v>1</v>
      </c>
    </row>
    <row r="1460" spans="1:33">
      <c r="A1460" s="61" t="s">
        <v>3685</v>
      </c>
      <c r="B1460" s="62" t="s">
        <v>2441</v>
      </c>
      <c r="C1460" s="62" t="s">
        <v>4504</v>
      </c>
      <c r="D1460" s="62" t="s">
        <v>4625</v>
      </c>
      <c r="E1460" s="58" t="str">
        <f t="shared" si="490"/>
        <v>KG-ARI-1909-00203-04743/42756477</v>
      </c>
      <c r="F1460" s="19" t="s">
        <v>2443</v>
      </c>
      <c r="G1460" s="19" t="s">
        <v>2444</v>
      </c>
      <c r="H1460" s="45">
        <v>43737</v>
      </c>
      <c r="I1460" s="46">
        <v>6</v>
      </c>
      <c r="J1460" s="46">
        <v>72</v>
      </c>
      <c r="K1460" s="67">
        <f t="shared" si="491"/>
        <v>12</v>
      </c>
      <c r="L1460" s="47">
        <v>5</v>
      </c>
      <c r="M1460" s="68">
        <f t="shared" si="492"/>
        <v>30</v>
      </c>
      <c r="N1460" s="46">
        <v>40</v>
      </c>
      <c r="O1460" s="46">
        <v>28.3</v>
      </c>
      <c r="P1460" s="46">
        <v>12.4</v>
      </c>
      <c r="Q1460" s="73">
        <f t="shared" si="493"/>
        <v>0.014</v>
      </c>
      <c r="R1460" s="67">
        <f t="shared" si="494"/>
        <v>0.08</v>
      </c>
      <c r="S1460" s="74">
        <f t="shared" si="495"/>
        <v>0.383333333333333</v>
      </c>
      <c r="T1460" s="51">
        <v>27.6</v>
      </c>
      <c r="U1460" s="52" t="s">
        <v>4577</v>
      </c>
      <c r="V1460" s="26">
        <f>IF(E1460="","",SUMIF(OUTBOUND!$G:$G,WMS!E1460,OUTBOUND!$L:$L))</f>
        <v>6</v>
      </c>
      <c r="W1460" s="26">
        <f>IF(E1460="","",SUMIF(OUTBOUND!$G:$G,WMS!E1460,OUTBOUND!$M:$M))</f>
        <v>72</v>
      </c>
      <c r="X1460" s="73">
        <f>IF(E1460="","",SUMIF(OUTBOUND!$G:$G,WMS!E1460,OUTBOUND!$O:$O))</f>
        <v>30</v>
      </c>
      <c r="Y1460" s="73">
        <f>IF(E1460="","",SUMIF(OUTBOUND!$G:$G,WMS!E1460,OUTBOUND!$AC:$AC))</f>
        <v>27.6</v>
      </c>
      <c r="Z1460" s="73">
        <f>IF(E1460="","",SUMIF(OUTBOUND!$G:$G,WMS!E1460,OUTBOUND!$P:$P))</f>
        <v>0.084</v>
      </c>
      <c r="AA1460" s="26">
        <f t="shared" si="496"/>
        <v>0</v>
      </c>
      <c r="AB1460" s="26">
        <f t="shared" si="497"/>
        <v>0</v>
      </c>
      <c r="AC1460" s="73">
        <f t="shared" si="498"/>
        <v>0</v>
      </c>
      <c r="AD1460" s="73">
        <f t="shared" si="499"/>
        <v>2.8421709430404e-14</v>
      </c>
      <c r="AE1460" s="73">
        <f t="shared" si="500"/>
        <v>-0.004</v>
      </c>
      <c r="AF1460" s="82" t="e">
        <f t="shared" si="501"/>
        <v>#DIV/0!</v>
      </c>
      <c r="AG1460" s="60" t="s">
        <v>3310</v>
      </c>
    </row>
    <row r="1461" spans="1:32">
      <c r="A1461" s="43" t="s">
        <v>3685</v>
      </c>
      <c r="B1461" s="19" t="s">
        <v>2441</v>
      </c>
      <c r="C1461" s="19" t="s">
        <v>4504</v>
      </c>
      <c r="D1461" s="19" t="s">
        <v>4626</v>
      </c>
      <c r="E1461" s="58" t="str">
        <f t="shared" si="490"/>
        <v>KG-ARI-1909-00203-04743/42756514</v>
      </c>
      <c r="F1461" s="19" t="s">
        <v>2443</v>
      </c>
      <c r="G1461" s="19" t="s">
        <v>2448</v>
      </c>
      <c r="H1461" s="45">
        <v>43737</v>
      </c>
      <c r="I1461" s="46">
        <v>15</v>
      </c>
      <c r="J1461" s="46">
        <v>150</v>
      </c>
      <c r="K1461" s="67">
        <f t="shared" si="491"/>
        <v>10</v>
      </c>
      <c r="L1461" s="47">
        <v>2.2</v>
      </c>
      <c r="M1461" s="68">
        <f t="shared" si="492"/>
        <v>33</v>
      </c>
      <c r="N1461" s="46">
        <v>36.7</v>
      </c>
      <c r="O1461" s="46">
        <v>16.3</v>
      </c>
      <c r="P1461" s="46">
        <v>12.1</v>
      </c>
      <c r="Q1461" s="73">
        <f t="shared" si="493"/>
        <v>0.007</v>
      </c>
      <c r="R1461" s="67">
        <f t="shared" si="494"/>
        <v>0.11</v>
      </c>
      <c r="S1461" s="74">
        <f t="shared" si="495"/>
        <v>0.17</v>
      </c>
      <c r="T1461" s="51">
        <v>25.5</v>
      </c>
      <c r="U1461" s="52" t="s">
        <v>4037</v>
      </c>
      <c r="V1461" s="26">
        <f>IF(E1461="","",SUMIF(OUTBOUND!$G:$G,WMS!E1461,OUTBOUND!$L:$L))</f>
        <v>11</v>
      </c>
      <c r="W1461" s="26">
        <f>IF(E1461="","",SUMIF(OUTBOUND!$G:$G,WMS!E1461,OUTBOUND!$M:$M))</f>
        <v>110</v>
      </c>
      <c r="X1461" s="73">
        <f>IF(E1461="","",SUMIF(OUTBOUND!$G:$G,WMS!E1461,OUTBOUND!$O:$O))</f>
        <v>24.2</v>
      </c>
      <c r="Y1461" s="73">
        <f>IF(E1461="","",SUMIF(OUTBOUND!$G:$G,WMS!E1461,OUTBOUND!$AC:$AC))</f>
        <v>18.7</v>
      </c>
      <c r="Z1461" s="73">
        <f>IF(E1461="","",SUMIF(OUTBOUND!$G:$G,WMS!E1461,OUTBOUND!$P:$P))</f>
        <v>0.077</v>
      </c>
      <c r="AA1461" s="26">
        <f t="shared" si="496"/>
        <v>4</v>
      </c>
      <c r="AB1461" s="26">
        <f t="shared" si="497"/>
        <v>40</v>
      </c>
      <c r="AC1461" s="73">
        <f t="shared" si="498"/>
        <v>8.8</v>
      </c>
      <c r="AD1461" s="73">
        <f t="shared" si="499"/>
        <v>6.8</v>
      </c>
      <c r="AE1461" s="73">
        <f t="shared" si="500"/>
        <v>0.033</v>
      </c>
      <c r="AF1461" s="82" t="b">
        <f t="shared" si="501"/>
        <v>1</v>
      </c>
    </row>
    <row r="1462" spans="1:32">
      <c r="A1462" s="43" t="s">
        <v>3685</v>
      </c>
      <c r="B1462" s="19" t="s">
        <v>2453</v>
      </c>
      <c r="C1462" s="19" t="s">
        <v>4627</v>
      </c>
      <c r="D1462" s="19" t="s">
        <v>3831</v>
      </c>
      <c r="E1462" s="58" t="str">
        <f t="shared" si="490"/>
        <v>KG-ARI-1909-00203-04671/42478164</v>
      </c>
      <c r="F1462" s="19" t="s">
        <v>2455</v>
      </c>
      <c r="G1462" s="19" t="s">
        <v>2456</v>
      </c>
      <c r="H1462" s="45">
        <v>43737</v>
      </c>
      <c r="I1462" s="46">
        <v>15</v>
      </c>
      <c r="J1462" s="46">
        <v>300</v>
      </c>
      <c r="K1462" s="67">
        <f t="shared" si="491"/>
        <v>20</v>
      </c>
      <c r="L1462" s="47">
        <v>1.01</v>
      </c>
      <c r="M1462" s="68">
        <f t="shared" si="492"/>
        <v>15.15</v>
      </c>
      <c r="N1462" s="46">
        <v>24.5</v>
      </c>
      <c r="O1462" s="46">
        <v>24.5</v>
      </c>
      <c r="P1462" s="46">
        <v>20.5</v>
      </c>
      <c r="Q1462" s="73">
        <f t="shared" si="493"/>
        <v>0.012</v>
      </c>
      <c r="R1462" s="67">
        <f t="shared" si="494"/>
        <v>0.18</v>
      </c>
      <c r="S1462" s="74">
        <f t="shared" si="495"/>
        <v>0.035</v>
      </c>
      <c r="T1462" s="51">
        <v>10.5</v>
      </c>
      <c r="U1462" s="52" t="s">
        <v>3678</v>
      </c>
      <c r="V1462" s="26">
        <f>IF(E1462="","",SUMIF(OUTBOUND!$G:$G,WMS!E1462,OUTBOUND!$L:$L))</f>
        <v>7</v>
      </c>
      <c r="W1462" s="26">
        <f>IF(E1462="","",SUMIF(OUTBOUND!$G:$G,WMS!E1462,OUTBOUND!$M:$M))</f>
        <v>140</v>
      </c>
      <c r="X1462" s="73">
        <f>IF(E1462="","",SUMIF(OUTBOUND!$G:$G,WMS!E1462,OUTBOUND!$O:$O))</f>
        <v>7.07</v>
      </c>
      <c r="Y1462" s="73">
        <f>IF(E1462="","",SUMIF(OUTBOUND!$G:$G,WMS!E1462,OUTBOUND!$AC:$AC))</f>
        <v>4.9</v>
      </c>
      <c r="Z1462" s="73">
        <f>IF(E1462="","",SUMIF(OUTBOUND!$G:$G,WMS!E1462,OUTBOUND!$P:$P))</f>
        <v>0.084</v>
      </c>
      <c r="AA1462" s="26">
        <f t="shared" si="496"/>
        <v>8</v>
      </c>
      <c r="AB1462" s="26">
        <f t="shared" si="497"/>
        <v>160</v>
      </c>
      <c r="AC1462" s="73">
        <f t="shared" si="498"/>
        <v>8.08</v>
      </c>
      <c r="AD1462" s="73">
        <f t="shared" si="499"/>
        <v>5.6</v>
      </c>
      <c r="AE1462" s="73">
        <f t="shared" si="500"/>
        <v>0.096</v>
      </c>
      <c r="AF1462" s="82" t="b">
        <f t="shared" si="501"/>
        <v>1</v>
      </c>
    </row>
    <row r="1463" spans="1:32">
      <c r="A1463" s="43" t="s">
        <v>3685</v>
      </c>
      <c r="B1463" s="19" t="s">
        <v>2453</v>
      </c>
      <c r="C1463" s="19" t="s">
        <v>4627</v>
      </c>
      <c r="D1463" s="19" t="s">
        <v>4095</v>
      </c>
      <c r="E1463" s="58" t="str">
        <f t="shared" si="490"/>
        <v>KG-ARI-1909-00203-04671/42768708</v>
      </c>
      <c r="F1463" s="19" t="s">
        <v>2455</v>
      </c>
      <c r="G1463" s="19" t="s">
        <v>2457</v>
      </c>
      <c r="H1463" s="45">
        <v>43737</v>
      </c>
      <c r="I1463" s="46">
        <v>15</v>
      </c>
      <c r="J1463" s="46">
        <v>180</v>
      </c>
      <c r="K1463" s="67">
        <f t="shared" si="491"/>
        <v>12</v>
      </c>
      <c r="L1463" s="47">
        <v>0.5</v>
      </c>
      <c r="M1463" s="68">
        <f t="shared" si="492"/>
        <v>7.5</v>
      </c>
      <c r="N1463" s="46">
        <v>21.3</v>
      </c>
      <c r="O1463" s="46">
        <v>9.8</v>
      </c>
      <c r="P1463" s="46">
        <v>9.9</v>
      </c>
      <c r="Q1463" s="73">
        <f t="shared" si="493"/>
        <v>0.002</v>
      </c>
      <c r="R1463" s="67">
        <f t="shared" si="494"/>
        <v>0.03</v>
      </c>
      <c r="S1463" s="74">
        <f t="shared" si="495"/>
        <v>0.03</v>
      </c>
      <c r="T1463" s="51">
        <v>5.4</v>
      </c>
      <c r="U1463" s="52" t="s">
        <v>3678</v>
      </c>
      <c r="V1463" s="26">
        <f>IF(E1463="","",SUMIF(OUTBOUND!$G:$G,WMS!E1463,OUTBOUND!$L:$L))</f>
        <v>2</v>
      </c>
      <c r="W1463" s="26">
        <f>IF(E1463="","",SUMIF(OUTBOUND!$G:$G,WMS!E1463,OUTBOUND!$M:$M))</f>
        <v>24</v>
      </c>
      <c r="X1463" s="73">
        <f>IF(E1463="","",SUMIF(OUTBOUND!$G:$G,WMS!E1463,OUTBOUND!$O:$O))</f>
        <v>1</v>
      </c>
      <c r="Y1463" s="73">
        <f>IF(E1463="","",SUMIF(OUTBOUND!$G:$G,WMS!E1463,OUTBOUND!$AC:$AC))</f>
        <v>0.72</v>
      </c>
      <c r="Z1463" s="73">
        <f>IF(E1463="","",SUMIF(OUTBOUND!$G:$G,WMS!E1463,OUTBOUND!$P:$P))</f>
        <v>0.004</v>
      </c>
      <c r="AA1463" s="26">
        <f t="shared" si="496"/>
        <v>13</v>
      </c>
      <c r="AB1463" s="26">
        <f t="shared" si="497"/>
        <v>156</v>
      </c>
      <c r="AC1463" s="73">
        <f t="shared" si="498"/>
        <v>6.5</v>
      </c>
      <c r="AD1463" s="73">
        <f t="shared" si="499"/>
        <v>4.68</v>
      </c>
      <c r="AE1463" s="73">
        <f t="shared" si="500"/>
        <v>0.026</v>
      </c>
      <c r="AF1463" s="82" t="b">
        <f t="shared" si="501"/>
        <v>1</v>
      </c>
    </row>
    <row r="1464" spans="1:32">
      <c r="A1464" s="43" t="s">
        <v>3685</v>
      </c>
      <c r="B1464" s="19" t="s">
        <v>2453</v>
      </c>
      <c r="C1464" s="19" t="s">
        <v>4627</v>
      </c>
      <c r="D1464" s="19" t="s">
        <v>4628</v>
      </c>
      <c r="E1464" s="58" t="str">
        <f t="shared" si="490"/>
        <v>KG-ARI-1909-00203-04671/42768722</v>
      </c>
      <c r="F1464" s="19" t="s">
        <v>2455</v>
      </c>
      <c r="G1464" s="19" t="s">
        <v>2459</v>
      </c>
      <c r="H1464" s="45">
        <v>43737</v>
      </c>
      <c r="I1464" s="46">
        <v>10</v>
      </c>
      <c r="J1464" s="46">
        <v>120</v>
      </c>
      <c r="K1464" s="67">
        <f t="shared" si="491"/>
        <v>12</v>
      </c>
      <c r="L1464" s="47">
        <v>0.46</v>
      </c>
      <c r="M1464" s="68">
        <f t="shared" si="492"/>
        <v>4.6</v>
      </c>
      <c r="N1464" s="46">
        <v>23.3</v>
      </c>
      <c r="O1464" s="46">
        <v>23</v>
      </c>
      <c r="P1464" s="46">
        <v>10</v>
      </c>
      <c r="Q1464" s="73">
        <f t="shared" si="493"/>
        <v>0.005</v>
      </c>
      <c r="R1464" s="67">
        <f t="shared" si="494"/>
        <v>0.05</v>
      </c>
      <c r="S1464" s="74">
        <f t="shared" si="495"/>
        <v>0.02</v>
      </c>
      <c r="T1464" s="51">
        <v>2.4</v>
      </c>
      <c r="U1464" s="52" t="s">
        <v>3678</v>
      </c>
      <c r="V1464" s="26">
        <f>IF(E1464="","",SUMIF(OUTBOUND!$G:$G,WMS!E1464,OUTBOUND!$L:$L))</f>
        <v>2</v>
      </c>
      <c r="W1464" s="26">
        <f>IF(E1464="","",SUMIF(OUTBOUND!$G:$G,WMS!E1464,OUTBOUND!$M:$M))</f>
        <v>24</v>
      </c>
      <c r="X1464" s="73">
        <f>IF(E1464="","",SUMIF(OUTBOUND!$G:$G,WMS!E1464,OUTBOUND!$O:$O))</f>
        <v>0.92</v>
      </c>
      <c r="Y1464" s="73">
        <f>IF(E1464="","",SUMIF(OUTBOUND!$G:$G,WMS!E1464,OUTBOUND!$AC:$AC))</f>
        <v>0.48</v>
      </c>
      <c r="Z1464" s="73">
        <f>IF(E1464="","",SUMIF(OUTBOUND!$G:$G,WMS!E1464,OUTBOUND!$P:$P))</f>
        <v>0.01</v>
      </c>
      <c r="AA1464" s="26">
        <f t="shared" si="496"/>
        <v>8</v>
      </c>
      <c r="AB1464" s="26">
        <f t="shared" si="497"/>
        <v>96</v>
      </c>
      <c r="AC1464" s="73">
        <f t="shared" si="498"/>
        <v>3.68</v>
      </c>
      <c r="AD1464" s="73">
        <f t="shared" si="499"/>
        <v>1.92</v>
      </c>
      <c r="AE1464" s="73">
        <f t="shared" si="500"/>
        <v>0.04</v>
      </c>
      <c r="AF1464" s="82" t="b">
        <f t="shared" si="501"/>
        <v>1</v>
      </c>
    </row>
    <row r="1465" spans="1:32">
      <c r="A1465" s="43" t="s">
        <v>3685</v>
      </c>
      <c r="B1465" s="19" t="s">
        <v>2453</v>
      </c>
      <c r="C1465" s="19" t="s">
        <v>4627</v>
      </c>
      <c r="D1465" s="19" t="s">
        <v>4629</v>
      </c>
      <c r="E1465" s="58" t="str">
        <f t="shared" si="490"/>
        <v>KG-ARI-1909-00203-04671/42768739</v>
      </c>
      <c r="F1465" s="19" t="s">
        <v>2455</v>
      </c>
      <c r="G1465" s="19" t="s">
        <v>2461</v>
      </c>
      <c r="H1465" s="45">
        <v>43737</v>
      </c>
      <c r="I1465" s="46">
        <v>15</v>
      </c>
      <c r="J1465" s="46">
        <v>180</v>
      </c>
      <c r="K1465" s="67">
        <f t="shared" si="491"/>
        <v>12</v>
      </c>
      <c r="L1465" s="47">
        <v>0.63</v>
      </c>
      <c r="M1465" s="68">
        <f t="shared" si="492"/>
        <v>9.45</v>
      </c>
      <c r="N1465" s="46">
        <v>24</v>
      </c>
      <c r="O1465" s="46">
        <v>16.5</v>
      </c>
      <c r="P1465" s="46">
        <v>23.3</v>
      </c>
      <c r="Q1465" s="73">
        <f t="shared" si="493"/>
        <v>0.009</v>
      </c>
      <c r="R1465" s="67">
        <f t="shared" si="494"/>
        <v>0.14</v>
      </c>
      <c r="S1465" s="74">
        <f t="shared" si="495"/>
        <v>0.025</v>
      </c>
      <c r="T1465" s="51">
        <v>4.5</v>
      </c>
      <c r="U1465" s="52" t="s">
        <v>3678</v>
      </c>
      <c r="V1465" s="26">
        <f>IF(E1465="","",SUMIF(OUTBOUND!$G:$G,WMS!E1465,OUTBOUND!$L:$L))</f>
        <v>5</v>
      </c>
      <c r="W1465" s="26">
        <f>IF(E1465="","",SUMIF(OUTBOUND!$G:$G,WMS!E1465,OUTBOUND!$M:$M))</f>
        <v>60</v>
      </c>
      <c r="X1465" s="73">
        <f>IF(E1465="","",SUMIF(OUTBOUND!$G:$G,WMS!E1465,OUTBOUND!$O:$O))</f>
        <v>3.15</v>
      </c>
      <c r="Y1465" s="73">
        <f>IF(E1465="","",SUMIF(OUTBOUND!$G:$G,WMS!E1465,OUTBOUND!$AC:$AC))</f>
        <v>1.5</v>
      </c>
      <c r="Z1465" s="73">
        <f>IF(E1465="","",SUMIF(OUTBOUND!$G:$G,WMS!E1465,OUTBOUND!$P:$P))</f>
        <v>0.045</v>
      </c>
      <c r="AA1465" s="26">
        <f t="shared" si="496"/>
        <v>10</v>
      </c>
      <c r="AB1465" s="26">
        <f t="shared" si="497"/>
        <v>120</v>
      </c>
      <c r="AC1465" s="73">
        <f t="shared" si="498"/>
        <v>6.3</v>
      </c>
      <c r="AD1465" s="73">
        <f t="shared" si="499"/>
        <v>3</v>
      </c>
      <c r="AE1465" s="73">
        <f t="shared" si="500"/>
        <v>0.095</v>
      </c>
      <c r="AF1465" s="82" t="b">
        <f t="shared" si="501"/>
        <v>1</v>
      </c>
    </row>
    <row r="1466" spans="1:33">
      <c r="A1466" s="61" t="s">
        <v>3685</v>
      </c>
      <c r="B1466" s="62" t="s">
        <v>2453</v>
      </c>
      <c r="C1466" s="62" t="s">
        <v>4627</v>
      </c>
      <c r="D1466" s="62" t="s">
        <v>4630</v>
      </c>
      <c r="E1466" s="58" t="str">
        <f t="shared" si="490"/>
        <v>KG-ARI-1909-00203-04671/42627487</v>
      </c>
      <c r="F1466" s="19" t="s">
        <v>2455</v>
      </c>
      <c r="G1466" s="19" t="s">
        <v>2463</v>
      </c>
      <c r="H1466" s="45">
        <v>43737</v>
      </c>
      <c r="I1466" s="46">
        <v>8</v>
      </c>
      <c r="J1466" s="46">
        <v>128</v>
      </c>
      <c r="K1466" s="67">
        <f t="shared" si="491"/>
        <v>16</v>
      </c>
      <c r="L1466" s="47">
        <v>0.66</v>
      </c>
      <c r="M1466" s="68">
        <f t="shared" si="492"/>
        <v>5.28</v>
      </c>
      <c r="N1466" s="46">
        <v>28.5</v>
      </c>
      <c r="O1466" s="46">
        <v>22.7</v>
      </c>
      <c r="P1466" s="46">
        <v>14.5</v>
      </c>
      <c r="Q1466" s="73">
        <f t="shared" si="493"/>
        <v>0.009</v>
      </c>
      <c r="R1466" s="67">
        <f t="shared" si="494"/>
        <v>0.08</v>
      </c>
      <c r="S1466" s="74">
        <f t="shared" si="495"/>
        <v>0.026875</v>
      </c>
      <c r="T1466" s="51">
        <v>3.44</v>
      </c>
      <c r="U1466" s="52" t="s">
        <v>3678</v>
      </c>
      <c r="V1466" s="26">
        <f>IF(E1466="","",SUMIF(OUTBOUND!$G:$G,WMS!E1466,OUTBOUND!$L:$L))</f>
        <v>8</v>
      </c>
      <c r="W1466" s="26">
        <f>IF(E1466="","",SUMIF(OUTBOUND!$G:$G,WMS!E1466,OUTBOUND!$M:$M))</f>
        <v>128</v>
      </c>
      <c r="X1466" s="73">
        <f>IF(E1466="","",SUMIF(OUTBOUND!$G:$G,WMS!E1466,OUTBOUND!$O:$O))</f>
        <v>5.28</v>
      </c>
      <c r="Y1466" s="73">
        <f>IF(E1466="","",SUMIF(OUTBOUND!$G:$G,WMS!E1466,OUTBOUND!$AC:$AC))</f>
        <v>3.44</v>
      </c>
      <c r="Z1466" s="73">
        <f>IF(E1466="","",SUMIF(OUTBOUND!$G:$G,WMS!E1466,OUTBOUND!$P:$P))</f>
        <v>0.072</v>
      </c>
      <c r="AA1466" s="26">
        <f t="shared" si="496"/>
        <v>0</v>
      </c>
      <c r="AB1466" s="26">
        <f t="shared" si="497"/>
        <v>0</v>
      </c>
      <c r="AC1466" s="73">
        <f t="shared" si="498"/>
        <v>0</v>
      </c>
      <c r="AD1466" s="73">
        <f t="shared" si="499"/>
        <v>0</v>
      </c>
      <c r="AE1466" s="73">
        <f t="shared" si="500"/>
        <v>0.00800000000000001</v>
      </c>
      <c r="AF1466" s="82" t="e">
        <f t="shared" si="501"/>
        <v>#DIV/0!</v>
      </c>
      <c r="AG1466" s="60" t="s">
        <v>3310</v>
      </c>
    </row>
    <row r="1467" spans="1:32">
      <c r="A1467" s="43" t="s">
        <v>3685</v>
      </c>
      <c r="B1467" s="19" t="s">
        <v>2453</v>
      </c>
      <c r="C1467" s="19" t="s">
        <v>4627</v>
      </c>
      <c r="D1467" s="19" t="s">
        <v>4631</v>
      </c>
      <c r="E1467" s="58" t="str">
        <f t="shared" si="490"/>
        <v>KG-ARI-1909-00203-04671/42627616</v>
      </c>
      <c r="F1467" s="19" t="s">
        <v>2455</v>
      </c>
      <c r="G1467" s="19" t="s">
        <v>2463</v>
      </c>
      <c r="H1467" s="45">
        <v>43737</v>
      </c>
      <c r="I1467" s="46">
        <v>9</v>
      </c>
      <c r="J1467" s="46">
        <v>144</v>
      </c>
      <c r="K1467" s="67">
        <f t="shared" si="491"/>
        <v>16</v>
      </c>
      <c r="L1467" s="47">
        <v>0.66</v>
      </c>
      <c r="M1467" s="68">
        <f t="shared" si="492"/>
        <v>5.94</v>
      </c>
      <c r="N1467" s="46">
        <v>28.5</v>
      </c>
      <c r="O1467" s="46">
        <v>22.7</v>
      </c>
      <c r="P1467" s="46">
        <v>14.5</v>
      </c>
      <c r="Q1467" s="73">
        <f t="shared" si="493"/>
        <v>0.009</v>
      </c>
      <c r="R1467" s="67">
        <f t="shared" si="494"/>
        <v>0.08</v>
      </c>
      <c r="S1467" s="74">
        <f t="shared" si="495"/>
        <v>0.026875</v>
      </c>
      <c r="T1467" s="51">
        <v>3.87</v>
      </c>
      <c r="U1467" s="52" t="s">
        <v>3678</v>
      </c>
      <c r="V1467" s="26">
        <f>IF(E1467="","",SUMIF(OUTBOUND!$G:$G,WMS!E1467,OUTBOUND!$L:$L))</f>
        <v>4</v>
      </c>
      <c r="W1467" s="26">
        <f>IF(E1467="","",SUMIF(OUTBOUND!$G:$G,WMS!E1467,OUTBOUND!$M:$M))</f>
        <v>64</v>
      </c>
      <c r="X1467" s="73">
        <f>IF(E1467="","",SUMIF(OUTBOUND!$G:$G,WMS!E1467,OUTBOUND!$O:$O))</f>
        <v>2.64</v>
      </c>
      <c r="Y1467" s="73">
        <f>IF(E1467="","",SUMIF(OUTBOUND!$G:$G,WMS!E1467,OUTBOUND!$AC:$AC))</f>
        <v>1.72</v>
      </c>
      <c r="Z1467" s="73">
        <f>IF(E1467="","",SUMIF(OUTBOUND!$G:$G,WMS!E1467,OUTBOUND!$P:$P))</f>
        <v>0.036</v>
      </c>
      <c r="AA1467" s="26">
        <f t="shared" si="496"/>
        <v>5</v>
      </c>
      <c r="AB1467" s="26">
        <f t="shared" si="497"/>
        <v>80</v>
      </c>
      <c r="AC1467" s="73">
        <f t="shared" si="498"/>
        <v>3.3</v>
      </c>
      <c r="AD1467" s="73">
        <f t="shared" si="499"/>
        <v>2.15</v>
      </c>
      <c r="AE1467" s="73">
        <f t="shared" si="500"/>
        <v>0.044</v>
      </c>
      <c r="AF1467" s="82" t="b">
        <f t="shared" si="501"/>
        <v>1</v>
      </c>
    </row>
    <row r="1468" spans="1:32">
      <c r="A1468" s="43" t="s">
        <v>3685</v>
      </c>
      <c r="B1468" s="19" t="s">
        <v>2453</v>
      </c>
      <c r="C1468" s="19" t="s">
        <v>4627</v>
      </c>
      <c r="D1468" s="19" t="s">
        <v>4632</v>
      </c>
      <c r="E1468" s="58" t="str">
        <f t="shared" si="490"/>
        <v>KG-ARI-1909-00203-04671/42627357</v>
      </c>
      <c r="F1468" s="19" t="s">
        <v>2455</v>
      </c>
      <c r="G1468" s="19" t="s">
        <v>2456</v>
      </c>
      <c r="H1468" s="45">
        <v>43737</v>
      </c>
      <c r="I1468" s="46">
        <v>6</v>
      </c>
      <c r="J1468" s="46">
        <v>96</v>
      </c>
      <c r="K1468" s="67">
        <f t="shared" si="491"/>
        <v>16</v>
      </c>
      <c r="L1468" s="47">
        <v>1.01</v>
      </c>
      <c r="M1468" s="68">
        <f t="shared" si="492"/>
        <v>6.06</v>
      </c>
      <c r="N1468" s="46">
        <v>25.5</v>
      </c>
      <c r="O1468" s="46">
        <v>25.5</v>
      </c>
      <c r="P1468" s="46">
        <v>22.5</v>
      </c>
      <c r="Q1468" s="73">
        <f t="shared" si="493"/>
        <v>0.015</v>
      </c>
      <c r="R1468" s="67">
        <f t="shared" si="494"/>
        <v>0.09</v>
      </c>
      <c r="S1468" s="74">
        <f t="shared" si="495"/>
        <v>0.045</v>
      </c>
      <c r="T1468" s="51">
        <v>4.32</v>
      </c>
      <c r="U1468" s="52" t="s">
        <v>3678</v>
      </c>
      <c r="V1468" s="26">
        <f>IF(E1468="","",SUMIF(OUTBOUND!$G:$G,WMS!E1468,OUTBOUND!$L:$L))</f>
        <v>5</v>
      </c>
      <c r="W1468" s="26">
        <f>IF(E1468="","",SUMIF(OUTBOUND!$G:$G,WMS!E1468,OUTBOUND!$M:$M))</f>
        <v>80</v>
      </c>
      <c r="X1468" s="73">
        <f>IF(E1468="","",SUMIF(OUTBOUND!$G:$G,WMS!E1468,OUTBOUND!$O:$O))</f>
        <v>5.05</v>
      </c>
      <c r="Y1468" s="73">
        <f>IF(E1468="","",SUMIF(OUTBOUND!$G:$G,WMS!E1468,OUTBOUND!$AC:$AC))</f>
        <v>3.6</v>
      </c>
      <c r="Z1468" s="73">
        <f>IF(E1468="","",SUMIF(OUTBOUND!$G:$G,WMS!E1468,OUTBOUND!$P:$P))</f>
        <v>0.075</v>
      </c>
      <c r="AA1468" s="26">
        <f t="shared" si="496"/>
        <v>1</v>
      </c>
      <c r="AB1468" s="26">
        <f t="shared" si="497"/>
        <v>16</v>
      </c>
      <c r="AC1468" s="73">
        <f t="shared" si="498"/>
        <v>1.01</v>
      </c>
      <c r="AD1468" s="73">
        <f t="shared" si="499"/>
        <v>0.720000000000001</v>
      </c>
      <c r="AE1468" s="73">
        <f t="shared" si="500"/>
        <v>0.015</v>
      </c>
      <c r="AF1468" s="82" t="b">
        <f t="shared" si="501"/>
        <v>1</v>
      </c>
    </row>
    <row r="1469" spans="1:32">
      <c r="A1469" s="43" t="s">
        <v>3685</v>
      </c>
      <c r="B1469" s="19" t="s">
        <v>2453</v>
      </c>
      <c r="C1469" s="19" t="s">
        <v>4627</v>
      </c>
      <c r="D1469" s="19" t="s">
        <v>3796</v>
      </c>
      <c r="E1469" s="58" t="str">
        <f t="shared" si="490"/>
        <v>KG-ARI-1909-00203-04671/42435211</v>
      </c>
      <c r="F1469" s="19" t="s">
        <v>2455</v>
      </c>
      <c r="G1469" s="19" t="s">
        <v>2464</v>
      </c>
      <c r="H1469" s="45">
        <v>43737</v>
      </c>
      <c r="I1469" s="46">
        <v>20</v>
      </c>
      <c r="J1469" s="46">
        <v>280</v>
      </c>
      <c r="K1469" s="67">
        <f t="shared" si="491"/>
        <v>14</v>
      </c>
      <c r="L1469" s="47">
        <v>1.19</v>
      </c>
      <c r="M1469" s="68">
        <f t="shared" si="492"/>
        <v>23.8</v>
      </c>
      <c r="N1469" s="46">
        <v>21</v>
      </c>
      <c r="O1469" s="46">
        <v>12.5</v>
      </c>
      <c r="P1469" s="46">
        <v>12</v>
      </c>
      <c r="Q1469" s="73">
        <f t="shared" si="493"/>
        <v>0.003</v>
      </c>
      <c r="R1469" s="67">
        <f t="shared" si="494"/>
        <v>0.06</v>
      </c>
      <c r="S1469" s="74">
        <f t="shared" si="495"/>
        <v>0.04</v>
      </c>
      <c r="T1469" s="51">
        <v>11.2</v>
      </c>
      <c r="U1469" s="52" t="s">
        <v>3678</v>
      </c>
      <c r="V1469" s="26">
        <f>IF(E1469="","",SUMIF(OUTBOUND!$G:$G,WMS!E1469,OUTBOUND!$L:$L))</f>
        <v>0</v>
      </c>
      <c r="W1469" s="26">
        <f>IF(E1469="","",SUMIF(OUTBOUND!$G:$G,WMS!E1469,OUTBOUND!$M:$M))</f>
        <v>0</v>
      </c>
      <c r="X1469" s="73">
        <f>IF(E1469="","",SUMIF(OUTBOUND!$G:$G,WMS!E1469,OUTBOUND!$O:$O))</f>
        <v>0</v>
      </c>
      <c r="Y1469" s="73">
        <f>IF(E1469="","",SUMIF(OUTBOUND!$G:$G,WMS!E1469,OUTBOUND!$AC:$AC))</f>
        <v>0</v>
      </c>
      <c r="Z1469" s="73">
        <f>IF(E1469="","",SUMIF(OUTBOUND!$G:$G,WMS!E1469,OUTBOUND!$P:$P))</f>
        <v>0</v>
      </c>
      <c r="AA1469" s="26">
        <f t="shared" si="496"/>
        <v>20</v>
      </c>
      <c r="AB1469" s="26">
        <f t="shared" si="497"/>
        <v>280</v>
      </c>
      <c r="AC1469" s="73">
        <f t="shared" si="498"/>
        <v>23.8</v>
      </c>
      <c r="AD1469" s="73">
        <f t="shared" si="499"/>
        <v>11.2</v>
      </c>
      <c r="AE1469" s="73">
        <f t="shared" si="500"/>
        <v>0.06</v>
      </c>
      <c r="AF1469" s="82" t="b">
        <f t="shared" si="501"/>
        <v>1</v>
      </c>
    </row>
    <row r="1470" spans="1:32">
      <c r="A1470" s="43" t="s">
        <v>3685</v>
      </c>
      <c r="B1470" s="19" t="s">
        <v>2453</v>
      </c>
      <c r="C1470" s="19" t="s">
        <v>4627</v>
      </c>
      <c r="D1470" s="19" t="s">
        <v>4633</v>
      </c>
      <c r="E1470" s="58" t="str">
        <f t="shared" ref="E1470:E1533" si="502">IF(D1470="","",C1470&amp;"/"&amp;D1470)</f>
        <v>KG-ARI-1909-00203-04671/42627364</v>
      </c>
      <c r="F1470" s="19" t="s">
        <v>2455</v>
      </c>
      <c r="G1470" s="19" t="s">
        <v>2456</v>
      </c>
      <c r="H1470" s="45">
        <v>43737</v>
      </c>
      <c r="I1470" s="46">
        <v>8</v>
      </c>
      <c r="J1470" s="46">
        <v>128</v>
      </c>
      <c r="K1470" s="67">
        <f t="shared" ref="K1470:K1533" si="503">IF(J1470="","",J1470/I1470)</f>
        <v>16</v>
      </c>
      <c r="L1470" s="47">
        <v>1.01</v>
      </c>
      <c r="M1470" s="68">
        <f t="shared" ref="M1470:M1533" si="504">IF(L1470="","",ROUND(I1470*L1470,3))</f>
        <v>8.08</v>
      </c>
      <c r="N1470" s="46">
        <v>25.5</v>
      </c>
      <c r="O1470" s="46">
        <v>25.5</v>
      </c>
      <c r="P1470" s="46">
        <v>22.5</v>
      </c>
      <c r="Q1470" s="73">
        <f t="shared" ref="Q1470:Q1533" si="505">IF(P1470="","",ROUND(N1470*O1470*P1470/1000000,3))</f>
        <v>0.015</v>
      </c>
      <c r="R1470" s="67">
        <f t="shared" ref="R1470:R1533" si="506">IF(Q1470="","",ROUND(N1470*O1470*P1470/1000000*I1470,2))</f>
        <v>0.12</v>
      </c>
      <c r="S1470" s="74">
        <f t="shared" ref="S1470:S1533" si="507">IF(T1470="","",T1470/J1470)</f>
        <v>0.045</v>
      </c>
      <c r="T1470" s="51">
        <v>5.76</v>
      </c>
      <c r="U1470" s="52" t="s">
        <v>3678</v>
      </c>
      <c r="V1470" s="26">
        <f>IF(E1470="","",SUMIF(OUTBOUND!$G:$G,WMS!E1470,OUTBOUND!$L:$L))</f>
        <v>2</v>
      </c>
      <c r="W1470" s="26">
        <f>IF(E1470="","",SUMIF(OUTBOUND!$G:$G,WMS!E1470,OUTBOUND!$M:$M))</f>
        <v>32</v>
      </c>
      <c r="X1470" s="73">
        <f>IF(E1470="","",SUMIF(OUTBOUND!$G:$G,WMS!E1470,OUTBOUND!$O:$O))</f>
        <v>2.02</v>
      </c>
      <c r="Y1470" s="73">
        <f>IF(E1470="","",SUMIF(OUTBOUND!$G:$G,WMS!E1470,OUTBOUND!$AC:$AC))</f>
        <v>1.44</v>
      </c>
      <c r="Z1470" s="73">
        <f>IF(E1470="","",SUMIF(OUTBOUND!$G:$G,WMS!E1470,OUTBOUND!$P:$P))</f>
        <v>0.03</v>
      </c>
      <c r="AA1470" s="26">
        <f t="shared" ref="AA1470:AA1533" si="508">IF(I1470="","",I1470-V1470)</f>
        <v>6</v>
      </c>
      <c r="AB1470" s="26">
        <f t="shared" ref="AB1470:AB1533" si="509">IF(J1470="","",J1470-W1470)</f>
        <v>96</v>
      </c>
      <c r="AC1470" s="73">
        <f t="shared" ref="AC1470:AC1533" si="510">IF(M1470="","",M1470-X1470)</f>
        <v>6.06</v>
      </c>
      <c r="AD1470" s="73">
        <f t="shared" ref="AD1470:AD1533" si="511">IF(T1470="","",T1470-Y1470)</f>
        <v>4.32</v>
      </c>
      <c r="AE1470" s="73">
        <f t="shared" ref="AE1470:AE1533" si="512">IF(R1470="","",R1470-Z1470)</f>
        <v>0.09</v>
      </c>
      <c r="AF1470" s="82" t="b">
        <f t="shared" ref="AF1470:AF1533" si="513">IF(AB1470="","",EXACT(K1470,AB1470/AA1470))</f>
        <v>1</v>
      </c>
    </row>
    <row r="1471" spans="1:32">
      <c r="A1471" s="43" t="s">
        <v>3685</v>
      </c>
      <c r="B1471" s="19" t="s">
        <v>2453</v>
      </c>
      <c r="C1471" s="19" t="s">
        <v>4627</v>
      </c>
      <c r="D1471" s="19" t="s">
        <v>3824</v>
      </c>
      <c r="E1471" s="58" t="str">
        <f t="shared" si="502"/>
        <v>KG-ARI-1909-00203-04671/42627531</v>
      </c>
      <c r="F1471" s="19" t="s">
        <v>2455</v>
      </c>
      <c r="G1471" s="19" t="s">
        <v>2463</v>
      </c>
      <c r="H1471" s="45">
        <v>43737</v>
      </c>
      <c r="I1471" s="46">
        <v>7</v>
      </c>
      <c r="J1471" s="46">
        <v>112</v>
      </c>
      <c r="K1471" s="67">
        <f t="shared" si="503"/>
        <v>16</v>
      </c>
      <c r="L1471" s="47">
        <v>0.66</v>
      </c>
      <c r="M1471" s="68">
        <f t="shared" si="504"/>
        <v>4.62</v>
      </c>
      <c r="N1471" s="46">
        <v>28.5</v>
      </c>
      <c r="O1471" s="46">
        <v>22.7</v>
      </c>
      <c r="P1471" s="46">
        <v>14.5</v>
      </c>
      <c r="Q1471" s="73">
        <f t="shared" si="505"/>
        <v>0.009</v>
      </c>
      <c r="R1471" s="67">
        <f t="shared" si="506"/>
        <v>0.07</v>
      </c>
      <c r="S1471" s="74">
        <f t="shared" si="507"/>
        <v>0.026875</v>
      </c>
      <c r="T1471" s="51">
        <v>3.01</v>
      </c>
      <c r="U1471" s="52" t="s">
        <v>3678</v>
      </c>
      <c r="V1471" s="26">
        <f>IF(E1471="","",SUMIF(OUTBOUND!$G:$G,WMS!E1471,OUTBOUND!$L:$L))</f>
        <v>4</v>
      </c>
      <c r="W1471" s="26">
        <f>IF(E1471="","",SUMIF(OUTBOUND!$G:$G,WMS!E1471,OUTBOUND!$M:$M))</f>
        <v>64</v>
      </c>
      <c r="X1471" s="73">
        <f>IF(E1471="","",SUMIF(OUTBOUND!$G:$G,WMS!E1471,OUTBOUND!$O:$O))</f>
        <v>2.64</v>
      </c>
      <c r="Y1471" s="73">
        <f>IF(E1471="","",SUMIF(OUTBOUND!$G:$G,WMS!E1471,OUTBOUND!$AC:$AC))</f>
        <v>1.72</v>
      </c>
      <c r="Z1471" s="73">
        <f>IF(E1471="","",SUMIF(OUTBOUND!$G:$G,WMS!E1471,OUTBOUND!$P:$P))</f>
        <v>0.036</v>
      </c>
      <c r="AA1471" s="26">
        <f t="shared" si="508"/>
        <v>3</v>
      </c>
      <c r="AB1471" s="26">
        <f t="shared" si="509"/>
        <v>48</v>
      </c>
      <c r="AC1471" s="73">
        <f t="shared" si="510"/>
        <v>1.98</v>
      </c>
      <c r="AD1471" s="73">
        <f t="shared" si="511"/>
        <v>1.29</v>
      </c>
      <c r="AE1471" s="73">
        <f t="shared" si="512"/>
        <v>0.034</v>
      </c>
      <c r="AF1471" s="82" t="b">
        <f t="shared" si="513"/>
        <v>1</v>
      </c>
    </row>
    <row r="1472" spans="1:32">
      <c r="A1472" s="43" t="s">
        <v>3685</v>
      </c>
      <c r="B1472" s="19" t="s">
        <v>2453</v>
      </c>
      <c r="C1472" s="19" t="s">
        <v>4627</v>
      </c>
      <c r="D1472" s="19" t="s">
        <v>4634</v>
      </c>
      <c r="E1472" s="58" t="str">
        <f t="shared" si="502"/>
        <v>KG-ARI-1909-00203-04671/42768753</v>
      </c>
      <c r="F1472" s="19" t="s">
        <v>2455</v>
      </c>
      <c r="G1472" s="19" t="s">
        <v>2456</v>
      </c>
      <c r="H1472" s="45">
        <v>43737</v>
      </c>
      <c r="I1472" s="46">
        <v>10</v>
      </c>
      <c r="J1472" s="46">
        <v>160</v>
      </c>
      <c r="K1472" s="67">
        <f t="shared" si="503"/>
        <v>16</v>
      </c>
      <c r="L1472" s="47">
        <v>1.3</v>
      </c>
      <c r="M1472" s="68">
        <f t="shared" si="504"/>
        <v>13</v>
      </c>
      <c r="N1472" s="46">
        <v>27.5</v>
      </c>
      <c r="O1472" s="46">
        <v>27.5</v>
      </c>
      <c r="P1472" s="46">
        <v>23.5</v>
      </c>
      <c r="Q1472" s="73">
        <f t="shared" si="505"/>
        <v>0.018</v>
      </c>
      <c r="R1472" s="67">
        <f t="shared" si="506"/>
        <v>0.18</v>
      </c>
      <c r="S1472" s="74">
        <f t="shared" si="507"/>
        <v>0.06</v>
      </c>
      <c r="T1472" s="51">
        <v>9.6</v>
      </c>
      <c r="U1472" s="52" t="s">
        <v>3678</v>
      </c>
      <c r="V1472" s="26">
        <f>IF(E1472="","",SUMIF(OUTBOUND!$G:$G,WMS!E1472,OUTBOUND!$L:$L))</f>
        <v>4</v>
      </c>
      <c r="W1472" s="26">
        <f>IF(E1472="","",SUMIF(OUTBOUND!$G:$G,WMS!E1472,OUTBOUND!$M:$M))</f>
        <v>64</v>
      </c>
      <c r="X1472" s="73">
        <f>IF(E1472="","",SUMIF(OUTBOUND!$G:$G,WMS!E1472,OUTBOUND!$O:$O))</f>
        <v>5.2</v>
      </c>
      <c r="Y1472" s="73">
        <f>IF(E1472="","",SUMIF(OUTBOUND!$G:$G,WMS!E1472,OUTBOUND!$AC:$AC))</f>
        <v>3.84</v>
      </c>
      <c r="Z1472" s="73">
        <f>IF(E1472="","",SUMIF(OUTBOUND!$G:$G,WMS!E1472,OUTBOUND!$P:$P))</f>
        <v>0.072</v>
      </c>
      <c r="AA1472" s="26">
        <f t="shared" si="508"/>
        <v>6</v>
      </c>
      <c r="AB1472" s="26">
        <f t="shared" si="509"/>
        <v>96</v>
      </c>
      <c r="AC1472" s="73">
        <f t="shared" si="510"/>
        <v>7.8</v>
      </c>
      <c r="AD1472" s="73">
        <f t="shared" si="511"/>
        <v>5.76</v>
      </c>
      <c r="AE1472" s="73">
        <f t="shared" si="512"/>
        <v>0.108</v>
      </c>
      <c r="AF1472" s="82" t="b">
        <f t="shared" si="513"/>
        <v>1</v>
      </c>
    </row>
    <row r="1473" spans="1:32">
      <c r="A1473" s="43" t="s">
        <v>3685</v>
      </c>
      <c r="B1473" s="19" t="s">
        <v>2453</v>
      </c>
      <c r="C1473" s="19" t="s">
        <v>4627</v>
      </c>
      <c r="D1473" s="19" t="s">
        <v>3830</v>
      </c>
      <c r="E1473" s="58" t="str">
        <f t="shared" si="502"/>
        <v>KG-ARI-1909-00203-04671/42627579</v>
      </c>
      <c r="F1473" s="19" t="s">
        <v>2455</v>
      </c>
      <c r="G1473" s="19" t="s">
        <v>2463</v>
      </c>
      <c r="H1473" s="45">
        <v>43737</v>
      </c>
      <c r="I1473" s="46">
        <v>10</v>
      </c>
      <c r="J1473" s="46">
        <v>160</v>
      </c>
      <c r="K1473" s="67">
        <f t="shared" si="503"/>
        <v>16</v>
      </c>
      <c r="L1473" s="47">
        <v>0.66</v>
      </c>
      <c r="M1473" s="68">
        <f t="shared" si="504"/>
        <v>6.6</v>
      </c>
      <c r="N1473" s="46">
        <v>28.5</v>
      </c>
      <c r="O1473" s="46">
        <v>22.7</v>
      </c>
      <c r="P1473" s="46">
        <v>14.5</v>
      </c>
      <c r="Q1473" s="73">
        <f t="shared" si="505"/>
        <v>0.009</v>
      </c>
      <c r="R1473" s="67">
        <f t="shared" si="506"/>
        <v>0.09</v>
      </c>
      <c r="S1473" s="74">
        <f t="shared" si="507"/>
        <v>0.026875</v>
      </c>
      <c r="T1473" s="51">
        <v>4.3</v>
      </c>
      <c r="U1473" s="52" t="s">
        <v>3678</v>
      </c>
      <c r="V1473" s="26">
        <f>IF(E1473="","",SUMIF(OUTBOUND!$G:$G,WMS!E1473,OUTBOUND!$L:$L))</f>
        <v>3</v>
      </c>
      <c r="W1473" s="26">
        <f>IF(E1473="","",SUMIF(OUTBOUND!$G:$G,WMS!E1473,OUTBOUND!$M:$M))</f>
        <v>48</v>
      </c>
      <c r="X1473" s="73">
        <f>IF(E1473="","",SUMIF(OUTBOUND!$G:$G,WMS!E1473,OUTBOUND!$O:$O))</f>
        <v>1.98</v>
      </c>
      <c r="Y1473" s="73">
        <f>IF(E1473="","",SUMIF(OUTBOUND!$G:$G,WMS!E1473,OUTBOUND!$AC:$AC))</f>
        <v>1.29</v>
      </c>
      <c r="Z1473" s="73">
        <f>IF(E1473="","",SUMIF(OUTBOUND!$G:$G,WMS!E1473,OUTBOUND!$P:$P))</f>
        <v>0.027</v>
      </c>
      <c r="AA1473" s="26">
        <f t="shared" si="508"/>
        <v>7</v>
      </c>
      <c r="AB1473" s="26">
        <f t="shared" si="509"/>
        <v>112</v>
      </c>
      <c r="AC1473" s="73">
        <f t="shared" si="510"/>
        <v>4.62</v>
      </c>
      <c r="AD1473" s="73">
        <f t="shared" si="511"/>
        <v>3.01</v>
      </c>
      <c r="AE1473" s="73">
        <f t="shared" si="512"/>
        <v>0.063</v>
      </c>
      <c r="AF1473" s="82" t="b">
        <f t="shared" si="513"/>
        <v>1</v>
      </c>
    </row>
    <row r="1474" spans="1:32">
      <c r="A1474" s="43" t="s">
        <v>3685</v>
      </c>
      <c r="B1474" s="19" t="s">
        <v>2453</v>
      </c>
      <c r="C1474" s="19" t="s">
        <v>4627</v>
      </c>
      <c r="D1474" s="19" t="s">
        <v>3823</v>
      </c>
      <c r="E1474" s="58" t="str">
        <f t="shared" si="502"/>
        <v>KG-ARI-1909-00203-04671/42627593</v>
      </c>
      <c r="F1474" s="19" t="s">
        <v>2455</v>
      </c>
      <c r="G1474" s="19" t="s">
        <v>2463</v>
      </c>
      <c r="H1474" s="45">
        <v>43737</v>
      </c>
      <c r="I1474" s="46">
        <v>10</v>
      </c>
      <c r="J1474" s="46">
        <v>160</v>
      </c>
      <c r="K1474" s="67">
        <f t="shared" si="503"/>
        <v>16</v>
      </c>
      <c r="L1474" s="47">
        <v>0.66</v>
      </c>
      <c r="M1474" s="68">
        <f t="shared" si="504"/>
        <v>6.6</v>
      </c>
      <c r="N1474" s="46">
        <v>28.5</v>
      </c>
      <c r="O1474" s="46">
        <v>22.7</v>
      </c>
      <c r="P1474" s="46">
        <v>14.5</v>
      </c>
      <c r="Q1474" s="73">
        <f t="shared" si="505"/>
        <v>0.009</v>
      </c>
      <c r="R1474" s="67">
        <f t="shared" si="506"/>
        <v>0.09</v>
      </c>
      <c r="S1474" s="74">
        <f t="shared" si="507"/>
        <v>0.026875</v>
      </c>
      <c r="T1474" s="51">
        <v>4.3</v>
      </c>
      <c r="U1474" s="52" t="s">
        <v>3678</v>
      </c>
      <c r="V1474" s="26">
        <f>IF(E1474="","",SUMIF(OUTBOUND!$G:$G,WMS!E1474,OUTBOUND!$L:$L))</f>
        <v>3</v>
      </c>
      <c r="W1474" s="26">
        <f>IF(E1474="","",SUMIF(OUTBOUND!$G:$G,WMS!E1474,OUTBOUND!$M:$M))</f>
        <v>48</v>
      </c>
      <c r="X1474" s="73">
        <f>IF(E1474="","",SUMIF(OUTBOUND!$G:$G,WMS!E1474,OUTBOUND!$O:$O))</f>
        <v>1.98</v>
      </c>
      <c r="Y1474" s="73">
        <f>IF(E1474="","",SUMIF(OUTBOUND!$G:$G,WMS!E1474,OUTBOUND!$AC:$AC))</f>
        <v>1.29</v>
      </c>
      <c r="Z1474" s="73">
        <f>IF(E1474="","",SUMIF(OUTBOUND!$G:$G,WMS!E1474,OUTBOUND!$P:$P))</f>
        <v>0.027</v>
      </c>
      <c r="AA1474" s="26">
        <f t="shared" si="508"/>
        <v>7</v>
      </c>
      <c r="AB1474" s="26">
        <f t="shared" si="509"/>
        <v>112</v>
      </c>
      <c r="AC1474" s="73">
        <f t="shared" si="510"/>
        <v>4.62</v>
      </c>
      <c r="AD1474" s="73">
        <f t="shared" si="511"/>
        <v>3.01</v>
      </c>
      <c r="AE1474" s="73">
        <f t="shared" si="512"/>
        <v>0.063</v>
      </c>
      <c r="AF1474" s="82" t="b">
        <f t="shared" si="513"/>
        <v>1</v>
      </c>
    </row>
    <row r="1475" spans="1:32">
      <c r="A1475" s="43" t="s">
        <v>3685</v>
      </c>
      <c r="B1475" s="19" t="s">
        <v>2453</v>
      </c>
      <c r="C1475" s="19" t="s">
        <v>4627</v>
      </c>
      <c r="D1475" s="19" t="s">
        <v>3825</v>
      </c>
      <c r="E1475" s="58" t="str">
        <f t="shared" si="502"/>
        <v>KG-ARI-1909-00203-04671/42627326</v>
      </c>
      <c r="F1475" s="19" t="s">
        <v>2455</v>
      </c>
      <c r="G1475" s="19" t="s">
        <v>2456</v>
      </c>
      <c r="H1475" s="45">
        <v>43737</v>
      </c>
      <c r="I1475" s="46">
        <v>13</v>
      </c>
      <c r="J1475" s="46">
        <v>208</v>
      </c>
      <c r="K1475" s="67">
        <f t="shared" si="503"/>
        <v>16</v>
      </c>
      <c r="L1475" s="47">
        <v>1.01</v>
      </c>
      <c r="M1475" s="68">
        <f t="shared" si="504"/>
        <v>13.13</v>
      </c>
      <c r="N1475" s="46">
        <v>25.5</v>
      </c>
      <c r="O1475" s="46">
        <v>25.5</v>
      </c>
      <c r="P1475" s="46">
        <v>22.5</v>
      </c>
      <c r="Q1475" s="73">
        <f t="shared" si="505"/>
        <v>0.015</v>
      </c>
      <c r="R1475" s="67">
        <f t="shared" si="506"/>
        <v>0.19</v>
      </c>
      <c r="S1475" s="74">
        <f t="shared" si="507"/>
        <v>0.045</v>
      </c>
      <c r="T1475" s="51">
        <v>9.36</v>
      </c>
      <c r="U1475" s="52" t="s">
        <v>3678</v>
      </c>
      <c r="V1475" s="26">
        <f>IF(E1475="","",SUMIF(OUTBOUND!$G:$G,WMS!E1475,OUTBOUND!$L:$L))</f>
        <v>5</v>
      </c>
      <c r="W1475" s="26">
        <f>IF(E1475="","",SUMIF(OUTBOUND!$G:$G,WMS!E1475,OUTBOUND!$M:$M))</f>
        <v>80</v>
      </c>
      <c r="X1475" s="73">
        <f>IF(E1475="","",SUMIF(OUTBOUND!$G:$G,WMS!E1475,OUTBOUND!$O:$O))</f>
        <v>5.05</v>
      </c>
      <c r="Y1475" s="73">
        <f>IF(E1475="","",SUMIF(OUTBOUND!$G:$G,WMS!E1475,OUTBOUND!$AC:$AC))</f>
        <v>3.6</v>
      </c>
      <c r="Z1475" s="73">
        <f>IF(E1475="","",SUMIF(OUTBOUND!$G:$G,WMS!E1475,OUTBOUND!$P:$P))</f>
        <v>0.075</v>
      </c>
      <c r="AA1475" s="26">
        <f t="shared" si="508"/>
        <v>8</v>
      </c>
      <c r="AB1475" s="26">
        <f t="shared" si="509"/>
        <v>128</v>
      </c>
      <c r="AC1475" s="73">
        <f t="shared" si="510"/>
        <v>8.08</v>
      </c>
      <c r="AD1475" s="73">
        <f t="shared" si="511"/>
        <v>5.76</v>
      </c>
      <c r="AE1475" s="73">
        <f t="shared" si="512"/>
        <v>0.115</v>
      </c>
      <c r="AF1475" s="82" t="b">
        <f t="shared" si="513"/>
        <v>1</v>
      </c>
    </row>
    <row r="1476" spans="1:32">
      <c r="A1476" s="43" t="s">
        <v>3685</v>
      </c>
      <c r="B1476" s="19" t="s">
        <v>2453</v>
      </c>
      <c r="C1476" s="19" t="s">
        <v>4627</v>
      </c>
      <c r="D1476" s="19" t="s">
        <v>4635</v>
      </c>
      <c r="E1476" s="58" t="str">
        <f t="shared" si="502"/>
        <v>KG-ARI-1909-00203-04671/42627463</v>
      </c>
      <c r="F1476" s="19" t="s">
        <v>2455</v>
      </c>
      <c r="G1476" s="19" t="s">
        <v>2456</v>
      </c>
      <c r="H1476" s="45">
        <v>43737</v>
      </c>
      <c r="I1476" s="46">
        <v>12</v>
      </c>
      <c r="J1476" s="46">
        <v>192</v>
      </c>
      <c r="K1476" s="67">
        <f t="shared" si="503"/>
        <v>16</v>
      </c>
      <c r="L1476" s="47">
        <v>1.01</v>
      </c>
      <c r="M1476" s="68">
        <f t="shared" si="504"/>
        <v>12.12</v>
      </c>
      <c r="N1476" s="46">
        <v>25.5</v>
      </c>
      <c r="O1476" s="46">
        <v>25.5</v>
      </c>
      <c r="P1476" s="46">
        <v>22.5</v>
      </c>
      <c r="Q1476" s="73">
        <f t="shared" si="505"/>
        <v>0.015</v>
      </c>
      <c r="R1476" s="67">
        <f t="shared" si="506"/>
        <v>0.18</v>
      </c>
      <c r="S1476" s="74">
        <f t="shared" si="507"/>
        <v>0.045</v>
      </c>
      <c r="T1476" s="51">
        <v>8.64</v>
      </c>
      <c r="U1476" s="52" t="s">
        <v>3678</v>
      </c>
      <c r="V1476" s="26">
        <f>IF(E1476="","",SUMIF(OUTBOUND!$G:$G,WMS!E1476,OUTBOUND!$L:$L))</f>
        <v>5</v>
      </c>
      <c r="W1476" s="26">
        <f>IF(E1476="","",SUMIF(OUTBOUND!$G:$G,WMS!E1476,OUTBOUND!$M:$M))</f>
        <v>80</v>
      </c>
      <c r="X1476" s="73">
        <f>IF(E1476="","",SUMIF(OUTBOUND!$G:$G,WMS!E1476,OUTBOUND!$O:$O))</f>
        <v>5.05</v>
      </c>
      <c r="Y1476" s="73">
        <f>IF(E1476="","",SUMIF(OUTBOUND!$G:$G,WMS!E1476,OUTBOUND!$AC:$AC))</f>
        <v>3.6</v>
      </c>
      <c r="Z1476" s="73">
        <f>IF(E1476="","",SUMIF(OUTBOUND!$G:$G,WMS!E1476,OUTBOUND!$P:$P))</f>
        <v>0.075</v>
      </c>
      <c r="AA1476" s="26">
        <f t="shared" si="508"/>
        <v>7</v>
      </c>
      <c r="AB1476" s="26">
        <f t="shared" si="509"/>
        <v>112</v>
      </c>
      <c r="AC1476" s="73">
        <f t="shared" si="510"/>
        <v>7.07</v>
      </c>
      <c r="AD1476" s="73">
        <f t="shared" si="511"/>
        <v>5.04</v>
      </c>
      <c r="AE1476" s="73">
        <f t="shared" si="512"/>
        <v>0.105</v>
      </c>
      <c r="AF1476" s="82" t="b">
        <f t="shared" si="513"/>
        <v>1</v>
      </c>
    </row>
    <row r="1477" spans="1:32">
      <c r="A1477" s="43" t="s">
        <v>3685</v>
      </c>
      <c r="B1477" s="19" t="s">
        <v>2453</v>
      </c>
      <c r="C1477" s="19" t="s">
        <v>4627</v>
      </c>
      <c r="D1477" s="19" t="s">
        <v>3826</v>
      </c>
      <c r="E1477" s="58" t="str">
        <f t="shared" si="502"/>
        <v>KG-ARI-1909-00203-04671/42627371</v>
      </c>
      <c r="F1477" s="19" t="s">
        <v>2455</v>
      </c>
      <c r="G1477" s="19" t="s">
        <v>2456</v>
      </c>
      <c r="H1477" s="45">
        <v>43737</v>
      </c>
      <c r="I1477" s="46">
        <v>13</v>
      </c>
      <c r="J1477" s="46">
        <v>208</v>
      </c>
      <c r="K1477" s="67">
        <f t="shared" si="503"/>
        <v>16</v>
      </c>
      <c r="L1477" s="47">
        <v>1.01</v>
      </c>
      <c r="M1477" s="68">
        <f t="shared" si="504"/>
        <v>13.13</v>
      </c>
      <c r="N1477" s="46">
        <v>25.5</v>
      </c>
      <c r="O1477" s="46">
        <v>25.5</v>
      </c>
      <c r="P1477" s="46">
        <v>22.5</v>
      </c>
      <c r="Q1477" s="73">
        <f t="shared" si="505"/>
        <v>0.015</v>
      </c>
      <c r="R1477" s="67">
        <f t="shared" si="506"/>
        <v>0.19</v>
      </c>
      <c r="S1477" s="74">
        <f t="shared" si="507"/>
        <v>0.045</v>
      </c>
      <c r="T1477" s="51">
        <v>9.36</v>
      </c>
      <c r="U1477" s="52" t="s">
        <v>3678</v>
      </c>
      <c r="V1477" s="26">
        <f>IF(E1477="","",SUMIF(OUTBOUND!$G:$G,WMS!E1477,OUTBOUND!$L:$L))</f>
        <v>5</v>
      </c>
      <c r="W1477" s="26">
        <f>IF(E1477="","",SUMIF(OUTBOUND!$G:$G,WMS!E1477,OUTBOUND!$M:$M))</f>
        <v>80</v>
      </c>
      <c r="X1477" s="73">
        <f>IF(E1477="","",SUMIF(OUTBOUND!$G:$G,WMS!E1477,OUTBOUND!$O:$O))</f>
        <v>5.05</v>
      </c>
      <c r="Y1477" s="73">
        <f>IF(E1477="","",SUMIF(OUTBOUND!$G:$G,WMS!E1477,OUTBOUND!$AC:$AC))</f>
        <v>3.6</v>
      </c>
      <c r="Z1477" s="73">
        <f>IF(E1477="","",SUMIF(OUTBOUND!$G:$G,WMS!E1477,OUTBOUND!$P:$P))</f>
        <v>0.075</v>
      </c>
      <c r="AA1477" s="26">
        <f t="shared" si="508"/>
        <v>8</v>
      </c>
      <c r="AB1477" s="26">
        <f t="shared" si="509"/>
        <v>128</v>
      </c>
      <c r="AC1477" s="73">
        <f t="shared" si="510"/>
        <v>8.08</v>
      </c>
      <c r="AD1477" s="73">
        <f t="shared" si="511"/>
        <v>5.76</v>
      </c>
      <c r="AE1477" s="73">
        <f t="shared" si="512"/>
        <v>0.115</v>
      </c>
      <c r="AF1477" s="82" t="b">
        <f t="shared" si="513"/>
        <v>1</v>
      </c>
    </row>
    <row r="1478" spans="1:32">
      <c r="A1478" s="43" t="s">
        <v>3685</v>
      </c>
      <c r="B1478" s="19" t="s">
        <v>2453</v>
      </c>
      <c r="C1478" s="19" t="s">
        <v>4627</v>
      </c>
      <c r="D1478" s="19" t="s">
        <v>4636</v>
      </c>
      <c r="E1478" s="58" t="str">
        <f t="shared" si="502"/>
        <v>KG-ARI-1909-00203-04671/42768746</v>
      </c>
      <c r="F1478" s="19" t="s">
        <v>2455</v>
      </c>
      <c r="G1478" s="19" t="s">
        <v>2456</v>
      </c>
      <c r="H1478" s="45">
        <v>43737</v>
      </c>
      <c r="I1478" s="46">
        <v>10</v>
      </c>
      <c r="J1478" s="46">
        <v>160</v>
      </c>
      <c r="K1478" s="67">
        <f t="shared" si="503"/>
        <v>16</v>
      </c>
      <c r="L1478" s="47">
        <v>1.3</v>
      </c>
      <c r="M1478" s="68">
        <f t="shared" si="504"/>
        <v>13</v>
      </c>
      <c r="N1478" s="46">
        <v>27.5</v>
      </c>
      <c r="O1478" s="46">
        <v>27.5</v>
      </c>
      <c r="P1478" s="46">
        <v>23.5</v>
      </c>
      <c r="Q1478" s="73">
        <f t="shared" si="505"/>
        <v>0.018</v>
      </c>
      <c r="R1478" s="67">
        <f t="shared" si="506"/>
        <v>0.18</v>
      </c>
      <c r="S1478" s="74">
        <f t="shared" si="507"/>
        <v>0.06</v>
      </c>
      <c r="T1478" s="51">
        <v>9.6</v>
      </c>
      <c r="U1478" s="52" t="s">
        <v>3678</v>
      </c>
      <c r="V1478" s="26">
        <f>IF(E1478="","",SUMIF(OUTBOUND!$G:$G,WMS!E1478,OUTBOUND!$L:$L))</f>
        <v>5</v>
      </c>
      <c r="W1478" s="26">
        <f>IF(E1478="","",SUMIF(OUTBOUND!$G:$G,WMS!E1478,OUTBOUND!$M:$M))</f>
        <v>80</v>
      </c>
      <c r="X1478" s="73">
        <f>IF(E1478="","",SUMIF(OUTBOUND!$G:$G,WMS!E1478,OUTBOUND!$O:$O))</f>
        <v>6.5</v>
      </c>
      <c r="Y1478" s="73">
        <f>IF(E1478="","",SUMIF(OUTBOUND!$G:$G,WMS!E1478,OUTBOUND!$AC:$AC))</f>
        <v>4.8</v>
      </c>
      <c r="Z1478" s="73">
        <f>IF(E1478="","",SUMIF(OUTBOUND!$G:$G,WMS!E1478,OUTBOUND!$P:$P))</f>
        <v>0.09</v>
      </c>
      <c r="AA1478" s="26">
        <f t="shared" si="508"/>
        <v>5</v>
      </c>
      <c r="AB1478" s="26">
        <f t="shared" si="509"/>
        <v>80</v>
      </c>
      <c r="AC1478" s="73">
        <f t="shared" si="510"/>
        <v>6.5</v>
      </c>
      <c r="AD1478" s="73">
        <f t="shared" si="511"/>
        <v>4.8</v>
      </c>
      <c r="AE1478" s="73">
        <f t="shared" si="512"/>
        <v>0.09</v>
      </c>
      <c r="AF1478" s="82" t="b">
        <f t="shared" si="513"/>
        <v>1</v>
      </c>
    </row>
    <row r="1479" spans="1:32">
      <c r="A1479" s="43" t="s">
        <v>3685</v>
      </c>
      <c r="B1479" s="19" t="s">
        <v>2465</v>
      </c>
      <c r="C1479" s="19" t="s">
        <v>4637</v>
      </c>
      <c r="D1479" s="19" t="s">
        <v>4638</v>
      </c>
      <c r="E1479" s="58" t="str">
        <f t="shared" si="502"/>
        <v>KG-ARI-1909-00203-04562/42699392</v>
      </c>
      <c r="F1479" s="19" t="s">
        <v>2467</v>
      </c>
      <c r="G1479" s="19" t="s">
        <v>2468</v>
      </c>
      <c r="H1479" s="45">
        <v>43754</v>
      </c>
      <c r="I1479" s="46">
        <v>30</v>
      </c>
      <c r="J1479" s="46">
        <v>120</v>
      </c>
      <c r="K1479" s="67">
        <f t="shared" si="503"/>
        <v>4</v>
      </c>
      <c r="L1479" s="47">
        <v>2.56666666666667</v>
      </c>
      <c r="M1479" s="68">
        <f t="shared" si="504"/>
        <v>77</v>
      </c>
      <c r="N1479" s="46">
        <v>36.2</v>
      </c>
      <c r="O1479" s="46">
        <v>31.75</v>
      </c>
      <c r="P1479" s="46">
        <v>21.27</v>
      </c>
      <c r="Q1479" s="73">
        <f t="shared" si="505"/>
        <v>0.024</v>
      </c>
      <c r="R1479" s="67">
        <f t="shared" si="506"/>
        <v>0.73</v>
      </c>
      <c r="S1479" s="74">
        <f t="shared" si="507"/>
        <v>0.417583333333333</v>
      </c>
      <c r="T1479" s="51">
        <v>50.11</v>
      </c>
      <c r="U1479" s="52" t="s">
        <v>4639</v>
      </c>
      <c r="V1479" s="26">
        <f>IF(E1479="","",SUMIF(OUTBOUND!$G:$G,WMS!E1479,OUTBOUND!$L:$L))</f>
        <v>0</v>
      </c>
      <c r="W1479" s="26">
        <f>IF(E1479="","",SUMIF(OUTBOUND!$G:$G,WMS!E1479,OUTBOUND!$M:$M))</f>
        <v>0</v>
      </c>
      <c r="X1479" s="73">
        <f>IF(E1479="","",SUMIF(OUTBOUND!$G:$G,WMS!E1479,OUTBOUND!$O:$O))</f>
        <v>0</v>
      </c>
      <c r="Y1479" s="73">
        <f>IF(E1479="","",SUMIF(OUTBOUND!$G:$G,WMS!E1479,OUTBOUND!$AC:$AC))</f>
        <v>0</v>
      </c>
      <c r="Z1479" s="73">
        <f>IF(E1479="","",SUMIF(OUTBOUND!$G:$G,WMS!E1479,OUTBOUND!$P:$P))</f>
        <v>0</v>
      </c>
      <c r="AA1479" s="26">
        <f t="shared" si="508"/>
        <v>30</v>
      </c>
      <c r="AB1479" s="26">
        <f t="shared" si="509"/>
        <v>120</v>
      </c>
      <c r="AC1479" s="73">
        <f t="shared" si="510"/>
        <v>77</v>
      </c>
      <c r="AD1479" s="73">
        <f t="shared" si="511"/>
        <v>50.11</v>
      </c>
      <c r="AE1479" s="73">
        <f t="shared" si="512"/>
        <v>0.73</v>
      </c>
      <c r="AF1479" s="82" t="b">
        <f t="shared" si="513"/>
        <v>1</v>
      </c>
    </row>
    <row r="1480" spans="1:32">
      <c r="A1480" s="43" t="s">
        <v>3685</v>
      </c>
      <c r="B1480" s="19" t="s">
        <v>2465</v>
      </c>
      <c r="C1480" s="19" t="s">
        <v>4637</v>
      </c>
      <c r="D1480" s="19" t="s">
        <v>3852</v>
      </c>
      <c r="E1480" s="58" t="str">
        <f t="shared" si="502"/>
        <v>KG-ARI-1909-00203-04562/42549338</v>
      </c>
      <c r="F1480" s="19" t="s">
        <v>2467</v>
      </c>
      <c r="G1480" s="19" t="s">
        <v>2469</v>
      </c>
      <c r="H1480" s="45">
        <v>43754</v>
      </c>
      <c r="I1480" s="46">
        <v>20</v>
      </c>
      <c r="J1480" s="46">
        <v>120</v>
      </c>
      <c r="K1480" s="67">
        <f t="shared" si="503"/>
        <v>6</v>
      </c>
      <c r="L1480" s="47">
        <v>2</v>
      </c>
      <c r="M1480" s="68">
        <f t="shared" si="504"/>
        <v>40</v>
      </c>
      <c r="N1480" s="46">
        <v>40.32</v>
      </c>
      <c r="O1480" s="46">
        <v>19.05</v>
      </c>
      <c r="P1480" s="46">
        <v>23.18</v>
      </c>
      <c r="Q1480" s="73">
        <f t="shared" si="505"/>
        <v>0.018</v>
      </c>
      <c r="R1480" s="67">
        <f t="shared" si="506"/>
        <v>0.36</v>
      </c>
      <c r="S1480" s="74">
        <f t="shared" si="507"/>
        <v>0.217</v>
      </c>
      <c r="T1480" s="51">
        <v>26.04</v>
      </c>
      <c r="U1480" s="52" t="s">
        <v>4639</v>
      </c>
      <c r="V1480" s="26">
        <f>IF(E1480="","",SUMIF(OUTBOUND!$G:$G,WMS!E1480,OUTBOUND!$L:$L))</f>
        <v>0</v>
      </c>
      <c r="W1480" s="26">
        <f>IF(E1480="","",SUMIF(OUTBOUND!$G:$G,WMS!E1480,OUTBOUND!$M:$M))</f>
        <v>0</v>
      </c>
      <c r="X1480" s="73">
        <f>IF(E1480="","",SUMIF(OUTBOUND!$G:$G,WMS!E1480,OUTBOUND!$O:$O))</f>
        <v>0</v>
      </c>
      <c r="Y1480" s="73">
        <f>IF(E1480="","",SUMIF(OUTBOUND!$G:$G,WMS!E1480,OUTBOUND!$AC:$AC))</f>
        <v>0</v>
      </c>
      <c r="Z1480" s="73">
        <f>IF(E1480="","",SUMIF(OUTBOUND!$G:$G,WMS!E1480,OUTBOUND!$P:$P))</f>
        <v>0</v>
      </c>
      <c r="AA1480" s="26">
        <f t="shared" si="508"/>
        <v>20</v>
      </c>
      <c r="AB1480" s="26">
        <f t="shared" si="509"/>
        <v>120</v>
      </c>
      <c r="AC1480" s="73">
        <f t="shared" si="510"/>
        <v>40</v>
      </c>
      <c r="AD1480" s="73">
        <f t="shared" si="511"/>
        <v>26.04</v>
      </c>
      <c r="AE1480" s="73">
        <f t="shared" si="512"/>
        <v>0.36</v>
      </c>
      <c r="AF1480" s="82" t="b">
        <f t="shared" si="513"/>
        <v>1</v>
      </c>
    </row>
    <row r="1481" spans="1:32">
      <c r="A1481" s="43" t="s">
        <v>3685</v>
      </c>
      <c r="B1481" s="19" t="s">
        <v>2465</v>
      </c>
      <c r="C1481" s="19" t="s">
        <v>4637</v>
      </c>
      <c r="D1481" s="19" t="s">
        <v>4640</v>
      </c>
      <c r="E1481" s="58" t="str">
        <f t="shared" si="502"/>
        <v>KG-ARI-1909-00203-04562/41797099</v>
      </c>
      <c r="F1481" s="19" t="s">
        <v>2467</v>
      </c>
      <c r="G1481" s="19" t="s">
        <v>2470</v>
      </c>
      <c r="H1481" s="45">
        <v>43754</v>
      </c>
      <c r="I1481" s="46">
        <v>20</v>
      </c>
      <c r="J1481" s="46">
        <v>120</v>
      </c>
      <c r="K1481" s="67">
        <f t="shared" si="503"/>
        <v>6</v>
      </c>
      <c r="L1481" s="47">
        <v>6.2</v>
      </c>
      <c r="M1481" s="68">
        <f t="shared" si="504"/>
        <v>124</v>
      </c>
      <c r="N1481" s="46">
        <v>37.78</v>
      </c>
      <c r="O1481" s="46">
        <v>37.78</v>
      </c>
      <c r="P1481" s="46">
        <v>33.97</v>
      </c>
      <c r="Q1481" s="73">
        <f t="shared" si="505"/>
        <v>0.048</v>
      </c>
      <c r="R1481" s="67">
        <f t="shared" si="506"/>
        <v>0.97</v>
      </c>
      <c r="S1481" s="74">
        <f t="shared" si="507"/>
        <v>0.654583333333333</v>
      </c>
      <c r="T1481" s="51">
        <v>78.55</v>
      </c>
      <c r="U1481" s="52" t="s">
        <v>4641</v>
      </c>
      <c r="V1481" s="26">
        <f>IF(E1481="","",SUMIF(OUTBOUND!$G:$G,WMS!E1481,OUTBOUND!$L:$L))</f>
        <v>0</v>
      </c>
      <c r="W1481" s="26">
        <f>IF(E1481="","",SUMIF(OUTBOUND!$G:$G,WMS!E1481,OUTBOUND!$M:$M))</f>
        <v>0</v>
      </c>
      <c r="X1481" s="73">
        <f>IF(E1481="","",SUMIF(OUTBOUND!$G:$G,WMS!E1481,OUTBOUND!$O:$O))</f>
        <v>0</v>
      </c>
      <c r="Y1481" s="73">
        <f>IF(E1481="","",SUMIF(OUTBOUND!$G:$G,WMS!E1481,OUTBOUND!$AC:$AC))</f>
        <v>0</v>
      </c>
      <c r="Z1481" s="73">
        <f>IF(E1481="","",SUMIF(OUTBOUND!$G:$G,WMS!E1481,OUTBOUND!$P:$P))</f>
        <v>0</v>
      </c>
      <c r="AA1481" s="26">
        <f t="shared" si="508"/>
        <v>20</v>
      </c>
      <c r="AB1481" s="26">
        <f t="shared" si="509"/>
        <v>120</v>
      </c>
      <c r="AC1481" s="73">
        <f t="shared" si="510"/>
        <v>124</v>
      </c>
      <c r="AD1481" s="73">
        <f t="shared" si="511"/>
        <v>78.55</v>
      </c>
      <c r="AE1481" s="73">
        <f t="shared" si="512"/>
        <v>0.97</v>
      </c>
      <c r="AF1481" s="82" t="b">
        <f t="shared" si="513"/>
        <v>1</v>
      </c>
    </row>
    <row r="1482" spans="1:32">
      <c r="A1482" s="43" t="s">
        <v>3685</v>
      </c>
      <c r="B1482" s="19" t="s">
        <v>2465</v>
      </c>
      <c r="C1482" s="19" t="s">
        <v>4637</v>
      </c>
      <c r="D1482" s="19" t="s">
        <v>4642</v>
      </c>
      <c r="E1482" s="58" t="str">
        <f t="shared" si="502"/>
        <v>KG-ARI-1909-00203-04562/42745976</v>
      </c>
      <c r="F1482" s="19" t="s">
        <v>2467</v>
      </c>
      <c r="G1482" s="19" t="s">
        <v>2471</v>
      </c>
      <c r="H1482" s="45">
        <v>43754</v>
      </c>
      <c r="I1482" s="46">
        <v>20</v>
      </c>
      <c r="J1482" s="46">
        <v>120</v>
      </c>
      <c r="K1482" s="67">
        <f t="shared" si="503"/>
        <v>6</v>
      </c>
      <c r="L1482" s="47">
        <v>1.05</v>
      </c>
      <c r="M1482" s="68">
        <f t="shared" si="504"/>
        <v>21</v>
      </c>
      <c r="N1482" s="46">
        <v>26.04</v>
      </c>
      <c r="O1482" s="46">
        <v>25.4</v>
      </c>
      <c r="P1482" s="46">
        <v>20.96</v>
      </c>
      <c r="Q1482" s="73">
        <f t="shared" si="505"/>
        <v>0.014</v>
      </c>
      <c r="R1482" s="67">
        <f t="shared" si="506"/>
        <v>0.28</v>
      </c>
      <c r="S1482" s="74">
        <f t="shared" si="507"/>
        <v>0.09525</v>
      </c>
      <c r="T1482" s="51">
        <v>11.43</v>
      </c>
      <c r="U1482" s="52" t="s">
        <v>4639</v>
      </c>
      <c r="V1482" s="26">
        <f>IF(E1482="","",SUMIF(OUTBOUND!$G:$G,WMS!E1482,OUTBOUND!$L:$L))</f>
        <v>0</v>
      </c>
      <c r="W1482" s="26">
        <f>IF(E1482="","",SUMIF(OUTBOUND!$G:$G,WMS!E1482,OUTBOUND!$M:$M))</f>
        <v>0</v>
      </c>
      <c r="X1482" s="73">
        <f>IF(E1482="","",SUMIF(OUTBOUND!$G:$G,WMS!E1482,OUTBOUND!$O:$O))</f>
        <v>0</v>
      </c>
      <c r="Y1482" s="73">
        <f>IF(E1482="","",SUMIF(OUTBOUND!$G:$G,WMS!E1482,OUTBOUND!$AC:$AC))</f>
        <v>0</v>
      </c>
      <c r="Z1482" s="73">
        <f>IF(E1482="","",SUMIF(OUTBOUND!$G:$G,WMS!E1482,OUTBOUND!$P:$P))</f>
        <v>0</v>
      </c>
      <c r="AA1482" s="26">
        <f t="shared" si="508"/>
        <v>20</v>
      </c>
      <c r="AB1482" s="26">
        <f t="shared" si="509"/>
        <v>120</v>
      </c>
      <c r="AC1482" s="73">
        <f t="shared" si="510"/>
        <v>21</v>
      </c>
      <c r="AD1482" s="73">
        <f t="shared" si="511"/>
        <v>11.43</v>
      </c>
      <c r="AE1482" s="73">
        <f t="shared" si="512"/>
        <v>0.28</v>
      </c>
      <c r="AF1482" s="82" t="b">
        <f t="shared" si="513"/>
        <v>1</v>
      </c>
    </row>
    <row r="1483" spans="1:32">
      <c r="A1483" s="43" t="s">
        <v>3685</v>
      </c>
      <c r="B1483" s="19" t="s">
        <v>2465</v>
      </c>
      <c r="C1483" s="19" t="s">
        <v>4637</v>
      </c>
      <c r="D1483" s="19" t="s">
        <v>4643</v>
      </c>
      <c r="E1483" s="58" t="str">
        <f t="shared" si="502"/>
        <v>KG-ARI-1909-00203-04562/42743224</v>
      </c>
      <c r="F1483" s="19" t="s">
        <v>2467</v>
      </c>
      <c r="G1483" s="19" t="s">
        <v>2472</v>
      </c>
      <c r="H1483" s="45">
        <v>43754</v>
      </c>
      <c r="I1483" s="46">
        <v>30</v>
      </c>
      <c r="J1483" s="46">
        <v>120</v>
      </c>
      <c r="K1483" s="67">
        <f t="shared" si="503"/>
        <v>4</v>
      </c>
      <c r="L1483" s="47">
        <v>3.5</v>
      </c>
      <c r="M1483" s="68">
        <f t="shared" si="504"/>
        <v>105</v>
      </c>
      <c r="N1483" s="46">
        <v>35.24</v>
      </c>
      <c r="O1483" s="46">
        <v>29.21</v>
      </c>
      <c r="P1483" s="46">
        <v>41.91</v>
      </c>
      <c r="Q1483" s="73">
        <f t="shared" si="505"/>
        <v>0.043</v>
      </c>
      <c r="R1483" s="67">
        <f t="shared" si="506"/>
        <v>1.29</v>
      </c>
      <c r="S1483" s="74">
        <f t="shared" si="507"/>
        <v>0.427416666666667</v>
      </c>
      <c r="T1483" s="51">
        <v>51.29</v>
      </c>
      <c r="U1483" s="52" t="s">
        <v>4641</v>
      </c>
      <c r="V1483" s="26">
        <f>IF(E1483="","",SUMIF(OUTBOUND!$G:$G,WMS!E1483,OUTBOUND!$L:$L))</f>
        <v>0</v>
      </c>
      <c r="W1483" s="26">
        <f>IF(E1483="","",SUMIF(OUTBOUND!$G:$G,WMS!E1483,OUTBOUND!$M:$M))</f>
        <v>0</v>
      </c>
      <c r="X1483" s="73">
        <f>IF(E1483="","",SUMIF(OUTBOUND!$G:$G,WMS!E1483,OUTBOUND!$O:$O))</f>
        <v>0</v>
      </c>
      <c r="Y1483" s="73">
        <f>IF(E1483="","",SUMIF(OUTBOUND!$G:$G,WMS!E1483,OUTBOUND!$AC:$AC))</f>
        <v>0</v>
      </c>
      <c r="Z1483" s="73">
        <f>IF(E1483="","",SUMIF(OUTBOUND!$G:$G,WMS!E1483,OUTBOUND!$P:$P))</f>
        <v>0</v>
      </c>
      <c r="AA1483" s="26">
        <f t="shared" si="508"/>
        <v>30</v>
      </c>
      <c r="AB1483" s="26">
        <f t="shared" si="509"/>
        <v>120</v>
      </c>
      <c r="AC1483" s="73">
        <f t="shared" si="510"/>
        <v>105</v>
      </c>
      <c r="AD1483" s="73">
        <f t="shared" si="511"/>
        <v>51.29</v>
      </c>
      <c r="AE1483" s="73">
        <f t="shared" si="512"/>
        <v>1.29</v>
      </c>
      <c r="AF1483" s="82" t="b">
        <f t="shared" si="513"/>
        <v>1</v>
      </c>
    </row>
    <row r="1484" spans="1:32">
      <c r="A1484" s="43" t="s">
        <v>3685</v>
      </c>
      <c r="B1484" s="19" t="s">
        <v>2473</v>
      </c>
      <c r="C1484" s="19" t="s">
        <v>4644</v>
      </c>
      <c r="D1484" s="19" t="s">
        <v>4371</v>
      </c>
      <c r="E1484" s="58" t="str">
        <f t="shared" si="502"/>
        <v>KG-ARI-1911-00212-05005/42719052</v>
      </c>
      <c r="F1484" s="19" t="s">
        <v>2475</v>
      </c>
      <c r="G1484" s="19" t="s">
        <v>2482</v>
      </c>
      <c r="H1484" s="45">
        <v>43754</v>
      </c>
      <c r="I1484" s="46">
        <v>7</v>
      </c>
      <c r="J1484" s="46">
        <v>84</v>
      </c>
      <c r="K1484" s="67">
        <f t="shared" si="503"/>
        <v>12</v>
      </c>
      <c r="L1484" s="47">
        <v>1.1</v>
      </c>
      <c r="M1484" s="68">
        <f t="shared" si="504"/>
        <v>7.7</v>
      </c>
      <c r="N1484" s="46">
        <v>31.75</v>
      </c>
      <c r="O1484" s="46">
        <v>21.59</v>
      </c>
      <c r="P1484" s="46">
        <v>7.62</v>
      </c>
      <c r="Q1484" s="73">
        <f t="shared" si="505"/>
        <v>0.005</v>
      </c>
      <c r="R1484" s="67">
        <f t="shared" si="506"/>
        <v>0.04</v>
      </c>
      <c r="S1484" s="74">
        <f t="shared" si="507"/>
        <v>0.0625</v>
      </c>
      <c r="T1484" s="51">
        <v>5.25</v>
      </c>
      <c r="U1484" s="52" t="s">
        <v>4645</v>
      </c>
      <c r="V1484" s="26">
        <f>IF(E1484="","",SUMIF(OUTBOUND!$G:$G,WMS!E1484,OUTBOUND!$L:$L))</f>
        <v>0</v>
      </c>
      <c r="W1484" s="26">
        <f>IF(E1484="","",SUMIF(OUTBOUND!$G:$G,WMS!E1484,OUTBOUND!$M:$M))</f>
        <v>0</v>
      </c>
      <c r="X1484" s="73">
        <f>IF(E1484="","",SUMIF(OUTBOUND!$G:$G,WMS!E1484,OUTBOUND!$O:$O))</f>
        <v>0</v>
      </c>
      <c r="Y1484" s="73">
        <f>IF(E1484="","",SUMIF(OUTBOUND!$G:$G,WMS!E1484,OUTBOUND!$AC:$AC))</f>
        <v>0</v>
      </c>
      <c r="Z1484" s="73">
        <f>IF(E1484="","",SUMIF(OUTBOUND!$G:$G,WMS!E1484,OUTBOUND!$P:$P))</f>
        <v>0</v>
      </c>
      <c r="AA1484" s="26">
        <f t="shared" si="508"/>
        <v>7</v>
      </c>
      <c r="AB1484" s="26">
        <f t="shared" si="509"/>
        <v>84</v>
      </c>
      <c r="AC1484" s="73">
        <f t="shared" si="510"/>
        <v>7.7</v>
      </c>
      <c r="AD1484" s="73">
        <f t="shared" si="511"/>
        <v>5.25</v>
      </c>
      <c r="AE1484" s="73">
        <f t="shared" si="512"/>
        <v>0.04</v>
      </c>
      <c r="AF1484" s="82" t="b">
        <f t="shared" si="513"/>
        <v>1</v>
      </c>
    </row>
    <row r="1485" spans="1:32">
      <c r="A1485" s="43" t="s">
        <v>3685</v>
      </c>
      <c r="B1485" s="19" t="s">
        <v>2473</v>
      </c>
      <c r="C1485" s="19" t="s">
        <v>4644</v>
      </c>
      <c r="D1485" s="19" t="s">
        <v>4384</v>
      </c>
      <c r="E1485" s="58" t="str">
        <f t="shared" si="502"/>
        <v>KG-ARI-1911-00212-05005/42752486</v>
      </c>
      <c r="F1485" s="19" t="s">
        <v>2475</v>
      </c>
      <c r="G1485" s="19" t="s">
        <v>2477</v>
      </c>
      <c r="H1485" s="45">
        <v>43754</v>
      </c>
      <c r="I1485" s="46">
        <v>10</v>
      </c>
      <c r="J1485" s="46">
        <v>80</v>
      </c>
      <c r="K1485" s="67">
        <f t="shared" si="503"/>
        <v>8</v>
      </c>
      <c r="L1485" s="47">
        <v>1.5</v>
      </c>
      <c r="M1485" s="68">
        <f t="shared" si="504"/>
        <v>15</v>
      </c>
      <c r="N1485" s="46">
        <v>36.83</v>
      </c>
      <c r="O1485" s="46">
        <v>25.4</v>
      </c>
      <c r="P1485" s="46">
        <v>11.43</v>
      </c>
      <c r="Q1485" s="73">
        <f t="shared" si="505"/>
        <v>0.011</v>
      </c>
      <c r="R1485" s="67">
        <f t="shared" si="506"/>
        <v>0.11</v>
      </c>
      <c r="S1485" s="74">
        <f t="shared" si="507"/>
        <v>0.025</v>
      </c>
      <c r="T1485" s="51">
        <v>2</v>
      </c>
      <c r="U1485" s="52" t="s">
        <v>4646</v>
      </c>
      <c r="V1485" s="26">
        <f>IF(E1485="","",SUMIF(OUTBOUND!$G:$G,WMS!E1485,OUTBOUND!$L:$L))</f>
        <v>0</v>
      </c>
      <c r="W1485" s="26">
        <f>IF(E1485="","",SUMIF(OUTBOUND!$G:$G,WMS!E1485,OUTBOUND!$M:$M))</f>
        <v>0</v>
      </c>
      <c r="X1485" s="73">
        <f>IF(E1485="","",SUMIF(OUTBOUND!$G:$G,WMS!E1485,OUTBOUND!$O:$O))</f>
        <v>0</v>
      </c>
      <c r="Y1485" s="73">
        <f>IF(E1485="","",SUMIF(OUTBOUND!$G:$G,WMS!E1485,OUTBOUND!$AC:$AC))</f>
        <v>0</v>
      </c>
      <c r="Z1485" s="73">
        <f>IF(E1485="","",SUMIF(OUTBOUND!$G:$G,WMS!E1485,OUTBOUND!$P:$P))</f>
        <v>0</v>
      </c>
      <c r="AA1485" s="26">
        <f t="shared" si="508"/>
        <v>10</v>
      </c>
      <c r="AB1485" s="26">
        <f t="shared" si="509"/>
        <v>80</v>
      </c>
      <c r="AC1485" s="73">
        <f t="shared" si="510"/>
        <v>15</v>
      </c>
      <c r="AD1485" s="73">
        <f t="shared" si="511"/>
        <v>2</v>
      </c>
      <c r="AE1485" s="73">
        <f t="shared" si="512"/>
        <v>0.11</v>
      </c>
      <c r="AF1485" s="82" t="b">
        <f t="shared" si="513"/>
        <v>1</v>
      </c>
    </row>
    <row r="1486" spans="1:32">
      <c r="A1486" s="43" t="s">
        <v>3685</v>
      </c>
      <c r="B1486" s="19" t="s">
        <v>2473</v>
      </c>
      <c r="C1486" s="19" t="s">
        <v>4644</v>
      </c>
      <c r="D1486" s="19" t="s">
        <v>4380</v>
      </c>
      <c r="E1486" s="58" t="str">
        <f t="shared" si="502"/>
        <v>KG-ARI-1911-00212-05005/42752493</v>
      </c>
      <c r="F1486" s="19" t="s">
        <v>2475</v>
      </c>
      <c r="G1486" s="19" t="s">
        <v>2479</v>
      </c>
      <c r="H1486" s="45">
        <v>43754</v>
      </c>
      <c r="I1486" s="46">
        <v>19</v>
      </c>
      <c r="J1486" s="46">
        <v>114</v>
      </c>
      <c r="K1486" s="67">
        <f t="shared" si="503"/>
        <v>6</v>
      </c>
      <c r="L1486" s="47">
        <v>7.6</v>
      </c>
      <c r="M1486" s="68">
        <f t="shared" si="504"/>
        <v>144.4</v>
      </c>
      <c r="N1486" s="46">
        <v>60.96</v>
      </c>
      <c r="O1486" s="46">
        <v>35.88</v>
      </c>
      <c r="P1486" s="46">
        <v>56.52</v>
      </c>
      <c r="Q1486" s="73">
        <f t="shared" si="505"/>
        <v>0.124</v>
      </c>
      <c r="R1486" s="67">
        <f t="shared" si="506"/>
        <v>2.35</v>
      </c>
      <c r="S1486" s="74">
        <f t="shared" si="507"/>
        <v>0.633333333333333</v>
      </c>
      <c r="T1486" s="51">
        <v>72.2</v>
      </c>
      <c r="U1486" s="52" t="s">
        <v>4646</v>
      </c>
      <c r="V1486" s="26">
        <f>IF(E1486="","",SUMIF(OUTBOUND!$G:$G,WMS!E1486,OUTBOUND!$L:$L))</f>
        <v>0</v>
      </c>
      <c r="W1486" s="26">
        <f>IF(E1486="","",SUMIF(OUTBOUND!$G:$G,WMS!E1486,OUTBOUND!$M:$M))</f>
        <v>0</v>
      </c>
      <c r="X1486" s="73">
        <f>IF(E1486="","",SUMIF(OUTBOUND!$G:$G,WMS!E1486,OUTBOUND!$O:$O))</f>
        <v>0</v>
      </c>
      <c r="Y1486" s="73">
        <f>IF(E1486="","",SUMIF(OUTBOUND!$G:$G,WMS!E1486,OUTBOUND!$AC:$AC))</f>
        <v>0</v>
      </c>
      <c r="Z1486" s="73">
        <f>IF(E1486="","",SUMIF(OUTBOUND!$G:$G,WMS!E1486,OUTBOUND!$P:$P))</f>
        <v>0</v>
      </c>
      <c r="AA1486" s="26">
        <f t="shared" si="508"/>
        <v>19</v>
      </c>
      <c r="AB1486" s="26">
        <f t="shared" si="509"/>
        <v>114</v>
      </c>
      <c r="AC1486" s="73">
        <f t="shared" si="510"/>
        <v>144.4</v>
      </c>
      <c r="AD1486" s="73">
        <f t="shared" si="511"/>
        <v>72.2</v>
      </c>
      <c r="AE1486" s="73">
        <f t="shared" si="512"/>
        <v>2.35</v>
      </c>
      <c r="AF1486" s="82" t="b">
        <f t="shared" si="513"/>
        <v>1</v>
      </c>
    </row>
    <row r="1487" spans="1:32">
      <c r="A1487" s="43" t="s">
        <v>3685</v>
      </c>
      <c r="B1487" s="19" t="s">
        <v>2473</v>
      </c>
      <c r="C1487" s="19" t="s">
        <v>4644</v>
      </c>
      <c r="D1487" s="19" t="s">
        <v>4381</v>
      </c>
      <c r="E1487" s="58" t="str">
        <f t="shared" si="502"/>
        <v>KG-ARI-1911-00212-05005/42701200</v>
      </c>
      <c r="F1487" s="19" t="s">
        <v>2475</v>
      </c>
      <c r="G1487" s="19" t="s">
        <v>2476</v>
      </c>
      <c r="H1487" s="45">
        <v>43754</v>
      </c>
      <c r="I1487" s="46">
        <v>31</v>
      </c>
      <c r="J1487" s="46">
        <v>124</v>
      </c>
      <c r="K1487" s="67">
        <f t="shared" si="503"/>
        <v>4</v>
      </c>
      <c r="L1487" s="47">
        <v>3.3</v>
      </c>
      <c r="M1487" s="68">
        <f t="shared" si="504"/>
        <v>102.3</v>
      </c>
      <c r="N1487" s="46">
        <v>59.69</v>
      </c>
      <c r="O1487" s="46">
        <v>30.48</v>
      </c>
      <c r="P1487" s="46">
        <v>27.31</v>
      </c>
      <c r="Q1487" s="73">
        <f t="shared" si="505"/>
        <v>0.05</v>
      </c>
      <c r="R1487" s="67">
        <f t="shared" si="506"/>
        <v>1.54</v>
      </c>
      <c r="S1487" s="74">
        <f t="shared" si="507"/>
        <v>0.4</v>
      </c>
      <c r="T1487" s="51">
        <v>49.6</v>
      </c>
      <c r="U1487" s="52" t="s">
        <v>4647</v>
      </c>
      <c r="V1487" s="26">
        <f>IF(E1487="","",SUMIF(OUTBOUND!$G:$G,WMS!E1487,OUTBOUND!$L:$L))</f>
        <v>0</v>
      </c>
      <c r="W1487" s="26">
        <f>IF(E1487="","",SUMIF(OUTBOUND!$G:$G,WMS!E1487,OUTBOUND!$M:$M))</f>
        <v>0</v>
      </c>
      <c r="X1487" s="73">
        <f>IF(E1487="","",SUMIF(OUTBOUND!$G:$G,WMS!E1487,OUTBOUND!$O:$O))</f>
        <v>0</v>
      </c>
      <c r="Y1487" s="73">
        <f>IF(E1487="","",SUMIF(OUTBOUND!$G:$G,WMS!E1487,OUTBOUND!$AC:$AC))</f>
        <v>0</v>
      </c>
      <c r="Z1487" s="73">
        <f>IF(E1487="","",SUMIF(OUTBOUND!$G:$G,WMS!E1487,OUTBOUND!$P:$P))</f>
        <v>0</v>
      </c>
      <c r="AA1487" s="26">
        <f t="shared" si="508"/>
        <v>31</v>
      </c>
      <c r="AB1487" s="26">
        <f t="shared" si="509"/>
        <v>124</v>
      </c>
      <c r="AC1487" s="73">
        <f t="shared" si="510"/>
        <v>102.3</v>
      </c>
      <c r="AD1487" s="73">
        <f t="shared" si="511"/>
        <v>49.6</v>
      </c>
      <c r="AE1487" s="73">
        <f t="shared" si="512"/>
        <v>1.54</v>
      </c>
      <c r="AF1487" s="82" t="b">
        <f t="shared" si="513"/>
        <v>1</v>
      </c>
    </row>
    <row r="1488" spans="1:32">
      <c r="A1488" s="43" t="s">
        <v>3685</v>
      </c>
      <c r="B1488" s="19" t="s">
        <v>2473</v>
      </c>
      <c r="C1488" s="19" t="s">
        <v>4644</v>
      </c>
      <c r="D1488" s="19" t="s">
        <v>4648</v>
      </c>
      <c r="E1488" s="58" t="str">
        <f t="shared" si="502"/>
        <v>KG-ARI-1911-00212-05005/42282488</v>
      </c>
      <c r="F1488" s="19" t="s">
        <v>2475</v>
      </c>
      <c r="G1488" s="19" t="s">
        <v>2480</v>
      </c>
      <c r="H1488" s="45">
        <v>43754</v>
      </c>
      <c r="I1488" s="46">
        <v>3</v>
      </c>
      <c r="J1488" s="46">
        <v>36</v>
      </c>
      <c r="K1488" s="67">
        <f t="shared" si="503"/>
        <v>12</v>
      </c>
      <c r="L1488" s="47">
        <v>1.8</v>
      </c>
      <c r="M1488" s="68">
        <f t="shared" si="504"/>
        <v>5.4</v>
      </c>
      <c r="N1488" s="46">
        <v>40.64</v>
      </c>
      <c r="O1488" s="46">
        <v>26.67</v>
      </c>
      <c r="P1488" s="46">
        <v>15.88</v>
      </c>
      <c r="Q1488" s="73">
        <f t="shared" si="505"/>
        <v>0.017</v>
      </c>
      <c r="R1488" s="67">
        <f t="shared" si="506"/>
        <v>0.05</v>
      </c>
      <c r="S1488" s="74">
        <f t="shared" si="507"/>
        <v>0.105</v>
      </c>
      <c r="T1488" s="51">
        <v>3.78</v>
      </c>
      <c r="U1488" s="52" t="s">
        <v>4645</v>
      </c>
      <c r="V1488" s="26">
        <f>IF(E1488="","",SUMIF(OUTBOUND!$G:$G,WMS!E1488,OUTBOUND!$L:$L))</f>
        <v>0</v>
      </c>
      <c r="W1488" s="26">
        <f>IF(E1488="","",SUMIF(OUTBOUND!$G:$G,WMS!E1488,OUTBOUND!$M:$M))</f>
        <v>0</v>
      </c>
      <c r="X1488" s="73">
        <f>IF(E1488="","",SUMIF(OUTBOUND!$G:$G,WMS!E1488,OUTBOUND!$O:$O))</f>
        <v>0</v>
      </c>
      <c r="Y1488" s="73">
        <f>IF(E1488="","",SUMIF(OUTBOUND!$G:$G,WMS!E1488,OUTBOUND!$AC:$AC))</f>
        <v>0</v>
      </c>
      <c r="Z1488" s="73">
        <f>IF(E1488="","",SUMIF(OUTBOUND!$G:$G,WMS!E1488,OUTBOUND!$P:$P))</f>
        <v>0</v>
      </c>
      <c r="AA1488" s="26">
        <f t="shared" si="508"/>
        <v>3</v>
      </c>
      <c r="AB1488" s="26">
        <f t="shared" si="509"/>
        <v>36</v>
      </c>
      <c r="AC1488" s="73">
        <f t="shared" si="510"/>
        <v>5.4</v>
      </c>
      <c r="AD1488" s="73">
        <f t="shared" si="511"/>
        <v>3.78</v>
      </c>
      <c r="AE1488" s="73">
        <f t="shared" si="512"/>
        <v>0.05</v>
      </c>
      <c r="AF1488" s="82" t="b">
        <f t="shared" si="513"/>
        <v>1</v>
      </c>
    </row>
    <row r="1489" spans="1:32">
      <c r="A1489" s="43" t="s">
        <v>3685</v>
      </c>
      <c r="B1489" s="19" t="s">
        <v>2473</v>
      </c>
      <c r="C1489" s="19" t="s">
        <v>4644</v>
      </c>
      <c r="D1489" s="19" t="s">
        <v>4047</v>
      </c>
      <c r="E1489" s="58" t="str">
        <f t="shared" si="502"/>
        <v>KG-ARI-1911-00212-05005/42752349</v>
      </c>
      <c r="F1489" s="19" t="s">
        <v>2475</v>
      </c>
      <c r="G1489" s="19" t="s">
        <v>2478</v>
      </c>
      <c r="H1489" s="45">
        <v>43754</v>
      </c>
      <c r="I1489" s="46">
        <v>17</v>
      </c>
      <c r="J1489" s="46">
        <v>102</v>
      </c>
      <c r="K1489" s="67">
        <f t="shared" si="503"/>
        <v>6</v>
      </c>
      <c r="L1489" s="47">
        <v>2</v>
      </c>
      <c r="M1489" s="68">
        <f t="shared" si="504"/>
        <v>34</v>
      </c>
      <c r="N1489" s="46">
        <v>48.26</v>
      </c>
      <c r="O1489" s="46">
        <v>33.66</v>
      </c>
      <c r="P1489" s="46">
        <v>21.91</v>
      </c>
      <c r="Q1489" s="73">
        <f t="shared" si="505"/>
        <v>0.036</v>
      </c>
      <c r="R1489" s="67">
        <f t="shared" si="506"/>
        <v>0.61</v>
      </c>
      <c r="S1489" s="74">
        <f t="shared" si="507"/>
        <v>0.09</v>
      </c>
      <c r="T1489" s="51">
        <v>9.18</v>
      </c>
      <c r="U1489" s="52" t="s">
        <v>4649</v>
      </c>
      <c r="V1489" s="26">
        <f>IF(E1489="","",SUMIF(OUTBOUND!$G:$G,WMS!E1489,OUTBOUND!$L:$L))</f>
        <v>0</v>
      </c>
      <c r="W1489" s="26">
        <f>IF(E1489="","",SUMIF(OUTBOUND!$G:$G,WMS!E1489,OUTBOUND!$M:$M))</f>
        <v>0</v>
      </c>
      <c r="X1489" s="73">
        <f>IF(E1489="","",SUMIF(OUTBOUND!$G:$G,WMS!E1489,OUTBOUND!$O:$O))</f>
        <v>0</v>
      </c>
      <c r="Y1489" s="73">
        <f>IF(E1489="","",SUMIF(OUTBOUND!$G:$G,WMS!E1489,OUTBOUND!$AC:$AC))</f>
        <v>0</v>
      </c>
      <c r="Z1489" s="73">
        <f>IF(E1489="","",SUMIF(OUTBOUND!$G:$G,WMS!E1489,OUTBOUND!$P:$P))</f>
        <v>0</v>
      </c>
      <c r="AA1489" s="26">
        <f t="shared" si="508"/>
        <v>17</v>
      </c>
      <c r="AB1489" s="26">
        <f t="shared" si="509"/>
        <v>102</v>
      </c>
      <c r="AC1489" s="73">
        <f t="shared" si="510"/>
        <v>34</v>
      </c>
      <c r="AD1489" s="73">
        <f t="shared" si="511"/>
        <v>9.18</v>
      </c>
      <c r="AE1489" s="73">
        <f t="shared" si="512"/>
        <v>0.61</v>
      </c>
      <c r="AF1489" s="82" t="b">
        <f t="shared" si="513"/>
        <v>1</v>
      </c>
    </row>
    <row r="1490" spans="1:32">
      <c r="A1490" s="43" t="s">
        <v>3685</v>
      </c>
      <c r="B1490" s="19" t="s">
        <v>2473</v>
      </c>
      <c r="C1490" s="19" t="s">
        <v>4644</v>
      </c>
      <c r="D1490" s="19" t="s">
        <v>4373</v>
      </c>
      <c r="E1490" s="58" t="str">
        <f t="shared" si="502"/>
        <v>KG-ARI-1911-00212-05005/42752479</v>
      </c>
      <c r="F1490" s="19" t="s">
        <v>2475</v>
      </c>
      <c r="G1490" s="19" t="s">
        <v>2477</v>
      </c>
      <c r="H1490" s="45">
        <v>43754</v>
      </c>
      <c r="I1490" s="46">
        <v>9</v>
      </c>
      <c r="J1490" s="46">
        <v>72</v>
      </c>
      <c r="K1490" s="67">
        <f t="shared" si="503"/>
        <v>8</v>
      </c>
      <c r="L1490" s="47">
        <v>1.5</v>
      </c>
      <c r="M1490" s="68">
        <f t="shared" si="504"/>
        <v>13.5</v>
      </c>
      <c r="N1490" s="46">
        <v>36.83</v>
      </c>
      <c r="O1490" s="46">
        <v>25.4</v>
      </c>
      <c r="P1490" s="46">
        <v>11.43</v>
      </c>
      <c r="Q1490" s="73">
        <f t="shared" si="505"/>
        <v>0.011</v>
      </c>
      <c r="R1490" s="67">
        <f t="shared" si="506"/>
        <v>0.1</v>
      </c>
      <c r="S1490" s="74">
        <f t="shared" si="507"/>
        <v>0.025</v>
      </c>
      <c r="T1490" s="51">
        <v>1.8</v>
      </c>
      <c r="U1490" s="52" t="s">
        <v>4645</v>
      </c>
      <c r="V1490" s="26">
        <f>IF(E1490="","",SUMIF(OUTBOUND!$G:$G,WMS!E1490,OUTBOUND!$L:$L))</f>
        <v>0</v>
      </c>
      <c r="W1490" s="26">
        <f>IF(E1490="","",SUMIF(OUTBOUND!$G:$G,WMS!E1490,OUTBOUND!$M:$M))</f>
        <v>0</v>
      </c>
      <c r="X1490" s="73">
        <f>IF(E1490="","",SUMIF(OUTBOUND!$G:$G,WMS!E1490,OUTBOUND!$O:$O))</f>
        <v>0</v>
      </c>
      <c r="Y1490" s="73">
        <f>IF(E1490="","",SUMIF(OUTBOUND!$G:$G,WMS!E1490,OUTBOUND!$AC:$AC))</f>
        <v>0</v>
      </c>
      <c r="Z1490" s="73">
        <f>IF(E1490="","",SUMIF(OUTBOUND!$G:$G,WMS!E1490,OUTBOUND!$P:$P))</f>
        <v>0</v>
      </c>
      <c r="AA1490" s="26">
        <f t="shared" si="508"/>
        <v>9</v>
      </c>
      <c r="AB1490" s="26">
        <f t="shared" si="509"/>
        <v>72</v>
      </c>
      <c r="AC1490" s="73">
        <f t="shared" si="510"/>
        <v>13.5</v>
      </c>
      <c r="AD1490" s="73">
        <f t="shared" si="511"/>
        <v>1.8</v>
      </c>
      <c r="AE1490" s="73">
        <f t="shared" si="512"/>
        <v>0.1</v>
      </c>
      <c r="AF1490" s="82" t="b">
        <f t="shared" si="513"/>
        <v>1</v>
      </c>
    </row>
    <row r="1491" spans="1:32">
      <c r="A1491" s="43" t="s">
        <v>3685</v>
      </c>
      <c r="B1491" s="19" t="s">
        <v>2473</v>
      </c>
      <c r="C1491" s="19" t="s">
        <v>4644</v>
      </c>
      <c r="D1491" s="19" t="s">
        <v>4370</v>
      </c>
      <c r="E1491" s="58" t="str">
        <f t="shared" si="502"/>
        <v>KG-ARI-1911-00212-05005/42752462</v>
      </c>
      <c r="F1491" s="19" t="s">
        <v>2475</v>
      </c>
      <c r="G1491" s="19" t="s">
        <v>2477</v>
      </c>
      <c r="H1491" s="45">
        <v>43754</v>
      </c>
      <c r="I1491" s="46">
        <v>15</v>
      </c>
      <c r="J1491" s="46">
        <v>120</v>
      </c>
      <c r="K1491" s="67">
        <f t="shared" si="503"/>
        <v>8</v>
      </c>
      <c r="L1491" s="47">
        <v>1.45</v>
      </c>
      <c r="M1491" s="68">
        <f t="shared" si="504"/>
        <v>21.75</v>
      </c>
      <c r="N1491" s="46">
        <v>36.83</v>
      </c>
      <c r="O1491" s="46">
        <v>25.4</v>
      </c>
      <c r="P1491" s="46">
        <v>11.43</v>
      </c>
      <c r="Q1491" s="73">
        <f t="shared" si="505"/>
        <v>0.011</v>
      </c>
      <c r="R1491" s="67">
        <f t="shared" si="506"/>
        <v>0.16</v>
      </c>
      <c r="S1491" s="74">
        <f t="shared" si="507"/>
        <v>0.025</v>
      </c>
      <c r="T1491" s="51">
        <v>3</v>
      </c>
      <c r="U1491" s="52" t="s">
        <v>4645</v>
      </c>
      <c r="V1491" s="26">
        <f>IF(E1491="","",SUMIF(OUTBOUND!$G:$G,WMS!E1491,OUTBOUND!$L:$L))</f>
        <v>0</v>
      </c>
      <c r="W1491" s="26">
        <f>IF(E1491="","",SUMIF(OUTBOUND!$G:$G,WMS!E1491,OUTBOUND!$M:$M))</f>
        <v>0</v>
      </c>
      <c r="X1491" s="73">
        <f>IF(E1491="","",SUMIF(OUTBOUND!$G:$G,WMS!E1491,OUTBOUND!$O:$O))</f>
        <v>0</v>
      </c>
      <c r="Y1491" s="73">
        <f>IF(E1491="","",SUMIF(OUTBOUND!$G:$G,WMS!E1491,OUTBOUND!$AC:$AC))</f>
        <v>0</v>
      </c>
      <c r="Z1491" s="73">
        <f>IF(E1491="","",SUMIF(OUTBOUND!$G:$G,WMS!E1491,OUTBOUND!$P:$P))</f>
        <v>0</v>
      </c>
      <c r="AA1491" s="26">
        <f t="shared" si="508"/>
        <v>15</v>
      </c>
      <c r="AB1491" s="26">
        <f t="shared" si="509"/>
        <v>120</v>
      </c>
      <c r="AC1491" s="73">
        <f t="shared" si="510"/>
        <v>21.75</v>
      </c>
      <c r="AD1491" s="73">
        <f t="shared" si="511"/>
        <v>3</v>
      </c>
      <c r="AE1491" s="73">
        <f t="shared" si="512"/>
        <v>0.16</v>
      </c>
      <c r="AF1491" s="82" t="b">
        <f t="shared" si="513"/>
        <v>1</v>
      </c>
    </row>
    <row r="1492" spans="1:33">
      <c r="A1492" s="61" t="s">
        <v>3685</v>
      </c>
      <c r="B1492" s="62" t="s">
        <v>2483</v>
      </c>
      <c r="C1492" s="62" t="s">
        <v>4650</v>
      </c>
      <c r="D1492" s="62">
        <v>69188800</v>
      </c>
      <c r="E1492" s="58" t="str">
        <f t="shared" si="502"/>
        <v>KG-ARI-1909-00204-04410/69188800</v>
      </c>
      <c r="F1492" s="19" t="s">
        <v>2485</v>
      </c>
      <c r="G1492" s="19" t="s">
        <v>2486</v>
      </c>
      <c r="H1492" s="45">
        <v>43754</v>
      </c>
      <c r="I1492" s="46">
        <v>4</v>
      </c>
      <c r="J1492" s="46">
        <v>48</v>
      </c>
      <c r="K1492" s="67">
        <f t="shared" si="503"/>
        <v>12</v>
      </c>
      <c r="L1492" s="47">
        <v>2.6</v>
      </c>
      <c r="M1492" s="68">
        <f t="shared" si="504"/>
        <v>10.4</v>
      </c>
      <c r="N1492" s="46">
        <v>38</v>
      </c>
      <c r="O1492" s="46">
        <v>26</v>
      </c>
      <c r="P1492" s="46">
        <v>13</v>
      </c>
      <c r="Q1492" s="73">
        <f t="shared" si="505"/>
        <v>0.013</v>
      </c>
      <c r="R1492" s="67">
        <f t="shared" si="506"/>
        <v>0.05</v>
      </c>
      <c r="S1492" s="74">
        <f t="shared" si="507"/>
        <v>0.186041666666667</v>
      </c>
      <c r="T1492" s="51">
        <v>8.93</v>
      </c>
      <c r="U1492" s="52" t="s">
        <v>4651</v>
      </c>
      <c r="V1492" s="26">
        <f>IF(E1492="","",SUMIF(OUTBOUND!$G:$G,WMS!E1492,OUTBOUND!$L:$L))</f>
        <v>4</v>
      </c>
      <c r="W1492" s="26">
        <f>IF(E1492="","",SUMIF(OUTBOUND!$G:$G,WMS!E1492,OUTBOUND!$M:$M))</f>
        <v>48</v>
      </c>
      <c r="X1492" s="73">
        <f>IF(E1492="","",SUMIF(OUTBOUND!$G:$G,WMS!E1492,OUTBOUND!$O:$O))</f>
        <v>10.4</v>
      </c>
      <c r="Y1492" s="73">
        <f>IF(E1492="","",SUMIF(OUTBOUND!$G:$G,WMS!E1492,OUTBOUND!$AC:$AC))</f>
        <v>8.93000000000002</v>
      </c>
      <c r="Z1492" s="73">
        <f>IF(E1492="","",SUMIF(OUTBOUND!$G:$G,WMS!E1492,OUTBOUND!$P:$P))</f>
        <v>0.052</v>
      </c>
      <c r="AA1492" s="26">
        <f t="shared" si="508"/>
        <v>0</v>
      </c>
      <c r="AB1492" s="26">
        <f t="shared" si="509"/>
        <v>0</v>
      </c>
      <c r="AC1492" s="73">
        <f t="shared" si="510"/>
        <v>0</v>
      </c>
      <c r="AD1492" s="73">
        <f t="shared" si="511"/>
        <v>-1.59872115546023e-14</v>
      </c>
      <c r="AE1492" s="73">
        <f t="shared" si="512"/>
        <v>-0.00199999999999999</v>
      </c>
      <c r="AF1492" s="82" t="e">
        <f t="shared" si="513"/>
        <v>#DIV/0!</v>
      </c>
      <c r="AG1492" s="60" t="s">
        <v>3310</v>
      </c>
    </row>
    <row r="1493" spans="1:33">
      <c r="A1493" s="61" t="s">
        <v>3685</v>
      </c>
      <c r="B1493" s="62" t="s">
        <v>2483</v>
      </c>
      <c r="C1493" s="62" t="s">
        <v>4650</v>
      </c>
      <c r="D1493" s="62">
        <v>69188831</v>
      </c>
      <c r="E1493" s="58" t="str">
        <f t="shared" si="502"/>
        <v>KG-ARI-1909-00204-04410/69188831</v>
      </c>
      <c r="F1493" s="19" t="s">
        <v>2485</v>
      </c>
      <c r="G1493" s="19" t="s">
        <v>2486</v>
      </c>
      <c r="H1493" s="45">
        <v>43754</v>
      </c>
      <c r="I1493" s="46">
        <v>3</v>
      </c>
      <c r="J1493" s="46">
        <v>36</v>
      </c>
      <c r="K1493" s="67">
        <f t="shared" si="503"/>
        <v>12</v>
      </c>
      <c r="L1493" s="47">
        <v>2.75</v>
      </c>
      <c r="M1493" s="68">
        <f t="shared" si="504"/>
        <v>8.25</v>
      </c>
      <c r="N1493" s="46">
        <v>38</v>
      </c>
      <c r="O1493" s="46">
        <v>26</v>
      </c>
      <c r="P1493" s="46">
        <v>13</v>
      </c>
      <c r="Q1493" s="73">
        <f t="shared" si="505"/>
        <v>0.013</v>
      </c>
      <c r="R1493" s="67">
        <f t="shared" si="506"/>
        <v>0.04</v>
      </c>
      <c r="S1493" s="74">
        <f t="shared" si="507"/>
        <v>0.186111111111111</v>
      </c>
      <c r="T1493" s="51">
        <v>6.7</v>
      </c>
      <c r="U1493" s="52" t="s">
        <v>4651</v>
      </c>
      <c r="V1493" s="26">
        <f>IF(E1493="","",SUMIF(OUTBOUND!$G:$G,WMS!E1493,OUTBOUND!$L:$L))</f>
        <v>3</v>
      </c>
      <c r="W1493" s="26">
        <f>IF(E1493="","",SUMIF(OUTBOUND!$G:$G,WMS!E1493,OUTBOUND!$M:$M))</f>
        <v>36</v>
      </c>
      <c r="X1493" s="73">
        <f>IF(E1493="","",SUMIF(OUTBOUND!$G:$G,WMS!E1493,OUTBOUND!$O:$O))</f>
        <v>8.25</v>
      </c>
      <c r="Y1493" s="73">
        <f>IF(E1493="","",SUMIF(OUTBOUND!$G:$G,WMS!E1493,OUTBOUND!$AC:$AC))</f>
        <v>6.7</v>
      </c>
      <c r="Z1493" s="73">
        <f>IF(E1493="","",SUMIF(OUTBOUND!$G:$G,WMS!E1493,OUTBOUND!$P:$P))</f>
        <v>0.039</v>
      </c>
      <c r="AA1493" s="26">
        <f t="shared" si="508"/>
        <v>0</v>
      </c>
      <c r="AB1493" s="26">
        <f t="shared" si="509"/>
        <v>0</v>
      </c>
      <c r="AC1493" s="73">
        <f t="shared" si="510"/>
        <v>0</v>
      </c>
      <c r="AD1493" s="73">
        <f t="shared" si="511"/>
        <v>4.44089209850063e-15</v>
      </c>
      <c r="AE1493" s="73">
        <f t="shared" si="512"/>
        <v>0.001</v>
      </c>
      <c r="AF1493" s="82" t="e">
        <f t="shared" si="513"/>
        <v>#DIV/0!</v>
      </c>
      <c r="AG1493" s="60" t="s">
        <v>3310</v>
      </c>
    </row>
    <row r="1494" spans="1:32">
      <c r="A1494" s="43" t="s">
        <v>3685</v>
      </c>
      <c r="B1494" s="19" t="s">
        <v>2483</v>
      </c>
      <c r="C1494" s="19" t="s">
        <v>4650</v>
      </c>
      <c r="D1494" s="19">
        <v>69350665</v>
      </c>
      <c r="E1494" s="58" t="str">
        <f t="shared" si="502"/>
        <v>KG-ARI-1909-00204-04410/69350665</v>
      </c>
      <c r="F1494" s="19" t="s">
        <v>2485</v>
      </c>
      <c r="G1494" s="19" t="s">
        <v>2486</v>
      </c>
      <c r="H1494" s="45">
        <v>43754</v>
      </c>
      <c r="I1494" s="46">
        <v>1</v>
      </c>
      <c r="J1494" s="46">
        <v>6</v>
      </c>
      <c r="K1494" s="67">
        <f t="shared" si="503"/>
        <v>6</v>
      </c>
      <c r="L1494" s="47">
        <v>3.67</v>
      </c>
      <c r="M1494" s="68">
        <f t="shared" si="504"/>
        <v>3.67</v>
      </c>
      <c r="N1494" s="46">
        <v>65</v>
      </c>
      <c r="O1494" s="46">
        <v>36</v>
      </c>
      <c r="P1494" s="46">
        <v>29</v>
      </c>
      <c r="Q1494" s="73">
        <f t="shared" si="505"/>
        <v>0.068</v>
      </c>
      <c r="R1494" s="67">
        <f t="shared" si="506"/>
        <v>0.07</v>
      </c>
      <c r="S1494" s="74">
        <f t="shared" si="507"/>
        <v>0.47</v>
      </c>
      <c r="T1494" s="51">
        <v>2.82</v>
      </c>
      <c r="U1494" s="52" t="s">
        <v>4645</v>
      </c>
      <c r="V1494" s="26">
        <f>IF(E1494="","",SUMIF(OUTBOUND!$G:$G,WMS!E1494,OUTBOUND!$L:$L))</f>
        <v>0</v>
      </c>
      <c r="W1494" s="26">
        <f>IF(E1494="","",SUMIF(OUTBOUND!$G:$G,WMS!E1494,OUTBOUND!$M:$M))</f>
        <v>0</v>
      </c>
      <c r="X1494" s="73">
        <f>IF(E1494="","",SUMIF(OUTBOUND!$G:$G,WMS!E1494,OUTBOUND!$O:$O))</f>
        <v>0</v>
      </c>
      <c r="Y1494" s="73">
        <f>IF(E1494="","",SUMIF(OUTBOUND!$G:$G,WMS!E1494,OUTBOUND!$AC:$AC))</f>
        <v>0</v>
      </c>
      <c r="Z1494" s="73">
        <f>IF(E1494="","",SUMIF(OUTBOUND!$G:$G,WMS!E1494,OUTBOUND!$P:$P))</f>
        <v>0</v>
      </c>
      <c r="AA1494" s="26">
        <f t="shared" si="508"/>
        <v>1</v>
      </c>
      <c r="AB1494" s="26">
        <f t="shared" si="509"/>
        <v>6</v>
      </c>
      <c r="AC1494" s="73">
        <f t="shared" si="510"/>
        <v>3.67</v>
      </c>
      <c r="AD1494" s="73">
        <f t="shared" si="511"/>
        <v>2.82</v>
      </c>
      <c r="AE1494" s="73">
        <f t="shared" si="512"/>
        <v>0.07</v>
      </c>
      <c r="AF1494" s="82" t="b">
        <f t="shared" si="513"/>
        <v>1</v>
      </c>
    </row>
    <row r="1495" spans="1:32">
      <c r="A1495" s="43" t="s">
        <v>3685</v>
      </c>
      <c r="B1495" s="19" t="s">
        <v>2483</v>
      </c>
      <c r="C1495" s="19" t="s">
        <v>4650</v>
      </c>
      <c r="D1495" s="19">
        <v>69350672</v>
      </c>
      <c r="E1495" s="58" t="str">
        <f t="shared" si="502"/>
        <v>KG-ARI-1909-00204-04410/69350672</v>
      </c>
      <c r="F1495" s="19" t="s">
        <v>2485</v>
      </c>
      <c r="G1495" s="19" t="s">
        <v>2486</v>
      </c>
      <c r="H1495" s="45">
        <v>43754</v>
      </c>
      <c r="I1495" s="46">
        <v>1</v>
      </c>
      <c r="J1495" s="46">
        <v>6</v>
      </c>
      <c r="K1495" s="67">
        <f t="shared" si="503"/>
        <v>6</v>
      </c>
      <c r="L1495" s="47">
        <v>3.67</v>
      </c>
      <c r="M1495" s="68">
        <f t="shared" si="504"/>
        <v>3.67</v>
      </c>
      <c r="N1495" s="46">
        <v>65</v>
      </c>
      <c r="O1495" s="46">
        <v>36</v>
      </c>
      <c r="P1495" s="46">
        <v>29</v>
      </c>
      <c r="Q1495" s="73">
        <f t="shared" si="505"/>
        <v>0.068</v>
      </c>
      <c r="R1495" s="67">
        <f t="shared" si="506"/>
        <v>0.07</v>
      </c>
      <c r="S1495" s="74">
        <f t="shared" si="507"/>
        <v>0.47</v>
      </c>
      <c r="T1495" s="51">
        <v>2.82</v>
      </c>
      <c r="U1495" s="52" t="s">
        <v>4645</v>
      </c>
      <c r="V1495" s="26">
        <f>IF(E1495="","",SUMIF(OUTBOUND!$G:$G,WMS!E1495,OUTBOUND!$L:$L))</f>
        <v>0</v>
      </c>
      <c r="W1495" s="26">
        <f>IF(E1495="","",SUMIF(OUTBOUND!$G:$G,WMS!E1495,OUTBOUND!$M:$M))</f>
        <v>0</v>
      </c>
      <c r="X1495" s="73">
        <f>IF(E1495="","",SUMIF(OUTBOUND!$G:$G,WMS!E1495,OUTBOUND!$O:$O))</f>
        <v>0</v>
      </c>
      <c r="Y1495" s="73">
        <f>IF(E1495="","",SUMIF(OUTBOUND!$G:$G,WMS!E1495,OUTBOUND!$AC:$AC))</f>
        <v>0</v>
      </c>
      <c r="Z1495" s="73">
        <f>IF(E1495="","",SUMIF(OUTBOUND!$G:$G,WMS!E1495,OUTBOUND!$P:$P))</f>
        <v>0</v>
      </c>
      <c r="AA1495" s="26">
        <f t="shared" si="508"/>
        <v>1</v>
      </c>
      <c r="AB1495" s="26">
        <f t="shared" si="509"/>
        <v>6</v>
      </c>
      <c r="AC1495" s="73">
        <f t="shared" si="510"/>
        <v>3.67</v>
      </c>
      <c r="AD1495" s="73">
        <f t="shared" si="511"/>
        <v>2.82</v>
      </c>
      <c r="AE1495" s="73">
        <f t="shared" si="512"/>
        <v>0.07</v>
      </c>
      <c r="AF1495" s="82" t="b">
        <f t="shared" si="513"/>
        <v>1</v>
      </c>
    </row>
    <row r="1496" spans="1:32">
      <c r="A1496" s="43" t="s">
        <v>3685</v>
      </c>
      <c r="B1496" s="19" t="s">
        <v>2483</v>
      </c>
      <c r="C1496" s="19" t="s">
        <v>4650</v>
      </c>
      <c r="D1496" s="19">
        <v>69060021</v>
      </c>
      <c r="E1496" s="58" t="str">
        <f t="shared" si="502"/>
        <v>KG-ARI-1909-00204-04410/69060021</v>
      </c>
      <c r="F1496" s="19" t="s">
        <v>2485</v>
      </c>
      <c r="G1496" s="19" t="s">
        <v>2487</v>
      </c>
      <c r="H1496" s="45">
        <v>43754</v>
      </c>
      <c r="I1496" s="46">
        <v>1</v>
      </c>
      <c r="J1496" s="46">
        <v>6</v>
      </c>
      <c r="K1496" s="67">
        <f t="shared" si="503"/>
        <v>6</v>
      </c>
      <c r="L1496" s="47">
        <v>3.2</v>
      </c>
      <c r="M1496" s="68">
        <f t="shared" si="504"/>
        <v>3.2</v>
      </c>
      <c r="N1496" s="46">
        <v>54</v>
      </c>
      <c r="O1496" s="46">
        <v>50</v>
      </c>
      <c r="P1496" s="46">
        <v>28</v>
      </c>
      <c r="Q1496" s="73">
        <f t="shared" si="505"/>
        <v>0.076</v>
      </c>
      <c r="R1496" s="67">
        <f t="shared" si="506"/>
        <v>0.08</v>
      </c>
      <c r="S1496" s="74">
        <f t="shared" si="507"/>
        <v>0.42</v>
      </c>
      <c r="T1496" s="51">
        <v>2.52</v>
      </c>
      <c r="U1496" s="52" t="s">
        <v>4651</v>
      </c>
      <c r="V1496" s="26">
        <f>IF(E1496="","",SUMIF(OUTBOUND!$G:$G,WMS!E1496,OUTBOUND!$L:$L))</f>
        <v>0</v>
      </c>
      <c r="W1496" s="26">
        <f>IF(E1496="","",SUMIF(OUTBOUND!$G:$G,WMS!E1496,OUTBOUND!$M:$M))</f>
        <v>0</v>
      </c>
      <c r="X1496" s="73">
        <f>IF(E1496="","",SUMIF(OUTBOUND!$G:$G,WMS!E1496,OUTBOUND!$O:$O))</f>
        <v>0</v>
      </c>
      <c r="Y1496" s="73">
        <f>IF(E1496="","",SUMIF(OUTBOUND!$G:$G,WMS!E1496,OUTBOUND!$AC:$AC))</f>
        <v>0</v>
      </c>
      <c r="Z1496" s="73">
        <f>IF(E1496="","",SUMIF(OUTBOUND!$G:$G,WMS!E1496,OUTBOUND!$P:$P))</f>
        <v>0</v>
      </c>
      <c r="AA1496" s="26">
        <f t="shared" si="508"/>
        <v>1</v>
      </c>
      <c r="AB1496" s="26">
        <f t="shared" si="509"/>
        <v>6</v>
      </c>
      <c r="AC1496" s="73">
        <f t="shared" si="510"/>
        <v>3.2</v>
      </c>
      <c r="AD1496" s="73">
        <f t="shared" si="511"/>
        <v>2.52</v>
      </c>
      <c r="AE1496" s="73">
        <f t="shared" si="512"/>
        <v>0.08</v>
      </c>
      <c r="AF1496" s="82" t="b">
        <f t="shared" si="513"/>
        <v>1</v>
      </c>
    </row>
    <row r="1497" spans="1:32">
      <c r="A1497" s="43" t="s">
        <v>3685</v>
      </c>
      <c r="B1497" s="19" t="s">
        <v>2483</v>
      </c>
      <c r="C1497" s="19" t="s">
        <v>4650</v>
      </c>
      <c r="D1497" s="19">
        <v>69160370</v>
      </c>
      <c r="E1497" s="58" t="str">
        <f t="shared" si="502"/>
        <v>KG-ARI-1909-00204-04410/69160370</v>
      </c>
      <c r="F1497" s="19" t="s">
        <v>2485</v>
      </c>
      <c r="G1497" s="19" t="s">
        <v>2487</v>
      </c>
      <c r="H1497" s="45">
        <v>43754</v>
      </c>
      <c r="I1497" s="46">
        <v>4</v>
      </c>
      <c r="J1497" s="46">
        <v>24</v>
      </c>
      <c r="K1497" s="67">
        <f t="shared" si="503"/>
        <v>6</v>
      </c>
      <c r="L1497" s="47">
        <v>2.9</v>
      </c>
      <c r="M1497" s="68">
        <f t="shared" si="504"/>
        <v>11.6</v>
      </c>
      <c r="N1497" s="46">
        <v>50</v>
      </c>
      <c r="O1497" s="46">
        <v>47</v>
      </c>
      <c r="P1497" s="46">
        <v>26</v>
      </c>
      <c r="Q1497" s="73">
        <f t="shared" si="505"/>
        <v>0.061</v>
      </c>
      <c r="R1497" s="67">
        <f t="shared" si="506"/>
        <v>0.24</v>
      </c>
      <c r="S1497" s="74">
        <f t="shared" si="507"/>
        <v>0.345833333333333</v>
      </c>
      <c r="T1497" s="51">
        <v>8.3</v>
      </c>
      <c r="U1497" s="52" t="s">
        <v>4651</v>
      </c>
      <c r="V1497" s="26">
        <f>IF(E1497="","",SUMIF(OUTBOUND!$G:$G,WMS!E1497,OUTBOUND!$L:$L))</f>
        <v>0</v>
      </c>
      <c r="W1497" s="26">
        <f>IF(E1497="","",SUMIF(OUTBOUND!$G:$G,WMS!E1497,OUTBOUND!$M:$M))</f>
        <v>0</v>
      </c>
      <c r="X1497" s="73">
        <f>IF(E1497="","",SUMIF(OUTBOUND!$G:$G,WMS!E1497,OUTBOUND!$O:$O))</f>
        <v>0</v>
      </c>
      <c r="Y1497" s="73">
        <f>IF(E1497="","",SUMIF(OUTBOUND!$G:$G,WMS!E1497,OUTBOUND!$AC:$AC))</f>
        <v>0</v>
      </c>
      <c r="Z1497" s="73">
        <f>IF(E1497="","",SUMIF(OUTBOUND!$G:$G,WMS!E1497,OUTBOUND!$P:$P))</f>
        <v>0</v>
      </c>
      <c r="AA1497" s="26">
        <f t="shared" si="508"/>
        <v>4</v>
      </c>
      <c r="AB1497" s="26">
        <f t="shared" si="509"/>
        <v>24</v>
      </c>
      <c r="AC1497" s="73">
        <f t="shared" si="510"/>
        <v>11.6</v>
      </c>
      <c r="AD1497" s="73">
        <f t="shared" si="511"/>
        <v>8.3</v>
      </c>
      <c r="AE1497" s="73">
        <f t="shared" si="512"/>
        <v>0.24</v>
      </c>
      <c r="AF1497" s="82" t="b">
        <f t="shared" si="513"/>
        <v>1</v>
      </c>
    </row>
    <row r="1498" spans="1:32">
      <c r="A1498" s="43" t="s">
        <v>3685</v>
      </c>
      <c r="B1498" s="19" t="s">
        <v>2483</v>
      </c>
      <c r="C1498" s="19" t="s">
        <v>4650</v>
      </c>
      <c r="D1498" s="19">
        <v>69160400</v>
      </c>
      <c r="E1498" s="58" t="str">
        <f t="shared" si="502"/>
        <v>KG-ARI-1909-00204-04410/69160400</v>
      </c>
      <c r="F1498" s="19" t="s">
        <v>2485</v>
      </c>
      <c r="G1498" s="19" t="s">
        <v>2488</v>
      </c>
      <c r="H1498" s="45">
        <v>43754</v>
      </c>
      <c r="I1498" s="46">
        <v>3</v>
      </c>
      <c r="J1498" s="46">
        <v>18</v>
      </c>
      <c r="K1498" s="67">
        <f t="shared" si="503"/>
        <v>6</v>
      </c>
      <c r="L1498" s="47">
        <v>2.29</v>
      </c>
      <c r="M1498" s="68">
        <f t="shared" si="504"/>
        <v>6.87</v>
      </c>
      <c r="N1498" s="46">
        <v>42</v>
      </c>
      <c r="O1498" s="46">
        <v>41</v>
      </c>
      <c r="P1498" s="46">
        <v>22</v>
      </c>
      <c r="Q1498" s="73">
        <f t="shared" si="505"/>
        <v>0.038</v>
      </c>
      <c r="R1498" s="67">
        <f t="shared" si="506"/>
        <v>0.11</v>
      </c>
      <c r="S1498" s="74">
        <f t="shared" si="507"/>
        <v>0.256111111111111</v>
      </c>
      <c r="T1498" s="51">
        <v>4.61</v>
      </c>
      <c r="U1498" s="52" t="s">
        <v>4645</v>
      </c>
      <c r="V1498" s="26">
        <f>IF(E1498="","",SUMIF(OUTBOUND!$G:$G,WMS!E1498,OUTBOUND!$L:$L))</f>
        <v>0</v>
      </c>
      <c r="W1498" s="26">
        <f>IF(E1498="","",SUMIF(OUTBOUND!$G:$G,WMS!E1498,OUTBOUND!$M:$M))</f>
        <v>0</v>
      </c>
      <c r="X1498" s="73">
        <f>IF(E1498="","",SUMIF(OUTBOUND!$G:$G,WMS!E1498,OUTBOUND!$O:$O))</f>
        <v>0</v>
      </c>
      <c r="Y1498" s="73">
        <f>IF(E1498="","",SUMIF(OUTBOUND!$G:$G,WMS!E1498,OUTBOUND!$AC:$AC))</f>
        <v>0</v>
      </c>
      <c r="Z1498" s="73">
        <f>IF(E1498="","",SUMIF(OUTBOUND!$G:$G,WMS!E1498,OUTBOUND!$P:$P))</f>
        <v>0</v>
      </c>
      <c r="AA1498" s="26">
        <f t="shared" si="508"/>
        <v>3</v>
      </c>
      <c r="AB1498" s="26">
        <f t="shared" si="509"/>
        <v>18</v>
      </c>
      <c r="AC1498" s="73">
        <f t="shared" si="510"/>
        <v>6.87</v>
      </c>
      <c r="AD1498" s="73">
        <f t="shared" si="511"/>
        <v>4.61</v>
      </c>
      <c r="AE1498" s="73">
        <f t="shared" si="512"/>
        <v>0.11</v>
      </c>
      <c r="AF1498" s="82" t="b">
        <f t="shared" si="513"/>
        <v>1</v>
      </c>
    </row>
    <row r="1499" spans="1:32">
      <c r="A1499" s="43" t="s">
        <v>3685</v>
      </c>
      <c r="B1499" s="19" t="s">
        <v>2483</v>
      </c>
      <c r="C1499" s="19" t="s">
        <v>4650</v>
      </c>
      <c r="D1499" s="19">
        <v>69350658</v>
      </c>
      <c r="E1499" s="58" t="str">
        <f t="shared" si="502"/>
        <v>KG-ARI-1909-00204-04410/69350658</v>
      </c>
      <c r="F1499" s="19" t="s">
        <v>2485</v>
      </c>
      <c r="G1499" s="19" t="s">
        <v>2489</v>
      </c>
      <c r="H1499" s="45">
        <v>43754</v>
      </c>
      <c r="I1499" s="46">
        <v>3</v>
      </c>
      <c r="J1499" s="46">
        <v>18</v>
      </c>
      <c r="K1499" s="67">
        <f t="shared" si="503"/>
        <v>6</v>
      </c>
      <c r="L1499" s="47">
        <v>2.62</v>
      </c>
      <c r="M1499" s="68">
        <f t="shared" si="504"/>
        <v>7.86</v>
      </c>
      <c r="N1499" s="46">
        <v>41</v>
      </c>
      <c r="O1499" s="46">
        <v>25</v>
      </c>
      <c r="P1499" s="46">
        <v>25</v>
      </c>
      <c r="Q1499" s="73">
        <f t="shared" si="505"/>
        <v>0.026</v>
      </c>
      <c r="R1499" s="67">
        <f t="shared" si="506"/>
        <v>0.08</v>
      </c>
      <c r="S1499" s="74">
        <f t="shared" si="507"/>
        <v>0.38</v>
      </c>
      <c r="T1499" s="51">
        <v>6.84</v>
      </c>
      <c r="U1499" s="52" t="s">
        <v>4651</v>
      </c>
      <c r="V1499" s="26">
        <f>IF(E1499="","",SUMIF(OUTBOUND!$G:$G,WMS!E1499,OUTBOUND!$L:$L))</f>
        <v>0</v>
      </c>
      <c r="W1499" s="26">
        <f>IF(E1499="","",SUMIF(OUTBOUND!$G:$G,WMS!E1499,OUTBOUND!$M:$M))</f>
        <v>0</v>
      </c>
      <c r="X1499" s="73">
        <f>IF(E1499="","",SUMIF(OUTBOUND!$G:$G,WMS!E1499,OUTBOUND!$O:$O))</f>
        <v>0</v>
      </c>
      <c r="Y1499" s="73">
        <f>IF(E1499="","",SUMIF(OUTBOUND!$G:$G,WMS!E1499,OUTBOUND!$AC:$AC))</f>
        <v>0</v>
      </c>
      <c r="Z1499" s="73">
        <f>IF(E1499="","",SUMIF(OUTBOUND!$G:$G,WMS!E1499,OUTBOUND!$P:$P))</f>
        <v>0</v>
      </c>
      <c r="AA1499" s="26">
        <f t="shared" si="508"/>
        <v>3</v>
      </c>
      <c r="AB1499" s="26">
        <f t="shared" si="509"/>
        <v>18</v>
      </c>
      <c r="AC1499" s="73">
        <f t="shared" si="510"/>
        <v>7.86</v>
      </c>
      <c r="AD1499" s="73">
        <f t="shared" si="511"/>
        <v>6.84</v>
      </c>
      <c r="AE1499" s="73">
        <f t="shared" si="512"/>
        <v>0.08</v>
      </c>
      <c r="AF1499" s="82" t="b">
        <f t="shared" si="513"/>
        <v>1</v>
      </c>
    </row>
    <row r="1500" spans="1:32">
      <c r="A1500" s="43" t="s">
        <v>3685</v>
      </c>
      <c r="B1500" s="19" t="s">
        <v>2483</v>
      </c>
      <c r="C1500" s="19" t="s">
        <v>4650</v>
      </c>
      <c r="D1500" s="19">
        <v>69350726</v>
      </c>
      <c r="E1500" s="58" t="str">
        <f t="shared" si="502"/>
        <v>KG-ARI-1909-00204-04410/69350726</v>
      </c>
      <c r="F1500" s="19" t="s">
        <v>2485</v>
      </c>
      <c r="G1500" s="19" t="s">
        <v>2490</v>
      </c>
      <c r="H1500" s="45">
        <v>43754</v>
      </c>
      <c r="I1500" s="46">
        <v>3</v>
      </c>
      <c r="J1500" s="46">
        <v>18</v>
      </c>
      <c r="K1500" s="67">
        <f t="shared" si="503"/>
        <v>6</v>
      </c>
      <c r="L1500" s="47">
        <v>2.92</v>
      </c>
      <c r="M1500" s="68">
        <f t="shared" si="504"/>
        <v>8.76</v>
      </c>
      <c r="N1500" s="46">
        <v>63</v>
      </c>
      <c r="O1500" s="46">
        <v>42</v>
      </c>
      <c r="P1500" s="46">
        <v>26</v>
      </c>
      <c r="Q1500" s="73">
        <f t="shared" si="505"/>
        <v>0.069</v>
      </c>
      <c r="R1500" s="67">
        <f t="shared" si="506"/>
        <v>0.21</v>
      </c>
      <c r="S1500" s="74">
        <f t="shared" si="507"/>
        <v>0.3</v>
      </c>
      <c r="T1500" s="51">
        <v>5.4</v>
      </c>
      <c r="U1500" s="52" t="s">
        <v>4645</v>
      </c>
      <c r="V1500" s="26">
        <f>IF(E1500="","",SUMIF(OUTBOUND!$G:$G,WMS!E1500,OUTBOUND!$L:$L))</f>
        <v>0</v>
      </c>
      <c r="W1500" s="26">
        <f>IF(E1500="","",SUMIF(OUTBOUND!$G:$G,WMS!E1500,OUTBOUND!$M:$M))</f>
        <v>0</v>
      </c>
      <c r="X1500" s="73">
        <f>IF(E1500="","",SUMIF(OUTBOUND!$G:$G,WMS!E1500,OUTBOUND!$O:$O))</f>
        <v>0</v>
      </c>
      <c r="Y1500" s="73">
        <f>IF(E1500="","",SUMIF(OUTBOUND!$G:$G,WMS!E1500,OUTBOUND!$AC:$AC))</f>
        <v>0</v>
      </c>
      <c r="Z1500" s="73">
        <f>IF(E1500="","",SUMIF(OUTBOUND!$G:$G,WMS!E1500,OUTBOUND!$P:$P))</f>
        <v>0</v>
      </c>
      <c r="AA1500" s="26">
        <f t="shared" si="508"/>
        <v>3</v>
      </c>
      <c r="AB1500" s="26">
        <f t="shared" si="509"/>
        <v>18</v>
      </c>
      <c r="AC1500" s="73">
        <f t="shared" si="510"/>
        <v>8.76</v>
      </c>
      <c r="AD1500" s="73">
        <f t="shared" si="511"/>
        <v>5.4</v>
      </c>
      <c r="AE1500" s="73">
        <f t="shared" si="512"/>
        <v>0.21</v>
      </c>
      <c r="AF1500" s="82" t="b">
        <f t="shared" si="513"/>
        <v>1</v>
      </c>
    </row>
    <row r="1501" spans="1:32">
      <c r="A1501" s="43" t="s">
        <v>3685</v>
      </c>
      <c r="B1501" s="19" t="s">
        <v>2483</v>
      </c>
      <c r="C1501" s="19" t="s">
        <v>4650</v>
      </c>
      <c r="D1501" s="19">
        <v>69350719</v>
      </c>
      <c r="E1501" s="58" t="str">
        <f t="shared" si="502"/>
        <v>KG-ARI-1909-00204-04410/69350719</v>
      </c>
      <c r="F1501" s="19" t="s">
        <v>2485</v>
      </c>
      <c r="G1501" s="19" t="s">
        <v>2490</v>
      </c>
      <c r="H1501" s="45">
        <v>43754</v>
      </c>
      <c r="I1501" s="46">
        <v>4</v>
      </c>
      <c r="J1501" s="46">
        <v>24</v>
      </c>
      <c r="K1501" s="67">
        <f t="shared" si="503"/>
        <v>6</v>
      </c>
      <c r="L1501" s="47">
        <v>2.92</v>
      </c>
      <c r="M1501" s="68">
        <f t="shared" si="504"/>
        <v>11.68</v>
      </c>
      <c r="N1501" s="46">
        <v>63</v>
      </c>
      <c r="O1501" s="46">
        <v>42</v>
      </c>
      <c r="P1501" s="46">
        <v>26</v>
      </c>
      <c r="Q1501" s="73">
        <f t="shared" si="505"/>
        <v>0.069</v>
      </c>
      <c r="R1501" s="67">
        <f t="shared" si="506"/>
        <v>0.28</v>
      </c>
      <c r="S1501" s="74">
        <f t="shared" si="507"/>
        <v>0.3</v>
      </c>
      <c r="T1501" s="51">
        <v>7.2</v>
      </c>
      <c r="U1501" s="52" t="s">
        <v>4645</v>
      </c>
      <c r="V1501" s="26">
        <f>IF(E1501="","",SUMIF(OUTBOUND!$G:$G,WMS!E1501,OUTBOUND!$L:$L))</f>
        <v>0</v>
      </c>
      <c r="W1501" s="26">
        <f>IF(E1501="","",SUMIF(OUTBOUND!$G:$G,WMS!E1501,OUTBOUND!$M:$M))</f>
        <v>0</v>
      </c>
      <c r="X1501" s="73">
        <f>IF(E1501="","",SUMIF(OUTBOUND!$G:$G,WMS!E1501,OUTBOUND!$O:$O))</f>
        <v>0</v>
      </c>
      <c r="Y1501" s="73">
        <f>IF(E1501="","",SUMIF(OUTBOUND!$G:$G,WMS!E1501,OUTBOUND!$AC:$AC))</f>
        <v>0</v>
      </c>
      <c r="Z1501" s="73">
        <f>IF(E1501="","",SUMIF(OUTBOUND!$G:$G,WMS!E1501,OUTBOUND!$P:$P))</f>
        <v>0</v>
      </c>
      <c r="AA1501" s="26">
        <f t="shared" si="508"/>
        <v>4</v>
      </c>
      <c r="AB1501" s="26">
        <f t="shared" si="509"/>
        <v>24</v>
      </c>
      <c r="AC1501" s="73">
        <f t="shared" si="510"/>
        <v>11.68</v>
      </c>
      <c r="AD1501" s="73">
        <f t="shared" si="511"/>
        <v>7.2</v>
      </c>
      <c r="AE1501" s="73">
        <f t="shared" si="512"/>
        <v>0.28</v>
      </c>
      <c r="AF1501" s="82" t="b">
        <f t="shared" si="513"/>
        <v>1</v>
      </c>
    </row>
    <row r="1502" spans="1:32">
      <c r="A1502" s="43" t="s">
        <v>3685</v>
      </c>
      <c r="B1502" s="19" t="s">
        <v>2483</v>
      </c>
      <c r="C1502" s="19" t="s">
        <v>4650</v>
      </c>
      <c r="D1502" s="19">
        <v>68460198</v>
      </c>
      <c r="E1502" s="58" t="str">
        <f t="shared" si="502"/>
        <v>KG-ARI-1909-00204-04410/68460198</v>
      </c>
      <c r="F1502" s="19" t="s">
        <v>2485</v>
      </c>
      <c r="G1502" s="19" t="s">
        <v>2491</v>
      </c>
      <c r="H1502" s="45">
        <v>43754</v>
      </c>
      <c r="I1502" s="46">
        <v>3</v>
      </c>
      <c r="J1502" s="46">
        <v>18</v>
      </c>
      <c r="K1502" s="67">
        <f t="shared" si="503"/>
        <v>6</v>
      </c>
      <c r="L1502" s="47">
        <v>3.49</v>
      </c>
      <c r="M1502" s="68">
        <f t="shared" si="504"/>
        <v>10.47</v>
      </c>
      <c r="N1502" s="46">
        <v>47</v>
      </c>
      <c r="O1502" s="46">
        <v>45</v>
      </c>
      <c r="P1502" s="46">
        <v>11</v>
      </c>
      <c r="Q1502" s="73">
        <f t="shared" si="505"/>
        <v>0.023</v>
      </c>
      <c r="R1502" s="67">
        <f t="shared" si="506"/>
        <v>0.07</v>
      </c>
      <c r="S1502" s="74">
        <f t="shared" si="507"/>
        <v>0.416666666666667</v>
      </c>
      <c r="T1502" s="51">
        <v>7.5</v>
      </c>
      <c r="U1502" s="52" t="s">
        <v>4645</v>
      </c>
      <c r="V1502" s="26">
        <f>IF(E1502="","",SUMIF(OUTBOUND!$G:$G,WMS!E1502,OUTBOUND!$L:$L))</f>
        <v>0</v>
      </c>
      <c r="W1502" s="26">
        <f>IF(E1502="","",SUMIF(OUTBOUND!$G:$G,WMS!E1502,OUTBOUND!$M:$M))</f>
        <v>0</v>
      </c>
      <c r="X1502" s="73">
        <f>IF(E1502="","",SUMIF(OUTBOUND!$G:$G,WMS!E1502,OUTBOUND!$O:$O))</f>
        <v>0</v>
      </c>
      <c r="Y1502" s="73">
        <f>IF(E1502="","",SUMIF(OUTBOUND!$G:$G,WMS!E1502,OUTBOUND!$AC:$AC))</f>
        <v>0</v>
      </c>
      <c r="Z1502" s="73">
        <f>IF(E1502="","",SUMIF(OUTBOUND!$G:$G,WMS!E1502,OUTBOUND!$P:$P))</f>
        <v>0</v>
      </c>
      <c r="AA1502" s="26">
        <f t="shared" si="508"/>
        <v>3</v>
      </c>
      <c r="AB1502" s="26">
        <f t="shared" si="509"/>
        <v>18</v>
      </c>
      <c r="AC1502" s="73">
        <f t="shared" si="510"/>
        <v>10.47</v>
      </c>
      <c r="AD1502" s="73">
        <f t="shared" si="511"/>
        <v>7.5</v>
      </c>
      <c r="AE1502" s="73">
        <f t="shared" si="512"/>
        <v>0.07</v>
      </c>
      <c r="AF1502" s="82" t="b">
        <f t="shared" si="513"/>
        <v>1</v>
      </c>
    </row>
    <row r="1503" spans="1:32">
      <c r="A1503" s="43" t="s">
        <v>3685</v>
      </c>
      <c r="B1503" s="19" t="s">
        <v>2483</v>
      </c>
      <c r="C1503" s="19" t="s">
        <v>4650</v>
      </c>
      <c r="D1503" s="19">
        <v>69466014</v>
      </c>
      <c r="E1503" s="58" t="str">
        <f t="shared" si="502"/>
        <v>KG-ARI-1909-00204-04410/69466014</v>
      </c>
      <c r="F1503" s="19" t="s">
        <v>2485</v>
      </c>
      <c r="G1503" s="19" t="s">
        <v>2493</v>
      </c>
      <c r="H1503" s="45">
        <v>43754</v>
      </c>
      <c r="I1503" s="46">
        <v>3</v>
      </c>
      <c r="J1503" s="46">
        <v>18</v>
      </c>
      <c r="K1503" s="67">
        <f t="shared" si="503"/>
        <v>6</v>
      </c>
      <c r="L1503" s="47">
        <v>3.96</v>
      </c>
      <c r="M1503" s="68">
        <f t="shared" si="504"/>
        <v>11.88</v>
      </c>
      <c r="N1503" s="46">
        <v>59</v>
      </c>
      <c r="O1503" s="46">
        <v>34</v>
      </c>
      <c r="P1503" s="46">
        <v>32</v>
      </c>
      <c r="Q1503" s="73">
        <f t="shared" si="505"/>
        <v>0.064</v>
      </c>
      <c r="R1503" s="67">
        <f t="shared" si="506"/>
        <v>0.19</v>
      </c>
      <c r="S1503" s="74">
        <f t="shared" si="507"/>
        <v>0.492777777777778</v>
      </c>
      <c r="T1503" s="51">
        <v>8.87</v>
      </c>
      <c r="U1503" s="52" t="s">
        <v>4645</v>
      </c>
      <c r="V1503" s="26">
        <f>IF(E1503="","",SUMIF(OUTBOUND!$G:$G,WMS!E1503,OUTBOUND!$L:$L))</f>
        <v>0</v>
      </c>
      <c r="W1503" s="26">
        <f>IF(E1503="","",SUMIF(OUTBOUND!$G:$G,WMS!E1503,OUTBOUND!$M:$M))</f>
        <v>0</v>
      </c>
      <c r="X1503" s="73">
        <f>IF(E1503="","",SUMIF(OUTBOUND!$G:$G,WMS!E1503,OUTBOUND!$O:$O))</f>
        <v>0</v>
      </c>
      <c r="Y1503" s="73">
        <f>IF(E1503="","",SUMIF(OUTBOUND!$G:$G,WMS!E1503,OUTBOUND!$AC:$AC))</f>
        <v>0</v>
      </c>
      <c r="Z1503" s="73">
        <f>IF(E1503="","",SUMIF(OUTBOUND!$G:$G,WMS!E1503,OUTBOUND!$P:$P))</f>
        <v>0</v>
      </c>
      <c r="AA1503" s="26">
        <f t="shared" si="508"/>
        <v>3</v>
      </c>
      <c r="AB1503" s="26">
        <f t="shared" si="509"/>
        <v>18</v>
      </c>
      <c r="AC1503" s="73">
        <f t="shared" si="510"/>
        <v>11.88</v>
      </c>
      <c r="AD1503" s="73">
        <f t="shared" si="511"/>
        <v>8.87</v>
      </c>
      <c r="AE1503" s="73">
        <f t="shared" si="512"/>
        <v>0.19</v>
      </c>
      <c r="AF1503" s="82" t="b">
        <f t="shared" si="513"/>
        <v>1</v>
      </c>
    </row>
    <row r="1504" spans="1:32">
      <c r="A1504" s="43" t="s">
        <v>3685</v>
      </c>
      <c r="B1504" s="19" t="s">
        <v>2483</v>
      </c>
      <c r="C1504" s="19" t="s">
        <v>4650</v>
      </c>
      <c r="D1504" s="19">
        <v>69466052</v>
      </c>
      <c r="E1504" s="58" t="str">
        <f t="shared" si="502"/>
        <v>KG-ARI-1909-00204-04410/69466052</v>
      </c>
      <c r="F1504" s="19" t="s">
        <v>2485</v>
      </c>
      <c r="G1504" s="19" t="s">
        <v>2493</v>
      </c>
      <c r="H1504" s="45">
        <v>43754</v>
      </c>
      <c r="I1504" s="46">
        <v>1</v>
      </c>
      <c r="J1504" s="46">
        <v>6</v>
      </c>
      <c r="K1504" s="67">
        <f t="shared" si="503"/>
        <v>6</v>
      </c>
      <c r="L1504" s="47">
        <v>3.97</v>
      </c>
      <c r="M1504" s="68">
        <f t="shared" si="504"/>
        <v>3.97</v>
      </c>
      <c r="N1504" s="46">
        <v>59</v>
      </c>
      <c r="O1504" s="46">
        <v>34</v>
      </c>
      <c r="P1504" s="46">
        <v>32</v>
      </c>
      <c r="Q1504" s="73">
        <f t="shared" si="505"/>
        <v>0.064</v>
      </c>
      <c r="R1504" s="67">
        <f t="shared" si="506"/>
        <v>0.06</v>
      </c>
      <c r="S1504" s="74">
        <f t="shared" si="507"/>
        <v>0.493333333333333</v>
      </c>
      <c r="T1504" s="51">
        <v>2.96</v>
      </c>
      <c r="U1504" s="52" t="s">
        <v>4645</v>
      </c>
      <c r="V1504" s="26">
        <f>IF(E1504="","",SUMIF(OUTBOUND!$G:$G,WMS!E1504,OUTBOUND!$L:$L))</f>
        <v>0</v>
      </c>
      <c r="W1504" s="26">
        <f>IF(E1504="","",SUMIF(OUTBOUND!$G:$G,WMS!E1504,OUTBOUND!$M:$M))</f>
        <v>0</v>
      </c>
      <c r="X1504" s="73">
        <f>IF(E1504="","",SUMIF(OUTBOUND!$G:$G,WMS!E1504,OUTBOUND!$O:$O))</f>
        <v>0</v>
      </c>
      <c r="Y1504" s="73">
        <f>IF(E1504="","",SUMIF(OUTBOUND!$G:$G,WMS!E1504,OUTBOUND!$AC:$AC))</f>
        <v>0</v>
      </c>
      <c r="Z1504" s="73">
        <f>IF(E1504="","",SUMIF(OUTBOUND!$G:$G,WMS!E1504,OUTBOUND!$P:$P))</f>
        <v>0</v>
      </c>
      <c r="AA1504" s="26">
        <f t="shared" si="508"/>
        <v>1</v>
      </c>
      <c r="AB1504" s="26">
        <f t="shared" si="509"/>
        <v>6</v>
      </c>
      <c r="AC1504" s="73">
        <f t="shared" si="510"/>
        <v>3.97</v>
      </c>
      <c r="AD1504" s="73">
        <f t="shared" si="511"/>
        <v>2.96</v>
      </c>
      <c r="AE1504" s="73">
        <f t="shared" si="512"/>
        <v>0.06</v>
      </c>
      <c r="AF1504" s="82" t="b">
        <f t="shared" si="513"/>
        <v>1</v>
      </c>
    </row>
    <row r="1505" spans="1:32">
      <c r="A1505" s="43" t="s">
        <v>3685</v>
      </c>
      <c r="B1505" s="19" t="s">
        <v>2483</v>
      </c>
      <c r="C1505" s="19" t="s">
        <v>4650</v>
      </c>
      <c r="D1505" s="19">
        <v>69315985</v>
      </c>
      <c r="E1505" s="58" t="str">
        <f t="shared" si="502"/>
        <v>KG-ARI-1909-00204-04410/69315985</v>
      </c>
      <c r="F1505" s="19" t="s">
        <v>2485</v>
      </c>
      <c r="G1505" s="19" t="s">
        <v>2494</v>
      </c>
      <c r="H1505" s="45">
        <v>43754</v>
      </c>
      <c r="I1505" s="46">
        <v>1</v>
      </c>
      <c r="J1505" s="46">
        <v>6</v>
      </c>
      <c r="K1505" s="67">
        <f t="shared" si="503"/>
        <v>6</v>
      </c>
      <c r="L1505" s="47">
        <v>1.6</v>
      </c>
      <c r="M1505" s="68">
        <f t="shared" si="504"/>
        <v>1.6</v>
      </c>
      <c r="N1505" s="46">
        <v>39</v>
      </c>
      <c r="O1505" s="46">
        <v>36</v>
      </c>
      <c r="P1505" s="46">
        <v>18</v>
      </c>
      <c r="Q1505" s="73">
        <f t="shared" si="505"/>
        <v>0.025</v>
      </c>
      <c r="R1505" s="67">
        <f t="shared" si="506"/>
        <v>0.03</v>
      </c>
      <c r="S1505" s="74">
        <f t="shared" si="507"/>
        <v>0.17</v>
      </c>
      <c r="T1505" s="51">
        <v>1.02</v>
      </c>
      <c r="U1505" s="52" t="s">
        <v>4651</v>
      </c>
      <c r="V1505" s="26">
        <f>IF(E1505="","",SUMIF(OUTBOUND!$G:$G,WMS!E1505,OUTBOUND!$L:$L))</f>
        <v>0</v>
      </c>
      <c r="W1505" s="26">
        <f>IF(E1505="","",SUMIF(OUTBOUND!$G:$G,WMS!E1505,OUTBOUND!$M:$M))</f>
        <v>0</v>
      </c>
      <c r="X1505" s="73">
        <f>IF(E1505="","",SUMIF(OUTBOUND!$G:$G,WMS!E1505,OUTBOUND!$O:$O))</f>
        <v>0</v>
      </c>
      <c r="Y1505" s="73">
        <f>IF(E1505="","",SUMIF(OUTBOUND!$G:$G,WMS!E1505,OUTBOUND!$AC:$AC))</f>
        <v>0</v>
      </c>
      <c r="Z1505" s="73">
        <f>IF(E1505="","",SUMIF(OUTBOUND!$G:$G,WMS!E1505,OUTBOUND!$P:$P))</f>
        <v>0</v>
      </c>
      <c r="AA1505" s="26">
        <f t="shared" si="508"/>
        <v>1</v>
      </c>
      <c r="AB1505" s="26">
        <f t="shared" si="509"/>
        <v>6</v>
      </c>
      <c r="AC1505" s="73">
        <f t="shared" si="510"/>
        <v>1.6</v>
      </c>
      <c r="AD1505" s="73">
        <f t="shared" si="511"/>
        <v>1.02</v>
      </c>
      <c r="AE1505" s="73">
        <f t="shared" si="512"/>
        <v>0.03</v>
      </c>
      <c r="AF1505" s="82" t="b">
        <f t="shared" si="513"/>
        <v>1</v>
      </c>
    </row>
    <row r="1506" spans="1:32">
      <c r="A1506" s="43" t="s">
        <v>3685</v>
      </c>
      <c r="B1506" s="19" t="s">
        <v>2483</v>
      </c>
      <c r="C1506" s="19" t="s">
        <v>4650</v>
      </c>
      <c r="D1506" s="19">
        <v>69411908</v>
      </c>
      <c r="E1506" s="58" t="str">
        <f t="shared" si="502"/>
        <v>KG-ARI-1909-00204-04410/69411908</v>
      </c>
      <c r="F1506" s="19" t="s">
        <v>2485</v>
      </c>
      <c r="G1506" s="19" t="s">
        <v>2486</v>
      </c>
      <c r="H1506" s="45">
        <v>43754</v>
      </c>
      <c r="I1506" s="46">
        <v>1</v>
      </c>
      <c r="J1506" s="46">
        <v>6</v>
      </c>
      <c r="K1506" s="67">
        <f t="shared" si="503"/>
        <v>6</v>
      </c>
      <c r="L1506" s="47">
        <v>2.33</v>
      </c>
      <c r="M1506" s="68">
        <f t="shared" si="504"/>
        <v>2.33</v>
      </c>
      <c r="N1506" s="46">
        <v>42</v>
      </c>
      <c r="O1506" s="46">
        <v>41</v>
      </c>
      <c r="P1506" s="46">
        <v>22</v>
      </c>
      <c r="Q1506" s="73">
        <f t="shared" si="505"/>
        <v>0.038</v>
      </c>
      <c r="R1506" s="67">
        <f t="shared" si="506"/>
        <v>0.04</v>
      </c>
      <c r="S1506" s="74">
        <f t="shared" si="507"/>
        <v>0.313333333333333</v>
      </c>
      <c r="T1506" s="51">
        <v>1.88</v>
      </c>
      <c r="U1506" s="52" t="s">
        <v>4651</v>
      </c>
      <c r="V1506" s="26">
        <f>IF(E1506="","",SUMIF(OUTBOUND!$G:$G,WMS!E1506,OUTBOUND!$L:$L))</f>
        <v>0</v>
      </c>
      <c r="W1506" s="26">
        <f>IF(E1506="","",SUMIF(OUTBOUND!$G:$G,WMS!E1506,OUTBOUND!$M:$M))</f>
        <v>0</v>
      </c>
      <c r="X1506" s="73">
        <f>IF(E1506="","",SUMIF(OUTBOUND!$G:$G,WMS!E1506,OUTBOUND!$O:$O))</f>
        <v>0</v>
      </c>
      <c r="Y1506" s="73">
        <f>IF(E1506="","",SUMIF(OUTBOUND!$G:$G,WMS!E1506,OUTBOUND!$AC:$AC))</f>
        <v>0</v>
      </c>
      <c r="Z1506" s="73">
        <f>IF(E1506="","",SUMIF(OUTBOUND!$G:$G,WMS!E1506,OUTBOUND!$P:$P))</f>
        <v>0</v>
      </c>
      <c r="AA1506" s="26">
        <f t="shared" si="508"/>
        <v>1</v>
      </c>
      <c r="AB1506" s="26">
        <f t="shared" si="509"/>
        <v>6</v>
      </c>
      <c r="AC1506" s="73">
        <f t="shared" si="510"/>
        <v>2.33</v>
      </c>
      <c r="AD1506" s="73">
        <f t="shared" si="511"/>
        <v>1.88</v>
      </c>
      <c r="AE1506" s="73">
        <f t="shared" si="512"/>
        <v>0.04</v>
      </c>
      <c r="AF1506" s="82" t="b">
        <f t="shared" si="513"/>
        <v>1</v>
      </c>
    </row>
    <row r="1507" spans="1:32">
      <c r="A1507" s="43" t="s">
        <v>3685</v>
      </c>
      <c r="B1507" s="19" t="s">
        <v>2483</v>
      </c>
      <c r="C1507" s="19" t="s">
        <v>4650</v>
      </c>
      <c r="D1507" s="19">
        <v>69548628</v>
      </c>
      <c r="E1507" s="58" t="str">
        <f t="shared" si="502"/>
        <v>KG-ARI-1909-00204-04410/69548628</v>
      </c>
      <c r="F1507" s="19" t="s">
        <v>2485</v>
      </c>
      <c r="G1507" s="19" t="s">
        <v>2488</v>
      </c>
      <c r="H1507" s="45">
        <v>43754</v>
      </c>
      <c r="I1507" s="46">
        <v>5</v>
      </c>
      <c r="J1507" s="46">
        <v>30</v>
      </c>
      <c r="K1507" s="67">
        <f t="shared" si="503"/>
        <v>6</v>
      </c>
      <c r="L1507" s="47">
        <v>1.85</v>
      </c>
      <c r="M1507" s="68">
        <f t="shared" si="504"/>
        <v>9.25</v>
      </c>
      <c r="N1507" s="46">
        <v>41</v>
      </c>
      <c r="O1507" s="46">
        <v>20</v>
      </c>
      <c r="P1507" s="46">
        <v>18</v>
      </c>
      <c r="Q1507" s="73">
        <f t="shared" si="505"/>
        <v>0.015</v>
      </c>
      <c r="R1507" s="67">
        <f t="shared" si="506"/>
        <v>0.07</v>
      </c>
      <c r="S1507" s="74">
        <f t="shared" si="507"/>
        <v>0.24</v>
      </c>
      <c r="T1507" s="51">
        <v>7.2</v>
      </c>
      <c r="U1507" s="52" t="s">
        <v>4645</v>
      </c>
      <c r="V1507" s="26">
        <f>IF(E1507="","",SUMIF(OUTBOUND!$G:$G,WMS!E1507,OUTBOUND!$L:$L))</f>
        <v>0</v>
      </c>
      <c r="W1507" s="26">
        <f>IF(E1507="","",SUMIF(OUTBOUND!$G:$G,WMS!E1507,OUTBOUND!$M:$M))</f>
        <v>0</v>
      </c>
      <c r="X1507" s="73">
        <f>IF(E1507="","",SUMIF(OUTBOUND!$G:$G,WMS!E1507,OUTBOUND!$O:$O))</f>
        <v>0</v>
      </c>
      <c r="Y1507" s="73">
        <f>IF(E1507="","",SUMIF(OUTBOUND!$G:$G,WMS!E1507,OUTBOUND!$AC:$AC))</f>
        <v>0</v>
      </c>
      <c r="Z1507" s="73">
        <f>IF(E1507="","",SUMIF(OUTBOUND!$G:$G,WMS!E1507,OUTBOUND!$P:$P))</f>
        <v>0</v>
      </c>
      <c r="AA1507" s="26">
        <f t="shared" si="508"/>
        <v>5</v>
      </c>
      <c r="AB1507" s="26">
        <f t="shared" si="509"/>
        <v>30</v>
      </c>
      <c r="AC1507" s="73">
        <f t="shared" si="510"/>
        <v>9.25</v>
      </c>
      <c r="AD1507" s="73">
        <f t="shared" si="511"/>
        <v>7.2</v>
      </c>
      <c r="AE1507" s="73">
        <f t="shared" si="512"/>
        <v>0.07</v>
      </c>
      <c r="AF1507" s="82" t="b">
        <f t="shared" si="513"/>
        <v>1</v>
      </c>
    </row>
    <row r="1508" spans="1:32">
      <c r="A1508" s="43" t="s">
        <v>3685</v>
      </c>
      <c r="B1508" s="19" t="s">
        <v>2483</v>
      </c>
      <c r="C1508" s="19" t="s">
        <v>4650</v>
      </c>
      <c r="D1508" s="19">
        <v>69548635</v>
      </c>
      <c r="E1508" s="58" t="str">
        <f t="shared" si="502"/>
        <v>KG-ARI-1909-00204-04410/69548635</v>
      </c>
      <c r="F1508" s="19" t="s">
        <v>2485</v>
      </c>
      <c r="G1508" s="19" t="s">
        <v>2488</v>
      </c>
      <c r="H1508" s="45">
        <v>43754</v>
      </c>
      <c r="I1508" s="46">
        <v>5</v>
      </c>
      <c r="J1508" s="46">
        <v>30</v>
      </c>
      <c r="K1508" s="67">
        <f t="shared" si="503"/>
        <v>6</v>
      </c>
      <c r="L1508" s="47">
        <v>1.81</v>
      </c>
      <c r="M1508" s="68">
        <f t="shared" si="504"/>
        <v>9.05</v>
      </c>
      <c r="N1508" s="46">
        <v>41</v>
      </c>
      <c r="O1508" s="46">
        <v>20</v>
      </c>
      <c r="P1508" s="46">
        <v>18</v>
      </c>
      <c r="Q1508" s="73">
        <f t="shared" si="505"/>
        <v>0.015</v>
      </c>
      <c r="R1508" s="67">
        <f t="shared" si="506"/>
        <v>0.07</v>
      </c>
      <c r="S1508" s="74">
        <f t="shared" si="507"/>
        <v>0.24</v>
      </c>
      <c r="T1508" s="51">
        <v>7.2</v>
      </c>
      <c r="U1508" s="52" t="s">
        <v>4651</v>
      </c>
      <c r="V1508" s="26">
        <f>IF(E1508="","",SUMIF(OUTBOUND!$G:$G,WMS!E1508,OUTBOUND!$L:$L))</f>
        <v>0</v>
      </c>
      <c r="W1508" s="26">
        <f>IF(E1508="","",SUMIF(OUTBOUND!$G:$G,WMS!E1508,OUTBOUND!$M:$M))</f>
        <v>0</v>
      </c>
      <c r="X1508" s="73">
        <f>IF(E1508="","",SUMIF(OUTBOUND!$G:$G,WMS!E1508,OUTBOUND!$O:$O))</f>
        <v>0</v>
      </c>
      <c r="Y1508" s="73">
        <f>IF(E1508="","",SUMIF(OUTBOUND!$G:$G,WMS!E1508,OUTBOUND!$AC:$AC))</f>
        <v>0</v>
      </c>
      <c r="Z1508" s="73">
        <f>IF(E1508="","",SUMIF(OUTBOUND!$G:$G,WMS!E1508,OUTBOUND!$P:$P))</f>
        <v>0</v>
      </c>
      <c r="AA1508" s="26">
        <f t="shared" si="508"/>
        <v>5</v>
      </c>
      <c r="AB1508" s="26">
        <f t="shared" si="509"/>
        <v>30</v>
      </c>
      <c r="AC1508" s="73">
        <f t="shared" si="510"/>
        <v>9.05</v>
      </c>
      <c r="AD1508" s="73">
        <f t="shared" si="511"/>
        <v>7.2</v>
      </c>
      <c r="AE1508" s="73">
        <f t="shared" si="512"/>
        <v>0.07</v>
      </c>
      <c r="AF1508" s="82" t="b">
        <f t="shared" si="513"/>
        <v>1</v>
      </c>
    </row>
    <row r="1509" spans="1:32">
      <c r="A1509" s="43" t="s">
        <v>3685</v>
      </c>
      <c r="B1509" s="19" t="s">
        <v>2483</v>
      </c>
      <c r="C1509" s="19" t="s">
        <v>4650</v>
      </c>
      <c r="D1509" s="19">
        <v>69536441</v>
      </c>
      <c r="E1509" s="58" t="str">
        <f t="shared" si="502"/>
        <v>KG-ARI-1909-00204-04410/69536441</v>
      </c>
      <c r="F1509" s="19" t="s">
        <v>2485</v>
      </c>
      <c r="G1509" s="19" t="s">
        <v>2490</v>
      </c>
      <c r="H1509" s="45">
        <v>43754</v>
      </c>
      <c r="I1509" s="46">
        <v>6</v>
      </c>
      <c r="J1509" s="46">
        <v>36</v>
      </c>
      <c r="K1509" s="67">
        <f t="shared" si="503"/>
        <v>6</v>
      </c>
      <c r="L1509" s="47">
        <v>2</v>
      </c>
      <c r="M1509" s="68">
        <f t="shared" si="504"/>
        <v>12</v>
      </c>
      <c r="N1509" s="46">
        <v>49</v>
      </c>
      <c r="O1509" s="46">
        <v>23</v>
      </c>
      <c r="P1509" s="46">
        <v>22</v>
      </c>
      <c r="Q1509" s="73">
        <f t="shared" si="505"/>
        <v>0.025</v>
      </c>
      <c r="R1509" s="67">
        <f t="shared" si="506"/>
        <v>0.15</v>
      </c>
      <c r="S1509" s="74">
        <f t="shared" si="507"/>
        <v>0.25</v>
      </c>
      <c r="T1509" s="51">
        <v>9</v>
      </c>
      <c r="U1509" s="52" t="s">
        <v>4651</v>
      </c>
      <c r="V1509" s="26">
        <f>IF(E1509="","",SUMIF(OUTBOUND!$G:$G,WMS!E1509,OUTBOUND!$L:$L))</f>
        <v>0</v>
      </c>
      <c r="W1509" s="26">
        <f>IF(E1509="","",SUMIF(OUTBOUND!$G:$G,WMS!E1509,OUTBOUND!$M:$M))</f>
        <v>0</v>
      </c>
      <c r="X1509" s="73">
        <f>IF(E1509="","",SUMIF(OUTBOUND!$G:$G,WMS!E1509,OUTBOUND!$O:$O))</f>
        <v>0</v>
      </c>
      <c r="Y1509" s="73">
        <f>IF(E1509="","",SUMIF(OUTBOUND!$G:$G,WMS!E1509,OUTBOUND!$AC:$AC))</f>
        <v>0</v>
      </c>
      <c r="Z1509" s="73">
        <f>IF(E1509="","",SUMIF(OUTBOUND!$G:$G,WMS!E1509,OUTBOUND!$P:$P))</f>
        <v>0</v>
      </c>
      <c r="AA1509" s="26">
        <f t="shared" si="508"/>
        <v>6</v>
      </c>
      <c r="AB1509" s="26">
        <f t="shared" si="509"/>
        <v>36</v>
      </c>
      <c r="AC1509" s="73">
        <f t="shared" si="510"/>
        <v>12</v>
      </c>
      <c r="AD1509" s="73">
        <f t="shared" si="511"/>
        <v>9</v>
      </c>
      <c r="AE1509" s="73">
        <f t="shared" si="512"/>
        <v>0.15</v>
      </c>
      <c r="AF1509" s="82" t="b">
        <f t="shared" si="513"/>
        <v>1</v>
      </c>
    </row>
    <row r="1510" spans="1:32">
      <c r="A1510" s="43" t="s">
        <v>3685</v>
      </c>
      <c r="B1510" s="19" t="s">
        <v>2483</v>
      </c>
      <c r="C1510" s="19" t="s">
        <v>4650</v>
      </c>
      <c r="D1510" s="19">
        <v>69536458</v>
      </c>
      <c r="E1510" s="58" t="str">
        <f t="shared" si="502"/>
        <v>KG-ARI-1909-00204-04410/69536458</v>
      </c>
      <c r="F1510" s="19" t="s">
        <v>2485</v>
      </c>
      <c r="G1510" s="19" t="s">
        <v>2490</v>
      </c>
      <c r="H1510" s="45">
        <v>43754</v>
      </c>
      <c r="I1510" s="46">
        <v>6</v>
      </c>
      <c r="J1510" s="46">
        <v>36</v>
      </c>
      <c r="K1510" s="67">
        <f t="shared" si="503"/>
        <v>6</v>
      </c>
      <c r="L1510" s="47">
        <v>2</v>
      </c>
      <c r="M1510" s="68">
        <f t="shared" si="504"/>
        <v>12</v>
      </c>
      <c r="N1510" s="46">
        <v>49</v>
      </c>
      <c r="O1510" s="46">
        <v>23</v>
      </c>
      <c r="P1510" s="46">
        <v>22</v>
      </c>
      <c r="Q1510" s="73">
        <f t="shared" si="505"/>
        <v>0.025</v>
      </c>
      <c r="R1510" s="67">
        <f t="shared" si="506"/>
        <v>0.15</v>
      </c>
      <c r="S1510" s="74">
        <f t="shared" si="507"/>
        <v>0.25</v>
      </c>
      <c r="T1510" s="51">
        <v>9</v>
      </c>
      <c r="U1510" s="52" t="s">
        <v>4651</v>
      </c>
      <c r="V1510" s="26">
        <f>IF(E1510="","",SUMIF(OUTBOUND!$G:$G,WMS!E1510,OUTBOUND!$L:$L))</f>
        <v>0</v>
      </c>
      <c r="W1510" s="26">
        <f>IF(E1510="","",SUMIF(OUTBOUND!$G:$G,WMS!E1510,OUTBOUND!$M:$M))</f>
        <v>0</v>
      </c>
      <c r="X1510" s="73">
        <f>IF(E1510="","",SUMIF(OUTBOUND!$G:$G,WMS!E1510,OUTBOUND!$O:$O))</f>
        <v>0</v>
      </c>
      <c r="Y1510" s="73">
        <f>IF(E1510="","",SUMIF(OUTBOUND!$G:$G,WMS!E1510,OUTBOUND!$AC:$AC))</f>
        <v>0</v>
      </c>
      <c r="Z1510" s="73">
        <f>IF(E1510="","",SUMIF(OUTBOUND!$G:$G,WMS!E1510,OUTBOUND!$P:$P))</f>
        <v>0</v>
      </c>
      <c r="AA1510" s="26">
        <f t="shared" si="508"/>
        <v>6</v>
      </c>
      <c r="AB1510" s="26">
        <f t="shared" si="509"/>
        <v>36</v>
      </c>
      <c r="AC1510" s="73">
        <f t="shared" si="510"/>
        <v>12</v>
      </c>
      <c r="AD1510" s="73">
        <f t="shared" si="511"/>
        <v>9</v>
      </c>
      <c r="AE1510" s="73">
        <f t="shared" si="512"/>
        <v>0.15</v>
      </c>
      <c r="AF1510" s="82" t="b">
        <f t="shared" si="513"/>
        <v>1</v>
      </c>
    </row>
    <row r="1511" spans="1:32">
      <c r="A1511" s="43" t="s">
        <v>3685</v>
      </c>
      <c r="B1511" s="19" t="s">
        <v>2495</v>
      </c>
      <c r="C1511" s="19" t="s">
        <v>4652</v>
      </c>
      <c r="D1511" s="19" t="s">
        <v>4653</v>
      </c>
      <c r="E1511" s="58" t="str">
        <f t="shared" si="502"/>
        <v>KG-ARI-1911-00216-05346/MIX143849BLACK</v>
      </c>
      <c r="F1511" s="19" t="s">
        <v>2497</v>
      </c>
      <c r="G1511" s="19" t="s">
        <v>2498</v>
      </c>
      <c r="H1511" s="45">
        <v>43754</v>
      </c>
      <c r="I1511" s="46">
        <v>2</v>
      </c>
      <c r="J1511" s="46">
        <v>210</v>
      </c>
      <c r="K1511" s="67">
        <f t="shared" si="503"/>
        <v>105</v>
      </c>
      <c r="L1511" s="47">
        <v>20</v>
      </c>
      <c r="M1511" s="68">
        <f t="shared" si="504"/>
        <v>40</v>
      </c>
      <c r="N1511" s="46">
        <v>60</v>
      </c>
      <c r="O1511" s="46">
        <v>40</v>
      </c>
      <c r="P1511" s="46">
        <v>53</v>
      </c>
      <c r="Q1511" s="73">
        <f t="shared" si="505"/>
        <v>0.127</v>
      </c>
      <c r="R1511" s="67">
        <f t="shared" si="506"/>
        <v>0.25</v>
      </c>
      <c r="S1511" s="74">
        <f t="shared" si="507"/>
        <v>0.171428571428571</v>
      </c>
      <c r="T1511" s="51">
        <v>36</v>
      </c>
      <c r="U1511" s="52" t="s">
        <v>4651</v>
      </c>
      <c r="V1511" s="26">
        <f>IF(E1511="","",SUMIF(OUTBOUND!$G:$G,WMS!E1511,OUTBOUND!$L:$L))</f>
        <v>0</v>
      </c>
      <c r="W1511" s="26">
        <f>IF(E1511="","",SUMIF(OUTBOUND!$G:$G,WMS!E1511,OUTBOUND!$M:$M))</f>
        <v>0</v>
      </c>
      <c r="X1511" s="73">
        <f>IF(E1511="","",SUMIF(OUTBOUND!$G:$G,WMS!E1511,OUTBOUND!$O:$O))</f>
        <v>0</v>
      </c>
      <c r="Y1511" s="73">
        <f>IF(E1511="","",SUMIF(OUTBOUND!$G:$G,WMS!E1511,OUTBOUND!$AC:$AC))</f>
        <v>0</v>
      </c>
      <c r="Z1511" s="73">
        <f>IF(E1511="","",SUMIF(OUTBOUND!$G:$G,WMS!E1511,OUTBOUND!$P:$P))</f>
        <v>0</v>
      </c>
      <c r="AA1511" s="26">
        <f t="shared" si="508"/>
        <v>2</v>
      </c>
      <c r="AB1511" s="26">
        <f t="shared" si="509"/>
        <v>210</v>
      </c>
      <c r="AC1511" s="73">
        <f t="shared" si="510"/>
        <v>40</v>
      </c>
      <c r="AD1511" s="73">
        <f t="shared" si="511"/>
        <v>36</v>
      </c>
      <c r="AE1511" s="73">
        <f t="shared" si="512"/>
        <v>0.25</v>
      </c>
      <c r="AF1511" s="82" t="b">
        <f t="shared" si="513"/>
        <v>1</v>
      </c>
    </row>
    <row r="1512" spans="1:32">
      <c r="A1512" s="83" t="s">
        <v>3685</v>
      </c>
      <c r="B1512" s="35" t="s">
        <v>2499</v>
      </c>
      <c r="C1512" s="35" t="s">
        <v>4654</v>
      </c>
      <c r="D1512" s="35" t="s">
        <v>4500</v>
      </c>
      <c r="E1512" s="58" t="str">
        <f t="shared" si="502"/>
        <v>KG-ARI-1911-00212-05094/42029946A</v>
      </c>
      <c r="F1512" s="19" t="s">
        <v>2501</v>
      </c>
      <c r="G1512" s="19" t="s">
        <v>2502</v>
      </c>
      <c r="H1512" s="45">
        <v>43754</v>
      </c>
      <c r="I1512" s="46">
        <v>10</v>
      </c>
      <c r="J1512" s="46">
        <v>60</v>
      </c>
      <c r="K1512" s="67">
        <f t="shared" si="503"/>
        <v>6</v>
      </c>
      <c r="L1512" s="47">
        <v>7</v>
      </c>
      <c r="M1512" s="68">
        <f t="shared" si="504"/>
        <v>70</v>
      </c>
      <c r="N1512" s="46">
        <v>40.5</v>
      </c>
      <c r="O1512" s="46">
        <v>40.5</v>
      </c>
      <c r="P1512" s="46">
        <v>35.5</v>
      </c>
      <c r="Q1512" s="73">
        <f t="shared" si="505"/>
        <v>0.058</v>
      </c>
      <c r="R1512" s="67">
        <f t="shared" si="506"/>
        <v>0.58</v>
      </c>
      <c r="S1512" s="74">
        <f t="shared" si="507"/>
        <v>0.905</v>
      </c>
      <c r="T1512" s="51">
        <v>54.3</v>
      </c>
      <c r="U1512" s="52" t="s">
        <v>4655</v>
      </c>
      <c r="V1512" s="26">
        <f>IF(E1512="","",SUMIF(OUTBOUND!$G:$G,WMS!E1512,OUTBOUND!$L:$L))</f>
        <v>0</v>
      </c>
      <c r="W1512" s="26">
        <f>IF(E1512="","",SUMIF(OUTBOUND!$G:$G,WMS!E1512,OUTBOUND!$M:$M))</f>
        <v>0</v>
      </c>
      <c r="X1512" s="73">
        <f>IF(E1512="","",SUMIF(OUTBOUND!$G:$G,WMS!E1512,OUTBOUND!$O:$O))</f>
        <v>0</v>
      </c>
      <c r="Y1512" s="73">
        <f>IF(E1512="","",SUMIF(OUTBOUND!$G:$G,WMS!E1512,OUTBOUND!$AC:$AC))</f>
        <v>0</v>
      </c>
      <c r="Z1512" s="73">
        <f>IF(E1512="","",SUMIF(OUTBOUND!$G:$G,WMS!E1512,OUTBOUND!$P:$P))</f>
        <v>0</v>
      </c>
      <c r="AA1512" s="26">
        <f t="shared" si="508"/>
        <v>10</v>
      </c>
      <c r="AB1512" s="26">
        <f t="shared" si="509"/>
        <v>60</v>
      </c>
      <c r="AC1512" s="73">
        <f t="shared" si="510"/>
        <v>70</v>
      </c>
      <c r="AD1512" s="73">
        <f t="shared" si="511"/>
        <v>54.3</v>
      </c>
      <c r="AE1512" s="73">
        <f t="shared" si="512"/>
        <v>0.58</v>
      </c>
      <c r="AF1512" s="82" t="b">
        <f t="shared" si="513"/>
        <v>1</v>
      </c>
    </row>
    <row r="1513" spans="1:32">
      <c r="A1513" s="83" t="s">
        <v>3685</v>
      </c>
      <c r="B1513" s="35" t="s">
        <v>2499</v>
      </c>
      <c r="C1513" s="35" t="s">
        <v>4654</v>
      </c>
      <c r="D1513" s="35" t="s">
        <v>4501</v>
      </c>
      <c r="E1513" s="58" t="str">
        <f t="shared" si="502"/>
        <v>KG-ARI-1911-00212-05094/42029946B</v>
      </c>
      <c r="F1513" s="19" t="s">
        <v>2501</v>
      </c>
      <c r="G1513" s="19" t="s">
        <v>2503</v>
      </c>
      <c r="H1513" s="45">
        <v>43754</v>
      </c>
      <c r="J1513" s="46">
        <v>60</v>
      </c>
      <c r="K1513" s="67" t="e">
        <f t="shared" si="503"/>
        <v>#DIV/0!</v>
      </c>
      <c r="L1513" s="47">
        <v>7</v>
      </c>
      <c r="M1513" s="68">
        <f t="shared" si="504"/>
        <v>0</v>
      </c>
      <c r="N1513" s="46">
        <v>40.5</v>
      </c>
      <c r="O1513" s="46">
        <v>40.5</v>
      </c>
      <c r="P1513" s="46">
        <v>35.5</v>
      </c>
      <c r="Q1513" s="73">
        <f t="shared" si="505"/>
        <v>0.058</v>
      </c>
      <c r="R1513" s="67">
        <f t="shared" si="506"/>
        <v>0</v>
      </c>
      <c r="S1513" s="74">
        <f t="shared" si="507"/>
        <v>0.145</v>
      </c>
      <c r="T1513" s="51">
        <v>8.7</v>
      </c>
      <c r="U1513" s="52" t="s">
        <v>4655</v>
      </c>
      <c r="V1513" s="26">
        <f>IF(E1513="","",SUMIF(OUTBOUND!$G:$G,WMS!E1513,OUTBOUND!$L:$L))</f>
        <v>0</v>
      </c>
      <c r="W1513" s="26">
        <f>IF(E1513="","",SUMIF(OUTBOUND!$G:$G,WMS!E1513,OUTBOUND!$M:$M))</f>
        <v>0</v>
      </c>
      <c r="X1513" s="73">
        <f>IF(E1513="","",SUMIF(OUTBOUND!$G:$G,WMS!E1513,OUTBOUND!$O:$O))</f>
        <v>0</v>
      </c>
      <c r="Y1513" s="73">
        <f>IF(E1513="","",SUMIF(OUTBOUND!$G:$G,WMS!E1513,OUTBOUND!$AC:$AC))</f>
        <v>0</v>
      </c>
      <c r="Z1513" s="73">
        <f>IF(E1513="","",SUMIF(OUTBOUND!$G:$G,WMS!E1513,OUTBOUND!$P:$P))</f>
        <v>0</v>
      </c>
      <c r="AA1513" s="26" t="str">
        <f t="shared" si="508"/>
        <v/>
      </c>
      <c r="AB1513" s="26">
        <f t="shared" si="509"/>
        <v>60</v>
      </c>
      <c r="AC1513" s="73">
        <f t="shared" si="510"/>
        <v>0</v>
      </c>
      <c r="AD1513" s="73">
        <f t="shared" si="511"/>
        <v>8.7</v>
      </c>
      <c r="AE1513" s="73">
        <f t="shared" si="512"/>
        <v>0</v>
      </c>
      <c r="AF1513" s="82" t="e">
        <f t="shared" si="513"/>
        <v>#DIV/0!</v>
      </c>
    </row>
    <row r="1514" spans="1:32">
      <c r="A1514" s="43" t="s">
        <v>3685</v>
      </c>
      <c r="B1514" s="19" t="s">
        <v>2504</v>
      </c>
      <c r="C1514" s="19" t="s">
        <v>4656</v>
      </c>
      <c r="D1514" s="19" t="s">
        <v>4657</v>
      </c>
      <c r="E1514" s="58" t="str">
        <f t="shared" si="502"/>
        <v>KG-ARI-1909-00203-04420/42551379</v>
      </c>
      <c r="F1514" s="19" t="s">
        <v>2506</v>
      </c>
      <c r="G1514" s="19" t="s">
        <v>2507</v>
      </c>
      <c r="H1514" s="45">
        <v>43754</v>
      </c>
      <c r="I1514" s="46">
        <v>8</v>
      </c>
      <c r="J1514" s="46">
        <v>48</v>
      </c>
      <c r="K1514" s="67">
        <f t="shared" si="503"/>
        <v>6</v>
      </c>
      <c r="L1514" s="47">
        <v>0.827586206896552</v>
      </c>
      <c r="M1514" s="68">
        <f t="shared" si="504"/>
        <v>6.621</v>
      </c>
      <c r="N1514" s="46">
        <v>38.42</v>
      </c>
      <c r="O1514" s="46">
        <v>20.32</v>
      </c>
      <c r="P1514" s="46">
        <v>24.45</v>
      </c>
      <c r="Q1514" s="73">
        <f t="shared" si="505"/>
        <v>0.019</v>
      </c>
      <c r="R1514" s="67">
        <f t="shared" si="506"/>
        <v>0.15</v>
      </c>
      <c r="S1514" s="74">
        <f t="shared" si="507"/>
        <v>0.458333333333333</v>
      </c>
      <c r="T1514" s="51">
        <v>22</v>
      </c>
      <c r="U1514" s="52" t="s">
        <v>3367</v>
      </c>
      <c r="V1514" s="26">
        <f>IF(E1514="","",SUMIF(OUTBOUND!$G:$G,WMS!E1514,OUTBOUND!$L:$L))</f>
        <v>0</v>
      </c>
      <c r="W1514" s="26">
        <f>IF(E1514="","",SUMIF(OUTBOUND!$G:$G,WMS!E1514,OUTBOUND!$M:$M))</f>
        <v>0</v>
      </c>
      <c r="X1514" s="73">
        <f>IF(E1514="","",SUMIF(OUTBOUND!$G:$G,WMS!E1514,OUTBOUND!$O:$O))</f>
        <v>0</v>
      </c>
      <c r="Y1514" s="73">
        <f>IF(E1514="","",SUMIF(OUTBOUND!$G:$G,WMS!E1514,OUTBOUND!$AC:$AC))</f>
        <v>0</v>
      </c>
      <c r="Z1514" s="73">
        <f>IF(E1514="","",SUMIF(OUTBOUND!$G:$G,WMS!E1514,OUTBOUND!$P:$P))</f>
        <v>0</v>
      </c>
      <c r="AA1514" s="26">
        <f t="shared" si="508"/>
        <v>8</v>
      </c>
      <c r="AB1514" s="26">
        <f t="shared" si="509"/>
        <v>48</v>
      </c>
      <c r="AC1514" s="73">
        <f t="shared" si="510"/>
        <v>6.621</v>
      </c>
      <c r="AD1514" s="73">
        <f t="shared" si="511"/>
        <v>22</v>
      </c>
      <c r="AE1514" s="73">
        <f t="shared" si="512"/>
        <v>0.15</v>
      </c>
      <c r="AF1514" s="82" t="b">
        <f t="shared" si="513"/>
        <v>1</v>
      </c>
    </row>
    <row r="1515" spans="1:32">
      <c r="A1515" s="43" t="s">
        <v>3685</v>
      </c>
      <c r="B1515" s="19" t="s">
        <v>2504</v>
      </c>
      <c r="C1515" s="19" t="s">
        <v>4656</v>
      </c>
      <c r="D1515" s="19" t="s">
        <v>4658</v>
      </c>
      <c r="E1515" s="58" t="str">
        <f t="shared" si="502"/>
        <v>KG-ARI-1909-00203-04420/42551355</v>
      </c>
      <c r="F1515" s="19" t="s">
        <v>2506</v>
      </c>
      <c r="G1515" s="19" t="s">
        <v>2507</v>
      </c>
      <c r="H1515" s="45">
        <v>43754</v>
      </c>
      <c r="I1515" s="46">
        <v>29</v>
      </c>
      <c r="J1515" s="46">
        <v>232</v>
      </c>
      <c r="K1515" s="67">
        <f t="shared" si="503"/>
        <v>8</v>
      </c>
      <c r="L1515" s="47">
        <v>2.85714285714286</v>
      </c>
      <c r="M1515" s="68">
        <f t="shared" si="504"/>
        <v>82.857</v>
      </c>
      <c r="N1515" s="46">
        <v>40.96</v>
      </c>
      <c r="O1515" s="46">
        <v>21.59</v>
      </c>
      <c r="P1515" s="46">
        <v>22.54</v>
      </c>
      <c r="Q1515" s="73">
        <f t="shared" si="505"/>
        <v>0.02</v>
      </c>
      <c r="R1515" s="67">
        <f t="shared" si="506"/>
        <v>0.58</v>
      </c>
      <c r="S1515" s="74">
        <f t="shared" si="507"/>
        <v>0.314655172413793</v>
      </c>
      <c r="T1515" s="51">
        <v>73</v>
      </c>
      <c r="U1515" s="52" t="s">
        <v>3367</v>
      </c>
      <c r="V1515" s="26">
        <f>IF(E1515="","",SUMIF(OUTBOUND!$G:$G,WMS!E1515,OUTBOUND!$L:$L))</f>
        <v>0</v>
      </c>
      <c r="W1515" s="26">
        <f>IF(E1515="","",SUMIF(OUTBOUND!$G:$G,WMS!E1515,OUTBOUND!$M:$M))</f>
        <v>0</v>
      </c>
      <c r="X1515" s="73">
        <f>IF(E1515="","",SUMIF(OUTBOUND!$G:$G,WMS!E1515,OUTBOUND!$O:$O))</f>
        <v>0</v>
      </c>
      <c r="Y1515" s="73">
        <f>IF(E1515="","",SUMIF(OUTBOUND!$G:$G,WMS!E1515,OUTBOUND!$AC:$AC))</f>
        <v>0</v>
      </c>
      <c r="Z1515" s="73">
        <f>IF(E1515="","",SUMIF(OUTBOUND!$G:$G,WMS!E1515,OUTBOUND!$P:$P))</f>
        <v>0</v>
      </c>
      <c r="AA1515" s="26">
        <f t="shared" si="508"/>
        <v>29</v>
      </c>
      <c r="AB1515" s="26">
        <f t="shared" si="509"/>
        <v>232</v>
      </c>
      <c r="AC1515" s="73">
        <f t="shared" si="510"/>
        <v>82.857</v>
      </c>
      <c r="AD1515" s="73">
        <f t="shared" si="511"/>
        <v>73</v>
      </c>
      <c r="AE1515" s="73">
        <f t="shared" si="512"/>
        <v>0.58</v>
      </c>
      <c r="AF1515" s="82" t="b">
        <f t="shared" si="513"/>
        <v>1</v>
      </c>
    </row>
    <row r="1516" spans="1:32">
      <c r="A1516" s="43" t="s">
        <v>3685</v>
      </c>
      <c r="B1516" s="19" t="s">
        <v>2504</v>
      </c>
      <c r="C1516" s="19" t="s">
        <v>4656</v>
      </c>
      <c r="D1516" s="19" t="s">
        <v>4659</v>
      </c>
      <c r="E1516" s="58" t="str">
        <f t="shared" si="502"/>
        <v>KG-ARI-1909-00203-04420/42267706</v>
      </c>
      <c r="F1516" s="19" t="s">
        <v>2506</v>
      </c>
      <c r="G1516" s="19" t="s">
        <v>2507</v>
      </c>
      <c r="H1516" s="45">
        <v>43754</v>
      </c>
      <c r="I1516" s="46">
        <v>28</v>
      </c>
      <c r="J1516" s="46">
        <v>168</v>
      </c>
      <c r="K1516" s="67">
        <f t="shared" si="503"/>
        <v>6</v>
      </c>
      <c r="L1516" s="47">
        <v>1.09756097560976</v>
      </c>
      <c r="M1516" s="68">
        <f t="shared" si="504"/>
        <v>30.732</v>
      </c>
      <c r="N1516" s="46">
        <v>32.07</v>
      </c>
      <c r="O1516" s="46">
        <v>21.59</v>
      </c>
      <c r="P1516" s="46">
        <v>24.45</v>
      </c>
      <c r="Q1516" s="73">
        <f t="shared" si="505"/>
        <v>0.017</v>
      </c>
      <c r="R1516" s="67">
        <f t="shared" si="506"/>
        <v>0.47</v>
      </c>
      <c r="S1516" s="74">
        <f t="shared" si="507"/>
        <v>0.226190476190476</v>
      </c>
      <c r="T1516" s="51">
        <v>38</v>
      </c>
      <c r="U1516" s="52" t="s">
        <v>4660</v>
      </c>
      <c r="V1516" s="26">
        <f>IF(E1516="","",SUMIF(OUTBOUND!$G:$G,WMS!E1516,OUTBOUND!$L:$L))</f>
        <v>0</v>
      </c>
      <c r="W1516" s="26">
        <f>IF(E1516="","",SUMIF(OUTBOUND!$G:$G,WMS!E1516,OUTBOUND!$M:$M))</f>
        <v>0</v>
      </c>
      <c r="X1516" s="73">
        <f>IF(E1516="","",SUMIF(OUTBOUND!$G:$G,WMS!E1516,OUTBOUND!$O:$O))</f>
        <v>0</v>
      </c>
      <c r="Y1516" s="73">
        <f>IF(E1516="","",SUMIF(OUTBOUND!$G:$G,WMS!E1516,OUTBOUND!$AC:$AC))</f>
        <v>0</v>
      </c>
      <c r="Z1516" s="73">
        <f>IF(E1516="","",SUMIF(OUTBOUND!$G:$G,WMS!E1516,OUTBOUND!$P:$P))</f>
        <v>0</v>
      </c>
      <c r="AA1516" s="26">
        <f t="shared" si="508"/>
        <v>28</v>
      </c>
      <c r="AB1516" s="26">
        <f t="shared" si="509"/>
        <v>168</v>
      </c>
      <c r="AC1516" s="73">
        <f t="shared" si="510"/>
        <v>30.732</v>
      </c>
      <c r="AD1516" s="73">
        <f t="shared" si="511"/>
        <v>38</v>
      </c>
      <c r="AE1516" s="73">
        <f t="shared" si="512"/>
        <v>0.47</v>
      </c>
      <c r="AF1516" s="82" t="b">
        <f t="shared" si="513"/>
        <v>1</v>
      </c>
    </row>
    <row r="1517" spans="1:32">
      <c r="A1517" s="43" t="s">
        <v>3685</v>
      </c>
      <c r="B1517" s="19" t="s">
        <v>2504</v>
      </c>
      <c r="C1517" s="19" t="s">
        <v>4656</v>
      </c>
      <c r="D1517" s="19" t="s">
        <v>4661</v>
      </c>
      <c r="E1517" s="58" t="str">
        <f t="shared" si="502"/>
        <v>KG-ARI-1909-00203-04420/42409922</v>
      </c>
      <c r="F1517" s="19" t="s">
        <v>2506</v>
      </c>
      <c r="G1517" s="19" t="s">
        <v>2507</v>
      </c>
      <c r="H1517" s="45">
        <v>43754</v>
      </c>
      <c r="I1517" s="46">
        <v>41</v>
      </c>
      <c r="J1517" s="46">
        <v>164</v>
      </c>
      <c r="K1517" s="67">
        <f t="shared" si="503"/>
        <v>4</v>
      </c>
      <c r="L1517" s="47">
        <v>3.68965517241379</v>
      </c>
      <c r="M1517" s="68">
        <f t="shared" si="504"/>
        <v>151.276</v>
      </c>
      <c r="N1517" s="46">
        <v>30.8</v>
      </c>
      <c r="O1517" s="46">
        <v>28.89</v>
      </c>
      <c r="P1517" s="46">
        <v>24.45</v>
      </c>
      <c r="Q1517" s="73">
        <f t="shared" si="505"/>
        <v>0.022</v>
      </c>
      <c r="R1517" s="67">
        <f t="shared" si="506"/>
        <v>0.89</v>
      </c>
      <c r="S1517" s="74">
        <f t="shared" si="507"/>
        <v>0.536585365853659</v>
      </c>
      <c r="T1517" s="51">
        <v>88</v>
      </c>
      <c r="U1517" s="52" t="s">
        <v>4662</v>
      </c>
      <c r="V1517" s="26">
        <f>IF(E1517="","",SUMIF(OUTBOUND!$G:$G,WMS!E1517,OUTBOUND!$L:$L))</f>
        <v>0</v>
      </c>
      <c r="W1517" s="26">
        <f>IF(E1517="","",SUMIF(OUTBOUND!$G:$G,WMS!E1517,OUTBOUND!$M:$M))</f>
        <v>0</v>
      </c>
      <c r="X1517" s="73">
        <f>IF(E1517="","",SUMIF(OUTBOUND!$G:$G,WMS!E1517,OUTBOUND!$O:$O))</f>
        <v>0</v>
      </c>
      <c r="Y1517" s="73">
        <f>IF(E1517="","",SUMIF(OUTBOUND!$G:$G,WMS!E1517,OUTBOUND!$AC:$AC))</f>
        <v>0</v>
      </c>
      <c r="Z1517" s="73">
        <f>IF(E1517="","",SUMIF(OUTBOUND!$G:$G,WMS!E1517,OUTBOUND!$P:$P))</f>
        <v>0</v>
      </c>
      <c r="AA1517" s="26">
        <f t="shared" si="508"/>
        <v>41</v>
      </c>
      <c r="AB1517" s="26">
        <f t="shared" si="509"/>
        <v>164</v>
      </c>
      <c r="AC1517" s="73">
        <f t="shared" si="510"/>
        <v>151.276</v>
      </c>
      <c r="AD1517" s="73">
        <f t="shared" si="511"/>
        <v>88</v>
      </c>
      <c r="AE1517" s="73">
        <f t="shared" si="512"/>
        <v>0.89</v>
      </c>
      <c r="AF1517" s="82" t="b">
        <f t="shared" si="513"/>
        <v>1</v>
      </c>
    </row>
    <row r="1518" spans="1:32">
      <c r="A1518" s="43" t="s">
        <v>3685</v>
      </c>
      <c r="B1518" s="19" t="s">
        <v>2504</v>
      </c>
      <c r="C1518" s="19" t="s">
        <v>4656</v>
      </c>
      <c r="D1518" s="19" t="s">
        <v>4663</v>
      </c>
      <c r="E1518" s="58" t="str">
        <f t="shared" si="502"/>
        <v>KG-ARI-1909-00203-04420/42689911</v>
      </c>
      <c r="F1518" s="19" t="s">
        <v>2506</v>
      </c>
      <c r="G1518" s="19" t="s">
        <v>2507</v>
      </c>
      <c r="H1518" s="45">
        <v>43754</v>
      </c>
      <c r="I1518" s="46">
        <v>29</v>
      </c>
      <c r="J1518" s="46">
        <v>145</v>
      </c>
      <c r="K1518" s="67">
        <f t="shared" si="503"/>
        <v>5</v>
      </c>
      <c r="L1518" s="47">
        <v>1</v>
      </c>
      <c r="M1518" s="68">
        <f t="shared" si="504"/>
        <v>29</v>
      </c>
      <c r="N1518" s="46">
        <v>19.05</v>
      </c>
      <c r="O1518" s="46">
        <v>18.42</v>
      </c>
      <c r="P1518" s="46">
        <v>26.67</v>
      </c>
      <c r="Q1518" s="73">
        <f t="shared" si="505"/>
        <v>0.009</v>
      </c>
      <c r="R1518" s="67">
        <f t="shared" si="506"/>
        <v>0.27</v>
      </c>
      <c r="S1518" s="74">
        <f t="shared" si="507"/>
        <v>0.220689655172414</v>
      </c>
      <c r="T1518" s="51">
        <v>32</v>
      </c>
      <c r="U1518" s="52" t="s">
        <v>4655</v>
      </c>
      <c r="V1518" s="26">
        <f>IF(E1518="","",SUMIF(OUTBOUND!$G:$G,WMS!E1518,OUTBOUND!$L:$L))</f>
        <v>0</v>
      </c>
      <c r="W1518" s="26">
        <f>IF(E1518="","",SUMIF(OUTBOUND!$G:$G,WMS!E1518,OUTBOUND!$M:$M))</f>
        <v>0</v>
      </c>
      <c r="X1518" s="73">
        <f>IF(E1518="","",SUMIF(OUTBOUND!$G:$G,WMS!E1518,OUTBOUND!$O:$O))</f>
        <v>0</v>
      </c>
      <c r="Y1518" s="73">
        <f>IF(E1518="","",SUMIF(OUTBOUND!$G:$G,WMS!E1518,OUTBOUND!$AC:$AC))</f>
        <v>0</v>
      </c>
      <c r="Z1518" s="73">
        <f>IF(E1518="","",SUMIF(OUTBOUND!$G:$G,WMS!E1518,OUTBOUND!$P:$P))</f>
        <v>0</v>
      </c>
      <c r="AA1518" s="26">
        <f t="shared" si="508"/>
        <v>29</v>
      </c>
      <c r="AB1518" s="26">
        <f t="shared" si="509"/>
        <v>145</v>
      </c>
      <c r="AC1518" s="73">
        <f t="shared" si="510"/>
        <v>29</v>
      </c>
      <c r="AD1518" s="73">
        <f t="shared" si="511"/>
        <v>32</v>
      </c>
      <c r="AE1518" s="73">
        <f t="shared" si="512"/>
        <v>0.27</v>
      </c>
      <c r="AF1518" s="82" t="b">
        <f t="shared" si="513"/>
        <v>1</v>
      </c>
    </row>
    <row r="1519" spans="1:32">
      <c r="A1519" s="43" t="s">
        <v>3685</v>
      </c>
      <c r="B1519" s="19" t="s">
        <v>2504</v>
      </c>
      <c r="C1519" s="19" t="s">
        <v>4656</v>
      </c>
      <c r="D1519" s="19" t="s">
        <v>4664</v>
      </c>
      <c r="E1519" s="58" t="str">
        <f t="shared" si="502"/>
        <v>KG-ARI-1909-00203-04420/42756224</v>
      </c>
      <c r="F1519" s="19" t="s">
        <v>2506</v>
      </c>
      <c r="G1519" s="19" t="s">
        <v>2507</v>
      </c>
      <c r="H1519" s="45">
        <v>43754</v>
      </c>
      <c r="I1519" s="46">
        <v>38</v>
      </c>
      <c r="J1519" s="46">
        <v>76</v>
      </c>
      <c r="K1519" s="67">
        <f t="shared" si="503"/>
        <v>2</v>
      </c>
      <c r="L1519" s="47">
        <v>2.18181818181818</v>
      </c>
      <c r="M1519" s="68">
        <f t="shared" si="504"/>
        <v>82.909</v>
      </c>
      <c r="N1519" s="46">
        <v>54.93</v>
      </c>
      <c r="O1519" s="46">
        <v>39.37</v>
      </c>
      <c r="P1519" s="46">
        <v>15.56</v>
      </c>
      <c r="Q1519" s="73">
        <f t="shared" si="505"/>
        <v>0.034</v>
      </c>
      <c r="R1519" s="67">
        <f t="shared" si="506"/>
        <v>1.28</v>
      </c>
      <c r="S1519" s="74">
        <f t="shared" si="507"/>
        <v>1.28947368421053</v>
      </c>
      <c r="T1519" s="51">
        <v>98</v>
      </c>
      <c r="U1519" s="52" t="s">
        <v>4665</v>
      </c>
      <c r="V1519" s="26">
        <f>IF(E1519="","",SUMIF(OUTBOUND!$G:$G,WMS!E1519,OUTBOUND!$L:$L))</f>
        <v>0</v>
      </c>
      <c r="W1519" s="26">
        <f>IF(E1519="","",SUMIF(OUTBOUND!$G:$G,WMS!E1519,OUTBOUND!$M:$M))</f>
        <v>0</v>
      </c>
      <c r="X1519" s="73">
        <f>IF(E1519="","",SUMIF(OUTBOUND!$G:$G,WMS!E1519,OUTBOUND!$O:$O))</f>
        <v>0</v>
      </c>
      <c r="Y1519" s="73">
        <f>IF(E1519="","",SUMIF(OUTBOUND!$G:$G,WMS!E1519,OUTBOUND!$AC:$AC))</f>
        <v>0</v>
      </c>
      <c r="Z1519" s="73">
        <f>IF(E1519="","",SUMIF(OUTBOUND!$G:$G,WMS!E1519,OUTBOUND!$P:$P))</f>
        <v>0</v>
      </c>
      <c r="AA1519" s="26">
        <f t="shared" si="508"/>
        <v>38</v>
      </c>
      <c r="AB1519" s="26">
        <f t="shared" si="509"/>
        <v>76</v>
      </c>
      <c r="AC1519" s="73">
        <f t="shared" si="510"/>
        <v>82.909</v>
      </c>
      <c r="AD1519" s="73">
        <f t="shared" si="511"/>
        <v>98</v>
      </c>
      <c r="AE1519" s="73">
        <f t="shared" si="512"/>
        <v>1.28</v>
      </c>
      <c r="AF1519" s="82" t="b">
        <f t="shared" si="513"/>
        <v>1</v>
      </c>
    </row>
    <row r="1520" spans="1:32">
      <c r="A1520" s="43" t="s">
        <v>3685</v>
      </c>
      <c r="B1520" s="19" t="s">
        <v>2504</v>
      </c>
      <c r="C1520" s="19" t="s">
        <v>4656</v>
      </c>
      <c r="D1520" s="19" t="s">
        <v>4666</v>
      </c>
      <c r="E1520" s="58" t="str">
        <f t="shared" si="502"/>
        <v>KG-ARI-1909-00203-04420/42552277</v>
      </c>
      <c r="F1520" s="19" t="s">
        <v>2506</v>
      </c>
      <c r="G1520" s="19" t="s">
        <v>2507</v>
      </c>
      <c r="H1520" s="45">
        <v>43754</v>
      </c>
      <c r="I1520" s="46">
        <v>55</v>
      </c>
      <c r="J1520" s="46">
        <v>110</v>
      </c>
      <c r="K1520" s="67">
        <f t="shared" si="503"/>
        <v>2</v>
      </c>
      <c r="L1520" s="47">
        <v>12.5555555555556</v>
      </c>
      <c r="M1520" s="68">
        <f t="shared" si="504"/>
        <v>690.556</v>
      </c>
      <c r="N1520" s="46">
        <v>49.85</v>
      </c>
      <c r="O1520" s="46">
        <v>21.59</v>
      </c>
      <c r="P1520" s="46">
        <v>21.91</v>
      </c>
      <c r="Q1520" s="73">
        <f t="shared" si="505"/>
        <v>0.024</v>
      </c>
      <c r="R1520" s="67">
        <f t="shared" si="506"/>
        <v>1.3</v>
      </c>
      <c r="S1520" s="74">
        <f t="shared" si="507"/>
        <v>0.854545454545454</v>
      </c>
      <c r="T1520" s="51">
        <v>94</v>
      </c>
      <c r="U1520" s="52" t="s">
        <v>3367</v>
      </c>
      <c r="V1520" s="26">
        <f>IF(E1520="","",SUMIF(OUTBOUND!$G:$G,WMS!E1520,OUTBOUND!$L:$L))</f>
        <v>0</v>
      </c>
      <c r="W1520" s="26">
        <f>IF(E1520="","",SUMIF(OUTBOUND!$G:$G,WMS!E1520,OUTBOUND!$M:$M))</f>
        <v>0</v>
      </c>
      <c r="X1520" s="73">
        <f>IF(E1520="","",SUMIF(OUTBOUND!$G:$G,WMS!E1520,OUTBOUND!$O:$O))</f>
        <v>0</v>
      </c>
      <c r="Y1520" s="73">
        <f>IF(E1520="","",SUMIF(OUTBOUND!$G:$G,WMS!E1520,OUTBOUND!$AC:$AC))</f>
        <v>0</v>
      </c>
      <c r="Z1520" s="73">
        <f>IF(E1520="","",SUMIF(OUTBOUND!$G:$G,WMS!E1520,OUTBOUND!$P:$P))</f>
        <v>0</v>
      </c>
      <c r="AA1520" s="26">
        <f t="shared" si="508"/>
        <v>55</v>
      </c>
      <c r="AB1520" s="26">
        <f t="shared" si="509"/>
        <v>110</v>
      </c>
      <c r="AC1520" s="73">
        <f t="shared" si="510"/>
        <v>690.556</v>
      </c>
      <c r="AD1520" s="73">
        <f t="shared" si="511"/>
        <v>94</v>
      </c>
      <c r="AE1520" s="73">
        <f t="shared" si="512"/>
        <v>1.3</v>
      </c>
      <c r="AF1520" s="82" t="b">
        <f t="shared" si="513"/>
        <v>1</v>
      </c>
    </row>
    <row r="1521" spans="1:32">
      <c r="A1521" s="43" t="s">
        <v>3685</v>
      </c>
      <c r="B1521" s="19" t="s">
        <v>2504</v>
      </c>
      <c r="C1521" s="19" t="s">
        <v>4656</v>
      </c>
      <c r="D1521" s="19" t="s">
        <v>4667</v>
      </c>
      <c r="E1521" s="58" t="str">
        <f t="shared" si="502"/>
        <v>KG-ARI-1909-00203-04420/42272502</v>
      </c>
      <c r="F1521" s="19" t="s">
        <v>2506</v>
      </c>
      <c r="G1521" s="19" t="s">
        <v>2507</v>
      </c>
      <c r="H1521" s="45">
        <v>43754</v>
      </c>
      <c r="I1521" s="46">
        <v>9</v>
      </c>
      <c r="J1521" s="46">
        <v>36</v>
      </c>
      <c r="K1521" s="67">
        <f t="shared" si="503"/>
        <v>4</v>
      </c>
      <c r="L1521" s="47">
        <v>2.625</v>
      </c>
      <c r="M1521" s="68">
        <f t="shared" si="504"/>
        <v>23.625</v>
      </c>
      <c r="N1521" s="46">
        <v>26.67</v>
      </c>
      <c r="O1521" s="46">
        <v>26.35</v>
      </c>
      <c r="P1521" s="46">
        <v>30.16</v>
      </c>
      <c r="Q1521" s="73">
        <f t="shared" si="505"/>
        <v>0.021</v>
      </c>
      <c r="R1521" s="67">
        <f t="shared" si="506"/>
        <v>0.19</v>
      </c>
      <c r="S1521" s="74">
        <f t="shared" si="507"/>
        <v>0.5</v>
      </c>
      <c r="T1521" s="51">
        <v>18</v>
      </c>
      <c r="U1521" s="52" t="s">
        <v>4662</v>
      </c>
      <c r="V1521" s="26">
        <f>IF(E1521="","",SUMIF(OUTBOUND!$G:$G,WMS!E1521,OUTBOUND!$L:$L))</f>
        <v>0</v>
      </c>
      <c r="W1521" s="26">
        <f>IF(E1521="","",SUMIF(OUTBOUND!$G:$G,WMS!E1521,OUTBOUND!$M:$M))</f>
        <v>0</v>
      </c>
      <c r="X1521" s="73">
        <f>IF(E1521="","",SUMIF(OUTBOUND!$G:$G,WMS!E1521,OUTBOUND!$O:$O))</f>
        <v>0</v>
      </c>
      <c r="Y1521" s="73">
        <f>IF(E1521="","",SUMIF(OUTBOUND!$G:$G,WMS!E1521,OUTBOUND!$AC:$AC))</f>
        <v>0</v>
      </c>
      <c r="Z1521" s="73">
        <f>IF(E1521="","",SUMIF(OUTBOUND!$G:$G,WMS!E1521,OUTBOUND!$P:$P))</f>
        <v>0</v>
      </c>
      <c r="AA1521" s="26">
        <f t="shared" si="508"/>
        <v>9</v>
      </c>
      <c r="AB1521" s="26">
        <f t="shared" si="509"/>
        <v>36</v>
      </c>
      <c r="AC1521" s="73">
        <f t="shared" si="510"/>
        <v>23.625</v>
      </c>
      <c r="AD1521" s="73">
        <f t="shared" si="511"/>
        <v>18</v>
      </c>
      <c r="AE1521" s="73">
        <f t="shared" si="512"/>
        <v>0.19</v>
      </c>
      <c r="AF1521" s="82" t="b">
        <f t="shared" si="513"/>
        <v>1</v>
      </c>
    </row>
    <row r="1522" spans="1:32">
      <c r="A1522" s="43" t="s">
        <v>3685</v>
      </c>
      <c r="B1522" s="19" t="s">
        <v>2504</v>
      </c>
      <c r="C1522" s="19" t="s">
        <v>4656</v>
      </c>
      <c r="D1522" s="19" t="s">
        <v>4668</v>
      </c>
      <c r="E1522" s="58" t="str">
        <f t="shared" si="502"/>
        <v>KG-ARI-1909-00203-04420/42689935</v>
      </c>
      <c r="F1522" s="19" t="s">
        <v>2506</v>
      </c>
      <c r="G1522" s="19" t="s">
        <v>2507</v>
      </c>
      <c r="H1522" s="45">
        <v>43754</v>
      </c>
      <c r="I1522" s="46">
        <v>8</v>
      </c>
      <c r="J1522" s="46">
        <v>96</v>
      </c>
      <c r="K1522" s="67">
        <f t="shared" si="503"/>
        <v>12</v>
      </c>
      <c r="L1522" s="47">
        <v>3.7</v>
      </c>
      <c r="M1522" s="68">
        <f t="shared" si="504"/>
        <v>29.6</v>
      </c>
      <c r="N1522" s="46">
        <v>42.23</v>
      </c>
      <c r="O1522" s="46">
        <v>33.97</v>
      </c>
      <c r="P1522" s="46">
        <v>30.48</v>
      </c>
      <c r="Q1522" s="73">
        <f t="shared" si="505"/>
        <v>0.044</v>
      </c>
      <c r="R1522" s="67">
        <f t="shared" si="506"/>
        <v>0.35</v>
      </c>
      <c r="S1522" s="74">
        <f t="shared" si="507"/>
        <v>0.333333333333333</v>
      </c>
      <c r="T1522" s="51">
        <v>32</v>
      </c>
      <c r="U1522" s="52" t="s">
        <v>4662</v>
      </c>
      <c r="V1522" s="26">
        <f>IF(E1522="","",SUMIF(OUTBOUND!$G:$G,WMS!E1522,OUTBOUND!$L:$L))</f>
        <v>0</v>
      </c>
      <c r="W1522" s="26">
        <f>IF(E1522="","",SUMIF(OUTBOUND!$G:$G,WMS!E1522,OUTBOUND!$M:$M))</f>
        <v>0</v>
      </c>
      <c r="X1522" s="73">
        <f>IF(E1522="","",SUMIF(OUTBOUND!$G:$G,WMS!E1522,OUTBOUND!$O:$O))</f>
        <v>0</v>
      </c>
      <c r="Y1522" s="73">
        <f>IF(E1522="","",SUMIF(OUTBOUND!$G:$G,WMS!E1522,OUTBOUND!$AC:$AC))</f>
        <v>0</v>
      </c>
      <c r="Z1522" s="73">
        <f>IF(E1522="","",SUMIF(OUTBOUND!$G:$G,WMS!E1522,OUTBOUND!$P:$P))</f>
        <v>0</v>
      </c>
      <c r="AA1522" s="26">
        <f t="shared" si="508"/>
        <v>8</v>
      </c>
      <c r="AB1522" s="26">
        <f t="shared" si="509"/>
        <v>96</v>
      </c>
      <c r="AC1522" s="73">
        <f t="shared" si="510"/>
        <v>29.6</v>
      </c>
      <c r="AD1522" s="73">
        <f t="shared" si="511"/>
        <v>32</v>
      </c>
      <c r="AE1522" s="73">
        <f t="shared" si="512"/>
        <v>0.35</v>
      </c>
      <c r="AF1522" s="82" t="b">
        <f t="shared" si="513"/>
        <v>1</v>
      </c>
    </row>
    <row r="1523" spans="1:32">
      <c r="A1523" s="43" t="s">
        <v>3685</v>
      </c>
      <c r="B1523" s="19" t="s">
        <v>2504</v>
      </c>
      <c r="C1523" s="19" t="s">
        <v>4656</v>
      </c>
      <c r="D1523" s="19" t="s">
        <v>4669</v>
      </c>
      <c r="E1523" s="58" t="str">
        <f t="shared" si="502"/>
        <v>KG-ARI-1909-00203-04420/42690153</v>
      </c>
      <c r="F1523" s="19" t="s">
        <v>2506</v>
      </c>
      <c r="G1523" s="19" t="s">
        <v>2507</v>
      </c>
      <c r="H1523" s="45">
        <v>43754</v>
      </c>
      <c r="I1523" s="46">
        <v>10</v>
      </c>
      <c r="J1523" s="46">
        <v>60</v>
      </c>
      <c r="K1523" s="67">
        <f t="shared" si="503"/>
        <v>6</v>
      </c>
      <c r="L1523" s="47">
        <v>3</v>
      </c>
      <c r="M1523" s="68">
        <f t="shared" si="504"/>
        <v>30</v>
      </c>
      <c r="N1523" s="46">
        <v>49.85</v>
      </c>
      <c r="O1523" s="46">
        <v>24.13</v>
      </c>
      <c r="P1523" s="46">
        <v>39.69</v>
      </c>
      <c r="Q1523" s="73">
        <f t="shared" si="505"/>
        <v>0.048</v>
      </c>
      <c r="R1523" s="67">
        <f t="shared" si="506"/>
        <v>0.48</v>
      </c>
      <c r="S1523" s="74">
        <f t="shared" si="507"/>
        <v>0.55</v>
      </c>
      <c r="T1523" s="51">
        <v>33</v>
      </c>
      <c r="U1523" s="52" t="s">
        <v>4662</v>
      </c>
      <c r="V1523" s="26">
        <f>IF(E1523="","",SUMIF(OUTBOUND!$G:$G,WMS!E1523,OUTBOUND!$L:$L))</f>
        <v>0</v>
      </c>
      <c r="W1523" s="26">
        <f>IF(E1523="","",SUMIF(OUTBOUND!$G:$G,WMS!E1523,OUTBOUND!$M:$M))</f>
        <v>0</v>
      </c>
      <c r="X1523" s="73">
        <f>IF(E1523="","",SUMIF(OUTBOUND!$G:$G,WMS!E1523,OUTBOUND!$O:$O))</f>
        <v>0</v>
      </c>
      <c r="Y1523" s="73">
        <f>IF(E1523="","",SUMIF(OUTBOUND!$G:$G,WMS!E1523,OUTBOUND!$AC:$AC))</f>
        <v>0</v>
      </c>
      <c r="Z1523" s="73">
        <f>IF(E1523="","",SUMIF(OUTBOUND!$G:$G,WMS!E1523,OUTBOUND!$P:$P))</f>
        <v>0</v>
      </c>
      <c r="AA1523" s="26">
        <f t="shared" si="508"/>
        <v>10</v>
      </c>
      <c r="AB1523" s="26">
        <f t="shared" si="509"/>
        <v>60</v>
      </c>
      <c r="AC1523" s="73">
        <f t="shared" si="510"/>
        <v>30</v>
      </c>
      <c r="AD1523" s="73">
        <f t="shared" si="511"/>
        <v>33</v>
      </c>
      <c r="AE1523" s="73">
        <f t="shared" si="512"/>
        <v>0.48</v>
      </c>
      <c r="AF1523" s="82" t="b">
        <f t="shared" si="513"/>
        <v>1</v>
      </c>
    </row>
    <row r="1524" spans="1:32">
      <c r="A1524" s="43" t="s">
        <v>3685</v>
      </c>
      <c r="B1524" s="19" t="s">
        <v>2504</v>
      </c>
      <c r="C1524" s="19" t="s">
        <v>4656</v>
      </c>
      <c r="D1524" s="19" t="s">
        <v>4670</v>
      </c>
      <c r="E1524" s="58" t="str">
        <f t="shared" si="502"/>
        <v>KG-ARI-1909-00203-04420/42755982</v>
      </c>
      <c r="F1524" s="19" t="s">
        <v>2506</v>
      </c>
      <c r="G1524" s="19" t="s">
        <v>2507</v>
      </c>
      <c r="H1524" s="45">
        <v>43754</v>
      </c>
      <c r="I1524" s="46">
        <v>13</v>
      </c>
      <c r="J1524" s="46">
        <v>156</v>
      </c>
      <c r="K1524" s="67">
        <f t="shared" si="503"/>
        <v>12</v>
      </c>
      <c r="L1524" s="47">
        <v>8.75</v>
      </c>
      <c r="M1524" s="68">
        <f t="shared" si="504"/>
        <v>113.75</v>
      </c>
      <c r="N1524" s="46">
        <v>30.48</v>
      </c>
      <c r="O1524" s="46">
        <v>27.94</v>
      </c>
      <c r="P1524" s="46">
        <v>26.99</v>
      </c>
      <c r="Q1524" s="73">
        <f t="shared" si="505"/>
        <v>0.023</v>
      </c>
      <c r="R1524" s="67">
        <f t="shared" si="506"/>
        <v>0.3</v>
      </c>
      <c r="S1524" s="74">
        <f t="shared" si="507"/>
        <v>0.185897435897436</v>
      </c>
      <c r="T1524" s="51">
        <v>29</v>
      </c>
      <c r="U1524" s="52" t="s">
        <v>4655</v>
      </c>
      <c r="V1524" s="26">
        <f>IF(E1524="","",SUMIF(OUTBOUND!$G:$G,WMS!E1524,OUTBOUND!$L:$L))</f>
        <v>0</v>
      </c>
      <c r="W1524" s="26">
        <f>IF(E1524="","",SUMIF(OUTBOUND!$G:$G,WMS!E1524,OUTBOUND!$M:$M))</f>
        <v>0</v>
      </c>
      <c r="X1524" s="73">
        <f>IF(E1524="","",SUMIF(OUTBOUND!$G:$G,WMS!E1524,OUTBOUND!$O:$O))</f>
        <v>0</v>
      </c>
      <c r="Y1524" s="73">
        <f>IF(E1524="","",SUMIF(OUTBOUND!$G:$G,WMS!E1524,OUTBOUND!$AC:$AC))</f>
        <v>0</v>
      </c>
      <c r="Z1524" s="73">
        <f>IF(E1524="","",SUMIF(OUTBOUND!$G:$G,WMS!E1524,OUTBOUND!$P:$P))</f>
        <v>0</v>
      </c>
      <c r="AA1524" s="26">
        <f t="shared" si="508"/>
        <v>13</v>
      </c>
      <c r="AB1524" s="26">
        <f t="shared" si="509"/>
        <v>156</v>
      </c>
      <c r="AC1524" s="73">
        <f t="shared" si="510"/>
        <v>113.75</v>
      </c>
      <c r="AD1524" s="73">
        <f t="shared" si="511"/>
        <v>29</v>
      </c>
      <c r="AE1524" s="73">
        <f t="shared" si="512"/>
        <v>0.3</v>
      </c>
      <c r="AF1524" s="82" t="b">
        <f t="shared" si="513"/>
        <v>1</v>
      </c>
    </row>
    <row r="1525" spans="1:32">
      <c r="A1525" s="43" t="s">
        <v>3685</v>
      </c>
      <c r="B1525" s="19" t="s">
        <v>2508</v>
      </c>
      <c r="C1525" s="19" t="s">
        <v>4671</v>
      </c>
      <c r="D1525" s="19" t="s">
        <v>4672</v>
      </c>
      <c r="E1525" s="58" t="str">
        <f t="shared" si="502"/>
        <v>KG-ARI-1911-00212-05090/42194590</v>
      </c>
      <c r="F1525" s="19" t="s">
        <v>2510</v>
      </c>
      <c r="G1525" s="19" t="s">
        <v>2511</v>
      </c>
      <c r="H1525" s="45">
        <v>43754</v>
      </c>
      <c r="I1525" s="46">
        <v>4</v>
      </c>
      <c r="J1525" s="46">
        <v>48</v>
      </c>
      <c r="K1525" s="67">
        <f t="shared" si="503"/>
        <v>12</v>
      </c>
      <c r="L1525" s="47">
        <v>3.5</v>
      </c>
      <c r="M1525" s="68">
        <f t="shared" si="504"/>
        <v>14</v>
      </c>
      <c r="N1525" s="46">
        <v>36.5</v>
      </c>
      <c r="O1525" s="46">
        <v>21</v>
      </c>
      <c r="P1525" s="46">
        <v>29</v>
      </c>
      <c r="Q1525" s="73">
        <f t="shared" si="505"/>
        <v>0.022</v>
      </c>
      <c r="R1525" s="67">
        <f t="shared" si="506"/>
        <v>0.09</v>
      </c>
      <c r="S1525" s="74">
        <f t="shared" si="507"/>
        <v>0.266666666666667</v>
      </c>
      <c r="T1525" s="51">
        <v>12.8</v>
      </c>
      <c r="U1525" s="52" t="s">
        <v>4649</v>
      </c>
      <c r="V1525" s="26">
        <f>IF(E1525="","",SUMIF(OUTBOUND!$G:$G,WMS!E1525,OUTBOUND!$L:$L))</f>
        <v>2</v>
      </c>
      <c r="W1525" s="26">
        <f>IF(E1525="","",SUMIF(OUTBOUND!$G:$G,WMS!E1525,OUTBOUND!$M:$M))</f>
        <v>24</v>
      </c>
      <c r="X1525" s="73">
        <f>IF(E1525="","",SUMIF(OUTBOUND!$G:$G,WMS!E1525,OUTBOUND!$O:$O))</f>
        <v>7</v>
      </c>
      <c r="Y1525" s="73">
        <f>IF(E1525="","",SUMIF(OUTBOUND!$G:$G,WMS!E1525,OUTBOUND!$AC:$AC))</f>
        <v>6.40000000000001</v>
      </c>
      <c r="Z1525" s="73">
        <f>IF(E1525="","",SUMIF(OUTBOUND!$G:$G,WMS!E1525,OUTBOUND!$P:$P))</f>
        <v>0.044</v>
      </c>
      <c r="AA1525" s="26">
        <f t="shared" si="508"/>
        <v>2</v>
      </c>
      <c r="AB1525" s="26">
        <f t="shared" si="509"/>
        <v>24</v>
      </c>
      <c r="AC1525" s="73">
        <f t="shared" si="510"/>
        <v>7</v>
      </c>
      <c r="AD1525" s="73">
        <f t="shared" si="511"/>
        <v>6.39999999999999</v>
      </c>
      <c r="AE1525" s="73">
        <f t="shared" si="512"/>
        <v>0.046</v>
      </c>
      <c r="AF1525" s="82" t="b">
        <f t="shared" si="513"/>
        <v>1</v>
      </c>
    </row>
    <row r="1526" spans="1:33">
      <c r="A1526" s="61" t="s">
        <v>3685</v>
      </c>
      <c r="B1526" s="62" t="s">
        <v>2508</v>
      </c>
      <c r="C1526" s="62" t="s">
        <v>4671</v>
      </c>
      <c r="D1526" s="62" t="s">
        <v>4673</v>
      </c>
      <c r="E1526" s="58" t="str">
        <f t="shared" si="502"/>
        <v>KG-ARI-1911-00212-05090/42498506</v>
      </c>
      <c r="F1526" s="19" t="s">
        <v>2510</v>
      </c>
      <c r="G1526" s="19" t="s">
        <v>2512</v>
      </c>
      <c r="H1526" s="45">
        <v>43754</v>
      </c>
      <c r="I1526" s="46">
        <v>16</v>
      </c>
      <c r="J1526" s="46">
        <v>192</v>
      </c>
      <c r="K1526" s="67">
        <f t="shared" si="503"/>
        <v>12</v>
      </c>
      <c r="L1526" s="47">
        <v>5.4</v>
      </c>
      <c r="M1526" s="68">
        <f t="shared" si="504"/>
        <v>86.4</v>
      </c>
      <c r="N1526" s="46">
        <v>30</v>
      </c>
      <c r="O1526" s="46">
        <v>30</v>
      </c>
      <c r="P1526" s="46">
        <v>34</v>
      </c>
      <c r="Q1526" s="73">
        <f t="shared" si="505"/>
        <v>0.031</v>
      </c>
      <c r="R1526" s="67">
        <f t="shared" si="506"/>
        <v>0.49</v>
      </c>
      <c r="S1526" s="74">
        <f t="shared" si="507"/>
        <v>0.408333333333333</v>
      </c>
      <c r="T1526" s="51">
        <v>78.4</v>
      </c>
      <c r="U1526" s="52" t="s">
        <v>4649</v>
      </c>
      <c r="V1526" s="26">
        <f>IF(E1526="","",SUMIF(OUTBOUND!$G:$G,WMS!E1526,OUTBOUND!$L:$L))</f>
        <v>16</v>
      </c>
      <c r="W1526" s="26">
        <f>IF(E1526="","",SUMIF(OUTBOUND!$G:$G,WMS!E1526,OUTBOUND!$M:$M))</f>
        <v>192</v>
      </c>
      <c r="X1526" s="73">
        <f>IF(E1526="","",SUMIF(OUTBOUND!$G:$G,WMS!E1526,OUTBOUND!$O:$O))</f>
        <v>86.4</v>
      </c>
      <c r="Y1526" s="73">
        <f>IF(E1526="","",SUMIF(OUTBOUND!$G:$G,WMS!E1526,OUTBOUND!$AC:$AC))</f>
        <v>78.3999999999999</v>
      </c>
      <c r="Z1526" s="73">
        <f>IF(E1526="","",SUMIF(OUTBOUND!$G:$G,WMS!E1526,OUTBOUND!$P:$P))</f>
        <v>0.496</v>
      </c>
      <c r="AA1526" s="26">
        <f t="shared" si="508"/>
        <v>0</v>
      </c>
      <c r="AB1526" s="26">
        <f t="shared" si="509"/>
        <v>0</v>
      </c>
      <c r="AC1526" s="73">
        <f t="shared" si="510"/>
        <v>0</v>
      </c>
      <c r="AD1526" s="73">
        <f t="shared" si="511"/>
        <v>0</v>
      </c>
      <c r="AE1526" s="73">
        <f t="shared" si="512"/>
        <v>-0.00600000000000006</v>
      </c>
      <c r="AF1526" s="82" t="e">
        <f t="shared" si="513"/>
        <v>#DIV/0!</v>
      </c>
      <c r="AG1526" s="60" t="s">
        <v>3310</v>
      </c>
    </row>
    <row r="1527" spans="1:32">
      <c r="A1527" s="43" t="s">
        <v>3685</v>
      </c>
      <c r="B1527" s="19" t="s">
        <v>2508</v>
      </c>
      <c r="C1527" s="19" t="s">
        <v>4671</v>
      </c>
      <c r="D1527" s="19" t="s">
        <v>4674</v>
      </c>
      <c r="E1527" s="58" t="str">
        <f t="shared" si="502"/>
        <v>KG-ARI-1911-00212-05090/42194521</v>
      </c>
      <c r="F1527" s="19" t="s">
        <v>2510</v>
      </c>
      <c r="G1527" s="19" t="s">
        <v>2513</v>
      </c>
      <c r="H1527" s="45">
        <v>43754</v>
      </c>
      <c r="I1527" s="46">
        <v>6</v>
      </c>
      <c r="J1527" s="46">
        <v>72</v>
      </c>
      <c r="K1527" s="67">
        <f t="shared" si="503"/>
        <v>12</v>
      </c>
      <c r="L1527" s="47">
        <v>3.3</v>
      </c>
      <c r="M1527" s="68">
        <f t="shared" si="504"/>
        <v>19.8</v>
      </c>
      <c r="N1527" s="46">
        <v>37</v>
      </c>
      <c r="O1527" s="46">
        <v>32</v>
      </c>
      <c r="P1527" s="46">
        <v>11</v>
      </c>
      <c r="Q1527" s="73">
        <f t="shared" si="505"/>
        <v>0.013</v>
      </c>
      <c r="R1527" s="67">
        <f t="shared" si="506"/>
        <v>0.08</v>
      </c>
      <c r="S1527" s="74">
        <f t="shared" si="507"/>
        <v>0.241666666666667</v>
      </c>
      <c r="T1527" s="51">
        <v>17.4</v>
      </c>
      <c r="U1527" s="52" t="s">
        <v>4649</v>
      </c>
      <c r="V1527" s="26">
        <f>IF(E1527="","",SUMIF(OUTBOUND!$G:$G,WMS!E1527,OUTBOUND!$L:$L))</f>
        <v>0</v>
      </c>
      <c r="W1527" s="26">
        <f>IF(E1527="","",SUMIF(OUTBOUND!$G:$G,WMS!E1527,OUTBOUND!$M:$M))</f>
        <v>0</v>
      </c>
      <c r="X1527" s="73">
        <f>IF(E1527="","",SUMIF(OUTBOUND!$G:$G,WMS!E1527,OUTBOUND!$O:$O))</f>
        <v>0</v>
      </c>
      <c r="Y1527" s="73">
        <f>IF(E1527="","",SUMIF(OUTBOUND!$G:$G,WMS!E1527,OUTBOUND!$AC:$AC))</f>
        <v>0</v>
      </c>
      <c r="Z1527" s="73">
        <f>IF(E1527="","",SUMIF(OUTBOUND!$G:$G,WMS!E1527,OUTBOUND!$P:$P))</f>
        <v>0</v>
      </c>
      <c r="AA1527" s="26">
        <f t="shared" si="508"/>
        <v>6</v>
      </c>
      <c r="AB1527" s="26">
        <f t="shared" si="509"/>
        <v>72</v>
      </c>
      <c r="AC1527" s="73">
        <f t="shared" si="510"/>
        <v>19.8</v>
      </c>
      <c r="AD1527" s="73">
        <f t="shared" si="511"/>
        <v>17.4</v>
      </c>
      <c r="AE1527" s="73">
        <f t="shared" si="512"/>
        <v>0.08</v>
      </c>
      <c r="AF1527" s="82" t="b">
        <f t="shared" si="513"/>
        <v>1</v>
      </c>
    </row>
    <row r="1528" spans="1:32">
      <c r="A1528" s="43" t="s">
        <v>3685</v>
      </c>
      <c r="B1528" s="19" t="s">
        <v>2515</v>
      </c>
      <c r="C1528" s="19" t="s">
        <v>4675</v>
      </c>
      <c r="D1528" s="19" t="s">
        <v>4427</v>
      </c>
      <c r="E1528" s="58" t="str">
        <f t="shared" si="502"/>
        <v>KG-ARI-1911-00212-05110/42755647</v>
      </c>
      <c r="F1528" s="19" t="s">
        <v>2517</v>
      </c>
      <c r="G1528" s="19" t="s">
        <v>2518</v>
      </c>
      <c r="H1528" s="45">
        <v>43754</v>
      </c>
      <c r="I1528" s="46">
        <v>4</v>
      </c>
      <c r="J1528" s="46">
        <v>24</v>
      </c>
      <c r="K1528" s="67">
        <f t="shared" si="503"/>
        <v>6</v>
      </c>
      <c r="L1528" s="47">
        <v>1.8</v>
      </c>
      <c r="M1528" s="68">
        <f t="shared" si="504"/>
        <v>7.2</v>
      </c>
      <c r="N1528" s="46">
        <v>18.5</v>
      </c>
      <c r="O1528" s="46">
        <v>18.5</v>
      </c>
      <c r="P1528" s="46">
        <v>21</v>
      </c>
      <c r="Q1528" s="73">
        <f t="shared" si="505"/>
        <v>0.007</v>
      </c>
      <c r="R1528" s="67">
        <f t="shared" si="506"/>
        <v>0.03</v>
      </c>
      <c r="S1528" s="74">
        <f t="shared" si="507"/>
        <v>0.25</v>
      </c>
      <c r="T1528" s="51">
        <v>6</v>
      </c>
      <c r="U1528" s="52" t="s">
        <v>4649</v>
      </c>
      <c r="V1528" s="26">
        <f>IF(E1528="","",SUMIF(OUTBOUND!$G:$G,WMS!E1528,OUTBOUND!$L:$L))</f>
        <v>0</v>
      </c>
      <c r="W1528" s="26">
        <f>IF(E1528="","",SUMIF(OUTBOUND!$G:$G,WMS!E1528,OUTBOUND!$M:$M))</f>
        <v>0</v>
      </c>
      <c r="X1528" s="73">
        <f>IF(E1528="","",SUMIF(OUTBOUND!$G:$G,WMS!E1528,OUTBOUND!$O:$O))</f>
        <v>0</v>
      </c>
      <c r="Y1528" s="73">
        <f>IF(E1528="","",SUMIF(OUTBOUND!$G:$G,WMS!E1528,OUTBOUND!$AC:$AC))</f>
        <v>0</v>
      </c>
      <c r="Z1528" s="73">
        <f>IF(E1528="","",SUMIF(OUTBOUND!$G:$G,WMS!E1528,OUTBOUND!$P:$P))</f>
        <v>0</v>
      </c>
      <c r="AA1528" s="26">
        <f t="shared" si="508"/>
        <v>4</v>
      </c>
      <c r="AB1528" s="26">
        <f t="shared" si="509"/>
        <v>24</v>
      </c>
      <c r="AC1528" s="73">
        <f t="shared" si="510"/>
        <v>7.2</v>
      </c>
      <c r="AD1528" s="73">
        <f t="shared" si="511"/>
        <v>6</v>
      </c>
      <c r="AE1528" s="73">
        <f t="shared" si="512"/>
        <v>0.03</v>
      </c>
      <c r="AF1528" s="82" t="b">
        <f t="shared" si="513"/>
        <v>1</v>
      </c>
    </row>
    <row r="1529" spans="1:32">
      <c r="A1529" s="43" t="s">
        <v>3685</v>
      </c>
      <c r="B1529" s="19" t="s">
        <v>2515</v>
      </c>
      <c r="C1529" s="19" t="s">
        <v>4675</v>
      </c>
      <c r="D1529" s="19" t="s">
        <v>4432</v>
      </c>
      <c r="E1529" s="58" t="str">
        <f t="shared" si="502"/>
        <v>KG-ARI-1911-00212-05110/42581024</v>
      </c>
      <c r="F1529" s="19" t="s">
        <v>2517</v>
      </c>
      <c r="G1529" s="19" t="s">
        <v>2518</v>
      </c>
      <c r="H1529" s="45">
        <v>43754</v>
      </c>
      <c r="I1529" s="46">
        <v>8</v>
      </c>
      <c r="J1529" s="46">
        <v>48</v>
      </c>
      <c r="K1529" s="67">
        <f t="shared" si="503"/>
        <v>6</v>
      </c>
      <c r="L1529" s="47">
        <v>2.95</v>
      </c>
      <c r="M1529" s="68">
        <f t="shared" si="504"/>
        <v>23.6</v>
      </c>
      <c r="N1529" s="46">
        <v>22.5</v>
      </c>
      <c r="O1529" s="46">
        <v>22.5</v>
      </c>
      <c r="P1529" s="46">
        <v>24.5</v>
      </c>
      <c r="Q1529" s="73">
        <f t="shared" si="505"/>
        <v>0.012</v>
      </c>
      <c r="R1529" s="67">
        <f t="shared" si="506"/>
        <v>0.1</v>
      </c>
      <c r="S1529" s="74">
        <f t="shared" si="507"/>
        <v>0.441666666666667</v>
      </c>
      <c r="T1529" s="51">
        <v>21.2</v>
      </c>
      <c r="U1529" s="52" t="s">
        <v>4649</v>
      </c>
      <c r="V1529" s="26">
        <f>IF(E1529="","",SUMIF(OUTBOUND!$G:$G,WMS!E1529,OUTBOUND!$L:$L))</f>
        <v>0</v>
      </c>
      <c r="W1529" s="26">
        <f>IF(E1529="","",SUMIF(OUTBOUND!$G:$G,WMS!E1529,OUTBOUND!$M:$M))</f>
        <v>0</v>
      </c>
      <c r="X1529" s="73">
        <f>IF(E1529="","",SUMIF(OUTBOUND!$G:$G,WMS!E1529,OUTBOUND!$O:$O))</f>
        <v>0</v>
      </c>
      <c r="Y1529" s="73">
        <f>IF(E1529="","",SUMIF(OUTBOUND!$G:$G,WMS!E1529,OUTBOUND!$AC:$AC))</f>
        <v>0</v>
      </c>
      <c r="Z1529" s="73">
        <f>IF(E1529="","",SUMIF(OUTBOUND!$G:$G,WMS!E1529,OUTBOUND!$P:$P))</f>
        <v>0</v>
      </c>
      <c r="AA1529" s="26">
        <f t="shared" si="508"/>
        <v>8</v>
      </c>
      <c r="AB1529" s="26">
        <f t="shared" si="509"/>
        <v>48</v>
      </c>
      <c r="AC1529" s="73">
        <f t="shared" si="510"/>
        <v>23.6</v>
      </c>
      <c r="AD1529" s="73">
        <f t="shared" si="511"/>
        <v>21.2</v>
      </c>
      <c r="AE1529" s="73">
        <f t="shared" si="512"/>
        <v>0.1</v>
      </c>
      <c r="AF1529" s="82" t="b">
        <f t="shared" si="513"/>
        <v>1</v>
      </c>
    </row>
    <row r="1530" spans="1:33">
      <c r="A1530" s="61" t="s">
        <v>3685</v>
      </c>
      <c r="B1530" s="62" t="s">
        <v>2515</v>
      </c>
      <c r="C1530" s="62" t="s">
        <v>4675</v>
      </c>
      <c r="D1530" s="62" t="s">
        <v>4676</v>
      </c>
      <c r="E1530" s="58" t="str">
        <f t="shared" si="502"/>
        <v>KG-ARI-1911-00212-05110/42750369</v>
      </c>
      <c r="F1530" s="19" t="s">
        <v>2517</v>
      </c>
      <c r="G1530" s="19" t="s">
        <v>2519</v>
      </c>
      <c r="H1530" s="45">
        <v>43754</v>
      </c>
      <c r="I1530" s="46">
        <v>3</v>
      </c>
      <c r="J1530" s="46">
        <v>18</v>
      </c>
      <c r="K1530" s="67">
        <f t="shared" si="503"/>
        <v>6</v>
      </c>
      <c r="L1530" s="47">
        <v>5.7</v>
      </c>
      <c r="M1530" s="68">
        <f t="shared" si="504"/>
        <v>17.1</v>
      </c>
      <c r="N1530" s="46">
        <v>33.7</v>
      </c>
      <c r="O1530" s="46">
        <v>33.7</v>
      </c>
      <c r="P1530" s="46">
        <v>43.5</v>
      </c>
      <c r="Q1530" s="73">
        <f t="shared" si="505"/>
        <v>0.049</v>
      </c>
      <c r="R1530" s="67">
        <f t="shared" si="506"/>
        <v>0.15</v>
      </c>
      <c r="S1530" s="74">
        <f t="shared" si="507"/>
        <v>0.9</v>
      </c>
      <c r="T1530" s="51">
        <v>16.2</v>
      </c>
      <c r="U1530" s="52" t="s">
        <v>4655</v>
      </c>
      <c r="V1530" s="26">
        <f>IF(E1530="","",SUMIF(OUTBOUND!$G:$G,WMS!E1530,OUTBOUND!$L:$L))</f>
        <v>3</v>
      </c>
      <c r="W1530" s="26">
        <f>IF(E1530="","",SUMIF(OUTBOUND!$G:$G,WMS!E1530,OUTBOUND!$M:$M))</f>
        <v>18</v>
      </c>
      <c r="X1530" s="73">
        <f>IF(E1530="","",SUMIF(OUTBOUND!$G:$G,WMS!E1530,OUTBOUND!$O:$O))</f>
        <v>17.1</v>
      </c>
      <c r="Y1530" s="73">
        <f>IF(E1530="","",SUMIF(OUTBOUND!$G:$G,WMS!E1530,OUTBOUND!$AC:$AC))</f>
        <v>16.2</v>
      </c>
      <c r="Z1530" s="73">
        <f>IF(E1530="","",SUMIF(OUTBOUND!$G:$G,WMS!E1530,OUTBOUND!$P:$P))</f>
        <v>0.147</v>
      </c>
      <c r="AA1530" s="26">
        <f t="shared" si="508"/>
        <v>0</v>
      </c>
      <c r="AB1530" s="26">
        <f t="shared" si="509"/>
        <v>0</v>
      </c>
      <c r="AC1530" s="73">
        <f t="shared" si="510"/>
        <v>0</v>
      </c>
      <c r="AD1530" s="73">
        <f t="shared" si="511"/>
        <v>0</v>
      </c>
      <c r="AE1530" s="73">
        <f t="shared" si="512"/>
        <v>0.00299999999999997</v>
      </c>
      <c r="AF1530" s="82" t="e">
        <f t="shared" si="513"/>
        <v>#DIV/0!</v>
      </c>
      <c r="AG1530" s="60" t="s">
        <v>3310</v>
      </c>
    </row>
    <row r="1531" spans="1:32">
      <c r="A1531" s="43" t="s">
        <v>3685</v>
      </c>
      <c r="B1531" s="19" t="s">
        <v>2515</v>
      </c>
      <c r="C1531" s="19" t="s">
        <v>4675</v>
      </c>
      <c r="D1531" s="19" t="s">
        <v>4677</v>
      </c>
      <c r="E1531" s="58" t="str">
        <f t="shared" si="502"/>
        <v>KG-ARI-1911-00212-05110/42697213</v>
      </c>
      <c r="F1531" s="19" t="s">
        <v>2517</v>
      </c>
      <c r="G1531" s="19" t="s">
        <v>2520</v>
      </c>
      <c r="H1531" s="45">
        <v>43754</v>
      </c>
      <c r="I1531" s="46">
        <v>25</v>
      </c>
      <c r="J1531" s="46">
        <v>150</v>
      </c>
      <c r="K1531" s="67">
        <f t="shared" si="503"/>
        <v>6</v>
      </c>
      <c r="L1531" s="47">
        <v>2.85</v>
      </c>
      <c r="M1531" s="68">
        <f t="shared" si="504"/>
        <v>71.25</v>
      </c>
      <c r="N1531" s="46">
        <v>21</v>
      </c>
      <c r="O1531" s="46">
        <v>14.5</v>
      </c>
      <c r="P1531" s="46">
        <v>48</v>
      </c>
      <c r="Q1531" s="73">
        <f t="shared" si="505"/>
        <v>0.015</v>
      </c>
      <c r="R1531" s="67">
        <f t="shared" si="506"/>
        <v>0.37</v>
      </c>
      <c r="S1531" s="74">
        <f t="shared" si="507"/>
        <v>0.425</v>
      </c>
      <c r="T1531" s="51">
        <v>63.75</v>
      </c>
      <c r="U1531" s="52" t="s">
        <v>4655</v>
      </c>
      <c r="V1531" s="26">
        <f>IF(E1531="","",SUMIF(OUTBOUND!$G:$G,WMS!E1531,OUTBOUND!$L:$L))</f>
        <v>8</v>
      </c>
      <c r="W1531" s="26">
        <f>IF(E1531="","",SUMIF(OUTBOUND!$G:$G,WMS!E1531,OUTBOUND!$M:$M))</f>
        <v>48</v>
      </c>
      <c r="X1531" s="73">
        <f>IF(E1531="","",SUMIF(OUTBOUND!$G:$G,WMS!E1531,OUTBOUND!$O:$O))</f>
        <v>22.8</v>
      </c>
      <c r="Y1531" s="73">
        <f>IF(E1531="","",SUMIF(OUTBOUND!$G:$G,WMS!E1531,OUTBOUND!$AC:$AC))</f>
        <v>20.4</v>
      </c>
      <c r="Z1531" s="73">
        <f>IF(E1531="","",SUMIF(OUTBOUND!$G:$G,WMS!E1531,OUTBOUND!$P:$P))</f>
        <v>0.12</v>
      </c>
      <c r="AA1531" s="26">
        <f t="shared" si="508"/>
        <v>17</v>
      </c>
      <c r="AB1531" s="26">
        <f t="shared" si="509"/>
        <v>102</v>
      </c>
      <c r="AC1531" s="73">
        <f t="shared" si="510"/>
        <v>48.45</v>
      </c>
      <c r="AD1531" s="73">
        <f t="shared" si="511"/>
        <v>43.35</v>
      </c>
      <c r="AE1531" s="73">
        <f t="shared" si="512"/>
        <v>0.25</v>
      </c>
      <c r="AF1531" s="82" t="b">
        <f t="shared" si="513"/>
        <v>1</v>
      </c>
    </row>
    <row r="1532" spans="1:33">
      <c r="A1532" s="61" t="s">
        <v>3685</v>
      </c>
      <c r="B1532" s="62" t="s">
        <v>2521</v>
      </c>
      <c r="C1532" s="62" t="s">
        <v>4678</v>
      </c>
      <c r="D1532" s="62">
        <v>42609322</v>
      </c>
      <c r="E1532" s="58" t="str">
        <f t="shared" si="502"/>
        <v>KG-ARI-1911-00212-04938/42609322</v>
      </c>
      <c r="F1532" s="19" t="s">
        <v>2523</v>
      </c>
      <c r="G1532" s="19" t="s">
        <v>2524</v>
      </c>
      <c r="H1532" s="45">
        <v>43754</v>
      </c>
      <c r="I1532" s="46">
        <v>1</v>
      </c>
      <c r="J1532" s="46">
        <v>12</v>
      </c>
      <c r="K1532" s="67">
        <f t="shared" si="503"/>
        <v>12</v>
      </c>
      <c r="L1532" s="47">
        <v>2</v>
      </c>
      <c r="M1532" s="68">
        <f t="shared" si="504"/>
        <v>2</v>
      </c>
      <c r="N1532" s="46">
        <v>30</v>
      </c>
      <c r="O1532" s="46">
        <v>16</v>
      </c>
      <c r="P1532" s="46">
        <v>18</v>
      </c>
      <c r="Q1532" s="73">
        <f t="shared" si="505"/>
        <v>0.009</v>
      </c>
      <c r="R1532" s="67">
        <f t="shared" si="506"/>
        <v>0.01</v>
      </c>
      <c r="S1532" s="74">
        <f t="shared" si="507"/>
        <v>0.116666666666667</v>
      </c>
      <c r="T1532" s="51">
        <v>1.4</v>
      </c>
      <c r="U1532" s="52" t="s">
        <v>4662</v>
      </c>
      <c r="V1532" s="26">
        <f>IF(E1532="","",SUMIF(OUTBOUND!$G:$G,WMS!E1532,OUTBOUND!$L:$L))</f>
        <v>1</v>
      </c>
      <c r="W1532" s="26">
        <f>IF(E1532="","",SUMIF(OUTBOUND!$G:$G,WMS!E1532,OUTBOUND!$M:$M))</f>
        <v>12</v>
      </c>
      <c r="X1532" s="73">
        <f>IF(E1532="","",SUMIF(OUTBOUND!$G:$G,WMS!E1532,OUTBOUND!$O:$O))</f>
        <v>2</v>
      </c>
      <c r="Y1532" s="73">
        <f>IF(E1532="","",SUMIF(OUTBOUND!$G:$G,WMS!E1532,OUTBOUND!$AC:$AC))</f>
        <v>1.4</v>
      </c>
      <c r="Z1532" s="73">
        <f>IF(E1532="","",SUMIF(OUTBOUND!$G:$G,WMS!E1532,OUTBOUND!$P:$P))</f>
        <v>0.009</v>
      </c>
      <c r="AA1532" s="26">
        <f t="shared" si="508"/>
        <v>0</v>
      </c>
      <c r="AB1532" s="26">
        <f t="shared" si="509"/>
        <v>0</v>
      </c>
      <c r="AC1532" s="73">
        <f t="shared" si="510"/>
        <v>0</v>
      </c>
      <c r="AD1532" s="73">
        <f t="shared" si="511"/>
        <v>-3.99680288865056e-15</v>
      </c>
      <c r="AE1532" s="73">
        <f t="shared" si="512"/>
        <v>0.001</v>
      </c>
      <c r="AF1532" s="82" t="e">
        <f t="shared" si="513"/>
        <v>#DIV/0!</v>
      </c>
      <c r="AG1532" s="60" t="s">
        <v>3310</v>
      </c>
    </row>
    <row r="1533" spans="1:33">
      <c r="A1533" s="61" t="s">
        <v>3685</v>
      </c>
      <c r="B1533" s="62" t="s">
        <v>2521</v>
      </c>
      <c r="C1533" s="62" t="s">
        <v>4678</v>
      </c>
      <c r="D1533" s="62">
        <v>42613473</v>
      </c>
      <c r="E1533" s="58" t="str">
        <f t="shared" si="502"/>
        <v>KG-ARI-1911-00212-04938/42613473</v>
      </c>
      <c r="F1533" s="19" t="s">
        <v>2523</v>
      </c>
      <c r="G1533" s="19" t="s">
        <v>2524</v>
      </c>
      <c r="H1533" s="45">
        <v>43754</v>
      </c>
      <c r="I1533" s="46">
        <v>2</v>
      </c>
      <c r="J1533" s="46">
        <v>24</v>
      </c>
      <c r="K1533" s="67">
        <f t="shared" si="503"/>
        <v>12</v>
      </c>
      <c r="L1533" s="47">
        <v>0.71</v>
      </c>
      <c r="M1533" s="68">
        <f t="shared" si="504"/>
        <v>1.42</v>
      </c>
      <c r="N1533" s="46">
        <v>42</v>
      </c>
      <c r="O1533" s="46">
        <v>29</v>
      </c>
      <c r="P1533" s="46">
        <v>10</v>
      </c>
      <c r="Q1533" s="73">
        <f t="shared" si="505"/>
        <v>0.012</v>
      </c>
      <c r="R1533" s="67">
        <f t="shared" si="506"/>
        <v>0.02</v>
      </c>
      <c r="S1533" s="74">
        <f t="shared" si="507"/>
        <v>0.03</v>
      </c>
      <c r="T1533" s="51">
        <v>0.72</v>
      </c>
      <c r="U1533" s="52" t="s">
        <v>4662</v>
      </c>
      <c r="V1533" s="26">
        <f>IF(E1533="","",SUMIF(OUTBOUND!$G:$G,WMS!E1533,OUTBOUND!$L:$L))</f>
        <v>2</v>
      </c>
      <c r="W1533" s="26">
        <f>IF(E1533="","",SUMIF(OUTBOUND!$G:$G,WMS!E1533,OUTBOUND!$M:$M))</f>
        <v>24</v>
      </c>
      <c r="X1533" s="73">
        <f>IF(E1533="","",SUMIF(OUTBOUND!$G:$G,WMS!E1533,OUTBOUND!$O:$O))</f>
        <v>1.42</v>
      </c>
      <c r="Y1533" s="73">
        <f>IF(E1533="","",SUMIF(OUTBOUND!$G:$G,WMS!E1533,OUTBOUND!$AC:$AC))</f>
        <v>0.72</v>
      </c>
      <c r="Z1533" s="73">
        <f>IF(E1533="","",SUMIF(OUTBOUND!$G:$G,WMS!E1533,OUTBOUND!$P:$P))</f>
        <v>0.024</v>
      </c>
      <c r="AA1533" s="26">
        <f t="shared" si="508"/>
        <v>0</v>
      </c>
      <c r="AB1533" s="26">
        <f t="shared" si="509"/>
        <v>0</v>
      </c>
      <c r="AC1533" s="73">
        <f t="shared" si="510"/>
        <v>0</v>
      </c>
      <c r="AD1533" s="73">
        <f t="shared" si="511"/>
        <v>0</v>
      </c>
      <c r="AE1533" s="73">
        <f t="shared" si="512"/>
        <v>-0.004</v>
      </c>
      <c r="AF1533" s="82" t="e">
        <f t="shared" si="513"/>
        <v>#DIV/0!</v>
      </c>
      <c r="AG1533" s="60" t="s">
        <v>3310</v>
      </c>
    </row>
    <row r="1534" spans="1:33">
      <c r="A1534" s="61" t="s">
        <v>3685</v>
      </c>
      <c r="B1534" s="62" t="s">
        <v>2521</v>
      </c>
      <c r="C1534" s="62" t="s">
        <v>4678</v>
      </c>
      <c r="D1534" s="62">
        <v>42613466</v>
      </c>
      <c r="E1534" s="58" t="str">
        <f>IF(D1534="","",C1534&amp;"/"&amp;D1534)</f>
        <v>KG-ARI-1911-00212-04938/42613466</v>
      </c>
      <c r="F1534" s="19" t="s">
        <v>2523</v>
      </c>
      <c r="G1534" s="19" t="s">
        <v>2524</v>
      </c>
      <c r="H1534" s="45">
        <v>43754</v>
      </c>
      <c r="I1534" s="46">
        <v>4</v>
      </c>
      <c r="J1534" s="46">
        <v>24</v>
      </c>
      <c r="K1534" s="67">
        <f>IF(J1534="","",J1534/I1534)</f>
        <v>6</v>
      </c>
      <c r="L1534" s="47">
        <v>0.52</v>
      </c>
      <c r="M1534" s="68">
        <f>IF(L1534="","",ROUND(I1534*L1534,3))</f>
        <v>2.08</v>
      </c>
      <c r="N1534" s="46">
        <v>32</v>
      </c>
      <c r="O1534" s="46">
        <v>14</v>
      </c>
      <c r="P1534" s="46">
        <v>10</v>
      </c>
      <c r="Q1534" s="73">
        <f>IF(P1534="","",ROUND(N1534*O1534*P1534/1000000,3))</f>
        <v>0.004</v>
      </c>
      <c r="R1534" s="67">
        <f>IF(Q1534="","",ROUND(N1534*O1534*P1534/1000000*I1534,2))</f>
        <v>0.02</v>
      </c>
      <c r="S1534" s="74">
        <f>IF(T1534="","",T1534/J1534)</f>
        <v>0.0633333333333333</v>
      </c>
      <c r="T1534" s="51">
        <v>1.52</v>
      </c>
      <c r="U1534" s="52" t="s">
        <v>4662</v>
      </c>
      <c r="V1534" s="26">
        <f>IF(E1534="","",SUMIF(OUTBOUND!$G:$G,WMS!E1534,OUTBOUND!$L:$L))</f>
        <v>4</v>
      </c>
      <c r="W1534" s="26">
        <f>IF(E1534="","",SUMIF(OUTBOUND!$G:$G,WMS!E1534,OUTBOUND!$M:$M))</f>
        <v>24</v>
      </c>
      <c r="X1534" s="73">
        <f>IF(E1534="","",SUMIF(OUTBOUND!$G:$G,WMS!E1534,OUTBOUND!$O:$O))</f>
        <v>2.08</v>
      </c>
      <c r="Y1534" s="73">
        <f>IF(E1534="","",SUMIF(OUTBOUND!$G:$G,WMS!E1534,OUTBOUND!$AC:$AC))</f>
        <v>1.52</v>
      </c>
      <c r="Z1534" s="73">
        <f>IF(E1534="","",SUMIF(OUTBOUND!$G:$G,WMS!E1534,OUTBOUND!$P:$P))</f>
        <v>0.016</v>
      </c>
      <c r="AA1534" s="26">
        <f>IF(I1534="","",I1534-V1534)</f>
        <v>0</v>
      </c>
      <c r="AB1534" s="26">
        <f>IF(J1534="","",J1534-W1534)</f>
        <v>0</v>
      </c>
      <c r="AC1534" s="73">
        <f>IF(M1534="","",M1534-X1534)</f>
        <v>0</v>
      </c>
      <c r="AD1534" s="73">
        <f>IF(T1534="","",T1534-Y1534)</f>
        <v>0</v>
      </c>
      <c r="AE1534" s="73">
        <f>IF(R1534="","",R1534-Z1534)</f>
        <v>0.004</v>
      </c>
      <c r="AF1534" s="82" t="e">
        <f>IF(AB1534="","",EXACT(K1534,AB1534/AA1534))</f>
        <v>#DIV/0!</v>
      </c>
      <c r="AG1534" s="60" t="s">
        <v>3310</v>
      </c>
    </row>
    <row r="1535" spans="1:32">
      <c r="A1535" s="43" t="s">
        <v>3685</v>
      </c>
      <c r="B1535" s="19" t="s">
        <v>2521</v>
      </c>
      <c r="C1535" s="19" t="s">
        <v>4678</v>
      </c>
      <c r="D1535" s="19">
        <v>42698982</v>
      </c>
      <c r="E1535" s="58" t="str">
        <f>IF(D1535="","",C1535&amp;"/"&amp;D1535)</f>
        <v>KG-ARI-1911-00212-04938/42698982</v>
      </c>
      <c r="F1535" s="19" t="s">
        <v>2523</v>
      </c>
      <c r="G1535" s="19" t="s">
        <v>2524</v>
      </c>
      <c r="H1535" s="45">
        <v>43754</v>
      </c>
      <c r="I1535" s="46">
        <v>2</v>
      </c>
      <c r="J1535" s="46">
        <v>12</v>
      </c>
      <c r="K1535" s="67">
        <f>IF(J1535="","",J1535/I1535)</f>
        <v>6</v>
      </c>
      <c r="L1535" s="47">
        <v>0.6</v>
      </c>
      <c r="M1535" s="68">
        <f>IF(L1535="","",ROUND(I1535*L1535,3))</f>
        <v>1.2</v>
      </c>
      <c r="N1535" s="46">
        <v>38</v>
      </c>
      <c r="O1535" s="46">
        <v>25</v>
      </c>
      <c r="P1535" s="46">
        <v>20</v>
      </c>
      <c r="Q1535" s="73">
        <f>IF(P1535="","",ROUND(N1535*O1535*P1535/1000000,3))</f>
        <v>0.019</v>
      </c>
      <c r="R1535" s="67">
        <f>IF(Q1535="","",ROUND(N1535*O1535*P1535/1000000*I1535,2))</f>
        <v>0.04</v>
      </c>
      <c r="S1535" s="74">
        <f>IF(T1535="","",T1535/J1535)</f>
        <v>0.0433333333333333</v>
      </c>
      <c r="T1535" s="51">
        <v>0.52</v>
      </c>
      <c r="U1535" s="52" t="s">
        <v>4655</v>
      </c>
      <c r="V1535" s="26">
        <f>IF(E1535="","",SUMIF(OUTBOUND!$G:$G,WMS!E1535,OUTBOUND!$L:$L))</f>
        <v>0</v>
      </c>
      <c r="W1535" s="26">
        <f>IF(E1535="","",SUMIF(OUTBOUND!$G:$G,WMS!E1535,OUTBOUND!$M:$M))</f>
        <v>0</v>
      </c>
      <c r="X1535" s="73">
        <f>IF(E1535="","",SUMIF(OUTBOUND!$G:$G,WMS!E1535,OUTBOUND!$O:$O))</f>
        <v>0</v>
      </c>
      <c r="Y1535" s="73">
        <f>IF(E1535="","",SUMIF(OUTBOUND!$G:$G,WMS!E1535,OUTBOUND!$AC:$AC))</f>
        <v>0</v>
      </c>
      <c r="Z1535" s="73">
        <f>IF(E1535="","",SUMIF(OUTBOUND!$G:$G,WMS!E1535,OUTBOUND!$P:$P))</f>
        <v>0</v>
      </c>
      <c r="AA1535" s="26">
        <f>IF(I1535="","",I1535-V1535)</f>
        <v>2</v>
      </c>
      <c r="AB1535" s="26">
        <f>IF(J1535="","",J1535-W1535)</f>
        <v>12</v>
      </c>
      <c r="AC1535" s="73">
        <f>IF(M1535="","",M1535-X1535)</f>
        <v>1.2</v>
      </c>
      <c r="AD1535" s="73">
        <f>IF(T1535="","",T1535-Y1535)</f>
        <v>0.52</v>
      </c>
      <c r="AE1535" s="73">
        <f>IF(R1535="","",R1535-Z1535)</f>
        <v>0.04</v>
      </c>
      <c r="AF1535" s="82" t="b">
        <f>IF(AB1535="","",EXACT(K1535,AB1535/AA1535))</f>
        <v>1</v>
      </c>
    </row>
    <row r="1536" spans="1:32">
      <c r="A1536" s="43" t="s">
        <v>3685</v>
      </c>
      <c r="B1536" s="19" t="s">
        <v>2521</v>
      </c>
      <c r="C1536" s="19" t="s">
        <v>4678</v>
      </c>
      <c r="D1536" s="19">
        <v>42610618</v>
      </c>
      <c r="E1536" s="58" t="str">
        <f>IF(D1536="","",C1536&amp;"/"&amp;D1536)</f>
        <v>KG-ARI-1911-00212-04938/42610618</v>
      </c>
      <c r="F1536" s="19" t="s">
        <v>2523</v>
      </c>
      <c r="G1536" s="19" t="s">
        <v>2524</v>
      </c>
      <c r="H1536" s="45">
        <v>43754</v>
      </c>
      <c r="I1536" s="46">
        <v>3</v>
      </c>
      <c r="J1536" s="46">
        <v>36</v>
      </c>
      <c r="K1536" s="67">
        <f>IF(J1536="","",J1536/I1536)</f>
        <v>12</v>
      </c>
      <c r="L1536" s="47">
        <v>0.47</v>
      </c>
      <c r="M1536" s="68">
        <f>IF(L1536="","",ROUND(I1536*L1536,3))</f>
        <v>1.41</v>
      </c>
      <c r="N1536" s="46">
        <v>39</v>
      </c>
      <c r="O1536" s="46">
        <v>27</v>
      </c>
      <c r="P1536" s="46">
        <v>15</v>
      </c>
      <c r="Q1536" s="73">
        <f>IF(P1536="","",ROUND(N1536*O1536*P1536/1000000,3))</f>
        <v>0.016</v>
      </c>
      <c r="R1536" s="67">
        <f>IF(Q1536="","",ROUND(N1536*O1536*P1536/1000000*I1536,2))</f>
        <v>0.05</v>
      </c>
      <c r="S1536" s="74">
        <f>IF(T1536="","",T1536/J1536)</f>
        <v>0.01</v>
      </c>
      <c r="T1536" s="51">
        <v>0.36</v>
      </c>
      <c r="U1536" s="52" t="s">
        <v>4662</v>
      </c>
      <c r="V1536" s="26">
        <f>IF(E1536="","",SUMIF(OUTBOUND!$G:$G,WMS!E1536,OUTBOUND!$L:$L))</f>
        <v>0</v>
      </c>
      <c r="W1536" s="26">
        <f>IF(E1536="","",SUMIF(OUTBOUND!$G:$G,WMS!E1536,OUTBOUND!$M:$M))</f>
        <v>0</v>
      </c>
      <c r="X1536" s="73">
        <f>IF(E1536="","",SUMIF(OUTBOUND!$G:$G,WMS!E1536,OUTBOUND!$O:$O))</f>
        <v>0</v>
      </c>
      <c r="Y1536" s="73">
        <f>IF(E1536="","",SUMIF(OUTBOUND!$G:$G,WMS!E1536,OUTBOUND!$AC:$AC))</f>
        <v>0</v>
      </c>
      <c r="Z1536" s="73">
        <f>IF(E1536="","",SUMIF(OUTBOUND!$G:$G,WMS!E1536,OUTBOUND!$P:$P))</f>
        <v>0</v>
      </c>
      <c r="AA1536" s="26">
        <f>IF(I1536="","",I1536-V1536)</f>
        <v>3</v>
      </c>
      <c r="AB1536" s="26">
        <f>IF(J1536="","",J1536-W1536)</f>
        <v>36</v>
      </c>
      <c r="AC1536" s="73">
        <f>IF(M1536="","",M1536-X1536)</f>
        <v>1.41</v>
      </c>
      <c r="AD1536" s="73">
        <f>IF(T1536="","",T1536-Y1536)</f>
        <v>0.36</v>
      </c>
      <c r="AE1536" s="73">
        <f>IF(R1536="","",R1536-Z1536)</f>
        <v>0.05</v>
      </c>
      <c r="AF1536" s="82" t="b">
        <f>IF(AB1536="","",EXACT(K1536,AB1536/AA1536))</f>
        <v>1</v>
      </c>
    </row>
    <row r="1537" spans="1:32">
      <c r="A1537" s="43" t="s">
        <v>3685</v>
      </c>
      <c r="B1537" s="19" t="s">
        <v>2521</v>
      </c>
      <c r="C1537" s="19" t="s">
        <v>4678</v>
      </c>
      <c r="D1537" s="19">
        <v>42613480</v>
      </c>
      <c r="E1537" s="58" t="str">
        <f t="shared" ref="E1537:E1600" si="514">IF(D1537="","",C1537&amp;"/"&amp;D1537)</f>
        <v>KG-ARI-1911-00212-04938/42613480</v>
      </c>
      <c r="F1537" s="19" t="s">
        <v>2523</v>
      </c>
      <c r="G1537" s="19" t="s">
        <v>2524</v>
      </c>
      <c r="H1537" s="45">
        <v>43754</v>
      </c>
      <c r="I1537" s="46">
        <v>3</v>
      </c>
      <c r="J1537" s="46">
        <v>36</v>
      </c>
      <c r="K1537" s="67">
        <f t="shared" ref="K1537:K1600" si="515">IF(J1537="","",J1537/I1537)</f>
        <v>12</v>
      </c>
      <c r="L1537" s="47">
        <v>0.24</v>
      </c>
      <c r="M1537" s="68">
        <f t="shared" ref="M1537:M1600" si="516">IF(L1537="","",ROUND(I1537*L1537,3))</f>
        <v>0.72</v>
      </c>
      <c r="N1537" s="46">
        <v>20</v>
      </c>
      <c r="O1537" s="46">
        <v>19</v>
      </c>
      <c r="P1537" s="46">
        <v>12</v>
      </c>
      <c r="Q1537" s="73">
        <f t="shared" ref="Q1537:Q1600" si="517">IF(P1537="","",ROUND(N1537*O1537*P1537/1000000,3))</f>
        <v>0.005</v>
      </c>
      <c r="R1537" s="67">
        <f t="shared" ref="R1537:R1600" si="518">IF(Q1537="","",ROUND(N1537*O1537*P1537/1000000*I1537,2))</f>
        <v>0.01</v>
      </c>
      <c r="S1537" s="74">
        <f t="shared" ref="S1537:S1600" si="519">IF(T1537="","",T1537/J1537)</f>
        <v>0.00666666666666667</v>
      </c>
      <c r="T1537" s="51">
        <v>0.24</v>
      </c>
      <c r="U1537" s="52" t="s">
        <v>4662</v>
      </c>
      <c r="V1537" s="26">
        <f>IF(E1537="","",SUMIF(OUTBOUND!$G:$G,WMS!E1537,OUTBOUND!$L:$L))</f>
        <v>0</v>
      </c>
      <c r="W1537" s="26">
        <f>IF(E1537="","",SUMIF(OUTBOUND!$G:$G,WMS!E1537,OUTBOUND!$M:$M))</f>
        <v>0</v>
      </c>
      <c r="X1537" s="73">
        <f>IF(E1537="","",SUMIF(OUTBOUND!$G:$G,WMS!E1537,OUTBOUND!$O:$O))</f>
        <v>0</v>
      </c>
      <c r="Y1537" s="73">
        <f>IF(E1537="","",SUMIF(OUTBOUND!$G:$G,WMS!E1537,OUTBOUND!$AC:$AC))</f>
        <v>0</v>
      </c>
      <c r="Z1537" s="73">
        <f>IF(E1537="","",SUMIF(OUTBOUND!$G:$G,WMS!E1537,OUTBOUND!$P:$P))</f>
        <v>0</v>
      </c>
      <c r="AA1537" s="26">
        <f t="shared" ref="AA1537:AA1600" si="520">IF(I1537="","",I1537-V1537)</f>
        <v>3</v>
      </c>
      <c r="AB1537" s="26">
        <f t="shared" ref="AB1537:AB1600" si="521">IF(J1537="","",J1537-W1537)</f>
        <v>36</v>
      </c>
      <c r="AC1537" s="73">
        <f t="shared" ref="AC1537:AC1600" si="522">IF(M1537="","",M1537-X1537)</f>
        <v>0.72</v>
      </c>
      <c r="AD1537" s="73">
        <f t="shared" ref="AD1537:AD1600" si="523">IF(T1537="","",T1537-Y1537)</f>
        <v>0.24</v>
      </c>
      <c r="AE1537" s="73">
        <f t="shared" ref="AE1537:AE1600" si="524">IF(R1537="","",R1537-Z1537)</f>
        <v>0.01</v>
      </c>
      <c r="AF1537" s="82" t="b">
        <f t="shared" ref="AF1537:AF1600" si="525">IF(AB1537="","",EXACT(K1537,AB1537/AA1537))</f>
        <v>1</v>
      </c>
    </row>
    <row r="1538" spans="1:32">
      <c r="A1538" s="43" t="s">
        <v>3685</v>
      </c>
      <c r="B1538" s="19" t="s">
        <v>2525</v>
      </c>
      <c r="C1538" s="19" t="s">
        <v>4679</v>
      </c>
      <c r="D1538" s="19" t="s">
        <v>4680</v>
      </c>
      <c r="E1538" s="58" t="str">
        <f t="shared" si="514"/>
        <v>KG-ARI-1909-00203-04318/42506751</v>
      </c>
      <c r="F1538" s="19" t="s">
        <v>2527</v>
      </c>
      <c r="G1538" s="19" t="s">
        <v>2528</v>
      </c>
      <c r="H1538" s="45">
        <v>43754</v>
      </c>
      <c r="I1538" s="46">
        <v>3</v>
      </c>
      <c r="J1538" s="46">
        <v>9</v>
      </c>
      <c r="K1538" s="67">
        <f t="shared" si="515"/>
        <v>3</v>
      </c>
      <c r="L1538" s="47">
        <v>2.92</v>
      </c>
      <c r="M1538" s="68">
        <f t="shared" si="516"/>
        <v>8.76</v>
      </c>
      <c r="N1538" s="46">
        <v>59.1</v>
      </c>
      <c r="O1538" s="46">
        <v>31.8</v>
      </c>
      <c r="P1538" s="46">
        <v>40.6</v>
      </c>
      <c r="Q1538" s="73">
        <f t="shared" si="517"/>
        <v>0.076</v>
      </c>
      <c r="R1538" s="67">
        <f t="shared" si="518"/>
        <v>0.23</v>
      </c>
      <c r="S1538" s="74">
        <f t="shared" si="519"/>
        <v>0.656666666666667</v>
      </c>
      <c r="T1538" s="51">
        <v>5.91</v>
      </c>
      <c r="U1538" s="52" t="s">
        <v>4662</v>
      </c>
      <c r="V1538" s="26">
        <f>IF(E1538="","",SUMIF(OUTBOUND!$G:$G,WMS!E1538,OUTBOUND!$L:$L))</f>
        <v>2</v>
      </c>
      <c r="W1538" s="26">
        <f>IF(E1538="","",SUMIF(OUTBOUND!$G:$G,WMS!E1538,OUTBOUND!$M:$M))</f>
        <v>6</v>
      </c>
      <c r="X1538" s="73">
        <f>IF(E1538="","",SUMIF(OUTBOUND!$G:$G,WMS!E1538,OUTBOUND!$O:$O))</f>
        <v>5.84</v>
      </c>
      <c r="Y1538" s="73">
        <f>IF(E1538="","",SUMIF(OUTBOUND!$G:$G,WMS!E1538,OUTBOUND!$AC:$AC))</f>
        <v>3.94</v>
      </c>
      <c r="Z1538" s="73">
        <f>IF(E1538="","",SUMIF(OUTBOUND!$G:$G,WMS!E1538,OUTBOUND!$P:$P))</f>
        <v>0.152</v>
      </c>
      <c r="AA1538" s="26">
        <f t="shared" si="520"/>
        <v>1</v>
      </c>
      <c r="AB1538" s="26">
        <f t="shared" si="521"/>
        <v>3</v>
      </c>
      <c r="AC1538" s="73">
        <f t="shared" si="522"/>
        <v>2.92</v>
      </c>
      <c r="AD1538" s="73">
        <f t="shared" si="523"/>
        <v>1.97</v>
      </c>
      <c r="AE1538" s="73">
        <f t="shared" si="524"/>
        <v>0.078</v>
      </c>
      <c r="AF1538" s="82" t="b">
        <f t="shared" si="525"/>
        <v>1</v>
      </c>
    </row>
    <row r="1539" spans="1:32">
      <c r="A1539" s="83" t="s">
        <v>3685</v>
      </c>
      <c r="B1539" s="35" t="s">
        <v>2525</v>
      </c>
      <c r="C1539" s="35" t="s">
        <v>4679</v>
      </c>
      <c r="D1539" s="35" t="s">
        <v>4681</v>
      </c>
      <c r="E1539" s="58" t="str">
        <f t="shared" si="514"/>
        <v>KG-ARI-1909-00203-04318/42512264A</v>
      </c>
      <c r="F1539" s="19" t="s">
        <v>2527</v>
      </c>
      <c r="G1539" s="19" t="s">
        <v>2529</v>
      </c>
      <c r="H1539" s="45">
        <v>43754</v>
      </c>
      <c r="I1539" s="46">
        <v>3</v>
      </c>
      <c r="J1539" s="46">
        <v>18</v>
      </c>
      <c r="K1539" s="67">
        <f t="shared" si="515"/>
        <v>6</v>
      </c>
      <c r="L1539" s="47">
        <v>7</v>
      </c>
      <c r="M1539" s="68">
        <f t="shared" si="516"/>
        <v>21</v>
      </c>
      <c r="N1539" s="46">
        <v>70</v>
      </c>
      <c r="O1539" s="46">
        <v>66</v>
      </c>
      <c r="P1539" s="46">
        <v>27.5</v>
      </c>
      <c r="Q1539" s="73">
        <f t="shared" si="517"/>
        <v>0.127</v>
      </c>
      <c r="R1539" s="67">
        <f t="shared" si="518"/>
        <v>0.38</v>
      </c>
      <c r="S1539" s="74">
        <f t="shared" si="519"/>
        <v>0.526111111111111</v>
      </c>
      <c r="T1539" s="51">
        <v>9.47</v>
      </c>
      <c r="U1539" s="52" t="s">
        <v>4651</v>
      </c>
      <c r="V1539" s="26">
        <f>IF(E1539="","",SUMIF(OUTBOUND!$G:$G,WMS!E1539,OUTBOUND!$L:$L))</f>
        <v>0</v>
      </c>
      <c r="W1539" s="26">
        <f>IF(E1539="","",SUMIF(OUTBOUND!$G:$G,WMS!E1539,OUTBOUND!$M:$M))</f>
        <v>0</v>
      </c>
      <c r="X1539" s="73">
        <f>IF(E1539="","",SUMIF(OUTBOUND!$G:$G,WMS!E1539,OUTBOUND!$O:$O))</f>
        <v>0</v>
      </c>
      <c r="Y1539" s="73">
        <f>IF(E1539="","",SUMIF(OUTBOUND!$G:$G,WMS!E1539,OUTBOUND!$AC:$AC))</f>
        <v>0</v>
      </c>
      <c r="Z1539" s="73">
        <f>IF(E1539="","",SUMIF(OUTBOUND!$G:$G,WMS!E1539,OUTBOUND!$P:$P))</f>
        <v>0</v>
      </c>
      <c r="AA1539" s="26">
        <f t="shared" si="520"/>
        <v>3</v>
      </c>
      <c r="AB1539" s="26">
        <f t="shared" si="521"/>
        <v>18</v>
      </c>
      <c r="AC1539" s="73">
        <f t="shared" si="522"/>
        <v>21</v>
      </c>
      <c r="AD1539" s="73">
        <f t="shared" si="523"/>
        <v>9.47</v>
      </c>
      <c r="AE1539" s="73">
        <f t="shared" si="524"/>
        <v>0.38</v>
      </c>
      <c r="AF1539" s="82" t="b">
        <f t="shared" si="525"/>
        <v>1</v>
      </c>
    </row>
    <row r="1540" spans="1:32">
      <c r="A1540" s="83" t="s">
        <v>3685</v>
      </c>
      <c r="B1540" s="35" t="s">
        <v>2525</v>
      </c>
      <c r="C1540" s="35" t="s">
        <v>4679</v>
      </c>
      <c r="D1540" s="35" t="s">
        <v>4682</v>
      </c>
      <c r="E1540" s="58" t="str">
        <f t="shared" si="514"/>
        <v>KG-ARI-1909-00203-04318/42512264B</v>
      </c>
      <c r="F1540" s="19" t="s">
        <v>2527</v>
      </c>
      <c r="G1540" s="19" t="s">
        <v>2530</v>
      </c>
      <c r="H1540" s="45">
        <v>43754</v>
      </c>
      <c r="J1540" s="46">
        <v>18</v>
      </c>
      <c r="K1540" s="67" t="e">
        <f t="shared" si="515"/>
        <v>#DIV/0!</v>
      </c>
      <c r="L1540" s="47">
        <v>7</v>
      </c>
      <c r="M1540" s="68">
        <f t="shared" si="516"/>
        <v>0</v>
      </c>
      <c r="N1540" s="46">
        <v>70</v>
      </c>
      <c r="O1540" s="46">
        <v>66</v>
      </c>
      <c r="P1540" s="46">
        <v>27.5</v>
      </c>
      <c r="Q1540" s="73">
        <f t="shared" si="517"/>
        <v>0.127</v>
      </c>
      <c r="R1540" s="67">
        <f t="shared" si="518"/>
        <v>0</v>
      </c>
      <c r="S1540" s="74">
        <f t="shared" si="519"/>
        <v>0.388888888888889</v>
      </c>
      <c r="T1540" s="51">
        <v>7</v>
      </c>
      <c r="U1540" s="52" t="s">
        <v>4651</v>
      </c>
      <c r="V1540" s="26">
        <f>IF(E1540="","",SUMIF(OUTBOUND!$G:$G,WMS!E1540,OUTBOUND!$L:$L))</f>
        <v>0</v>
      </c>
      <c r="W1540" s="26">
        <f>IF(E1540="","",SUMIF(OUTBOUND!$G:$G,WMS!E1540,OUTBOUND!$M:$M))</f>
        <v>0</v>
      </c>
      <c r="X1540" s="73">
        <f>IF(E1540="","",SUMIF(OUTBOUND!$G:$G,WMS!E1540,OUTBOUND!$O:$O))</f>
        <v>0</v>
      </c>
      <c r="Y1540" s="73">
        <f>IF(E1540="","",SUMIF(OUTBOUND!$G:$G,WMS!E1540,OUTBOUND!$AC:$AC))</f>
        <v>0</v>
      </c>
      <c r="Z1540" s="73">
        <f>IF(E1540="","",SUMIF(OUTBOUND!$G:$G,WMS!E1540,OUTBOUND!$P:$P))</f>
        <v>0</v>
      </c>
      <c r="AA1540" s="26" t="str">
        <f t="shared" si="520"/>
        <v/>
      </c>
      <c r="AB1540" s="26">
        <f t="shared" si="521"/>
        <v>18</v>
      </c>
      <c r="AC1540" s="73">
        <f t="shared" si="522"/>
        <v>0</v>
      </c>
      <c r="AD1540" s="73">
        <f t="shared" si="523"/>
        <v>7</v>
      </c>
      <c r="AE1540" s="73">
        <f t="shared" si="524"/>
        <v>0</v>
      </c>
      <c r="AF1540" s="82" t="e">
        <f t="shared" si="525"/>
        <v>#DIV/0!</v>
      </c>
    </row>
    <row r="1541" spans="1:32">
      <c r="A1541" s="43" t="s">
        <v>3685</v>
      </c>
      <c r="B1541" s="19" t="s">
        <v>2525</v>
      </c>
      <c r="C1541" s="19" t="s">
        <v>4679</v>
      </c>
      <c r="D1541" s="19" t="s">
        <v>4683</v>
      </c>
      <c r="E1541" s="58" t="str">
        <f t="shared" si="514"/>
        <v>KG-ARI-1909-00203-04318/42671374</v>
      </c>
      <c r="F1541" s="19" t="s">
        <v>2527</v>
      </c>
      <c r="G1541" s="19" t="s">
        <v>2531</v>
      </c>
      <c r="H1541" s="45">
        <v>43754</v>
      </c>
      <c r="I1541" s="46">
        <v>4</v>
      </c>
      <c r="J1541" s="46">
        <v>24</v>
      </c>
      <c r="K1541" s="67">
        <f t="shared" si="515"/>
        <v>6</v>
      </c>
      <c r="L1541" s="47">
        <v>1.76</v>
      </c>
      <c r="M1541" s="68">
        <f t="shared" si="516"/>
        <v>7.04</v>
      </c>
      <c r="N1541" s="46">
        <v>34.3</v>
      </c>
      <c r="O1541" s="46">
        <v>32.3</v>
      </c>
      <c r="P1541" s="46">
        <v>27.8</v>
      </c>
      <c r="Q1541" s="73">
        <f t="shared" si="517"/>
        <v>0.031</v>
      </c>
      <c r="R1541" s="67">
        <f t="shared" si="518"/>
        <v>0.12</v>
      </c>
      <c r="S1541" s="74">
        <f t="shared" si="519"/>
        <v>0.216666666666667</v>
      </c>
      <c r="T1541" s="51">
        <v>5.2</v>
      </c>
      <c r="U1541" s="52" t="s">
        <v>4651</v>
      </c>
      <c r="V1541" s="26">
        <f>IF(E1541="","",SUMIF(OUTBOUND!$G:$G,WMS!E1541,OUTBOUND!$L:$L))</f>
        <v>3</v>
      </c>
      <c r="W1541" s="26">
        <f>IF(E1541="","",SUMIF(OUTBOUND!$G:$G,WMS!E1541,OUTBOUND!$M:$M))</f>
        <v>18</v>
      </c>
      <c r="X1541" s="73">
        <f>IF(E1541="","",SUMIF(OUTBOUND!$G:$G,WMS!E1541,OUTBOUND!$O:$O))</f>
        <v>5.28</v>
      </c>
      <c r="Y1541" s="73">
        <f>IF(E1541="","",SUMIF(OUTBOUND!$G:$G,WMS!E1541,OUTBOUND!$AC:$AC))</f>
        <v>3.90000000000001</v>
      </c>
      <c r="Z1541" s="73">
        <f>IF(E1541="","",SUMIF(OUTBOUND!$G:$G,WMS!E1541,OUTBOUND!$P:$P))</f>
        <v>0.093</v>
      </c>
      <c r="AA1541" s="26">
        <f t="shared" si="520"/>
        <v>1</v>
      </c>
      <c r="AB1541" s="26">
        <f t="shared" si="521"/>
        <v>6</v>
      </c>
      <c r="AC1541" s="73">
        <f t="shared" si="522"/>
        <v>1.76</v>
      </c>
      <c r="AD1541" s="73">
        <f t="shared" si="523"/>
        <v>1.29999999999999</v>
      </c>
      <c r="AE1541" s="73">
        <f t="shared" si="524"/>
        <v>0.027</v>
      </c>
      <c r="AF1541" s="82" t="b">
        <f t="shared" si="525"/>
        <v>1</v>
      </c>
    </row>
    <row r="1542" spans="1:32">
      <c r="A1542" s="43" t="s">
        <v>3685</v>
      </c>
      <c r="B1542" s="19" t="s">
        <v>2525</v>
      </c>
      <c r="C1542" s="19" t="s">
        <v>4684</v>
      </c>
      <c r="D1542" s="19" t="s">
        <v>4683</v>
      </c>
      <c r="E1542" s="58" t="str">
        <f t="shared" si="514"/>
        <v>KG-ARI-1911-00212-04913/42671374</v>
      </c>
      <c r="F1542" s="19" t="s">
        <v>2527</v>
      </c>
      <c r="G1542" s="19" t="s">
        <v>2531</v>
      </c>
      <c r="H1542" s="45">
        <v>43754</v>
      </c>
      <c r="I1542" s="46">
        <v>2</v>
      </c>
      <c r="J1542" s="46">
        <v>12</v>
      </c>
      <c r="K1542" s="67">
        <f t="shared" si="515"/>
        <v>6</v>
      </c>
      <c r="L1542" s="47">
        <v>1.76</v>
      </c>
      <c r="M1542" s="68">
        <f t="shared" si="516"/>
        <v>3.52</v>
      </c>
      <c r="N1542" s="46">
        <v>34.3</v>
      </c>
      <c r="O1542" s="46">
        <v>32.3</v>
      </c>
      <c r="P1542" s="46">
        <v>27.8</v>
      </c>
      <c r="Q1542" s="73">
        <f t="shared" si="517"/>
        <v>0.031</v>
      </c>
      <c r="R1542" s="67">
        <f t="shared" si="518"/>
        <v>0.06</v>
      </c>
      <c r="S1542" s="74">
        <f t="shared" si="519"/>
        <v>0.216666666666667</v>
      </c>
      <c r="T1542" s="51">
        <v>2.6</v>
      </c>
      <c r="U1542" s="52" t="s">
        <v>4651</v>
      </c>
      <c r="V1542" s="26">
        <f>IF(E1542="","",SUMIF(OUTBOUND!$G:$G,WMS!E1542,OUTBOUND!$L:$L))</f>
        <v>0</v>
      </c>
      <c r="W1542" s="26">
        <f>IF(E1542="","",SUMIF(OUTBOUND!$G:$G,WMS!E1542,OUTBOUND!$M:$M))</f>
        <v>0</v>
      </c>
      <c r="X1542" s="73">
        <f>IF(E1542="","",SUMIF(OUTBOUND!$G:$G,WMS!E1542,OUTBOUND!$O:$O))</f>
        <v>0</v>
      </c>
      <c r="Y1542" s="73">
        <f>IF(E1542="","",SUMIF(OUTBOUND!$G:$G,WMS!E1542,OUTBOUND!$AC:$AC))</f>
        <v>0</v>
      </c>
      <c r="Z1542" s="73">
        <f>IF(E1542="","",SUMIF(OUTBOUND!$G:$G,WMS!E1542,OUTBOUND!$P:$P))</f>
        <v>0</v>
      </c>
      <c r="AA1542" s="26">
        <f t="shared" si="520"/>
        <v>2</v>
      </c>
      <c r="AB1542" s="26">
        <f t="shared" si="521"/>
        <v>12</v>
      </c>
      <c r="AC1542" s="73">
        <f t="shared" si="522"/>
        <v>3.52</v>
      </c>
      <c r="AD1542" s="73">
        <f t="shared" si="523"/>
        <v>2.6</v>
      </c>
      <c r="AE1542" s="73">
        <f t="shared" si="524"/>
        <v>0.06</v>
      </c>
      <c r="AF1542" s="82" t="b">
        <f t="shared" si="525"/>
        <v>1</v>
      </c>
    </row>
    <row r="1543" spans="1:32">
      <c r="A1543" s="43" t="s">
        <v>3685</v>
      </c>
      <c r="B1543" s="19" t="s">
        <v>2532</v>
      </c>
      <c r="C1543" s="19" t="s">
        <v>4685</v>
      </c>
      <c r="D1543" s="19" t="s">
        <v>4036</v>
      </c>
      <c r="E1543" s="58" t="str">
        <f t="shared" si="514"/>
        <v>KG-ARI-1909-00203-04791/42752028</v>
      </c>
      <c r="F1543" s="19" t="s">
        <v>2534</v>
      </c>
      <c r="G1543" s="19" t="s">
        <v>2535</v>
      </c>
      <c r="H1543" s="45">
        <v>43754</v>
      </c>
      <c r="I1543" s="46">
        <v>5</v>
      </c>
      <c r="J1543" s="46">
        <v>30</v>
      </c>
      <c r="K1543" s="67">
        <f t="shared" si="515"/>
        <v>6</v>
      </c>
      <c r="L1543" s="47">
        <v>2.03</v>
      </c>
      <c r="M1543" s="68">
        <f t="shared" si="516"/>
        <v>10.15</v>
      </c>
      <c r="N1543" s="46">
        <v>36.5</v>
      </c>
      <c r="O1543" s="46">
        <v>28.5</v>
      </c>
      <c r="P1543" s="46">
        <v>32.5</v>
      </c>
      <c r="Q1543" s="73">
        <f t="shared" si="517"/>
        <v>0.034</v>
      </c>
      <c r="R1543" s="67">
        <f t="shared" si="518"/>
        <v>0.17</v>
      </c>
      <c r="S1543" s="74">
        <f t="shared" si="519"/>
        <v>0.163333333333333</v>
      </c>
      <c r="T1543" s="51">
        <v>4.9</v>
      </c>
      <c r="U1543" s="52" t="s">
        <v>4660</v>
      </c>
      <c r="V1543" s="26">
        <f>IF(E1543="","",SUMIF(OUTBOUND!$G:$G,WMS!E1543,OUTBOUND!$L:$L))</f>
        <v>0</v>
      </c>
      <c r="W1543" s="26">
        <f>IF(E1543="","",SUMIF(OUTBOUND!$G:$G,WMS!E1543,OUTBOUND!$M:$M))</f>
        <v>0</v>
      </c>
      <c r="X1543" s="73">
        <f>IF(E1543="","",SUMIF(OUTBOUND!$G:$G,WMS!E1543,OUTBOUND!$O:$O))</f>
        <v>0</v>
      </c>
      <c r="Y1543" s="73">
        <f>IF(E1543="","",SUMIF(OUTBOUND!$G:$G,WMS!E1543,OUTBOUND!$AC:$AC))</f>
        <v>0</v>
      </c>
      <c r="Z1543" s="73">
        <f>IF(E1543="","",SUMIF(OUTBOUND!$G:$G,WMS!E1543,OUTBOUND!$P:$P))</f>
        <v>0</v>
      </c>
      <c r="AA1543" s="26">
        <f t="shared" si="520"/>
        <v>5</v>
      </c>
      <c r="AB1543" s="26">
        <f t="shared" si="521"/>
        <v>30</v>
      </c>
      <c r="AC1543" s="73">
        <f t="shared" si="522"/>
        <v>10.15</v>
      </c>
      <c r="AD1543" s="73">
        <f t="shared" si="523"/>
        <v>4.9</v>
      </c>
      <c r="AE1543" s="73">
        <f t="shared" si="524"/>
        <v>0.17</v>
      </c>
      <c r="AF1543" s="82" t="b">
        <f t="shared" si="525"/>
        <v>1</v>
      </c>
    </row>
    <row r="1544" spans="1:32">
      <c r="A1544" s="43" t="s">
        <v>3685</v>
      </c>
      <c r="B1544" s="19" t="s">
        <v>2532</v>
      </c>
      <c r="C1544" s="19" t="s">
        <v>4685</v>
      </c>
      <c r="D1544" s="19" t="s">
        <v>4039</v>
      </c>
      <c r="E1544" s="58" t="str">
        <f t="shared" si="514"/>
        <v>KG-ARI-1909-00203-04791/42731177</v>
      </c>
      <c r="F1544" s="19" t="s">
        <v>2534</v>
      </c>
      <c r="G1544" s="19" t="s">
        <v>2536</v>
      </c>
      <c r="H1544" s="45">
        <v>43754</v>
      </c>
      <c r="I1544" s="46">
        <v>15</v>
      </c>
      <c r="J1544" s="46">
        <v>60</v>
      </c>
      <c r="K1544" s="67">
        <f t="shared" si="515"/>
        <v>4</v>
      </c>
      <c r="L1544" s="47">
        <v>2.23</v>
      </c>
      <c r="M1544" s="68">
        <f t="shared" si="516"/>
        <v>33.45</v>
      </c>
      <c r="N1544" s="46">
        <v>35.6</v>
      </c>
      <c r="O1544" s="46">
        <v>24.1</v>
      </c>
      <c r="P1544" s="46">
        <v>29.5</v>
      </c>
      <c r="Q1544" s="73">
        <f t="shared" si="517"/>
        <v>0.025</v>
      </c>
      <c r="R1544" s="67">
        <f t="shared" si="518"/>
        <v>0.38</v>
      </c>
      <c r="S1544" s="74">
        <f t="shared" si="519"/>
        <v>0.37</v>
      </c>
      <c r="T1544" s="51">
        <v>22.2</v>
      </c>
      <c r="U1544" s="52" t="s">
        <v>4660</v>
      </c>
      <c r="V1544" s="26">
        <f>IF(E1544="","",SUMIF(OUTBOUND!$G:$G,WMS!E1544,OUTBOUND!$L:$L))</f>
        <v>0</v>
      </c>
      <c r="W1544" s="26">
        <f>IF(E1544="","",SUMIF(OUTBOUND!$G:$G,WMS!E1544,OUTBOUND!$M:$M))</f>
        <v>0</v>
      </c>
      <c r="X1544" s="73">
        <f>IF(E1544="","",SUMIF(OUTBOUND!$G:$G,WMS!E1544,OUTBOUND!$O:$O))</f>
        <v>0</v>
      </c>
      <c r="Y1544" s="73">
        <f>IF(E1544="","",SUMIF(OUTBOUND!$G:$G,WMS!E1544,OUTBOUND!$AC:$AC))</f>
        <v>0</v>
      </c>
      <c r="Z1544" s="73">
        <f>IF(E1544="","",SUMIF(OUTBOUND!$G:$G,WMS!E1544,OUTBOUND!$P:$P))</f>
        <v>0</v>
      </c>
      <c r="AA1544" s="26">
        <f t="shared" si="520"/>
        <v>15</v>
      </c>
      <c r="AB1544" s="26">
        <f t="shared" si="521"/>
        <v>60</v>
      </c>
      <c r="AC1544" s="73">
        <f t="shared" si="522"/>
        <v>33.45</v>
      </c>
      <c r="AD1544" s="73">
        <f t="shared" si="523"/>
        <v>22.2</v>
      </c>
      <c r="AE1544" s="73">
        <f t="shared" si="524"/>
        <v>0.38</v>
      </c>
      <c r="AF1544" s="82" t="b">
        <f t="shared" si="525"/>
        <v>1</v>
      </c>
    </row>
    <row r="1545" spans="1:32">
      <c r="A1545" s="43" t="s">
        <v>3685</v>
      </c>
      <c r="B1545" s="19" t="s">
        <v>2532</v>
      </c>
      <c r="C1545" s="19" t="s">
        <v>4685</v>
      </c>
      <c r="D1545" s="19" t="s">
        <v>4040</v>
      </c>
      <c r="E1545" s="58" t="str">
        <f t="shared" si="514"/>
        <v>KG-ARI-1909-00203-04791/42731009</v>
      </c>
      <c r="F1545" s="19" t="s">
        <v>2534</v>
      </c>
      <c r="G1545" s="19" t="s">
        <v>2537</v>
      </c>
      <c r="H1545" s="45">
        <v>43754</v>
      </c>
      <c r="I1545" s="46">
        <v>13</v>
      </c>
      <c r="J1545" s="46">
        <v>39</v>
      </c>
      <c r="K1545" s="67">
        <f t="shared" si="515"/>
        <v>3</v>
      </c>
      <c r="L1545" s="47">
        <v>3.15</v>
      </c>
      <c r="M1545" s="68">
        <f t="shared" si="516"/>
        <v>40.95</v>
      </c>
      <c r="N1545" s="46">
        <v>54.9</v>
      </c>
      <c r="O1545" s="46">
        <v>26.7</v>
      </c>
      <c r="P1545" s="46">
        <v>39.7</v>
      </c>
      <c r="Q1545" s="73">
        <f t="shared" si="517"/>
        <v>0.058</v>
      </c>
      <c r="R1545" s="67">
        <f t="shared" si="518"/>
        <v>0.76</v>
      </c>
      <c r="S1545" s="74">
        <f t="shared" si="519"/>
        <v>0.57</v>
      </c>
      <c r="T1545" s="51">
        <v>22.23</v>
      </c>
      <c r="U1545" s="52" t="s">
        <v>4660</v>
      </c>
      <c r="V1545" s="26">
        <f>IF(E1545="","",SUMIF(OUTBOUND!$G:$G,WMS!E1545,OUTBOUND!$L:$L))</f>
        <v>0</v>
      </c>
      <c r="W1545" s="26">
        <f>IF(E1545="","",SUMIF(OUTBOUND!$G:$G,WMS!E1545,OUTBOUND!$M:$M))</f>
        <v>0</v>
      </c>
      <c r="X1545" s="73">
        <f>IF(E1545="","",SUMIF(OUTBOUND!$G:$G,WMS!E1545,OUTBOUND!$O:$O))</f>
        <v>0</v>
      </c>
      <c r="Y1545" s="73">
        <f>IF(E1545="","",SUMIF(OUTBOUND!$G:$G,WMS!E1545,OUTBOUND!$AC:$AC))</f>
        <v>0</v>
      </c>
      <c r="Z1545" s="73">
        <f>IF(E1545="","",SUMIF(OUTBOUND!$G:$G,WMS!E1545,OUTBOUND!$P:$P))</f>
        <v>0</v>
      </c>
      <c r="AA1545" s="26">
        <f t="shared" si="520"/>
        <v>13</v>
      </c>
      <c r="AB1545" s="26">
        <f t="shared" si="521"/>
        <v>39</v>
      </c>
      <c r="AC1545" s="73">
        <f t="shared" si="522"/>
        <v>40.95</v>
      </c>
      <c r="AD1545" s="73">
        <f t="shared" si="523"/>
        <v>22.23</v>
      </c>
      <c r="AE1545" s="73">
        <f t="shared" si="524"/>
        <v>0.76</v>
      </c>
      <c r="AF1545" s="82" t="b">
        <f t="shared" si="525"/>
        <v>1</v>
      </c>
    </row>
    <row r="1546" spans="1:32">
      <c r="A1546" s="43" t="s">
        <v>3685</v>
      </c>
      <c r="B1546" s="19" t="s">
        <v>2532</v>
      </c>
      <c r="C1546" s="19" t="s">
        <v>4685</v>
      </c>
      <c r="D1546" s="19" t="s">
        <v>4686</v>
      </c>
      <c r="E1546" s="58" t="str">
        <f t="shared" si="514"/>
        <v>KG-ARI-1909-00203-04791/42729877</v>
      </c>
      <c r="F1546" s="19" t="s">
        <v>2534</v>
      </c>
      <c r="G1546" s="19" t="s">
        <v>2538</v>
      </c>
      <c r="H1546" s="45">
        <v>43754</v>
      </c>
      <c r="I1546" s="46">
        <v>13</v>
      </c>
      <c r="J1546" s="46">
        <v>39</v>
      </c>
      <c r="K1546" s="67">
        <f t="shared" si="515"/>
        <v>3</v>
      </c>
      <c r="L1546" s="47">
        <v>2.05</v>
      </c>
      <c r="M1546" s="68">
        <f t="shared" si="516"/>
        <v>26.65</v>
      </c>
      <c r="N1546" s="46">
        <v>38.4</v>
      </c>
      <c r="O1546" s="46">
        <v>22.2</v>
      </c>
      <c r="P1546" s="46">
        <v>34.3</v>
      </c>
      <c r="Q1546" s="73">
        <f t="shared" si="517"/>
        <v>0.029</v>
      </c>
      <c r="R1546" s="67">
        <f t="shared" si="518"/>
        <v>0.38</v>
      </c>
      <c r="S1546" s="74">
        <f t="shared" si="519"/>
        <v>0.316666666666667</v>
      </c>
      <c r="T1546" s="51">
        <v>12.35</v>
      </c>
      <c r="U1546" s="79" t="s">
        <v>3564</v>
      </c>
      <c r="V1546" s="26">
        <f>IF(E1546="","",SUMIF(OUTBOUND!$G:$G,WMS!E1546,OUTBOUND!$L:$L))</f>
        <v>0</v>
      </c>
      <c r="W1546" s="26">
        <f>IF(E1546="","",SUMIF(OUTBOUND!$G:$G,WMS!E1546,OUTBOUND!$M:$M))</f>
        <v>0</v>
      </c>
      <c r="X1546" s="73">
        <f>IF(E1546="","",SUMIF(OUTBOUND!$G:$G,WMS!E1546,OUTBOUND!$O:$O))</f>
        <v>0</v>
      </c>
      <c r="Y1546" s="73">
        <f>IF(E1546="","",SUMIF(OUTBOUND!$G:$G,WMS!E1546,OUTBOUND!$AC:$AC))</f>
        <v>0</v>
      </c>
      <c r="Z1546" s="73">
        <f>IF(E1546="","",SUMIF(OUTBOUND!$G:$G,WMS!E1546,OUTBOUND!$P:$P))</f>
        <v>0</v>
      </c>
      <c r="AA1546" s="26">
        <f t="shared" si="520"/>
        <v>13</v>
      </c>
      <c r="AB1546" s="26">
        <f t="shared" si="521"/>
        <v>39</v>
      </c>
      <c r="AC1546" s="73">
        <f t="shared" si="522"/>
        <v>26.65</v>
      </c>
      <c r="AD1546" s="73">
        <f t="shared" si="523"/>
        <v>12.35</v>
      </c>
      <c r="AE1546" s="73">
        <f t="shared" si="524"/>
        <v>0.38</v>
      </c>
      <c r="AF1546" s="82" t="b">
        <f t="shared" si="525"/>
        <v>1</v>
      </c>
    </row>
    <row r="1547" spans="1:32">
      <c r="A1547" s="43" t="s">
        <v>3685</v>
      </c>
      <c r="B1547" s="19" t="s">
        <v>2532</v>
      </c>
      <c r="C1547" s="19" t="s">
        <v>4685</v>
      </c>
      <c r="D1547" s="19">
        <v>42752035</v>
      </c>
      <c r="E1547" s="58" t="str">
        <f t="shared" si="514"/>
        <v>KG-ARI-1909-00203-04791/42752035</v>
      </c>
      <c r="F1547" s="19" t="s">
        <v>2534</v>
      </c>
      <c r="G1547" s="19" t="s">
        <v>2539</v>
      </c>
      <c r="H1547" s="45">
        <v>43754</v>
      </c>
      <c r="I1547" s="46">
        <v>24</v>
      </c>
      <c r="J1547" s="46">
        <v>72</v>
      </c>
      <c r="K1547" s="67">
        <f t="shared" si="515"/>
        <v>3</v>
      </c>
      <c r="L1547" s="47">
        <v>7.41</v>
      </c>
      <c r="M1547" s="68">
        <f t="shared" si="516"/>
        <v>177.84</v>
      </c>
      <c r="N1547" s="46">
        <v>76.2</v>
      </c>
      <c r="O1547" s="46">
        <v>57.5</v>
      </c>
      <c r="P1547" s="46">
        <v>42.5</v>
      </c>
      <c r="Q1547" s="73">
        <f t="shared" si="517"/>
        <v>0.186</v>
      </c>
      <c r="R1547" s="67">
        <f t="shared" si="518"/>
        <v>4.47</v>
      </c>
      <c r="S1547" s="74">
        <f t="shared" si="519"/>
        <v>1.02333333333333</v>
      </c>
      <c r="T1547" s="51">
        <v>73.68</v>
      </c>
      <c r="U1547" s="79" t="s">
        <v>3564</v>
      </c>
      <c r="V1547" s="26">
        <f>IF(E1547="","",SUMIF(OUTBOUND!$G:$G,WMS!E1547,OUTBOUND!$L:$L))</f>
        <v>0</v>
      </c>
      <c r="W1547" s="26">
        <f>IF(E1547="","",SUMIF(OUTBOUND!$G:$G,WMS!E1547,OUTBOUND!$M:$M))</f>
        <v>0</v>
      </c>
      <c r="X1547" s="73">
        <f>IF(E1547="","",SUMIF(OUTBOUND!$G:$G,WMS!E1547,OUTBOUND!$O:$O))</f>
        <v>0</v>
      </c>
      <c r="Y1547" s="73">
        <f>IF(E1547="","",SUMIF(OUTBOUND!$G:$G,WMS!E1547,OUTBOUND!$AC:$AC))</f>
        <v>0</v>
      </c>
      <c r="Z1547" s="73">
        <f>IF(E1547="","",SUMIF(OUTBOUND!$G:$G,WMS!E1547,OUTBOUND!$P:$P))</f>
        <v>0</v>
      </c>
      <c r="AA1547" s="26">
        <f t="shared" si="520"/>
        <v>24</v>
      </c>
      <c r="AB1547" s="26">
        <f t="shared" si="521"/>
        <v>72</v>
      </c>
      <c r="AC1547" s="73">
        <f t="shared" si="522"/>
        <v>177.84</v>
      </c>
      <c r="AD1547" s="73">
        <f t="shared" si="523"/>
        <v>73.68</v>
      </c>
      <c r="AE1547" s="73">
        <f t="shared" si="524"/>
        <v>4.47</v>
      </c>
      <c r="AF1547" s="82" t="b">
        <f t="shared" si="525"/>
        <v>1</v>
      </c>
    </row>
    <row r="1548" spans="1:33">
      <c r="A1548" s="61" t="s">
        <v>3685</v>
      </c>
      <c r="B1548" s="62" t="s">
        <v>2541</v>
      </c>
      <c r="C1548" s="62" t="s">
        <v>4687</v>
      </c>
      <c r="D1548" s="62">
        <v>42698043</v>
      </c>
      <c r="E1548" s="58" t="str">
        <f t="shared" si="514"/>
        <v>KG-ARI-1911-00212-04914/42698043</v>
      </c>
      <c r="F1548" s="19" t="s">
        <v>2543</v>
      </c>
      <c r="G1548" s="19" t="s">
        <v>2544</v>
      </c>
      <c r="H1548" s="45">
        <v>43756</v>
      </c>
      <c r="I1548" s="46">
        <v>3</v>
      </c>
      <c r="J1548" s="46">
        <v>18</v>
      </c>
      <c r="K1548" s="67">
        <f t="shared" si="515"/>
        <v>6</v>
      </c>
      <c r="L1548" s="47">
        <v>1</v>
      </c>
      <c r="M1548" s="68">
        <f t="shared" si="516"/>
        <v>3</v>
      </c>
      <c r="N1548" s="46">
        <v>27</v>
      </c>
      <c r="O1548" s="46">
        <v>18.5</v>
      </c>
      <c r="P1548" s="46">
        <v>13.5</v>
      </c>
      <c r="Q1548" s="73">
        <f t="shared" si="517"/>
        <v>0.007</v>
      </c>
      <c r="R1548" s="67">
        <f t="shared" si="518"/>
        <v>0.02</v>
      </c>
      <c r="S1548" s="74">
        <f t="shared" si="519"/>
        <v>0.166666666666667</v>
      </c>
      <c r="T1548" s="51">
        <v>3</v>
      </c>
      <c r="U1548" s="52" t="s">
        <v>4005</v>
      </c>
      <c r="V1548" s="26">
        <f>IF(E1548="","",SUMIF(OUTBOUND!$G:$G,WMS!E1548,OUTBOUND!$L:$L))</f>
        <v>3</v>
      </c>
      <c r="W1548" s="26">
        <f>IF(E1548="","",SUMIF(OUTBOUND!$G:$G,WMS!E1548,OUTBOUND!$M:$M))</f>
        <v>18</v>
      </c>
      <c r="X1548" s="73">
        <f>IF(E1548="","",SUMIF(OUTBOUND!$G:$G,WMS!E1548,OUTBOUND!$O:$O))</f>
        <v>3</v>
      </c>
      <c r="Y1548" s="73">
        <f>IF(E1548="","",SUMIF(OUTBOUND!$G:$G,WMS!E1548,OUTBOUND!$AC:$AC))</f>
        <v>3.00000000000001</v>
      </c>
      <c r="Z1548" s="73">
        <f>IF(E1548="","",SUMIF(OUTBOUND!$G:$G,WMS!E1548,OUTBOUND!$P:$P))</f>
        <v>0.021</v>
      </c>
      <c r="AA1548" s="26">
        <f t="shared" si="520"/>
        <v>0</v>
      </c>
      <c r="AB1548" s="26">
        <f t="shared" si="521"/>
        <v>0</v>
      </c>
      <c r="AC1548" s="73">
        <f t="shared" si="522"/>
        <v>0</v>
      </c>
      <c r="AD1548" s="73">
        <f t="shared" si="523"/>
        <v>-5.77315972805081e-15</v>
      </c>
      <c r="AE1548" s="73">
        <f t="shared" si="524"/>
        <v>-0.001</v>
      </c>
      <c r="AF1548" s="82" t="e">
        <f t="shared" si="525"/>
        <v>#DIV/0!</v>
      </c>
      <c r="AG1548" s="60" t="s">
        <v>3310</v>
      </c>
    </row>
    <row r="1549" spans="1:33">
      <c r="A1549" s="61" t="s">
        <v>3685</v>
      </c>
      <c r="B1549" s="62" t="s">
        <v>2541</v>
      </c>
      <c r="C1549" s="62" t="s">
        <v>4687</v>
      </c>
      <c r="D1549" s="62">
        <v>42698067</v>
      </c>
      <c r="E1549" s="58" t="str">
        <f t="shared" si="514"/>
        <v>KG-ARI-1911-00212-04914/42698067</v>
      </c>
      <c r="F1549" s="19" t="s">
        <v>2543</v>
      </c>
      <c r="G1549" s="19" t="s">
        <v>2546</v>
      </c>
      <c r="H1549" s="45">
        <v>43756</v>
      </c>
      <c r="I1549" s="46">
        <v>4</v>
      </c>
      <c r="J1549" s="46">
        <v>24</v>
      </c>
      <c r="K1549" s="67">
        <f t="shared" si="515"/>
        <v>6</v>
      </c>
      <c r="L1549" s="47">
        <v>1.4</v>
      </c>
      <c r="M1549" s="68">
        <f t="shared" si="516"/>
        <v>5.6</v>
      </c>
      <c r="N1549" s="46">
        <v>30</v>
      </c>
      <c r="O1549" s="46">
        <v>15.5</v>
      </c>
      <c r="P1549" s="46">
        <v>14.5</v>
      </c>
      <c r="Q1549" s="73">
        <f t="shared" si="517"/>
        <v>0.007</v>
      </c>
      <c r="R1549" s="67">
        <f t="shared" si="518"/>
        <v>0.03</v>
      </c>
      <c r="S1549" s="74">
        <f t="shared" si="519"/>
        <v>0.186666666666667</v>
      </c>
      <c r="T1549" s="51">
        <v>4.48</v>
      </c>
      <c r="U1549" s="52" t="s">
        <v>4005</v>
      </c>
      <c r="V1549" s="26">
        <f>IF(E1549="","",SUMIF(OUTBOUND!$G:$G,WMS!E1549,OUTBOUND!$L:$L))</f>
        <v>4</v>
      </c>
      <c r="W1549" s="26">
        <f>IF(E1549="","",SUMIF(OUTBOUND!$G:$G,WMS!E1549,OUTBOUND!$M:$M))</f>
        <v>24</v>
      </c>
      <c r="X1549" s="73">
        <f>IF(E1549="","",SUMIF(OUTBOUND!$G:$G,WMS!E1549,OUTBOUND!$O:$O))</f>
        <v>5.6</v>
      </c>
      <c r="Y1549" s="73">
        <f>IF(E1549="","",SUMIF(OUTBOUND!$G:$G,WMS!E1549,OUTBOUND!$AC:$AC))</f>
        <v>4.48000000000001</v>
      </c>
      <c r="Z1549" s="73">
        <f>IF(E1549="","",SUMIF(OUTBOUND!$G:$G,WMS!E1549,OUTBOUND!$P:$P))</f>
        <v>0.028</v>
      </c>
      <c r="AA1549" s="26">
        <f t="shared" si="520"/>
        <v>0</v>
      </c>
      <c r="AB1549" s="26">
        <f t="shared" si="521"/>
        <v>0</v>
      </c>
      <c r="AC1549" s="73">
        <f t="shared" si="522"/>
        <v>0</v>
      </c>
      <c r="AD1549" s="73">
        <f t="shared" si="523"/>
        <v>-7.99360577730113e-15</v>
      </c>
      <c r="AE1549" s="73">
        <f t="shared" si="524"/>
        <v>0.002</v>
      </c>
      <c r="AF1549" s="82" t="e">
        <f t="shared" si="525"/>
        <v>#DIV/0!</v>
      </c>
      <c r="AG1549" s="60" t="s">
        <v>3310</v>
      </c>
    </row>
    <row r="1550" spans="1:32">
      <c r="A1550" s="43" t="s">
        <v>3685</v>
      </c>
      <c r="B1550" s="19" t="s">
        <v>2541</v>
      </c>
      <c r="C1550" s="19" t="s">
        <v>4687</v>
      </c>
      <c r="D1550" s="19">
        <v>42698074</v>
      </c>
      <c r="E1550" s="58" t="str">
        <f t="shared" si="514"/>
        <v>KG-ARI-1911-00212-04914/42698074</v>
      </c>
      <c r="F1550" s="19" t="s">
        <v>2543</v>
      </c>
      <c r="G1550" s="19" t="s">
        <v>2548</v>
      </c>
      <c r="H1550" s="45">
        <v>43756</v>
      </c>
      <c r="I1550" s="46">
        <v>5</v>
      </c>
      <c r="J1550" s="46">
        <v>30</v>
      </c>
      <c r="K1550" s="67">
        <f t="shared" si="515"/>
        <v>6</v>
      </c>
      <c r="L1550" s="47">
        <v>2.45</v>
      </c>
      <c r="M1550" s="68">
        <f t="shared" si="516"/>
        <v>12.25</v>
      </c>
      <c r="N1550" s="46">
        <v>50</v>
      </c>
      <c r="O1550" s="46">
        <v>33.5</v>
      </c>
      <c r="P1550" s="46">
        <v>13</v>
      </c>
      <c r="Q1550" s="73">
        <f t="shared" si="517"/>
        <v>0.022</v>
      </c>
      <c r="R1550" s="67">
        <f t="shared" si="518"/>
        <v>0.11</v>
      </c>
      <c r="S1550" s="74">
        <f t="shared" si="519"/>
        <v>0.333333333333333</v>
      </c>
      <c r="T1550" s="51">
        <v>10</v>
      </c>
      <c r="U1550" s="52" t="s">
        <v>4005</v>
      </c>
      <c r="V1550" s="26">
        <f>IF(E1550="","",SUMIF(OUTBOUND!$G:$G,WMS!E1550,OUTBOUND!$L:$L))</f>
        <v>0</v>
      </c>
      <c r="W1550" s="26">
        <f>IF(E1550="","",SUMIF(OUTBOUND!$G:$G,WMS!E1550,OUTBOUND!$M:$M))</f>
        <v>0</v>
      </c>
      <c r="X1550" s="73">
        <f>IF(E1550="","",SUMIF(OUTBOUND!$G:$G,WMS!E1550,OUTBOUND!$O:$O))</f>
        <v>0</v>
      </c>
      <c r="Y1550" s="73">
        <f>IF(E1550="","",SUMIF(OUTBOUND!$G:$G,WMS!E1550,OUTBOUND!$AC:$AC))</f>
        <v>0</v>
      </c>
      <c r="Z1550" s="73">
        <f>IF(E1550="","",SUMIF(OUTBOUND!$G:$G,WMS!E1550,OUTBOUND!$P:$P))</f>
        <v>0</v>
      </c>
      <c r="AA1550" s="26">
        <f t="shared" si="520"/>
        <v>5</v>
      </c>
      <c r="AB1550" s="26">
        <f t="shared" si="521"/>
        <v>30</v>
      </c>
      <c r="AC1550" s="73">
        <f t="shared" si="522"/>
        <v>12.25</v>
      </c>
      <c r="AD1550" s="73">
        <f t="shared" si="523"/>
        <v>10</v>
      </c>
      <c r="AE1550" s="73">
        <f t="shared" si="524"/>
        <v>0.11</v>
      </c>
      <c r="AF1550" s="82" t="b">
        <f t="shared" si="525"/>
        <v>1</v>
      </c>
    </row>
    <row r="1551" spans="1:32">
      <c r="A1551" s="43" t="s">
        <v>3685</v>
      </c>
      <c r="B1551" s="19" t="s">
        <v>2541</v>
      </c>
      <c r="C1551" s="19" t="s">
        <v>4687</v>
      </c>
      <c r="D1551" s="19">
        <v>42494294</v>
      </c>
      <c r="E1551" s="58" t="str">
        <f t="shared" si="514"/>
        <v>KG-ARI-1911-00212-04914/42494294</v>
      </c>
      <c r="F1551" s="19" t="s">
        <v>2543</v>
      </c>
      <c r="G1551" s="19" t="s">
        <v>2549</v>
      </c>
      <c r="H1551" s="45">
        <v>43756</v>
      </c>
      <c r="I1551" s="46">
        <v>8</v>
      </c>
      <c r="J1551" s="46">
        <v>48</v>
      </c>
      <c r="K1551" s="67">
        <f t="shared" si="515"/>
        <v>6</v>
      </c>
      <c r="L1551" s="47">
        <v>3.3</v>
      </c>
      <c r="M1551" s="68">
        <f t="shared" si="516"/>
        <v>26.4</v>
      </c>
      <c r="N1551" s="46">
        <v>53.5</v>
      </c>
      <c r="O1551" s="46">
        <v>46.5</v>
      </c>
      <c r="P1551" s="46">
        <v>15.5</v>
      </c>
      <c r="Q1551" s="73">
        <f t="shared" si="517"/>
        <v>0.039</v>
      </c>
      <c r="R1551" s="67">
        <f t="shared" si="518"/>
        <v>0.31</v>
      </c>
      <c r="S1551" s="74">
        <f t="shared" si="519"/>
        <v>0.45</v>
      </c>
      <c r="T1551" s="51">
        <v>21.6</v>
      </c>
      <c r="U1551" s="52" t="s">
        <v>4005</v>
      </c>
      <c r="V1551" s="26">
        <f>IF(E1551="","",SUMIF(OUTBOUND!$G:$G,WMS!E1551,OUTBOUND!$L:$L))</f>
        <v>0</v>
      </c>
      <c r="W1551" s="26">
        <f>IF(E1551="","",SUMIF(OUTBOUND!$G:$G,WMS!E1551,OUTBOUND!$M:$M))</f>
        <v>0</v>
      </c>
      <c r="X1551" s="73">
        <f>IF(E1551="","",SUMIF(OUTBOUND!$G:$G,WMS!E1551,OUTBOUND!$O:$O))</f>
        <v>0</v>
      </c>
      <c r="Y1551" s="73">
        <f>IF(E1551="","",SUMIF(OUTBOUND!$G:$G,WMS!E1551,OUTBOUND!$AC:$AC))</f>
        <v>0</v>
      </c>
      <c r="Z1551" s="73">
        <f>IF(E1551="","",SUMIF(OUTBOUND!$G:$G,WMS!E1551,OUTBOUND!$P:$P))</f>
        <v>0</v>
      </c>
      <c r="AA1551" s="26">
        <f t="shared" si="520"/>
        <v>8</v>
      </c>
      <c r="AB1551" s="26">
        <f t="shared" si="521"/>
        <v>48</v>
      </c>
      <c r="AC1551" s="73">
        <f t="shared" si="522"/>
        <v>26.4</v>
      </c>
      <c r="AD1551" s="73">
        <f t="shared" si="523"/>
        <v>21.6</v>
      </c>
      <c r="AE1551" s="73">
        <f t="shared" si="524"/>
        <v>0.31</v>
      </c>
      <c r="AF1551" s="82" t="b">
        <f t="shared" si="525"/>
        <v>1</v>
      </c>
    </row>
    <row r="1552" spans="1:33">
      <c r="A1552" s="61" t="s">
        <v>3685</v>
      </c>
      <c r="B1552" s="62" t="s">
        <v>2541</v>
      </c>
      <c r="C1552" s="62" t="s">
        <v>4687</v>
      </c>
      <c r="D1552" s="62">
        <v>42494317</v>
      </c>
      <c r="E1552" s="58" t="str">
        <f t="shared" si="514"/>
        <v>KG-ARI-1911-00212-04914/42494317</v>
      </c>
      <c r="F1552" s="19" t="s">
        <v>2543</v>
      </c>
      <c r="G1552" s="19" t="s">
        <v>2550</v>
      </c>
      <c r="H1552" s="45">
        <v>43756</v>
      </c>
      <c r="I1552" s="46">
        <v>22</v>
      </c>
      <c r="J1552" s="46">
        <v>66</v>
      </c>
      <c r="K1552" s="67">
        <f t="shared" si="515"/>
        <v>3</v>
      </c>
      <c r="L1552" s="47">
        <v>3.8</v>
      </c>
      <c r="M1552" s="68">
        <f t="shared" si="516"/>
        <v>83.6</v>
      </c>
      <c r="N1552" s="46">
        <v>71</v>
      </c>
      <c r="O1552" s="46">
        <v>36.5</v>
      </c>
      <c r="P1552" s="46">
        <v>23</v>
      </c>
      <c r="Q1552" s="73">
        <f t="shared" si="517"/>
        <v>0.06</v>
      </c>
      <c r="R1552" s="67">
        <f t="shared" si="518"/>
        <v>1.31</v>
      </c>
      <c r="S1552" s="74">
        <f t="shared" si="519"/>
        <v>0.83</v>
      </c>
      <c r="T1552" s="51">
        <v>54.78</v>
      </c>
      <c r="U1552" s="52" t="s">
        <v>4005</v>
      </c>
      <c r="V1552" s="26">
        <f>IF(E1552="","",SUMIF(OUTBOUND!$G:$G,WMS!E1552,OUTBOUND!$L:$L))</f>
        <v>22</v>
      </c>
      <c r="W1552" s="26">
        <f>IF(E1552="","",SUMIF(OUTBOUND!$G:$G,WMS!E1552,OUTBOUND!$M:$M))</f>
        <v>66</v>
      </c>
      <c r="X1552" s="73">
        <f>IF(E1552="","",SUMIF(OUTBOUND!$G:$G,WMS!E1552,OUTBOUND!$O:$O))</f>
        <v>83.6</v>
      </c>
      <c r="Y1552" s="73">
        <f>IF(E1552="","",SUMIF(OUTBOUND!$G:$G,WMS!E1552,OUTBOUND!$AC:$AC))</f>
        <v>54.78</v>
      </c>
      <c r="Z1552" s="73">
        <f>IF(E1552="","",SUMIF(OUTBOUND!$G:$G,WMS!E1552,OUTBOUND!$P:$P))</f>
        <v>1.32</v>
      </c>
      <c r="AA1552" s="26">
        <f t="shared" si="520"/>
        <v>0</v>
      </c>
      <c r="AB1552" s="26">
        <f t="shared" si="521"/>
        <v>0</v>
      </c>
      <c r="AC1552" s="73">
        <f t="shared" si="522"/>
        <v>0</v>
      </c>
      <c r="AD1552" s="73">
        <f t="shared" si="523"/>
        <v>0</v>
      </c>
      <c r="AE1552" s="73">
        <f t="shared" si="524"/>
        <v>-0.0100000000000002</v>
      </c>
      <c r="AF1552" s="82" t="e">
        <f t="shared" si="525"/>
        <v>#DIV/0!</v>
      </c>
      <c r="AG1552" s="60" t="s">
        <v>3310</v>
      </c>
    </row>
    <row r="1553" spans="1:33">
      <c r="A1553" s="61" t="s">
        <v>3685</v>
      </c>
      <c r="B1553" s="62" t="s">
        <v>2541</v>
      </c>
      <c r="C1553" s="62" t="s">
        <v>4687</v>
      </c>
      <c r="D1553" s="62">
        <v>42494355</v>
      </c>
      <c r="E1553" s="58" t="str">
        <f t="shared" si="514"/>
        <v>KG-ARI-1911-00212-04914/42494355</v>
      </c>
      <c r="F1553" s="19" t="s">
        <v>2543</v>
      </c>
      <c r="G1553" s="19" t="s">
        <v>2552</v>
      </c>
      <c r="H1553" s="45">
        <v>43756</v>
      </c>
      <c r="I1553" s="46">
        <v>7</v>
      </c>
      <c r="J1553" s="46">
        <v>42</v>
      </c>
      <c r="K1553" s="67">
        <f t="shared" si="515"/>
        <v>6</v>
      </c>
      <c r="L1553" s="47">
        <v>5.15</v>
      </c>
      <c r="M1553" s="68">
        <f t="shared" si="516"/>
        <v>36.05</v>
      </c>
      <c r="N1553" s="46">
        <v>50.5</v>
      </c>
      <c r="O1553" s="46">
        <v>39.5</v>
      </c>
      <c r="P1553" s="46">
        <v>29.5</v>
      </c>
      <c r="Q1553" s="73">
        <f t="shared" si="517"/>
        <v>0.059</v>
      </c>
      <c r="R1553" s="67">
        <f t="shared" si="518"/>
        <v>0.41</v>
      </c>
      <c r="S1553" s="74">
        <f t="shared" si="519"/>
        <v>0.693333333333333</v>
      </c>
      <c r="T1553" s="51">
        <v>29.12</v>
      </c>
      <c r="U1553" s="52" t="s">
        <v>4005</v>
      </c>
      <c r="V1553" s="26">
        <f>IF(E1553="","",SUMIF(OUTBOUND!$G:$G,WMS!E1553,OUTBOUND!$L:$L))</f>
        <v>7</v>
      </c>
      <c r="W1553" s="26">
        <f>IF(E1553="","",SUMIF(OUTBOUND!$G:$G,WMS!E1553,OUTBOUND!$M:$M))</f>
        <v>42</v>
      </c>
      <c r="X1553" s="73">
        <f>IF(E1553="","",SUMIF(OUTBOUND!$G:$G,WMS!E1553,OUTBOUND!$O:$O))</f>
        <v>36.05</v>
      </c>
      <c r="Y1553" s="73">
        <f>IF(E1553="","",SUMIF(OUTBOUND!$G:$G,WMS!E1553,OUTBOUND!$AC:$AC))</f>
        <v>29.12</v>
      </c>
      <c r="Z1553" s="73">
        <f>IF(E1553="","",SUMIF(OUTBOUND!$G:$G,WMS!E1553,OUTBOUND!$P:$P))</f>
        <v>0.413</v>
      </c>
      <c r="AA1553" s="26">
        <f t="shared" si="520"/>
        <v>0</v>
      </c>
      <c r="AB1553" s="26">
        <f t="shared" si="521"/>
        <v>0</v>
      </c>
      <c r="AC1553" s="73">
        <f t="shared" si="522"/>
        <v>0</v>
      </c>
      <c r="AD1553" s="73">
        <f t="shared" si="523"/>
        <v>0</v>
      </c>
      <c r="AE1553" s="73">
        <f t="shared" si="524"/>
        <v>-0.003</v>
      </c>
      <c r="AF1553" s="82" t="e">
        <f t="shared" si="525"/>
        <v>#DIV/0!</v>
      </c>
      <c r="AG1553" s="60" t="s">
        <v>3310</v>
      </c>
    </row>
    <row r="1554" spans="1:32">
      <c r="A1554" s="43" t="s">
        <v>3685</v>
      </c>
      <c r="B1554" s="19" t="s">
        <v>2541</v>
      </c>
      <c r="C1554" s="19" t="s">
        <v>4687</v>
      </c>
      <c r="D1554" s="19">
        <v>42497172</v>
      </c>
      <c r="E1554" s="58" t="str">
        <f t="shared" si="514"/>
        <v>KG-ARI-1911-00212-04914/42497172</v>
      </c>
      <c r="F1554" s="19" t="s">
        <v>2543</v>
      </c>
      <c r="G1554" s="19" t="s">
        <v>2554</v>
      </c>
      <c r="H1554" s="45">
        <v>43756</v>
      </c>
      <c r="I1554" s="46">
        <v>45</v>
      </c>
      <c r="J1554" s="46">
        <v>135</v>
      </c>
      <c r="K1554" s="67">
        <f t="shared" si="515"/>
        <v>3</v>
      </c>
      <c r="L1554" s="47">
        <v>3.7</v>
      </c>
      <c r="M1554" s="68">
        <f t="shared" si="516"/>
        <v>166.5</v>
      </c>
      <c r="N1554" s="46">
        <v>60</v>
      </c>
      <c r="O1554" s="46">
        <v>33</v>
      </c>
      <c r="P1554" s="46">
        <v>21.5</v>
      </c>
      <c r="Q1554" s="73">
        <f t="shared" si="517"/>
        <v>0.043</v>
      </c>
      <c r="R1554" s="67">
        <f t="shared" si="518"/>
        <v>1.92</v>
      </c>
      <c r="S1554" s="74">
        <f t="shared" si="519"/>
        <v>1.05</v>
      </c>
      <c r="T1554" s="51">
        <v>141.75</v>
      </c>
      <c r="U1554" s="52" t="s">
        <v>4018</v>
      </c>
      <c r="V1554" s="26">
        <f>IF(E1554="","",SUMIF(OUTBOUND!$G:$G,WMS!E1554,OUTBOUND!$L:$L))</f>
        <v>35</v>
      </c>
      <c r="W1554" s="26">
        <f>IF(E1554="","",SUMIF(OUTBOUND!$G:$G,WMS!E1554,OUTBOUND!$M:$M))</f>
        <v>105</v>
      </c>
      <c r="X1554" s="73">
        <f>IF(E1554="","",SUMIF(OUTBOUND!$G:$G,WMS!E1554,OUTBOUND!$O:$O))</f>
        <v>129.5</v>
      </c>
      <c r="Y1554" s="73">
        <f>IF(E1554="","",SUMIF(OUTBOUND!$G:$G,WMS!E1554,OUTBOUND!$AC:$AC))</f>
        <v>110.25</v>
      </c>
      <c r="Z1554" s="73">
        <f>IF(E1554="","",SUMIF(OUTBOUND!$G:$G,WMS!E1554,OUTBOUND!$P:$P))</f>
        <v>1.505</v>
      </c>
      <c r="AA1554" s="26">
        <f t="shared" si="520"/>
        <v>10</v>
      </c>
      <c r="AB1554" s="26">
        <f t="shared" si="521"/>
        <v>30</v>
      </c>
      <c r="AC1554" s="73">
        <f t="shared" si="522"/>
        <v>37</v>
      </c>
      <c r="AD1554" s="73">
        <f t="shared" si="523"/>
        <v>31.5</v>
      </c>
      <c r="AE1554" s="73">
        <f t="shared" si="524"/>
        <v>0.415</v>
      </c>
      <c r="AF1554" s="82" t="b">
        <f t="shared" si="525"/>
        <v>1</v>
      </c>
    </row>
    <row r="1555" spans="1:33">
      <c r="A1555" s="61" t="s">
        <v>3685</v>
      </c>
      <c r="B1555" s="62" t="s">
        <v>2541</v>
      </c>
      <c r="C1555" s="62" t="s">
        <v>4687</v>
      </c>
      <c r="D1555" s="62">
        <v>42717881</v>
      </c>
      <c r="E1555" s="58" t="str">
        <f t="shared" si="514"/>
        <v>KG-ARI-1911-00212-04914/42717881</v>
      </c>
      <c r="F1555" s="19" t="s">
        <v>2543</v>
      </c>
      <c r="G1555" s="19" t="s">
        <v>2556</v>
      </c>
      <c r="H1555" s="45">
        <v>43756</v>
      </c>
      <c r="I1555" s="46">
        <v>4</v>
      </c>
      <c r="J1555" s="46">
        <v>24</v>
      </c>
      <c r="K1555" s="67">
        <f t="shared" si="515"/>
        <v>6</v>
      </c>
      <c r="L1555" s="47">
        <v>5.2</v>
      </c>
      <c r="M1555" s="68">
        <f t="shared" si="516"/>
        <v>20.8</v>
      </c>
      <c r="N1555" s="46">
        <v>50.5</v>
      </c>
      <c r="O1555" s="46">
        <v>39.5</v>
      </c>
      <c r="P1555" s="46">
        <v>29.5</v>
      </c>
      <c r="Q1555" s="73">
        <f t="shared" si="517"/>
        <v>0.059</v>
      </c>
      <c r="R1555" s="67">
        <f t="shared" si="518"/>
        <v>0.24</v>
      </c>
      <c r="S1555" s="74">
        <f t="shared" si="519"/>
        <v>0.693333333333333</v>
      </c>
      <c r="T1555" s="51">
        <v>16.64</v>
      </c>
      <c r="U1555" s="52" t="s">
        <v>4005</v>
      </c>
      <c r="V1555" s="26">
        <f>IF(E1555="","",SUMIF(OUTBOUND!$G:$G,WMS!E1555,OUTBOUND!$L:$L))</f>
        <v>4</v>
      </c>
      <c r="W1555" s="26">
        <f>IF(E1555="","",SUMIF(OUTBOUND!$G:$G,WMS!E1555,OUTBOUND!$M:$M))</f>
        <v>24</v>
      </c>
      <c r="X1555" s="73">
        <f>IF(E1555="","",SUMIF(OUTBOUND!$G:$G,WMS!E1555,OUTBOUND!$O:$O))</f>
        <v>20.8</v>
      </c>
      <c r="Y1555" s="73">
        <f>IF(E1555="","",SUMIF(OUTBOUND!$G:$G,WMS!E1555,OUTBOUND!$AC:$AC))</f>
        <v>16.64</v>
      </c>
      <c r="Z1555" s="73">
        <f>IF(E1555="","",SUMIF(OUTBOUND!$G:$G,WMS!E1555,OUTBOUND!$P:$P))</f>
        <v>0.236</v>
      </c>
      <c r="AA1555" s="26">
        <f t="shared" si="520"/>
        <v>0</v>
      </c>
      <c r="AB1555" s="26">
        <f t="shared" si="521"/>
        <v>0</v>
      </c>
      <c r="AC1555" s="73">
        <f t="shared" si="522"/>
        <v>0</v>
      </c>
      <c r="AD1555" s="73">
        <f t="shared" si="523"/>
        <v>0</v>
      </c>
      <c r="AE1555" s="73">
        <f t="shared" si="524"/>
        <v>0.004</v>
      </c>
      <c r="AF1555" s="82" t="e">
        <f t="shared" si="525"/>
        <v>#DIV/0!</v>
      </c>
      <c r="AG1555" s="60" t="s">
        <v>3310</v>
      </c>
    </row>
    <row r="1556" spans="1:32">
      <c r="A1556" s="43" t="s">
        <v>3685</v>
      </c>
      <c r="B1556" s="19" t="s">
        <v>2541</v>
      </c>
      <c r="C1556" s="19" t="s">
        <v>4687</v>
      </c>
      <c r="D1556" s="19">
        <v>42433958</v>
      </c>
      <c r="E1556" s="58" t="str">
        <f t="shared" si="514"/>
        <v>KG-ARI-1911-00212-04914/42433958</v>
      </c>
      <c r="F1556" s="19" t="s">
        <v>2543</v>
      </c>
      <c r="G1556" s="19" t="s">
        <v>2557</v>
      </c>
      <c r="H1556" s="45">
        <v>43756</v>
      </c>
      <c r="I1556" s="46">
        <v>3</v>
      </c>
      <c r="J1556" s="46">
        <v>18</v>
      </c>
      <c r="K1556" s="67">
        <f t="shared" si="515"/>
        <v>6</v>
      </c>
      <c r="L1556" s="47">
        <v>3.25</v>
      </c>
      <c r="M1556" s="68">
        <f t="shared" si="516"/>
        <v>9.75</v>
      </c>
      <c r="N1556" s="46">
        <v>62</v>
      </c>
      <c r="O1556" s="46">
        <v>32</v>
      </c>
      <c r="P1556" s="46">
        <v>32</v>
      </c>
      <c r="Q1556" s="73">
        <f t="shared" si="517"/>
        <v>0.063</v>
      </c>
      <c r="R1556" s="67">
        <f t="shared" si="518"/>
        <v>0.19</v>
      </c>
      <c r="S1556" s="74">
        <f t="shared" si="519"/>
        <v>0.416666666666667</v>
      </c>
      <c r="T1556" s="51">
        <v>7.5</v>
      </c>
      <c r="U1556" s="52" t="s">
        <v>4257</v>
      </c>
      <c r="V1556" s="26">
        <f>IF(E1556="","",SUMIF(OUTBOUND!$G:$G,WMS!E1556,OUTBOUND!$L:$L))</f>
        <v>0</v>
      </c>
      <c r="W1556" s="26">
        <f>IF(E1556="","",SUMIF(OUTBOUND!$G:$G,WMS!E1556,OUTBOUND!$M:$M))</f>
        <v>0</v>
      </c>
      <c r="X1556" s="73">
        <f>IF(E1556="","",SUMIF(OUTBOUND!$G:$G,WMS!E1556,OUTBOUND!$O:$O))</f>
        <v>0</v>
      </c>
      <c r="Y1556" s="73">
        <f>IF(E1556="","",SUMIF(OUTBOUND!$G:$G,WMS!E1556,OUTBOUND!$AC:$AC))</f>
        <v>0</v>
      </c>
      <c r="Z1556" s="73">
        <f>IF(E1556="","",SUMIF(OUTBOUND!$G:$G,WMS!E1556,OUTBOUND!$P:$P))</f>
        <v>0</v>
      </c>
      <c r="AA1556" s="26">
        <f t="shared" si="520"/>
        <v>3</v>
      </c>
      <c r="AB1556" s="26">
        <f t="shared" si="521"/>
        <v>18</v>
      </c>
      <c r="AC1556" s="73">
        <f t="shared" si="522"/>
        <v>9.75</v>
      </c>
      <c r="AD1556" s="73">
        <f t="shared" si="523"/>
        <v>7.5</v>
      </c>
      <c r="AE1556" s="73">
        <f t="shared" si="524"/>
        <v>0.19</v>
      </c>
      <c r="AF1556" s="82" t="b">
        <f t="shared" si="525"/>
        <v>1</v>
      </c>
    </row>
    <row r="1557" spans="1:32">
      <c r="A1557" s="43" t="s">
        <v>3685</v>
      </c>
      <c r="B1557" s="19" t="s">
        <v>2541</v>
      </c>
      <c r="C1557" s="19" t="s">
        <v>4687</v>
      </c>
      <c r="D1557" s="19">
        <v>42195382</v>
      </c>
      <c r="E1557" s="58" t="str">
        <f t="shared" si="514"/>
        <v>KG-ARI-1911-00212-04914/42195382</v>
      </c>
      <c r="F1557" s="19" t="s">
        <v>2543</v>
      </c>
      <c r="G1557" s="19" t="s">
        <v>2558</v>
      </c>
      <c r="H1557" s="45">
        <v>43756</v>
      </c>
      <c r="I1557" s="46">
        <v>17</v>
      </c>
      <c r="J1557" s="46">
        <v>68</v>
      </c>
      <c r="K1557" s="67">
        <f t="shared" si="515"/>
        <v>4</v>
      </c>
      <c r="L1557" s="47">
        <v>8.65</v>
      </c>
      <c r="M1557" s="68">
        <f t="shared" si="516"/>
        <v>147.05</v>
      </c>
      <c r="N1557" s="46">
        <v>74</v>
      </c>
      <c r="O1557" s="46">
        <v>36.5</v>
      </c>
      <c r="P1557" s="46">
        <v>33</v>
      </c>
      <c r="Q1557" s="73">
        <f t="shared" si="517"/>
        <v>0.089</v>
      </c>
      <c r="R1557" s="67">
        <f t="shared" si="518"/>
        <v>1.52</v>
      </c>
      <c r="S1557" s="74">
        <f t="shared" si="519"/>
        <v>1.725</v>
      </c>
      <c r="T1557" s="51">
        <v>117.3</v>
      </c>
      <c r="U1557" s="52" t="s">
        <v>4257</v>
      </c>
      <c r="V1557" s="26">
        <f>IF(E1557="","",SUMIF(OUTBOUND!$G:$G,WMS!E1557,OUTBOUND!$L:$L))</f>
        <v>0</v>
      </c>
      <c r="W1557" s="26">
        <f>IF(E1557="","",SUMIF(OUTBOUND!$G:$G,WMS!E1557,OUTBOUND!$M:$M))</f>
        <v>0</v>
      </c>
      <c r="X1557" s="73">
        <f>IF(E1557="","",SUMIF(OUTBOUND!$G:$G,WMS!E1557,OUTBOUND!$O:$O))</f>
        <v>0</v>
      </c>
      <c r="Y1557" s="73">
        <f>IF(E1557="","",SUMIF(OUTBOUND!$G:$G,WMS!E1557,OUTBOUND!$AC:$AC))</f>
        <v>0</v>
      </c>
      <c r="Z1557" s="73">
        <f>IF(E1557="","",SUMIF(OUTBOUND!$G:$G,WMS!E1557,OUTBOUND!$P:$P))</f>
        <v>0</v>
      </c>
      <c r="AA1557" s="26">
        <f t="shared" si="520"/>
        <v>17</v>
      </c>
      <c r="AB1557" s="26">
        <f t="shared" si="521"/>
        <v>68</v>
      </c>
      <c r="AC1557" s="73">
        <f t="shared" si="522"/>
        <v>147.05</v>
      </c>
      <c r="AD1557" s="73">
        <f t="shared" si="523"/>
        <v>117.3</v>
      </c>
      <c r="AE1557" s="73">
        <f t="shared" si="524"/>
        <v>1.52</v>
      </c>
      <c r="AF1557" s="82" t="b">
        <f t="shared" si="525"/>
        <v>1</v>
      </c>
    </row>
    <row r="1558" spans="1:32">
      <c r="A1558" s="43" t="s">
        <v>3685</v>
      </c>
      <c r="B1558" s="19" t="s">
        <v>2541</v>
      </c>
      <c r="C1558" s="19" t="s">
        <v>4687</v>
      </c>
      <c r="D1558" s="19">
        <v>42643494</v>
      </c>
      <c r="E1558" s="58" t="str">
        <f t="shared" si="514"/>
        <v>KG-ARI-1911-00212-04914/42643494</v>
      </c>
      <c r="F1558" s="19" t="s">
        <v>2543</v>
      </c>
      <c r="G1558" s="19" t="s">
        <v>2559</v>
      </c>
      <c r="H1558" s="45">
        <v>43756</v>
      </c>
      <c r="I1558" s="46">
        <v>6</v>
      </c>
      <c r="J1558" s="46">
        <v>36</v>
      </c>
      <c r="K1558" s="67">
        <f t="shared" si="515"/>
        <v>6</v>
      </c>
      <c r="L1558" s="47">
        <v>3.1</v>
      </c>
      <c r="M1558" s="68">
        <f t="shared" si="516"/>
        <v>18.6</v>
      </c>
      <c r="N1558" s="46">
        <v>23.5</v>
      </c>
      <c r="O1558" s="46">
        <v>23.5</v>
      </c>
      <c r="P1558" s="46">
        <v>37.5</v>
      </c>
      <c r="Q1558" s="73">
        <f t="shared" si="517"/>
        <v>0.021</v>
      </c>
      <c r="R1558" s="67">
        <f t="shared" si="518"/>
        <v>0.12</v>
      </c>
      <c r="S1558" s="74">
        <f t="shared" si="519"/>
        <v>0.425</v>
      </c>
      <c r="T1558" s="51">
        <v>15.3</v>
      </c>
      <c r="U1558" s="52" t="s">
        <v>4257</v>
      </c>
      <c r="V1558" s="26">
        <f>IF(E1558="","",SUMIF(OUTBOUND!$G:$G,WMS!E1558,OUTBOUND!$L:$L))</f>
        <v>4</v>
      </c>
      <c r="W1558" s="26">
        <f>IF(E1558="","",SUMIF(OUTBOUND!$G:$G,WMS!E1558,OUTBOUND!$M:$M))</f>
        <v>24</v>
      </c>
      <c r="X1558" s="73">
        <f>IF(E1558="","",SUMIF(OUTBOUND!$G:$G,WMS!E1558,OUTBOUND!$O:$O))</f>
        <v>12.4</v>
      </c>
      <c r="Y1558" s="73">
        <f>IF(E1558="","",SUMIF(OUTBOUND!$G:$G,WMS!E1558,OUTBOUND!$AC:$AC))</f>
        <v>10.2</v>
      </c>
      <c r="Z1558" s="73">
        <f>IF(E1558="","",SUMIF(OUTBOUND!$G:$G,WMS!E1558,OUTBOUND!$P:$P))</f>
        <v>0.084</v>
      </c>
      <c r="AA1558" s="26">
        <f t="shared" si="520"/>
        <v>2</v>
      </c>
      <c r="AB1558" s="26">
        <f t="shared" si="521"/>
        <v>12</v>
      </c>
      <c r="AC1558" s="73">
        <f t="shared" si="522"/>
        <v>6.2</v>
      </c>
      <c r="AD1558" s="73">
        <f t="shared" si="523"/>
        <v>5.1</v>
      </c>
      <c r="AE1558" s="73">
        <f t="shared" si="524"/>
        <v>0.036</v>
      </c>
      <c r="AF1558" s="82" t="b">
        <f t="shared" si="525"/>
        <v>1</v>
      </c>
    </row>
    <row r="1559" spans="1:32">
      <c r="A1559" s="43" t="s">
        <v>3685</v>
      </c>
      <c r="B1559" s="19" t="s">
        <v>2541</v>
      </c>
      <c r="C1559" s="19" t="s">
        <v>4687</v>
      </c>
      <c r="D1559" s="19">
        <v>42644477</v>
      </c>
      <c r="E1559" s="58" t="str">
        <f t="shared" si="514"/>
        <v>KG-ARI-1911-00212-04914/42644477</v>
      </c>
      <c r="F1559" s="19" t="s">
        <v>2543</v>
      </c>
      <c r="G1559" s="19" t="s">
        <v>2560</v>
      </c>
      <c r="H1559" s="45">
        <v>43756</v>
      </c>
      <c r="I1559" s="46">
        <v>6</v>
      </c>
      <c r="J1559" s="46">
        <v>36</v>
      </c>
      <c r="K1559" s="67">
        <f t="shared" si="515"/>
        <v>6</v>
      </c>
      <c r="L1559" s="47">
        <v>3.35</v>
      </c>
      <c r="M1559" s="68">
        <f t="shared" si="516"/>
        <v>20.1</v>
      </c>
      <c r="N1559" s="46">
        <v>30.5</v>
      </c>
      <c r="O1559" s="46">
        <v>21.5</v>
      </c>
      <c r="P1559" s="46">
        <v>42.5</v>
      </c>
      <c r="Q1559" s="73">
        <f t="shared" si="517"/>
        <v>0.028</v>
      </c>
      <c r="R1559" s="67">
        <f t="shared" si="518"/>
        <v>0.17</v>
      </c>
      <c r="S1559" s="74">
        <f t="shared" si="519"/>
        <v>0.416666666666667</v>
      </c>
      <c r="T1559" s="51">
        <v>15</v>
      </c>
      <c r="U1559" s="52" t="s">
        <v>4257</v>
      </c>
      <c r="V1559" s="26">
        <f>IF(E1559="","",SUMIF(OUTBOUND!$G:$G,WMS!E1559,OUTBOUND!$L:$L))</f>
        <v>0</v>
      </c>
      <c r="W1559" s="26">
        <f>IF(E1559="","",SUMIF(OUTBOUND!$G:$G,WMS!E1559,OUTBOUND!$M:$M))</f>
        <v>0</v>
      </c>
      <c r="X1559" s="73">
        <f>IF(E1559="","",SUMIF(OUTBOUND!$G:$G,WMS!E1559,OUTBOUND!$O:$O))</f>
        <v>0</v>
      </c>
      <c r="Y1559" s="73">
        <f>IF(E1559="","",SUMIF(OUTBOUND!$G:$G,WMS!E1559,OUTBOUND!$AC:$AC))</f>
        <v>0</v>
      </c>
      <c r="Z1559" s="73">
        <f>IF(E1559="","",SUMIF(OUTBOUND!$G:$G,WMS!E1559,OUTBOUND!$P:$P))</f>
        <v>0</v>
      </c>
      <c r="AA1559" s="26">
        <f t="shared" si="520"/>
        <v>6</v>
      </c>
      <c r="AB1559" s="26">
        <f t="shared" si="521"/>
        <v>36</v>
      </c>
      <c r="AC1559" s="73">
        <f t="shared" si="522"/>
        <v>20.1</v>
      </c>
      <c r="AD1559" s="73">
        <f t="shared" si="523"/>
        <v>15</v>
      </c>
      <c r="AE1559" s="73">
        <f t="shared" si="524"/>
        <v>0.17</v>
      </c>
      <c r="AF1559" s="82" t="b">
        <f t="shared" si="525"/>
        <v>1</v>
      </c>
    </row>
    <row r="1560" spans="1:32">
      <c r="A1560" s="43" t="s">
        <v>3685</v>
      </c>
      <c r="B1560" s="19" t="s">
        <v>2541</v>
      </c>
      <c r="C1560" s="19" t="s">
        <v>4687</v>
      </c>
      <c r="D1560" s="19">
        <v>41872239</v>
      </c>
      <c r="E1560" s="58" t="str">
        <f t="shared" si="514"/>
        <v>KG-ARI-1911-00212-04914/41872239</v>
      </c>
      <c r="F1560" s="19" t="s">
        <v>2543</v>
      </c>
      <c r="G1560" s="19" t="s">
        <v>2561</v>
      </c>
      <c r="H1560" s="45">
        <v>43756</v>
      </c>
      <c r="I1560" s="46">
        <v>22</v>
      </c>
      <c r="J1560" s="46">
        <v>132</v>
      </c>
      <c r="K1560" s="67">
        <f t="shared" si="515"/>
        <v>6</v>
      </c>
      <c r="L1560" s="47">
        <v>3.1</v>
      </c>
      <c r="M1560" s="68">
        <f t="shared" si="516"/>
        <v>68.2</v>
      </c>
      <c r="N1560" s="46">
        <v>34.5</v>
      </c>
      <c r="O1560" s="46">
        <v>23.5</v>
      </c>
      <c r="P1560" s="46">
        <v>38</v>
      </c>
      <c r="Q1560" s="73">
        <f t="shared" si="517"/>
        <v>0.031</v>
      </c>
      <c r="R1560" s="67">
        <f t="shared" si="518"/>
        <v>0.68</v>
      </c>
      <c r="S1560" s="74">
        <f t="shared" si="519"/>
        <v>0.38</v>
      </c>
      <c r="T1560" s="51">
        <v>50.16</v>
      </c>
      <c r="U1560" s="52" t="s">
        <v>4004</v>
      </c>
      <c r="V1560" s="26">
        <f>IF(E1560="","",SUMIF(OUTBOUND!$G:$G,WMS!E1560,OUTBOUND!$L:$L))</f>
        <v>2</v>
      </c>
      <c r="W1560" s="26">
        <f>IF(E1560="","",SUMIF(OUTBOUND!$G:$G,WMS!E1560,OUTBOUND!$M:$M))</f>
        <v>12</v>
      </c>
      <c r="X1560" s="73">
        <f>IF(E1560="","",SUMIF(OUTBOUND!$G:$G,WMS!E1560,OUTBOUND!$O:$O))</f>
        <v>6.2</v>
      </c>
      <c r="Y1560" s="73">
        <f>IF(E1560="","",SUMIF(OUTBOUND!$G:$G,WMS!E1560,OUTBOUND!$AC:$AC))</f>
        <v>4.56</v>
      </c>
      <c r="Z1560" s="73">
        <f>IF(E1560="","",SUMIF(OUTBOUND!$G:$G,WMS!E1560,OUTBOUND!$P:$P))</f>
        <v>0.062</v>
      </c>
      <c r="AA1560" s="26">
        <f t="shared" si="520"/>
        <v>20</v>
      </c>
      <c r="AB1560" s="26">
        <f t="shared" si="521"/>
        <v>120</v>
      </c>
      <c r="AC1560" s="73">
        <f t="shared" si="522"/>
        <v>62</v>
      </c>
      <c r="AD1560" s="73">
        <f t="shared" si="523"/>
        <v>45.6</v>
      </c>
      <c r="AE1560" s="73">
        <f t="shared" si="524"/>
        <v>0.618</v>
      </c>
      <c r="AF1560" s="82" t="b">
        <f t="shared" si="525"/>
        <v>1</v>
      </c>
    </row>
    <row r="1561" spans="1:32">
      <c r="A1561" s="43" t="s">
        <v>3685</v>
      </c>
      <c r="B1561" s="19" t="s">
        <v>2541</v>
      </c>
      <c r="C1561" s="19" t="s">
        <v>4687</v>
      </c>
      <c r="D1561" s="19">
        <v>41872321</v>
      </c>
      <c r="E1561" s="58" t="str">
        <f t="shared" si="514"/>
        <v>KG-ARI-1911-00212-04914/41872321</v>
      </c>
      <c r="F1561" s="19" t="s">
        <v>2543</v>
      </c>
      <c r="G1561" s="19" t="s">
        <v>2562</v>
      </c>
      <c r="H1561" s="45">
        <v>43756</v>
      </c>
      <c r="I1561" s="46">
        <v>23</v>
      </c>
      <c r="J1561" s="46">
        <v>92</v>
      </c>
      <c r="K1561" s="67">
        <f t="shared" si="515"/>
        <v>4</v>
      </c>
      <c r="L1561" s="47">
        <v>3.75</v>
      </c>
      <c r="M1561" s="68">
        <f t="shared" si="516"/>
        <v>86.25</v>
      </c>
      <c r="N1561" s="46">
        <v>46</v>
      </c>
      <c r="O1561" s="46">
        <v>25</v>
      </c>
      <c r="P1561" s="46">
        <v>64</v>
      </c>
      <c r="Q1561" s="73">
        <f t="shared" si="517"/>
        <v>0.074</v>
      </c>
      <c r="R1561" s="67">
        <f t="shared" si="518"/>
        <v>1.69</v>
      </c>
      <c r="S1561" s="74">
        <f t="shared" si="519"/>
        <v>0.6</v>
      </c>
      <c r="T1561" s="51">
        <v>55.2</v>
      </c>
      <c r="U1561" s="52" t="s">
        <v>4004</v>
      </c>
      <c r="V1561" s="26">
        <f>IF(E1561="","",SUMIF(OUTBOUND!$G:$G,WMS!E1561,OUTBOUND!$L:$L))</f>
        <v>0</v>
      </c>
      <c r="W1561" s="26">
        <f>IF(E1561="","",SUMIF(OUTBOUND!$G:$G,WMS!E1561,OUTBOUND!$M:$M))</f>
        <v>0</v>
      </c>
      <c r="X1561" s="73">
        <f>IF(E1561="","",SUMIF(OUTBOUND!$G:$G,WMS!E1561,OUTBOUND!$O:$O))</f>
        <v>0</v>
      </c>
      <c r="Y1561" s="73">
        <f>IF(E1561="","",SUMIF(OUTBOUND!$G:$G,WMS!E1561,OUTBOUND!$AC:$AC))</f>
        <v>0</v>
      </c>
      <c r="Z1561" s="73">
        <f>IF(E1561="","",SUMIF(OUTBOUND!$G:$G,WMS!E1561,OUTBOUND!$P:$P))</f>
        <v>0</v>
      </c>
      <c r="AA1561" s="26">
        <f t="shared" si="520"/>
        <v>23</v>
      </c>
      <c r="AB1561" s="26">
        <f t="shared" si="521"/>
        <v>92</v>
      </c>
      <c r="AC1561" s="73">
        <f t="shared" si="522"/>
        <v>86.25</v>
      </c>
      <c r="AD1561" s="73">
        <f t="shared" si="523"/>
        <v>55.2</v>
      </c>
      <c r="AE1561" s="73">
        <f t="shared" si="524"/>
        <v>1.69</v>
      </c>
      <c r="AF1561" s="82" t="b">
        <f t="shared" si="525"/>
        <v>1</v>
      </c>
    </row>
    <row r="1562" spans="1:32">
      <c r="A1562" s="43" t="s">
        <v>3685</v>
      </c>
      <c r="B1562" s="19" t="s">
        <v>2541</v>
      </c>
      <c r="C1562" s="19" t="s">
        <v>4687</v>
      </c>
      <c r="D1562" s="19">
        <v>42647454</v>
      </c>
      <c r="E1562" s="58" t="str">
        <f t="shared" si="514"/>
        <v>KG-ARI-1911-00212-04914/42647454</v>
      </c>
      <c r="F1562" s="19" t="s">
        <v>2543</v>
      </c>
      <c r="G1562" s="19" t="s">
        <v>2563</v>
      </c>
      <c r="H1562" s="45">
        <v>43756</v>
      </c>
      <c r="I1562" s="46">
        <v>13</v>
      </c>
      <c r="J1562" s="46">
        <v>78</v>
      </c>
      <c r="K1562" s="67">
        <f t="shared" si="515"/>
        <v>6</v>
      </c>
      <c r="L1562" s="47">
        <v>2.05</v>
      </c>
      <c r="M1562" s="68">
        <f t="shared" si="516"/>
        <v>26.65</v>
      </c>
      <c r="N1562" s="46">
        <v>26.5</v>
      </c>
      <c r="O1562" s="46">
        <v>26</v>
      </c>
      <c r="P1562" s="46">
        <v>37</v>
      </c>
      <c r="Q1562" s="73">
        <f t="shared" si="517"/>
        <v>0.025</v>
      </c>
      <c r="R1562" s="67">
        <f t="shared" si="518"/>
        <v>0.33</v>
      </c>
      <c r="S1562" s="74">
        <f t="shared" si="519"/>
        <v>0.28</v>
      </c>
      <c r="T1562" s="51">
        <v>21.84</v>
      </c>
      <c r="U1562" s="52" t="s">
        <v>4257</v>
      </c>
      <c r="V1562" s="26">
        <f>IF(E1562="","",SUMIF(OUTBOUND!$G:$G,WMS!E1562,OUTBOUND!$L:$L))</f>
        <v>0</v>
      </c>
      <c r="W1562" s="26">
        <f>IF(E1562="","",SUMIF(OUTBOUND!$G:$G,WMS!E1562,OUTBOUND!$M:$M))</f>
        <v>0</v>
      </c>
      <c r="X1562" s="73">
        <f>IF(E1562="","",SUMIF(OUTBOUND!$G:$G,WMS!E1562,OUTBOUND!$O:$O))</f>
        <v>0</v>
      </c>
      <c r="Y1562" s="73">
        <f>IF(E1562="","",SUMIF(OUTBOUND!$G:$G,WMS!E1562,OUTBOUND!$AC:$AC))</f>
        <v>0</v>
      </c>
      <c r="Z1562" s="73">
        <f>IF(E1562="","",SUMIF(OUTBOUND!$G:$G,WMS!E1562,OUTBOUND!$P:$P))</f>
        <v>0</v>
      </c>
      <c r="AA1562" s="26">
        <f t="shared" si="520"/>
        <v>13</v>
      </c>
      <c r="AB1562" s="26">
        <f t="shared" si="521"/>
        <v>78</v>
      </c>
      <c r="AC1562" s="73">
        <f t="shared" si="522"/>
        <v>26.65</v>
      </c>
      <c r="AD1562" s="73">
        <f t="shared" si="523"/>
        <v>21.84</v>
      </c>
      <c r="AE1562" s="73">
        <f t="shared" si="524"/>
        <v>0.33</v>
      </c>
      <c r="AF1562" s="82" t="b">
        <f t="shared" si="525"/>
        <v>1</v>
      </c>
    </row>
    <row r="1563" spans="1:32">
      <c r="A1563" s="83" t="s">
        <v>3685</v>
      </c>
      <c r="B1563" s="35" t="s">
        <v>2541</v>
      </c>
      <c r="C1563" s="35" t="s">
        <v>4687</v>
      </c>
      <c r="D1563" s="35" t="s">
        <v>4688</v>
      </c>
      <c r="E1563" s="58" t="str">
        <f t="shared" si="514"/>
        <v>KG-ARI-1911-00212-04914/42808800A</v>
      </c>
      <c r="F1563" s="19" t="s">
        <v>2565</v>
      </c>
      <c r="G1563" s="19" t="s">
        <v>2566</v>
      </c>
      <c r="H1563" s="45">
        <v>43756</v>
      </c>
      <c r="I1563" s="46">
        <v>0</v>
      </c>
      <c r="J1563" s="46">
        <v>12</v>
      </c>
      <c r="K1563" s="67" t="e">
        <f t="shared" si="515"/>
        <v>#DIV/0!</v>
      </c>
      <c r="L1563" s="47">
        <v>10.35</v>
      </c>
      <c r="M1563" s="68">
        <f t="shared" si="516"/>
        <v>0</v>
      </c>
      <c r="N1563" s="46">
        <v>48</v>
      </c>
      <c r="O1563" s="46">
        <v>39</v>
      </c>
      <c r="P1563" s="46">
        <v>33</v>
      </c>
      <c r="Q1563" s="73">
        <f t="shared" si="517"/>
        <v>0.062</v>
      </c>
      <c r="R1563" s="67">
        <f t="shared" si="518"/>
        <v>0</v>
      </c>
      <c r="S1563" s="74">
        <f t="shared" si="519"/>
        <v>0.655</v>
      </c>
      <c r="T1563" s="51">
        <v>7.86</v>
      </c>
      <c r="U1563" s="52" t="s">
        <v>4277</v>
      </c>
      <c r="V1563" s="26">
        <f>IF(E1563="","",SUMIF(OUTBOUND!$G:$G,WMS!E1563,OUTBOUND!$L:$L))</f>
        <v>0</v>
      </c>
      <c r="W1563" s="26">
        <f>IF(E1563="","",SUMIF(OUTBOUND!$G:$G,WMS!E1563,OUTBOUND!$M:$M))</f>
        <v>0</v>
      </c>
      <c r="X1563" s="73">
        <f>IF(E1563="","",SUMIF(OUTBOUND!$G:$G,WMS!E1563,OUTBOUND!$O:$O))</f>
        <v>0</v>
      </c>
      <c r="Y1563" s="73">
        <f>IF(E1563="","",SUMIF(OUTBOUND!$G:$G,WMS!E1563,OUTBOUND!$AC:$AC))</f>
        <v>0</v>
      </c>
      <c r="Z1563" s="73">
        <f>IF(E1563="","",SUMIF(OUTBOUND!$G:$G,WMS!E1563,OUTBOUND!$P:$P))</f>
        <v>0</v>
      </c>
      <c r="AA1563" s="26">
        <f t="shared" si="520"/>
        <v>0</v>
      </c>
      <c r="AB1563" s="26">
        <f t="shared" si="521"/>
        <v>12</v>
      </c>
      <c r="AC1563" s="73">
        <f t="shared" si="522"/>
        <v>0</v>
      </c>
      <c r="AD1563" s="73">
        <f t="shared" si="523"/>
        <v>7.86</v>
      </c>
      <c r="AE1563" s="73">
        <f t="shared" si="524"/>
        <v>0</v>
      </c>
      <c r="AF1563" s="82" t="e">
        <f t="shared" si="525"/>
        <v>#DIV/0!</v>
      </c>
    </row>
    <row r="1564" spans="1:33">
      <c r="A1564" s="61" t="s">
        <v>3685</v>
      </c>
      <c r="B1564" s="62" t="s">
        <v>2541</v>
      </c>
      <c r="C1564" s="62" t="s">
        <v>4687</v>
      </c>
      <c r="D1564" s="62">
        <v>42194910</v>
      </c>
      <c r="E1564" s="58" t="str">
        <f t="shared" si="514"/>
        <v>KG-ARI-1911-00212-04914/42194910</v>
      </c>
      <c r="F1564" s="19" t="s">
        <v>2565</v>
      </c>
      <c r="G1564" s="19" t="s">
        <v>2567</v>
      </c>
      <c r="H1564" s="45">
        <v>43756</v>
      </c>
      <c r="I1564" s="46">
        <v>8</v>
      </c>
      <c r="J1564" s="46">
        <v>48</v>
      </c>
      <c r="K1564" s="67">
        <f t="shared" si="515"/>
        <v>6</v>
      </c>
      <c r="L1564" s="47">
        <v>10.75</v>
      </c>
      <c r="M1564" s="68">
        <f t="shared" si="516"/>
        <v>86</v>
      </c>
      <c r="N1564" s="46">
        <v>81</v>
      </c>
      <c r="O1564" s="46">
        <v>22</v>
      </c>
      <c r="P1564" s="46">
        <v>37.5</v>
      </c>
      <c r="Q1564" s="73">
        <f t="shared" si="517"/>
        <v>0.067</v>
      </c>
      <c r="R1564" s="67">
        <f t="shared" si="518"/>
        <v>0.53</v>
      </c>
      <c r="S1564" s="74">
        <f t="shared" si="519"/>
        <v>1.44</v>
      </c>
      <c r="T1564" s="51">
        <v>69.12</v>
      </c>
      <c r="U1564" s="52" t="s">
        <v>4414</v>
      </c>
      <c r="V1564" s="26">
        <f>IF(E1564="","",SUMIF(OUTBOUND!$G:$G,WMS!E1564,OUTBOUND!$L:$L))</f>
        <v>8</v>
      </c>
      <c r="W1564" s="26">
        <f>IF(E1564="","",SUMIF(OUTBOUND!$G:$G,WMS!E1564,OUTBOUND!$M:$M))</f>
        <v>48</v>
      </c>
      <c r="X1564" s="73">
        <f>IF(E1564="","",SUMIF(OUTBOUND!$G:$G,WMS!E1564,OUTBOUND!$O:$O))</f>
        <v>86</v>
      </c>
      <c r="Y1564" s="73">
        <f>IF(E1564="","",SUMIF(OUTBOUND!$G:$G,WMS!E1564,OUTBOUND!$AC:$AC))</f>
        <v>69.12</v>
      </c>
      <c r="Z1564" s="73">
        <f>IF(E1564="","",SUMIF(OUTBOUND!$G:$G,WMS!E1564,OUTBOUND!$P:$P))</f>
        <v>0.536</v>
      </c>
      <c r="AA1564" s="26">
        <f t="shared" si="520"/>
        <v>0</v>
      </c>
      <c r="AB1564" s="26">
        <f t="shared" si="521"/>
        <v>0</v>
      </c>
      <c r="AC1564" s="73">
        <f t="shared" si="522"/>
        <v>0</v>
      </c>
      <c r="AD1564" s="73">
        <f t="shared" si="523"/>
        <v>0</v>
      </c>
      <c r="AE1564" s="73">
        <f t="shared" si="524"/>
        <v>-0.00600000000000001</v>
      </c>
      <c r="AF1564" s="82" t="e">
        <f t="shared" si="525"/>
        <v>#DIV/0!</v>
      </c>
      <c r="AG1564" s="60" t="s">
        <v>3310</v>
      </c>
    </row>
    <row r="1565" spans="1:33">
      <c r="A1565" s="61" t="s">
        <v>3685</v>
      </c>
      <c r="B1565" s="62" t="s">
        <v>2541</v>
      </c>
      <c r="C1565" s="62" t="s">
        <v>4687</v>
      </c>
      <c r="D1565" s="62">
        <v>42283324</v>
      </c>
      <c r="E1565" s="58" t="str">
        <f t="shared" si="514"/>
        <v>KG-ARI-1911-00212-04914/42283324</v>
      </c>
      <c r="F1565" s="19" t="s">
        <v>2565</v>
      </c>
      <c r="G1565" s="19" t="s">
        <v>2569</v>
      </c>
      <c r="H1565" s="45">
        <v>43756</v>
      </c>
      <c r="I1565" s="46">
        <v>2</v>
      </c>
      <c r="J1565" s="46">
        <v>12</v>
      </c>
      <c r="K1565" s="67">
        <f t="shared" si="515"/>
        <v>6</v>
      </c>
      <c r="L1565" s="47">
        <v>9.3</v>
      </c>
      <c r="M1565" s="68">
        <f t="shared" si="516"/>
        <v>18.6</v>
      </c>
      <c r="N1565" s="46">
        <v>63</v>
      </c>
      <c r="O1565" s="46">
        <v>21.5</v>
      </c>
      <c r="P1565" s="46">
        <v>44</v>
      </c>
      <c r="Q1565" s="73">
        <f t="shared" si="517"/>
        <v>0.06</v>
      </c>
      <c r="R1565" s="67">
        <f t="shared" si="518"/>
        <v>0.12</v>
      </c>
      <c r="S1565" s="74">
        <f t="shared" si="519"/>
        <v>1.1</v>
      </c>
      <c r="T1565" s="51">
        <v>13.2</v>
      </c>
      <c r="U1565" s="52" t="s">
        <v>4414</v>
      </c>
      <c r="V1565" s="26">
        <f>IF(E1565="","",SUMIF(OUTBOUND!$G:$G,WMS!E1565,OUTBOUND!$L:$L))</f>
        <v>2</v>
      </c>
      <c r="W1565" s="26">
        <f>IF(E1565="","",SUMIF(OUTBOUND!$G:$G,WMS!E1565,OUTBOUND!$M:$M))</f>
        <v>12</v>
      </c>
      <c r="X1565" s="73">
        <f>IF(E1565="","",SUMIF(OUTBOUND!$G:$G,WMS!E1565,OUTBOUND!$O:$O))</f>
        <v>18.6</v>
      </c>
      <c r="Y1565" s="73">
        <f>IF(E1565="","",SUMIF(OUTBOUND!$G:$G,WMS!E1565,OUTBOUND!$AC:$AC))</f>
        <v>13.2</v>
      </c>
      <c r="Z1565" s="73">
        <f>IF(E1565="","",SUMIF(OUTBOUND!$G:$G,WMS!E1565,OUTBOUND!$P:$P))</f>
        <v>0.12</v>
      </c>
      <c r="AA1565" s="26">
        <f t="shared" si="520"/>
        <v>0</v>
      </c>
      <c r="AB1565" s="26">
        <f t="shared" si="521"/>
        <v>0</v>
      </c>
      <c r="AC1565" s="73">
        <f t="shared" si="522"/>
        <v>0</v>
      </c>
      <c r="AD1565" s="73">
        <f t="shared" si="523"/>
        <v>0</v>
      </c>
      <c r="AE1565" s="73">
        <f t="shared" si="524"/>
        <v>0</v>
      </c>
      <c r="AF1565" s="82" t="e">
        <f t="shared" si="525"/>
        <v>#DIV/0!</v>
      </c>
      <c r="AG1565" s="60" t="s">
        <v>3310</v>
      </c>
    </row>
    <row r="1566" spans="1:33">
      <c r="A1566" s="61" t="s">
        <v>3685</v>
      </c>
      <c r="B1566" s="62" t="s">
        <v>2541</v>
      </c>
      <c r="C1566" s="62" t="s">
        <v>4687</v>
      </c>
      <c r="D1566" s="62">
        <v>42433064</v>
      </c>
      <c r="E1566" s="58" t="str">
        <f t="shared" si="514"/>
        <v>KG-ARI-1911-00212-04914/42433064</v>
      </c>
      <c r="F1566" s="19" t="s">
        <v>2565</v>
      </c>
      <c r="G1566" s="19" t="s">
        <v>2570</v>
      </c>
      <c r="H1566" s="45">
        <v>43756</v>
      </c>
      <c r="I1566" s="46">
        <v>9</v>
      </c>
      <c r="J1566" s="46">
        <v>18</v>
      </c>
      <c r="K1566" s="67">
        <f t="shared" si="515"/>
        <v>2</v>
      </c>
      <c r="L1566" s="47">
        <v>3.45</v>
      </c>
      <c r="M1566" s="68">
        <f t="shared" si="516"/>
        <v>31.05</v>
      </c>
      <c r="N1566" s="46">
        <v>47</v>
      </c>
      <c r="O1566" s="46">
        <v>26</v>
      </c>
      <c r="P1566" s="46">
        <v>35</v>
      </c>
      <c r="Q1566" s="73">
        <f t="shared" si="517"/>
        <v>0.043</v>
      </c>
      <c r="R1566" s="67">
        <f t="shared" si="518"/>
        <v>0.38</v>
      </c>
      <c r="S1566" s="74">
        <f t="shared" si="519"/>
        <v>1.25</v>
      </c>
      <c r="T1566" s="51">
        <v>22.5</v>
      </c>
      <c r="U1566" s="52" t="s">
        <v>4414</v>
      </c>
      <c r="V1566" s="26">
        <f>IF(E1566="","",SUMIF(OUTBOUND!$G:$G,WMS!E1566,OUTBOUND!$L:$L))</f>
        <v>9</v>
      </c>
      <c r="W1566" s="26">
        <f>IF(E1566="","",SUMIF(OUTBOUND!$G:$G,WMS!E1566,OUTBOUND!$M:$M))</f>
        <v>18</v>
      </c>
      <c r="X1566" s="73">
        <f>IF(E1566="","",SUMIF(OUTBOUND!$G:$G,WMS!E1566,OUTBOUND!$O:$O))</f>
        <v>31.05</v>
      </c>
      <c r="Y1566" s="73">
        <f>IF(E1566="","",SUMIF(OUTBOUND!$G:$G,WMS!E1566,OUTBOUND!$AC:$AC))</f>
        <v>22.5</v>
      </c>
      <c r="Z1566" s="73">
        <f>IF(E1566="","",SUMIF(OUTBOUND!$G:$G,WMS!E1566,OUTBOUND!$P:$P))</f>
        <v>0.387</v>
      </c>
      <c r="AA1566" s="26">
        <f t="shared" si="520"/>
        <v>0</v>
      </c>
      <c r="AB1566" s="26">
        <f t="shared" si="521"/>
        <v>0</v>
      </c>
      <c r="AC1566" s="73">
        <f t="shared" si="522"/>
        <v>0</v>
      </c>
      <c r="AD1566" s="73">
        <f t="shared" si="523"/>
        <v>0</v>
      </c>
      <c r="AE1566" s="73">
        <f t="shared" si="524"/>
        <v>-0.00700000000000001</v>
      </c>
      <c r="AF1566" s="82" t="e">
        <f t="shared" si="525"/>
        <v>#DIV/0!</v>
      </c>
      <c r="AG1566" s="60" t="s">
        <v>3310</v>
      </c>
    </row>
    <row r="1567" spans="1:32">
      <c r="A1567" s="43" t="s">
        <v>3685</v>
      </c>
      <c r="B1567" s="19" t="s">
        <v>2541</v>
      </c>
      <c r="C1567" s="19" t="s">
        <v>4687</v>
      </c>
      <c r="D1567" s="19">
        <v>41962145</v>
      </c>
      <c r="E1567" s="58" t="str">
        <f t="shared" si="514"/>
        <v>KG-ARI-1911-00212-04914/41962145</v>
      </c>
      <c r="F1567" s="19" t="s">
        <v>2565</v>
      </c>
      <c r="G1567" s="19" t="s">
        <v>2571</v>
      </c>
      <c r="H1567" s="45">
        <v>43756</v>
      </c>
      <c r="I1567" s="46">
        <v>5</v>
      </c>
      <c r="J1567" s="46">
        <v>30</v>
      </c>
      <c r="K1567" s="67">
        <f t="shared" si="515"/>
        <v>6</v>
      </c>
      <c r="L1567" s="47">
        <v>4.8</v>
      </c>
      <c r="M1567" s="68">
        <f t="shared" si="516"/>
        <v>24</v>
      </c>
      <c r="N1567" s="46">
        <v>47</v>
      </c>
      <c r="O1567" s="46">
        <v>30</v>
      </c>
      <c r="P1567" s="46">
        <v>43</v>
      </c>
      <c r="Q1567" s="73">
        <f t="shared" si="517"/>
        <v>0.061</v>
      </c>
      <c r="R1567" s="67">
        <f t="shared" si="518"/>
        <v>0.3</v>
      </c>
      <c r="S1567" s="74">
        <f t="shared" si="519"/>
        <v>0.75</v>
      </c>
      <c r="T1567" s="51">
        <v>22.5</v>
      </c>
      <c r="U1567" s="52" t="s">
        <v>4257</v>
      </c>
      <c r="V1567" s="26">
        <f>IF(E1567="","",SUMIF(OUTBOUND!$G:$G,WMS!E1567,OUTBOUND!$L:$L))</f>
        <v>1</v>
      </c>
      <c r="W1567" s="26">
        <f>IF(E1567="","",SUMIF(OUTBOUND!$G:$G,WMS!E1567,OUTBOUND!$M:$M))</f>
        <v>6</v>
      </c>
      <c r="X1567" s="73">
        <f>IF(E1567="","",SUMIF(OUTBOUND!$G:$G,WMS!E1567,OUTBOUND!$O:$O))</f>
        <v>4.8</v>
      </c>
      <c r="Y1567" s="73">
        <f>IF(E1567="","",SUMIF(OUTBOUND!$G:$G,WMS!E1567,OUTBOUND!$AC:$AC))</f>
        <v>4.5</v>
      </c>
      <c r="Z1567" s="73">
        <f>IF(E1567="","",SUMIF(OUTBOUND!$G:$G,WMS!E1567,OUTBOUND!$P:$P))</f>
        <v>0.061</v>
      </c>
      <c r="AA1567" s="26">
        <f t="shared" si="520"/>
        <v>4</v>
      </c>
      <c r="AB1567" s="26">
        <f t="shared" si="521"/>
        <v>24</v>
      </c>
      <c r="AC1567" s="73">
        <f t="shared" si="522"/>
        <v>19.2</v>
      </c>
      <c r="AD1567" s="73">
        <f t="shared" si="523"/>
        <v>18</v>
      </c>
      <c r="AE1567" s="73">
        <f t="shared" si="524"/>
        <v>0.239</v>
      </c>
      <c r="AF1567" s="82" t="b">
        <f t="shared" si="525"/>
        <v>1</v>
      </c>
    </row>
    <row r="1568" spans="1:33">
      <c r="A1568" s="61" t="s">
        <v>3685</v>
      </c>
      <c r="B1568" s="62" t="s">
        <v>2541</v>
      </c>
      <c r="C1568" s="62" t="s">
        <v>4687</v>
      </c>
      <c r="D1568" s="62">
        <v>42279082</v>
      </c>
      <c r="E1568" s="58" t="str">
        <f t="shared" si="514"/>
        <v>KG-ARI-1911-00212-04914/42279082</v>
      </c>
      <c r="F1568" s="19" t="s">
        <v>2565</v>
      </c>
      <c r="G1568" s="19" t="s">
        <v>2572</v>
      </c>
      <c r="H1568" s="45">
        <v>43756</v>
      </c>
      <c r="I1568" s="46">
        <v>3</v>
      </c>
      <c r="J1568" s="46">
        <v>36</v>
      </c>
      <c r="K1568" s="67">
        <f t="shared" si="515"/>
        <v>12</v>
      </c>
      <c r="L1568" s="47">
        <v>4.45</v>
      </c>
      <c r="M1568" s="68">
        <f t="shared" si="516"/>
        <v>13.35</v>
      </c>
      <c r="N1568" s="46">
        <v>37.5</v>
      </c>
      <c r="O1568" s="46">
        <v>38</v>
      </c>
      <c r="P1568" s="46">
        <v>12.5</v>
      </c>
      <c r="Q1568" s="73">
        <f t="shared" si="517"/>
        <v>0.018</v>
      </c>
      <c r="R1568" s="67">
        <f t="shared" si="518"/>
        <v>0.05</v>
      </c>
      <c r="S1568" s="74">
        <f t="shared" si="519"/>
        <v>0.333333333333333</v>
      </c>
      <c r="T1568" s="51">
        <v>12</v>
      </c>
      <c r="U1568" s="52" t="s">
        <v>4005</v>
      </c>
      <c r="V1568" s="26">
        <f>IF(E1568="","",SUMIF(OUTBOUND!$G:$G,WMS!E1568,OUTBOUND!$L:$L))</f>
        <v>3</v>
      </c>
      <c r="W1568" s="26">
        <f>IF(E1568="","",SUMIF(OUTBOUND!$G:$G,WMS!E1568,OUTBOUND!$M:$M))</f>
        <v>36</v>
      </c>
      <c r="X1568" s="73">
        <f>IF(E1568="","",SUMIF(OUTBOUND!$G:$G,WMS!E1568,OUTBOUND!$O:$O))</f>
        <v>13.35</v>
      </c>
      <c r="Y1568" s="73">
        <f>IF(E1568="","",SUMIF(OUTBOUND!$G:$G,WMS!E1568,OUTBOUND!$AC:$AC))</f>
        <v>12</v>
      </c>
      <c r="Z1568" s="73">
        <f>IF(E1568="","",SUMIF(OUTBOUND!$G:$G,WMS!E1568,OUTBOUND!$P:$P))</f>
        <v>0.054</v>
      </c>
      <c r="AA1568" s="26">
        <f t="shared" si="520"/>
        <v>0</v>
      </c>
      <c r="AB1568" s="26">
        <f t="shared" si="521"/>
        <v>0</v>
      </c>
      <c r="AC1568" s="73">
        <f t="shared" si="522"/>
        <v>0</v>
      </c>
      <c r="AD1568" s="73">
        <f t="shared" si="523"/>
        <v>1.24344978758018e-14</v>
      </c>
      <c r="AE1568" s="73">
        <f t="shared" si="524"/>
        <v>-0.004</v>
      </c>
      <c r="AF1568" s="82" t="e">
        <f t="shared" si="525"/>
        <v>#DIV/0!</v>
      </c>
      <c r="AG1568" s="60" t="s">
        <v>3310</v>
      </c>
    </row>
    <row r="1569" spans="1:33">
      <c r="A1569" s="61" t="s">
        <v>3685</v>
      </c>
      <c r="B1569" s="62" t="s">
        <v>2541</v>
      </c>
      <c r="C1569" s="62" t="s">
        <v>4687</v>
      </c>
      <c r="D1569" s="62">
        <v>42565352</v>
      </c>
      <c r="E1569" s="58" t="str">
        <f t="shared" si="514"/>
        <v>KG-ARI-1911-00212-04914/42565352</v>
      </c>
      <c r="F1569" s="19" t="s">
        <v>2565</v>
      </c>
      <c r="G1569" s="19" t="s">
        <v>2574</v>
      </c>
      <c r="H1569" s="45">
        <v>43756</v>
      </c>
      <c r="I1569" s="46">
        <v>4</v>
      </c>
      <c r="J1569" s="46">
        <v>48</v>
      </c>
      <c r="K1569" s="67">
        <f t="shared" si="515"/>
        <v>12</v>
      </c>
      <c r="L1569" s="47">
        <v>4.9</v>
      </c>
      <c r="M1569" s="68">
        <f t="shared" si="516"/>
        <v>19.6</v>
      </c>
      <c r="N1569" s="46">
        <v>44.5</v>
      </c>
      <c r="O1569" s="46">
        <v>27</v>
      </c>
      <c r="P1569" s="46">
        <v>22.5</v>
      </c>
      <c r="Q1569" s="73">
        <f t="shared" si="517"/>
        <v>0.027</v>
      </c>
      <c r="R1569" s="67">
        <f t="shared" si="518"/>
        <v>0.11</v>
      </c>
      <c r="S1569" s="74">
        <f t="shared" si="519"/>
        <v>0.35</v>
      </c>
      <c r="T1569" s="51">
        <v>16.8</v>
      </c>
      <c r="U1569" s="52" t="s">
        <v>4005</v>
      </c>
      <c r="V1569" s="26">
        <f>IF(E1569="","",SUMIF(OUTBOUND!$G:$G,WMS!E1569,OUTBOUND!$L:$L))</f>
        <v>4</v>
      </c>
      <c r="W1569" s="26">
        <f>IF(E1569="","",SUMIF(OUTBOUND!$G:$G,WMS!E1569,OUTBOUND!$M:$M))</f>
        <v>48</v>
      </c>
      <c r="X1569" s="73">
        <f>IF(E1569="","",SUMIF(OUTBOUND!$G:$G,WMS!E1569,OUTBOUND!$O:$O))</f>
        <v>19.6</v>
      </c>
      <c r="Y1569" s="73">
        <f>IF(E1569="","",SUMIF(OUTBOUND!$G:$G,WMS!E1569,OUTBOUND!$AC:$AC))</f>
        <v>16.8</v>
      </c>
      <c r="Z1569" s="73">
        <f>IF(E1569="","",SUMIF(OUTBOUND!$G:$G,WMS!E1569,OUTBOUND!$P:$P))</f>
        <v>0.108</v>
      </c>
      <c r="AA1569" s="26">
        <f t="shared" si="520"/>
        <v>0</v>
      </c>
      <c r="AB1569" s="26">
        <f t="shared" si="521"/>
        <v>0</v>
      </c>
      <c r="AC1569" s="73">
        <f t="shared" si="522"/>
        <v>0</v>
      </c>
      <c r="AD1569" s="73">
        <f t="shared" si="523"/>
        <v>0</v>
      </c>
      <c r="AE1569" s="73">
        <f t="shared" si="524"/>
        <v>0.002</v>
      </c>
      <c r="AF1569" s="82" t="e">
        <f t="shared" si="525"/>
        <v>#DIV/0!</v>
      </c>
      <c r="AG1569" s="60" t="s">
        <v>3310</v>
      </c>
    </row>
    <row r="1570" spans="1:32">
      <c r="A1570" s="43" t="s">
        <v>3685</v>
      </c>
      <c r="B1570" s="19" t="s">
        <v>2541</v>
      </c>
      <c r="C1570" s="19" t="s">
        <v>4687</v>
      </c>
      <c r="D1570" s="19">
        <v>41420751</v>
      </c>
      <c r="E1570" s="58" t="str">
        <f t="shared" si="514"/>
        <v>KG-ARI-1911-00212-04914/41420751</v>
      </c>
      <c r="F1570" s="19" t="s">
        <v>2565</v>
      </c>
      <c r="G1570" s="19" t="s">
        <v>2575</v>
      </c>
      <c r="H1570" s="45">
        <v>43756</v>
      </c>
      <c r="I1570" s="46">
        <v>14</v>
      </c>
      <c r="J1570" s="46">
        <v>84</v>
      </c>
      <c r="K1570" s="67">
        <f t="shared" si="515"/>
        <v>6</v>
      </c>
      <c r="L1570" s="47">
        <v>3.85</v>
      </c>
      <c r="M1570" s="68">
        <f t="shared" si="516"/>
        <v>53.9</v>
      </c>
      <c r="N1570" s="46">
        <v>44</v>
      </c>
      <c r="O1570" s="46">
        <v>21</v>
      </c>
      <c r="P1570" s="46">
        <v>36</v>
      </c>
      <c r="Q1570" s="73">
        <f t="shared" si="517"/>
        <v>0.033</v>
      </c>
      <c r="R1570" s="67">
        <f t="shared" si="518"/>
        <v>0.47</v>
      </c>
      <c r="S1570" s="74">
        <f t="shared" si="519"/>
        <v>0.58</v>
      </c>
      <c r="T1570" s="51">
        <v>48.72</v>
      </c>
      <c r="U1570" s="52" t="s">
        <v>4414</v>
      </c>
      <c r="V1570" s="26">
        <f>IF(E1570="","",SUMIF(OUTBOUND!$G:$G,WMS!E1570,OUTBOUND!$L:$L))</f>
        <v>0</v>
      </c>
      <c r="W1570" s="26">
        <f>IF(E1570="","",SUMIF(OUTBOUND!$G:$G,WMS!E1570,OUTBOUND!$M:$M))</f>
        <v>0</v>
      </c>
      <c r="X1570" s="73">
        <f>IF(E1570="","",SUMIF(OUTBOUND!$G:$G,WMS!E1570,OUTBOUND!$O:$O))</f>
        <v>0</v>
      </c>
      <c r="Y1570" s="73">
        <f>IF(E1570="","",SUMIF(OUTBOUND!$G:$G,WMS!E1570,OUTBOUND!$AC:$AC))</f>
        <v>0</v>
      </c>
      <c r="Z1570" s="73">
        <f>IF(E1570="","",SUMIF(OUTBOUND!$G:$G,WMS!E1570,OUTBOUND!$P:$P))</f>
        <v>0</v>
      </c>
      <c r="AA1570" s="26">
        <f t="shared" si="520"/>
        <v>14</v>
      </c>
      <c r="AB1570" s="26">
        <f t="shared" si="521"/>
        <v>84</v>
      </c>
      <c r="AC1570" s="73">
        <f t="shared" si="522"/>
        <v>53.9</v>
      </c>
      <c r="AD1570" s="73">
        <f t="shared" si="523"/>
        <v>48.72</v>
      </c>
      <c r="AE1570" s="73">
        <f t="shared" si="524"/>
        <v>0.47</v>
      </c>
      <c r="AF1570" s="82" t="b">
        <f t="shared" si="525"/>
        <v>1</v>
      </c>
    </row>
    <row r="1571" spans="1:32">
      <c r="A1571" s="43" t="s">
        <v>3685</v>
      </c>
      <c r="B1571" s="19" t="s">
        <v>2541</v>
      </c>
      <c r="C1571" s="19" t="s">
        <v>4687</v>
      </c>
      <c r="D1571" s="19">
        <v>42494652</v>
      </c>
      <c r="E1571" s="58" t="str">
        <f t="shared" si="514"/>
        <v>KG-ARI-1911-00212-04914/42494652</v>
      </c>
      <c r="F1571" s="19" t="s">
        <v>2565</v>
      </c>
      <c r="G1571" s="19" t="s">
        <v>2576</v>
      </c>
      <c r="H1571" s="45">
        <v>43756</v>
      </c>
      <c r="I1571" s="46">
        <v>3</v>
      </c>
      <c r="J1571" s="46">
        <v>24</v>
      </c>
      <c r="K1571" s="67">
        <f t="shared" si="515"/>
        <v>8</v>
      </c>
      <c r="L1571" s="47">
        <v>3.35</v>
      </c>
      <c r="M1571" s="68">
        <f t="shared" si="516"/>
        <v>10.05</v>
      </c>
      <c r="N1571" s="46">
        <v>60</v>
      </c>
      <c r="O1571" s="46">
        <v>31.5</v>
      </c>
      <c r="P1571" s="46">
        <v>36</v>
      </c>
      <c r="Q1571" s="73">
        <f t="shared" si="517"/>
        <v>0.068</v>
      </c>
      <c r="R1571" s="67">
        <f t="shared" si="518"/>
        <v>0.2</v>
      </c>
      <c r="S1571" s="74">
        <f t="shared" si="519"/>
        <v>0.35</v>
      </c>
      <c r="T1571" s="51">
        <v>8.4</v>
      </c>
      <c r="U1571" s="52" t="s">
        <v>4277</v>
      </c>
      <c r="V1571" s="26">
        <f>IF(E1571="","",SUMIF(OUTBOUND!$G:$G,WMS!E1571,OUTBOUND!$L:$L))</f>
        <v>0</v>
      </c>
      <c r="W1571" s="26">
        <f>IF(E1571="","",SUMIF(OUTBOUND!$G:$G,WMS!E1571,OUTBOUND!$M:$M))</f>
        <v>0</v>
      </c>
      <c r="X1571" s="73">
        <f>IF(E1571="","",SUMIF(OUTBOUND!$G:$G,WMS!E1571,OUTBOUND!$O:$O))</f>
        <v>0</v>
      </c>
      <c r="Y1571" s="73">
        <f>IF(E1571="","",SUMIF(OUTBOUND!$G:$G,WMS!E1571,OUTBOUND!$AC:$AC))</f>
        <v>0</v>
      </c>
      <c r="Z1571" s="73">
        <f>IF(E1571="","",SUMIF(OUTBOUND!$G:$G,WMS!E1571,OUTBOUND!$P:$P))</f>
        <v>0</v>
      </c>
      <c r="AA1571" s="26">
        <f t="shared" si="520"/>
        <v>3</v>
      </c>
      <c r="AB1571" s="26">
        <f t="shared" si="521"/>
        <v>24</v>
      </c>
      <c r="AC1571" s="73">
        <f t="shared" si="522"/>
        <v>10.05</v>
      </c>
      <c r="AD1571" s="73">
        <f t="shared" si="523"/>
        <v>8.4</v>
      </c>
      <c r="AE1571" s="73">
        <f t="shared" si="524"/>
        <v>0.2</v>
      </c>
      <c r="AF1571" s="82" t="b">
        <f t="shared" si="525"/>
        <v>1</v>
      </c>
    </row>
    <row r="1572" spans="1:32">
      <c r="A1572" s="43" t="s">
        <v>3685</v>
      </c>
      <c r="B1572" s="19" t="s">
        <v>2541</v>
      </c>
      <c r="C1572" s="19" t="s">
        <v>4687</v>
      </c>
      <c r="D1572" s="19">
        <v>42494683</v>
      </c>
      <c r="E1572" s="58" t="str">
        <f t="shared" si="514"/>
        <v>KG-ARI-1911-00212-04914/42494683</v>
      </c>
      <c r="F1572" s="19" t="s">
        <v>2565</v>
      </c>
      <c r="G1572" s="19" t="s">
        <v>2577</v>
      </c>
      <c r="H1572" s="45">
        <v>43756</v>
      </c>
      <c r="I1572" s="46">
        <v>10</v>
      </c>
      <c r="J1572" s="46">
        <v>240</v>
      </c>
      <c r="K1572" s="67">
        <f t="shared" si="515"/>
        <v>24</v>
      </c>
      <c r="L1572" s="47">
        <v>8.1</v>
      </c>
      <c r="M1572" s="68">
        <f t="shared" si="516"/>
        <v>81</v>
      </c>
      <c r="N1572" s="46">
        <v>41.5</v>
      </c>
      <c r="O1572" s="46">
        <v>33</v>
      </c>
      <c r="P1572" s="46">
        <v>56</v>
      </c>
      <c r="Q1572" s="73">
        <f t="shared" si="517"/>
        <v>0.077</v>
      </c>
      <c r="R1572" s="67">
        <f t="shared" si="518"/>
        <v>0.77</v>
      </c>
      <c r="S1572" s="74">
        <f t="shared" si="519"/>
        <v>0.316666666666667</v>
      </c>
      <c r="T1572" s="51">
        <v>76</v>
      </c>
      <c r="U1572" s="52" t="s">
        <v>4277</v>
      </c>
      <c r="V1572" s="26">
        <f>IF(E1572="","",SUMIF(OUTBOUND!$G:$G,WMS!E1572,OUTBOUND!$L:$L))</f>
        <v>0</v>
      </c>
      <c r="W1572" s="26">
        <f>IF(E1572="","",SUMIF(OUTBOUND!$G:$G,WMS!E1572,OUTBOUND!$M:$M))</f>
        <v>0</v>
      </c>
      <c r="X1572" s="73">
        <f>IF(E1572="","",SUMIF(OUTBOUND!$G:$G,WMS!E1572,OUTBOUND!$O:$O))</f>
        <v>0</v>
      </c>
      <c r="Y1572" s="73">
        <f>IF(E1572="","",SUMIF(OUTBOUND!$G:$G,WMS!E1572,OUTBOUND!$AC:$AC))</f>
        <v>0</v>
      </c>
      <c r="Z1572" s="73">
        <f>IF(E1572="","",SUMIF(OUTBOUND!$G:$G,WMS!E1572,OUTBOUND!$P:$P))</f>
        <v>0</v>
      </c>
      <c r="AA1572" s="26">
        <f t="shared" si="520"/>
        <v>10</v>
      </c>
      <c r="AB1572" s="26">
        <f t="shared" si="521"/>
        <v>240</v>
      </c>
      <c r="AC1572" s="73">
        <f t="shared" si="522"/>
        <v>81</v>
      </c>
      <c r="AD1572" s="73">
        <f t="shared" si="523"/>
        <v>76</v>
      </c>
      <c r="AE1572" s="73">
        <f t="shared" si="524"/>
        <v>0.77</v>
      </c>
      <c r="AF1572" s="82" t="b">
        <f t="shared" si="525"/>
        <v>1</v>
      </c>
    </row>
    <row r="1573" spans="1:32">
      <c r="A1573" s="83" t="s">
        <v>3685</v>
      </c>
      <c r="B1573" s="35" t="s">
        <v>2541</v>
      </c>
      <c r="C1573" s="35" t="s">
        <v>4687</v>
      </c>
      <c r="D1573" s="35" t="s">
        <v>4689</v>
      </c>
      <c r="E1573" s="58" t="str">
        <f t="shared" si="514"/>
        <v>KG-ARI-1911-00212-04914/42808800B</v>
      </c>
      <c r="F1573" s="19" t="s">
        <v>2579</v>
      </c>
      <c r="G1573" s="19" t="s">
        <v>2580</v>
      </c>
      <c r="H1573" s="45">
        <v>43756</v>
      </c>
      <c r="I1573" s="46">
        <v>3</v>
      </c>
      <c r="J1573" s="46">
        <v>12</v>
      </c>
      <c r="K1573" s="67">
        <f t="shared" si="515"/>
        <v>4</v>
      </c>
      <c r="L1573" s="47">
        <v>10.35</v>
      </c>
      <c r="M1573" s="68">
        <f t="shared" si="516"/>
        <v>31.05</v>
      </c>
      <c r="N1573" s="46">
        <v>48</v>
      </c>
      <c r="O1573" s="46">
        <v>39</v>
      </c>
      <c r="P1573" s="46">
        <v>33</v>
      </c>
      <c r="Q1573" s="73">
        <f t="shared" si="517"/>
        <v>0.062</v>
      </c>
      <c r="R1573" s="67">
        <f t="shared" si="518"/>
        <v>0.19</v>
      </c>
      <c r="S1573" s="74">
        <f t="shared" si="519"/>
        <v>1.52</v>
      </c>
      <c r="T1573" s="51">
        <v>18.24</v>
      </c>
      <c r="U1573" s="52" t="s">
        <v>4277</v>
      </c>
      <c r="V1573" s="26">
        <f>IF(E1573="","",SUMIF(OUTBOUND!$G:$G,WMS!E1573,OUTBOUND!$L:$L))</f>
        <v>0</v>
      </c>
      <c r="W1573" s="26">
        <f>IF(E1573="","",SUMIF(OUTBOUND!$G:$G,WMS!E1573,OUTBOUND!$M:$M))</f>
        <v>0</v>
      </c>
      <c r="X1573" s="73">
        <f>IF(E1573="","",SUMIF(OUTBOUND!$G:$G,WMS!E1573,OUTBOUND!$O:$O))</f>
        <v>0</v>
      </c>
      <c r="Y1573" s="73">
        <f>IF(E1573="","",SUMIF(OUTBOUND!$G:$G,WMS!E1573,OUTBOUND!$AC:$AC))</f>
        <v>0</v>
      </c>
      <c r="Z1573" s="73">
        <f>IF(E1573="","",SUMIF(OUTBOUND!$G:$G,WMS!E1573,OUTBOUND!$P:$P))</f>
        <v>0</v>
      </c>
      <c r="AA1573" s="26">
        <f t="shared" si="520"/>
        <v>3</v>
      </c>
      <c r="AB1573" s="26">
        <f t="shared" si="521"/>
        <v>12</v>
      </c>
      <c r="AC1573" s="73">
        <f t="shared" si="522"/>
        <v>31.05</v>
      </c>
      <c r="AD1573" s="73">
        <f t="shared" si="523"/>
        <v>18.24</v>
      </c>
      <c r="AE1573" s="73">
        <f t="shared" si="524"/>
        <v>0.19</v>
      </c>
      <c r="AF1573" s="82" t="b">
        <f t="shared" si="525"/>
        <v>1</v>
      </c>
    </row>
    <row r="1574" spans="1:32">
      <c r="A1574" s="43" t="s">
        <v>3685</v>
      </c>
      <c r="B1574" s="19" t="s">
        <v>2581</v>
      </c>
      <c r="C1574" s="19" t="s">
        <v>4690</v>
      </c>
      <c r="D1574" s="19" t="s">
        <v>4086</v>
      </c>
      <c r="E1574" s="58" t="str">
        <f t="shared" si="514"/>
        <v>KG-ARI-1911-00212-04909/42675853</v>
      </c>
      <c r="F1574" s="19" t="s">
        <v>2583</v>
      </c>
      <c r="G1574" s="19" t="s">
        <v>2586</v>
      </c>
      <c r="H1574" s="45">
        <v>43762</v>
      </c>
      <c r="I1574" s="46">
        <v>8</v>
      </c>
      <c r="J1574" s="46">
        <v>48</v>
      </c>
      <c r="K1574" s="67">
        <f t="shared" si="515"/>
        <v>6</v>
      </c>
      <c r="L1574" s="47">
        <v>7.125</v>
      </c>
      <c r="M1574" s="68">
        <f t="shared" si="516"/>
        <v>57</v>
      </c>
      <c r="N1574" s="46">
        <v>45.72</v>
      </c>
      <c r="O1574" s="46">
        <v>28.575</v>
      </c>
      <c r="P1574" s="46">
        <v>44.768</v>
      </c>
      <c r="Q1574" s="73">
        <f t="shared" si="517"/>
        <v>0.058</v>
      </c>
      <c r="R1574" s="67">
        <f t="shared" si="518"/>
        <v>0.47</v>
      </c>
      <c r="S1574" s="74">
        <f t="shared" si="519"/>
        <v>0.854166666666667</v>
      </c>
      <c r="T1574" s="51">
        <v>41</v>
      </c>
      <c r="U1574" s="52" t="s">
        <v>4045</v>
      </c>
      <c r="V1574" s="26">
        <f>IF(E1574="","",SUMIF(OUTBOUND!$G:$G,WMS!E1574,OUTBOUND!$L:$L))</f>
        <v>0</v>
      </c>
      <c r="W1574" s="26">
        <f>IF(E1574="","",SUMIF(OUTBOUND!$G:$G,WMS!E1574,OUTBOUND!$M:$M))</f>
        <v>0</v>
      </c>
      <c r="X1574" s="73">
        <f>IF(E1574="","",SUMIF(OUTBOUND!$G:$G,WMS!E1574,OUTBOUND!$O:$O))</f>
        <v>0</v>
      </c>
      <c r="Y1574" s="73">
        <f>IF(E1574="","",SUMIF(OUTBOUND!$G:$G,WMS!E1574,OUTBOUND!$AC:$AC))</f>
        <v>0</v>
      </c>
      <c r="Z1574" s="73">
        <f>IF(E1574="","",SUMIF(OUTBOUND!$G:$G,WMS!E1574,OUTBOUND!$P:$P))</f>
        <v>0</v>
      </c>
      <c r="AA1574" s="26">
        <f t="shared" si="520"/>
        <v>8</v>
      </c>
      <c r="AB1574" s="26">
        <f t="shared" si="521"/>
        <v>48</v>
      </c>
      <c r="AC1574" s="73">
        <f t="shared" si="522"/>
        <v>57</v>
      </c>
      <c r="AD1574" s="73">
        <f t="shared" si="523"/>
        <v>41</v>
      </c>
      <c r="AE1574" s="73">
        <f t="shared" si="524"/>
        <v>0.47</v>
      </c>
      <c r="AF1574" s="82" t="b">
        <f t="shared" si="525"/>
        <v>1</v>
      </c>
    </row>
    <row r="1575" spans="1:32">
      <c r="A1575" s="43" t="s">
        <v>3685</v>
      </c>
      <c r="B1575" s="19" t="s">
        <v>2581</v>
      </c>
      <c r="C1575" s="19" t="s">
        <v>4690</v>
      </c>
      <c r="D1575" s="19" t="s">
        <v>4691</v>
      </c>
      <c r="E1575" s="58" t="str">
        <f t="shared" si="514"/>
        <v>KG-ARI-1911-00212-04909/42718888</v>
      </c>
      <c r="F1575" s="19" t="s">
        <v>2583</v>
      </c>
      <c r="G1575" s="19" t="s">
        <v>2584</v>
      </c>
      <c r="H1575" s="45">
        <v>43762</v>
      </c>
      <c r="I1575" s="46">
        <v>6</v>
      </c>
      <c r="J1575" s="46">
        <v>24</v>
      </c>
      <c r="K1575" s="67">
        <f t="shared" si="515"/>
        <v>4</v>
      </c>
      <c r="L1575" s="47">
        <v>3.83333333333333</v>
      </c>
      <c r="M1575" s="68">
        <f t="shared" si="516"/>
        <v>23</v>
      </c>
      <c r="N1575" s="46">
        <v>36.83</v>
      </c>
      <c r="O1575" s="46">
        <v>36.2</v>
      </c>
      <c r="P1575" s="46">
        <v>36.2</v>
      </c>
      <c r="Q1575" s="73">
        <f t="shared" si="517"/>
        <v>0.048</v>
      </c>
      <c r="R1575" s="67">
        <f t="shared" si="518"/>
        <v>0.29</v>
      </c>
      <c r="S1575" s="74">
        <f t="shared" si="519"/>
        <v>0.541666666666667</v>
      </c>
      <c r="T1575" s="51">
        <v>13</v>
      </c>
      <c r="U1575" s="52" t="s">
        <v>4210</v>
      </c>
      <c r="V1575" s="26">
        <f>IF(E1575="","",SUMIF(OUTBOUND!$G:$G,WMS!E1575,OUTBOUND!$L:$L))</f>
        <v>0</v>
      </c>
      <c r="W1575" s="26">
        <f>IF(E1575="","",SUMIF(OUTBOUND!$G:$G,WMS!E1575,OUTBOUND!$M:$M))</f>
        <v>0</v>
      </c>
      <c r="X1575" s="73">
        <f>IF(E1575="","",SUMIF(OUTBOUND!$G:$G,WMS!E1575,OUTBOUND!$O:$O))</f>
        <v>0</v>
      </c>
      <c r="Y1575" s="73">
        <f>IF(E1575="","",SUMIF(OUTBOUND!$G:$G,WMS!E1575,OUTBOUND!$AC:$AC))</f>
        <v>0</v>
      </c>
      <c r="Z1575" s="73">
        <f>IF(E1575="","",SUMIF(OUTBOUND!$G:$G,WMS!E1575,OUTBOUND!$P:$P))</f>
        <v>0</v>
      </c>
      <c r="AA1575" s="26">
        <f t="shared" si="520"/>
        <v>6</v>
      </c>
      <c r="AB1575" s="26">
        <f t="shared" si="521"/>
        <v>24</v>
      </c>
      <c r="AC1575" s="73">
        <f t="shared" si="522"/>
        <v>23</v>
      </c>
      <c r="AD1575" s="73">
        <f t="shared" si="523"/>
        <v>13</v>
      </c>
      <c r="AE1575" s="73">
        <f t="shared" si="524"/>
        <v>0.29</v>
      </c>
      <c r="AF1575" s="82" t="b">
        <f t="shared" si="525"/>
        <v>1</v>
      </c>
    </row>
    <row r="1576" spans="1:32">
      <c r="A1576" s="43" t="s">
        <v>3685</v>
      </c>
      <c r="B1576" s="19" t="s">
        <v>2581</v>
      </c>
      <c r="C1576" s="19" t="s">
        <v>4690</v>
      </c>
      <c r="D1576" s="19" t="s">
        <v>4692</v>
      </c>
      <c r="E1576" s="58" t="str">
        <f t="shared" si="514"/>
        <v>KG-ARI-1911-00212-04909/42718857</v>
      </c>
      <c r="F1576" s="19" t="s">
        <v>2583</v>
      </c>
      <c r="G1576" s="19" t="s">
        <v>2584</v>
      </c>
      <c r="H1576" s="45">
        <v>43762</v>
      </c>
      <c r="I1576" s="46">
        <v>6</v>
      </c>
      <c r="J1576" s="46">
        <v>24</v>
      </c>
      <c r="K1576" s="67">
        <f t="shared" si="515"/>
        <v>4</v>
      </c>
      <c r="L1576" s="47">
        <v>4</v>
      </c>
      <c r="M1576" s="68">
        <f t="shared" si="516"/>
        <v>24</v>
      </c>
      <c r="N1576" s="46">
        <v>38.74</v>
      </c>
      <c r="O1576" s="46">
        <v>36.2</v>
      </c>
      <c r="P1576" s="46">
        <v>37.47</v>
      </c>
      <c r="Q1576" s="73">
        <f t="shared" si="517"/>
        <v>0.053</v>
      </c>
      <c r="R1576" s="67">
        <f t="shared" si="518"/>
        <v>0.32</v>
      </c>
      <c r="S1576" s="74">
        <f t="shared" si="519"/>
        <v>0.541666666666667</v>
      </c>
      <c r="T1576" s="51">
        <v>13</v>
      </c>
      <c r="U1576" s="52" t="s">
        <v>4210</v>
      </c>
      <c r="V1576" s="26">
        <f>IF(E1576="","",SUMIF(OUTBOUND!$G:$G,WMS!E1576,OUTBOUND!$L:$L))</f>
        <v>0</v>
      </c>
      <c r="W1576" s="26">
        <f>IF(E1576="","",SUMIF(OUTBOUND!$G:$G,WMS!E1576,OUTBOUND!$M:$M))</f>
        <v>0</v>
      </c>
      <c r="X1576" s="73">
        <f>IF(E1576="","",SUMIF(OUTBOUND!$G:$G,WMS!E1576,OUTBOUND!$O:$O))</f>
        <v>0</v>
      </c>
      <c r="Y1576" s="73">
        <f>IF(E1576="","",SUMIF(OUTBOUND!$G:$G,WMS!E1576,OUTBOUND!$AC:$AC))</f>
        <v>0</v>
      </c>
      <c r="Z1576" s="73">
        <f>IF(E1576="","",SUMIF(OUTBOUND!$G:$G,WMS!E1576,OUTBOUND!$P:$P))</f>
        <v>0</v>
      </c>
      <c r="AA1576" s="26">
        <f t="shared" si="520"/>
        <v>6</v>
      </c>
      <c r="AB1576" s="26">
        <f t="shared" si="521"/>
        <v>24</v>
      </c>
      <c r="AC1576" s="73">
        <f t="shared" si="522"/>
        <v>24</v>
      </c>
      <c r="AD1576" s="73">
        <f t="shared" si="523"/>
        <v>13</v>
      </c>
      <c r="AE1576" s="73">
        <f t="shared" si="524"/>
        <v>0.32</v>
      </c>
      <c r="AF1576" s="82" t="b">
        <f t="shared" si="525"/>
        <v>1</v>
      </c>
    </row>
    <row r="1577" spans="1:32">
      <c r="A1577" s="43" t="s">
        <v>3685</v>
      </c>
      <c r="B1577" s="19" t="s">
        <v>2581</v>
      </c>
      <c r="C1577" s="19" t="s">
        <v>4690</v>
      </c>
      <c r="D1577" s="19" t="s">
        <v>4693</v>
      </c>
      <c r="E1577" s="58" t="str">
        <f t="shared" si="514"/>
        <v>KG-ARI-1911-00212-04909/42262305</v>
      </c>
      <c r="F1577" s="19" t="s">
        <v>2583</v>
      </c>
      <c r="G1577" s="19" t="s">
        <v>2587</v>
      </c>
      <c r="H1577" s="45">
        <v>43762</v>
      </c>
      <c r="I1577" s="46">
        <v>7</v>
      </c>
      <c r="J1577" s="46">
        <v>28</v>
      </c>
      <c r="K1577" s="67">
        <f t="shared" si="515"/>
        <v>4</v>
      </c>
      <c r="L1577" s="47">
        <v>3.85714285714286</v>
      </c>
      <c r="M1577" s="68">
        <f t="shared" si="516"/>
        <v>27</v>
      </c>
      <c r="N1577" s="46">
        <v>39.69</v>
      </c>
      <c r="O1577" s="46">
        <v>28.26</v>
      </c>
      <c r="P1577" s="46">
        <v>46.36</v>
      </c>
      <c r="Q1577" s="73">
        <f t="shared" si="517"/>
        <v>0.052</v>
      </c>
      <c r="R1577" s="67">
        <f t="shared" si="518"/>
        <v>0.36</v>
      </c>
      <c r="S1577" s="74">
        <f t="shared" si="519"/>
        <v>0.571428571428571</v>
      </c>
      <c r="T1577" s="51">
        <v>16</v>
      </c>
      <c r="U1577" s="52" t="s">
        <v>4210</v>
      </c>
      <c r="V1577" s="26">
        <f>IF(E1577="","",SUMIF(OUTBOUND!$G:$G,WMS!E1577,OUTBOUND!$L:$L))</f>
        <v>0</v>
      </c>
      <c r="W1577" s="26">
        <f>IF(E1577="","",SUMIF(OUTBOUND!$G:$G,WMS!E1577,OUTBOUND!$M:$M))</f>
        <v>0</v>
      </c>
      <c r="X1577" s="73">
        <f>IF(E1577="","",SUMIF(OUTBOUND!$G:$G,WMS!E1577,OUTBOUND!$O:$O))</f>
        <v>0</v>
      </c>
      <c r="Y1577" s="73">
        <f>IF(E1577="","",SUMIF(OUTBOUND!$G:$G,WMS!E1577,OUTBOUND!$AC:$AC))</f>
        <v>0</v>
      </c>
      <c r="Z1577" s="73">
        <f>IF(E1577="","",SUMIF(OUTBOUND!$G:$G,WMS!E1577,OUTBOUND!$P:$P))</f>
        <v>0</v>
      </c>
      <c r="AA1577" s="26">
        <f t="shared" si="520"/>
        <v>7</v>
      </c>
      <c r="AB1577" s="26">
        <f t="shared" si="521"/>
        <v>28</v>
      </c>
      <c r="AC1577" s="73">
        <f t="shared" si="522"/>
        <v>27</v>
      </c>
      <c r="AD1577" s="73">
        <f t="shared" si="523"/>
        <v>16</v>
      </c>
      <c r="AE1577" s="73">
        <f t="shared" si="524"/>
        <v>0.36</v>
      </c>
      <c r="AF1577" s="82" t="b">
        <f t="shared" si="525"/>
        <v>1</v>
      </c>
    </row>
    <row r="1578" spans="1:32">
      <c r="A1578" s="43" t="s">
        <v>3685</v>
      </c>
      <c r="B1578" s="19" t="s">
        <v>2581</v>
      </c>
      <c r="C1578" s="19" t="s">
        <v>4690</v>
      </c>
      <c r="D1578" s="19" t="s">
        <v>4694</v>
      </c>
      <c r="E1578" s="58" t="str">
        <f t="shared" si="514"/>
        <v>KG-ARI-1911-00212-04909/42267720</v>
      </c>
      <c r="F1578" s="19" t="s">
        <v>2583</v>
      </c>
      <c r="G1578" s="19" t="s">
        <v>2587</v>
      </c>
      <c r="H1578" s="45">
        <v>43762</v>
      </c>
      <c r="I1578" s="46">
        <v>4</v>
      </c>
      <c r="J1578" s="46">
        <v>24</v>
      </c>
      <c r="K1578" s="67">
        <f t="shared" si="515"/>
        <v>6</v>
      </c>
      <c r="L1578" s="47">
        <v>7.5</v>
      </c>
      <c r="M1578" s="68">
        <f t="shared" si="516"/>
        <v>30</v>
      </c>
      <c r="N1578" s="46">
        <v>43.82</v>
      </c>
      <c r="O1578" s="46">
        <v>38.1</v>
      </c>
      <c r="P1578" s="46">
        <v>57.15</v>
      </c>
      <c r="Q1578" s="73">
        <f t="shared" si="517"/>
        <v>0.095</v>
      </c>
      <c r="R1578" s="67">
        <f t="shared" si="518"/>
        <v>0.38</v>
      </c>
      <c r="S1578" s="74">
        <f t="shared" si="519"/>
        <v>0.541666666666667</v>
      </c>
      <c r="T1578" s="51">
        <v>13</v>
      </c>
      <c r="U1578" s="52" t="s">
        <v>4045</v>
      </c>
      <c r="V1578" s="26">
        <f>IF(E1578="","",SUMIF(OUTBOUND!$G:$G,WMS!E1578,OUTBOUND!$L:$L))</f>
        <v>0</v>
      </c>
      <c r="W1578" s="26">
        <f>IF(E1578="","",SUMIF(OUTBOUND!$G:$G,WMS!E1578,OUTBOUND!$M:$M))</f>
        <v>0</v>
      </c>
      <c r="X1578" s="73">
        <f>IF(E1578="","",SUMIF(OUTBOUND!$G:$G,WMS!E1578,OUTBOUND!$O:$O))</f>
        <v>0</v>
      </c>
      <c r="Y1578" s="73">
        <f>IF(E1578="","",SUMIF(OUTBOUND!$G:$G,WMS!E1578,OUTBOUND!$AC:$AC))</f>
        <v>0</v>
      </c>
      <c r="Z1578" s="73">
        <f>IF(E1578="","",SUMIF(OUTBOUND!$G:$G,WMS!E1578,OUTBOUND!$P:$P))</f>
        <v>0</v>
      </c>
      <c r="AA1578" s="26">
        <f t="shared" si="520"/>
        <v>4</v>
      </c>
      <c r="AB1578" s="26">
        <f t="shared" si="521"/>
        <v>24</v>
      </c>
      <c r="AC1578" s="73">
        <f t="shared" si="522"/>
        <v>30</v>
      </c>
      <c r="AD1578" s="73">
        <f t="shared" si="523"/>
        <v>13</v>
      </c>
      <c r="AE1578" s="73">
        <f t="shared" si="524"/>
        <v>0.38</v>
      </c>
      <c r="AF1578" s="82" t="b">
        <f t="shared" si="525"/>
        <v>1</v>
      </c>
    </row>
    <row r="1579" spans="1:32">
      <c r="A1579" s="43" t="s">
        <v>3685</v>
      </c>
      <c r="B1579" s="19" t="s">
        <v>2589</v>
      </c>
      <c r="C1579" s="19" t="s">
        <v>4695</v>
      </c>
      <c r="D1579" s="19" t="s">
        <v>4322</v>
      </c>
      <c r="E1579" s="58" t="str">
        <f t="shared" si="514"/>
        <v>KG-ARI-1911-00212-04926/42687870</v>
      </c>
      <c r="F1579" s="19" t="s">
        <v>2591</v>
      </c>
      <c r="G1579" s="19" t="s">
        <v>2592</v>
      </c>
      <c r="H1579" s="45">
        <v>43762</v>
      </c>
      <c r="I1579" s="46">
        <v>10</v>
      </c>
      <c r="J1579" s="46">
        <v>160</v>
      </c>
      <c r="K1579" s="67">
        <f t="shared" si="515"/>
        <v>16</v>
      </c>
      <c r="L1579" s="47">
        <v>5.77</v>
      </c>
      <c r="M1579" s="68">
        <f t="shared" si="516"/>
        <v>57.7</v>
      </c>
      <c r="N1579" s="46">
        <v>42.8</v>
      </c>
      <c r="O1579" s="46">
        <v>39.8</v>
      </c>
      <c r="P1579" s="46">
        <v>28</v>
      </c>
      <c r="Q1579" s="73">
        <f t="shared" si="517"/>
        <v>0.048</v>
      </c>
      <c r="R1579" s="67">
        <f t="shared" si="518"/>
        <v>0.48</v>
      </c>
      <c r="S1579" s="74">
        <f t="shared" si="519"/>
        <v>0.238125</v>
      </c>
      <c r="T1579" s="51">
        <v>38.1</v>
      </c>
      <c r="U1579" s="52" t="s">
        <v>4696</v>
      </c>
      <c r="V1579" s="26">
        <f>IF(E1579="","",SUMIF(OUTBOUND!$G:$G,WMS!E1579,OUTBOUND!$L:$L))</f>
        <v>0</v>
      </c>
      <c r="W1579" s="26">
        <f>IF(E1579="","",SUMIF(OUTBOUND!$G:$G,WMS!E1579,OUTBOUND!$M:$M))</f>
        <v>0</v>
      </c>
      <c r="X1579" s="73">
        <f>IF(E1579="","",SUMIF(OUTBOUND!$G:$G,WMS!E1579,OUTBOUND!$O:$O))</f>
        <v>0</v>
      </c>
      <c r="Y1579" s="73">
        <f>IF(E1579="","",SUMIF(OUTBOUND!$G:$G,WMS!E1579,OUTBOUND!$AC:$AC))</f>
        <v>0</v>
      </c>
      <c r="Z1579" s="73">
        <f>IF(E1579="","",SUMIF(OUTBOUND!$G:$G,WMS!E1579,OUTBOUND!$P:$P))</f>
        <v>0</v>
      </c>
      <c r="AA1579" s="26">
        <f t="shared" si="520"/>
        <v>10</v>
      </c>
      <c r="AB1579" s="26">
        <f t="shared" si="521"/>
        <v>160</v>
      </c>
      <c r="AC1579" s="73">
        <f t="shared" si="522"/>
        <v>57.7</v>
      </c>
      <c r="AD1579" s="73">
        <f t="shared" si="523"/>
        <v>38.1</v>
      </c>
      <c r="AE1579" s="73">
        <f t="shared" si="524"/>
        <v>0.48</v>
      </c>
      <c r="AF1579" s="82" t="b">
        <f t="shared" si="525"/>
        <v>1</v>
      </c>
    </row>
    <row r="1580" spans="1:32">
      <c r="A1580" s="43" t="s">
        <v>3685</v>
      </c>
      <c r="B1580" s="19" t="s">
        <v>2593</v>
      </c>
      <c r="C1580" s="19" t="s">
        <v>4697</v>
      </c>
      <c r="D1580" s="19" t="s">
        <v>4404</v>
      </c>
      <c r="E1580" s="58" t="str">
        <f t="shared" si="514"/>
        <v>KG-ARI-1911-00212-05061/42272366</v>
      </c>
      <c r="F1580" s="19" t="s">
        <v>2595</v>
      </c>
      <c r="G1580" s="19" t="s">
        <v>2596</v>
      </c>
      <c r="H1580" s="45">
        <v>43762</v>
      </c>
      <c r="I1580" s="46">
        <v>11</v>
      </c>
      <c r="J1580" s="46">
        <v>44</v>
      </c>
      <c r="K1580" s="67">
        <f t="shared" si="515"/>
        <v>4</v>
      </c>
      <c r="L1580" s="47">
        <v>3.74</v>
      </c>
      <c r="M1580" s="68">
        <f t="shared" si="516"/>
        <v>41.14</v>
      </c>
      <c r="N1580" s="46">
        <v>62</v>
      </c>
      <c r="O1580" s="46">
        <v>14</v>
      </c>
      <c r="P1580" s="46">
        <v>24.5</v>
      </c>
      <c r="Q1580" s="73">
        <f t="shared" si="517"/>
        <v>0.021</v>
      </c>
      <c r="R1580" s="67">
        <f t="shared" si="518"/>
        <v>0.23</v>
      </c>
      <c r="S1580" s="74">
        <f t="shared" si="519"/>
        <v>0.86</v>
      </c>
      <c r="T1580" s="51">
        <v>37.84</v>
      </c>
      <c r="U1580" s="52" t="s">
        <v>4696</v>
      </c>
      <c r="V1580" s="26">
        <f>IF(E1580="","",SUMIF(OUTBOUND!$G:$G,WMS!E1580,OUTBOUND!$L:$L))</f>
        <v>0</v>
      </c>
      <c r="W1580" s="26">
        <f>IF(E1580="","",SUMIF(OUTBOUND!$G:$G,WMS!E1580,OUTBOUND!$M:$M))</f>
        <v>0</v>
      </c>
      <c r="X1580" s="73">
        <f>IF(E1580="","",SUMIF(OUTBOUND!$G:$G,WMS!E1580,OUTBOUND!$O:$O))</f>
        <v>0</v>
      </c>
      <c r="Y1580" s="73">
        <f>IF(E1580="","",SUMIF(OUTBOUND!$G:$G,WMS!E1580,OUTBOUND!$AC:$AC))</f>
        <v>0</v>
      </c>
      <c r="Z1580" s="73">
        <f>IF(E1580="","",SUMIF(OUTBOUND!$G:$G,WMS!E1580,OUTBOUND!$P:$P))</f>
        <v>0</v>
      </c>
      <c r="AA1580" s="26">
        <f t="shared" si="520"/>
        <v>11</v>
      </c>
      <c r="AB1580" s="26">
        <f t="shared" si="521"/>
        <v>44</v>
      </c>
      <c r="AC1580" s="73">
        <f t="shared" si="522"/>
        <v>41.14</v>
      </c>
      <c r="AD1580" s="73">
        <f t="shared" si="523"/>
        <v>37.84</v>
      </c>
      <c r="AE1580" s="73">
        <f t="shared" si="524"/>
        <v>0.23</v>
      </c>
      <c r="AF1580" s="82" t="b">
        <f t="shared" si="525"/>
        <v>1</v>
      </c>
    </row>
    <row r="1581" spans="1:32">
      <c r="A1581" s="43" t="s">
        <v>3685</v>
      </c>
      <c r="B1581" s="19" t="s">
        <v>2593</v>
      </c>
      <c r="C1581" s="19" t="s">
        <v>4697</v>
      </c>
      <c r="D1581" s="19">
        <v>42022084</v>
      </c>
      <c r="E1581" s="58" t="str">
        <f t="shared" si="514"/>
        <v>KG-ARI-1911-00212-05061/42022084</v>
      </c>
      <c r="F1581" s="19" t="s">
        <v>2598</v>
      </c>
      <c r="G1581" s="19" t="s">
        <v>2599</v>
      </c>
      <c r="H1581" s="45">
        <v>43762</v>
      </c>
      <c r="I1581" s="46">
        <v>6</v>
      </c>
      <c r="J1581" s="46">
        <v>24</v>
      </c>
      <c r="K1581" s="67">
        <f t="shared" si="515"/>
        <v>4</v>
      </c>
      <c r="L1581" s="47">
        <v>17</v>
      </c>
      <c r="M1581" s="68">
        <f t="shared" si="516"/>
        <v>102</v>
      </c>
      <c r="N1581" s="46">
        <v>150.8</v>
      </c>
      <c r="O1581" s="46">
        <v>18.5</v>
      </c>
      <c r="P1581" s="46">
        <v>36.5</v>
      </c>
      <c r="Q1581" s="73">
        <f t="shared" si="517"/>
        <v>0.102</v>
      </c>
      <c r="R1581" s="67">
        <f t="shared" si="518"/>
        <v>0.61</v>
      </c>
      <c r="S1581" s="74">
        <f t="shared" si="519"/>
        <v>4.25</v>
      </c>
      <c r="T1581" s="51">
        <v>102</v>
      </c>
      <c r="U1581" s="52" t="s">
        <v>4696</v>
      </c>
      <c r="V1581" s="26">
        <f>IF(E1581="","",SUMIF(OUTBOUND!$G:$G,WMS!E1581,OUTBOUND!$L:$L))</f>
        <v>0</v>
      </c>
      <c r="W1581" s="26">
        <f>IF(E1581="","",SUMIF(OUTBOUND!$G:$G,WMS!E1581,OUTBOUND!$M:$M))</f>
        <v>0</v>
      </c>
      <c r="X1581" s="73">
        <f>IF(E1581="","",SUMIF(OUTBOUND!$G:$G,WMS!E1581,OUTBOUND!$O:$O))</f>
        <v>0</v>
      </c>
      <c r="Y1581" s="73">
        <f>IF(E1581="","",SUMIF(OUTBOUND!$G:$G,WMS!E1581,OUTBOUND!$AC:$AC))</f>
        <v>0</v>
      </c>
      <c r="Z1581" s="73">
        <f>IF(E1581="","",SUMIF(OUTBOUND!$G:$G,WMS!E1581,OUTBOUND!$P:$P))</f>
        <v>0</v>
      </c>
      <c r="AA1581" s="26">
        <f t="shared" si="520"/>
        <v>6</v>
      </c>
      <c r="AB1581" s="26">
        <f t="shared" si="521"/>
        <v>24</v>
      </c>
      <c r="AC1581" s="73">
        <f t="shared" si="522"/>
        <v>102</v>
      </c>
      <c r="AD1581" s="73">
        <f t="shared" si="523"/>
        <v>102</v>
      </c>
      <c r="AE1581" s="73">
        <f t="shared" si="524"/>
        <v>0.61</v>
      </c>
      <c r="AF1581" s="82" t="b">
        <f t="shared" si="525"/>
        <v>1</v>
      </c>
    </row>
    <row r="1582" spans="1:32">
      <c r="A1582" s="43" t="s">
        <v>3685</v>
      </c>
      <c r="B1582" s="19" t="s">
        <v>2593</v>
      </c>
      <c r="C1582" s="19" t="s">
        <v>4697</v>
      </c>
      <c r="D1582" s="19">
        <v>42697121</v>
      </c>
      <c r="E1582" s="58" t="str">
        <f t="shared" si="514"/>
        <v>KG-ARI-1911-00212-05061/42697121</v>
      </c>
      <c r="F1582" s="19" t="s">
        <v>2601</v>
      </c>
      <c r="G1582" s="19" t="s">
        <v>2602</v>
      </c>
      <c r="H1582" s="45">
        <v>43762</v>
      </c>
      <c r="I1582" s="46">
        <v>8</v>
      </c>
      <c r="J1582" s="46">
        <v>32</v>
      </c>
      <c r="K1582" s="67">
        <f t="shared" si="515"/>
        <v>4</v>
      </c>
      <c r="L1582" s="47">
        <v>17.5</v>
      </c>
      <c r="M1582" s="68">
        <f t="shared" si="516"/>
        <v>140</v>
      </c>
      <c r="N1582" s="46">
        <v>44</v>
      </c>
      <c r="O1582" s="46">
        <v>31</v>
      </c>
      <c r="P1582" s="46">
        <v>81</v>
      </c>
      <c r="Q1582" s="73">
        <f t="shared" si="517"/>
        <v>0.11</v>
      </c>
      <c r="R1582" s="67">
        <f t="shared" si="518"/>
        <v>0.88</v>
      </c>
      <c r="S1582" s="74">
        <f t="shared" si="519"/>
        <v>3.7</v>
      </c>
      <c r="T1582" s="51">
        <v>118.4</v>
      </c>
      <c r="U1582" s="52" t="s">
        <v>4210</v>
      </c>
      <c r="V1582" s="26">
        <f>IF(E1582="","",SUMIF(OUTBOUND!$G:$G,WMS!E1582,OUTBOUND!$L:$L))</f>
        <v>0</v>
      </c>
      <c r="W1582" s="26">
        <f>IF(E1582="","",SUMIF(OUTBOUND!$G:$G,WMS!E1582,OUTBOUND!$M:$M))</f>
        <v>0</v>
      </c>
      <c r="X1582" s="73">
        <f>IF(E1582="","",SUMIF(OUTBOUND!$G:$G,WMS!E1582,OUTBOUND!$O:$O))</f>
        <v>0</v>
      </c>
      <c r="Y1582" s="73">
        <f>IF(E1582="","",SUMIF(OUTBOUND!$G:$G,WMS!E1582,OUTBOUND!$AC:$AC))</f>
        <v>0</v>
      </c>
      <c r="Z1582" s="73">
        <f>IF(E1582="","",SUMIF(OUTBOUND!$G:$G,WMS!E1582,OUTBOUND!$P:$P))</f>
        <v>0</v>
      </c>
      <c r="AA1582" s="26">
        <f t="shared" si="520"/>
        <v>8</v>
      </c>
      <c r="AB1582" s="26">
        <f t="shared" si="521"/>
        <v>32</v>
      </c>
      <c r="AC1582" s="73">
        <f t="shared" si="522"/>
        <v>140</v>
      </c>
      <c r="AD1582" s="73">
        <f t="shared" si="523"/>
        <v>118.4</v>
      </c>
      <c r="AE1582" s="73">
        <f t="shared" si="524"/>
        <v>0.88</v>
      </c>
      <c r="AF1582" s="82" t="b">
        <f t="shared" si="525"/>
        <v>1</v>
      </c>
    </row>
    <row r="1583" spans="1:32">
      <c r="A1583" s="43" t="s">
        <v>3685</v>
      </c>
      <c r="B1583" s="19" t="s">
        <v>2593</v>
      </c>
      <c r="C1583" s="19" t="s">
        <v>4697</v>
      </c>
      <c r="D1583" s="19">
        <v>42115397</v>
      </c>
      <c r="E1583" s="58" t="str">
        <f t="shared" si="514"/>
        <v>KG-ARI-1911-00212-05061/42115397</v>
      </c>
      <c r="F1583" s="19" t="s">
        <v>2601</v>
      </c>
      <c r="G1583" s="19" t="s">
        <v>2603</v>
      </c>
      <c r="H1583" s="45">
        <v>43762</v>
      </c>
      <c r="I1583" s="46">
        <v>8</v>
      </c>
      <c r="J1583" s="46">
        <v>16</v>
      </c>
      <c r="K1583" s="67">
        <f t="shared" si="515"/>
        <v>2</v>
      </c>
      <c r="L1583" s="47">
        <v>9.7</v>
      </c>
      <c r="M1583" s="68">
        <f t="shared" si="516"/>
        <v>77.6</v>
      </c>
      <c r="N1583" s="46">
        <v>107.5</v>
      </c>
      <c r="O1583" s="46">
        <v>18</v>
      </c>
      <c r="P1583" s="46">
        <v>72.5</v>
      </c>
      <c r="Q1583" s="73">
        <f t="shared" si="517"/>
        <v>0.14</v>
      </c>
      <c r="R1583" s="67">
        <f t="shared" si="518"/>
        <v>1.12</v>
      </c>
      <c r="S1583" s="74">
        <f t="shared" si="519"/>
        <v>4.085</v>
      </c>
      <c r="T1583" s="51">
        <v>65.36</v>
      </c>
      <c r="U1583" s="52" t="s">
        <v>4048</v>
      </c>
      <c r="V1583" s="26">
        <f>IF(E1583="","",SUMIF(OUTBOUND!$G:$G,WMS!E1583,OUTBOUND!$L:$L))</f>
        <v>0</v>
      </c>
      <c r="W1583" s="26">
        <f>IF(E1583="","",SUMIF(OUTBOUND!$G:$G,WMS!E1583,OUTBOUND!$M:$M))</f>
        <v>0</v>
      </c>
      <c r="X1583" s="73">
        <f>IF(E1583="","",SUMIF(OUTBOUND!$G:$G,WMS!E1583,OUTBOUND!$O:$O))</f>
        <v>0</v>
      </c>
      <c r="Y1583" s="73">
        <f>IF(E1583="","",SUMIF(OUTBOUND!$G:$G,WMS!E1583,OUTBOUND!$AC:$AC))</f>
        <v>0</v>
      </c>
      <c r="Z1583" s="73">
        <f>IF(E1583="","",SUMIF(OUTBOUND!$G:$G,WMS!E1583,OUTBOUND!$P:$P))</f>
        <v>0</v>
      </c>
      <c r="AA1583" s="26">
        <f t="shared" si="520"/>
        <v>8</v>
      </c>
      <c r="AB1583" s="26">
        <f t="shared" si="521"/>
        <v>16</v>
      </c>
      <c r="AC1583" s="73">
        <f t="shared" si="522"/>
        <v>77.6</v>
      </c>
      <c r="AD1583" s="73">
        <f t="shared" si="523"/>
        <v>65.36</v>
      </c>
      <c r="AE1583" s="73">
        <f t="shared" si="524"/>
        <v>1.12</v>
      </c>
      <c r="AF1583" s="82" t="b">
        <f t="shared" si="525"/>
        <v>1</v>
      </c>
    </row>
    <row r="1584" spans="1:32">
      <c r="A1584" s="43" t="s">
        <v>3685</v>
      </c>
      <c r="B1584" s="19" t="s">
        <v>2604</v>
      </c>
      <c r="C1584" s="19" t="s">
        <v>4698</v>
      </c>
      <c r="D1584" s="19">
        <v>42714880</v>
      </c>
      <c r="E1584" s="58" t="str">
        <f t="shared" si="514"/>
        <v>KG-ARI-1909-00203-04642/42714880</v>
      </c>
      <c r="F1584" s="19" t="s">
        <v>2606</v>
      </c>
      <c r="G1584" s="19" t="s">
        <v>2607</v>
      </c>
      <c r="H1584" s="45">
        <v>43762</v>
      </c>
      <c r="I1584" s="46">
        <v>52</v>
      </c>
      <c r="J1584" s="46">
        <v>1248</v>
      </c>
      <c r="K1584" s="67">
        <f t="shared" si="515"/>
        <v>24</v>
      </c>
      <c r="L1584" s="47">
        <v>1.88461538461538</v>
      </c>
      <c r="M1584" s="68">
        <f t="shared" si="516"/>
        <v>98</v>
      </c>
      <c r="N1584" s="46">
        <v>40</v>
      </c>
      <c r="O1584" s="46">
        <v>8</v>
      </c>
      <c r="P1584" s="46">
        <v>40</v>
      </c>
      <c r="Q1584" s="73">
        <f t="shared" si="517"/>
        <v>0.013</v>
      </c>
      <c r="R1584" s="67">
        <f t="shared" si="518"/>
        <v>0.67</v>
      </c>
      <c r="S1584" s="74">
        <f t="shared" si="519"/>
        <v>0.0665064102564103</v>
      </c>
      <c r="T1584" s="51">
        <v>83</v>
      </c>
      <c r="U1584" s="52" t="s">
        <v>4699</v>
      </c>
      <c r="V1584" s="26">
        <f>IF(E1584="","",SUMIF(OUTBOUND!$G:$G,WMS!E1584,OUTBOUND!$L:$L))</f>
        <v>7</v>
      </c>
      <c r="W1584" s="26">
        <f>IF(E1584="","",SUMIF(OUTBOUND!$G:$G,WMS!E1584,OUTBOUND!$M:$M))</f>
        <v>168</v>
      </c>
      <c r="X1584" s="73">
        <f>IF(E1584="","",SUMIF(OUTBOUND!$G:$G,WMS!E1584,OUTBOUND!$O:$O))</f>
        <v>13.1923076923077</v>
      </c>
      <c r="Y1584" s="73">
        <f>IF(E1584="","",SUMIF(OUTBOUND!$G:$G,WMS!E1584,OUTBOUND!$AC:$AC))</f>
        <v>11.1730769230769</v>
      </c>
      <c r="Z1584" s="73">
        <f>IF(E1584="","",SUMIF(OUTBOUND!$G:$G,WMS!E1584,OUTBOUND!$P:$P))</f>
        <v>0.091</v>
      </c>
      <c r="AA1584" s="26">
        <f t="shared" si="520"/>
        <v>45</v>
      </c>
      <c r="AB1584" s="26">
        <f t="shared" si="521"/>
        <v>1080</v>
      </c>
      <c r="AC1584" s="73">
        <f t="shared" si="522"/>
        <v>84.8076923076923</v>
      </c>
      <c r="AD1584" s="73">
        <f t="shared" si="523"/>
        <v>71.8269230769231</v>
      </c>
      <c r="AE1584" s="73">
        <f t="shared" si="524"/>
        <v>0.579</v>
      </c>
      <c r="AF1584" s="82" t="b">
        <f t="shared" si="525"/>
        <v>1</v>
      </c>
    </row>
    <row r="1585" spans="1:32">
      <c r="A1585" s="43" t="s">
        <v>3685</v>
      </c>
      <c r="B1585" s="19" t="s">
        <v>2604</v>
      </c>
      <c r="C1585" s="19" t="s">
        <v>4698</v>
      </c>
      <c r="D1585" s="19">
        <v>42808572</v>
      </c>
      <c r="E1585" s="58" t="str">
        <f t="shared" si="514"/>
        <v>KG-ARI-1909-00203-04642/42808572</v>
      </c>
      <c r="F1585" s="19" t="s">
        <v>2606</v>
      </c>
      <c r="G1585" s="19" t="s">
        <v>2608</v>
      </c>
      <c r="H1585" s="45">
        <v>43762</v>
      </c>
      <c r="I1585" s="46">
        <v>6</v>
      </c>
      <c r="J1585" s="46">
        <v>144</v>
      </c>
      <c r="K1585" s="67">
        <f t="shared" si="515"/>
        <v>24</v>
      </c>
      <c r="L1585" s="47">
        <v>1.83333333333333</v>
      </c>
      <c r="M1585" s="68">
        <f t="shared" si="516"/>
        <v>11</v>
      </c>
      <c r="N1585" s="46">
        <v>40</v>
      </c>
      <c r="O1585" s="46">
        <v>8</v>
      </c>
      <c r="P1585" s="46">
        <v>40</v>
      </c>
      <c r="Q1585" s="73">
        <f t="shared" si="517"/>
        <v>0.013</v>
      </c>
      <c r="R1585" s="67">
        <f t="shared" si="518"/>
        <v>0.08</v>
      </c>
      <c r="S1585" s="74">
        <f t="shared" si="519"/>
        <v>0.0625</v>
      </c>
      <c r="T1585" s="51">
        <v>9</v>
      </c>
      <c r="U1585" s="52" t="s">
        <v>4699</v>
      </c>
      <c r="V1585" s="26">
        <f>IF(E1585="","",SUMIF(OUTBOUND!$G:$G,WMS!E1585,OUTBOUND!$L:$L))</f>
        <v>3</v>
      </c>
      <c r="W1585" s="26">
        <f>IF(E1585="","",SUMIF(OUTBOUND!$G:$G,WMS!E1585,OUTBOUND!$M:$M))</f>
        <v>72</v>
      </c>
      <c r="X1585" s="73">
        <f>IF(E1585="","",SUMIF(OUTBOUND!$G:$G,WMS!E1585,OUTBOUND!$O:$O))</f>
        <v>5.49999999999999</v>
      </c>
      <c r="Y1585" s="73">
        <f>IF(E1585="","",SUMIF(OUTBOUND!$G:$G,WMS!E1585,OUTBOUND!$AC:$AC))</f>
        <v>4.5</v>
      </c>
      <c r="Z1585" s="73">
        <f>IF(E1585="","",SUMIF(OUTBOUND!$G:$G,WMS!E1585,OUTBOUND!$P:$P))</f>
        <v>0.039</v>
      </c>
      <c r="AA1585" s="26">
        <f t="shared" si="520"/>
        <v>3</v>
      </c>
      <c r="AB1585" s="26">
        <f t="shared" si="521"/>
        <v>72</v>
      </c>
      <c r="AC1585" s="73">
        <f t="shared" si="522"/>
        <v>5.50000000000001</v>
      </c>
      <c r="AD1585" s="73">
        <f t="shared" si="523"/>
        <v>4.5</v>
      </c>
      <c r="AE1585" s="73">
        <f t="shared" si="524"/>
        <v>0.041</v>
      </c>
      <c r="AF1585" s="82" t="b">
        <f t="shared" si="525"/>
        <v>1</v>
      </c>
    </row>
    <row r="1586" spans="1:32">
      <c r="A1586" s="43" t="s">
        <v>3685</v>
      </c>
      <c r="B1586" s="19" t="s">
        <v>2604</v>
      </c>
      <c r="C1586" s="19" t="s">
        <v>4700</v>
      </c>
      <c r="D1586" s="19">
        <v>42808572</v>
      </c>
      <c r="E1586" s="58" t="str">
        <f t="shared" si="514"/>
        <v>KG-ARI-1911-00212-05068/42808572</v>
      </c>
      <c r="F1586" s="19" t="s">
        <v>2606</v>
      </c>
      <c r="G1586" s="19" t="s">
        <v>2609</v>
      </c>
      <c r="H1586" s="45">
        <v>43762</v>
      </c>
      <c r="I1586" s="46">
        <v>7</v>
      </c>
      <c r="J1586" s="46">
        <v>168</v>
      </c>
      <c r="K1586" s="67">
        <f t="shared" si="515"/>
        <v>24</v>
      </c>
      <c r="L1586" s="47">
        <v>1.85714285714286</v>
      </c>
      <c r="M1586" s="68">
        <f t="shared" si="516"/>
        <v>13</v>
      </c>
      <c r="N1586" s="46">
        <v>40</v>
      </c>
      <c r="O1586" s="46">
        <v>8</v>
      </c>
      <c r="P1586" s="46">
        <v>40</v>
      </c>
      <c r="Q1586" s="73">
        <f t="shared" si="517"/>
        <v>0.013</v>
      </c>
      <c r="R1586" s="67">
        <f t="shared" si="518"/>
        <v>0.09</v>
      </c>
      <c r="S1586" s="74">
        <f t="shared" si="519"/>
        <v>0.0654761904761905</v>
      </c>
      <c r="T1586" s="51">
        <v>11</v>
      </c>
      <c r="U1586" s="52" t="s">
        <v>4699</v>
      </c>
      <c r="V1586" s="26">
        <f>IF(E1586="","",SUMIF(OUTBOUND!$G:$G,WMS!E1586,OUTBOUND!$L:$L))</f>
        <v>0</v>
      </c>
      <c r="W1586" s="26">
        <f>IF(E1586="","",SUMIF(OUTBOUND!$G:$G,WMS!E1586,OUTBOUND!$M:$M))</f>
        <v>0</v>
      </c>
      <c r="X1586" s="73">
        <f>IF(E1586="","",SUMIF(OUTBOUND!$G:$G,WMS!E1586,OUTBOUND!$O:$O))</f>
        <v>0</v>
      </c>
      <c r="Y1586" s="73">
        <f>IF(E1586="","",SUMIF(OUTBOUND!$G:$G,WMS!E1586,OUTBOUND!$AC:$AC))</f>
        <v>0</v>
      </c>
      <c r="Z1586" s="73">
        <f>IF(E1586="","",SUMIF(OUTBOUND!$G:$G,WMS!E1586,OUTBOUND!$P:$P))</f>
        <v>0</v>
      </c>
      <c r="AA1586" s="26">
        <f t="shared" si="520"/>
        <v>7</v>
      </c>
      <c r="AB1586" s="26">
        <f t="shared" si="521"/>
        <v>168</v>
      </c>
      <c r="AC1586" s="73">
        <f t="shared" si="522"/>
        <v>13</v>
      </c>
      <c r="AD1586" s="73">
        <f t="shared" si="523"/>
        <v>11</v>
      </c>
      <c r="AE1586" s="73">
        <f t="shared" si="524"/>
        <v>0.09</v>
      </c>
      <c r="AF1586" s="82" t="b">
        <f t="shared" si="525"/>
        <v>1</v>
      </c>
    </row>
    <row r="1587" spans="1:32">
      <c r="A1587" s="43" t="s">
        <v>3685</v>
      </c>
      <c r="B1587" s="19" t="s">
        <v>2604</v>
      </c>
      <c r="C1587" s="19" t="s">
        <v>4698</v>
      </c>
      <c r="D1587" s="19">
        <v>42184829</v>
      </c>
      <c r="E1587" s="58" t="str">
        <f t="shared" si="514"/>
        <v>KG-ARI-1909-00203-04642/42184829</v>
      </c>
      <c r="F1587" s="19" t="s">
        <v>2611</v>
      </c>
      <c r="G1587" s="19" t="s">
        <v>2612</v>
      </c>
      <c r="H1587" s="45">
        <v>43762</v>
      </c>
      <c r="I1587" s="46">
        <v>37</v>
      </c>
      <c r="J1587" s="46">
        <v>1110</v>
      </c>
      <c r="K1587" s="67">
        <f t="shared" si="515"/>
        <v>30</v>
      </c>
      <c r="L1587" s="47">
        <v>3.08108108108108</v>
      </c>
      <c r="M1587" s="68">
        <f t="shared" si="516"/>
        <v>114</v>
      </c>
      <c r="N1587" s="46">
        <v>47</v>
      </c>
      <c r="O1587" s="46">
        <v>32</v>
      </c>
      <c r="P1587" s="46">
        <v>5</v>
      </c>
      <c r="Q1587" s="73">
        <f t="shared" si="517"/>
        <v>0.008</v>
      </c>
      <c r="R1587" s="67">
        <f t="shared" si="518"/>
        <v>0.28</v>
      </c>
      <c r="S1587" s="74">
        <f t="shared" si="519"/>
        <v>0.0936936936936937</v>
      </c>
      <c r="T1587" s="51">
        <v>104</v>
      </c>
      <c r="U1587" s="52" t="s">
        <v>4701</v>
      </c>
      <c r="V1587" s="26">
        <f>IF(E1587="","",SUMIF(OUTBOUND!$G:$G,WMS!E1587,OUTBOUND!$L:$L))</f>
        <v>10</v>
      </c>
      <c r="W1587" s="26">
        <f>IF(E1587="","",SUMIF(OUTBOUND!$G:$G,WMS!E1587,OUTBOUND!$M:$M))</f>
        <v>300</v>
      </c>
      <c r="X1587" s="73">
        <f>IF(E1587="","",SUMIF(OUTBOUND!$G:$G,WMS!E1587,OUTBOUND!$O:$O))</f>
        <v>30.8108108108108</v>
      </c>
      <c r="Y1587" s="73">
        <f>IF(E1587="","",SUMIF(OUTBOUND!$G:$G,WMS!E1587,OUTBOUND!$AC:$AC))</f>
        <v>28.1081081081081</v>
      </c>
      <c r="Z1587" s="73">
        <f>IF(E1587="","",SUMIF(OUTBOUND!$G:$G,WMS!E1587,OUTBOUND!$P:$P))</f>
        <v>0.08</v>
      </c>
      <c r="AA1587" s="26">
        <f t="shared" si="520"/>
        <v>27</v>
      </c>
      <c r="AB1587" s="26">
        <f t="shared" si="521"/>
        <v>810</v>
      </c>
      <c r="AC1587" s="73">
        <f t="shared" si="522"/>
        <v>83.1891891891892</v>
      </c>
      <c r="AD1587" s="73">
        <f t="shared" si="523"/>
        <v>75.8918918918919</v>
      </c>
      <c r="AE1587" s="73">
        <f t="shared" si="524"/>
        <v>0.2</v>
      </c>
      <c r="AF1587" s="82" t="b">
        <f t="shared" si="525"/>
        <v>1</v>
      </c>
    </row>
    <row r="1588" spans="1:32">
      <c r="A1588" s="43" t="s">
        <v>3685</v>
      </c>
      <c r="B1588" s="19" t="s">
        <v>2604</v>
      </c>
      <c r="C1588" s="19" t="s">
        <v>4698</v>
      </c>
      <c r="D1588" s="19">
        <v>42184843</v>
      </c>
      <c r="E1588" s="58" t="str">
        <f t="shared" si="514"/>
        <v>KG-ARI-1909-00203-04642/42184843</v>
      </c>
      <c r="F1588" s="19" t="s">
        <v>2611</v>
      </c>
      <c r="G1588" s="19" t="s">
        <v>2613</v>
      </c>
      <c r="H1588" s="45">
        <v>43762</v>
      </c>
      <c r="I1588" s="46">
        <v>41</v>
      </c>
      <c r="J1588" s="46">
        <v>1230</v>
      </c>
      <c r="K1588" s="67">
        <f t="shared" si="515"/>
        <v>30</v>
      </c>
      <c r="L1588" s="47">
        <v>3.07317073170732</v>
      </c>
      <c r="M1588" s="68">
        <f t="shared" si="516"/>
        <v>126</v>
      </c>
      <c r="N1588" s="46">
        <v>47</v>
      </c>
      <c r="O1588" s="46">
        <v>32</v>
      </c>
      <c r="P1588" s="46">
        <v>5</v>
      </c>
      <c r="Q1588" s="73">
        <f t="shared" si="517"/>
        <v>0.008</v>
      </c>
      <c r="R1588" s="67">
        <f t="shared" si="518"/>
        <v>0.31</v>
      </c>
      <c r="S1588" s="74">
        <f t="shared" si="519"/>
        <v>0.0943089430894309</v>
      </c>
      <c r="T1588" s="51">
        <v>116</v>
      </c>
      <c r="U1588" s="52" t="s">
        <v>4701</v>
      </c>
      <c r="V1588" s="26">
        <f>IF(E1588="","",SUMIF(OUTBOUND!$G:$G,WMS!E1588,OUTBOUND!$L:$L))</f>
        <v>24</v>
      </c>
      <c r="W1588" s="26">
        <f>IF(E1588="","",SUMIF(OUTBOUND!$G:$G,WMS!E1588,OUTBOUND!$M:$M))</f>
        <v>720</v>
      </c>
      <c r="X1588" s="73">
        <f>IF(E1588="","",SUMIF(OUTBOUND!$G:$G,WMS!E1588,OUTBOUND!$O:$O))</f>
        <v>73.7560975609756</v>
      </c>
      <c r="Y1588" s="73">
        <f>IF(E1588="","",SUMIF(OUTBOUND!$G:$G,WMS!E1588,OUTBOUND!$AC:$AC))</f>
        <v>67.9024390243902</v>
      </c>
      <c r="Z1588" s="73">
        <f>IF(E1588="","",SUMIF(OUTBOUND!$G:$G,WMS!E1588,OUTBOUND!$P:$P))</f>
        <v>0.192</v>
      </c>
      <c r="AA1588" s="26">
        <f t="shared" si="520"/>
        <v>17</v>
      </c>
      <c r="AB1588" s="26">
        <f t="shared" si="521"/>
        <v>510</v>
      </c>
      <c r="AC1588" s="73">
        <f t="shared" si="522"/>
        <v>52.2439024390244</v>
      </c>
      <c r="AD1588" s="73">
        <f t="shared" si="523"/>
        <v>48.0975609756098</v>
      </c>
      <c r="AE1588" s="73">
        <f t="shared" si="524"/>
        <v>0.118</v>
      </c>
      <c r="AF1588" s="82" t="b">
        <f t="shared" si="525"/>
        <v>1</v>
      </c>
    </row>
    <row r="1589" spans="1:32">
      <c r="A1589" s="43" t="s">
        <v>3685</v>
      </c>
      <c r="B1589" s="19" t="s">
        <v>2604</v>
      </c>
      <c r="C1589" s="19" t="s">
        <v>4698</v>
      </c>
      <c r="D1589" s="19">
        <v>42569930</v>
      </c>
      <c r="E1589" s="58" t="str">
        <f t="shared" si="514"/>
        <v>KG-ARI-1909-00203-04642/42569930</v>
      </c>
      <c r="F1589" s="19" t="s">
        <v>2611</v>
      </c>
      <c r="G1589" s="19" t="s">
        <v>2614</v>
      </c>
      <c r="H1589" s="45">
        <v>43762</v>
      </c>
      <c r="I1589" s="46">
        <v>41</v>
      </c>
      <c r="J1589" s="46">
        <v>1230</v>
      </c>
      <c r="K1589" s="67">
        <f t="shared" si="515"/>
        <v>30</v>
      </c>
      <c r="L1589" s="47">
        <v>2.82926829268293</v>
      </c>
      <c r="M1589" s="68">
        <f t="shared" si="516"/>
        <v>116</v>
      </c>
      <c r="N1589" s="46">
        <v>48</v>
      </c>
      <c r="O1589" s="46">
        <v>33</v>
      </c>
      <c r="P1589" s="46">
        <v>5</v>
      </c>
      <c r="Q1589" s="73">
        <f t="shared" si="517"/>
        <v>0.008</v>
      </c>
      <c r="R1589" s="67">
        <f t="shared" si="518"/>
        <v>0.32</v>
      </c>
      <c r="S1589" s="74">
        <f t="shared" si="519"/>
        <v>0.0780487804878049</v>
      </c>
      <c r="T1589" s="51">
        <v>96</v>
      </c>
      <c r="U1589" s="52" t="s">
        <v>4701</v>
      </c>
      <c r="V1589" s="26">
        <f>IF(E1589="","",SUMIF(OUTBOUND!$G:$G,WMS!E1589,OUTBOUND!$L:$L))</f>
        <v>6</v>
      </c>
      <c r="W1589" s="26">
        <f>IF(E1589="","",SUMIF(OUTBOUND!$G:$G,WMS!E1589,OUTBOUND!$M:$M))</f>
        <v>180</v>
      </c>
      <c r="X1589" s="73">
        <f>IF(E1589="","",SUMIF(OUTBOUND!$G:$G,WMS!E1589,OUTBOUND!$O:$O))</f>
        <v>16.9756097560976</v>
      </c>
      <c r="Y1589" s="73">
        <f>IF(E1589="","",SUMIF(OUTBOUND!$G:$G,WMS!E1589,OUTBOUND!$AC:$AC))</f>
        <v>14.0487804878049</v>
      </c>
      <c r="Z1589" s="73">
        <f>IF(E1589="","",SUMIF(OUTBOUND!$G:$G,WMS!E1589,OUTBOUND!$P:$P))</f>
        <v>0.048</v>
      </c>
      <c r="AA1589" s="26">
        <f t="shared" si="520"/>
        <v>35</v>
      </c>
      <c r="AB1589" s="26">
        <f t="shared" si="521"/>
        <v>1050</v>
      </c>
      <c r="AC1589" s="73">
        <f t="shared" si="522"/>
        <v>99.0243902439024</v>
      </c>
      <c r="AD1589" s="73">
        <f t="shared" si="523"/>
        <v>81.9512195121951</v>
      </c>
      <c r="AE1589" s="73">
        <f t="shared" si="524"/>
        <v>0.272</v>
      </c>
      <c r="AF1589" s="82" t="b">
        <f t="shared" si="525"/>
        <v>1</v>
      </c>
    </row>
    <row r="1590" spans="1:32">
      <c r="A1590" s="43" t="s">
        <v>3685</v>
      </c>
      <c r="B1590" s="19" t="s">
        <v>2604</v>
      </c>
      <c r="C1590" s="19" t="s">
        <v>4698</v>
      </c>
      <c r="D1590" s="19">
        <v>42188285</v>
      </c>
      <c r="E1590" s="58" t="str">
        <f t="shared" si="514"/>
        <v>KG-ARI-1909-00203-04642/42188285</v>
      </c>
      <c r="F1590" s="19" t="s">
        <v>2611</v>
      </c>
      <c r="G1590" s="19" t="s">
        <v>2615</v>
      </c>
      <c r="H1590" s="45">
        <v>43762</v>
      </c>
      <c r="I1590" s="46">
        <v>24</v>
      </c>
      <c r="J1590" s="46">
        <v>192</v>
      </c>
      <c r="K1590" s="67">
        <f t="shared" si="515"/>
        <v>8</v>
      </c>
      <c r="L1590" s="47">
        <v>2.91666666666667</v>
      </c>
      <c r="M1590" s="68">
        <f t="shared" si="516"/>
        <v>70</v>
      </c>
      <c r="N1590" s="46">
        <v>20</v>
      </c>
      <c r="O1590" s="46">
        <v>11</v>
      </c>
      <c r="P1590" s="46">
        <v>35</v>
      </c>
      <c r="Q1590" s="73">
        <f t="shared" si="517"/>
        <v>0.008</v>
      </c>
      <c r="R1590" s="67">
        <f t="shared" si="518"/>
        <v>0.18</v>
      </c>
      <c r="S1590" s="74">
        <f t="shared" si="519"/>
        <v>0.328125</v>
      </c>
      <c r="T1590" s="51">
        <v>63</v>
      </c>
      <c r="U1590" s="52" t="s">
        <v>4699</v>
      </c>
      <c r="V1590" s="26">
        <f>IF(E1590="","",SUMIF(OUTBOUND!$G:$G,WMS!E1590,OUTBOUND!$L:$L))</f>
        <v>8</v>
      </c>
      <c r="W1590" s="26">
        <f>IF(E1590="","",SUMIF(OUTBOUND!$G:$G,WMS!E1590,OUTBOUND!$M:$M))</f>
        <v>64</v>
      </c>
      <c r="X1590" s="73">
        <f>IF(E1590="","",SUMIF(OUTBOUND!$G:$G,WMS!E1590,OUTBOUND!$O:$O))</f>
        <v>23.3333333333334</v>
      </c>
      <c r="Y1590" s="73">
        <f>IF(E1590="","",SUMIF(OUTBOUND!$G:$G,WMS!E1590,OUTBOUND!$AC:$AC))</f>
        <v>21</v>
      </c>
      <c r="Z1590" s="73">
        <f>IF(E1590="","",SUMIF(OUTBOUND!$G:$G,WMS!E1590,OUTBOUND!$P:$P))</f>
        <v>0.064</v>
      </c>
      <c r="AA1590" s="26">
        <f t="shared" si="520"/>
        <v>16</v>
      </c>
      <c r="AB1590" s="26">
        <f t="shared" si="521"/>
        <v>128</v>
      </c>
      <c r="AC1590" s="73">
        <f t="shared" si="522"/>
        <v>46.6666666666666</v>
      </c>
      <c r="AD1590" s="73">
        <f t="shared" si="523"/>
        <v>42</v>
      </c>
      <c r="AE1590" s="73">
        <f t="shared" si="524"/>
        <v>0.116</v>
      </c>
      <c r="AF1590" s="82" t="b">
        <f t="shared" si="525"/>
        <v>1</v>
      </c>
    </row>
    <row r="1591" spans="1:32">
      <c r="A1591" s="43" t="s">
        <v>3685</v>
      </c>
      <c r="B1591" s="19" t="s">
        <v>2604</v>
      </c>
      <c r="C1591" s="19" t="s">
        <v>4698</v>
      </c>
      <c r="D1591" s="19">
        <v>42634560</v>
      </c>
      <c r="E1591" s="58" t="str">
        <f t="shared" si="514"/>
        <v>KG-ARI-1909-00203-04642/42634560</v>
      </c>
      <c r="F1591" s="19" t="s">
        <v>2611</v>
      </c>
      <c r="G1591" s="19" t="s">
        <v>2617</v>
      </c>
      <c r="H1591" s="45">
        <v>43762</v>
      </c>
      <c r="I1591" s="46">
        <v>41</v>
      </c>
      <c r="J1591" s="46">
        <v>984</v>
      </c>
      <c r="K1591" s="67">
        <f t="shared" si="515"/>
        <v>24</v>
      </c>
      <c r="L1591" s="47">
        <v>1.8780487804878</v>
      </c>
      <c r="M1591" s="68">
        <f t="shared" si="516"/>
        <v>77</v>
      </c>
      <c r="N1591" s="46">
        <v>40</v>
      </c>
      <c r="O1591" s="46">
        <v>8</v>
      </c>
      <c r="P1591" s="46">
        <v>40</v>
      </c>
      <c r="Q1591" s="73">
        <f t="shared" si="517"/>
        <v>0.013</v>
      </c>
      <c r="R1591" s="67">
        <f t="shared" si="518"/>
        <v>0.52</v>
      </c>
      <c r="S1591" s="74">
        <f t="shared" si="519"/>
        <v>0.0660569105691057</v>
      </c>
      <c r="T1591" s="51">
        <v>65</v>
      </c>
      <c r="U1591" s="52" t="s">
        <v>4699</v>
      </c>
      <c r="V1591" s="26">
        <f>IF(E1591="","",SUMIF(OUTBOUND!$G:$G,WMS!E1591,OUTBOUND!$L:$L))</f>
        <v>12</v>
      </c>
      <c r="W1591" s="26">
        <f>IF(E1591="","",SUMIF(OUTBOUND!$G:$G,WMS!E1591,OUTBOUND!$M:$M))</f>
        <v>288</v>
      </c>
      <c r="X1591" s="73">
        <f>IF(E1591="","",SUMIF(OUTBOUND!$G:$G,WMS!E1591,OUTBOUND!$O:$O))</f>
        <v>22.5365853658536</v>
      </c>
      <c r="Y1591" s="73">
        <f>IF(E1591="","",SUMIF(OUTBOUND!$G:$G,WMS!E1591,OUTBOUND!$AC:$AC))</f>
        <v>19.0243902439024</v>
      </c>
      <c r="Z1591" s="73">
        <f>IF(E1591="","",SUMIF(OUTBOUND!$G:$G,WMS!E1591,OUTBOUND!$P:$P))</f>
        <v>0.156</v>
      </c>
      <c r="AA1591" s="26">
        <f t="shared" si="520"/>
        <v>29</v>
      </c>
      <c r="AB1591" s="26">
        <f t="shared" si="521"/>
        <v>696</v>
      </c>
      <c r="AC1591" s="73">
        <f t="shared" si="522"/>
        <v>54.4634146341464</v>
      </c>
      <c r="AD1591" s="73">
        <f t="shared" si="523"/>
        <v>45.9756097560976</v>
      </c>
      <c r="AE1591" s="73">
        <f t="shared" si="524"/>
        <v>0.364</v>
      </c>
      <c r="AF1591" s="82" t="b">
        <f t="shared" si="525"/>
        <v>1</v>
      </c>
    </row>
    <row r="1592" spans="1:32">
      <c r="A1592" s="43" t="s">
        <v>3685</v>
      </c>
      <c r="B1592" s="19" t="s">
        <v>2618</v>
      </c>
      <c r="C1592" s="19" t="s">
        <v>4702</v>
      </c>
      <c r="D1592" s="19" t="s">
        <v>4063</v>
      </c>
      <c r="E1592" s="58" t="str">
        <f t="shared" si="514"/>
        <v>KG-ARI-1911-00212-05040/42752660</v>
      </c>
      <c r="F1592" s="19" t="s">
        <v>2620</v>
      </c>
      <c r="G1592" s="19" t="s">
        <v>2621</v>
      </c>
      <c r="H1592" s="45">
        <v>43762</v>
      </c>
      <c r="I1592" s="46">
        <v>5</v>
      </c>
      <c r="J1592" s="46">
        <v>20</v>
      </c>
      <c r="K1592" s="67">
        <f t="shared" si="515"/>
        <v>4</v>
      </c>
      <c r="L1592" s="47">
        <v>1.8</v>
      </c>
      <c r="M1592" s="68">
        <f t="shared" si="516"/>
        <v>9</v>
      </c>
      <c r="N1592" s="46">
        <v>40</v>
      </c>
      <c r="O1592" s="46">
        <v>28</v>
      </c>
      <c r="P1592" s="46">
        <v>22</v>
      </c>
      <c r="Q1592" s="73">
        <f t="shared" si="517"/>
        <v>0.025</v>
      </c>
      <c r="R1592" s="67">
        <f t="shared" si="518"/>
        <v>0.12</v>
      </c>
      <c r="S1592" s="74">
        <f t="shared" si="519"/>
        <v>0.2</v>
      </c>
      <c r="T1592" s="51">
        <v>4</v>
      </c>
      <c r="U1592" s="79" t="s">
        <v>3723</v>
      </c>
      <c r="V1592" s="26">
        <f>IF(E1592="","",SUMIF(OUTBOUND!$G:$G,WMS!E1592,OUTBOUND!$L:$L))</f>
        <v>0</v>
      </c>
      <c r="W1592" s="26">
        <f>IF(E1592="","",SUMIF(OUTBOUND!$G:$G,WMS!E1592,OUTBOUND!$M:$M))</f>
        <v>0</v>
      </c>
      <c r="X1592" s="73">
        <f>IF(E1592="","",SUMIF(OUTBOUND!$G:$G,WMS!E1592,OUTBOUND!$O:$O))</f>
        <v>0</v>
      </c>
      <c r="Y1592" s="73">
        <f>IF(E1592="","",SUMIF(OUTBOUND!$G:$G,WMS!E1592,OUTBOUND!$AC:$AC))</f>
        <v>0</v>
      </c>
      <c r="Z1592" s="73">
        <f>IF(E1592="","",SUMIF(OUTBOUND!$G:$G,WMS!E1592,OUTBOUND!$P:$P))</f>
        <v>0</v>
      </c>
      <c r="AA1592" s="26">
        <f t="shared" si="520"/>
        <v>5</v>
      </c>
      <c r="AB1592" s="26">
        <f t="shared" si="521"/>
        <v>20</v>
      </c>
      <c r="AC1592" s="73">
        <f t="shared" si="522"/>
        <v>9</v>
      </c>
      <c r="AD1592" s="73">
        <f t="shared" si="523"/>
        <v>4</v>
      </c>
      <c r="AE1592" s="73">
        <f t="shared" si="524"/>
        <v>0.12</v>
      </c>
      <c r="AF1592" s="82" t="b">
        <f t="shared" si="525"/>
        <v>1</v>
      </c>
    </row>
    <row r="1593" spans="1:32">
      <c r="A1593" s="43" t="s">
        <v>3685</v>
      </c>
      <c r="B1593" s="19" t="s">
        <v>2618</v>
      </c>
      <c r="C1593" s="19" t="s">
        <v>4702</v>
      </c>
      <c r="D1593" s="19" t="s">
        <v>4348</v>
      </c>
      <c r="E1593" s="58" t="str">
        <f t="shared" si="514"/>
        <v>KG-ARI-1911-00212-05040/42634515</v>
      </c>
      <c r="F1593" s="19" t="s">
        <v>2620</v>
      </c>
      <c r="G1593" s="19" t="s">
        <v>2622</v>
      </c>
      <c r="H1593" s="45">
        <v>43762</v>
      </c>
      <c r="I1593" s="46">
        <v>5</v>
      </c>
      <c r="J1593" s="46">
        <v>30</v>
      </c>
      <c r="K1593" s="67">
        <f t="shared" si="515"/>
        <v>6</v>
      </c>
      <c r="L1593" s="47">
        <v>5.2</v>
      </c>
      <c r="M1593" s="68">
        <f t="shared" si="516"/>
        <v>26</v>
      </c>
      <c r="N1593" s="46">
        <v>59</v>
      </c>
      <c r="O1593" s="46">
        <v>47</v>
      </c>
      <c r="P1593" s="46">
        <v>33</v>
      </c>
      <c r="Q1593" s="73">
        <f t="shared" si="517"/>
        <v>0.092</v>
      </c>
      <c r="R1593" s="67">
        <f t="shared" si="518"/>
        <v>0.46</v>
      </c>
      <c r="S1593" s="74">
        <f t="shared" si="519"/>
        <v>0.366666666666667</v>
      </c>
      <c r="T1593" s="51">
        <v>11</v>
      </c>
      <c r="U1593" s="79" t="s">
        <v>3723</v>
      </c>
      <c r="V1593" s="26">
        <f>IF(E1593="","",SUMIF(OUTBOUND!$G:$G,WMS!E1593,OUTBOUND!$L:$L))</f>
        <v>0</v>
      </c>
      <c r="W1593" s="26">
        <f>IF(E1593="","",SUMIF(OUTBOUND!$G:$G,WMS!E1593,OUTBOUND!$M:$M))</f>
        <v>0</v>
      </c>
      <c r="X1593" s="73">
        <f>IF(E1593="","",SUMIF(OUTBOUND!$G:$G,WMS!E1593,OUTBOUND!$O:$O))</f>
        <v>0</v>
      </c>
      <c r="Y1593" s="73">
        <f>IF(E1593="","",SUMIF(OUTBOUND!$G:$G,WMS!E1593,OUTBOUND!$AC:$AC))</f>
        <v>0</v>
      </c>
      <c r="Z1593" s="73">
        <f>IF(E1593="","",SUMIF(OUTBOUND!$G:$G,WMS!E1593,OUTBOUND!$P:$P))</f>
        <v>0</v>
      </c>
      <c r="AA1593" s="26">
        <f t="shared" si="520"/>
        <v>5</v>
      </c>
      <c r="AB1593" s="26">
        <f t="shared" si="521"/>
        <v>30</v>
      </c>
      <c r="AC1593" s="73">
        <f t="shared" si="522"/>
        <v>26</v>
      </c>
      <c r="AD1593" s="73">
        <f t="shared" si="523"/>
        <v>11</v>
      </c>
      <c r="AE1593" s="73">
        <f t="shared" si="524"/>
        <v>0.46</v>
      </c>
      <c r="AF1593" s="82" t="b">
        <f t="shared" si="525"/>
        <v>1</v>
      </c>
    </row>
    <row r="1594" spans="1:33">
      <c r="A1594" s="61" t="s">
        <v>3685</v>
      </c>
      <c r="B1594" s="62" t="s">
        <v>2623</v>
      </c>
      <c r="C1594" s="62" t="s">
        <v>4703</v>
      </c>
      <c r="D1594" s="62" t="s">
        <v>4704</v>
      </c>
      <c r="E1594" s="58" t="str">
        <f t="shared" si="514"/>
        <v>KG-ARI-1911-00212-04916/42763345</v>
      </c>
      <c r="F1594" s="19" t="s">
        <v>2625</v>
      </c>
      <c r="G1594" s="19" t="s">
        <v>2626</v>
      </c>
      <c r="H1594" s="45">
        <v>43762</v>
      </c>
      <c r="I1594" s="46">
        <v>10</v>
      </c>
      <c r="J1594" s="46">
        <v>60</v>
      </c>
      <c r="K1594" s="67">
        <f t="shared" si="515"/>
        <v>6</v>
      </c>
      <c r="L1594" s="47">
        <v>5.3</v>
      </c>
      <c r="M1594" s="68">
        <f t="shared" si="516"/>
        <v>53</v>
      </c>
      <c r="N1594" s="46">
        <v>61</v>
      </c>
      <c r="O1594" s="46">
        <v>28</v>
      </c>
      <c r="P1594" s="46">
        <v>21</v>
      </c>
      <c r="Q1594" s="73">
        <f t="shared" si="517"/>
        <v>0.036</v>
      </c>
      <c r="R1594" s="67">
        <f t="shared" si="518"/>
        <v>0.36</v>
      </c>
      <c r="S1594" s="74">
        <f t="shared" si="519"/>
        <v>0.8</v>
      </c>
      <c r="T1594" s="51">
        <v>48</v>
      </c>
      <c r="U1594" s="52" t="s">
        <v>4121</v>
      </c>
      <c r="V1594" s="26">
        <f>IF(E1594="","",SUMIF(OUTBOUND!$G:$G,WMS!E1594,OUTBOUND!$L:$L))</f>
        <v>10</v>
      </c>
      <c r="W1594" s="26">
        <f>IF(E1594="","",SUMIF(OUTBOUND!$G:$G,WMS!E1594,OUTBOUND!$M:$M))</f>
        <v>60</v>
      </c>
      <c r="X1594" s="73">
        <f>IF(E1594="","",SUMIF(OUTBOUND!$G:$G,WMS!E1594,OUTBOUND!$O:$O))</f>
        <v>53</v>
      </c>
      <c r="Y1594" s="73">
        <f>IF(E1594="","",SUMIF(OUTBOUND!$G:$G,WMS!E1594,OUTBOUND!$AC:$AC))</f>
        <v>48</v>
      </c>
      <c r="Z1594" s="73">
        <f>IF(E1594="","",SUMIF(OUTBOUND!$G:$G,WMS!E1594,OUTBOUND!$P:$P))</f>
        <v>0.36</v>
      </c>
      <c r="AA1594" s="26">
        <f t="shared" si="520"/>
        <v>0</v>
      </c>
      <c r="AB1594" s="26">
        <f t="shared" si="521"/>
        <v>0</v>
      </c>
      <c r="AC1594" s="73">
        <f t="shared" si="522"/>
        <v>0</v>
      </c>
      <c r="AD1594" s="73">
        <f t="shared" si="523"/>
        <v>0</v>
      </c>
      <c r="AE1594" s="73">
        <f t="shared" si="524"/>
        <v>0</v>
      </c>
      <c r="AF1594" s="82" t="e">
        <f t="shared" si="525"/>
        <v>#DIV/0!</v>
      </c>
      <c r="AG1594" s="60" t="s">
        <v>3310</v>
      </c>
    </row>
    <row r="1595" spans="1:33">
      <c r="A1595" s="61" t="s">
        <v>3685</v>
      </c>
      <c r="B1595" s="62" t="s">
        <v>2623</v>
      </c>
      <c r="C1595" s="62" t="s">
        <v>4703</v>
      </c>
      <c r="D1595" s="62" t="s">
        <v>4705</v>
      </c>
      <c r="E1595" s="58" t="str">
        <f t="shared" si="514"/>
        <v>KG-ARI-1911-00212-04916/42790402</v>
      </c>
      <c r="F1595" s="19" t="s">
        <v>2625</v>
      </c>
      <c r="G1595" s="19" t="s">
        <v>2631</v>
      </c>
      <c r="H1595" s="45">
        <v>43762</v>
      </c>
      <c r="I1595" s="46">
        <v>5</v>
      </c>
      <c r="J1595" s="46">
        <v>40</v>
      </c>
      <c r="K1595" s="67">
        <f t="shared" si="515"/>
        <v>8</v>
      </c>
      <c r="L1595" s="47">
        <v>3.8</v>
      </c>
      <c r="M1595" s="68">
        <f t="shared" si="516"/>
        <v>19</v>
      </c>
      <c r="N1595" s="46">
        <v>37.5</v>
      </c>
      <c r="O1595" s="46">
        <v>37.5</v>
      </c>
      <c r="P1595" s="46">
        <v>83</v>
      </c>
      <c r="Q1595" s="73">
        <f t="shared" si="517"/>
        <v>0.117</v>
      </c>
      <c r="R1595" s="67">
        <f t="shared" si="518"/>
        <v>0.58</v>
      </c>
      <c r="S1595" s="74">
        <f t="shared" si="519"/>
        <v>0.28125</v>
      </c>
      <c r="T1595" s="51">
        <v>11.25</v>
      </c>
      <c r="U1595" s="52" t="s">
        <v>4023</v>
      </c>
      <c r="V1595" s="26">
        <f>IF(E1595="","",SUMIF(OUTBOUND!$G:$G,WMS!E1595,OUTBOUND!$L:$L))</f>
        <v>5</v>
      </c>
      <c r="W1595" s="26">
        <f>IF(E1595="","",SUMIF(OUTBOUND!$G:$G,WMS!E1595,OUTBOUND!$M:$M))</f>
        <v>40</v>
      </c>
      <c r="X1595" s="73">
        <f>IF(E1595="","",SUMIF(OUTBOUND!$G:$G,WMS!E1595,OUTBOUND!$O:$O))</f>
        <v>19</v>
      </c>
      <c r="Y1595" s="73">
        <f>IF(E1595="","",SUMIF(OUTBOUND!$G:$G,WMS!E1595,OUTBOUND!$AC:$AC))</f>
        <v>11.25</v>
      </c>
      <c r="Z1595" s="73">
        <f>IF(E1595="","",SUMIF(OUTBOUND!$G:$G,WMS!E1595,OUTBOUND!$P:$P))</f>
        <v>0.585</v>
      </c>
      <c r="AA1595" s="26">
        <f t="shared" si="520"/>
        <v>0</v>
      </c>
      <c r="AB1595" s="26">
        <f t="shared" si="521"/>
        <v>0</v>
      </c>
      <c r="AC1595" s="73">
        <f t="shared" si="522"/>
        <v>0</v>
      </c>
      <c r="AD1595" s="73">
        <f t="shared" si="523"/>
        <v>0</v>
      </c>
      <c r="AE1595" s="73">
        <f t="shared" si="524"/>
        <v>-0.005</v>
      </c>
      <c r="AF1595" s="82" t="e">
        <f t="shared" si="525"/>
        <v>#DIV/0!</v>
      </c>
      <c r="AG1595" s="60" t="s">
        <v>3310</v>
      </c>
    </row>
    <row r="1596" spans="1:32">
      <c r="A1596" s="43" t="s">
        <v>3685</v>
      </c>
      <c r="B1596" s="19" t="s">
        <v>2623</v>
      </c>
      <c r="C1596" s="19" t="s">
        <v>4703</v>
      </c>
      <c r="D1596" s="19" t="s">
        <v>4706</v>
      </c>
      <c r="E1596" s="58" t="str">
        <f t="shared" si="514"/>
        <v>KG-ARI-1911-00212-04916/42599517</v>
      </c>
      <c r="F1596" s="19" t="s">
        <v>2625</v>
      </c>
      <c r="G1596" s="19" t="s">
        <v>2627</v>
      </c>
      <c r="H1596" s="45">
        <v>43762</v>
      </c>
      <c r="I1596" s="46">
        <v>30</v>
      </c>
      <c r="J1596" s="46">
        <v>60</v>
      </c>
      <c r="K1596" s="67">
        <f t="shared" si="515"/>
        <v>2</v>
      </c>
      <c r="L1596" s="47">
        <v>2.8</v>
      </c>
      <c r="M1596" s="68">
        <f t="shared" si="516"/>
        <v>84</v>
      </c>
      <c r="N1596" s="46">
        <v>112</v>
      </c>
      <c r="O1596" s="46">
        <v>23</v>
      </c>
      <c r="P1596" s="46">
        <v>16</v>
      </c>
      <c r="Q1596" s="73">
        <f t="shared" si="517"/>
        <v>0.041</v>
      </c>
      <c r="R1596" s="67">
        <f t="shared" si="518"/>
        <v>1.24</v>
      </c>
      <c r="S1596" s="74">
        <f t="shared" si="519"/>
        <v>1.05</v>
      </c>
      <c r="T1596" s="51">
        <v>63</v>
      </c>
      <c r="U1596" s="79" t="s">
        <v>3564</v>
      </c>
      <c r="V1596" s="26">
        <f>IF(E1596="","",SUMIF(OUTBOUND!$G:$G,WMS!E1596,OUTBOUND!$L:$L))</f>
        <v>0</v>
      </c>
      <c r="W1596" s="26">
        <f>IF(E1596="","",SUMIF(OUTBOUND!$G:$G,WMS!E1596,OUTBOUND!$M:$M))</f>
        <v>0</v>
      </c>
      <c r="X1596" s="73">
        <f>IF(E1596="","",SUMIF(OUTBOUND!$G:$G,WMS!E1596,OUTBOUND!$O:$O))</f>
        <v>0</v>
      </c>
      <c r="Y1596" s="73">
        <f>IF(E1596="","",SUMIF(OUTBOUND!$G:$G,WMS!E1596,OUTBOUND!$AC:$AC))</f>
        <v>0</v>
      </c>
      <c r="Z1596" s="73">
        <f>IF(E1596="","",SUMIF(OUTBOUND!$G:$G,WMS!E1596,OUTBOUND!$P:$P))</f>
        <v>0</v>
      </c>
      <c r="AA1596" s="26">
        <f t="shared" si="520"/>
        <v>30</v>
      </c>
      <c r="AB1596" s="26">
        <f t="shared" si="521"/>
        <v>60</v>
      </c>
      <c r="AC1596" s="73">
        <f t="shared" si="522"/>
        <v>84</v>
      </c>
      <c r="AD1596" s="73">
        <f t="shared" si="523"/>
        <v>63</v>
      </c>
      <c r="AE1596" s="73">
        <f t="shared" si="524"/>
        <v>1.24</v>
      </c>
      <c r="AF1596" s="82" t="b">
        <f t="shared" si="525"/>
        <v>1</v>
      </c>
    </row>
    <row r="1597" spans="1:33">
      <c r="A1597" s="61" t="s">
        <v>3685</v>
      </c>
      <c r="B1597" s="62" t="s">
        <v>2623</v>
      </c>
      <c r="C1597" s="62" t="s">
        <v>4703</v>
      </c>
      <c r="D1597" s="62" t="s">
        <v>4707</v>
      </c>
      <c r="E1597" s="58" t="str">
        <f t="shared" si="514"/>
        <v>KG-ARI-1911-00212-04916/42759027</v>
      </c>
      <c r="F1597" s="19" t="s">
        <v>2625</v>
      </c>
      <c r="G1597" s="19" t="s">
        <v>2629</v>
      </c>
      <c r="H1597" s="45">
        <v>43762</v>
      </c>
      <c r="I1597" s="46">
        <v>2</v>
      </c>
      <c r="J1597" s="46">
        <v>40</v>
      </c>
      <c r="K1597" s="67">
        <f t="shared" si="515"/>
        <v>20</v>
      </c>
      <c r="L1597" s="47">
        <v>1.6</v>
      </c>
      <c r="M1597" s="68">
        <f t="shared" si="516"/>
        <v>3.2</v>
      </c>
      <c r="N1597" s="46">
        <v>82</v>
      </c>
      <c r="O1597" s="46">
        <v>23</v>
      </c>
      <c r="P1597" s="46">
        <v>13</v>
      </c>
      <c r="Q1597" s="73">
        <f t="shared" si="517"/>
        <v>0.025</v>
      </c>
      <c r="R1597" s="67">
        <f t="shared" si="518"/>
        <v>0.05</v>
      </c>
      <c r="S1597" s="74">
        <f t="shared" si="519"/>
        <v>0.06</v>
      </c>
      <c r="T1597" s="51">
        <v>2.4</v>
      </c>
      <c r="U1597" s="52" t="s">
        <v>4121</v>
      </c>
      <c r="V1597" s="26">
        <f>IF(E1597="","",SUMIF(OUTBOUND!$G:$G,WMS!E1597,OUTBOUND!$L:$L))</f>
        <v>2</v>
      </c>
      <c r="W1597" s="26">
        <f>IF(E1597="","",SUMIF(OUTBOUND!$G:$G,WMS!E1597,OUTBOUND!$M:$M))</f>
        <v>40</v>
      </c>
      <c r="X1597" s="73">
        <f>IF(E1597="","",SUMIF(OUTBOUND!$G:$G,WMS!E1597,OUTBOUND!$O:$O))</f>
        <v>3.2</v>
      </c>
      <c r="Y1597" s="73">
        <f>IF(E1597="","",SUMIF(OUTBOUND!$G:$G,WMS!E1597,OUTBOUND!$AC:$AC))</f>
        <v>2.4</v>
      </c>
      <c r="Z1597" s="73">
        <f>IF(E1597="","",SUMIF(OUTBOUND!$G:$G,WMS!E1597,OUTBOUND!$P:$P))</f>
        <v>0.05</v>
      </c>
      <c r="AA1597" s="26">
        <f t="shared" si="520"/>
        <v>0</v>
      </c>
      <c r="AB1597" s="26">
        <f t="shared" si="521"/>
        <v>0</v>
      </c>
      <c r="AC1597" s="73">
        <f t="shared" si="522"/>
        <v>0</v>
      </c>
      <c r="AD1597" s="73">
        <f t="shared" si="523"/>
        <v>0</v>
      </c>
      <c r="AE1597" s="73">
        <f t="shared" si="524"/>
        <v>0</v>
      </c>
      <c r="AF1597" s="82" t="e">
        <f t="shared" si="525"/>
        <v>#DIV/0!</v>
      </c>
      <c r="AG1597" s="60" t="s">
        <v>3310</v>
      </c>
    </row>
    <row r="1598" spans="1:32">
      <c r="A1598" s="43" t="s">
        <v>3685</v>
      </c>
      <c r="B1598" s="19" t="s">
        <v>2623</v>
      </c>
      <c r="C1598" s="19" t="s">
        <v>4703</v>
      </c>
      <c r="D1598" s="19" t="s">
        <v>4708</v>
      </c>
      <c r="E1598" s="58" t="str">
        <f t="shared" si="514"/>
        <v>KG-ARI-1911-00212-04916/42786238</v>
      </c>
      <c r="F1598" s="19" t="s">
        <v>2625</v>
      </c>
      <c r="G1598" s="19" t="s">
        <v>2628</v>
      </c>
      <c r="H1598" s="45">
        <v>43762</v>
      </c>
      <c r="I1598" s="46">
        <v>12</v>
      </c>
      <c r="J1598" s="46">
        <v>48</v>
      </c>
      <c r="K1598" s="67">
        <f t="shared" si="515"/>
        <v>4</v>
      </c>
      <c r="L1598" s="47">
        <v>2.5</v>
      </c>
      <c r="M1598" s="68">
        <f t="shared" si="516"/>
        <v>30</v>
      </c>
      <c r="N1598" s="46">
        <v>29.1</v>
      </c>
      <c r="O1598" s="46">
        <v>29.1</v>
      </c>
      <c r="P1598" s="46">
        <v>27.5</v>
      </c>
      <c r="Q1598" s="73">
        <f t="shared" si="517"/>
        <v>0.023</v>
      </c>
      <c r="R1598" s="67">
        <f t="shared" si="518"/>
        <v>0.28</v>
      </c>
      <c r="S1598" s="74">
        <f t="shared" si="519"/>
        <v>0.55</v>
      </c>
      <c r="T1598" s="51">
        <v>26.4</v>
      </c>
      <c r="U1598" s="52" t="s">
        <v>4023</v>
      </c>
      <c r="V1598" s="26">
        <f>IF(E1598="","",SUMIF(OUTBOUND!$G:$G,WMS!E1598,OUTBOUND!$L:$L))</f>
        <v>0</v>
      </c>
      <c r="W1598" s="26">
        <f>IF(E1598="","",SUMIF(OUTBOUND!$G:$G,WMS!E1598,OUTBOUND!$M:$M))</f>
        <v>0</v>
      </c>
      <c r="X1598" s="73">
        <f>IF(E1598="","",SUMIF(OUTBOUND!$G:$G,WMS!E1598,OUTBOUND!$O:$O))</f>
        <v>0</v>
      </c>
      <c r="Y1598" s="73">
        <f>IF(E1598="","",SUMIF(OUTBOUND!$G:$G,WMS!E1598,OUTBOUND!$AC:$AC))</f>
        <v>0</v>
      </c>
      <c r="Z1598" s="73">
        <f>IF(E1598="","",SUMIF(OUTBOUND!$G:$G,WMS!E1598,OUTBOUND!$P:$P))</f>
        <v>0</v>
      </c>
      <c r="AA1598" s="26">
        <f t="shared" si="520"/>
        <v>12</v>
      </c>
      <c r="AB1598" s="26">
        <f t="shared" si="521"/>
        <v>48</v>
      </c>
      <c r="AC1598" s="73">
        <f t="shared" si="522"/>
        <v>30</v>
      </c>
      <c r="AD1598" s="73">
        <f t="shared" si="523"/>
        <v>26.4</v>
      </c>
      <c r="AE1598" s="73">
        <f t="shared" si="524"/>
        <v>0.28</v>
      </c>
      <c r="AF1598" s="82" t="b">
        <f t="shared" si="525"/>
        <v>1</v>
      </c>
    </row>
    <row r="1599" spans="1:32">
      <c r="A1599" s="43" t="s">
        <v>3685</v>
      </c>
      <c r="B1599" s="19" t="s">
        <v>2633</v>
      </c>
      <c r="C1599" s="19" t="s">
        <v>4709</v>
      </c>
      <c r="D1599" s="19">
        <v>41168356</v>
      </c>
      <c r="E1599" s="58" t="str">
        <f t="shared" si="514"/>
        <v>KG-ARI-1911-00212-04954/41168356</v>
      </c>
      <c r="F1599" s="19" t="s">
        <v>2635</v>
      </c>
      <c r="G1599" s="19" t="s">
        <v>2636</v>
      </c>
      <c r="H1599" s="45">
        <v>43762</v>
      </c>
      <c r="I1599" s="46">
        <v>25</v>
      </c>
      <c r="J1599" s="46">
        <v>600</v>
      </c>
      <c r="K1599" s="67">
        <f t="shared" si="515"/>
        <v>24</v>
      </c>
      <c r="L1599" s="47">
        <v>2.35</v>
      </c>
      <c r="M1599" s="68">
        <f t="shared" si="516"/>
        <v>58.75</v>
      </c>
      <c r="N1599" s="46">
        <v>26.5</v>
      </c>
      <c r="O1599" s="46">
        <v>22</v>
      </c>
      <c r="P1599" s="46">
        <v>27.3</v>
      </c>
      <c r="Q1599" s="73">
        <f t="shared" si="517"/>
        <v>0.016</v>
      </c>
      <c r="R1599" s="67">
        <f t="shared" si="518"/>
        <v>0.4</v>
      </c>
      <c r="S1599" s="74">
        <f t="shared" si="519"/>
        <v>0.0833333333333333</v>
      </c>
      <c r="T1599" s="51">
        <v>50</v>
      </c>
      <c r="U1599" s="52" t="s">
        <v>4023</v>
      </c>
      <c r="V1599" s="26">
        <f>IF(E1599="","",SUMIF(OUTBOUND!$G:$G,WMS!E1599,OUTBOUND!$L:$L))</f>
        <v>0</v>
      </c>
      <c r="W1599" s="26">
        <f>IF(E1599="","",SUMIF(OUTBOUND!$G:$G,WMS!E1599,OUTBOUND!$M:$M))</f>
        <v>0</v>
      </c>
      <c r="X1599" s="73">
        <f>IF(E1599="","",SUMIF(OUTBOUND!$G:$G,WMS!E1599,OUTBOUND!$O:$O))</f>
        <v>0</v>
      </c>
      <c r="Y1599" s="73">
        <f>IF(E1599="","",SUMIF(OUTBOUND!$G:$G,WMS!E1599,OUTBOUND!$AC:$AC))</f>
        <v>0</v>
      </c>
      <c r="Z1599" s="73">
        <f>IF(E1599="","",SUMIF(OUTBOUND!$G:$G,WMS!E1599,OUTBOUND!$P:$P))</f>
        <v>0</v>
      </c>
      <c r="AA1599" s="26">
        <f t="shared" si="520"/>
        <v>25</v>
      </c>
      <c r="AB1599" s="26">
        <f t="shared" si="521"/>
        <v>600</v>
      </c>
      <c r="AC1599" s="73">
        <f t="shared" si="522"/>
        <v>58.75</v>
      </c>
      <c r="AD1599" s="73">
        <f t="shared" si="523"/>
        <v>50</v>
      </c>
      <c r="AE1599" s="73">
        <f t="shared" si="524"/>
        <v>0.4</v>
      </c>
      <c r="AF1599" s="82" t="b">
        <f t="shared" si="525"/>
        <v>1</v>
      </c>
    </row>
    <row r="1600" spans="1:32">
      <c r="A1600" s="43" t="s">
        <v>3685</v>
      </c>
      <c r="B1600" s="19" t="s">
        <v>2633</v>
      </c>
      <c r="C1600" s="19" t="s">
        <v>4709</v>
      </c>
      <c r="D1600" s="19">
        <v>41526750</v>
      </c>
      <c r="E1600" s="58" t="str">
        <f t="shared" si="514"/>
        <v>KG-ARI-1911-00212-04954/41526750</v>
      </c>
      <c r="F1600" s="19" t="s">
        <v>2635</v>
      </c>
      <c r="G1600" s="19" t="s">
        <v>2637</v>
      </c>
      <c r="H1600" s="45">
        <v>43762</v>
      </c>
      <c r="I1600" s="46">
        <v>1</v>
      </c>
      <c r="J1600" s="46">
        <v>12</v>
      </c>
      <c r="K1600" s="67">
        <f t="shared" si="515"/>
        <v>12</v>
      </c>
      <c r="L1600" s="47">
        <v>4.39</v>
      </c>
      <c r="M1600" s="68">
        <f t="shared" si="516"/>
        <v>4.39</v>
      </c>
      <c r="N1600" s="46">
        <v>39.5</v>
      </c>
      <c r="O1600" s="46">
        <v>12</v>
      </c>
      <c r="P1600" s="46">
        <v>14</v>
      </c>
      <c r="Q1600" s="73">
        <f t="shared" si="517"/>
        <v>0.007</v>
      </c>
      <c r="R1600" s="67">
        <f t="shared" si="518"/>
        <v>0.01</v>
      </c>
      <c r="S1600" s="74">
        <f t="shared" si="519"/>
        <v>0.341666666666667</v>
      </c>
      <c r="T1600" s="51">
        <v>4.1</v>
      </c>
      <c r="U1600" s="79" t="s">
        <v>3723</v>
      </c>
      <c r="V1600" s="26">
        <f>IF(E1600="","",SUMIF(OUTBOUND!$G:$G,WMS!E1600,OUTBOUND!$L:$L))</f>
        <v>0</v>
      </c>
      <c r="W1600" s="26">
        <f>IF(E1600="","",SUMIF(OUTBOUND!$G:$G,WMS!E1600,OUTBOUND!$M:$M))</f>
        <v>0</v>
      </c>
      <c r="X1600" s="73">
        <f>IF(E1600="","",SUMIF(OUTBOUND!$G:$G,WMS!E1600,OUTBOUND!$O:$O))</f>
        <v>0</v>
      </c>
      <c r="Y1600" s="73">
        <f>IF(E1600="","",SUMIF(OUTBOUND!$G:$G,WMS!E1600,OUTBOUND!$AC:$AC))</f>
        <v>0</v>
      </c>
      <c r="Z1600" s="73">
        <f>IF(E1600="","",SUMIF(OUTBOUND!$G:$G,WMS!E1600,OUTBOUND!$P:$P))</f>
        <v>0</v>
      </c>
      <c r="AA1600" s="26">
        <f t="shared" si="520"/>
        <v>1</v>
      </c>
      <c r="AB1600" s="26">
        <f t="shared" si="521"/>
        <v>12</v>
      </c>
      <c r="AC1600" s="73">
        <f t="shared" si="522"/>
        <v>4.39</v>
      </c>
      <c r="AD1600" s="73">
        <f t="shared" si="523"/>
        <v>4.1</v>
      </c>
      <c r="AE1600" s="73">
        <f t="shared" si="524"/>
        <v>0.01</v>
      </c>
      <c r="AF1600" s="82" t="b">
        <f t="shared" si="525"/>
        <v>1</v>
      </c>
    </row>
    <row r="1601" spans="1:33">
      <c r="A1601" s="61" t="s">
        <v>3685</v>
      </c>
      <c r="B1601" s="62" t="s">
        <v>2633</v>
      </c>
      <c r="C1601" s="62" t="s">
        <v>4709</v>
      </c>
      <c r="D1601" s="62">
        <v>41526774</v>
      </c>
      <c r="E1601" s="58" t="str">
        <f t="shared" ref="E1601:E1627" si="526">IF(D1601="","",C1601&amp;"/"&amp;D1601)</f>
        <v>KG-ARI-1911-00212-04954/41526774</v>
      </c>
      <c r="F1601" s="19" t="s">
        <v>2635</v>
      </c>
      <c r="G1601" s="19" t="s">
        <v>2638</v>
      </c>
      <c r="H1601" s="45">
        <v>43762</v>
      </c>
      <c r="I1601" s="46">
        <v>3</v>
      </c>
      <c r="J1601" s="46">
        <v>36</v>
      </c>
      <c r="K1601" s="67">
        <f t="shared" ref="K1601:K1627" si="527">IF(J1601="","",J1601/I1601)</f>
        <v>12</v>
      </c>
      <c r="L1601" s="47">
        <v>3.13</v>
      </c>
      <c r="M1601" s="68">
        <f t="shared" ref="M1601:M1627" si="528">IF(L1601="","",ROUND(I1601*L1601,3))</f>
        <v>9.39</v>
      </c>
      <c r="N1601" s="46">
        <v>40</v>
      </c>
      <c r="O1601" s="46">
        <v>10.5</v>
      </c>
      <c r="P1601" s="46">
        <v>18</v>
      </c>
      <c r="Q1601" s="73">
        <f t="shared" ref="Q1601:Q1627" si="529">IF(P1601="","",ROUND(N1601*O1601*P1601/1000000,3))</f>
        <v>0.008</v>
      </c>
      <c r="R1601" s="67">
        <f t="shared" ref="R1601:R1627" si="530">IF(Q1601="","",ROUND(N1601*O1601*P1601/1000000*I1601,2))</f>
        <v>0.02</v>
      </c>
      <c r="S1601" s="74">
        <f t="shared" ref="S1601:S1627" si="531">IF(T1601="","",T1601/J1601)</f>
        <v>0.191666666666667</v>
      </c>
      <c r="T1601" s="51">
        <v>6.9</v>
      </c>
      <c r="U1601" s="52" t="s">
        <v>4121</v>
      </c>
      <c r="V1601" s="26">
        <f>IF(E1601="","",SUMIF(OUTBOUND!$G:$G,WMS!E1601,OUTBOUND!$L:$L))</f>
        <v>3</v>
      </c>
      <c r="W1601" s="26">
        <f>IF(E1601="","",SUMIF(OUTBOUND!$G:$G,WMS!E1601,OUTBOUND!$M:$M))</f>
        <v>36</v>
      </c>
      <c r="X1601" s="73">
        <f>IF(E1601="","",SUMIF(OUTBOUND!$G:$G,WMS!E1601,OUTBOUND!$O:$O))</f>
        <v>9.39</v>
      </c>
      <c r="Y1601" s="73">
        <f>IF(E1601="","",SUMIF(OUTBOUND!$G:$G,WMS!E1601,OUTBOUND!$AC:$AC))</f>
        <v>6.90000000000001</v>
      </c>
      <c r="Z1601" s="73">
        <f>IF(E1601="","",SUMIF(OUTBOUND!$G:$G,WMS!E1601,OUTBOUND!$P:$P))</f>
        <v>0.024</v>
      </c>
      <c r="AA1601" s="26">
        <f t="shared" ref="AA1601:AA1627" si="532">IF(I1601="","",I1601-V1601)</f>
        <v>0</v>
      </c>
      <c r="AB1601" s="26">
        <f t="shared" ref="AB1601:AB1627" si="533">IF(J1601="","",J1601-W1601)</f>
        <v>0</v>
      </c>
      <c r="AC1601" s="73">
        <f t="shared" ref="AC1601:AC1627" si="534">IF(M1601="","",M1601-X1601)</f>
        <v>0</v>
      </c>
      <c r="AD1601" s="73">
        <f t="shared" ref="AD1601:AD1627" si="535">IF(T1601="","",T1601-Y1601)</f>
        <v>-1.24344978758018e-14</v>
      </c>
      <c r="AE1601" s="73">
        <f t="shared" ref="AE1601:AE1627" si="536">IF(R1601="","",R1601-Z1601)</f>
        <v>-0.004</v>
      </c>
      <c r="AF1601" s="82" t="e">
        <f t="shared" ref="AF1601:AF1627" si="537">IF(AB1601="","",EXACT(K1601,AB1601/AA1601))</f>
        <v>#DIV/0!</v>
      </c>
      <c r="AG1601" s="60" t="s">
        <v>3310</v>
      </c>
    </row>
    <row r="1602" spans="1:32">
      <c r="A1602" s="43" t="s">
        <v>3685</v>
      </c>
      <c r="B1602" s="19" t="s">
        <v>2633</v>
      </c>
      <c r="C1602" s="19" t="s">
        <v>4709</v>
      </c>
      <c r="D1602" s="19">
        <v>41526835</v>
      </c>
      <c r="E1602" s="58" t="str">
        <f t="shared" si="526"/>
        <v>KG-ARI-1911-00212-04954/41526835</v>
      </c>
      <c r="F1602" s="19" t="s">
        <v>2635</v>
      </c>
      <c r="G1602" s="19" t="s">
        <v>2639</v>
      </c>
      <c r="H1602" s="45">
        <v>43762</v>
      </c>
      <c r="I1602" s="46">
        <v>3</v>
      </c>
      <c r="J1602" s="46">
        <v>36</v>
      </c>
      <c r="K1602" s="67">
        <f t="shared" si="527"/>
        <v>12</v>
      </c>
      <c r="L1602" s="47">
        <v>3.52</v>
      </c>
      <c r="M1602" s="68">
        <f t="shared" si="528"/>
        <v>10.56</v>
      </c>
      <c r="N1602" s="46">
        <v>43</v>
      </c>
      <c r="O1602" s="46">
        <v>10.5</v>
      </c>
      <c r="P1602" s="46">
        <v>18</v>
      </c>
      <c r="Q1602" s="73">
        <f t="shared" si="529"/>
        <v>0.008</v>
      </c>
      <c r="R1602" s="67">
        <f t="shared" si="530"/>
        <v>0.02</v>
      </c>
      <c r="S1602" s="74">
        <f t="shared" si="531"/>
        <v>0.225</v>
      </c>
      <c r="T1602" s="51">
        <v>8.1</v>
      </c>
      <c r="U1602" s="52" t="s">
        <v>4023</v>
      </c>
      <c r="V1602" s="26">
        <f>IF(E1602="","",SUMIF(OUTBOUND!$G:$G,WMS!E1602,OUTBOUND!$L:$L))</f>
        <v>0</v>
      </c>
      <c r="W1602" s="26">
        <f>IF(E1602="","",SUMIF(OUTBOUND!$G:$G,WMS!E1602,OUTBOUND!$M:$M))</f>
        <v>0</v>
      </c>
      <c r="X1602" s="73">
        <f>IF(E1602="","",SUMIF(OUTBOUND!$G:$G,WMS!E1602,OUTBOUND!$O:$O))</f>
        <v>0</v>
      </c>
      <c r="Y1602" s="73">
        <f>IF(E1602="","",SUMIF(OUTBOUND!$G:$G,WMS!E1602,OUTBOUND!$AC:$AC))</f>
        <v>0</v>
      </c>
      <c r="Z1602" s="73">
        <f>IF(E1602="","",SUMIF(OUTBOUND!$G:$G,WMS!E1602,OUTBOUND!$P:$P))</f>
        <v>0</v>
      </c>
      <c r="AA1602" s="26">
        <f t="shared" si="532"/>
        <v>3</v>
      </c>
      <c r="AB1602" s="26">
        <f t="shared" si="533"/>
        <v>36</v>
      </c>
      <c r="AC1602" s="73">
        <f t="shared" si="534"/>
        <v>10.56</v>
      </c>
      <c r="AD1602" s="73">
        <f t="shared" si="535"/>
        <v>8.1</v>
      </c>
      <c r="AE1602" s="73">
        <f t="shared" si="536"/>
        <v>0.02</v>
      </c>
      <c r="AF1602" s="82" t="b">
        <f t="shared" si="537"/>
        <v>1</v>
      </c>
    </row>
    <row r="1603" spans="1:32">
      <c r="A1603" s="43" t="s">
        <v>3685</v>
      </c>
      <c r="B1603" s="19" t="s">
        <v>2633</v>
      </c>
      <c r="C1603" s="19" t="s">
        <v>4709</v>
      </c>
      <c r="D1603" s="19">
        <v>41527283</v>
      </c>
      <c r="E1603" s="58" t="str">
        <f t="shared" si="526"/>
        <v>KG-ARI-1911-00212-04954/41527283</v>
      </c>
      <c r="F1603" s="19" t="s">
        <v>2635</v>
      </c>
      <c r="G1603" s="19" t="s">
        <v>2640</v>
      </c>
      <c r="H1603" s="45">
        <v>43762</v>
      </c>
      <c r="I1603" s="46">
        <v>8</v>
      </c>
      <c r="J1603" s="46">
        <v>128</v>
      </c>
      <c r="K1603" s="67">
        <f t="shared" si="527"/>
        <v>16</v>
      </c>
      <c r="L1603" s="47">
        <v>2.74</v>
      </c>
      <c r="M1603" s="68">
        <f t="shared" si="528"/>
        <v>21.92</v>
      </c>
      <c r="N1603" s="46">
        <v>40</v>
      </c>
      <c r="O1603" s="46">
        <v>24</v>
      </c>
      <c r="P1603" s="46">
        <v>30</v>
      </c>
      <c r="Q1603" s="73">
        <f t="shared" si="529"/>
        <v>0.029</v>
      </c>
      <c r="R1603" s="67">
        <f t="shared" si="530"/>
        <v>0.23</v>
      </c>
      <c r="S1603" s="74">
        <f t="shared" si="531"/>
        <v>0.116875</v>
      </c>
      <c r="T1603" s="51">
        <v>14.96</v>
      </c>
      <c r="U1603" s="52" t="s">
        <v>4023</v>
      </c>
      <c r="V1603" s="26">
        <f>IF(E1603="","",SUMIF(OUTBOUND!$G:$G,WMS!E1603,OUTBOUND!$L:$L))</f>
        <v>5</v>
      </c>
      <c r="W1603" s="26">
        <f>IF(E1603="","",SUMIF(OUTBOUND!$G:$G,WMS!E1603,OUTBOUND!$M:$M))</f>
        <v>80</v>
      </c>
      <c r="X1603" s="73">
        <f>IF(E1603="","",SUMIF(OUTBOUND!$G:$G,WMS!E1603,OUTBOUND!$O:$O))</f>
        <v>13.7</v>
      </c>
      <c r="Y1603" s="73">
        <f>IF(E1603="","",SUMIF(OUTBOUND!$G:$G,WMS!E1603,OUTBOUND!$AC:$AC))</f>
        <v>9.35</v>
      </c>
      <c r="Z1603" s="73">
        <f>IF(E1603="","",SUMIF(OUTBOUND!$G:$G,WMS!E1603,OUTBOUND!$P:$P))</f>
        <v>0.145</v>
      </c>
      <c r="AA1603" s="26">
        <f t="shared" si="532"/>
        <v>3</v>
      </c>
      <c r="AB1603" s="26">
        <f t="shared" si="533"/>
        <v>48</v>
      </c>
      <c r="AC1603" s="73">
        <f t="shared" si="534"/>
        <v>8.22</v>
      </c>
      <c r="AD1603" s="73">
        <f t="shared" si="535"/>
        <v>5.61</v>
      </c>
      <c r="AE1603" s="73">
        <f t="shared" si="536"/>
        <v>0.085</v>
      </c>
      <c r="AF1603" s="82" t="b">
        <f t="shared" si="537"/>
        <v>1</v>
      </c>
    </row>
    <row r="1604" spans="1:32">
      <c r="A1604" s="43" t="s">
        <v>3685</v>
      </c>
      <c r="B1604" s="19" t="s">
        <v>2633</v>
      </c>
      <c r="C1604" s="19" t="s">
        <v>4709</v>
      </c>
      <c r="D1604" s="19">
        <v>41960349</v>
      </c>
      <c r="E1604" s="58" t="str">
        <f t="shared" si="526"/>
        <v>KG-ARI-1911-00212-04954/41960349</v>
      </c>
      <c r="F1604" s="19" t="s">
        <v>2635</v>
      </c>
      <c r="G1604" s="19" t="s">
        <v>2641</v>
      </c>
      <c r="H1604" s="45">
        <v>43762</v>
      </c>
      <c r="I1604" s="46">
        <v>18</v>
      </c>
      <c r="J1604" s="46">
        <v>432</v>
      </c>
      <c r="K1604" s="67">
        <f t="shared" si="527"/>
        <v>24</v>
      </c>
      <c r="L1604" s="47">
        <v>1.45</v>
      </c>
      <c r="M1604" s="68">
        <f t="shared" si="528"/>
        <v>26.1</v>
      </c>
      <c r="N1604" s="46">
        <v>26.5</v>
      </c>
      <c r="O1604" s="46">
        <v>25</v>
      </c>
      <c r="P1604" s="46">
        <v>24.5</v>
      </c>
      <c r="Q1604" s="73">
        <f t="shared" si="529"/>
        <v>0.016</v>
      </c>
      <c r="R1604" s="67">
        <f t="shared" si="530"/>
        <v>0.29</v>
      </c>
      <c r="S1604" s="74">
        <f t="shared" si="531"/>
        <v>0.0425</v>
      </c>
      <c r="T1604" s="51">
        <v>18.36</v>
      </c>
      <c r="U1604" s="79" t="s">
        <v>3723</v>
      </c>
      <c r="V1604" s="26">
        <f>IF(E1604="","",SUMIF(OUTBOUND!$G:$G,WMS!E1604,OUTBOUND!$L:$L))</f>
        <v>13</v>
      </c>
      <c r="W1604" s="26">
        <f>IF(E1604="","",SUMIF(OUTBOUND!$G:$G,WMS!E1604,OUTBOUND!$M:$M))</f>
        <v>312</v>
      </c>
      <c r="X1604" s="73">
        <f>IF(E1604="","",SUMIF(OUTBOUND!$G:$G,WMS!E1604,OUTBOUND!$O:$O))</f>
        <v>18.85</v>
      </c>
      <c r="Y1604" s="73">
        <f>IF(E1604="","",SUMIF(OUTBOUND!$G:$G,WMS!E1604,OUTBOUND!$AC:$AC))</f>
        <v>13.26</v>
      </c>
      <c r="Z1604" s="73">
        <f>IF(E1604="","",SUMIF(OUTBOUND!$G:$G,WMS!E1604,OUTBOUND!$P:$P))</f>
        <v>0.208</v>
      </c>
      <c r="AA1604" s="26">
        <f t="shared" si="532"/>
        <v>5</v>
      </c>
      <c r="AB1604" s="26">
        <f t="shared" si="533"/>
        <v>120</v>
      </c>
      <c r="AC1604" s="73">
        <f t="shared" si="534"/>
        <v>7.25</v>
      </c>
      <c r="AD1604" s="73">
        <f t="shared" si="535"/>
        <v>5.1</v>
      </c>
      <c r="AE1604" s="73">
        <f t="shared" si="536"/>
        <v>0.082</v>
      </c>
      <c r="AF1604" s="82" t="b">
        <f t="shared" si="537"/>
        <v>1</v>
      </c>
    </row>
    <row r="1605" spans="1:33">
      <c r="A1605" s="61" t="s">
        <v>3685</v>
      </c>
      <c r="B1605" s="62" t="s">
        <v>2633</v>
      </c>
      <c r="C1605" s="62" t="s">
        <v>4709</v>
      </c>
      <c r="D1605" s="62">
        <v>42786214</v>
      </c>
      <c r="E1605" s="58" t="str">
        <f t="shared" si="526"/>
        <v>KG-ARI-1911-00212-04954/42786214</v>
      </c>
      <c r="F1605" s="19" t="s">
        <v>2635</v>
      </c>
      <c r="G1605" s="19" t="s">
        <v>2643</v>
      </c>
      <c r="H1605" s="45">
        <v>43762</v>
      </c>
      <c r="I1605" s="46">
        <v>4</v>
      </c>
      <c r="J1605" s="46">
        <v>64</v>
      </c>
      <c r="K1605" s="67">
        <f t="shared" si="527"/>
        <v>16</v>
      </c>
      <c r="L1605" s="47">
        <v>2.26</v>
      </c>
      <c r="M1605" s="68">
        <f t="shared" si="528"/>
        <v>9.04</v>
      </c>
      <c r="N1605" s="46">
        <v>28</v>
      </c>
      <c r="O1605" s="46">
        <v>20.5</v>
      </c>
      <c r="P1605" s="46">
        <v>21</v>
      </c>
      <c r="Q1605" s="73">
        <f t="shared" si="529"/>
        <v>0.012</v>
      </c>
      <c r="R1605" s="67">
        <f t="shared" si="530"/>
        <v>0.05</v>
      </c>
      <c r="S1605" s="74">
        <f t="shared" si="531"/>
        <v>0.13125</v>
      </c>
      <c r="T1605" s="51">
        <v>8.4</v>
      </c>
      <c r="U1605" s="52" t="s">
        <v>4023</v>
      </c>
      <c r="V1605" s="26">
        <f>IF(E1605="","",SUMIF(OUTBOUND!$G:$G,WMS!E1605,OUTBOUND!$L:$L))</f>
        <v>4</v>
      </c>
      <c r="W1605" s="26">
        <f>IF(E1605="","",SUMIF(OUTBOUND!$G:$G,WMS!E1605,OUTBOUND!$M:$M))</f>
        <v>64</v>
      </c>
      <c r="X1605" s="73">
        <f>IF(E1605="","",SUMIF(OUTBOUND!$G:$G,WMS!E1605,OUTBOUND!$O:$O))</f>
        <v>9.04</v>
      </c>
      <c r="Y1605" s="73">
        <f>IF(E1605="","",SUMIF(OUTBOUND!$G:$G,WMS!E1605,OUTBOUND!$AC:$AC))</f>
        <v>8.4</v>
      </c>
      <c r="Z1605" s="73">
        <f>IF(E1605="","",SUMIF(OUTBOUND!$G:$G,WMS!E1605,OUTBOUND!$P:$P))</f>
        <v>0.048</v>
      </c>
      <c r="AA1605" s="26">
        <f t="shared" si="532"/>
        <v>0</v>
      </c>
      <c r="AB1605" s="26">
        <f t="shared" si="533"/>
        <v>0</v>
      </c>
      <c r="AC1605" s="73">
        <f t="shared" si="534"/>
        <v>0</v>
      </c>
      <c r="AD1605" s="73">
        <f t="shared" si="535"/>
        <v>0</v>
      </c>
      <c r="AE1605" s="73">
        <f t="shared" si="536"/>
        <v>0.002</v>
      </c>
      <c r="AF1605" s="82" t="e">
        <f t="shared" si="537"/>
        <v>#DIV/0!</v>
      </c>
      <c r="AG1605" s="60" t="s">
        <v>3310</v>
      </c>
    </row>
    <row r="1606" spans="1:32">
      <c r="A1606" s="43" t="s">
        <v>3685</v>
      </c>
      <c r="B1606" s="19" t="s">
        <v>2633</v>
      </c>
      <c r="C1606" s="19" t="s">
        <v>4709</v>
      </c>
      <c r="D1606" s="19">
        <v>42753209</v>
      </c>
      <c r="E1606" s="58" t="str">
        <f t="shared" si="526"/>
        <v>KG-ARI-1911-00212-04954/42753209</v>
      </c>
      <c r="F1606" s="19" t="s">
        <v>2635</v>
      </c>
      <c r="G1606" s="19" t="s">
        <v>2645</v>
      </c>
      <c r="H1606" s="45">
        <v>43762</v>
      </c>
      <c r="I1606" s="46">
        <v>8</v>
      </c>
      <c r="J1606" s="46">
        <v>128</v>
      </c>
      <c r="K1606" s="67">
        <f t="shared" si="527"/>
        <v>16</v>
      </c>
      <c r="L1606" s="47">
        <v>0.73</v>
      </c>
      <c r="M1606" s="68">
        <f t="shared" si="528"/>
        <v>5.84</v>
      </c>
      <c r="N1606" s="46">
        <v>21</v>
      </c>
      <c r="O1606" s="46">
        <v>21</v>
      </c>
      <c r="P1606" s="46">
        <v>30</v>
      </c>
      <c r="Q1606" s="73">
        <f t="shared" si="529"/>
        <v>0.013</v>
      </c>
      <c r="R1606" s="67">
        <f t="shared" si="530"/>
        <v>0.11</v>
      </c>
      <c r="S1606" s="74">
        <f t="shared" si="531"/>
        <v>0.02625</v>
      </c>
      <c r="T1606" s="51">
        <v>3.36</v>
      </c>
      <c r="U1606" s="52" t="s">
        <v>4023</v>
      </c>
      <c r="V1606" s="26">
        <f>IF(E1606="","",SUMIF(OUTBOUND!$G:$G,WMS!E1606,OUTBOUND!$L:$L))</f>
        <v>0</v>
      </c>
      <c r="W1606" s="26">
        <f>IF(E1606="","",SUMIF(OUTBOUND!$G:$G,WMS!E1606,OUTBOUND!$M:$M))</f>
        <v>0</v>
      </c>
      <c r="X1606" s="73">
        <f>IF(E1606="","",SUMIF(OUTBOUND!$G:$G,WMS!E1606,OUTBOUND!$O:$O))</f>
        <v>0</v>
      </c>
      <c r="Y1606" s="73">
        <f>IF(E1606="","",SUMIF(OUTBOUND!$G:$G,WMS!E1606,OUTBOUND!$AC:$AC))</f>
        <v>0</v>
      </c>
      <c r="Z1606" s="73">
        <f>IF(E1606="","",SUMIF(OUTBOUND!$G:$G,WMS!E1606,OUTBOUND!$P:$P))</f>
        <v>0</v>
      </c>
      <c r="AA1606" s="26">
        <f t="shared" si="532"/>
        <v>8</v>
      </c>
      <c r="AB1606" s="26">
        <f t="shared" si="533"/>
        <v>128</v>
      </c>
      <c r="AC1606" s="73">
        <f t="shared" si="534"/>
        <v>5.84</v>
      </c>
      <c r="AD1606" s="73">
        <f t="shared" si="535"/>
        <v>3.36</v>
      </c>
      <c r="AE1606" s="73">
        <f t="shared" si="536"/>
        <v>0.11</v>
      </c>
      <c r="AF1606" s="82" t="b">
        <f t="shared" si="537"/>
        <v>1</v>
      </c>
    </row>
    <row r="1607" spans="1:32">
      <c r="A1607" s="43" t="s">
        <v>3685</v>
      </c>
      <c r="B1607" s="19" t="s">
        <v>2633</v>
      </c>
      <c r="C1607" s="19" t="s">
        <v>4709</v>
      </c>
      <c r="D1607" s="19">
        <v>42753216</v>
      </c>
      <c r="E1607" s="58" t="str">
        <f t="shared" si="526"/>
        <v>KG-ARI-1911-00212-04954/42753216</v>
      </c>
      <c r="F1607" s="19" t="s">
        <v>2635</v>
      </c>
      <c r="G1607" s="19" t="s">
        <v>2646</v>
      </c>
      <c r="H1607" s="45">
        <v>43762</v>
      </c>
      <c r="I1607" s="46">
        <v>12</v>
      </c>
      <c r="J1607" s="46">
        <v>192</v>
      </c>
      <c r="K1607" s="67">
        <f t="shared" si="527"/>
        <v>16</v>
      </c>
      <c r="L1607" s="47">
        <v>1.4</v>
      </c>
      <c r="M1607" s="68">
        <f t="shared" si="528"/>
        <v>16.8</v>
      </c>
      <c r="N1607" s="46">
        <v>27</v>
      </c>
      <c r="O1607" s="46">
        <v>25</v>
      </c>
      <c r="P1607" s="46">
        <v>24.5</v>
      </c>
      <c r="Q1607" s="73">
        <f t="shared" si="529"/>
        <v>0.017</v>
      </c>
      <c r="R1607" s="67">
        <f t="shared" si="530"/>
        <v>0.2</v>
      </c>
      <c r="S1607" s="74">
        <f t="shared" si="531"/>
        <v>0.063125</v>
      </c>
      <c r="T1607" s="51">
        <v>12.12</v>
      </c>
      <c r="U1607" s="52" t="s">
        <v>4023</v>
      </c>
      <c r="V1607" s="26">
        <f>IF(E1607="","",SUMIF(OUTBOUND!$G:$G,WMS!E1607,OUTBOUND!$L:$L))</f>
        <v>0</v>
      </c>
      <c r="W1607" s="26">
        <f>IF(E1607="","",SUMIF(OUTBOUND!$G:$G,WMS!E1607,OUTBOUND!$M:$M))</f>
        <v>0</v>
      </c>
      <c r="X1607" s="73">
        <f>IF(E1607="","",SUMIF(OUTBOUND!$G:$G,WMS!E1607,OUTBOUND!$O:$O))</f>
        <v>0</v>
      </c>
      <c r="Y1607" s="73">
        <f>IF(E1607="","",SUMIF(OUTBOUND!$G:$G,WMS!E1607,OUTBOUND!$AC:$AC))</f>
        <v>0</v>
      </c>
      <c r="Z1607" s="73">
        <f>IF(E1607="","",SUMIF(OUTBOUND!$G:$G,WMS!E1607,OUTBOUND!$P:$P))</f>
        <v>0</v>
      </c>
      <c r="AA1607" s="26">
        <f t="shared" si="532"/>
        <v>12</v>
      </c>
      <c r="AB1607" s="26">
        <f t="shared" si="533"/>
        <v>192</v>
      </c>
      <c r="AC1607" s="73">
        <f t="shared" si="534"/>
        <v>16.8</v>
      </c>
      <c r="AD1607" s="73">
        <f t="shared" si="535"/>
        <v>12.12</v>
      </c>
      <c r="AE1607" s="73">
        <f t="shared" si="536"/>
        <v>0.2</v>
      </c>
      <c r="AF1607" s="82" t="b">
        <f t="shared" si="537"/>
        <v>1</v>
      </c>
    </row>
    <row r="1608" spans="1:32">
      <c r="A1608" s="43" t="s">
        <v>3685</v>
      </c>
      <c r="B1608" s="19" t="s">
        <v>2633</v>
      </c>
      <c r="C1608" s="19" t="s">
        <v>4709</v>
      </c>
      <c r="D1608" s="19">
        <v>42757467</v>
      </c>
      <c r="E1608" s="58" t="str">
        <f t="shared" si="526"/>
        <v>KG-ARI-1911-00212-04954/42757467</v>
      </c>
      <c r="F1608" s="19" t="s">
        <v>2635</v>
      </c>
      <c r="G1608" s="19" t="s">
        <v>2647</v>
      </c>
      <c r="H1608" s="45">
        <v>43762</v>
      </c>
      <c r="I1608" s="46">
        <v>2</v>
      </c>
      <c r="J1608" s="46">
        <v>48</v>
      </c>
      <c r="K1608" s="67">
        <f t="shared" si="527"/>
        <v>24</v>
      </c>
      <c r="L1608" s="47">
        <v>1.9</v>
      </c>
      <c r="M1608" s="68">
        <f t="shared" si="528"/>
        <v>3.8</v>
      </c>
      <c r="N1608" s="46">
        <v>32.5</v>
      </c>
      <c r="O1608" s="46">
        <v>29</v>
      </c>
      <c r="P1608" s="46">
        <v>29</v>
      </c>
      <c r="Q1608" s="73">
        <f t="shared" si="529"/>
        <v>0.027</v>
      </c>
      <c r="R1608" s="67">
        <f t="shared" si="530"/>
        <v>0.05</v>
      </c>
      <c r="S1608" s="74">
        <f t="shared" si="531"/>
        <v>0.0583333333333333</v>
      </c>
      <c r="T1608" s="51">
        <v>2.8</v>
      </c>
      <c r="U1608" s="79" t="s">
        <v>3723</v>
      </c>
      <c r="V1608" s="26">
        <f>IF(E1608="","",SUMIF(OUTBOUND!$G:$G,WMS!E1608,OUTBOUND!$L:$L))</f>
        <v>1</v>
      </c>
      <c r="W1608" s="26">
        <f>IF(E1608="","",SUMIF(OUTBOUND!$G:$G,WMS!E1608,OUTBOUND!$M:$M))</f>
        <v>24</v>
      </c>
      <c r="X1608" s="73">
        <f>IF(E1608="","",SUMIF(OUTBOUND!$G:$G,WMS!E1608,OUTBOUND!$O:$O))</f>
        <v>1.9</v>
      </c>
      <c r="Y1608" s="73">
        <f>IF(E1608="","",SUMIF(OUTBOUND!$G:$G,WMS!E1608,OUTBOUND!$AC:$AC))</f>
        <v>1.4</v>
      </c>
      <c r="Z1608" s="73">
        <f>IF(E1608="","",SUMIF(OUTBOUND!$G:$G,WMS!E1608,OUTBOUND!$P:$P))</f>
        <v>0.027</v>
      </c>
      <c r="AA1608" s="26">
        <f t="shared" si="532"/>
        <v>1</v>
      </c>
      <c r="AB1608" s="26">
        <f t="shared" si="533"/>
        <v>24</v>
      </c>
      <c r="AC1608" s="73">
        <f t="shared" si="534"/>
        <v>1.9</v>
      </c>
      <c r="AD1608" s="73">
        <f t="shared" si="535"/>
        <v>1.4</v>
      </c>
      <c r="AE1608" s="73">
        <f t="shared" si="536"/>
        <v>0.023</v>
      </c>
      <c r="AF1608" s="82" t="b">
        <f t="shared" si="537"/>
        <v>1</v>
      </c>
    </row>
    <row r="1609" spans="1:33">
      <c r="A1609" s="61" t="s">
        <v>3685</v>
      </c>
      <c r="B1609" s="62" t="s">
        <v>2633</v>
      </c>
      <c r="C1609" s="62" t="s">
        <v>4709</v>
      </c>
      <c r="D1609" s="62">
        <v>42757504</v>
      </c>
      <c r="E1609" s="58" t="str">
        <f t="shared" si="526"/>
        <v>KG-ARI-1911-00212-04954/42757504</v>
      </c>
      <c r="F1609" s="19" t="s">
        <v>2635</v>
      </c>
      <c r="G1609" s="19" t="s">
        <v>2648</v>
      </c>
      <c r="H1609" s="45">
        <v>43762</v>
      </c>
      <c r="I1609" s="46">
        <v>2</v>
      </c>
      <c r="J1609" s="46">
        <v>36</v>
      </c>
      <c r="K1609" s="67">
        <f t="shared" si="527"/>
        <v>18</v>
      </c>
      <c r="L1609" s="47">
        <v>0.69</v>
      </c>
      <c r="M1609" s="68">
        <f t="shared" si="528"/>
        <v>1.38</v>
      </c>
      <c r="N1609" s="46">
        <v>24</v>
      </c>
      <c r="O1609" s="46">
        <v>19.5</v>
      </c>
      <c r="P1609" s="46">
        <v>12.5</v>
      </c>
      <c r="Q1609" s="73">
        <f t="shared" si="529"/>
        <v>0.006</v>
      </c>
      <c r="R1609" s="67">
        <f t="shared" si="530"/>
        <v>0.01</v>
      </c>
      <c r="S1609" s="74">
        <f t="shared" si="531"/>
        <v>0.0244444444444444</v>
      </c>
      <c r="T1609" s="51">
        <v>0.88</v>
      </c>
      <c r="U1609" s="79" t="s">
        <v>3723</v>
      </c>
      <c r="V1609" s="26">
        <f>IF(E1609="","",SUMIF(OUTBOUND!$G:$G,WMS!E1609,OUTBOUND!$L:$L))</f>
        <v>2</v>
      </c>
      <c r="W1609" s="26">
        <f>IF(E1609="","",SUMIF(OUTBOUND!$G:$G,WMS!E1609,OUTBOUND!$M:$M))</f>
        <v>36</v>
      </c>
      <c r="X1609" s="73">
        <f>IF(E1609="","",SUMIF(OUTBOUND!$G:$G,WMS!E1609,OUTBOUND!$O:$O))</f>
        <v>1.38</v>
      </c>
      <c r="Y1609" s="73">
        <f>IF(E1609="","",SUMIF(OUTBOUND!$G:$G,WMS!E1609,OUTBOUND!$AC:$AC))</f>
        <v>0.879999999999998</v>
      </c>
      <c r="Z1609" s="73">
        <f>IF(E1609="","",SUMIF(OUTBOUND!$G:$G,WMS!E1609,OUTBOUND!$P:$P))</f>
        <v>0.012</v>
      </c>
      <c r="AA1609" s="26">
        <f t="shared" si="532"/>
        <v>0</v>
      </c>
      <c r="AB1609" s="26">
        <f t="shared" si="533"/>
        <v>0</v>
      </c>
      <c r="AC1609" s="73">
        <f t="shared" si="534"/>
        <v>0</v>
      </c>
      <c r="AD1609" s="73">
        <f t="shared" si="535"/>
        <v>1.55431223447522e-15</v>
      </c>
      <c r="AE1609" s="73">
        <f t="shared" si="536"/>
        <v>-0.002</v>
      </c>
      <c r="AF1609" s="82" t="e">
        <f t="shared" si="537"/>
        <v>#DIV/0!</v>
      </c>
      <c r="AG1609" s="60" t="s">
        <v>3310</v>
      </c>
    </row>
    <row r="1610" spans="1:32">
      <c r="A1610" s="43" t="s">
        <v>3685</v>
      </c>
      <c r="B1610" s="19" t="s">
        <v>2650</v>
      </c>
      <c r="C1610" s="19" t="s">
        <v>4710</v>
      </c>
      <c r="D1610" s="19" t="s">
        <v>4711</v>
      </c>
      <c r="E1610" s="58" t="str">
        <f t="shared" si="526"/>
        <v>KG-ARI-2003-00225-05844/42475200</v>
      </c>
      <c r="F1610" s="19" t="s">
        <v>2652</v>
      </c>
      <c r="G1610" s="19" t="s">
        <v>2653</v>
      </c>
      <c r="H1610" s="45">
        <v>43762</v>
      </c>
      <c r="I1610" s="46">
        <v>13</v>
      </c>
      <c r="J1610" s="46">
        <v>78</v>
      </c>
      <c r="K1610" s="67">
        <f t="shared" si="527"/>
        <v>6</v>
      </c>
      <c r="L1610" s="47">
        <v>7.84</v>
      </c>
      <c r="M1610" s="68">
        <f t="shared" si="528"/>
        <v>101.92</v>
      </c>
      <c r="N1610" s="46">
        <v>64.5</v>
      </c>
      <c r="O1610" s="46">
        <v>64.5</v>
      </c>
      <c r="P1610" s="46">
        <v>26.5</v>
      </c>
      <c r="Q1610" s="73">
        <f t="shared" si="529"/>
        <v>0.11</v>
      </c>
      <c r="R1610" s="67">
        <f t="shared" si="530"/>
        <v>1.43</v>
      </c>
      <c r="S1610" s="74">
        <f t="shared" si="531"/>
        <v>1.17333333333333</v>
      </c>
      <c r="T1610" s="51">
        <v>91.52</v>
      </c>
      <c r="U1610" s="52" t="s">
        <v>4045</v>
      </c>
      <c r="V1610" s="26">
        <f>IF(E1610="","",SUMIF(OUTBOUND!$G:$G,WMS!E1610,OUTBOUND!$L:$L))</f>
        <v>0</v>
      </c>
      <c r="W1610" s="26">
        <f>IF(E1610="","",SUMIF(OUTBOUND!$G:$G,WMS!E1610,OUTBOUND!$M:$M))</f>
        <v>0</v>
      </c>
      <c r="X1610" s="73">
        <f>IF(E1610="","",SUMIF(OUTBOUND!$G:$G,WMS!E1610,OUTBOUND!$O:$O))</f>
        <v>0</v>
      </c>
      <c r="Y1610" s="73">
        <f>IF(E1610="","",SUMIF(OUTBOUND!$G:$G,WMS!E1610,OUTBOUND!$AC:$AC))</f>
        <v>0</v>
      </c>
      <c r="Z1610" s="73">
        <f>IF(E1610="","",SUMIF(OUTBOUND!$G:$G,WMS!E1610,OUTBOUND!$P:$P))</f>
        <v>0</v>
      </c>
      <c r="AA1610" s="26">
        <f t="shared" si="532"/>
        <v>13</v>
      </c>
      <c r="AB1610" s="26">
        <f t="shared" si="533"/>
        <v>78</v>
      </c>
      <c r="AC1610" s="73">
        <f t="shared" si="534"/>
        <v>101.92</v>
      </c>
      <c r="AD1610" s="73">
        <f t="shared" si="535"/>
        <v>91.52</v>
      </c>
      <c r="AE1610" s="73">
        <f t="shared" si="536"/>
        <v>1.43</v>
      </c>
      <c r="AF1610" s="82" t="b">
        <f t="shared" si="537"/>
        <v>1</v>
      </c>
    </row>
    <row r="1611" spans="1:32">
      <c r="A1611" s="43" t="s">
        <v>3685</v>
      </c>
      <c r="B1611" s="19" t="s">
        <v>2650</v>
      </c>
      <c r="C1611" s="19" t="s">
        <v>4710</v>
      </c>
      <c r="D1611" s="19" t="s">
        <v>4712</v>
      </c>
      <c r="E1611" s="58" t="str">
        <f t="shared" si="526"/>
        <v>KG-ARI-2003-00225-05844/42562924</v>
      </c>
      <c r="F1611" s="19" t="s">
        <v>2652</v>
      </c>
      <c r="G1611" s="19" t="s">
        <v>2655</v>
      </c>
      <c r="H1611" s="45">
        <v>43762</v>
      </c>
      <c r="I1611" s="46">
        <v>13</v>
      </c>
      <c r="J1611" s="46">
        <v>52</v>
      </c>
      <c r="K1611" s="67">
        <f t="shared" si="527"/>
        <v>4</v>
      </c>
      <c r="L1611" s="47">
        <v>5.54</v>
      </c>
      <c r="M1611" s="68">
        <f t="shared" si="528"/>
        <v>72.02</v>
      </c>
      <c r="N1611" s="46">
        <v>44</v>
      </c>
      <c r="O1611" s="46">
        <v>42</v>
      </c>
      <c r="P1611" s="46">
        <v>43</v>
      </c>
      <c r="Q1611" s="73">
        <f t="shared" si="529"/>
        <v>0.079</v>
      </c>
      <c r="R1611" s="67">
        <f t="shared" si="530"/>
        <v>1.03</v>
      </c>
      <c r="S1611" s="74">
        <f t="shared" si="531"/>
        <v>1.175</v>
      </c>
      <c r="T1611" s="51">
        <v>61.1</v>
      </c>
      <c r="U1611" s="91" t="s">
        <v>3564</v>
      </c>
      <c r="V1611" s="26">
        <f>IF(E1611="","",SUMIF(OUTBOUND!$G:$G,WMS!E1611,OUTBOUND!$L:$L))</f>
        <v>0</v>
      </c>
      <c r="W1611" s="26">
        <f>IF(E1611="","",SUMIF(OUTBOUND!$G:$G,WMS!E1611,OUTBOUND!$M:$M))</f>
        <v>0</v>
      </c>
      <c r="X1611" s="73">
        <f>IF(E1611="","",SUMIF(OUTBOUND!$G:$G,WMS!E1611,OUTBOUND!$O:$O))</f>
        <v>0</v>
      </c>
      <c r="Y1611" s="73">
        <f>IF(E1611="","",SUMIF(OUTBOUND!$G:$G,WMS!E1611,OUTBOUND!$AC:$AC))</f>
        <v>0</v>
      </c>
      <c r="Z1611" s="73">
        <f>IF(E1611="","",SUMIF(OUTBOUND!$G:$G,WMS!E1611,OUTBOUND!$P:$P))</f>
        <v>0</v>
      </c>
      <c r="AA1611" s="26">
        <f t="shared" si="532"/>
        <v>13</v>
      </c>
      <c r="AB1611" s="26">
        <f t="shared" si="533"/>
        <v>52</v>
      </c>
      <c r="AC1611" s="73">
        <f t="shared" si="534"/>
        <v>72.02</v>
      </c>
      <c r="AD1611" s="73">
        <f t="shared" si="535"/>
        <v>61.1</v>
      </c>
      <c r="AE1611" s="73">
        <f t="shared" si="536"/>
        <v>1.03</v>
      </c>
      <c r="AF1611" s="82" t="b">
        <f t="shared" si="537"/>
        <v>1</v>
      </c>
    </row>
    <row r="1612" spans="1:32">
      <c r="A1612" s="43" t="s">
        <v>3685</v>
      </c>
      <c r="B1612" s="19" t="s">
        <v>2657</v>
      </c>
      <c r="C1612" s="19" t="s">
        <v>4713</v>
      </c>
      <c r="D1612" s="19">
        <v>42694519</v>
      </c>
      <c r="E1612" s="58" t="str">
        <f t="shared" si="526"/>
        <v>KG-ARI-2003-00225-05828/42694519</v>
      </c>
      <c r="F1612" s="19" t="s">
        <v>2659</v>
      </c>
      <c r="G1612" s="19" t="s">
        <v>2662</v>
      </c>
      <c r="H1612" s="45">
        <v>43762</v>
      </c>
      <c r="I1612" s="46">
        <v>1</v>
      </c>
      <c r="J1612" s="46">
        <v>12</v>
      </c>
      <c r="K1612" s="67">
        <f t="shared" si="527"/>
        <v>12</v>
      </c>
      <c r="L1612" s="47">
        <v>1.1</v>
      </c>
      <c r="M1612" s="68">
        <f t="shared" si="528"/>
        <v>1.1</v>
      </c>
      <c r="N1612" s="46">
        <v>22.5</v>
      </c>
      <c r="O1612" s="46">
        <v>17</v>
      </c>
      <c r="P1612" s="46">
        <v>11</v>
      </c>
      <c r="Q1612" s="73">
        <f t="shared" si="529"/>
        <v>0.004</v>
      </c>
      <c r="R1612" s="67">
        <f t="shared" si="530"/>
        <v>0</v>
      </c>
      <c r="S1612" s="74">
        <f t="shared" si="531"/>
        <v>0.0833333333333333</v>
      </c>
      <c r="T1612" s="51">
        <v>1</v>
      </c>
      <c r="U1612" s="52" t="s">
        <v>4696</v>
      </c>
      <c r="V1612" s="26">
        <f>IF(E1612="","",SUMIF(OUTBOUND!$G:$G,WMS!E1612,OUTBOUND!$L:$L))</f>
        <v>0</v>
      </c>
      <c r="W1612" s="26">
        <f>IF(E1612="","",SUMIF(OUTBOUND!$G:$G,WMS!E1612,OUTBOUND!$M:$M))</f>
        <v>0</v>
      </c>
      <c r="X1612" s="73">
        <f>IF(E1612="","",SUMIF(OUTBOUND!$G:$G,WMS!E1612,OUTBOUND!$O:$O))</f>
        <v>0</v>
      </c>
      <c r="Y1612" s="73">
        <f>IF(E1612="","",SUMIF(OUTBOUND!$G:$G,WMS!E1612,OUTBOUND!$AC:$AC))</f>
        <v>0</v>
      </c>
      <c r="Z1612" s="73">
        <f>IF(E1612="","",SUMIF(OUTBOUND!$G:$G,WMS!E1612,OUTBOUND!$P:$P))</f>
        <v>0</v>
      </c>
      <c r="AA1612" s="26">
        <f t="shared" si="532"/>
        <v>1</v>
      </c>
      <c r="AB1612" s="26">
        <f t="shared" si="533"/>
        <v>12</v>
      </c>
      <c r="AC1612" s="73">
        <f t="shared" si="534"/>
        <v>1.1</v>
      </c>
      <c r="AD1612" s="73">
        <f t="shared" si="535"/>
        <v>1</v>
      </c>
      <c r="AE1612" s="73">
        <f t="shared" si="536"/>
        <v>0</v>
      </c>
      <c r="AF1612" s="82" t="b">
        <f t="shared" si="537"/>
        <v>1</v>
      </c>
    </row>
    <row r="1613" spans="1:33">
      <c r="A1613" s="61" t="s">
        <v>3685</v>
      </c>
      <c r="B1613" s="62" t="s">
        <v>2657</v>
      </c>
      <c r="C1613" s="62" t="s">
        <v>4713</v>
      </c>
      <c r="D1613" s="62">
        <v>42703235</v>
      </c>
      <c r="E1613" s="58" t="str">
        <f t="shared" si="526"/>
        <v>KG-ARI-2003-00225-05828/42703235</v>
      </c>
      <c r="F1613" s="19" t="s">
        <v>2659</v>
      </c>
      <c r="G1613" s="19" t="s">
        <v>2662</v>
      </c>
      <c r="H1613" s="45">
        <v>43762</v>
      </c>
      <c r="I1613" s="46">
        <v>1</v>
      </c>
      <c r="J1613" s="46">
        <v>10</v>
      </c>
      <c r="K1613" s="67">
        <f t="shared" si="527"/>
        <v>10</v>
      </c>
      <c r="L1613" s="47">
        <v>0.87</v>
      </c>
      <c r="M1613" s="68">
        <f t="shared" si="528"/>
        <v>0.87</v>
      </c>
      <c r="N1613" s="46">
        <v>22.5</v>
      </c>
      <c r="O1613" s="46">
        <v>15</v>
      </c>
      <c r="P1613" s="46">
        <v>11</v>
      </c>
      <c r="Q1613" s="73">
        <f t="shared" si="529"/>
        <v>0.004</v>
      </c>
      <c r="R1613" s="67">
        <f t="shared" si="530"/>
        <v>0</v>
      </c>
      <c r="S1613" s="74">
        <f t="shared" si="531"/>
        <v>0.077</v>
      </c>
      <c r="T1613" s="51">
        <v>0.77</v>
      </c>
      <c r="U1613" s="52" t="s">
        <v>4696</v>
      </c>
      <c r="V1613" s="26">
        <f>IF(E1613="","",SUMIF(OUTBOUND!$G:$G,WMS!E1613,OUTBOUND!$L:$L))</f>
        <v>1</v>
      </c>
      <c r="W1613" s="26">
        <f>IF(E1613="","",SUMIF(OUTBOUND!$G:$G,WMS!E1613,OUTBOUND!$M:$M))</f>
        <v>10</v>
      </c>
      <c r="X1613" s="73">
        <f>IF(E1613="","",SUMIF(OUTBOUND!$G:$G,WMS!E1613,OUTBOUND!$O:$O))</f>
        <v>0.87</v>
      </c>
      <c r="Y1613" s="73">
        <f>IF(E1613="","",SUMIF(OUTBOUND!$G:$G,WMS!E1613,OUTBOUND!$AC:$AC))</f>
        <v>0.77</v>
      </c>
      <c r="Z1613" s="73">
        <f>IF(E1613="","",SUMIF(OUTBOUND!$G:$G,WMS!E1613,OUTBOUND!$P:$P))</f>
        <v>0.004</v>
      </c>
      <c r="AA1613" s="26">
        <f t="shared" si="532"/>
        <v>0</v>
      </c>
      <c r="AB1613" s="26">
        <f t="shared" si="533"/>
        <v>0</v>
      </c>
      <c r="AC1613" s="73">
        <f t="shared" si="534"/>
        <v>0</v>
      </c>
      <c r="AD1613" s="73">
        <f t="shared" si="535"/>
        <v>0</v>
      </c>
      <c r="AE1613" s="73">
        <f t="shared" si="536"/>
        <v>-0.004</v>
      </c>
      <c r="AF1613" s="82" t="e">
        <f t="shared" si="537"/>
        <v>#DIV/0!</v>
      </c>
      <c r="AG1613" s="60" t="s">
        <v>3310</v>
      </c>
    </row>
    <row r="1614" spans="1:32">
      <c r="A1614" s="43" t="s">
        <v>3685</v>
      </c>
      <c r="B1614" s="19" t="s">
        <v>2657</v>
      </c>
      <c r="C1614" s="19" t="s">
        <v>4713</v>
      </c>
      <c r="D1614" s="19">
        <v>42702337</v>
      </c>
      <c r="E1614" s="58" t="str">
        <f t="shared" si="526"/>
        <v>KG-ARI-2003-00225-05828/42702337</v>
      </c>
      <c r="F1614" s="19" t="s">
        <v>2659</v>
      </c>
      <c r="G1614" s="19" t="s">
        <v>2660</v>
      </c>
      <c r="H1614" s="45">
        <v>43762</v>
      </c>
      <c r="I1614" s="46">
        <v>1</v>
      </c>
      <c r="J1614" s="46">
        <v>12</v>
      </c>
      <c r="K1614" s="67">
        <f t="shared" si="527"/>
        <v>12</v>
      </c>
      <c r="L1614" s="47">
        <v>4.26</v>
      </c>
      <c r="M1614" s="68">
        <f t="shared" si="528"/>
        <v>4.26</v>
      </c>
      <c r="N1614" s="46">
        <v>32.5</v>
      </c>
      <c r="O1614" s="46">
        <v>28.5</v>
      </c>
      <c r="P1614" s="46">
        <v>19.5</v>
      </c>
      <c r="Q1614" s="73">
        <f t="shared" si="529"/>
        <v>0.018</v>
      </c>
      <c r="R1614" s="67">
        <f t="shared" si="530"/>
        <v>0.02</v>
      </c>
      <c r="S1614" s="74">
        <f t="shared" si="531"/>
        <v>0.33</v>
      </c>
      <c r="T1614" s="51">
        <v>3.96</v>
      </c>
      <c r="U1614" s="52" t="s">
        <v>4048</v>
      </c>
      <c r="V1614" s="26">
        <f>IF(E1614="","",SUMIF(OUTBOUND!$G:$G,WMS!E1614,OUTBOUND!$L:$L))</f>
        <v>0</v>
      </c>
      <c r="W1614" s="26">
        <f>IF(E1614="","",SUMIF(OUTBOUND!$G:$G,WMS!E1614,OUTBOUND!$M:$M))</f>
        <v>0</v>
      </c>
      <c r="X1614" s="73">
        <f>IF(E1614="","",SUMIF(OUTBOUND!$G:$G,WMS!E1614,OUTBOUND!$O:$O))</f>
        <v>0</v>
      </c>
      <c r="Y1614" s="73">
        <f>IF(E1614="","",SUMIF(OUTBOUND!$G:$G,WMS!E1614,OUTBOUND!$AC:$AC))</f>
        <v>0</v>
      </c>
      <c r="Z1614" s="73">
        <f>IF(E1614="","",SUMIF(OUTBOUND!$G:$G,WMS!E1614,OUTBOUND!$P:$P))</f>
        <v>0</v>
      </c>
      <c r="AA1614" s="26">
        <f t="shared" si="532"/>
        <v>1</v>
      </c>
      <c r="AB1614" s="26">
        <f t="shared" si="533"/>
        <v>12</v>
      </c>
      <c r="AC1614" s="73">
        <f t="shared" si="534"/>
        <v>4.26</v>
      </c>
      <c r="AD1614" s="73">
        <f t="shared" si="535"/>
        <v>3.96</v>
      </c>
      <c r="AE1614" s="73">
        <f t="shared" si="536"/>
        <v>0.02</v>
      </c>
      <c r="AF1614" s="82" t="b">
        <f t="shared" si="537"/>
        <v>1</v>
      </c>
    </row>
    <row r="1615" spans="1:32">
      <c r="A1615" s="43" t="s">
        <v>3685</v>
      </c>
      <c r="B1615" s="19" t="s">
        <v>2657</v>
      </c>
      <c r="C1615" s="19" t="s">
        <v>4713</v>
      </c>
      <c r="D1615" s="19">
        <v>42694526</v>
      </c>
      <c r="E1615" s="58" t="str">
        <f t="shared" si="526"/>
        <v>KG-ARI-2003-00225-05828/42694526</v>
      </c>
      <c r="F1615" s="19" t="s">
        <v>2659</v>
      </c>
      <c r="G1615" s="19" t="s">
        <v>2662</v>
      </c>
      <c r="H1615" s="45">
        <v>43762</v>
      </c>
      <c r="I1615" s="46">
        <v>1</v>
      </c>
      <c r="J1615" s="46">
        <v>12</v>
      </c>
      <c r="K1615" s="67">
        <f t="shared" si="527"/>
        <v>12</v>
      </c>
      <c r="L1615" s="47">
        <v>1.1</v>
      </c>
      <c r="M1615" s="68">
        <f t="shared" si="528"/>
        <v>1.1</v>
      </c>
      <c r="N1615" s="46">
        <v>22.5</v>
      </c>
      <c r="O1615" s="46">
        <v>17</v>
      </c>
      <c r="P1615" s="46">
        <v>11</v>
      </c>
      <c r="Q1615" s="73">
        <f t="shared" si="529"/>
        <v>0.004</v>
      </c>
      <c r="R1615" s="67">
        <f t="shared" si="530"/>
        <v>0</v>
      </c>
      <c r="S1615" s="74">
        <f t="shared" si="531"/>
        <v>0.0833333333333333</v>
      </c>
      <c r="T1615" s="51">
        <v>1</v>
      </c>
      <c r="U1615" s="52" t="s">
        <v>4696</v>
      </c>
      <c r="V1615" s="26">
        <f>IF(E1615="","",SUMIF(OUTBOUND!$G:$G,WMS!E1615,OUTBOUND!$L:$L))</f>
        <v>0</v>
      </c>
      <c r="W1615" s="26">
        <f>IF(E1615="","",SUMIF(OUTBOUND!$G:$G,WMS!E1615,OUTBOUND!$M:$M))</f>
        <v>0</v>
      </c>
      <c r="X1615" s="73">
        <f>IF(E1615="","",SUMIF(OUTBOUND!$G:$G,WMS!E1615,OUTBOUND!$O:$O))</f>
        <v>0</v>
      </c>
      <c r="Y1615" s="73">
        <f>IF(E1615="","",SUMIF(OUTBOUND!$G:$G,WMS!E1615,OUTBOUND!$AC:$AC))</f>
        <v>0</v>
      </c>
      <c r="Z1615" s="73">
        <f>IF(E1615="","",SUMIF(OUTBOUND!$G:$G,WMS!E1615,OUTBOUND!$P:$P))</f>
        <v>0</v>
      </c>
      <c r="AA1615" s="26">
        <f t="shared" si="532"/>
        <v>1</v>
      </c>
      <c r="AB1615" s="26">
        <f t="shared" si="533"/>
        <v>12</v>
      </c>
      <c r="AC1615" s="73">
        <f t="shared" si="534"/>
        <v>1.1</v>
      </c>
      <c r="AD1615" s="73">
        <f t="shared" si="535"/>
        <v>1</v>
      </c>
      <c r="AE1615" s="73">
        <f t="shared" si="536"/>
        <v>0</v>
      </c>
      <c r="AF1615" s="82" t="b">
        <f t="shared" si="537"/>
        <v>1</v>
      </c>
    </row>
    <row r="1616" spans="1:32">
      <c r="A1616" s="43" t="s">
        <v>3685</v>
      </c>
      <c r="B1616" s="19" t="s">
        <v>2663</v>
      </c>
      <c r="C1616" s="19" t="s">
        <v>4714</v>
      </c>
      <c r="D1616" s="19" t="s">
        <v>3865</v>
      </c>
      <c r="E1616" s="58" t="str">
        <f t="shared" si="526"/>
        <v>KG-ARI-1911-00212-05059/41966433</v>
      </c>
      <c r="F1616" s="19" t="s">
        <v>2665</v>
      </c>
      <c r="G1616" s="19" t="s">
        <v>2670</v>
      </c>
      <c r="H1616" s="45">
        <v>43762</v>
      </c>
      <c r="I1616" s="46">
        <v>12</v>
      </c>
      <c r="J1616" s="46">
        <v>288</v>
      </c>
      <c r="K1616" s="67">
        <f t="shared" si="527"/>
        <v>24</v>
      </c>
      <c r="L1616" s="47">
        <v>1.43</v>
      </c>
      <c r="M1616" s="68">
        <f t="shared" si="528"/>
        <v>17.16</v>
      </c>
      <c r="N1616" s="46">
        <v>31.5</v>
      </c>
      <c r="O1616" s="46">
        <v>25.5</v>
      </c>
      <c r="P1616" s="46">
        <v>32</v>
      </c>
      <c r="Q1616" s="73">
        <f t="shared" si="529"/>
        <v>0.026</v>
      </c>
      <c r="R1616" s="67">
        <f t="shared" si="530"/>
        <v>0.31</v>
      </c>
      <c r="S1616" s="74">
        <f t="shared" si="531"/>
        <v>0.0429166666666667</v>
      </c>
      <c r="T1616" s="51">
        <v>12.36</v>
      </c>
      <c r="U1616" s="91" t="s">
        <v>3564</v>
      </c>
      <c r="V1616" s="26">
        <f>IF(E1616="","",SUMIF(OUTBOUND!$G:$G,WMS!E1616,OUTBOUND!$L:$L))</f>
        <v>0</v>
      </c>
      <c r="W1616" s="26">
        <f>IF(E1616="","",SUMIF(OUTBOUND!$G:$G,WMS!E1616,OUTBOUND!$M:$M))</f>
        <v>0</v>
      </c>
      <c r="X1616" s="73">
        <f>IF(E1616="","",SUMIF(OUTBOUND!$G:$G,WMS!E1616,OUTBOUND!$O:$O))</f>
        <v>0</v>
      </c>
      <c r="Y1616" s="73">
        <f>IF(E1616="","",SUMIF(OUTBOUND!$G:$G,WMS!E1616,OUTBOUND!$AC:$AC))</f>
        <v>0</v>
      </c>
      <c r="Z1616" s="73">
        <f>IF(E1616="","",SUMIF(OUTBOUND!$G:$G,WMS!E1616,OUTBOUND!$P:$P))</f>
        <v>0</v>
      </c>
      <c r="AA1616" s="26">
        <f t="shared" si="532"/>
        <v>12</v>
      </c>
      <c r="AB1616" s="26">
        <f t="shared" si="533"/>
        <v>288</v>
      </c>
      <c r="AC1616" s="73">
        <f t="shared" si="534"/>
        <v>17.16</v>
      </c>
      <c r="AD1616" s="73">
        <f t="shared" si="535"/>
        <v>12.36</v>
      </c>
      <c r="AE1616" s="73">
        <f t="shared" si="536"/>
        <v>0.31</v>
      </c>
      <c r="AF1616" s="82" t="b">
        <f t="shared" si="537"/>
        <v>1</v>
      </c>
    </row>
    <row r="1617" spans="1:32">
      <c r="A1617" s="43" t="s">
        <v>3685</v>
      </c>
      <c r="B1617" s="19" t="s">
        <v>2663</v>
      </c>
      <c r="C1617" s="19" t="s">
        <v>4714</v>
      </c>
      <c r="D1617" s="19" t="s">
        <v>4483</v>
      </c>
      <c r="E1617" s="58" t="str">
        <f t="shared" si="526"/>
        <v>KG-ARI-1911-00212-05059/41960554</v>
      </c>
      <c r="F1617" s="19" t="s">
        <v>2665</v>
      </c>
      <c r="G1617" s="19" t="s">
        <v>2669</v>
      </c>
      <c r="H1617" s="45">
        <v>43762</v>
      </c>
      <c r="I1617" s="46">
        <v>4</v>
      </c>
      <c r="J1617" s="46">
        <v>96</v>
      </c>
      <c r="K1617" s="67">
        <f t="shared" si="527"/>
        <v>24</v>
      </c>
      <c r="L1617" s="47">
        <v>1.5</v>
      </c>
      <c r="M1617" s="68">
        <f t="shared" si="528"/>
        <v>6</v>
      </c>
      <c r="N1617" s="46">
        <v>39.5</v>
      </c>
      <c r="O1617" s="46">
        <v>20.5</v>
      </c>
      <c r="P1617" s="46">
        <v>11</v>
      </c>
      <c r="Q1617" s="73">
        <f t="shared" si="529"/>
        <v>0.009</v>
      </c>
      <c r="R1617" s="67">
        <f t="shared" si="530"/>
        <v>0.04</v>
      </c>
      <c r="S1617" s="74">
        <f t="shared" si="531"/>
        <v>0.0541666666666667</v>
      </c>
      <c r="T1617" s="51">
        <v>5.2</v>
      </c>
      <c r="U1617" s="79" t="s">
        <v>3723</v>
      </c>
      <c r="V1617" s="26">
        <f>IF(E1617="","",SUMIF(OUTBOUND!$G:$G,WMS!E1617,OUTBOUND!$L:$L))</f>
        <v>0</v>
      </c>
      <c r="W1617" s="26">
        <f>IF(E1617="","",SUMIF(OUTBOUND!$G:$G,WMS!E1617,OUTBOUND!$M:$M))</f>
        <v>0</v>
      </c>
      <c r="X1617" s="73">
        <f>IF(E1617="","",SUMIF(OUTBOUND!$G:$G,WMS!E1617,OUTBOUND!$O:$O))</f>
        <v>0</v>
      </c>
      <c r="Y1617" s="73">
        <f>IF(E1617="","",SUMIF(OUTBOUND!$G:$G,WMS!E1617,OUTBOUND!$AC:$AC))</f>
        <v>0</v>
      </c>
      <c r="Z1617" s="73">
        <f>IF(E1617="","",SUMIF(OUTBOUND!$G:$G,WMS!E1617,OUTBOUND!$P:$P))</f>
        <v>0</v>
      </c>
      <c r="AA1617" s="26">
        <f t="shared" si="532"/>
        <v>4</v>
      </c>
      <c r="AB1617" s="26">
        <f t="shared" si="533"/>
        <v>96</v>
      </c>
      <c r="AC1617" s="73">
        <f t="shared" si="534"/>
        <v>6</v>
      </c>
      <c r="AD1617" s="73">
        <f t="shared" si="535"/>
        <v>5.2</v>
      </c>
      <c r="AE1617" s="73">
        <f t="shared" si="536"/>
        <v>0.04</v>
      </c>
      <c r="AF1617" s="82" t="b">
        <f t="shared" si="537"/>
        <v>1</v>
      </c>
    </row>
    <row r="1618" spans="1:32">
      <c r="A1618" s="43" t="s">
        <v>3685</v>
      </c>
      <c r="B1618" s="19" t="s">
        <v>2663</v>
      </c>
      <c r="C1618" s="19" t="s">
        <v>4714</v>
      </c>
      <c r="D1618" s="19" t="s">
        <v>4484</v>
      </c>
      <c r="E1618" s="58" t="str">
        <f t="shared" si="526"/>
        <v>KG-ARI-1911-00212-05059/41734094</v>
      </c>
      <c r="F1618" s="19" t="s">
        <v>2665</v>
      </c>
      <c r="G1618" s="19" t="s">
        <v>2671</v>
      </c>
      <c r="H1618" s="45">
        <v>43762</v>
      </c>
      <c r="I1618" s="46">
        <v>12</v>
      </c>
      <c r="J1618" s="46">
        <v>288</v>
      </c>
      <c r="K1618" s="67">
        <f t="shared" si="527"/>
        <v>24</v>
      </c>
      <c r="L1618" s="47">
        <v>3.9</v>
      </c>
      <c r="M1618" s="68">
        <f t="shared" si="528"/>
        <v>46.8</v>
      </c>
      <c r="N1618" s="46">
        <v>19.5</v>
      </c>
      <c r="O1618" s="46">
        <v>16</v>
      </c>
      <c r="P1618" s="46">
        <v>19.5</v>
      </c>
      <c r="Q1618" s="73">
        <f t="shared" si="529"/>
        <v>0.006</v>
      </c>
      <c r="R1618" s="67">
        <f t="shared" si="530"/>
        <v>0.07</v>
      </c>
      <c r="S1618" s="74">
        <f t="shared" si="531"/>
        <v>0.158333333333333</v>
      </c>
      <c r="T1618" s="51">
        <v>45.6</v>
      </c>
      <c r="U1618" s="79" t="s">
        <v>3723</v>
      </c>
      <c r="V1618" s="26">
        <f>IF(E1618="","",SUMIF(OUTBOUND!$G:$G,WMS!E1618,OUTBOUND!$L:$L))</f>
        <v>0</v>
      </c>
      <c r="W1618" s="26">
        <f>IF(E1618="","",SUMIF(OUTBOUND!$G:$G,WMS!E1618,OUTBOUND!$M:$M))</f>
        <v>0</v>
      </c>
      <c r="X1618" s="73">
        <f>IF(E1618="","",SUMIF(OUTBOUND!$G:$G,WMS!E1618,OUTBOUND!$O:$O))</f>
        <v>0</v>
      </c>
      <c r="Y1618" s="73">
        <f>IF(E1618="","",SUMIF(OUTBOUND!$G:$G,WMS!E1618,OUTBOUND!$AC:$AC))</f>
        <v>0</v>
      </c>
      <c r="Z1618" s="73">
        <f>IF(E1618="","",SUMIF(OUTBOUND!$G:$G,WMS!E1618,OUTBOUND!$P:$P))</f>
        <v>0</v>
      </c>
      <c r="AA1618" s="26">
        <f t="shared" si="532"/>
        <v>12</v>
      </c>
      <c r="AB1618" s="26">
        <f t="shared" si="533"/>
        <v>288</v>
      </c>
      <c r="AC1618" s="73">
        <f t="shared" si="534"/>
        <v>46.8</v>
      </c>
      <c r="AD1618" s="73">
        <f t="shared" si="535"/>
        <v>45.6</v>
      </c>
      <c r="AE1618" s="73">
        <f t="shared" si="536"/>
        <v>0.07</v>
      </c>
      <c r="AF1618" s="82" t="b">
        <f t="shared" si="537"/>
        <v>1</v>
      </c>
    </row>
    <row r="1619" spans="1:32">
      <c r="A1619" s="43" t="s">
        <v>3685</v>
      </c>
      <c r="B1619" s="19" t="s">
        <v>2663</v>
      </c>
      <c r="C1619" s="19" t="s">
        <v>4714</v>
      </c>
      <c r="D1619" s="19" t="s">
        <v>4485</v>
      </c>
      <c r="E1619" s="58" t="str">
        <f t="shared" si="526"/>
        <v>KG-ARI-1911-00212-05059/42751854</v>
      </c>
      <c r="F1619" s="19" t="s">
        <v>2665</v>
      </c>
      <c r="G1619" s="19" t="s">
        <v>2670</v>
      </c>
      <c r="H1619" s="45">
        <v>43762</v>
      </c>
      <c r="I1619" s="46">
        <v>17</v>
      </c>
      <c r="J1619" s="46">
        <v>306</v>
      </c>
      <c r="K1619" s="67">
        <f t="shared" si="527"/>
        <v>18</v>
      </c>
      <c r="L1619" s="47">
        <v>2.3</v>
      </c>
      <c r="M1619" s="68">
        <f t="shared" si="528"/>
        <v>39.1</v>
      </c>
      <c r="N1619" s="46">
        <v>33.5</v>
      </c>
      <c r="O1619" s="46">
        <v>26</v>
      </c>
      <c r="P1619" s="46">
        <v>18</v>
      </c>
      <c r="Q1619" s="73">
        <f t="shared" si="529"/>
        <v>0.016</v>
      </c>
      <c r="R1619" s="67">
        <f t="shared" si="530"/>
        <v>0.27</v>
      </c>
      <c r="S1619" s="74">
        <f t="shared" si="531"/>
        <v>0.111111111111111</v>
      </c>
      <c r="T1619" s="51">
        <v>34</v>
      </c>
      <c r="U1619" s="79" t="s">
        <v>3723</v>
      </c>
      <c r="V1619" s="26">
        <f>IF(E1619="","",SUMIF(OUTBOUND!$G:$G,WMS!E1619,OUTBOUND!$L:$L))</f>
        <v>0</v>
      </c>
      <c r="W1619" s="26">
        <f>IF(E1619="","",SUMIF(OUTBOUND!$G:$G,WMS!E1619,OUTBOUND!$M:$M))</f>
        <v>0</v>
      </c>
      <c r="X1619" s="73">
        <f>IF(E1619="","",SUMIF(OUTBOUND!$G:$G,WMS!E1619,OUTBOUND!$O:$O))</f>
        <v>0</v>
      </c>
      <c r="Y1619" s="73">
        <f>IF(E1619="","",SUMIF(OUTBOUND!$G:$G,WMS!E1619,OUTBOUND!$AC:$AC))</f>
        <v>0</v>
      </c>
      <c r="Z1619" s="73">
        <f>IF(E1619="","",SUMIF(OUTBOUND!$G:$G,WMS!E1619,OUTBOUND!$P:$P))</f>
        <v>0</v>
      </c>
      <c r="AA1619" s="26">
        <f t="shared" si="532"/>
        <v>17</v>
      </c>
      <c r="AB1619" s="26">
        <f t="shared" si="533"/>
        <v>306</v>
      </c>
      <c r="AC1619" s="73">
        <f t="shared" si="534"/>
        <v>39.1</v>
      </c>
      <c r="AD1619" s="73">
        <f t="shared" si="535"/>
        <v>34</v>
      </c>
      <c r="AE1619" s="73">
        <f t="shared" si="536"/>
        <v>0.27</v>
      </c>
      <c r="AF1619" s="82" t="b">
        <f t="shared" si="537"/>
        <v>1</v>
      </c>
    </row>
    <row r="1620" spans="1:33">
      <c r="A1620" s="61" t="s">
        <v>3685</v>
      </c>
      <c r="B1620" s="62" t="s">
        <v>2663</v>
      </c>
      <c r="C1620" s="62" t="s">
        <v>4714</v>
      </c>
      <c r="D1620" s="62" t="s">
        <v>4715</v>
      </c>
      <c r="E1620" s="58" t="str">
        <f t="shared" si="526"/>
        <v>KG-ARI-1911-00212-05059/42757290</v>
      </c>
      <c r="F1620" s="19" t="s">
        <v>2665</v>
      </c>
      <c r="G1620" s="19" t="s">
        <v>2668</v>
      </c>
      <c r="H1620" s="45">
        <v>43762</v>
      </c>
      <c r="I1620" s="46">
        <v>4</v>
      </c>
      <c r="J1620" s="46">
        <v>96</v>
      </c>
      <c r="K1620" s="67">
        <f t="shared" si="527"/>
        <v>24</v>
      </c>
      <c r="L1620" s="47">
        <v>2.6</v>
      </c>
      <c r="M1620" s="68">
        <f t="shared" si="528"/>
        <v>10.4</v>
      </c>
      <c r="N1620" s="46">
        <v>44</v>
      </c>
      <c r="O1620" s="46">
        <v>35</v>
      </c>
      <c r="P1620" s="46">
        <v>13.5</v>
      </c>
      <c r="Q1620" s="73">
        <f t="shared" si="529"/>
        <v>0.021</v>
      </c>
      <c r="R1620" s="67">
        <f t="shared" si="530"/>
        <v>0.08</v>
      </c>
      <c r="S1620" s="74">
        <f t="shared" si="531"/>
        <v>0.0875</v>
      </c>
      <c r="T1620" s="51">
        <v>8.4</v>
      </c>
      <c r="U1620" s="79" t="s">
        <v>3723</v>
      </c>
      <c r="V1620" s="26">
        <f>IF(E1620="","",SUMIF(OUTBOUND!$G:$G,WMS!E1620,OUTBOUND!$L:$L))</f>
        <v>4</v>
      </c>
      <c r="W1620" s="26">
        <f>IF(E1620="","",SUMIF(OUTBOUND!$G:$G,WMS!E1620,OUTBOUND!$M:$M))</f>
        <v>96</v>
      </c>
      <c r="X1620" s="73">
        <f>IF(E1620="","",SUMIF(OUTBOUND!$G:$G,WMS!E1620,OUTBOUND!$O:$O))</f>
        <v>10.4</v>
      </c>
      <c r="Y1620" s="73">
        <f>IF(E1620="","",SUMIF(OUTBOUND!$G:$G,WMS!E1620,OUTBOUND!$AC:$AC))</f>
        <v>8.4</v>
      </c>
      <c r="Z1620" s="73">
        <f>IF(E1620="","",SUMIF(OUTBOUND!$G:$G,WMS!E1620,OUTBOUND!$P:$P))</f>
        <v>0.084</v>
      </c>
      <c r="AA1620" s="26">
        <f t="shared" si="532"/>
        <v>0</v>
      </c>
      <c r="AB1620" s="26">
        <f t="shared" si="533"/>
        <v>0</v>
      </c>
      <c r="AC1620" s="73">
        <f t="shared" si="534"/>
        <v>0</v>
      </c>
      <c r="AD1620" s="73">
        <f t="shared" si="535"/>
        <v>0</v>
      </c>
      <c r="AE1620" s="73">
        <f t="shared" si="536"/>
        <v>-0.004</v>
      </c>
      <c r="AF1620" s="82" t="e">
        <f t="shared" si="537"/>
        <v>#DIV/0!</v>
      </c>
      <c r="AG1620" s="60" t="s">
        <v>3310</v>
      </c>
    </row>
    <row r="1621" spans="1:32">
      <c r="A1621" s="43" t="s">
        <v>3685</v>
      </c>
      <c r="B1621" s="19" t="s">
        <v>2663</v>
      </c>
      <c r="C1621" s="19" t="s">
        <v>4714</v>
      </c>
      <c r="D1621" s="19" t="s">
        <v>4716</v>
      </c>
      <c r="E1621" s="58" t="str">
        <f t="shared" si="526"/>
        <v>KG-ARI-1911-00212-05059/42757283</v>
      </c>
      <c r="F1621" s="19" t="s">
        <v>2665</v>
      </c>
      <c r="G1621" s="20" t="s">
        <v>2668</v>
      </c>
      <c r="H1621" s="45">
        <v>43762</v>
      </c>
      <c r="I1621" s="46">
        <v>4</v>
      </c>
      <c r="J1621" s="46">
        <v>96</v>
      </c>
      <c r="K1621" s="67">
        <f t="shared" si="527"/>
        <v>24</v>
      </c>
      <c r="L1621" s="47">
        <v>2.7</v>
      </c>
      <c r="M1621" s="68">
        <f t="shared" si="528"/>
        <v>10.8</v>
      </c>
      <c r="N1621" s="46">
        <v>34</v>
      </c>
      <c r="O1621" s="46">
        <v>30.5</v>
      </c>
      <c r="P1621" s="46">
        <v>22</v>
      </c>
      <c r="Q1621" s="73">
        <f t="shared" si="529"/>
        <v>0.023</v>
      </c>
      <c r="R1621" s="67">
        <f t="shared" si="530"/>
        <v>0.09</v>
      </c>
      <c r="S1621" s="74">
        <f t="shared" si="531"/>
        <v>0.0916666666666667</v>
      </c>
      <c r="T1621" s="51">
        <v>8.8</v>
      </c>
      <c r="U1621" s="79" t="s">
        <v>3723</v>
      </c>
      <c r="V1621" s="26">
        <f>IF(E1621="","",SUMIF(OUTBOUND!$G:$G,WMS!E1621,OUTBOUND!$L:$L))</f>
        <v>2</v>
      </c>
      <c r="W1621" s="26">
        <f>IF(E1621="","",SUMIF(OUTBOUND!$G:$G,WMS!E1621,OUTBOUND!$M:$M))</f>
        <v>48</v>
      </c>
      <c r="X1621" s="73">
        <f>IF(E1621="","",SUMIF(OUTBOUND!$G:$G,WMS!E1621,OUTBOUND!$O:$O))</f>
        <v>5.4</v>
      </c>
      <c r="Y1621" s="73">
        <f>IF(E1621="","",SUMIF(OUTBOUND!$G:$G,WMS!E1621,OUTBOUND!$AC:$AC))</f>
        <v>4.4</v>
      </c>
      <c r="Z1621" s="73">
        <f>IF(E1621="","",SUMIF(OUTBOUND!$G:$G,WMS!E1621,OUTBOUND!$P:$P))</f>
        <v>0.046</v>
      </c>
      <c r="AA1621" s="26">
        <f t="shared" si="532"/>
        <v>2</v>
      </c>
      <c r="AB1621" s="26">
        <f t="shared" si="533"/>
        <v>48</v>
      </c>
      <c r="AC1621" s="73">
        <f t="shared" si="534"/>
        <v>5.4</v>
      </c>
      <c r="AD1621" s="73">
        <f t="shared" si="535"/>
        <v>4.4</v>
      </c>
      <c r="AE1621" s="73">
        <f t="shared" si="536"/>
        <v>0.044</v>
      </c>
      <c r="AF1621" s="82" t="b">
        <f t="shared" si="537"/>
        <v>1</v>
      </c>
    </row>
    <row r="1622" spans="1:32">
      <c r="A1622" s="43" t="s">
        <v>3685</v>
      </c>
      <c r="B1622" s="19" t="s">
        <v>2663</v>
      </c>
      <c r="C1622" s="19" t="s">
        <v>4714</v>
      </c>
      <c r="D1622" s="19" t="s">
        <v>3866</v>
      </c>
      <c r="E1622" s="58" t="str">
        <f t="shared" si="526"/>
        <v>KG-ARI-1911-00212-05059/41966396</v>
      </c>
      <c r="F1622" s="19" t="s">
        <v>2665</v>
      </c>
      <c r="G1622" s="19" t="s">
        <v>2670</v>
      </c>
      <c r="H1622" s="45">
        <v>43762</v>
      </c>
      <c r="I1622" s="46">
        <v>12</v>
      </c>
      <c r="J1622" s="46">
        <v>288</v>
      </c>
      <c r="K1622" s="67">
        <f t="shared" si="527"/>
        <v>24</v>
      </c>
      <c r="L1622" s="47">
        <v>1.45</v>
      </c>
      <c r="M1622" s="68">
        <f t="shared" si="528"/>
        <v>17.4</v>
      </c>
      <c r="N1622" s="46">
        <v>23</v>
      </c>
      <c r="O1622" s="46">
        <v>20.5</v>
      </c>
      <c r="P1622" s="46">
        <v>22.8</v>
      </c>
      <c r="Q1622" s="73">
        <f t="shared" si="529"/>
        <v>0.011</v>
      </c>
      <c r="R1622" s="67">
        <f t="shared" si="530"/>
        <v>0.13</v>
      </c>
      <c r="S1622" s="74">
        <f t="shared" si="531"/>
        <v>0.0541666666666667</v>
      </c>
      <c r="T1622" s="51">
        <v>15.6</v>
      </c>
      <c r="U1622" s="52" t="s">
        <v>4048</v>
      </c>
      <c r="V1622" s="26">
        <f>IF(E1622="","",SUMIF(OUTBOUND!$G:$G,WMS!E1622,OUTBOUND!$L:$L))</f>
        <v>0</v>
      </c>
      <c r="W1622" s="26">
        <f>IF(E1622="","",SUMIF(OUTBOUND!$G:$G,WMS!E1622,OUTBOUND!$M:$M))</f>
        <v>0</v>
      </c>
      <c r="X1622" s="73">
        <f>IF(E1622="","",SUMIF(OUTBOUND!$G:$G,WMS!E1622,OUTBOUND!$O:$O))</f>
        <v>0</v>
      </c>
      <c r="Y1622" s="73">
        <f>IF(E1622="","",SUMIF(OUTBOUND!$G:$G,WMS!E1622,OUTBOUND!$AC:$AC))</f>
        <v>0</v>
      </c>
      <c r="Z1622" s="73">
        <f>IF(E1622="","",SUMIF(OUTBOUND!$G:$G,WMS!E1622,OUTBOUND!$P:$P))</f>
        <v>0</v>
      </c>
      <c r="AA1622" s="26">
        <f t="shared" si="532"/>
        <v>12</v>
      </c>
      <c r="AB1622" s="26">
        <f t="shared" si="533"/>
        <v>288</v>
      </c>
      <c r="AC1622" s="73">
        <f t="shared" si="534"/>
        <v>17.4</v>
      </c>
      <c r="AD1622" s="73">
        <f t="shared" si="535"/>
        <v>15.6</v>
      </c>
      <c r="AE1622" s="73">
        <f t="shared" si="536"/>
        <v>0.13</v>
      </c>
      <c r="AF1622" s="82" t="b">
        <f t="shared" si="537"/>
        <v>1</v>
      </c>
    </row>
    <row r="1623" spans="1:32">
      <c r="A1623" s="43" t="s">
        <v>3685</v>
      </c>
      <c r="B1623" s="19" t="s">
        <v>2663</v>
      </c>
      <c r="C1623" s="19" t="s">
        <v>4714</v>
      </c>
      <c r="D1623" s="19" t="s">
        <v>3867</v>
      </c>
      <c r="E1623" s="58" t="str">
        <f t="shared" si="526"/>
        <v>KG-ARI-1911-00212-05059/41966402</v>
      </c>
      <c r="F1623" s="19" t="s">
        <v>2665</v>
      </c>
      <c r="G1623" s="19" t="s">
        <v>2670</v>
      </c>
      <c r="H1623" s="45">
        <v>43762</v>
      </c>
      <c r="I1623" s="46">
        <v>24</v>
      </c>
      <c r="J1623" s="46">
        <v>576</v>
      </c>
      <c r="K1623" s="67">
        <f t="shared" si="527"/>
        <v>24</v>
      </c>
      <c r="L1623" s="47">
        <v>1.7</v>
      </c>
      <c r="M1623" s="68">
        <f t="shared" si="528"/>
        <v>40.8</v>
      </c>
      <c r="N1623" s="46">
        <v>23</v>
      </c>
      <c r="O1623" s="46">
        <v>20.5</v>
      </c>
      <c r="P1623" s="46">
        <v>25</v>
      </c>
      <c r="Q1623" s="73">
        <f t="shared" si="529"/>
        <v>0.012</v>
      </c>
      <c r="R1623" s="67">
        <f t="shared" si="530"/>
        <v>0.28</v>
      </c>
      <c r="S1623" s="74">
        <f t="shared" si="531"/>
        <v>0.0604166666666667</v>
      </c>
      <c r="T1623" s="51">
        <v>34.8</v>
      </c>
      <c r="U1623" s="52" t="s">
        <v>4048</v>
      </c>
      <c r="V1623" s="26">
        <f>IF(E1623="","",SUMIF(OUTBOUND!$G:$G,WMS!E1623,OUTBOUND!$L:$L))</f>
        <v>0</v>
      </c>
      <c r="W1623" s="26">
        <f>IF(E1623="","",SUMIF(OUTBOUND!$G:$G,WMS!E1623,OUTBOUND!$M:$M))</f>
        <v>0</v>
      </c>
      <c r="X1623" s="73">
        <f>IF(E1623="","",SUMIF(OUTBOUND!$G:$G,WMS!E1623,OUTBOUND!$O:$O))</f>
        <v>0</v>
      </c>
      <c r="Y1623" s="73">
        <f>IF(E1623="","",SUMIF(OUTBOUND!$G:$G,WMS!E1623,OUTBOUND!$AC:$AC))</f>
        <v>0</v>
      </c>
      <c r="Z1623" s="73">
        <f>IF(E1623="","",SUMIF(OUTBOUND!$G:$G,WMS!E1623,OUTBOUND!$P:$P))</f>
        <v>0</v>
      </c>
      <c r="AA1623" s="26">
        <f t="shared" si="532"/>
        <v>24</v>
      </c>
      <c r="AB1623" s="26">
        <f t="shared" si="533"/>
        <v>576</v>
      </c>
      <c r="AC1623" s="73">
        <f t="shared" si="534"/>
        <v>40.8</v>
      </c>
      <c r="AD1623" s="73">
        <f t="shared" si="535"/>
        <v>34.8</v>
      </c>
      <c r="AE1623" s="73">
        <f t="shared" si="536"/>
        <v>0.28</v>
      </c>
      <c r="AF1623" s="82" t="b">
        <f t="shared" si="537"/>
        <v>1</v>
      </c>
    </row>
    <row r="1624" spans="1:32">
      <c r="A1624" s="43" t="s">
        <v>3685</v>
      </c>
      <c r="B1624" s="19" t="s">
        <v>2663</v>
      </c>
      <c r="C1624" s="19" t="s">
        <v>4714</v>
      </c>
      <c r="D1624" s="19" t="s">
        <v>4490</v>
      </c>
      <c r="E1624" s="58" t="str">
        <f t="shared" si="526"/>
        <v>KG-ARI-1911-00212-05059/42051817</v>
      </c>
      <c r="F1624" s="19" t="s">
        <v>2665</v>
      </c>
      <c r="G1624" s="19" t="s">
        <v>2672</v>
      </c>
      <c r="H1624" s="45">
        <v>43762</v>
      </c>
      <c r="I1624" s="46">
        <v>3</v>
      </c>
      <c r="J1624" s="46">
        <v>18</v>
      </c>
      <c r="K1624" s="67">
        <f t="shared" si="527"/>
        <v>6</v>
      </c>
      <c r="L1624" s="47">
        <v>1.55</v>
      </c>
      <c r="M1624" s="68">
        <f t="shared" si="528"/>
        <v>4.65</v>
      </c>
      <c r="N1624" s="46">
        <v>30.8</v>
      </c>
      <c r="O1624" s="46">
        <v>12.6</v>
      </c>
      <c r="P1624" s="46">
        <v>14.8</v>
      </c>
      <c r="Q1624" s="73">
        <f t="shared" si="529"/>
        <v>0.006</v>
      </c>
      <c r="R1624" s="67">
        <f t="shared" si="530"/>
        <v>0.02</v>
      </c>
      <c r="S1624" s="74">
        <f t="shared" si="531"/>
        <v>0.233333333333333</v>
      </c>
      <c r="T1624" s="51">
        <v>4.2</v>
      </c>
      <c r="U1624" s="79" t="s">
        <v>3723</v>
      </c>
      <c r="V1624" s="26">
        <f>IF(E1624="","",SUMIF(OUTBOUND!$G:$G,WMS!E1624,OUTBOUND!$L:$L))</f>
        <v>0</v>
      </c>
      <c r="W1624" s="26">
        <f>IF(E1624="","",SUMIF(OUTBOUND!$G:$G,WMS!E1624,OUTBOUND!$M:$M))</f>
        <v>0</v>
      </c>
      <c r="X1624" s="73">
        <f>IF(E1624="","",SUMIF(OUTBOUND!$G:$G,WMS!E1624,OUTBOUND!$O:$O))</f>
        <v>0</v>
      </c>
      <c r="Y1624" s="73">
        <f>IF(E1624="","",SUMIF(OUTBOUND!$G:$G,WMS!E1624,OUTBOUND!$AC:$AC))</f>
        <v>0</v>
      </c>
      <c r="Z1624" s="73">
        <f>IF(E1624="","",SUMIF(OUTBOUND!$G:$G,WMS!E1624,OUTBOUND!$P:$P))</f>
        <v>0</v>
      </c>
      <c r="AA1624" s="26">
        <f t="shared" si="532"/>
        <v>3</v>
      </c>
      <c r="AB1624" s="26">
        <f t="shared" si="533"/>
        <v>18</v>
      </c>
      <c r="AC1624" s="73">
        <f t="shared" si="534"/>
        <v>4.65</v>
      </c>
      <c r="AD1624" s="73">
        <f t="shared" si="535"/>
        <v>4.2</v>
      </c>
      <c r="AE1624" s="73">
        <f t="shared" si="536"/>
        <v>0.02</v>
      </c>
      <c r="AF1624" s="82" t="b">
        <f t="shared" si="537"/>
        <v>1</v>
      </c>
    </row>
    <row r="1625" spans="1:32">
      <c r="A1625" s="43" t="s">
        <v>3685</v>
      </c>
      <c r="B1625" s="19" t="s">
        <v>2663</v>
      </c>
      <c r="C1625" s="19" t="s">
        <v>4714</v>
      </c>
      <c r="D1625" s="19" t="s">
        <v>4717</v>
      </c>
      <c r="E1625" s="58" t="str">
        <f t="shared" si="526"/>
        <v>KG-ARI-1911-00212-05059/41872789</v>
      </c>
      <c r="F1625" s="19" t="s">
        <v>2665</v>
      </c>
      <c r="G1625" s="19" t="s">
        <v>2666</v>
      </c>
      <c r="H1625" s="45">
        <v>43762</v>
      </c>
      <c r="I1625" s="46">
        <v>8</v>
      </c>
      <c r="J1625" s="46">
        <v>192</v>
      </c>
      <c r="K1625" s="67">
        <f t="shared" si="527"/>
        <v>24</v>
      </c>
      <c r="L1625" s="47">
        <v>8.6</v>
      </c>
      <c r="M1625" s="68">
        <f t="shared" si="528"/>
        <v>68.8</v>
      </c>
      <c r="N1625" s="46">
        <v>50</v>
      </c>
      <c r="O1625" s="46">
        <v>34</v>
      </c>
      <c r="P1625" s="46">
        <v>39</v>
      </c>
      <c r="Q1625" s="73">
        <f t="shared" si="529"/>
        <v>0.066</v>
      </c>
      <c r="R1625" s="67">
        <f t="shared" si="530"/>
        <v>0.53</v>
      </c>
      <c r="S1625" s="74">
        <f t="shared" si="531"/>
        <v>0.316666666666667</v>
      </c>
      <c r="T1625" s="51">
        <v>60.8</v>
      </c>
      <c r="U1625" s="52" t="s">
        <v>4048</v>
      </c>
      <c r="V1625" s="26">
        <f>IF(E1625="","",SUMIF(OUTBOUND!$G:$G,WMS!E1625,OUTBOUND!$L:$L))</f>
        <v>4</v>
      </c>
      <c r="W1625" s="26">
        <f>IF(E1625="","",SUMIF(OUTBOUND!$G:$G,WMS!E1625,OUTBOUND!$M:$M))</f>
        <v>96</v>
      </c>
      <c r="X1625" s="73">
        <f>IF(E1625="","",SUMIF(OUTBOUND!$G:$G,WMS!E1625,OUTBOUND!$O:$O))</f>
        <v>34.4</v>
      </c>
      <c r="Y1625" s="73">
        <f>IF(E1625="","",SUMIF(OUTBOUND!$G:$G,WMS!E1625,OUTBOUND!$AC:$AC))</f>
        <v>30.4</v>
      </c>
      <c r="Z1625" s="73">
        <f>IF(E1625="","",SUMIF(OUTBOUND!$G:$G,WMS!E1625,OUTBOUND!$P:$P))</f>
        <v>0.264</v>
      </c>
      <c r="AA1625" s="26">
        <f t="shared" si="532"/>
        <v>4</v>
      </c>
      <c r="AB1625" s="26">
        <f t="shared" si="533"/>
        <v>96</v>
      </c>
      <c r="AC1625" s="73">
        <f t="shared" si="534"/>
        <v>34.4</v>
      </c>
      <c r="AD1625" s="73">
        <f t="shared" si="535"/>
        <v>30.4</v>
      </c>
      <c r="AE1625" s="73">
        <f t="shared" si="536"/>
        <v>0.266</v>
      </c>
      <c r="AF1625" s="82" t="b">
        <f t="shared" si="537"/>
        <v>1</v>
      </c>
    </row>
    <row r="1626" spans="1:32">
      <c r="A1626" s="43" t="s">
        <v>3685</v>
      </c>
      <c r="B1626" s="19" t="s">
        <v>2673</v>
      </c>
      <c r="C1626" s="19" t="s">
        <v>4718</v>
      </c>
      <c r="D1626" s="19">
        <v>42632597</v>
      </c>
      <c r="E1626" s="58" t="str">
        <f t="shared" si="526"/>
        <v>KG-ARI-2003-00225-05798/42632597</v>
      </c>
      <c r="F1626" s="19" t="s">
        <v>2675</v>
      </c>
      <c r="G1626" s="19" t="s">
        <v>2677</v>
      </c>
      <c r="H1626" s="45">
        <v>43762</v>
      </c>
      <c r="I1626" s="46">
        <v>1</v>
      </c>
      <c r="J1626" s="46">
        <v>128</v>
      </c>
      <c r="K1626" s="67">
        <f t="shared" si="527"/>
        <v>128</v>
      </c>
      <c r="L1626" s="47">
        <v>7.46</v>
      </c>
      <c r="M1626" s="68">
        <f t="shared" si="528"/>
        <v>7.46</v>
      </c>
      <c r="N1626" s="46">
        <v>33</v>
      </c>
      <c r="O1626" s="46">
        <v>31</v>
      </c>
      <c r="P1626" s="46">
        <v>27</v>
      </c>
      <c r="Q1626" s="73">
        <f t="shared" si="529"/>
        <v>0.028</v>
      </c>
      <c r="R1626" s="67">
        <f t="shared" si="530"/>
        <v>0.03</v>
      </c>
      <c r="S1626" s="74">
        <f t="shared" si="531"/>
        <v>0.054375</v>
      </c>
      <c r="T1626" s="51">
        <v>6.96</v>
      </c>
      <c r="U1626" s="79" t="s">
        <v>3723</v>
      </c>
      <c r="V1626" s="26">
        <f>IF(E1626="","",SUMIF(OUTBOUND!$G:$G,WMS!E1626,OUTBOUND!$L:$L))</f>
        <v>0</v>
      </c>
      <c r="W1626" s="26">
        <f>IF(E1626="","",SUMIF(OUTBOUND!$G:$G,WMS!E1626,OUTBOUND!$M:$M))</f>
        <v>0</v>
      </c>
      <c r="X1626" s="73">
        <f>IF(E1626="","",SUMIF(OUTBOUND!$G:$G,WMS!E1626,OUTBOUND!$O:$O))</f>
        <v>0</v>
      </c>
      <c r="Y1626" s="73">
        <f>IF(E1626="","",SUMIF(OUTBOUND!$G:$G,WMS!E1626,OUTBOUND!$AC:$AC))</f>
        <v>0</v>
      </c>
      <c r="Z1626" s="73">
        <f>IF(E1626="","",SUMIF(OUTBOUND!$G:$G,WMS!E1626,OUTBOUND!$P:$P))</f>
        <v>0</v>
      </c>
      <c r="AA1626" s="26">
        <f t="shared" si="532"/>
        <v>1</v>
      </c>
      <c r="AB1626" s="26">
        <f t="shared" si="533"/>
        <v>128</v>
      </c>
      <c r="AC1626" s="73">
        <f t="shared" si="534"/>
        <v>7.46</v>
      </c>
      <c r="AD1626" s="73">
        <f t="shared" si="535"/>
        <v>6.96</v>
      </c>
      <c r="AE1626" s="73">
        <f t="shared" si="536"/>
        <v>0.03</v>
      </c>
      <c r="AF1626" s="82" t="b">
        <f t="shared" si="537"/>
        <v>1</v>
      </c>
    </row>
    <row r="1627" spans="1:32">
      <c r="A1627" s="43" t="s">
        <v>3685</v>
      </c>
      <c r="B1627" s="19" t="s">
        <v>2673</v>
      </c>
      <c r="C1627" s="19" t="s">
        <v>4718</v>
      </c>
      <c r="D1627" s="19">
        <v>41904558</v>
      </c>
      <c r="E1627" s="58" t="str">
        <f t="shared" si="526"/>
        <v>KG-ARI-2003-00225-05798/41904558</v>
      </c>
      <c r="F1627" s="19" t="s">
        <v>2675</v>
      </c>
      <c r="G1627" s="19" t="s">
        <v>2676</v>
      </c>
      <c r="H1627" s="45">
        <v>43762</v>
      </c>
      <c r="I1627" s="46">
        <v>4</v>
      </c>
      <c r="J1627" s="46">
        <v>720</v>
      </c>
      <c r="K1627" s="67">
        <f t="shared" si="527"/>
        <v>180</v>
      </c>
      <c r="L1627" s="47">
        <v>7.05</v>
      </c>
      <c r="M1627" s="68">
        <f t="shared" si="528"/>
        <v>28.2</v>
      </c>
      <c r="N1627" s="46">
        <v>38</v>
      </c>
      <c r="O1627" s="46">
        <v>28</v>
      </c>
      <c r="P1627" s="46">
        <v>26</v>
      </c>
      <c r="Q1627" s="73">
        <f t="shared" si="529"/>
        <v>0.028</v>
      </c>
      <c r="R1627" s="67">
        <f t="shared" si="530"/>
        <v>0.11</v>
      </c>
      <c r="S1627" s="74">
        <f t="shared" si="531"/>
        <v>0.0363888888888889</v>
      </c>
      <c r="T1627" s="51">
        <v>26.2</v>
      </c>
      <c r="U1627" s="79" t="s">
        <v>3723</v>
      </c>
      <c r="V1627" s="26">
        <f>IF(E1627="","",SUMIF(OUTBOUND!$G:$G,WMS!E1627,OUTBOUND!$L:$L))</f>
        <v>3</v>
      </c>
      <c r="W1627" s="26">
        <f>IF(E1627="","",SUMIF(OUTBOUND!$G:$G,WMS!E1627,OUTBOUND!$M:$M))</f>
        <v>540</v>
      </c>
      <c r="X1627" s="73">
        <f>IF(E1627="","",SUMIF(OUTBOUND!$G:$G,WMS!E1627,OUTBOUND!$O:$O))</f>
        <v>21.15</v>
      </c>
      <c r="Y1627" s="73">
        <f>IF(E1627="","",SUMIF(OUTBOUND!$G:$G,WMS!E1627,OUTBOUND!$AC:$AC))</f>
        <v>19.65</v>
      </c>
      <c r="Z1627" s="73">
        <f>IF(E1627="","",SUMIF(OUTBOUND!$G:$G,WMS!E1627,OUTBOUND!$P:$P))</f>
        <v>0.084</v>
      </c>
      <c r="AA1627" s="26">
        <f t="shared" si="532"/>
        <v>1</v>
      </c>
      <c r="AB1627" s="26">
        <f t="shared" si="533"/>
        <v>180</v>
      </c>
      <c r="AC1627" s="73">
        <f t="shared" si="534"/>
        <v>7.05</v>
      </c>
      <c r="AD1627" s="73">
        <f t="shared" si="535"/>
        <v>6.54999999999999</v>
      </c>
      <c r="AE1627" s="73">
        <f t="shared" si="536"/>
        <v>0.026</v>
      </c>
      <c r="AF1627" s="82" t="b">
        <f t="shared" si="537"/>
        <v>1</v>
      </c>
    </row>
    <row r="1628" spans="1:32">
      <c r="A1628" s="43" t="s">
        <v>3685</v>
      </c>
      <c r="B1628" s="19" t="s">
        <v>2673</v>
      </c>
      <c r="C1628" s="19" t="s">
        <v>4718</v>
      </c>
      <c r="D1628" s="19">
        <v>42450467</v>
      </c>
      <c r="E1628" s="58" t="str">
        <f t="shared" ref="E1628:E1637" si="538">IF(D1628="","",C1628&amp;"/"&amp;D1628)</f>
        <v>KG-ARI-2003-00225-05798/42450467</v>
      </c>
      <c r="F1628" s="19" t="s">
        <v>2675</v>
      </c>
      <c r="G1628" s="19" t="s">
        <v>2678</v>
      </c>
      <c r="H1628" s="45">
        <v>43762</v>
      </c>
      <c r="I1628" s="46">
        <v>3</v>
      </c>
      <c r="J1628" s="46">
        <v>30</v>
      </c>
      <c r="K1628" s="67">
        <f t="shared" ref="K1628:K1637" si="539">IF(J1628="","",J1628/I1628)</f>
        <v>10</v>
      </c>
      <c r="L1628" s="47">
        <v>4.17</v>
      </c>
      <c r="M1628" s="68">
        <f t="shared" ref="M1628:M1637" si="540">IF(L1628="","",ROUND(I1628*L1628,3))</f>
        <v>12.51</v>
      </c>
      <c r="N1628" s="46">
        <v>51</v>
      </c>
      <c r="O1628" s="46">
        <v>27.5</v>
      </c>
      <c r="P1628" s="46">
        <v>27.5</v>
      </c>
      <c r="Q1628" s="73">
        <f t="shared" ref="Q1628:Q1637" si="541">IF(P1628="","",ROUND(N1628*O1628*P1628/1000000,3))</f>
        <v>0.039</v>
      </c>
      <c r="R1628" s="67">
        <f t="shared" ref="R1628:R1637" si="542">IF(Q1628="","",ROUND(N1628*O1628*P1628/1000000*I1628,2))</f>
        <v>0.12</v>
      </c>
      <c r="S1628" s="74">
        <f t="shared" ref="S1628:S1637" si="543">IF(T1628="","",T1628/J1628)</f>
        <v>0.367</v>
      </c>
      <c r="T1628" s="51">
        <v>11.01</v>
      </c>
      <c r="U1628" s="52" t="s">
        <v>4210</v>
      </c>
      <c r="V1628" s="26">
        <f>IF(E1628="","",SUMIF(OUTBOUND!$G:$G,WMS!E1628,OUTBOUND!$L:$L))</f>
        <v>0</v>
      </c>
      <c r="W1628" s="26">
        <f>IF(E1628="","",SUMIF(OUTBOUND!$G:$G,WMS!E1628,OUTBOUND!$M:$M))</f>
        <v>0</v>
      </c>
      <c r="X1628" s="73">
        <f>IF(E1628="","",SUMIF(OUTBOUND!$G:$G,WMS!E1628,OUTBOUND!$O:$O))</f>
        <v>0</v>
      </c>
      <c r="Y1628" s="73">
        <f>IF(E1628="","",SUMIF(OUTBOUND!$G:$G,WMS!E1628,OUTBOUND!$AC:$AC))</f>
        <v>0</v>
      </c>
      <c r="Z1628" s="73">
        <f>IF(E1628="","",SUMIF(OUTBOUND!$G:$G,WMS!E1628,OUTBOUND!$P:$P))</f>
        <v>0</v>
      </c>
      <c r="AA1628" s="26">
        <f t="shared" ref="AA1628:AA1637" si="544">IF(I1628="","",I1628-V1628)</f>
        <v>3</v>
      </c>
      <c r="AB1628" s="26">
        <f t="shared" ref="AB1628:AB1637" si="545">IF(J1628="","",J1628-W1628)</f>
        <v>30</v>
      </c>
      <c r="AC1628" s="73">
        <f t="shared" ref="AC1628:AC1637" si="546">IF(M1628="","",M1628-X1628)</f>
        <v>12.51</v>
      </c>
      <c r="AD1628" s="73">
        <f t="shared" ref="AD1628:AD1637" si="547">IF(T1628="","",T1628-Y1628)</f>
        <v>11.01</v>
      </c>
      <c r="AE1628" s="73">
        <f t="shared" ref="AE1628:AE1637" si="548">IF(R1628="","",R1628-Z1628)</f>
        <v>0.12</v>
      </c>
      <c r="AF1628" s="82" t="b">
        <f t="shared" ref="AF1628:AF1637" si="549">IF(AB1628="","",EXACT(K1628,AB1628/AA1628))</f>
        <v>1</v>
      </c>
    </row>
    <row r="1629" spans="1:32">
      <c r="A1629" s="43" t="s">
        <v>3685</v>
      </c>
      <c r="B1629" s="19" t="s">
        <v>2673</v>
      </c>
      <c r="C1629" s="19" t="s">
        <v>4718</v>
      </c>
      <c r="D1629" s="19">
        <v>42621409</v>
      </c>
      <c r="E1629" s="58" t="str">
        <f t="shared" si="538"/>
        <v>KG-ARI-2003-00225-05798/42621409</v>
      </c>
      <c r="F1629" s="19" t="s">
        <v>2675</v>
      </c>
      <c r="G1629" s="19" t="s">
        <v>2679</v>
      </c>
      <c r="H1629" s="45">
        <v>43762</v>
      </c>
      <c r="I1629" s="46">
        <v>6</v>
      </c>
      <c r="J1629" s="46">
        <v>48</v>
      </c>
      <c r="K1629" s="67">
        <f t="shared" si="539"/>
        <v>8</v>
      </c>
      <c r="L1629" s="47">
        <v>2</v>
      </c>
      <c r="M1629" s="68">
        <f t="shared" si="540"/>
        <v>12</v>
      </c>
      <c r="N1629" s="46">
        <v>56</v>
      </c>
      <c r="O1629" s="46">
        <v>30</v>
      </c>
      <c r="P1629" s="46">
        <v>16</v>
      </c>
      <c r="Q1629" s="73">
        <f t="shared" si="541"/>
        <v>0.027</v>
      </c>
      <c r="R1629" s="67">
        <f t="shared" si="542"/>
        <v>0.16</v>
      </c>
      <c r="S1629" s="74">
        <f t="shared" si="543"/>
        <v>0.1875</v>
      </c>
      <c r="T1629" s="51">
        <v>9</v>
      </c>
      <c r="U1629" s="52" t="s">
        <v>4023</v>
      </c>
      <c r="V1629" s="26">
        <f>IF(E1629="","",SUMIF(OUTBOUND!$G:$G,WMS!E1629,OUTBOUND!$L:$L))</f>
        <v>0</v>
      </c>
      <c r="W1629" s="26">
        <f>IF(E1629="","",SUMIF(OUTBOUND!$G:$G,WMS!E1629,OUTBOUND!$M:$M))</f>
        <v>0</v>
      </c>
      <c r="X1629" s="73">
        <f>IF(E1629="","",SUMIF(OUTBOUND!$G:$G,WMS!E1629,OUTBOUND!$O:$O))</f>
        <v>0</v>
      </c>
      <c r="Y1629" s="73">
        <f>IF(E1629="","",SUMIF(OUTBOUND!$G:$G,WMS!E1629,OUTBOUND!$AC:$AC))</f>
        <v>0</v>
      </c>
      <c r="Z1629" s="73">
        <f>IF(E1629="","",SUMIF(OUTBOUND!$G:$G,WMS!E1629,OUTBOUND!$P:$P))</f>
        <v>0</v>
      </c>
      <c r="AA1629" s="26">
        <f t="shared" si="544"/>
        <v>6</v>
      </c>
      <c r="AB1629" s="26">
        <f t="shared" si="545"/>
        <v>48</v>
      </c>
      <c r="AC1629" s="73">
        <f t="shared" si="546"/>
        <v>12</v>
      </c>
      <c r="AD1629" s="73">
        <f t="shared" si="547"/>
        <v>9</v>
      </c>
      <c r="AE1629" s="73">
        <f t="shared" si="548"/>
        <v>0.16</v>
      </c>
      <c r="AF1629" s="82" t="b">
        <f t="shared" si="549"/>
        <v>1</v>
      </c>
    </row>
    <row r="1630" spans="1:32">
      <c r="A1630" s="43" t="s">
        <v>3685</v>
      </c>
      <c r="B1630" s="19" t="s">
        <v>2681</v>
      </c>
      <c r="C1630" s="19" t="s">
        <v>4719</v>
      </c>
      <c r="D1630" s="19">
        <v>42616450</v>
      </c>
      <c r="E1630" s="58" t="str">
        <f t="shared" si="538"/>
        <v>KG-ARI-1911-00212-04968/42616450</v>
      </c>
      <c r="F1630" s="19" t="s">
        <v>2683</v>
      </c>
      <c r="G1630" s="19" t="s">
        <v>2684</v>
      </c>
      <c r="H1630" s="45">
        <v>43762</v>
      </c>
      <c r="I1630" s="46">
        <v>3</v>
      </c>
      <c r="J1630" s="46">
        <v>18</v>
      </c>
      <c r="K1630" s="67">
        <f t="shared" si="539"/>
        <v>6</v>
      </c>
      <c r="L1630" s="47">
        <v>2</v>
      </c>
      <c r="M1630" s="68">
        <f t="shared" si="540"/>
        <v>6</v>
      </c>
      <c r="N1630" s="46">
        <v>22.2</v>
      </c>
      <c r="O1630" s="46">
        <v>23.5</v>
      </c>
      <c r="P1630" s="46">
        <v>23</v>
      </c>
      <c r="Q1630" s="73">
        <f t="shared" si="541"/>
        <v>0.012</v>
      </c>
      <c r="R1630" s="67">
        <f t="shared" si="542"/>
        <v>0.04</v>
      </c>
      <c r="S1630" s="74">
        <f t="shared" si="543"/>
        <v>0.233333333333333</v>
      </c>
      <c r="T1630" s="51">
        <v>4.2</v>
      </c>
      <c r="U1630" s="79" t="s">
        <v>3723</v>
      </c>
      <c r="V1630" s="26">
        <f>IF(E1630="","",SUMIF(OUTBOUND!$G:$G,WMS!E1630,OUTBOUND!$L:$L))</f>
        <v>0</v>
      </c>
      <c r="W1630" s="26">
        <f>IF(E1630="","",SUMIF(OUTBOUND!$G:$G,WMS!E1630,OUTBOUND!$M:$M))</f>
        <v>0</v>
      </c>
      <c r="X1630" s="73">
        <f>IF(E1630="","",SUMIF(OUTBOUND!$G:$G,WMS!E1630,OUTBOUND!$O:$O))</f>
        <v>0</v>
      </c>
      <c r="Y1630" s="73">
        <f>IF(E1630="","",SUMIF(OUTBOUND!$G:$G,WMS!E1630,OUTBOUND!$AC:$AC))</f>
        <v>0</v>
      </c>
      <c r="Z1630" s="73">
        <f>IF(E1630="","",SUMIF(OUTBOUND!$G:$G,WMS!E1630,OUTBOUND!$P:$P))</f>
        <v>0</v>
      </c>
      <c r="AA1630" s="26">
        <f t="shared" si="544"/>
        <v>3</v>
      </c>
      <c r="AB1630" s="26">
        <f t="shared" si="545"/>
        <v>18</v>
      </c>
      <c r="AC1630" s="73">
        <f t="shared" si="546"/>
        <v>6</v>
      </c>
      <c r="AD1630" s="73">
        <f t="shared" si="547"/>
        <v>4.2</v>
      </c>
      <c r="AE1630" s="73">
        <f t="shared" si="548"/>
        <v>0.04</v>
      </c>
      <c r="AF1630" s="82" t="b">
        <f t="shared" si="549"/>
        <v>1</v>
      </c>
    </row>
    <row r="1631" spans="1:32">
      <c r="A1631" s="43" t="s">
        <v>3685</v>
      </c>
      <c r="B1631" s="19" t="s">
        <v>2681</v>
      </c>
      <c r="C1631" s="19" t="s">
        <v>4719</v>
      </c>
      <c r="D1631" s="19">
        <v>42616467</v>
      </c>
      <c r="E1631" s="58" t="str">
        <f t="shared" si="538"/>
        <v>KG-ARI-1911-00212-04968/42616467</v>
      </c>
      <c r="F1631" s="19" t="s">
        <v>2683</v>
      </c>
      <c r="G1631" s="19" t="s">
        <v>2685</v>
      </c>
      <c r="H1631" s="45">
        <v>43762</v>
      </c>
      <c r="I1631" s="46">
        <v>2</v>
      </c>
      <c r="J1631" s="46">
        <v>12</v>
      </c>
      <c r="K1631" s="67">
        <f t="shared" si="539"/>
        <v>6</v>
      </c>
      <c r="L1631" s="47">
        <v>4.5</v>
      </c>
      <c r="M1631" s="68">
        <f t="shared" si="540"/>
        <v>9</v>
      </c>
      <c r="N1631" s="46">
        <v>45</v>
      </c>
      <c r="O1631" s="46">
        <v>23.2</v>
      </c>
      <c r="P1631" s="46">
        <v>34.3</v>
      </c>
      <c r="Q1631" s="73">
        <f t="shared" si="541"/>
        <v>0.036</v>
      </c>
      <c r="R1631" s="67">
        <f t="shared" si="542"/>
        <v>0.07</v>
      </c>
      <c r="S1631" s="74">
        <f t="shared" si="543"/>
        <v>0.533333333333333</v>
      </c>
      <c r="T1631" s="51">
        <v>6.4</v>
      </c>
      <c r="U1631" s="79" t="s">
        <v>3723</v>
      </c>
      <c r="V1631" s="26">
        <f>IF(E1631="","",SUMIF(OUTBOUND!$G:$G,WMS!E1631,OUTBOUND!$L:$L))</f>
        <v>0</v>
      </c>
      <c r="W1631" s="26">
        <f>IF(E1631="","",SUMIF(OUTBOUND!$G:$G,WMS!E1631,OUTBOUND!$M:$M))</f>
        <v>0</v>
      </c>
      <c r="X1631" s="73">
        <f>IF(E1631="","",SUMIF(OUTBOUND!$G:$G,WMS!E1631,OUTBOUND!$O:$O))</f>
        <v>0</v>
      </c>
      <c r="Y1631" s="73">
        <f>IF(E1631="","",SUMIF(OUTBOUND!$G:$G,WMS!E1631,OUTBOUND!$AC:$AC))</f>
        <v>0</v>
      </c>
      <c r="Z1631" s="73">
        <f>IF(E1631="","",SUMIF(OUTBOUND!$G:$G,WMS!E1631,OUTBOUND!$P:$P))</f>
        <v>0</v>
      </c>
      <c r="AA1631" s="26">
        <f t="shared" si="544"/>
        <v>2</v>
      </c>
      <c r="AB1631" s="26">
        <f t="shared" si="545"/>
        <v>12</v>
      </c>
      <c r="AC1631" s="73">
        <f t="shared" si="546"/>
        <v>9</v>
      </c>
      <c r="AD1631" s="73">
        <f t="shared" si="547"/>
        <v>6.4</v>
      </c>
      <c r="AE1631" s="73">
        <f t="shared" si="548"/>
        <v>0.07</v>
      </c>
      <c r="AF1631" s="82" t="b">
        <f t="shared" si="549"/>
        <v>1</v>
      </c>
    </row>
    <row r="1632" spans="1:33">
      <c r="A1632" s="61" t="s">
        <v>3685</v>
      </c>
      <c r="B1632" s="62" t="s">
        <v>2681</v>
      </c>
      <c r="C1632" s="62" t="s">
        <v>4719</v>
      </c>
      <c r="D1632" s="62">
        <v>42616597</v>
      </c>
      <c r="E1632" s="58" t="str">
        <f t="shared" si="538"/>
        <v>KG-ARI-1911-00212-04968/42616597</v>
      </c>
      <c r="F1632" s="19" t="s">
        <v>2683</v>
      </c>
      <c r="G1632" s="19" t="s">
        <v>2686</v>
      </c>
      <c r="H1632" s="45">
        <v>43762</v>
      </c>
      <c r="I1632" s="46">
        <v>2</v>
      </c>
      <c r="J1632" s="46">
        <v>12</v>
      </c>
      <c r="K1632" s="67">
        <f t="shared" si="539"/>
        <v>6</v>
      </c>
      <c r="L1632" s="47">
        <v>5.1</v>
      </c>
      <c r="M1632" s="68">
        <f t="shared" si="540"/>
        <v>10.2</v>
      </c>
      <c r="N1632" s="46">
        <v>29</v>
      </c>
      <c r="O1632" s="46">
        <v>23.5</v>
      </c>
      <c r="P1632" s="46">
        <v>23</v>
      </c>
      <c r="Q1632" s="73">
        <f t="shared" si="541"/>
        <v>0.016</v>
      </c>
      <c r="R1632" s="67">
        <f t="shared" si="542"/>
        <v>0.03</v>
      </c>
      <c r="S1632" s="74">
        <f t="shared" si="543"/>
        <v>0.633333333333333</v>
      </c>
      <c r="T1632" s="51">
        <v>7.6</v>
      </c>
      <c r="U1632" s="52" t="s">
        <v>3861</v>
      </c>
      <c r="V1632" s="26">
        <f>IF(E1632="","",SUMIF(OUTBOUND!$G:$G,WMS!E1632,OUTBOUND!$L:$L))</f>
        <v>2</v>
      </c>
      <c r="W1632" s="26">
        <f>IF(E1632="","",SUMIF(OUTBOUND!$G:$G,WMS!E1632,OUTBOUND!$M:$M))</f>
        <v>12</v>
      </c>
      <c r="X1632" s="73">
        <f>IF(E1632="","",SUMIF(OUTBOUND!$G:$G,WMS!E1632,OUTBOUND!$O:$O))</f>
        <v>10.2</v>
      </c>
      <c r="Y1632" s="73">
        <f>IF(E1632="","",SUMIF(OUTBOUND!$G:$G,WMS!E1632,OUTBOUND!$AC:$AC))</f>
        <v>7.6</v>
      </c>
      <c r="Z1632" s="73">
        <f>IF(E1632="","",SUMIF(OUTBOUND!$G:$G,WMS!E1632,OUTBOUND!$P:$P))</f>
        <v>0.032</v>
      </c>
      <c r="AA1632" s="26">
        <f t="shared" si="544"/>
        <v>0</v>
      </c>
      <c r="AB1632" s="26">
        <f t="shared" si="545"/>
        <v>0</v>
      </c>
      <c r="AC1632" s="73">
        <f t="shared" si="546"/>
        <v>0</v>
      </c>
      <c r="AD1632" s="73">
        <f t="shared" si="547"/>
        <v>0</v>
      </c>
      <c r="AE1632" s="73">
        <f t="shared" si="548"/>
        <v>-0.002</v>
      </c>
      <c r="AF1632" s="82" t="e">
        <f t="shared" si="549"/>
        <v>#DIV/0!</v>
      </c>
      <c r="AG1632" s="60" t="s">
        <v>3310</v>
      </c>
    </row>
    <row r="1633" spans="1:32">
      <c r="A1633" s="43" t="s">
        <v>3685</v>
      </c>
      <c r="B1633" s="19" t="s">
        <v>2687</v>
      </c>
      <c r="C1633" s="19" t="s">
        <v>4720</v>
      </c>
      <c r="D1633" s="19" t="s">
        <v>4558</v>
      </c>
      <c r="E1633" s="58" t="str">
        <f t="shared" si="538"/>
        <v>KG-ARI-1911-00212-05116/42651253</v>
      </c>
      <c r="F1633" s="19" t="s">
        <v>2689</v>
      </c>
      <c r="G1633" s="19" t="s">
        <v>2690</v>
      </c>
      <c r="H1633" s="45">
        <v>43762</v>
      </c>
      <c r="I1633" s="46">
        <v>2</v>
      </c>
      <c r="J1633" s="46">
        <v>48</v>
      </c>
      <c r="K1633" s="67">
        <f t="shared" si="539"/>
        <v>24</v>
      </c>
      <c r="L1633" s="47">
        <v>1.5</v>
      </c>
      <c r="M1633" s="68">
        <f t="shared" si="540"/>
        <v>3</v>
      </c>
      <c r="N1633" s="46">
        <v>34.5</v>
      </c>
      <c r="O1633" s="46">
        <v>16</v>
      </c>
      <c r="P1633" s="46">
        <v>19</v>
      </c>
      <c r="Q1633" s="73">
        <f t="shared" si="541"/>
        <v>0.01</v>
      </c>
      <c r="R1633" s="67">
        <f t="shared" si="542"/>
        <v>0.02</v>
      </c>
      <c r="S1633" s="74">
        <f t="shared" si="543"/>
        <v>0.0416666666666667</v>
      </c>
      <c r="T1633" s="51">
        <v>2</v>
      </c>
      <c r="U1633" s="52" t="s">
        <v>4210</v>
      </c>
      <c r="V1633" s="26">
        <f>IF(E1633="","",SUMIF(OUTBOUND!$G:$G,WMS!E1633,OUTBOUND!$L:$L))</f>
        <v>0</v>
      </c>
      <c r="W1633" s="26">
        <f>IF(E1633="","",SUMIF(OUTBOUND!$G:$G,WMS!E1633,OUTBOUND!$M:$M))</f>
        <v>0</v>
      </c>
      <c r="X1633" s="73">
        <f>IF(E1633="","",SUMIF(OUTBOUND!$G:$G,WMS!E1633,OUTBOUND!$O:$O))</f>
        <v>0</v>
      </c>
      <c r="Y1633" s="73">
        <f>IF(E1633="","",SUMIF(OUTBOUND!$G:$G,WMS!E1633,OUTBOUND!$AC:$AC))</f>
        <v>0</v>
      </c>
      <c r="Z1633" s="73">
        <f>IF(E1633="","",SUMIF(OUTBOUND!$G:$G,WMS!E1633,OUTBOUND!$P:$P))</f>
        <v>0</v>
      </c>
      <c r="AA1633" s="26">
        <f t="shared" si="544"/>
        <v>2</v>
      </c>
      <c r="AB1633" s="26">
        <f t="shared" si="545"/>
        <v>48</v>
      </c>
      <c r="AC1633" s="73">
        <f t="shared" si="546"/>
        <v>3</v>
      </c>
      <c r="AD1633" s="73">
        <f t="shared" si="547"/>
        <v>2</v>
      </c>
      <c r="AE1633" s="73">
        <f t="shared" si="548"/>
        <v>0.02</v>
      </c>
      <c r="AF1633" s="82" t="b">
        <f t="shared" si="549"/>
        <v>1</v>
      </c>
    </row>
    <row r="1634" spans="1:32">
      <c r="A1634" s="43" t="s">
        <v>3685</v>
      </c>
      <c r="B1634" s="19" t="s">
        <v>2687</v>
      </c>
      <c r="C1634" s="19" t="s">
        <v>4720</v>
      </c>
      <c r="D1634" s="19" t="s">
        <v>4721</v>
      </c>
      <c r="E1634" s="58" t="str">
        <f t="shared" si="538"/>
        <v>KG-ARI-1911-00212-05116/42390565</v>
      </c>
      <c r="F1634" s="19" t="s">
        <v>2689</v>
      </c>
      <c r="G1634" s="19" t="s">
        <v>2691</v>
      </c>
      <c r="H1634" s="45">
        <v>43762</v>
      </c>
      <c r="I1634" s="46">
        <v>3</v>
      </c>
      <c r="J1634" s="46">
        <v>36</v>
      </c>
      <c r="K1634" s="67">
        <f t="shared" si="539"/>
        <v>12</v>
      </c>
      <c r="L1634" s="47">
        <v>2.33333333333333</v>
      </c>
      <c r="M1634" s="68">
        <f t="shared" si="540"/>
        <v>7</v>
      </c>
      <c r="N1634" s="46">
        <v>78.5</v>
      </c>
      <c r="O1634" s="46">
        <v>14</v>
      </c>
      <c r="P1634" s="46">
        <v>18.5</v>
      </c>
      <c r="Q1634" s="73">
        <f t="shared" si="541"/>
        <v>0.02</v>
      </c>
      <c r="R1634" s="67">
        <f t="shared" si="542"/>
        <v>0.06</v>
      </c>
      <c r="S1634" s="74">
        <f t="shared" si="543"/>
        <v>0.166666666666667</v>
      </c>
      <c r="T1634" s="51">
        <v>6</v>
      </c>
      <c r="U1634" s="52" t="s">
        <v>4696</v>
      </c>
      <c r="V1634" s="26">
        <f>IF(E1634="","",SUMIF(OUTBOUND!$G:$G,WMS!E1634,OUTBOUND!$L:$L))</f>
        <v>0</v>
      </c>
      <c r="W1634" s="26">
        <f>IF(E1634="","",SUMIF(OUTBOUND!$G:$G,WMS!E1634,OUTBOUND!$M:$M))</f>
        <v>0</v>
      </c>
      <c r="X1634" s="73">
        <f>IF(E1634="","",SUMIF(OUTBOUND!$G:$G,WMS!E1634,OUTBOUND!$O:$O))</f>
        <v>0</v>
      </c>
      <c r="Y1634" s="73">
        <f>IF(E1634="","",SUMIF(OUTBOUND!$G:$G,WMS!E1634,OUTBOUND!$AC:$AC))</f>
        <v>0</v>
      </c>
      <c r="Z1634" s="73">
        <f>IF(E1634="","",SUMIF(OUTBOUND!$G:$G,WMS!E1634,OUTBOUND!$P:$P))</f>
        <v>0</v>
      </c>
      <c r="AA1634" s="26">
        <f t="shared" si="544"/>
        <v>3</v>
      </c>
      <c r="AB1634" s="26">
        <f t="shared" si="545"/>
        <v>36</v>
      </c>
      <c r="AC1634" s="73">
        <f t="shared" si="546"/>
        <v>7</v>
      </c>
      <c r="AD1634" s="73">
        <f t="shared" si="547"/>
        <v>6</v>
      </c>
      <c r="AE1634" s="73">
        <f t="shared" si="548"/>
        <v>0.06</v>
      </c>
      <c r="AF1634" s="82" t="b">
        <f t="shared" si="549"/>
        <v>1</v>
      </c>
    </row>
    <row r="1635" spans="1:32">
      <c r="A1635" s="43" t="s">
        <v>3685</v>
      </c>
      <c r="B1635" s="19" t="s">
        <v>2687</v>
      </c>
      <c r="C1635" s="19" t="s">
        <v>4720</v>
      </c>
      <c r="D1635" s="19" t="s">
        <v>4007</v>
      </c>
      <c r="E1635" s="58" t="str">
        <f t="shared" si="538"/>
        <v>KG-ARI-1911-00212-05116/42390312</v>
      </c>
      <c r="F1635" s="19" t="s">
        <v>2689</v>
      </c>
      <c r="G1635" s="19" t="s">
        <v>2692</v>
      </c>
      <c r="H1635" s="45">
        <v>43762</v>
      </c>
      <c r="I1635" s="46">
        <v>7</v>
      </c>
      <c r="J1635" s="46">
        <v>84</v>
      </c>
      <c r="K1635" s="67">
        <f t="shared" si="539"/>
        <v>12</v>
      </c>
      <c r="L1635" s="47">
        <v>1.71428571428571</v>
      </c>
      <c r="M1635" s="68">
        <f t="shared" si="540"/>
        <v>12</v>
      </c>
      <c r="N1635" s="46">
        <v>73</v>
      </c>
      <c r="O1635" s="46">
        <v>12</v>
      </c>
      <c r="P1635" s="46">
        <v>17</v>
      </c>
      <c r="Q1635" s="73">
        <f t="shared" si="541"/>
        <v>0.015</v>
      </c>
      <c r="R1635" s="67">
        <f t="shared" si="542"/>
        <v>0.1</v>
      </c>
      <c r="S1635" s="74">
        <f t="shared" si="543"/>
        <v>0.119047619047619</v>
      </c>
      <c r="T1635" s="51">
        <v>10</v>
      </c>
      <c r="U1635" s="52" t="s">
        <v>4696</v>
      </c>
      <c r="V1635" s="26">
        <f>IF(E1635="","",SUMIF(OUTBOUND!$G:$G,WMS!E1635,OUTBOUND!$L:$L))</f>
        <v>0</v>
      </c>
      <c r="W1635" s="26">
        <f>IF(E1635="","",SUMIF(OUTBOUND!$G:$G,WMS!E1635,OUTBOUND!$M:$M))</f>
        <v>0</v>
      </c>
      <c r="X1635" s="73">
        <f>IF(E1635="","",SUMIF(OUTBOUND!$G:$G,WMS!E1635,OUTBOUND!$O:$O))</f>
        <v>0</v>
      </c>
      <c r="Y1635" s="73">
        <f>IF(E1635="","",SUMIF(OUTBOUND!$G:$G,WMS!E1635,OUTBOUND!$AC:$AC))</f>
        <v>0</v>
      </c>
      <c r="Z1635" s="73">
        <f>IF(E1635="","",SUMIF(OUTBOUND!$G:$G,WMS!E1635,OUTBOUND!$P:$P))</f>
        <v>0</v>
      </c>
      <c r="AA1635" s="26">
        <f t="shared" si="544"/>
        <v>7</v>
      </c>
      <c r="AB1635" s="26">
        <f t="shared" si="545"/>
        <v>84</v>
      </c>
      <c r="AC1635" s="73">
        <f t="shared" si="546"/>
        <v>12</v>
      </c>
      <c r="AD1635" s="73">
        <f t="shared" si="547"/>
        <v>10</v>
      </c>
      <c r="AE1635" s="73">
        <f t="shared" si="548"/>
        <v>0.1</v>
      </c>
      <c r="AF1635" s="82" t="b">
        <f t="shared" si="549"/>
        <v>1</v>
      </c>
    </row>
    <row r="1636" spans="1:32">
      <c r="A1636" s="43" t="s">
        <v>3685</v>
      </c>
      <c r="B1636" s="19" t="s">
        <v>2693</v>
      </c>
      <c r="C1636" s="19" t="s">
        <v>4722</v>
      </c>
      <c r="D1636" s="19" t="s">
        <v>4723</v>
      </c>
      <c r="E1636" s="58" t="str">
        <f t="shared" si="538"/>
        <v>KG-ARI-1911-00216-
05383/MIX145185BEIGESTRI</v>
      </c>
      <c r="F1636" s="19" t="s">
        <v>2695</v>
      </c>
      <c r="G1636" s="19" t="s">
        <v>2696</v>
      </c>
      <c r="H1636" s="45">
        <v>43762</v>
      </c>
      <c r="I1636" s="46">
        <v>6</v>
      </c>
      <c r="J1636" s="46">
        <v>108</v>
      </c>
      <c r="K1636" s="67">
        <f t="shared" si="539"/>
        <v>18</v>
      </c>
      <c r="L1636" s="47">
        <v>9.2</v>
      </c>
      <c r="M1636" s="68">
        <f t="shared" si="540"/>
        <v>55.2</v>
      </c>
      <c r="N1636" s="46">
        <v>63</v>
      </c>
      <c r="O1636" s="46">
        <v>54</v>
      </c>
      <c r="P1636" s="46">
        <v>29.5</v>
      </c>
      <c r="Q1636" s="73">
        <f t="shared" si="541"/>
        <v>0.1</v>
      </c>
      <c r="R1636" s="67">
        <f t="shared" si="542"/>
        <v>0.6</v>
      </c>
      <c r="S1636" s="74">
        <f t="shared" si="543"/>
        <v>0.383333333333333</v>
      </c>
      <c r="T1636" s="51">
        <v>41.4</v>
      </c>
      <c r="U1636" s="79" t="s">
        <v>3564</v>
      </c>
      <c r="V1636" s="26">
        <f>IF(E1636="","",SUMIF(OUTBOUND!$G:$G,WMS!E1636,OUTBOUND!$L:$L))</f>
        <v>0</v>
      </c>
      <c r="W1636" s="26">
        <f>IF(E1636="","",SUMIF(OUTBOUND!$G:$G,WMS!E1636,OUTBOUND!$M:$M))</f>
        <v>0</v>
      </c>
      <c r="X1636" s="73">
        <f>IF(E1636="","",SUMIF(OUTBOUND!$G:$G,WMS!E1636,OUTBOUND!$O:$O))</f>
        <v>0</v>
      </c>
      <c r="Y1636" s="73">
        <f>IF(E1636="","",SUMIF(OUTBOUND!$G:$G,WMS!E1636,OUTBOUND!$AC:$AC))</f>
        <v>0</v>
      </c>
      <c r="Z1636" s="73">
        <f>IF(E1636="","",SUMIF(OUTBOUND!$G:$G,WMS!E1636,OUTBOUND!$P:$P))</f>
        <v>0</v>
      </c>
      <c r="AA1636" s="26">
        <f t="shared" si="544"/>
        <v>6</v>
      </c>
      <c r="AB1636" s="26">
        <f t="shared" si="545"/>
        <v>108</v>
      </c>
      <c r="AC1636" s="73">
        <f t="shared" si="546"/>
        <v>55.2</v>
      </c>
      <c r="AD1636" s="73">
        <f t="shared" si="547"/>
        <v>41.4</v>
      </c>
      <c r="AE1636" s="73">
        <f t="shared" si="548"/>
        <v>0.6</v>
      </c>
      <c r="AF1636" s="82" t="b">
        <f t="shared" si="549"/>
        <v>1</v>
      </c>
    </row>
    <row r="1637" spans="1:32">
      <c r="A1637" s="43" t="s">
        <v>3685</v>
      </c>
      <c r="B1637" s="19" t="s">
        <v>2693</v>
      </c>
      <c r="C1637" s="19" t="s">
        <v>4722</v>
      </c>
      <c r="D1637" s="19" t="s">
        <v>4724</v>
      </c>
      <c r="E1637" s="58" t="str">
        <f t="shared" si="538"/>
        <v>KG-ARI-1911-00216-
05383/MIX145185MUSTARD</v>
      </c>
      <c r="F1637" s="19" t="s">
        <v>2695</v>
      </c>
      <c r="G1637" s="19" t="s">
        <v>2696</v>
      </c>
      <c r="H1637" s="45">
        <v>43762</v>
      </c>
      <c r="I1637" s="46">
        <v>6</v>
      </c>
      <c r="J1637" s="46">
        <v>108</v>
      </c>
      <c r="K1637" s="67">
        <f t="shared" si="539"/>
        <v>18</v>
      </c>
      <c r="L1637" s="47">
        <v>9.2</v>
      </c>
      <c r="M1637" s="68">
        <f t="shared" si="540"/>
        <v>55.2</v>
      </c>
      <c r="N1637" s="46">
        <v>63</v>
      </c>
      <c r="O1637" s="46">
        <v>54</v>
      </c>
      <c r="P1637" s="46">
        <v>29.5</v>
      </c>
      <c r="Q1637" s="73">
        <f t="shared" si="541"/>
        <v>0.1</v>
      </c>
      <c r="R1637" s="67">
        <f t="shared" si="542"/>
        <v>0.6</v>
      </c>
      <c r="S1637" s="74">
        <f t="shared" si="543"/>
        <v>0.383333333333333</v>
      </c>
      <c r="T1637" s="51">
        <v>41.4</v>
      </c>
      <c r="U1637" s="79" t="s">
        <v>3564</v>
      </c>
      <c r="V1637" s="26">
        <f>IF(E1637="","",SUMIF(OUTBOUND!$G:$G,WMS!E1637,OUTBOUND!$L:$L))</f>
        <v>0</v>
      </c>
      <c r="W1637" s="26">
        <f>IF(E1637="","",SUMIF(OUTBOUND!$G:$G,WMS!E1637,OUTBOUND!$M:$M))</f>
        <v>0</v>
      </c>
      <c r="X1637" s="73">
        <f>IF(E1637="","",SUMIF(OUTBOUND!$G:$G,WMS!E1637,OUTBOUND!$O:$O))</f>
        <v>0</v>
      </c>
      <c r="Y1637" s="73">
        <f>IF(E1637="","",SUMIF(OUTBOUND!$G:$G,WMS!E1637,OUTBOUND!$AC:$AC))</f>
        <v>0</v>
      </c>
      <c r="Z1637" s="73">
        <f>IF(E1637="","",SUMIF(OUTBOUND!$G:$G,WMS!E1637,OUTBOUND!$P:$P))</f>
        <v>0</v>
      </c>
      <c r="AA1637" s="26">
        <f t="shared" si="544"/>
        <v>6</v>
      </c>
      <c r="AB1637" s="26">
        <f t="shared" si="545"/>
        <v>108</v>
      </c>
      <c r="AC1637" s="73">
        <f t="shared" si="546"/>
        <v>55.2</v>
      </c>
      <c r="AD1637" s="73">
        <f t="shared" si="547"/>
        <v>41.4</v>
      </c>
      <c r="AE1637" s="73">
        <f t="shared" si="548"/>
        <v>0.6</v>
      </c>
      <c r="AF1637" s="82" t="b">
        <f t="shared" si="549"/>
        <v>1</v>
      </c>
    </row>
    <row r="1638" spans="1:32">
      <c r="A1638" s="43" t="s">
        <v>3685</v>
      </c>
      <c r="B1638" s="19" t="s">
        <v>2693</v>
      </c>
      <c r="C1638" s="19" t="s">
        <v>4722</v>
      </c>
      <c r="D1638" s="19" t="s">
        <v>4725</v>
      </c>
      <c r="E1638" s="58" t="str">
        <f t="shared" ref="E1638:E1701" si="550">IF(D1638="","",C1638&amp;"/"&amp;D1638)</f>
        <v>KG-ARI-1911-00216-
05383/MIX144993BLKMICRO</v>
      </c>
      <c r="F1638" s="19" t="s">
        <v>2695</v>
      </c>
      <c r="G1638" s="19" t="s">
        <v>2698</v>
      </c>
      <c r="H1638" s="45">
        <v>43762</v>
      </c>
      <c r="I1638" s="46">
        <v>9</v>
      </c>
      <c r="J1638" s="46">
        <v>108</v>
      </c>
      <c r="K1638" s="67">
        <f t="shared" ref="K1638:K1701" si="551">IF(J1638="","",J1638/I1638)</f>
        <v>12</v>
      </c>
      <c r="L1638" s="47">
        <v>7.1</v>
      </c>
      <c r="M1638" s="68">
        <f t="shared" ref="M1638:M1701" si="552">IF(L1638="","",ROUND(I1638*L1638,3))</f>
        <v>63.9</v>
      </c>
      <c r="N1638" s="46">
        <v>62</v>
      </c>
      <c r="O1638" s="46">
        <v>55</v>
      </c>
      <c r="P1638" s="46">
        <v>29</v>
      </c>
      <c r="Q1638" s="73">
        <f t="shared" ref="Q1638:Q1701" si="553">IF(P1638="","",ROUND(N1638*O1638*P1638/1000000,3))</f>
        <v>0.099</v>
      </c>
      <c r="R1638" s="67">
        <f t="shared" ref="R1638:R1701" si="554">IF(Q1638="","",ROUND(N1638*O1638*P1638/1000000*I1638,2))</f>
        <v>0.89</v>
      </c>
      <c r="S1638" s="74">
        <f t="shared" ref="S1638:S1701" si="555">IF(T1638="","",T1638/J1638)</f>
        <v>0.391666666666667</v>
      </c>
      <c r="T1638" s="51">
        <v>42.3</v>
      </c>
      <c r="U1638" s="79" t="s">
        <v>3564</v>
      </c>
      <c r="V1638" s="26">
        <f>IF(E1638="","",SUMIF(OUTBOUND!$G:$G,WMS!E1638,OUTBOUND!$L:$L))</f>
        <v>0</v>
      </c>
      <c r="W1638" s="26">
        <f>IF(E1638="","",SUMIF(OUTBOUND!$G:$G,WMS!E1638,OUTBOUND!$M:$M))</f>
        <v>0</v>
      </c>
      <c r="X1638" s="73">
        <f>IF(E1638="","",SUMIF(OUTBOUND!$G:$G,WMS!E1638,OUTBOUND!$O:$O))</f>
        <v>0</v>
      </c>
      <c r="Y1638" s="73">
        <f>IF(E1638="","",SUMIF(OUTBOUND!$G:$G,WMS!E1638,OUTBOUND!$AC:$AC))</f>
        <v>0</v>
      </c>
      <c r="Z1638" s="73">
        <f>IF(E1638="","",SUMIF(OUTBOUND!$G:$G,WMS!E1638,OUTBOUND!$P:$P))</f>
        <v>0</v>
      </c>
      <c r="AA1638" s="26">
        <f t="shared" ref="AA1638:AA1701" si="556">IF(I1638="","",I1638-V1638)</f>
        <v>9</v>
      </c>
      <c r="AB1638" s="26">
        <f t="shared" ref="AB1638:AB1701" si="557">IF(J1638="","",J1638-W1638)</f>
        <v>108</v>
      </c>
      <c r="AC1638" s="73">
        <f t="shared" ref="AC1638:AC1701" si="558">IF(M1638="","",M1638-X1638)</f>
        <v>63.9</v>
      </c>
      <c r="AD1638" s="73">
        <f t="shared" ref="AD1638:AD1701" si="559">IF(T1638="","",T1638-Y1638)</f>
        <v>42.3</v>
      </c>
      <c r="AE1638" s="73">
        <f t="shared" ref="AE1638:AE1701" si="560">IF(R1638="","",R1638-Z1638)</f>
        <v>0.89</v>
      </c>
      <c r="AF1638" s="82" t="b">
        <f t="shared" ref="AF1638:AF1701" si="561">IF(AB1638="","",EXACT(K1638,AB1638/AA1638))</f>
        <v>1</v>
      </c>
    </row>
    <row r="1639" spans="1:32">
      <c r="A1639" s="43" t="s">
        <v>3685</v>
      </c>
      <c r="B1639" s="19" t="s">
        <v>2693</v>
      </c>
      <c r="C1639" s="19" t="s">
        <v>4722</v>
      </c>
      <c r="D1639" s="19" t="s">
        <v>4726</v>
      </c>
      <c r="E1639" s="58" t="str">
        <f t="shared" si="550"/>
        <v>KG-ARI-1911-00216-
05383/MIX144993NATURAL</v>
      </c>
      <c r="F1639" s="19" t="s">
        <v>2695</v>
      </c>
      <c r="G1639" s="19" t="s">
        <v>2698</v>
      </c>
      <c r="H1639" s="45">
        <v>43762</v>
      </c>
      <c r="I1639" s="46">
        <v>10</v>
      </c>
      <c r="J1639" s="46">
        <v>120</v>
      </c>
      <c r="K1639" s="67">
        <f t="shared" si="551"/>
        <v>12</v>
      </c>
      <c r="L1639" s="47">
        <v>7.1</v>
      </c>
      <c r="M1639" s="68">
        <f t="shared" si="552"/>
        <v>71</v>
      </c>
      <c r="N1639" s="46">
        <v>62</v>
      </c>
      <c r="O1639" s="46">
        <v>55</v>
      </c>
      <c r="P1639" s="46">
        <v>29</v>
      </c>
      <c r="Q1639" s="73">
        <f t="shared" si="553"/>
        <v>0.099</v>
      </c>
      <c r="R1639" s="67">
        <f t="shared" si="554"/>
        <v>0.99</v>
      </c>
      <c r="S1639" s="74">
        <f t="shared" si="555"/>
        <v>0.391666666666667</v>
      </c>
      <c r="T1639" s="51">
        <v>47</v>
      </c>
      <c r="U1639" s="79" t="s">
        <v>3564</v>
      </c>
      <c r="V1639" s="26">
        <f>IF(E1639="","",SUMIF(OUTBOUND!$G:$G,WMS!E1639,OUTBOUND!$L:$L))</f>
        <v>0</v>
      </c>
      <c r="W1639" s="26">
        <f>IF(E1639="","",SUMIF(OUTBOUND!$G:$G,WMS!E1639,OUTBOUND!$M:$M))</f>
        <v>0</v>
      </c>
      <c r="X1639" s="73">
        <f>IF(E1639="","",SUMIF(OUTBOUND!$G:$G,WMS!E1639,OUTBOUND!$O:$O))</f>
        <v>0</v>
      </c>
      <c r="Y1639" s="73">
        <f>IF(E1639="","",SUMIF(OUTBOUND!$G:$G,WMS!E1639,OUTBOUND!$AC:$AC))</f>
        <v>0</v>
      </c>
      <c r="Z1639" s="73">
        <f>IF(E1639="","",SUMIF(OUTBOUND!$G:$G,WMS!E1639,OUTBOUND!$P:$P))</f>
        <v>0</v>
      </c>
      <c r="AA1639" s="26">
        <f t="shared" si="556"/>
        <v>10</v>
      </c>
      <c r="AB1639" s="26">
        <f t="shared" si="557"/>
        <v>120</v>
      </c>
      <c r="AC1639" s="73">
        <f t="shared" si="558"/>
        <v>71</v>
      </c>
      <c r="AD1639" s="73">
        <f t="shared" si="559"/>
        <v>47</v>
      </c>
      <c r="AE1639" s="73">
        <f t="shared" si="560"/>
        <v>0.99</v>
      </c>
      <c r="AF1639" s="82" t="b">
        <f t="shared" si="561"/>
        <v>1</v>
      </c>
    </row>
    <row r="1640" spans="1:32">
      <c r="A1640" s="43" t="s">
        <v>3685</v>
      </c>
      <c r="B1640" s="19" t="s">
        <v>2693</v>
      </c>
      <c r="C1640" s="19" t="s">
        <v>4722</v>
      </c>
      <c r="D1640" s="19" t="s">
        <v>4727</v>
      </c>
      <c r="E1640" s="58" t="str">
        <f t="shared" si="550"/>
        <v>KG-ARI-1911-00216-
05383/MIX144993REDMICRO</v>
      </c>
      <c r="F1640" s="19" t="s">
        <v>2695</v>
      </c>
      <c r="G1640" s="19" t="s">
        <v>2698</v>
      </c>
      <c r="H1640" s="45">
        <v>43762</v>
      </c>
      <c r="I1640" s="46">
        <v>8</v>
      </c>
      <c r="J1640" s="46">
        <v>96</v>
      </c>
      <c r="K1640" s="67">
        <f t="shared" si="551"/>
        <v>12</v>
      </c>
      <c r="L1640" s="47">
        <v>7.1</v>
      </c>
      <c r="M1640" s="68">
        <f t="shared" si="552"/>
        <v>56.8</v>
      </c>
      <c r="N1640" s="46">
        <v>62</v>
      </c>
      <c r="O1640" s="46">
        <v>55</v>
      </c>
      <c r="P1640" s="46">
        <v>29</v>
      </c>
      <c r="Q1640" s="73">
        <f t="shared" si="553"/>
        <v>0.099</v>
      </c>
      <c r="R1640" s="67">
        <f t="shared" si="554"/>
        <v>0.79</v>
      </c>
      <c r="S1640" s="74">
        <f t="shared" si="555"/>
        <v>0.391666666666667</v>
      </c>
      <c r="T1640" s="51">
        <v>37.6</v>
      </c>
      <c r="U1640" s="79" t="s">
        <v>3564</v>
      </c>
      <c r="V1640" s="26">
        <f>IF(E1640="","",SUMIF(OUTBOUND!$G:$G,WMS!E1640,OUTBOUND!$L:$L))</f>
        <v>0</v>
      </c>
      <c r="W1640" s="26">
        <f>IF(E1640="","",SUMIF(OUTBOUND!$G:$G,WMS!E1640,OUTBOUND!$M:$M))</f>
        <v>0</v>
      </c>
      <c r="X1640" s="73">
        <f>IF(E1640="","",SUMIF(OUTBOUND!$G:$G,WMS!E1640,OUTBOUND!$O:$O))</f>
        <v>0</v>
      </c>
      <c r="Y1640" s="73">
        <f>IF(E1640="","",SUMIF(OUTBOUND!$G:$G,WMS!E1640,OUTBOUND!$AC:$AC))</f>
        <v>0</v>
      </c>
      <c r="Z1640" s="73">
        <f>IF(E1640="","",SUMIF(OUTBOUND!$G:$G,WMS!E1640,OUTBOUND!$P:$P))</f>
        <v>0</v>
      </c>
      <c r="AA1640" s="26">
        <f t="shared" si="556"/>
        <v>8</v>
      </c>
      <c r="AB1640" s="26">
        <f t="shared" si="557"/>
        <v>96</v>
      </c>
      <c r="AC1640" s="73">
        <f t="shared" si="558"/>
        <v>56.8</v>
      </c>
      <c r="AD1640" s="73">
        <f t="shared" si="559"/>
        <v>37.6</v>
      </c>
      <c r="AE1640" s="73">
        <f t="shared" si="560"/>
        <v>0.79</v>
      </c>
      <c r="AF1640" s="82" t="b">
        <f t="shared" si="561"/>
        <v>1</v>
      </c>
    </row>
    <row r="1641" spans="1:32">
      <c r="A1641" s="43" t="s">
        <v>3685</v>
      </c>
      <c r="B1641" s="19" t="s">
        <v>2700</v>
      </c>
      <c r="C1641" s="19" t="s">
        <v>4728</v>
      </c>
      <c r="D1641" s="19" t="s">
        <v>4254</v>
      </c>
      <c r="E1641" s="58" t="str">
        <f t="shared" si="550"/>
        <v>KG-ARI-1911-00212-04977/42742302</v>
      </c>
      <c r="F1641" s="19" t="s">
        <v>2702</v>
      </c>
      <c r="G1641" s="19" t="s">
        <v>2703</v>
      </c>
      <c r="H1641" s="45">
        <v>43763</v>
      </c>
      <c r="I1641" s="46">
        <v>10</v>
      </c>
      <c r="J1641" s="46">
        <v>40</v>
      </c>
      <c r="K1641" s="67">
        <f t="shared" si="551"/>
        <v>4</v>
      </c>
      <c r="L1641" s="47">
        <v>4.65</v>
      </c>
      <c r="M1641" s="68">
        <f t="shared" si="552"/>
        <v>46.5</v>
      </c>
      <c r="N1641" s="46">
        <v>41</v>
      </c>
      <c r="O1641" s="46">
        <v>33</v>
      </c>
      <c r="P1641" s="46">
        <v>36.5</v>
      </c>
      <c r="Q1641" s="73">
        <f t="shared" si="553"/>
        <v>0.049</v>
      </c>
      <c r="R1641" s="67">
        <f t="shared" si="554"/>
        <v>0.49</v>
      </c>
      <c r="S1641" s="74">
        <f t="shared" si="555"/>
        <v>1.1</v>
      </c>
      <c r="T1641" s="51">
        <v>44</v>
      </c>
      <c r="U1641" s="52" t="s">
        <v>4460</v>
      </c>
      <c r="V1641" s="26">
        <f>IF(E1641="","",SUMIF(OUTBOUND!$G:$G,WMS!E1641,OUTBOUND!$L:$L))</f>
        <v>0</v>
      </c>
      <c r="W1641" s="26">
        <f>IF(E1641="","",SUMIF(OUTBOUND!$G:$G,WMS!E1641,OUTBOUND!$M:$M))</f>
        <v>0</v>
      </c>
      <c r="X1641" s="73">
        <f>IF(E1641="","",SUMIF(OUTBOUND!$G:$G,WMS!E1641,OUTBOUND!$O:$O))</f>
        <v>0</v>
      </c>
      <c r="Y1641" s="73">
        <f>IF(E1641="","",SUMIF(OUTBOUND!$G:$G,WMS!E1641,OUTBOUND!$AC:$AC))</f>
        <v>0</v>
      </c>
      <c r="Z1641" s="73">
        <f>IF(E1641="","",SUMIF(OUTBOUND!$G:$G,WMS!E1641,OUTBOUND!$P:$P))</f>
        <v>0</v>
      </c>
      <c r="AA1641" s="26">
        <f t="shared" si="556"/>
        <v>10</v>
      </c>
      <c r="AB1641" s="26">
        <f t="shared" si="557"/>
        <v>40</v>
      </c>
      <c r="AC1641" s="73">
        <f t="shared" si="558"/>
        <v>46.5</v>
      </c>
      <c r="AD1641" s="73">
        <f t="shared" si="559"/>
        <v>44</v>
      </c>
      <c r="AE1641" s="73">
        <f t="shared" si="560"/>
        <v>0.49</v>
      </c>
      <c r="AF1641" s="82" t="b">
        <f t="shared" si="561"/>
        <v>1</v>
      </c>
    </row>
    <row r="1642" spans="1:32">
      <c r="A1642" s="43" t="s">
        <v>3685</v>
      </c>
      <c r="B1642" s="19" t="s">
        <v>2700</v>
      </c>
      <c r="C1642" s="19" t="s">
        <v>4728</v>
      </c>
      <c r="D1642" s="19" t="s">
        <v>4255</v>
      </c>
      <c r="E1642" s="58" t="str">
        <f t="shared" si="550"/>
        <v>KG-ARI-1911-00212-04977/42742876</v>
      </c>
      <c r="F1642" s="19" t="s">
        <v>2702</v>
      </c>
      <c r="G1642" s="19" t="s">
        <v>2704</v>
      </c>
      <c r="H1642" s="45">
        <v>43763</v>
      </c>
      <c r="I1642" s="46">
        <v>14</v>
      </c>
      <c r="J1642" s="46">
        <v>84</v>
      </c>
      <c r="K1642" s="67">
        <f t="shared" si="551"/>
        <v>6</v>
      </c>
      <c r="L1642" s="47">
        <v>1.6</v>
      </c>
      <c r="M1642" s="68">
        <f t="shared" si="552"/>
        <v>22.4</v>
      </c>
      <c r="N1642" s="46">
        <v>28</v>
      </c>
      <c r="O1642" s="46">
        <v>21.5</v>
      </c>
      <c r="P1642" s="46">
        <v>20.5</v>
      </c>
      <c r="Q1642" s="73">
        <f t="shared" si="553"/>
        <v>0.012</v>
      </c>
      <c r="R1642" s="67">
        <f t="shared" si="554"/>
        <v>0.17</v>
      </c>
      <c r="S1642" s="74">
        <f t="shared" si="555"/>
        <v>0.233333333333333</v>
      </c>
      <c r="T1642" s="51">
        <v>19.6</v>
      </c>
      <c r="U1642" s="52" t="s">
        <v>3910</v>
      </c>
      <c r="V1642" s="26">
        <f>IF(E1642="","",SUMIF(OUTBOUND!$G:$G,WMS!E1642,OUTBOUND!$L:$L))</f>
        <v>0</v>
      </c>
      <c r="W1642" s="26">
        <f>IF(E1642="","",SUMIF(OUTBOUND!$G:$G,WMS!E1642,OUTBOUND!$M:$M))</f>
        <v>0</v>
      </c>
      <c r="X1642" s="73">
        <f>IF(E1642="","",SUMIF(OUTBOUND!$G:$G,WMS!E1642,OUTBOUND!$O:$O))</f>
        <v>0</v>
      </c>
      <c r="Y1642" s="73">
        <f>IF(E1642="","",SUMIF(OUTBOUND!$G:$G,WMS!E1642,OUTBOUND!$AC:$AC))</f>
        <v>0</v>
      </c>
      <c r="Z1642" s="73">
        <f>IF(E1642="","",SUMIF(OUTBOUND!$G:$G,WMS!E1642,OUTBOUND!$P:$P))</f>
        <v>0</v>
      </c>
      <c r="AA1642" s="26">
        <f t="shared" si="556"/>
        <v>14</v>
      </c>
      <c r="AB1642" s="26">
        <f t="shared" si="557"/>
        <v>84</v>
      </c>
      <c r="AC1642" s="73">
        <f t="shared" si="558"/>
        <v>22.4</v>
      </c>
      <c r="AD1642" s="73">
        <f t="shared" si="559"/>
        <v>19.6</v>
      </c>
      <c r="AE1642" s="73">
        <f t="shared" si="560"/>
        <v>0.17</v>
      </c>
      <c r="AF1642" s="82" t="b">
        <f t="shared" si="561"/>
        <v>1</v>
      </c>
    </row>
    <row r="1643" spans="1:32">
      <c r="A1643" s="43" t="s">
        <v>3685</v>
      </c>
      <c r="B1643" s="19" t="s">
        <v>2700</v>
      </c>
      <c r="C1643" s="19" t="s">
        <v>4728</v>
      </c>
      <c r="D1643" s="19" t="s">
        <v>4256</v>
      </c>
      <c r="E1643" s="58" t="str">
        <f t="shared" si="550"/>
        <v>KG-ARI-1911-00212-04977/42742883</v>
      </c>
      <c r="F1643" s="19" t="s">
        <v>2702</v>
      </c>
      <c r="G1643" s="19" t="s">
        <v>2705</v>
      </c>
      <c r="H1643" s="45">
        <v>43763</v>
      </c>
      <c r="I1643" s="46">
        <v>12</v>
      </c>
      <c r="J1643" s="46">
        <v>48</v>
      </c>
      <c r="K1643" s="67">
        <f t="shared" si="551"/>
        <v>4</v>
      </c>
      <c r="L1643" s="47">
        <v>2.25</v>
      </c>
      <c r="M1643" s="68">
        <f t="shared" si="552"/>
        <v>27</v>
      </c>
      <c r="N1643" s="46">
        <v>51</v>
      </c>
      <c r="O1643" s="46">
        <v>30.5</v>
      </c>
      <c r="P1643" s="46">
        <v>21.5</v>
      </c>
      <c r="Q1643" s="73">
        <f t="shared" si="553"/>
        <v>0.033</v>
      </c>
      <c r="R1643" s="67">
        <f t="shared" si="554"/>
        <v>0.4</v>
      </c>
      <c r="S1643" s="74">
        <f t="shared" si="555"/>
        <v>0.475</v>
      </c>
      <c r="T1643" s="51">
        <v>22.8</v>
      </c>
      <c r="U1643" s="52" t="s">
        <v>4205</v>
      </c>
      <c r="V1643" s="26">
        <f>IF(E1643="","",SUMIF(OUTBOUND!$G:$G,WMS!E1643,OUTBOUND!$L:$L))</f>
        <v>0</v>
      </c>
      <c r="W1643" s="26">
        <f>IF(E1643="","",SUMIF(OUTBOUND!$G:$G,WMS!E1643,OUTBOUND!$M:$M))</f>
        <v>0</v>
      </c>
      <c r="X1643" s="73">
        <f>IF(E1643="","",SUMIF(OUTBOUND!$G:$G,WMS!E1643,OUTBOUND!$O:$O))</f>
        <v>0</v>
      </c>
      <c r="Y1643" s="73">
        <f>IF(E1643="","",SUMIF(OUTBOUND!$G:$G,WMS!E1643,OUTBOUND!$AC:$AC))</f>
        <v>0</v>
      </c>
      <c r="Z1643" s="73">
        <f>IF(E1643="","",SUMIF(OUTBOUND!$G:$G,WMS!E1643,OUTBOUND!$P:$P))</f>
        <v>0</v>
      </c>
      <c r="AA1643" s="26">
        <f t="shared" si="556"/>
        <v>12</v>
      </c>
      <c r="AB1643" s="26">
        <f t="shared" si="557"/>
        <v>48</v>
      </c>
      <c r="AC1643" s="73">
        <f t="shared" si="558"/>
        <v>27</v>
      </c>
      <c r="AD1643" s="73">
        <f t="shared" si="559"/>
        <v>22.8</v>
      </c>
      <c r="AE1643" s="73">
        <f t="shared" si="560"/>
        <v>0.4</v>
      </c>
      <c r="AF1643" s="82" t="b">
        <f t="shared" si="561"/>
        <v>1</v>
      </c>
    </row>
    <row r="1644" spans="1:32">
      <c r="A1644" s="43" t="s">
        <v>3685</v>
      </c>
      <c r="B1644" s="19" t="s">
        <v>2700</v>
      </c>
      <c r="C1644" s="19" t="s">
        <v>4728</v>
      </c>
      <c r="D1644" s="19" t="s">
        <v>4729</v>
      </c>
      <c r="E1644" s="58" t="str">
        <f t="shared" si="550"/>
        <v>KG-ARI-1911-00212-04977/42756217</v>
      </c>
      <c r="F1644" s="19" t="s">
        <v>2702</v>
      </c>
      <c r="G1644" s="19" t="s">
        <v>2706</v>
      </c>
      <c r="H1644" s="45">
        <v>43763</v>
      </c>
      <c r="I1644" s="46">
        <v>6</v>
      </c>
      <c r="J1644" s="46">
        <v>36</v>
      </c>
      <c r="K1644" s="67">
        <f t="shared" si="551"/>
        <v>6</v>
      </c>
      <c r="L1644" s="47">
        <v>6.55</v>
      </c>
      <c r="M1644" s="68">
        <f t="shared" si="552"/>
        <v>39.3</v>
      </c>
      <c r="N1644" s="46">
        <v>37.5</v>
      </c>
      <c r="O1644" s="46">
        <v>33.5</v>
      </c>
      <c r="P1644" s="46">
        <v>49</v>
      </c>
      <c r="Q1644" s="73">
        <f t="shared" si="553"/>
        <v>0.062</v>
      </c>
      <c r="R1644" s="67">
        <f t="shared" si="554"/>
        <v>0.37</v>
      </c>
      <c r="S1644" s="74">
        <f t="shared" si="555"/>
        <v>1</v>
      </c>
      <c r="T1644" s="51">
        <v>36</v>
      </c>
      <c r="U1644" s="52" t="s">
        <v>4205</v>
      </c>
      <c r="V1644" s="26">
        <f>IF(E1644="","",SUMIF(OUTBOUND!$G:$G,WMS!E1644,OUTBOUND!$L:$L))</f>
        <v>0</v>
      </c>
      <c r="W1644" s="26">
        <f>IF(E1644="","",SUMIF(OUTBOUND!$G:$G,WMS!E1644,OUTBOUND!$M:$M))</f>
        <v>0</v>
      </c>
      <c r="X1644" s="73">
        <f>IF(E1644="","",SUMIF(OUTBOUND!$G:$G,WMS!E1644,OUTBOUND!$O:$O))</f>
        <v>0</v>
      </c>
      <c r="Y1644" s="73">
        <f>IF(E1644="","",SUMIF(OUTBOUND!$G:$G,WMS!E1644,OUTBOUND!$AC:$AC))</f>
        <v>0</v>
      </c>
      <c r="Z1644" s="73">
        <f>IF(E1644="","",SUMIF(OUTBOUND!$G:$G,WMS!E1644,OUTBOUND!$P:$P))</f>
        <v>0</v>
      </c>
      <c r="AA1644" s="26">
        <f t="shared" si="556"/>
        <v>6</v>
      </c>
      <c r="AB1644" s="26">
        <f t="shared" si="557"/>
        <v>36</v>
      </c>
      <c r="AC1644" s="73">
        <f t="shared" si="558"/>
        <v>39.3</v>
      </c>
      <c r="AD1644" s="73">
        <f t="shared" si="559"/>
        <v>36</v>
      </c>
      <c r="AE1644" s="73">
        <f t="shared" si="560"/>
        <v>0.37</v>
      </c>
      <c r="AF1644" s="82" t="b">
        <f t="shared" si="561"/>
        <v>1</v>
      </c>
    </row>
    <row r="1645" spans="1:32">
      <c r="A1645" s="43" t="s">
        <v>3685</v>
      </c>
      <c r="B1645" s="19" t="s">
        <v>2700</v>
      </c>
      <c r="C1645" s="19" t="s">
        <v>4728</v>
      </c>
      <c r="D1645" s="19" t="s">
        <v>4258</v>
      </c>
      <c r="E1645" s="58" t="str">
        <f t="shared" si="550"/>
        <v>KG-ARI-1911-00212-04977/42756453</v>
      </c>
      <c r="F1645" s="19" t="s">
        <v>2702</v>
      </c>
      <c r="G1645" s="19" t="s">
        <v>2707</v>
      </c>
      <c r="H1645" s="45">
        <v>43763</v>
      </c>
      <c r="I1645" s="46">
        <v>18</v>
      </c>
      <c r="J1645" s="46">
        <v>72</v>
      </c>
      <c r="K1645" s="67">
        <f t="shared" si="551"/>
        <v>4</v>
      </c>
      <c r="L1645" s="47">
        <v>4.15</v>
      </c>
      <c r="M1645" s="68">
        <f t="shared" si="552"/>
        <v>74.7</v>
      </c>
      <c r="N1645" s="46">
        <v>50</v>
      </c>
      <c r="O1645" s="46">
        <v>35</v>
      </c>
      <c r="P1645" s="46">
        <v>32</v>
      </c>
      <c r="Q1645" s="73">
        <f t="shared" si="553"/>
        <v>0.056</v>
      </c>
      <c r="R1645" s="67">
        <f t="shared" si="554"/>
        <v>1.01</v>
      </c>
      <c r="S1645" s="74">
        <f t="shared" si="555"/>
        <v>0.975</v>
      </c>
      <c r="T1645" s="51">
        <v>70.2</v>
      </c>
      <c r="U1645" s="52" t="s">
        <v>4066</v>
      </c>
      <c r="V1645" s="26">
        <f>IF(E1645="","",SUMIF(OUTBOUND!$G:$G,WMS!E1645,OUTBOUND!$L:$L))</f>
        <v>0</v>
      </c>
      <c r="W1645" s="26">
        <f>IF(E1645="","",SUMIF(OUTBOUND!$G:$G,WMS!E1645,OUTBOUND!$M:$M))</f>
        <v>0</v>
      </c>
      <c r="X1645" s="73">
        <f>IF(E1645="","",SUMIF(OUTBOUND!$G:$G,WMS!E1645,OUTBOUND!$O:$O))</f>
        <v>0</v>
      </c>
      <c r="Y1645" s="73">
        <f>IF(E1645="","",SUMIF(OUTBOUND!$G:$G,WMS!E1645,OUTBOUND!$AC:$AC))</f>
        <v>0</v>
      </c>
      <c r="Z1645" s="73">
        <f>IF(E1645="","",SUMIF(OUTBOUND!$G:$G,WMS!E1645,OUTBOUND!$P:$P))</f>
        <v>0</v>
      </c>
      <c r="AA1645" s="26">
        <f t="shared" si="556"/>
        <v>18</v>
      </c>
      <c r="AB1645" s="26">
        <f t="shared" si="557"/>
        <v>72</v>
      </c>
      <c r="AC1645" s="73">
        <f t="shared" si="558"/>
        <v>74.7</v>
      </c>
      <c r="AD1645" s="73">
        <f t="shared" si="559"/>
        <v>70.2</v>
      </c>
      <c r="AE1645" s="73">
        <f t="shared" si="560"/>
        <v>1.01</v>
      </c>
      <c r="AF1645" s="82" t="b">
        <f t="shared" si="561"/>
        <v>1</v>
      </c>
    </row>
    <row r="1646" spans="1:32">
      <c r="A1646" s="43" t="s">
        <v>3685</v>
      </c>
      <c r="B1646" s="19" t="s">
        <v>2700</v>
      </c>
      <c r="C1646" s="19" t="s">
        <v>4728</v>
      </c>
      <c r="D1646" s="19" t="s">
        <v>4259</v>
      </c>
      <c r="E1646" s="58" t="str">
        <f t="shared" si="550"/>
        <v>KG-ARI-1911-00212-04977/42756460</v>
      </c>
      <c r="F1646" s="19" t="s">
        <v>2702</v>
      </c>
      <c r="G1646" s="19" t="s">
        <v>2708</v>
      </c>
      <c r="H1646" s="45">
        <v>43763</v>
      </c>
      <c r="I1646" s="46">
        <v>7</v>
      </c>
      <c r="J1646" s="46">
        <v>42</v>
      </c>
      <c r="K1646" s="67">
        <f t="shared" si="551"/>
        <v>6</v>
      </c>
      <c r="L1646" s="47">
        <v>3.2</v>
      </c>
      <c r="M1646" s="68">
        <f t="shared" si="552"/>
        <v>22.4</v>
      </c>
      <c r="N1646" s="46">
        <v>41</v>
      </c>
      <c r="O1646" s="46">
        <v>32.5</v>
      </c>
      <c r="P1646" s="46">
        <v>29</v>
      </c>
      <c r="Q1646" s="73">
        <f t="shared" si="553"/>
        <v>0.039</v>
      </c>
      <c r="R1646" s="67">
        <f t="shared" si="554"/>
        <v>0.27</v>
      </c>
      <c r="S1646" s="74">
        <f t="shared" si="555"/>
        <v>0.516666666666667</v>
      </c>
      <c r="T1646" s="51">
        <v>21.7</v>
      </c>
      <c r="U1646" s="52" t="s">
        <v>4730</v>
      </c>
      <c r="V1646" s="26">
        <f>IF(E1646="","",SUMIF(OUTBOUND!$G:$G,WMS!E1646,OUTBOUND!$L:$L))</f>
        <v>0</v>
      </c>
      <c r="W1646" s="26">
        <f>IF(E1646="","",SUMIF(OUTBOUND!$G:$G,WMS!E1646,OUTBOUND!$M:$M))</f>
        <v>0</v>
      </c>
      <c r="X1646" s="73">
        <f>IF(E1646="","",SUMIF(OUTBOUND!$G:$G,WMS!E1646,OUTBOUND!$O:$O))</f>
        <v>0</v>
      </c>
      <c r="Y1646" s="73">
        <f>IF(E1646="","",SUMIF(OUTBOUND!$G:$G,WMS!E1646,OUTBOUND!$AC:$AC))</f>
        <v>0</v>
      </c>
      <c r="Z1646" s="73">
        <f>IF(E1646="","",SUMIF(OUTBOUND!$G:$G,WMS!E1646,OUTBOUND!$P:$P))</f>
        <v>0</v>
      </c>
      <c r="AA1646" s="26">
        <f t="shared" si="556"/>
        <v>7</v>
      </c>
      <c r="AB1646" s="26">
        <f t="shared" si="557"/>
        <v>42</v>
      </c>
      <c r="AC1646" s="73">
        <f t="shared" si="558"/>
        <v>22.4</v>
      </c>
      <c r="AD1646" s="73">
        <f t="shared" si="559"/>
        <v>21.7</v>
      </c>
      <c r="AE1646" s="73">
        <f t="shared" si="560"/>
        <v>0.27</v>
      </c>
      <c r="AF1646" s="82" t="b">
        <f t="shared" si="561"/>
        <v>1</v>
      </c>
    </row>
    <row r="1647" spans="1:32">
      <c r="A1647" s="43" t="s">
        <v>3685</v>
      </c>
      <c r="B1647" s="19" t="s">
        <v>2700</v>
      </c>
      <c r="C1647" s="19" t="s">
        <v>4728</v>
      </c>
      <c r="D1647" s="19" t="s">
        <v>4731</v>
      </c>
      <c r="E1647" s="58" t="str">
        <f t="shared" si="550"/>
        <v>KG-ARI-1911-00212-04977/42786467</v>
      </c>
      <c r="F1647" s="19" t="s">
        <v>2702</v>
      </c>
      <c r="G1647" s="19" t="s">
        <v>2709</v>
      </c>
      <c r="H1647" s="45">
        <v>43763</v>
      </c>
      <c r="I1647" s="46">
        <v>12</v>
      </c>
      <c r="J1647" s="46">
        <v>288</v>
      </c>
      <c r="K1647" s="67">
        <f t="shared" si="551"/>
        <v>24</v>
      </c>
      <c r="L1647" s="47">
        <v>1.9</v>
      </c>
      <c r="M1647" s="68">
        <f t="shared" si="552"/>
        <v>22.8</v>
      </c>
      <c r="N1647" s="46">
        <v>39</v>
      </c>
      <c r="O1647" s="46">
        <v>30.5</v>
      </c>
      <c r="P1647" s="46">
        <v>22.5</v>
      </c>
      <c r="Q1647" s="73">
        <f t="shared" si="553"/>
        <v>0.027</v>
      </c>
      <c r="R1647" s="67">
        <f t="shared" si="554"/>
        <v>0.32</v>
      </c>
      <c r="S1647" s="74">
        <f t="shared" si="555"/>
        <v>0.0541666666666667</v>
      </c>
      <c r="T1647" s="51">
        <v>15.6</v>
      </c>
      <c r="U1647" s="52" t="s">
        <v>4066</v>
      </c>
      <c r="V1647" s="26">
        <f>IF(E1647="","",SUMIF(OUTBOUND!$G:$G,WMS!E1647,OUTBOUND!$L:$L))</f>
        <v>0</v>
      </c>
      <c r="W1647" s="26">
        <f>IF(E1647="","",SUMIF(OUTBOUND!$G:$G,WMS!E1647,OUTBOUND!$M:$M))</f>
        <v>0</v>
      </c>
      <c r="X1647" s="73">
        <f>IF(E1647="","",SUMIF(OUTBOUND!$G:$G,WMS!E1647,OUTBOUND!$O:$O))</f>
        <v>0</v>
      </c>
      <c r="Y1647" s="73">
        <f>IF(E1647="","",SUMIF(OUTBOUND!$G:$G,WMS!E1647,OUTBOUND!$AC:$AC))</f>
        <v>0</v>
      </c>
      <c r="Z1647" s="73">
        <f>IF(E1647="","",SUMIF(OUTBOUND!$G:$G,WMS!E1647,OUTBOUND!$P:$P))</f>
        <v>0</v>
      </c>
      <c r="AA1647" s="26">
        <f t="shared" si="556"/>
        <v>12</v>
      </c>
      <c r="AB1647" s="26">
        <f t="shared" si="557"/>
        <v>288</v>
      </c>
      <c r="AC1647" s="73">
        <f t="shared" si="558"/>
        <v>22.8</v>
      </c>
      <c r="AD1647" s="73">
        <f t="shared" si="559"/>
        <v>15.6</v>
      </c>
      <c r="AE1647" s="73">
        <f t="shared" si="560"/>
        <v>0.32</v>
      </c>
      <c r="AF1647" s="82" t="b">
        <f t="shared" si="561"/>
        <v>1</v>
      </c>
    </row>
    <row r="1648" spans="1:32">
      <c r="A1648" s="43" t="s">
        <v>3685</v>
      </c>
      <c r="B1648" s="19" t="s">
        <v>2700</v>
      </c>
      <c r="C1648" s="19" t="s">
        <v>4728</v>
      </c>
      <c r="D1648" s="19" t="s">
        <v>4266</v>
      </c>
      <c r="E1648" s="58" t="str">
        <f t="shared" si="550"/>
        <v>KG-ARI-1911-00212-04977/42232582</v>
      </c>
      <c r="F1648" s="19" t="s">
        <v>2711</v>
      </c>
      <c r="G1648" s="19" t="s">
        <v>2712</v>
      </c>
      <c r="H1648" s="45">
        <v>43763</v>
      </c>
      <c r="I1648" s="46">
        <v>3</v>
      </c>
      <c r="J1648" s="46">
        <v>18</v>
      </c>
      <c r="K1648" s="67">
        <f t="shared" si="551"/>
        <v>6</v>
      </c>
      <c r="L1648" s="47">
        <v>2.4</v>
      </c>
      <c r="M1648" s="68">
        <f t="shared" si="552"/>
        <v>7.2</v>
      </c>
      <c r="N1648" s="46">
        <v>28.5</v>
      </c>
      <c r="O1648" s="46">
        <v>26</v>
      </c>
      <c r="P1648" s="46">
        <v>29.5</v>
      </c>
      <c r="Q1648" s="73">
        <f t="shared" si="553"/>
        <v>0.022</v>
      </c>
      <c r="R1648" s="67">
        <f t="shared" si="554"/>
        <v>0.07</v>
      </c>
      <c r="S1648" s="74">
        <f t="shared" si="555"/>
        <v>0.35</v>
      </c>
      <c r="T1648" s="51">
        <v>6.3</v>
      </c>
      <c r="U1648" s="52" t="s">
        <v>4066</v>
      </c>
      <c r="V1648" s="26">
        <f>IF(E1648="","",SUMIF(OUTBOUND!$G:$G,WMS!E1648,OUTBOUND!$L:$L))</f>
        <v>0</v>
      </c>
      <c r="W1648" s="26">
        <f>IF(E1648="","",SUMIF(OUTBOUND!$G:$G,WMS!E1648,OUTBOUND!$M:$M))</f>
        <v>0</v>
      </c>
      <c r="X1648" s="73">
        <f>IF(E1648="","",SUMIF(OUTBOUND!$G:$G,WMS!E1648,OUTBOUND!$O:$O))</f>
        <v>0</v>
      </c>
      <c r="Y1648" s="73">
        <f>IF(E1648="","",SUMIF(OUTBOUND!$G:$G,WMS!E1648,OUTBOUND!$AC:$AC))</f>
        <v>0</v>
      </c>
      <c r="Z1648" s="73">
        <f>IF(E1648="","",SUMIF(OUTBOUND!$G:$G,WMS!E1648,OUTBOUND!$P:$P))</f>
        <v>0</v>
      </c>
      <c r="AA1648" s="26">
        <f t="shared" si="556"/>
        <v>3</v>
      </c>
      <c r="AB1648" s="26">
        <f t="shared" si="557"/>
        <v>18</v>
      </c>
      <c r="AC1648" s="73">
        <f t="shared" si="558"/>
        <v>7.2</v>
      </c>
      <c r="AD1648" s="73">
        <f t="shared" si="559"/>
        <v>6.3</v>
      </c>
      <c r="AE1648" s="73">
        <f t="shared" si="560"/>
        <v>0.07</v>
      </c>
      <c r="AF1648" s="82" t="b">
        <f t="shared" si="561"/>
        <v>1</v>
      </c>
    </row>
    <row r="1649" spans="1:32">
      <c r="A1649" s="43" t="s">
        <v>3685</v>
      </c>
      <c r="B1649" s="19" t="s">
        <v>2700</v>
      </c>
      <c r="C1649" s="19" t="s">
        <v>4728</v>
      </c>
      <c r="D1649" s="19" t="s">
        <v>4732</v>
      </c>
      <c r="E1649" s="58" t="str">
        <f t="shared" si="550"/>
        <v>KG-ARI-1911-00212-04977/42232599</v>
      </c>
      <c r="F1649" s="19" t="s">
        <v>2711</v>
      </c>
      <c r="G1649" s="19" t="s">
        <v>2713</v>
      </c>
      <c r="H1649" s="45">
        <v>43763</v>
      </c>
      <c r="I1649" s="46">
        <v>5</v>
      </c>
      <c r="J1649" s="46">
        <v>40</v>
      </c>
      <c r="K1649" s="67">
        <f t="shared" si="551"/>
        <v>8</v>
      </c>
      <c r="L1649" s="47">
        <v>4.35</v>
      </c>
      <c r="M1649" s="68">
        <f t="shared" si="552"/>
        <v>21.75</v>
      </c>
      <c r="N1649" s="46">
        <v>42.5</v>
      </c>
      <c r="O1649" s="46">
        <v>33.5</v>
      </c>
      <c r="P1649" s="46">
        <v>44.5</v>
      </c>
      <c r="Q1649" s="73">
        <f t="shared" si="553"/>
        <v>0.063</v>
      </c>
      <c r="R1649" s="67">
        <f t="shared" si="554"/>
        <v>0.32</v>
      </c>
      <c r="S1649" s="74">
        <f t="shared" si="555"/>
        <v>0.475</v>
      </c>
      <c r="T1649" s="51">
        <v>19</v>
      </c>
      <c r="U1649" s="52" t="s">
        <v>3791</v>
      </c>
      <c r="V1649" s="26">
        <f>IF(E1649="","",SUMIF(OUTBOUND!$G:$G,WMS!E1649,OUTBOUND!$L:$L))</f>
        <v>0</v>
      </c>
      <c r="W1649" s="26">
        <f>IF(E1649="","",SUMIF(OUTBOUND!$G:$G,WMS!E1649,OUTBOUND!$M:$M))</f>
        <v>0</v>
      </c>
      <c r="X1649" s="73">
        <f>IF(E1649="","",SUMIF(OUTBOUND!$G:$G,WMS!E1649,OUTBOUND!$O:$O))</f>
        <v>0</v>
      </c>
      <c r="Y1649" s="73">
        <f>IF(E1649="","",SUMIF(OUTBOUND!$G:$G,WMS!E1649,OUTBOUND!$AC:$AC))</f>
        <v>0</v>
      </c>
      <c r="Z1649" s="73">
        <f>IF(E1649="","",SUMIF(OUTBOUND!$G:$G,WMS!E1649,OUTBOUND!$P:$P))</f>
        <v>0</v>
      </c>
      <c r="AA1649" s="26">
        <f t="shared" si="556"/>
        <v>5</v>
      </c>
      <c r="AB1649" s="26">
        <f t="shared" si="557"/>
        <v>40</v>
      </c>
      <c r="AC1649" s="73">
        <f t="shared" si="558"/>
        <v>21.75</v>
      </c>
      <c r="AD1649" s="73">
        <f t="shared" si="559"/>
        <v>19</v>
      </c>
      <c r="AE1649" s="73">
        <f t="shared" si="560"/>
        <v>0.32</v>
      </c>
      <c r="AF1649" s="82" t="b">
        <f t="shared" si="561"/>
        <v>1</v>
      </c>
    </row>
    <row r="1650" spans="1:32">
      <c r="A1650" s="43" t="s">
        <v>3685</v>
      </c>
      <c r="B1650" s="19" t="s">
        <v>2700</v>
      </c>
      <c r="C1650" s="19" t="s">
        <v>4728</v>
      </c>
      <c r="D1650" s="19" t="s">
        <v>4733</v>
      </c>
      <c r="E1650" s="58" t="str">
        <f t="shared" si="550"/>
        <v>KG-ARI-1911-00212-04977/42232605</v>
      </c>
      <c r="F1650" s="19" t="s">
        <v>2711</v>
      </c>
      <c r="G1650" s="19" t="s">
        <v>2715</v>
      </c>
      <c r="H1650" s="45">
        <v>43763</v>
      </c>
      <c r="I1650" s="46">
        <v>7</v>
      </c>
      <c r="J1650" s="46">
        <v>28</v>
      </c>
      <c r="K1650" s="67">
        <f t="shared" si="551"/>
        <v>4</v>
      </c>
      <c r="L1650" s="47">
        <v>3.5</v>
      </c>
      <c r="M1650" s="68">
        <f t="shared" si="552"/>
        <v>24.5</v>
      </c>
      <c r="N1650" s="46">
        <v>42.5</v>
      </c>
      <c r="O1650" s="46">
        <v>32</v>
      </c>
      <c r="P1650" s="46">
        <v>28.5</v>
      </c>
      <c r="Q1650" s="73">
        <f t="shared" si="553"/>
        <v>0.039</v>
      </c>
      <c r="R1650" s="67">
        <f t="shared" si="554"/>
        <v>0.27</v>
      </c>
      <c r="S1650" s="74">
        <f t="shared" si="555"/>
        <v>0.8</v>
      </c>
      <c r="T1650" s="51">
        <v>22.4</v>
      </c>
      <c r="U1650" s="52" t="s">
        <v>3791</v>
      </c>
      <c r="V1650" s="26">
        <f>IF(E1650="","",SUMIF(OUTBOUND!$G:$G,WMS!E1650,OUTBOUND!$L:$L))</f>
        <v>0</v>
      </c>
      <c r="W1650" s="26">
        <f>IF(E1650="","",SUMIF(OUTBOUND!$G:$G,WMS!E1650,OUTBOUND!$M:$M))</f>
        <v>0</v>
      </c>
      <c r="X1650" s="73">
        <f>IF(E1650="","",SUMIF(OUTBOUND!$G:$G,WMS!E1650,OUTBOUND!$O:$O))</f>
        <v>0</v>
      </c>
      <c r="Y1650" s="73">
        <f>IF(E1650="","",SUMIF(OUTBOUND!$G:$G,WMS!E1650,OUTBOUND!$AC:$AC))</f>
        <v>0</v>
      </c>
      <c r="Z1650" s="73">
        <f>IF(E1650="","",SUMIF(OUTBOUND!$G:$G,WMS!E1650,OUTBOUND!$P:$P))</f>
        <v>0</v>
      </c>
      <c r="AA1650" s="26">
        <f t="shared" si="556"/>
        <v>7</v>
      </c>
      <c r="AB1650" s="26">
        <f t="shared" si="557"/>
        <v>28</v>
      </c>
      <c r="AC1650" s="73">
        <f t="shared" si="558"/>
        <v>24.5</v>
      </c>
      <c r="AD1650" s="73">
        <f t="shared" si="559"/>
        <v>22.4</v>
      </c>
      <c r="AE1650" s="73">
        <f t="shared" si="560"/>
        <v>0.27</v>
      </c>
      <c r="AF1650" s="82" t="b">
        <f t="shared" si="561"/>
        <v>1</v>
      </c>
    </row>
    <row r="1651" spans="1:32">
      <c r="A1651" s="43" t="s">
        <v>3685</v>
      </c>
      <c r="B1651" s="19" t="s">
        <v>2700</v>
      </c>
      <c r="C1651" s="19" t="s">
        <v>4728</v>
      </c>
      <c r="D1651" s="19" t="s">
        <v>4734</v>
      </c>
      <c r="E1651" s="58" t="str">
        <f t="shared" si="550"/>
        <v>KG-ARI-1911-00212-04977/42232643</v>
      </c>
      <c r="F1651" s="19" t="s">
        <v>2711</v>
      </c>
      <c r="G1651" s="19" t="s">
        <v>2716</v>
      </c>
      <c r="H1651" s="45">
        <v>43763</v>
      </c>
      <c r="I1651" s="46">
        <v>23</v>
      </c>
      <c r="J1651" s="46">
        <v>138</v>
      </c>
      <c r="K1651" s="67">
        <f t="shared" si="551"/>
        <v>6</v>
      </c>
      <c r="L1651" s="47">
        <v>2.6</v>
      </c>
      <c r="M1651" s="68">
        <f t="shared" si="552"/>
        <v>59.8</v>
      </c>
      <c r="N1651" s="46">
        <v>33</v>
      </c>
      <c r="O1651" s="46">
        <v>29</v>
      </c>
      <c r="P1651" s="46">
        <v>29.5</v>
      </c>
      <c r="Q1651" s="73">
        <f t="shared" si="553"/>
        <v>0.028</v>
      </c>
      <c r="R1651" s="67">
        <f t="shared" si="554"/>
        <v>0.65</v>
      </c>
      <c r="S1651" s="74">
        <f t="shared" si="555"/>
        <v>0.383333333333333</v>
      </c>
      <c r="T1651" s="51">
        <v>52.9</v>
      </c>
      <c r="U1651" s="52" t="s">
        <v>4066</v>
      </c>
      <c r="V1651" s="26">
        <f>IF(E1651="","",SUMIF(OUTBOUND!$G:$G,WMS!E1651,OUTBOUND!$L:$L))</f>
        <v>0</v>
      </c>
      <c r="W1651" s="26">
        <f>IF(E1651="","",SUMIF(OUTBOUND!$G:$G,WMS!E1651,OUTBOUND!$M:$M))</f>
        <v>0</v>
      </c>
      <c r="X1651" s="73">
        <f>IF(E1651="","",SUMIF(OUTBOUND!$G:$G,WMS!E1651,OUTBOUND!$O:$O))</f>
        <v>0</v>
      </c>
      <c r="Y1651" s="73">
        <f>IF(E1651="","",SUMIF(OUTBOUND!$G:$G,WMS!E1651,OUTBOUND!$AC:$AC))</f>
        <v>0</v>
      </c>
      <c r="Z1651" s="73">
        <f>IF(E1651="","",SUMIF(OUTBOUND!$G:$G,WMS!E1651,OUTBOUND!$P:$P))</f>
        <v>0</v>
      </c>
      <c r="AA1651" s="26">
        <f t="shared" si="556"/>
        <v>23</v>
      </c>
      <c r="AB1651" s="26">
        <f t="shared" si="557"/>
        <v>138</v>
      </c>
      <c r="AC1651" s="73">
        <f t="shared" si="558"/>
        <v>59.8</v>
      </c>
      <c r="AD1651" s="73">
        <f t="shared" si="559"/>
        <v>52.9</v>
      </c>
      <c r="AE1651" s="73">
        <f t="shared" si="560"/>
        <v>0.65</v>
      </c>
      <c r="AF1651" s="82" t="b">
        <f t="shared" si="561"/>
        <v>1</v>
      </c>
    </row>
    <row r="1652" spans="1:32">
      <c r="A1652" s="43" t="s">
        <v>3685</v>
      </c>
      <c r="B1652" s="19" t="s">
        <v>2700</v>
      </c>
      <c r="C1652" s="19" t="s">
        <v>4728</v>
      </c>
      <c r="D1652" s="19" t="s">
        <v>4735</v>
      </c>
      <c r="E1652" s="58" t="str">
        <f t="shared" si="550"/>
        <v>KG-ARI-1911-00212-04977/42260066</v>
      </c>
      <c r="F1652" s="19" t="s">
        <v>2711</v>
      </c>
      <c r="G1652" s="19" t="s">
        <v>2718</v>
      </c>
      <c r="H1652" s="45">
        <v>43763</v>
      </c>
      <c r="I1652" s="46">
        <v>6</v>
      </c>
      <c r="J1652" s="46">
        <v>12</v>
      </c>
      <c r="K1652" s="67">
        <f t="shared" si="551"/>
        <v>2</v>
      </c>
      <c r="L1652" s="47">
        <v>2.6</v>
      </c>
      <c r="M1652" s="68">
        <f t="shared" si="552"/>
        <v>15.6</v>
      </c>
      <c r="N1652" s="46">
        <v>41.5</v>
      </c>
      <c r="O1652" s="46">
        <v>34</v>
      </c>
      <c r="P1652" s="46">
        <v>32</v>
      </c>
      <c r="Q1652" s="73">
        <f t="shared" si="553"/>
        <v>0.045</v>
      </c>
      <c r="R1652" s="67">
        <f t="shared" si="554"/>
        <v>0.27</v>
      </c>
      <c r="S1652" s="74">
        <f t="shared" si="555"/>
        <v>1.125</v>
      </c>
      <c r="T1652" s="51">
        <v>13.5</v>
      </c>
      <c r="U1652" s="52" t="s">
        <v>4730</v>
      </c>
      <c r="V1652" s="26">
        <f>IF(E1652="","",SUMIF(OUTBOUND!$G:$G,WMS!E1652,OUTBOUND!$L:$L))</f>
        <v>0</v>
      </c>
      <c r="W1652" s="26">
        <f>IF(E1652="","",SUMIF(OUTBOUND!$G:$G,WMS!E1652,OUTBOUND!$M:$M))</f>
        <v>0</v>
      </c>
      <c r="X1652" s="73">
        <f>IF(E1652="","",SUMIF(OUTBOUND!$G:$G,WMS!E1652,OUTBOUND!$O:$O))</f>
        <v>0</v>
      </c>
      <c r="Y1652" s="73">
        <f>IF(E1652="","",SUMIF(OUTBOUND!$G:$G,WMS!E1652,OUTBOUND!$AC:$AC))</f>
        <v>0</v>
      </c>
      <c r="Z1652" s="73">
        <f>IF(E1652="","",SUMIF(OUTBOUND!$G:$G,WMS!E1652,OUTBOUND!$P:$P))</f>
        <v>0</v>
      </c>
      <c r="AA1652" s="26">
        <f t="shared" si="556"/>
        <v>6</v>
      </c>
      <c r="AB1652" s="26">
        <f t="shared" si="557"/>
        <v>12</v>
      </c>
      <c r="AC1652" s="73">
        <f t="shared" si="558"/>
        <v>15.6</v>
      </c>
      <c r="AD1652" s="73">
        <f t="shared" si="559"/>
        <v>13.5</v>
      </c>
      <c r="AE1652" s="73">
        <f t="shared" si="560"/>
        <v>0.27</v>
      </c>
      <c r="AF1652" s="82" t="b">
        <f t="shared" si="561"/>
        <v>1</v>
      </c>
    </row>
    <row r="1653" spans="1:32">
      <c r="A1653" s="43" t="s">
        <v>3685</v>
      </c>
      <c r="B1653" s="19" t="s">
        <v>2700</v>
      </c>
      <c r="C1653" s="19" t="s">
        <v>4728</v>
      </c>
      <c r="D1653" s="19" t="s">
        <v>4736</v>
      </c>
      <c r="E1653" s="58" t="str">
        <f t="shared" si="550"/>
        <v>KG-ARI-1911-00212-04977/42334095</v>
      </c>
      <c r="F1653" s="19" t="s">
        <v>2711</v>
      </c>
      <c r="G1653" s="19" t="s">
        <v>2720</v>
      </c>
      <c r="H1653" s="45">
        <v>43763</v>
      </c>
      <c r="I1653" s="46">
        <v>3</v>
      </c>
      <c r="J1653" s="46">
        <v>12</v>
      </c>
      <c r="K1653" s="67">
        <f t="shared" si="551"/>
        <v>4</v>
      </c>
      <c r="L1653" s="47">
        <v>1.8</v>
      </c>
      <c r="M1653" s="68">
        <f t="shared" si="552"/>
        <v>5.4</v>
      </c>
      <c r="N1653" s="46">
        <v>28.5</v>
      </c>
      <c r="O1653" s="46">
        <v>17.5</v>
      </c>
      <c r="P1653" s="46">
        <v>29</v>
      </c>
      <c r="Q1653" s="73">
        <f t="shared" si="553"/>
        <v>0.014</v>
      </c>
      <c r="R1653" s="67">
        <f t="shared" si="554"/>
        <v>0.04</v>
      </c>
      <c r="S1653" s="74">
        <f t="shared" si="555"/>
        <v>0.4</v>
      </c>
      <c r="T1653" s="51">
        <v>4.8</v>
      </c>
      <c r="U1653" s="52" t="s">
        <v>3910</v>
      </c>
      <c r="V1653" s="26">
        <f>IF(E1653="","",SUMIF(OUTBOUND!$G:$G,WMS!E1653,OUTBOUND!$L:$L))</f>
        <v>0</v>
      </c>
      <c r="W1653" s="26">
        <f>IF(E1653="","",SUMIF(OUTBOUND!$G:$G,WMS!E1653,OUTBOUND!$M:$M))</f>
        <v>0</v>
      </c>
      <c r="X1653" s="73">
        <f>IF(E1653="","",SUMIF(OUTBOUND!$G:$G,WMS!E1653,OUTBOUND!$O:$O))</f>
        <v>0</v>
      </c>
      <c r="Y1653" s="73">
        <f>IF(E1653="","",SUMIF(OUTBOUND!$G:$G,WMS!E1653,OUTBOUND!$AC:$AC))</f>
        <v>0</v>
      </c>
      <c r="Z1653" s="73">
        <f>IF(E1653="","",SUMIF(OUTBOUND!$G:$G,WMS!E1653,OUTBOUND!$P:$P))</f>
        <v>0</v>
      </c>
      <c r="AA1653" s="26">
        <f t="shared" si="556"/>
        <v>3</v>
      </c>
      <c r="AB1653" s="26">
        <f t="shared" si="557"/>
        <v>12</v>
      </c>
      <c r="AC1653" s="73">
        <f t="shared" si="558"/>
        <v>5.4</v>
      </c>
      <c r="AD1653" s="73">
        <f t="shared" si="559"/>
        <v>4.8</v>
      </c>
      <c r="AE1653" s="73">
        <f t="shared" si="560"/>
        <v>0.04</v>
      </c>
      <c r="AF1653" s="82" t="b">
        <f t="shared" si="561"/>
        <v>1</v>
      </c>
    </row>
    <row r="1654" spans="1:32">
      <c r="A1654" s="43" t="s">
        <v>3685</v>
      </c>
      <c r="B1654" s="19" t="s">
        <v>2700</v>
      </c>
      <c r="C1654" s="19" t="s">
        <v>4728</v>
      </c>
      <c r="D1654" s="19" t="s">
        <v>4737</v>
      </c>
      <c r="E1654" s="58" t="str">
        <f t="shared" si="550"/>
        <v>KG-ARI-1911-00212-04977/42410164</v>
      </c>
      <c r="F1654" s="19" t="s">
        <v>2711</v>
      </c>
      <c r="G1654" s="19" t="s">
        <v>2722</v>
      </c>
      <c r="H1654" s="45">
        <v>43763</v>
      </c>
      <c r="I1654" s="46">
        <v>6</v>
      </c>
      <c r="J1654" s="46">
        <v>36</v>
      </c>
      <c r="K1654" s="67">
        <f t="shared" si="551"/>
        <v>6</v>
      </c>
      <c r="L1654" s="47">
        <v>2.4</v>
      </c>
      <c r="M1654" s="68">
        <f t="shared" si="552"/>
        <v>14.4</v>
      </c>
      <c r="N1654" s="46">
        <v>36</v>
      </c>
      <c r="O1654" s="46">
        <v>24</v>
      </c>
      <c r="P1654" s="46">
        <v>33.5</v>
      </c>
      <c r="Q1654" s="73">
        <f t="shared" si="553"/>
        <v>0.029</v>
      </c>
      <c r="R1654" s="67">
        <f t="shared" si="554"/>
        <v>0.17</v>
      </c>
      <c r="S1654" s="74">
        <f t="shared" si="555"/>
        <v>0.316666666666667</v>
      </c>
      <c r="T1654" s="51">
        <v>11.4</v>
      </c>
      <c r="U1654" s="52" t="s">
        <v>4205</v>
      </c>
      <c r="V1654" s="26">
        <f>IF(E1654="","",SUMIF(OUTBOUND!$G:$G,WMS!E1654,OUTBOUND!$L:$L))</f>
        <v>0</v>
      </c>
      <c r="W1654" s="26">
        <f>IF(E1654="","",SUMIF(OUTBOUND!$G:$G,WMS!E1654,OUTBOUND!$M:$M))</f>
        <v>0</v>
      </c>
      <c r="X1654" s="73">
        <f>IF(E1654="","",SUMIF(OUTBOUND!$G:$G,WMS!E1654,OUTBOUND!$O:$O))</f>
        <v>0</v>
      </c>
      <c r="Y1654" s="73">
        <f>IF(E1654="","",SUMIF(OUTBOUND!$G:$G,WMS!E1654,OUTBOUND!$AC:$AC))</f>
        <v>0</v>
      </c>
      <c r="Z1654" s="73">
        <f>IF(E1654="","",SUMIF(OUTBOUND!$G:$G,WMS!E1654,OUTBOUND!$P:$P))</f>
        <v>0</v>
      </c>
      <c r="AA1654" s="26">
        <f t="shared" si="556"/>
        <v>6</v>
      </c>
      <c r="AB1654" s="26">
        <f t="shared" si="557"/>
        <v>36</v>
      </c>
      <c r="AC1654" s="73">
        <f t="shared" si="558"/>
        <v>14.4</v>
      </c>
      <c r="AD1654" s="73">
        <f t="shared" si="559"/>
        <v>11.4</v>
      </c>
      <c r="AE1654" s="73">
        <f t="shared" si="560"/>
        <v>0.17</v>
      </c>
      <c r="AF1654" s="82" t="b">
        <f t="shared" si="561"/>
        <v>1</v>
      </c>
    </row>
    <row r="1655" spans="1:32">
      <c r="A1655" s="43" t="s">
        <v>3685</v>
      </c>
      <c r="B1655" s="19" t="s">
        <v>2700</v>
      </c>
      <c r="C1655" s="19" t="s">
        <v>4728</v>
      </c>
      <c r="D1655" s="19" t="s">
        <v>4738</v>
      </c>
      <c r="E1655" s="58" t="str">
        <f t="shared" si="550"/>
        <v>KG-ARI-1911-00212-04977/42427957</v>
      </c>
      <c r="F1655" s="19" t="s">
        <v>2711</v>
      </c>
      <c r="G1655" s="19" t="s">
        <v>2723</v>
      </c>
      <c r="H1655" s="45">
        <v>43763</v>
      </c>
      <c r="I1655" s="46">
        <v>4</v>
      </c>
      <c r="J1655" s="46">
        <v>16</v>
      </c>
      <c r="K1655" s="67">
        <f t="shared" si="551"/>
        <v>4</v>
      </c>
      <c r="L1655" s="47">
        <v>3.05</v>
      </c>
      <c r="M1655" s="68">
        <f t="shared" si="552"/>
        <v>12.2</v>
      </c>
      <c r="N1655" s="46">
        <v>54</v>
      </c>
      <c r="O1655" s="46">
        <v>24.5</v>
      </c>
      <c r="P1655" s="46">
        <v>29</v>
      </c>
      <c r="Q1655" s="73">
        <f t="shared" si="553"/>
        <v>0.038</v>
      </c>
      <c r="R1655" s="67">
        <f t="shared" si="554"/>
        <v>0.15</v>
      </c>
      <c r="S1655" s="74">
        <f t="shared" si="555"/>
        <v>0.625</v>
      </c>
      <c r="T1655" s="51">
        <v>10</v>
      </c>
      <c r="U1655" s="52" t="s">
        <v>4206</v>
      </c>
      <c r="V1655" s="26">
        <f>IF(E1655="","",SUMIF(OUTBOUND!$G:$G,WMS!E1655,OUTBOUND!$L:$L))</f>
        <v>0</v>
      </c>
      <c r="W1655" s="26">
        <f>IF(E1655="","",SUMIF(OUTBOUND!$G:$G,WMS!E1655,OUTBOUND!$M:$M))</f>
        <v>0</v>
      </c>
      <c r="X1655" s="73">
        <f>IF(E1655="","",SUMIF(OUTBOUND!$G:$G,WMS!E1655,OUTBOUND!$O:$O))</f>
        <v>0</v>
      </c>
      <c r="Y1655" s="73">
        <f>IF(E1655="","",SUMIF(OUTBOUND!$G:$G,WMS!E1655,OUTBOUND!$AC:$AC))</f>
        <v>0</v>
      </c>
      <c r="Z1655" s="73">
        <f>IF(E1655="","",SUMIF(OUTBOUND!$G:$G,WMS!E1655,OUTBOUND!$P:$P))</f>
        <v>0</v>
      </c>
      <c r="AA1655" s="26">
        <f t="shared" si="556"/>
        <v>4</v>
      </c>
      <c r="AB1655" s="26">
        <f t="shared" si="557"/>
        <v>16</v>
      </c>
      <c r="AC1655" s="73">
        <f t="shared" si="558"/>
        <v>12.2</v>
      </c>
      <c r="AD1655" s="73">
        <f t="shared" si="559"/>
        <v>10</v>
      </c>
      <c r="AE1655" s="73">
        <f t="shared" si="560"/>
        <v>0.15</v>
      </c>
      <c r="AF1655" s="82" t="b">
        <f t="shared" si="561"/>
        <v>1</v>
      </c>
    </row>
    <row r="1656" spans="1:32">
      <c r="A1656" s="43" t="s">
        <v>3685</v>
      </c>
      <c r="B1656" s="19" t="s">
        <v>2700</v>
      </c>
      <c r="C1656" s="19" t="s">
        <v>4728</v>
      </c>
      <c r="D1656" s="19" t="s">
        <v>4739</v>
      </c>
      <c r="E1656" s="58" t="str">
        <f t="shared" si="550"/>
        <v>KG-ARI-1911-00212-04977/42457381</v>
      </c>
      <c r="F1656" s="19" t="s">
        <v>2711</v>
      </c>
      <c r="G1656" s="19" t="s">
        <v>2725</v>
      </c>
      <c r="H1656" s="45">
        <v>43763</v>
      </c>
      <c r="I1656" s="46">
        <v>3</v>
      </c>
      <c r="J1656" s="46">
        <v>12</v>
      </c>
      <c r="K1656" s="67">
        <f t="shared" si="551"/>
        <v>4</v>
      </c>
      <c r="L1656" s="47">
        <v>3.15</v>
      </c>
      <c r="M1656" s="68">
        <f t="shared" si="552"/>
        <v>9.45</v>
      </c>
      <c r="N1656" s="46">
        <v>42.5</v>
      </c>
      <c r="O1656" s="46">
        <v>34</v>
      </c>
      <c r="P1656" s="46">
        <v>47</v>
      </c>
      <c r="Q1656" s="73">
        <f t="shared" si="553"/>
        <v>0.068</v>
      </c>
      <c r="R1656" s="67">
        <f t="shared" si="554"/>
        <v>0.2</v>
      </c>
      <c r="S1656" s="74">
        <f t="shared" si="555"/>
        <v>0.675</v>
      </c>
      <c r="T1656" s="51">
        <v>8.1</v>
      </c>
      <c r="U1656" s="52" t="s">
        <v>4730</v>
      </c>
      <c r="V1656" s="26">
        <f>IF(E1656="","",SUMIF(OUTBOUND!$G:$G,WMS!E1656,OUTBOUND!$L:$L))</f>
        <v>0</v>
      </c>
      <c r="W1656" s="26">
        <f>IF(E1656="","",SUMIF(OUTBOUND!$G:$G,WMS!E1656,OUTBOUND!$M:$M))</f>
        <v>0</v>
      </c>
      <c r="X1656" s="73">
        <f>IF(E1656="","",SUMIF(OUTBOUND!$G:$G,WMS!E1656,OUTBOUND!$O:$O))</f>
        <v>0</v>
      </c>
      <c r="Y1656" s="73">
        <f>IF(E1656="","",SUMIF(OUTBOUND!$G:$G,WMS!E1656,OUTBOUND!$AC:$AC))</f>
        <v>0</v>
      </c>
      <c r="Z1656" s="73">
        <f>IF(E1656="","",SUMIF(OUTBOUND!$G:$G,WMS!E1656,OUTBOUND!$P:$P))</f>
        <v>0</v>
      </c>
      <c r="AA1656" s="26">
        <f t="shared" si="556"/>
        <v>3</v>
      </c>
      <c r="AB1656" s="26">
        <f t="shared" si="557"/>
        <v>12</v>
      </c>
      <c r="AC1656" s="73">
        <f t="shared" si="558"/>
        <v>9.45</v>
      </c>
      <c r="AD1656" s="73">
        <f t="shared" si="559"/>
        <v>8.1</v>
      </c>
      <c r="AE1656" s="73">
        <f t="shared" si="560"/>
        <v>0.2</v>
      </c>
      <c r="AF1656" s="82" t="b">
        <f t="shared" si="561"/>
        <v>1</v>
      </c>
    </row>
    <row r="1657" spans="1:32">
      <c r="A1657" s="43" t="s">
        <v>3685</v>
      </c>
      <c r="B1657" s="19" t="s">
        <v>2700</v>
      </c>
      <c r="C1657" s="19" t="s">
        <v>4728</v>
      </c>
      <c r="D1657" s="19" t="s">
        <v>4740</v>
      </c>
      <c r="E1657" s="58" t="str">
        <f t="shared" si="550"/>
        <v>KG-ARI-1911-00212-04977/42473817</v>
      </c>
      <c r="F1657" s="19" t="s">
        <v>2711</v>
      </c>
      <c r="G1657" s="19" t="s">
        <v>2726</v>
      </c>
      <c r="H1657" s="45">
        <v>43763</v>
      </c>
      <c r="I1657" s="46">
        <v>3</v>
      </c>
      <c r="J1657" s="46">
        <v>18</v>
      </c>
      <c r="K1657" s="67">
        <f t="shared" si="551"/>
        <v>6</v>
      </c>
      <c r="L1657" s="47">
        <v>2.1</v>
      </c>
      <c r="M1657" s="68">
        <f t="shared" si="552"/>
        <v>6.3</v>
      </c>
      <c r="N1657" s="46">
        <v>35.5</v>
      </c>
      <c r="O1657" s="46">
        <v>31.5</v>
      </c>
      <c r="P1657" s="46">
        <v>19</v>
      </c>
      <c r="Q1657" s="73">
        <f t="shared" si="553"/>
        <v>0.021</v>
      </c>
      <c r="R1657" s="67">
        <f t="shared" si="554"/>
        <v>0.06</v>
      </c>
      <c r="S1657" s="74">
        <f t="shared" si="555"/>
        <v>0.25</v>
      </c>
      <c r="T1657" s="51">
        <v>4.5</v>
      </c>
      <c r="U1657" s="52" t="s">
        <v>4205</v>
      </c>
      <c r="V1657" s="26">
        <f>IF(E1657="","",SUMIF(OUTBOUND!$G:$G,WMS!E1657,OUTBOUND!$L:$L))</f>
        <v>0</v>
      </c>
      <c r="W1657" s="26">
        <f>IF(E1657="","",SUMIF(OUTBOUND!$G:$G,WMS!E1657,OUTBOUND!$M:$M))</f>
        <v>0</v>
      </c>
      <c r="X1657" s="73">
        <f>IF(E1657="","",SUMIF(OUTBOUND!$G:$G,WMS!E1657,OUTBOUND!$O:$O))</f>
        <v>0</v>
      </c>
      <c r="Y1657" s="73">
        <f>IF(E1657="","",SUMIF(OUTBOUND!$G:$G,WMS!E1657,OUTBOUND!$AC:$AC))</f>
        <v>0</v>
      </c>
      <c r="Z1657" s="73">
        <f>IF(E1657="","",SUMIF(OUTBOUND!$G:$G,WMS!E1657,OUTBOUND!$P:$P))</f>
        <v>0</v>
      </c>
      <c r="AA1657" s="26">
        <f t="shared" si="556"/>
        <v>3</v>
      </c>
      <c r="AB1657" s="26">
        <f t="shared" si="557"/>
        <v>18</v>
      </c>
      <c r="AC1657" s="73">
        <f t="shared" si="558"/>
        <v>6.3</v>
      </c>
      <c r="AD1657" s="73">
        <f t="shared" si="559"/>
        <v>4.5</v>
      </c>
      <c r="AE1657" s="73">
        <f t="shared" si="560"/>
        <v>0.06</v>
      </c>
      <c r="AF1657" s="82" t="b">
        <f t="shared" si="561"/>
        <v>1</v>
      </c>
    </row>
    <row r="1658" spans="1:32">
      <c r="A1658" s="43" t="s">
        <v>3685</v>
      </c>
      <c r="B1658" s="19" t="s">
        <v>2700</v>
      </c>
      <c r="C1658" s="19" t="s">
        <v>4728</v>
      </c>
      <c r="D1658" s="19" t="s">
        <v>4741</v>
      </c>
      <c r="E1658" s="58" t="str">
        <f t="shared" si="550"/>
        <v>KG-ARI-1911-00212-04977/42555766</v>
      </c>
      <c r="F1658" s="19" t="s">
        <v>2711</v>
      </c>
      <c r="G1658" s="19" t="s">
        <v>2722</v>
      </c>
      <c r="H1658" s="45">
        <v>43763</v>
      </c>
      <c r="I1658" s="46">
        <v>5</v>
      </c>
      <c r="J1658" s="46">
        <v>30</v>
      </c>
      <c r="K1658" s="67">
        <f t="shared" si="551"/>
        <v>6</v>
      </c>
      <c r="L1658" s="47">
        <v>1.85</v>
      </c>
      <c r="M1658" s="68">
        <f t="shared" si="552"/>
        <v>9.25</v>
      </c>
      <c r="N1658" s="46">
        <v>28</v>
      </c>
      <c r="O1658" s="46">
        <v>24</v>
      </c>
      <c r="P1658" s="46">
        <v>25</v>
      </c>
      <c r="Q1658" s="73">
        <f t="shared" si="553"/>
        <v>0.017</v>
      </c>
      <c r="R1658" s="67">
        <f t="shared" si="554"/>
        <v>0.08</v>
      </c>
      <c r="S1658" s="74">
        <f t="shared" si="555"/>
        <v>0.25</v>
      </c>
      <c r="T1658" s="51">
        <v>7.5</v>
      </c>
      <c r="U1658" s="52" t="s">
        <v>4205</v>
      </c>
      <c r="V1658" s="26">
        <f>IF(E1658="","",SUMIF(OUTBOUND!$G:$G,WMS!E1658,OUTBOUND!$L:$L))</f>
        <v>0</v>
      </c>
      <c r="W1658" s="26">
        <f>IF(E1658="","",SUMIF(OUTBOUND!$G:$G,WMS!E1658,OUTBOUND!$M:$M))</f>
        <v>0</v>
      </c>
      <c r="X1658" s="73">
        <f>IF(E1658="","",SUMIF(OUTBOUND!$G:$G,WMS!E1658,OUTBOUND!$O:$O))</f>
        <v>0</v>
      </c>
      <c r="Y1658" s="73">
        <f>IF(E1658="","",SUMIF(OUTBOUND!$G:$G,WMS!E1658,OUTBOUND!$AC:$AC))</f>
        <v>0</v>
      </c>
      <c r="Z1658" s="73">
        <f>IF(E1658="","",SUMIF(OUTBOUND!$G:$G,WMS!E1658,OUTBOUND!$P:$P))</f>
        <v>0</v>
      </c>
      <c r="AA1658" s="26">
        <f t="shared" si="556"/>
        <v>5</v>
      </c>
      <c r="AB1658" s="26">
        <f t="shared" si="557"/>
        <v>30</v>
      </c>
      <c r="AC1658" s="73">
        <f t="shared" si="558"/>
        <v>9.25</v>
      </c>
      <c r="AD1658" s="73">
        <f t="shared" si="559"/>
        <v>7.5</v>
      </c>
      <c r="AE1658" s="73">
        <f t="shared" si="560"/>
        <v>0.08</v>
      </c>
      <c r="AF1658" s="82" t="b">
        <f t="shared" si="561"/>
        <v>1</v>
      </c>
    </row>
    <row r="1659" spans="1:32">
      <c r="A1659" s="43" t="s">
        <v>3685</v>
      </c>
      <c r="B1659" s="19" t="s">
        <v>2700</v>
      </c>
      <c r="C1659" s="19" t="s">
        <v>4728</v>
      </c>
      <c r="D1659" s="19" t="s">
        <v>3880</v>
      </c>
      <c r="E1659" s="58" t="str">
        <f t="shared" si="550"/>
        <v>KG-ARI-1911-00212-04977/42690160</v>
      </c>
      <c r="F1659" s="19" t="s">
        <v>2711</v>
      </c>
      <c r="G1659" s="19" t="s">
        <v>2728</v>
      </c>
      <c r="H1659" s="45">
        <v>43763</v>
      </c>
      <c r="I1659" s="46">
        <v>9</v>
      </c>
      <c r="J1659" s="46">
        <v>54</v>
      </c>
      <c r="K1659" s="67">
        <f t="shared" si="551"/>
        <v>6</v>
      </c>
      <c r="L1659" s="47">
        <v>1.85</v>
      </c>
      <c r="M1659" s="68">
        <f t="shared" si="552"/>
        <v>16.65</v>
      </c>
      <c r="N1659" s="46">
        <v>27.5</v>
      </c>
      <c r="O1659" s="46">
        <v>26.5</v>
      </c>
      <c r="P1659" s="46">
        <v>32</v>
      </c>
      <c r="Q1659" s="73">
        <f t="shared" si="553"/>
        <v>0.023</v>
      </c>
      <c r="R1659" s="67">
        <f t="shared" si="554"/>
        <v>0.21</v>
      </c>
      <c r="S1659" s="74">
        <f t="shared" si="555"/>
        <v>0.28</v>
      </c>
      <c r="T1659" s="51">
        <v>15.12</v>
      </c>
      <c r="U1659" s="52" t="s">
        <v>3910</v>
      </c>
      <c r="V1659" s="26">
        <f>IF(E1659="","",SUMIF(OUTBOUND!$G:$G,WMS!E1659,OUTBOUND!$L:$L))</f>
        <v>0</v>
      </c>
      <c r="W1659" s="26">
        <f>IF(E1659="","",SUMIF(OUTBOUND!$G:$G,WMS!E1659,OUTBOUND!$M:$M))</f>
        <v>0</v>
      </c>
      <c r="X1659" s="73">
        <f>IF(E1659="","",SUMIF(OUTBOUND!$G:$G,WMS!E1659,OUTBOUND!$O:$O))</f>
        <v>0</v>
      </c>
      <c r="Y1659" s="73">
        <f>IF(E1659="","",SUMIF(OUTBOUND!$G:$G,WMS!E1659,OUTBOUND!$AC:$AC))</f>
        <v>0</v>
      </c>
      <c r="Z1659" s="73">
        <f>IF(E1659="","",SUMIF(OUTBOUND!$G:$G,WMS!E1659,OUTBOUND!$P:$P))</f>
        <v>0</v>
      </c>
      <c r="AA1659" s="26">
        <f t="shared" si="556"/>
        <v>9</v>
      </c>
      <c r="AB1659" s="26">
        <f t="shared" si="557"/>
        <v>54</v>
      </c>
      <c r="AC1659" s="73">
        <f t="shared" si="558"/>
        <v>16.65</v>
      </c>
      <c r="AD1659" s="73">
        <f t="shared" si="559"/>
        <v>15.12</v>
      </c>
      <c r="AE1659" s="73">
        <f t="shared" si="560"/>
        <v>0.21</v>
      </c>
      <c r="AF1659" s="82" t="b">
        <f t="shared" si="561"/>
        <v>1</v>
      </c>
    </row>
    <row r="1660" spans="1:32">
      <c r="A1660" s="43" t="s">
        <v>3685</v>
      </c>
      <c r="B1660" s="19" t="s">
        <v>2700</v>
      </c>
      <c r="C1660" s="19" t="s">
        <v>4728</v>
      </c>
      <c r="D1660" s="19" t="s">
        <v>4237</v>
      </c>
      <c r="E1660" s="58" t="str">
        <f t="shared" si="550"/>
        <v>KG-ARI-1911-00212-04977/42704485</v>
      </c>
      <c r="F1660" s="19" t="s">
        <v>2711</v>
      </c>
      <c r="G1660" s="19" t="s">
        <v>2729</v>
      </c>
      <c r="H1660" s="45">
        <v>43763</v>
      </c>
      <c r="I1660" s="46">
        <v>26</v>
      </c>
      <c r="J1660" s="46">
        <v>104</v>
      </c>
      <c r="K1660" s="67">
        <f t="shared" si="551"/>
        <v>4</v>
      </c>
      <c r="L1660" s="47">
        <v>2.55</v>
      </c>
      <c r="M1660" s="68">
        <f t="shared" si="552"/>
        <v>66.3</v>
      </c>
      <c r="N1660" s="46">
        <v>53.5</v>
      </c>
      <c r="O1660" s="46">
        <v>28.5</v>
      </c>
      <c r="P1660" s="46">
        <v>25.5</v>
      </c>
      <c r="Q1660" s="73">
        <f t="shared" si="553"/>
        <v>0.039</v>
      </c>
      <c r="R1660" s="67">
        <f t="shared" si="554"/>
        <v>1.01</v>
      </c>
      <c r="S1660" s="74">
        <f t="shared" si="555"/>
        <v>0.475</v>
      </c>
      <c r="T1660" s="51">
        <v>49.4</v>
      </c>
      <c r="U1660" s="52" t="s">
        <v>3910</v>
      </c>
      <c r="V1660" s="26">
        <f>IF(E1660="","",SUMIF(OUTBOUND!$G:$G,WMS!E1660,OUTBOUND!$L:$L))</f>
        <v>0</v>
      </c>
      <c r="W1660" s="26">
        <f>IF(E1660="","",SUMIF(OUTBOUND!$G:$G,WMS!E1660,OUTBOUND!$M:$M))</f>
        <v>0</v>
      </c>
      <c r="X1660" s="73">
        <f>IF(E1660="","",SUMIF(OUTBOUND!$G:$G,WMS!E1660,OUTBOUND!$O:$O))</f>
        <v>0</v>
      </c>
      <c r="Y1660" s="73">
        <f>IF(E1660="","",SUMIF(OUTBOUND!$G:$G,WMS!E1660,OUTBOUND!$AC:$AC))</f>
        <v>0</v>
      </c>
      <c r="Z1660" s="73">
        <f>IF(E1660="","",SUMIF(OUTBOUND!$G:$G,WMS!E1660,OUTBOUND!$P:$P))</f>
        <v>0</v>
      </c>
      <c r="AA1660" s="26">
        <f t="shared" si="556"/>
        <v>26</v>
      </c>
      <c r="AB1660" s="26">
        <f t="shared" si="557"/>
        <v>104</v>
      </c>
      <c r="AC1660" s="73">
        <f t="shared" si="558"/>
        <v>66.3</v>
      </c>
      <c r="AD1660" s="73">
        <f t="shared" si="559"/>
        <v>49.4</v>
      </c>
      <c r="AE1660" s="73">
        <f t="shared" si="560"/>
        <v>1.01</v>
      </c>
      <c r="AF1660" s="82" t="b">
        <f t="shared" si="561"/>
        <v>1</v>
      </c>
    </row>
    <row r="1661" spans="1:32">
      <c r="A1661" s="43" t="s">
        <v>3685</v>
      </c>
      <c r="B1661" s="19" t="s">
        <v>2700</v>
      </c>
      <c r="C1661" s="19" t="s">
        <v>4728</v>
      </c>
      <c r="D1661" s="19" t="s">
        <v>4239</v>
      </c>
      <c r="E1661" s="58" t="str">
        <f t="shared" si="550"/>
        <v>KG-ARI-1911-00212-04977/42704638</v>
      </c>
      <c r="F1661" s="19" t="s">
        <v>2711</v>
      </c>
      <c r="G1661" s="19" t="s">
        <v>2722</v>
      </c>
      <c r="H1661" s="45">
        <v>43763</v>
      </c>
      <c r="I1661" s="46">
        <v>11</v>
      </c>
      <c r="J1661" s="46">
        <v>44</v>
      </c>
      <c r="K1661" s="67">
        <f t="shared" si="551"/>
        <v>4</v>
      </c>
      <c r="L1661" s="47">
        <v>3.9</v>
      </c>
      <c r="M1661" s="68">
        <f t="shared" si="552"/>
        <v>42.9</v>
      </c>
      <c r="N1661" s="46">
        <v>41.5</v>
      </c>
      <c r="O1661" s="46">
        <v>28.5</v>
      </c>
      <c r="P1661" s="46">
        <v>40.5</v>
      </c>
      <c r="Q1661" s="73">
        <f t="shared" si="553"/>
        <v>0.048</v>
      </c>
      <c r="R1661" s="67">
        <f t="shared" si="554"/>
        <v>0.53</v>
      </c>
      <c r="S1661" s="74">
        <f t="shared" si="555"/>
        <v>0.875</v>
      </c>
      <c r="T1661" s="51">
        <v>38.5</v>
      </c>
      <c r="U1661" s="52" t="s">
        <v>4460</v>
      </c>
      <c r="V1661" s="26">
        <f>IF(E1661="","",SUMIF(OUTBOUND!$G:$G,WMS!E1661,OUTBOUND!$L:$L))</f>
        <v>0</v>
      </c>
      <c r="W1661" s="26">
        <f>IF(E1661="","",SUMIF(OUTBOUND!$G:$G,WMS!E1661,OUTBOUND!$M:$M))</f>
        <v>0</v>
      </c>
      <c r="X1661" s="73">
        <f>IF(E1661="","",SUMIF(OUTBOUND!$G:$G,WMS!E1661,OUTBOUND!$O:$O))</f>
        <v>0</v>
      </c>
      <c r="Y1661" s="73">
        <f>IF(E1661="","",SUMIF(OUTBOUND!$G:$G,WMS!E1661,OUTBOUND!$AC:$AC))</f>
        <v>0</v>
      </c>
      <c r="Z1661" s="73">
        <f>IF(E1661="","",SUMIF(OUTBOUND!$G:$G,WMS!E1661,OUTBOUND!$P:$P))</f>
        <v>0</v>
      </c>
      <c r="AA1661" s="26">
        <f t="shared" si="556"/>
        <v>11</v>
      </c>
      <c r="AB1661" s="26">
        <f t="shared" si="557"/>
        <v>44</v>
      </c>
      <c r="AC1661" s="73">
        <f t="shared" si="558"/>
        <v>42.9</v>
      </c>
      <c r="AD1661" s="73">
        <f t="shared" si="559"/>
        <v>38.5</v>
      </c>
      <c r="AE1661" s="73">
        <f t="shared" si="560"/>
        <v>0.53</v>
      </c>
      <c r="AF1661" s="82" t="b">
        <f t="shared" si="561"/>
        <v>1</v>
      </c>
    </row>
    <row r="1662" spans="1:32">
      <c r="A1662" s="43" t="s">
        <v>3685</v>
      </c>
      <c r="B1662" s="19" t="s">
        <v>2700</v>
      </c>
      <c r="C1662" s="19" t="s">
        <v>4728</v>
      </c>
      <c r="D1662" s="19" t="s">
        <v>4742</v>
      </c>
      <c r="E1662" s="58" t="str">
        <f t="shared" si="550"/>
        <v>KG-ARI-1911-00212-04977/42705024</v>
      </c>
      <c r="F1662" s="19" t="s">
        <v>2711</v>
      </c>
      <c r="G1662" s="19" t="s">
        <v>2722</v>
      </c>
      <c r="H1662" s="45">
        <v>43763</v>
      </c>
      <c r="I1662" s="46">
        <v>13</v>
      </c>
      <c r="J1662" s="46">
        <v>52</v>
      </c>
      <c r="K1662" s="67">
        <f t="shared" si="551"/>
        <v>4</v>
      </c>
      <c r="L1662" s="47">
        <v>3.85</v>
      </c>
      <c r="M1662" s="68">
        <f t="shared" si="552"/>
        <v>50.05</v>
      </c>
      <c r="N1662" s="46">
        <v>41.5</v>
      </c>
      <c r="O1662" s="46">
        <v>28.5</v>
      </c>
      <c r="P1662" s="46">
        <v>40.5</v>
      </c>
      <c r="Q1662" s="73">
        <f t="shared" si="553"/>
        <v>0.048</v>
      </c>
      <c r="R1662" s="67">
        <f t="shared" si="554"/>
        <v>0.62</v>
      </c>
      <c r="S1662" s="74">
        <f t="shared" si="555"/>
        <v>0.9</v>
      </c>
      <c r="T1662" s="51">
        <v>46.8</v>
      </c>
      <c r="U1662" s="52" t="s">
        <v>3791</v>
      </c>
      <c r="V1662" s="26">
        <f>IF(E1662="","",SUMIF(OUTBOUND!$G:$G,WMS!E1662,OUTBOUND!$L:$L))</f>
        <v>0</v>
      </c>
      <c r="W1662" s="26">
        <f>IF(E1662="","",SUMIF(OUTBOUND!$G:$G,WMS!E1662,OUTBOUND!$M:$M))</f>
        <v>0</v>
      </c>
      <c r="X1662" s="73">
        <f>IF(E1662="","",SUMIF(OUTBOUND!$G:$G,WMS!E1662,OUTBOUND!$O:$O))</f>
        <v>0</v>
      </c>
      <c r="Y1662" s="73">
        <f>IF(E1662="","",SUMIF(OUTBOUND!$G:$G,WMS!E1662,OUTBOUND!$AC:$AC))</f>
        <v>0</v>
      </c>
      <c r="Z1662" s="73">
        <f>IF(E1662="","",SUMIF(OUTBOUND!$G:$G,WMS!E1662,OUTBOUND!$P:$P))</f>
        <v>0</v>
      </c>
      <c r="AA1662" s="26">
        <f t="shared" si="556"/>
        <v>13</v>
      </c>
      <c r="AB1662" s="26">
        <f t="shared" si="557"/>
        <v>52</v>
      </c>
      <c r="AC1662" s="73">
        <f t="shared" si="558"/>
        <v>50.05</v>
      </c>
      <c r="AD1662" s="73">
        <f t="shared" si="559"/>
        <v>46.8</v>
      </c>
      <c r="AE1662" s="73">
        <f t="shared" si="560"/>
        <v>0.62</v>
      </c>
      <c r="AF1662" s="82" t="b">
        <f t="shared" si="561"/>
        <v>1</v>
      </c>
    </row>
    <row r="1663" spans="1:32">
      <c r="A1663" s="43" t="s">
        <v>3685</v>
      </c>
      <c r="B1663" s="19" t="s">
        <v>2700</v>
      </c>
      <c r="C1663" s="19" t="s">
        <v>4728</v>
      </c>
      <c r="D1663" s="19" t="s">
        <v>4240</v>
      </c>
      <c r="E1663" s="58" t="str">
        <f t="shared" si="550"/>
        <v>KG-ARI-1911-00212-04977/42705031</v>
      </c>
      <c r="F1663" s="19" t="s">
        <v>2711</v>
      </c>
      <c r="G1663" s="20" t="s">
        <v>2730</v>
      </c>
      <c r="H1663" s="45">
        <v>43763</v>
      </c>
      <c r="I1663" s="46">
        <v>18</v>
      </c>
      <c r="J1663" s="46">
        <v>72</v>
      </c>
      <c r="K1663" s="67">
        <f t="shared" si="551"/>
        <v>4</v>
      </c>
      <c r="L1663" s="47">
        <v>3.4</v>
      </c>
      <c r="M1663" s="68">
        <f t="shared" si="552"/>
        <v>61.2</v>
      </c>
      <c r="N1663" s="46">
        <v>61</v>
      </c>
      <c r="O1663" s="46">
        <v>21.5</v>
      </c>
      <c r="P1663" s="46">
        <v>50</v>
      </c>
      <c r="Q1663" s="73">
        <f t="shared" si="553"/>
        <v>0.066</v>
      </c>
      <c r="R1663" s="67">
        <f t="shared" si="554"/>
        <v>1.18</v>
      </c>
      <c r="S1663" s="74">
        <f t="shared" si="555"/>
        <v>0.775</v>
      </c>
      <c r="T1663" s="51">
        <v>55.8</v>
      </c>
      <c r="U1663" s="52" t="s">
        <v>4206</v>
      </c>
      <c r="V1663" s="26">
        <f>IF(E1663="","",SUMIF(OUTBOUND!$G:$G,WMS!E1663,OUTBOUND!$L:$L))</f>
        <v>0</v>
      </c>
      <c r="W1663" s="26">
        <f>IF(E1663="","",SUMIF(OUTBOUND!$G:$G,WMS!E1663,OUTBOUND!$M:$M))</f>
        <v>0</v>
      </c>
      <c r="X1663" s="73">
        <f>IF(E1663="","",SUMIF(OUTBOUND!$G:$G,WMS!E1663,OUTBOUND!$O:$O))</f>
        <v>0</v>
      </c>
      <c r="Y1663" s="73">
        <f>IF(E1663="","",SUMIF(OUTBOUND!$G:$G,WMS!E1663,OUTBOUND!$AC:$AC))</f>
        <v>0</v>
      </c>
      <c r="Z1663" s="73">
        <f>IF(E1663="","",SUMIF(OUTBOUND!$G:$G,WMS!E1663,OUTBOUND!$P:$P))</f>
        <v>0</v>
      </c>
      <c r="AA1663" s="26">
        <f t="shared" si="556"/>
        <v>18</v>
      </c>
      <c r="AB1663" s="26">
        <f t="shared" si="557"/>
        <v>72</v>
      </c>
      <c r="AC1663" s="73">
        <f t="shared" si="558"/>
        <v>61.2</v>
      </c>
      <c r="AD1663" s="73">
        <f t="shared" si="559"/>
        <v>55.8</v>
      </c>
      <c r="AE1663" s="73">
        <f t="shared" si="560"/>
        <v>1.18</v>
      </c>
      <c r="AF1663" s="82" t="b">
        <f t="shared" si="561"/>
        <v>1</v>
      </c>
    </row>
    <row r="1664" spans="1:32">
      <c r="A1664" s="43" t="s">
        <v>3685</v>
      </c>
      <c r="B1664" s="19" t="s">
        <v>2700</v>
      </c>
      <c r="C1664" s="19" t="s">
        <v>4728</v>
      </c>
      <c r="D1664" s="19" t="s">
        <v>4743</v>
      </c>
      <c r="E1664" s="58" t="str">
        <f t="shared" si="550"/>
        <v>KG-ARI-1911-00212-04977/42705109</v>
      </c>
      <c r="F1664" s="19" t="s">
        <v>2711</v>
      </c>
      <c r="G1664" s="20" t="s">
        <v>2731</v>
      </c>
      <c r="H1664" s="45">
        <v>43763</v>
      </c>
      <c r="I1664" s="46">
        <v>28</v>
      </c>
      <c r="J1664" s="46">
        <v>112</v>
      </c>
      <c r="K1664" s="67">
        <f t="shared" si="551"/>
        <v>4</v>
      </c>
      <c r="L1664" s="47">
        <v>2.15</v>
      </c>
      <c r="M1664" s="68">
        <f t="shared" si="552"/>
        <v>60.2</v>
      </c>
      <c r="N1664" s="46">
        <v>48.5</v>
      </c>
      <c r="O1664" s="46">
        <v>18</v>
      </c>
      <c r="P1664" s="46">
        <v>36.5</v>
      </c>
      <c r="Q1664" s="73">
        <f t="shared" si="553"/>
        <v>0.032</v>
      </c>
      <c r="R1664" s="67">
        <f t="shared" si="554"/>
        <v>0.89</v>
      </c>
      <c r="S1664" s="74">
        <f t="shared" si="555"/>
        <v>0.875</v>
      </c>
      <c r="T1664" s="51">
        <v>98</v>
      </c>
      <c r="U1664" s="52" t="s">
        <v>4730</v>
      </c>
      <c r="V1664" s="26">
        <f>IF(E1664="","",SUMIF(OUTBOUND!$G:$G,WMS!E1664,OUTBOUND!$L:$L))</f>
        <v>0</v>
      </c>
      <c r="W1664" s="26">
        <f>IF(E1664="","",SUMIF(OUTBOUND!$G:$G,WMS!E1664,OUTBOUND!$M:$M))</f>
        <v>0</v>
      </c>
      <c r="X1664" s="73">
        <f>IF(E1664="","",SUMIF(OUTBOUND!$G:$G,WMS!E1664,OUTBOUND!$O:$O))</f>
        <v>0</v>
      </c>
      <c r="Y1664" s="73">
        <f>IF(E1664="","",SUMIF(OUTBOUND!$G:$G,WMS!E1664,OUTBOUND!$AC:$AC))</f>
        <v>0</v>
      </c>
      <c r="Z1664" s="73">
        <f>IF(E1664="","",SUMIF(OUTBOUND!$G:$G,WMS!E1664,OUTBOUND!$P:$P))</f>
        <v>0</v>
      </c>
      <c r="AA1664" s="26">
        <f t="shared" si="556"/>
        <v>28</v>
      </c>
      <c r="AB1664" s="26">
        <f t="shared" si="557"/>
        <v>112</v>
      </c>
      <c r="AC1664" s="73">
        <f t="shared" si="558"/>
        <v>60.2</v>
      </c>
      <c r="AD1664" s="73">
        <f t="shared" si="559"/>
        <v>98</v>
      </c>
      <c r="AE1664" s="73">
        <f t="shared" si="560"/>
        <v>0.89</v>
      </c>
      <c r="AF1664" s="82" t="b">
        <f t="shared" si="561"/>
        <v>1</v>
      </c>
    </row>
    <row r="1665" spans="1:32">
      <c r="A1665" s="43" t="s">
        <v>3685</v>
      </c>
      <c r="B1665" s="19" t="s">
        <v>2700</v>
      </c>
      <c r="C1665" s="19" t="s">
        <v>4728</v>
      </c>
      <c r="D1665" s="19" t="s">
        <v>4744</v>
      </c>
      <c r="E1665" s="58" t="str">
        <f t="shared" si="550"/>
        <v>KG-ARI-1911-00212-04977/42705116</v>
      </c>
      <c r="F1665" s="19" t="s">
        <v>2711</v>
      </c>
      <c r="G1665" s="20" t="s">
        <v>2731</v>
      </c>
      <c r="H1665" s="45">
        <v>43763</v>
      </c>
      <c r="I1665" s="46">
        <v>21</v>
      </c>
      <c r="J1665" s="46">
        <v>84</v>
      </c>
      <c r="K1665" s="67">
        <f t="shared" si="551"/>
        <v>4</v>
      </c>
      <c r="L1665" s="47">
        <v>1.85</v>
      </c>
      <c r="M1665" s="68">
        <f t="shared" si="552"/>
        <v>38.85</v>
      </c>
      <c r="N1665" s="46">
        <v>46</v>
      </c>
      <c r="O1665" s="46">
        <v>17.5</v>
      </c>
      <c r="P1665" s="46">
        <v>31.5</v>
      </c>
      <c r="Q1665" s="73">
        <f t="shared" si="553"/>
        <v>0.025</v>
      </c>
      <c r="R1665" s="67">
        <f t="shared" si="554"/>
        <v>0.53</v>
      </c>
      <c r="S1665" s="74">
        <f t="shared" si="555"/>
        <v>0.9</v>
      </c>
      <c r="T1665" s="51">
        <v>75.6</v>
      </c>
      <c r="U1665" s="52" t="s">
        <v>3791</v>
      </c>
      <c r="V1665" s="26">
        <f>IF(E1665="","",SUMIF(OUTBOUND!$G:$G,WMS!E1665,OUTBOUND!$L:$L))</f>
        <v>0</v>
      </c>
      <c r="W1665" s="26">
        <f>IF(E1665="","",SUMIF(OUTBOUND!$G:$G,WMS!E1665,OUTBOUND!$M:$M))</f>
        <v>0</v>
      </c>
      <c r="X1665" s="73">
        <f>IF(E1665="","",SUMIF(OUTBOUND!$G:$G,WMS!E1665,OUTBOUND!$O:$O))</f>
        <v>0</v>
      </c>
      <c r="Y1665" s="73">
        <f>IF(E1665="","",SUMIF(OUTBOUND!$G:$G,WMS!E1665,OUTBOUND!$AC:$AC))</f>
        <v>0</v>
      </c>
      <c r="Z1665" s="73">
        <f>IF(E1665="","",SUMIF(OUTBOUND!$G:$G,WMS!E1665,OUTBOUND!$P:$P))</f>
        <v>0</v>
      </c>
      <c r="AA1665" s="26">
        <f t="shared" si="556"/>
        <v>21</v>
      </c>
      <c r="AB1665" s="26">
        <f t="shared" si="557"/>
        <v>84</v>
      </c>
      <c r="AC1665" s="73">
        <f t="shared" si="558"/>
        <v>38.85</v>
      </c>
      <c r="AD1665" s="73">
        <f t="shared" si="559"/>
        <v>75.6</v>
      </c>
      <c r="AE1665" s="73">
        <f t="shared" si="560"/>
        <v>0.53</v>
      </c>
      <c r="AF1665" s="82" t="b">
        <f t="shared" si="561"/>
        <v>1</v>
      </c>
    </row>
    <row r="1666" spans="1:32">
      <c r="A1666" s="43" t="s">
        <v>3685</v>
      </c>
      <c r="B1666" s="19" t="s">
        <v>2700</v>
      </c>
      <c r="C1666" s="19" t="s">
        <v>4728</v>
      </c>
      <c r="D1666" s="19" t="s">
        <v>4745</v>
      </c>
      <c r="E1666" s="58" t="str">
        <f t="shared" si="550"/>
        <v>KG-ARI-1911-00212-04977/42707400</v>
      </c>
      <c r="F1666" s="19" t="s">
        <v>2711</v>
      </c>
      <c r="G1666" s="20" t="s">
        <v>2733</v>
      </c>
      <c r="H1666" s="45">
        <v>43763</v>
      </c>
      <c r="I1666" s="46">
        <v>19</v>
      </c>
      <c r="J1666" s="46">
        <v>114</v>
      </c>
      <c r="K1666" s="67">
        <f t="shared" si="551"/>
        <v>6</v>
      </c>
      <c r="L1666" s="47">
        <v>3.35</v>
      </c>
      <c r="M1666" s="68">
        <f t="shared" si="552"/>
        <v>63.65</v>
      </c>
      <c r="N1666" s="46">
        <v>48.5</v>
      </c>
      <c r="O1666" s="46">
        <v>26</v>
      </c>
      <c r="P1666" s="46">
        <v>33.5</v>
      </c>
      <c r="Q1666" s="73">
        <f t="shared" si="553"/>
        <v>0.042</v>
      </c>
      <c r="R1666" s="67">
        <f t="shared" si="554"/>
        <v>0.8</v>
      </c>
      <c r="S1666" s="74">
        <f t="shared" si="555"/>
        <v>0.516666666666667</v>
      </c>
      <c r="T1666" s="51">
        <v>58.9</v>
      </c>
      <c r="U1666" s="52" t="s">
        <v>3791</v>
      </c>
      <c r="V1666" s="26">
        <f>IF(E1666="","",SUMIF(OUTBOUND!$G:$G,WMS!E1666,OUTBOUND!$L:$L))</f>
        <v>0</v>
      </c>
      <c r="W1666" s="26">
        <f>IF(E1666="","",SUMIF(OUTBOUND!$G:$G,WMS!E1666,OUTBOUND!$M:$M))</f>
        <v>0</v>
      </c>
      <c r="X1666" s="73">
        <f>IF(E1666="","",SUMIF(OUTBOUND!$G:$G,WMS!E1666,OUTBOUND!$O:$O))</f>
        <v>0</v>
      </c>
      <c r="Y1666" s="73">
        <f>IF(E1666="","",SUMIF(OUTBOUND!$G:$G,WMS!E1666,OUTBOUND!$AC:$AC))</f>
        <v>0</v>
      </c>
      <c r="Z1666" s="73">
        <f>IF(E1666="","",SUMIF(OUTBOUND!$G:$G,WMS!E1666,OUTBOUND!$P:$P))</f>
        <v>0</v>
      </c>
      <c r="AA1666" s="26">
        <f t="shared" si="556"/>
        <v>19</v>
      </c>
      <c r="AB1666" s="26">
        <f t="shared" si="557"/>
        <v>114</v>
      </c>
      <c r="AC1666" s="73">
        <f t="shared" si="558"/>
        <v>63.65</v>
      </c>
      <c r="AD1666" s="73">
        <f t="shared" si="559"/>
        <v>58.9</v>
      </c>
      <c r="AE1666" s="73">
        <f t="shared" si="560"/>
        <v>0.8</v>
      </c>
      <c r="AF1666" s="82" t="b">
        <f t="shared" si="561"/>
        <v>1</v>
      </c>
    </row>
    <row r="1667" spans="1:32">
      <c r="A1667" s="43" t="s">
        <v>3685</v>
      </c>
      <c r="B1667" s="19" t="s">
        <v>2700</v>
      </c>
      <c r="C1667" s="19" t="s">
        <v>4728</v>
      </c>
      <c r="D1667" s="19" t="s">
        <v>4241</v>
      </c>
      <c r="E1667" s="58" t="str">
        <f t="shared" si="550"/>
        <v>KG-ARI-1911-00212-04977/42707417</v>
      </c>
      <c r="F1667" s="19" t="s">
        <v>2711</v>
      </c>
      <c r="G1667" s="20" t="s">
        <v>2735</v>
      </c>
      <c r="H1667" s="45">
        <v>43763</v>
      </c>
      <c r="I1667" s="46">
        <v>34</v>
      </c>
      <c r="J1667" s="46">
        <v>68</v>
      </c>
      <c r="K1667" s="67">
        <f t="shared" si="551"/>
        <v>2</v>
      </c>
      <c r="L1667" s="47">
        <v>6</v>
      </c>
      <c r="M1667" s="68">
        <f t="shared" si="552"/>
        <v>204</v>
      </c>
      <c r="N1667" s="46">
        <v>54</v>
      </c>
      <c r="O1667" s="46">
        <v>30</v>
      </c>
      <c r="P1667" s="46">
        <v>67.5</v>
      </c>
      <c r="Q1667" s="73">
        <f t="shared" si="553"/>
        <v>0.109</v>
      </c>
      <c r="R1667" s="67">
        <f t="shared" si="554"/>
        <v>3.72</v>
      </c>
      <c r="S1667" s="74">
        <f t="shared" si="555"/>
        <v>2.3</v>
      </c>
      <c r="T1667" s="51">
        <v>156.4</v>
      </c>
      <c r="U1667" s="52" t="s">
        <v>4206</v>
      </c>
      <c r="V1667" s="26">
        <f>IF(E1667="","",SUMIF(OUTBOUND!$G:$G,WMS!E1667,OUTBOUND!$L:$L))</f>
        <v>0</v>
      </c>
      <c r="W1667" s="26">
        <f>IF(E1667="","",SUMIF(OUTBOUND!$G:$G,WMS!E1667,OUTBOUND!$M:$M))</f>
        <v>0</v>
      </c>
      <c r="X1667" s="73">
        <f>IF(E1667="","",SUMIF(OUTBOUND!$G:$G,WMS!E1667,OUTBOUND!$O:$O))</f>
        <v>0</v>
      </c>
      <c r="Y1667" s="73">
        <f>IF(E1667="","",SUMIF(OUTBOUND!$G:$G,WMS!E1667,OUTBOUND!$AC:$AC))</f>
        <v>0</v>
      </c>
      <c r="Z1667" s="73">
        <f>IF(E1667="","",SUMIF(OUTBOUND!$G:$G,WMS!E1667,OUTBOUND!$P:$P))</f>
        <v>0</v>
      </c>
      <c r="AA1667" s="26">
        <f t="shared" si="556"/>
        <v>34</v>
      </c>
      <c r="AB1667" s="26">
        <f t="shared" si="557"/>
        <v>68</v>
      </c>
      <c r="AC1667" s="73">
        <f t="shared" si="558"/>
        <v>204</v>
      </c>
      <c r="AD1667" s="73">
        <f t="shared" si="559"/>
        <v>156.4</v>
      </c>
      <c r="AE1667" s="73">
        <f t="shared" si="560"/>
        <v>3.72</v>
      </c>
      <c r="AF1667" s="82" t="b">
        <f t="shared" si="561"/>
        <v>1</v>
      </c>
    </row>
    <row r="1668" spans="1:32">
      <c r="A1668" s="43" t="s">
        <v>3685</v>
      </c>
      <c r="B1668" s="19" t="s">
        <v>2700</v>
      </c>
      <c r="C1668" s="19" t="s">
        <v>4728</v>
      </c>
      <c r="D1668" s="19" t="s">
        <v>4242</v>
      </c>
      <c r="E1668" s="58" t="str">
        <f t="shared" si="550"/>
        <v>KG-ARI-1911-00212-04977/42741565</v>
      </c>
      <c r="F1668" s="19" t="s">
        <v>2711</v>
      </c>
      <c r="G1668" s="20" t="s">
        <v>2736</v>
      </c>
      <c r="H1668" s="45">
        <v>43763</v>
      </c>
      <c r="I1668" s="46">
        <v>15</v>
      </c>
      <c r="J1668" s="46">
        <v>90</v>
      </c>
      <c r="K1668" s="67">
        <f t="shared" si="551"/>
        <v>6</v>
      </c>
      <c r="L1668" s="47">
        <v>3.5</v>
      </c>
      <c r="M1668" s="68">
        <f t="shared" si="552"/>
        <v>52.5</v>
      </c>
      <c r="N1668" s="46">
        <v>40</v>
      </c>
      <c r="O1668" s="46">
        <v>35.5</v>
      </c>
      <c r="P1668" s="46">
        <v>28.5</v>
      </c>
      <c r="Q1668" s="73">
        <f t="shared" si="553"/>
        <v>0.04</v>
      </c>
      <c r="R1668" s="67">
        <f t="shared" si="554"/>
        <v>0.61</v>
      </c>
      <c r="S1668" s="74">
        <f t="shared" si="555"/>
        <v>0.516666666666667</v>
      </c>
      <c r="T1668" s="51">
        <v>46.5</v>
      </c>
      <c r="U1668" s="52" t="s">
        <v>4460</v>
      </c>
      <c r="V1668" s="26">
        <f>IF(E1668="","",SUMIF(OUTBOUND!$G:$G,WMS!E1668,OUTBOUND!$L:$L))</f>
        <v>0</v>
      </c>
      <c r="W1668" s="26">
        <f>IF(E1668="","",SUMIF(OUTBOUND!$G:$G,WMS!E1668,OUTBOUND!$M:$M))</f>
        <v>0</v>
      </c>
      <c r="X1668" s="73">
        <f>IF(E1668="","",SUMIF(OUTBOUND!$G:$G,WMS!E1668,OUTBOUND!$O:$O))</f>
        <v>0</v>
      </c>
      <c r="Y1668" s="73">
        <f>IF(E1668="","",SUMIF(OUTBOUND!$G:$G,WMS!E1668,OUTBOUND!$AC:$AC))</f>
        <v>0</v>
      </c>
      <c r="Z1668" s="73">
        <f>IF(E1668="","",SUMIF(OUTBOUND!$G:$G,WMS!E1668,OUTBOUND!$P:$P))</f>
        <v>0</v>
      </c>
      <c r="AA1668" s="26">
        <f t="shared" si="556"/>
        <v>15</v>
      </c>
      <c r="AB1668" s="26">
        <f t="shared" si="557"/>
        <v>90</v>
      </c>
      <c r="AC1668" s="73">
        <f t="shared" si="558"/>
        <v>52.5</v>
      </c>
      <c r="AD1668" s="73">
        <f t="shared" si="559"/>
        <v>46.5</v>
      </c>
      <c r="AE1668" s="73">
        <f t="shared" si="560"/>
        <v>0.61</v>
      </c>
      <c r="AF1668" s="82" t="b">
        <f t="shared" si="561"/>
        <v>1</v>
      </c>
    </row>
    <row r="1669" spans="1:32">
      <c r="A1669" s="43" t="s">
        <v>3685</v>
      </c>
      <c r="B1669" s="19" t="s">
        <v>2700</v>
      </c>
      <c r="C1669" s="19" t="s">
        <v>4728</v>
      </c>
      <c r="D1669" s="19" t="s">
        <v>4746</v>
      </c>
      <c r="E1669" s="58" t="str">
        <f t="shared" si="550"/>
        <v>KG-ARI-1911-00212-04977/42741572</v>
      </c>
      <c r="F1669" s="19" t="s">
        <v>2711</v>
      </c>
      <c r="G1669" s="20" t="s">
        <v>2737</v>
      </c>
      <c r="H1669" s="45">
        <v>43763</v>
      </c>
      <c r="I1669" s="46">
        <v>6</v>
      </c>
      <c r="J1669" s="46">
        <v>36</v>
      </c>
      <c r="K1669" s="67">
        <f t="shared" si="551"/>
        <v>6</v>
      </c>
      <c r="L1669" s="47">
        <v>4.2</v>
      </c>
      <c r="M1669" s="68">
        <f t="shared" si="552"/>
        <v>25.2</v>
      </c>
      <c r="N1669" s="46">
        <v>44</v>
      </c>
      <c r="O1669" s="46">
        <v>32</v>
      </c>
      <c r="P1669" s="46">
        <v>28</v>
      </c>
      <c r="Q1669" s="73">
        <f t="shared" si="553"/>
        <v>0.039</v>
      </c>
      <c r="R1669" s="67">
        <f t="shared" si="554"/>
        <v>0.24</v>
      </c>
      <c r="S1669" s="74">
        <f t="shared" si="555"/>
        <v>0.633333333333333</v>
      </c>
      <c r="T1669" s="51">
        <v>22.8</v>
      </c>
      <c r="U1669" s="52" t="s">
        <v>4730</v>
      </c>
      <c r="V1669" s="26">
        <f>IF(E1669="","",SUMIF(OUTBOUND!$G:$G,WMS!E1669,OUTBOUND!$L:$L))</f>
        <v>0</v>
      </c>
      <c r="W1669" s="26">
        <f>IF(E1669="","",SUMIF(OUTBOUND!$G:$G,WMS!E1669,OUTBOUND!$M:$M))</f>
        <v>0</v>
      </c>
      <c r="X1669" s="73">
        <f>IF(E1669="","",SUMIF(OUTBOUND!$G:$G,WMS!E1669,OUTBOUND!$O:$O))</f>
        <v>0</v>
      </c>
      <c r="Y1669" s="73">
        <f>IF(E1669="","",SUMIF(OUTBOUND!$G:$G,WMS!E1669,OUTBOUND!$AC:$AC))</f>
        <v>0</v>
      </c>
      <c r="Z1669" s="73">
        <f>IF(E1669="","",SUMIF(OUTBOUND!$G:$G,WMS!E1669,OUTBOUND!$P:$P))</f>
        <v>0</v>
      </c>
      <c r="AA1669" s="26">
        <f t="shared" si="556"/>
        <v>6</v>
      </c>
      <c r="AB1669" s="26">
        <f t="shared" si="557"/>
        <v>36</v>
      </c>
      <c r="AC1669" s="73">
        <f t="shared" si="558"/>
        <v>25.2</v>
      </c>
      <c r="AD1669" s="73">
        <f t="shared" si="559"/>
        <v>22.8</v>
      </c>
      <c r="AE1669" s="73">
        <f t="shared" si="560"/>
        <v>0.24</v>
      </c>
      <c r="AF1669" s="82" t="b">
        <f t="shared" si="561"/>
        <v>1</v>
      </c>
    </row>
    <row r="1670" spans="1:32">
      <c r="A1670" s="43" t="s">
        <v>3685</v>
      </c>
      <c r="B1670" s="19" t="s">
        <v>2700</v>
      </c>
      <c r="C1670" s="19" t="s">
        <v>4728</v>
      </c>
      <c r="D1670" s="19" t="s">
        <v>4247</v>
      </c>
      <c r="E1670" s="58" t="str">
        <f t="shared" si="550"/>
        <v>KG-ARI-1911-00212-04977/42742173</v>
      </c>
      <c r="F1670" s="19" t="s">
        <v>2711</v>
      </c>
      <c r="G1670" s="19" t="s">
        <v>2715</v>
      </c>
      <c r="H1670" s="45">
        <v>43763</v>
      </c>
      <c r="I1670" s="46">
        <v>9</v>
      </c>
      <c r="J1670" s="46">
        <v>36</v>
      </c>
      <c r="K1670" s="67">
        <f t="shared" si="551"/>
        <v>4</v>
      </c>
      <c r="L1670" s="47">
        <v>3.8</v>
      </c>
      <c r="M1670" s="68">
        <f t="shared" si="552"/>
        <v>34.2</v>
      </c>
      <c r="N1670" s="46">
        <v>31.5</v>
      </c>
      <c r="O1670" s="46">
        <v>30.5</v>
      </c>
      <c r="P1670" s="46">
        <v>57.5</v>
      </c>
      <c r="Q1670" s="73">
        <f t="shared" si="553"/>
        <v>0.055</v>
      </c>
      <c r="R1670" s="67">
        <f t="shared" si="554"/>
        <v>0.5</v>
      </c>
      <c r="S1670" s="74">
        <f t="shared" si="555"/>
        <v>0.472222222222222</v>
      </c>
      <c r="T1670" s="51">
        <v>17</v>
      </c>
      <c r="U1670" s="52" t="s">
        <v>4205</v>
      </c>
      <c r="V1670" s="26">
        <f>IF(E1670="","",SUMIF(OUTBOUND!$G:$G,WMS!E1670,OUTBOUND!$L:$L))</f>
        <v>0</v>
      </c>
      <c r="W1670" s="26">
        <f>IF(E1670="","",SUMIF(OUTBOUND!$G:$G,WMS!E1670,OUTBOUND!$M:$M))</f>
        <v>0</v>
      </c>
      <c r="X1670" s="73">
        <f>IF(E1670="","",SUMIF(OUTBOUND!$G:$G,WMS!E1670,OUTBOUND!$O:$O))</f>
        <v>0</v>
      </c>
      <c r="Y1670" s="73">
        <f>IF(E1670="","",SUMIF(OUTBOUND!$G:$G,WMS!E1670,OUTBOUND!$AC:$AC))</f>
        <v>0</v>
      </c>
      <c r="Z1670" s="73">
        <f>IF(E1670="","",SUMIF(OUTBOUND!$G:$G,WMS!E1670,OUTBOUND!$P:$P))</f>
        <v>0</v>
      </c>
      <c r="AA1670" s="26">
        <f t="shared" si="556"/>
        <v>9</v>
      </c>
      <c r="AB1670" s="26">
        <f t="shared" si="557"/>
        <v>36</v>
      </c>
      <c r="AC1670" s="73">
        <f t="shared" si="558"/>
        <v>34.2</v>
      </c>
      <c r="AD1670" s="73">
        <f t="shared" si="559"/>
        <v>17</v>
      </c>
      <c r="AE1670" s="73">
        <f t="shared" si="560"/>
        <v>0.5</v>
      </c>
      <c r="AF1670" s="82" t="b">
        <f t="shared" si="561"/>
        <v>1</v>
      </c>
    </row>
    <row r="1671" spans="1:32">
      <c r="A1671" s="43" t="s">
        <v>3685</v>
      </c>
      <c r="B1671" s="19" t="s">
        <v>2700</v>
      </c>
      <c r="C1671" s="19" t="s">
        <v>4728</v>
      </c>
      <c r="D1671" s="19" t="s">
        <v>4249</v>
      </c>
      <c r="E1671" s="58" t="str">
        <f t="shared" si="550"/>
        <v>KG-ARI-1911-00212-04977/42742210</v>
      </c>
      <c r="F1671" s="19" t="s">
        <v>2711</v>
      </c>
      <c r="G1671" s="19" t="s">
        <v>2722</v>
      </c>
      <c r="H1671" s="45">
        <v>43763</v>
      </c>
      <c r="I1671" s="46">
        <v>7</v>
      </c>
      <c r="J1671" s="46">
        <v>28</v>
      </c>
      <c r="K1671" s="67">
        <f t="shared" si="551"/>
        <v>4</v>
      </c>
      <c r="L1671" s="47">
        <v>3.85</v>
      </c>
      <c r="M1671" s="68">
        <f t="shared" si="552"/>
        <v>26.95</v>
      </c>
      <c r="N1671" s="46">
        <v>41</v>
      </c>
      <c r="O1671" s="46">
        <v>28.5</v>
      </c>
      <c r="P1671" s="46">
        <v>47.5</v>
      </c>
      <c r="Q1671" s="73">
        <f t="shared" si="553"/>
        <v>0.056</v>
      </c>
      <c r="R1671" s="67">
        <f t="shared" si="554"/>
        <v>0.39</v>
      </c>
      <c r="S1671" s="74">
        <f t="shared" si="555"/>
        <v>0.9</v>
      </c>
      <c r="T1671" s="51">
        <v>25.2</v>
      </c>
      <c r="U1671" s="52" t="s">
        <v>4730</v>
      </c>
      <c r="V1671" s="26">
        <f>IF(E1671="","",SUMIF(OUTBOUND!$G:$G,WMS!E1671,OUTBOUND!$L:$L))</f>
        <v>0</v>
      </c>
      <c r="W1671" s="26">
        <f>IF(E1671="","",SUMIF(OUTBOUND!$G:$G,WMS!E1671,OUTBOUND!$M:$M))</f>
        <v>0</v>
      </c>
      <c r="X1671" s="73">
        <f>IF(E1671="","",SUMIF(OUTBOUND!$G:$G,WMS!E1671,OUTBOUND!$O:$O))</f>
        <v>0</v>
      </c>
      <c r="Y1671" s="73">
        <f>IF(E1671="","",SUMIF(OUTBOUND!$G:$G,WMS!E1671,OUTBOUND!$AC:$AC))</f>
        <v>0</v>
      </c>
      <c r="Z1671" s="73">
        <f>IF(E1671="","",SUMIF(OUTBOUND!$G:$G,WMS!E1671,OUTBOUND!$P:$P))</f>
        <v>0</v>
      </c>
      <c r="AA1671" s="26">
        <f t="shared" si="556"/>
        <v>7</v>
      </c>
      <c r="AB1671" s="26">
        <f t="shared" si="557"/>
        <v>28</v>
      </c>
      <c r="AC1671" s="73">
        <f t="shared" si="558"/>
        <v>26.95</v>
      </c>
      <c r="AD1671" s="73">
        <f t="shared" si="559"/>
        <v>25.2</v>
      </c>
      <c r="AE1671" s="73">
        <f t="shared" si="560"/>
        <v>0.39</v>
      </c>
      <c r="AF1671" s="82" t="b">
        <f t="shared" si="561"/>
        <v>1</v>
      </c>
    </row>
    <row r="1672" spans="1:32">
      <c r="A1672" s="43" t="s">
        <v>3685</v>
      </c>
      <c r="B1672" s="19" t="s">
        <v>2700</v>
      </c>
      <c r="C1672" s="19" t="s">
        <v>4728</v>
      </c>
      <c r="D1672" s="19" t="s">
        <v>4251</v>
      </c>
      <c r="E1672" s="58" t="str">
        <f t="shared" si="550"/>
        <v>KG-ARI-1911-00212-04977/42742241</v>
      </c>
      <c r="F1672" s="19" t="s">
        <v>2711</v>
      </c>
      <c r="G1672" s="20" t="s">
        <v>2739</v>
      </c>
      <c r="H1672" s="45">
        <v>43763</v>
      </c>
      <c r="I1672" s="46">
        <v>29</v>
      </c>
      <c r="J1672" s="46">
        <v>116</v>
      </c>
      <c r="K1672" s="67">
        <f t="shared" si="551"/>
        <v>4</v>
      </c>
      <c r="L1672" s="47">
        <v>4.15</v>
      </c>
      <c r="M1672" s="68">
        <f t="shared" si="552"/>
        <v>120.35</v>
      </c>
      <c r="N1672" s="46">
        <v>23</v>
      </c>
      <c r="O1672" s="46">
        <v>23</v>
      </c>
      <c r="P1672" s="46">
        <v>59.5</v>
      </c>
      <c r="Q1672" s="73">
        <f t="shared" si="553"/>
        <v>0.031</v>
      </c>
      <c r="R1672" s="67">
        <f t="shared" si="554"/>
        <v>0.91</v>
      </c>
      <c r="S1672" s="74">
        <f t="shared" si="555"/>
        <v>0.95</v>
      </c>
      <c r="T1672" s="51">
        <v>110.2</v>
      </c>
      <c r="U1672" s="52" t="s">
        <v>4460</v>
      </c>
      <c r="V1672" s="26">
        <f>IF(E1672="","",SUMIF(OUTBOUND!$G:$G,WMS!E1672,OUTBOUND!$L:$L))</f>
        <v>0</v>
      </c>
      <c r="W1672" s="26">
        <f>IF(E1672="","",SUMIF(OUTBOUND!$G:$G,WMS!E1672,OUTBOUND!$M:$M))</f>
        <v>0</v>
      </c>
      <c r="X1672" s="73">
        <f>IF(E1672="","",SUMIF(OUTBOUND!$G:$G,WMS!E1672,OUTBOUND!$O:$O))</f>
        <v>0</v>
      </c>
      <c r="Y1672" s="73">
        <f>IF(E1672="","",SUMIF(OUTBOUND!$G:$G,WMS!E1672,OUTBOUND!$AC:$AC))</f>
        <v>0</v>
      </c>
      <c r="Z1672" s="73">
        <f>IF(E1672="","",SUMIF(OUTBOUND!$G:$G,WMS!E1672,OUTBOUND!$P:$P))</f>
        <v>0</v>
      </c>
      <c r="AA1672" s="26">
        <f t="shared" si="556"/>
        <v>29</v>
      </c>
      <c r="AB1672" s="26">
        <f t="shared" si="557"/>
        <v>116</v>
      </c>
      <c r="AC1672" s="73">
        <f t="shared" si="558"/>
        <v>120.35</v>
      </c>
      <c r="AD1672" s="73">
        <f t="shared" si="559"/>
        <v>110.2</v>
      </c>
      <c r="AE1672" s="73">
        <f t="shared" si="560"/>
        <v>0.91</v>
      </c>
      <c r="AF1672" s="82" t="b">
        <f t="shared" si="561"/>
        <v>1</v>
      </c>
    </row>
    <row r="1673" spans="1:32">
      <c r="A1673" s="43" t="s">
        <v>3685</v>
      </c>
      <c r="B1673" s="19" t="s">
        <v>2700</v>
      </c>
      <c r="C1673" s="19" t="s">
        <v>4728</v>
      </c>
      <c r="D1673" s="19" t="s">
        <v>4253</v>
      </c>
      <c r="E1673" s="58" t="str">
        <f t="shared" si="550"/>
        <v>KG-ARI-1911-00212-04977/42742296</v>
      </c>
      <c r="F1673" s="19" t="s">
        <v>2711</v>
      </c>
      <c r="G1673" s="20" t="s">
        <v>2739</v>
      </c>
      <c r="H1673" s="45">
        <v>43763</v>
      </c>
      <c r="I1673" s="46">
        <v>23</v>
      </c>
      <c r="J1673" s="46">
        <v>46</v>
      </c>
      <c r="K1673" s="67">
        <f t="shared" si="551"/>
        <v>2</v>
      </c>
      <c r="L1673" s="47">
        <v>3.5</v>
      </c>
      <c r="M1673" s="68">
        <f t="shared" si="552"/>
        <v>80.5</v>
      </c>
      <c r="N1673" s="46">
        <v>36.5</v>
      </c>
      <c r="O1673" s="46">
        <v>20.5</v>
      </c>
      <c r="P1673" s="46">
        <v>64.5</v>
      </c>
      <c r="Q1673" s="73">
        <f t="shared" si="553"/>
        <v>0.048</v>
      </c>
      <c r="R1673" s="67">
        <f t="shared" si="554"/>
        <v>1.11</v>
      </c>
      <c r="S1673" s="74">
        <f t="shared" si="555"/>
        <v>1.65</v>
      </c>
      <c r="T1673" s="51">
        <v>75.9</v>
      </c>
      <c r="U1673" s="52" t="s">
        <v>3910</v>
      </c>
      <c r="V1673" s="26">
        <f>IF(E1673="","",SUMIF(OUTBOUND!$G:$G,WMS!E1673,OUTBOUND!$L:$L))</f>
        <v>0</v>
      </c>
      <c r="W1673" s="26">
        <f>IF(E1673="","",SUMIF(OUTBOUND!$G:$G,WMS!E1673,OUTBOUND!$M:$M))</f>
        <v>0</v>
      </c>
      <c r="X1673" s="73">
        <f>IF(E1673="","",SUMIF(OUTBOUND!$G:$G,WMS!E1673,OUTBOUND!$O:$O))</f>
        <v>0</v>
      </c>
      <c r="Y1673" s="73">
        <f>IF(E1673="","",SUMIF(OUTBOUND!$G:$G,WMS!E1673,OUTBOUND!$AC:$AC))</f>
        <v>0</v>
      </c>
      <c r="Z1673" s="73">
        <f>IF(E1673="","",SUMIF(OUTBOUND!$G:$G,WMS!E1673,OUTBOUND!$P:$P))</f>
        <v>0</v>
      </c>
      <c r="AA1673" s="26">
        <f t="shared" si="556"/>
        <v>23</v>
      </c>
      <c r="AB1673" s="26">
        <f t="shared" si="557"/>
        <v>46</v>
      </c>
      <c r="AC1673" s="73">
        <f t="shared" si="558"/>
        <v>80.5</v>
      </c>
      <c r="AD1673" s="73">
        <f t="shared" si="559"/>
        <v>75.9</v>
      </c>
      <c r="AE1673" s="73">
        <f t="shared" si="560"/>
        <v>1.11</v>
      </c>
      <c r="AF1673" s="82" t="b">
        <f t="shared" si="561"/>
        <v>1</v>
      </c>
    </row>
    <row r="1674" spans="1:32">
      <c r="A1674" s="43" t="s">
        <v>3685</v>
      </c>
      <c r="B1674" s="19" t="s">
        <v>2740</v>
      </c>
      <c r="C1674" s="19" t="s">
        <v>4747</v>
      </c>
      <c r="D1674" s="19">
        <v>42186922</v>
      </c>
      <c r="E1674" s="58" t="str">
        <f t="shared" si="550"/>
        <v>KG-ARI-2003-00225-05880/42186922</v>
      </c>
      <c r="F1674" s="19" t="s">
        <v>2742</v>
      </c>
      <c r="G1674" s="19" t="s">
        <v>2743</v>
      </c>
      <c r="H1674" s="45">
        <v>43766</v>
      </c>
      <c r="I1674" s="46">
        <v>8</v>
      </c>
      <c r="J1674" s="46">
        <v>32</v>
      </c>
      <c r="K1674" s="67">
        <f t="shared" si="551"/>
        <v>4</v>
      </c>
      <c r="L1674" s="47">
        <v>3.3</v>
      </c>
      <c r="M1674" s="68">
        <f t="shared" si="552"/>
        <v>26.4</v>
      </c>
      <c r="N1674" s="46">
        <v>56.5</v>
      </c>
      <c r="O1674" s="46">
        <v>27</v>
      </c>
      <c r="P1674" s="46">
        <v>39</v>
      </c>
      <c r="Q1674" s="73">
        <f t="shared" si="553"/>
        <v>0.059</v>
      </c>
      <c r="R1674" s="67">
        <f t="shared" si="554"/>
        <v>0.48</v>
      </c>
      <c r="S1674" s="74">
        <f t="shared" si="555"/>
        <v>0.7</v>
      </c>
      <c r="T1674" s="51">
        <v>22.4</v>
      </c>
      <c r="U1674" s="52" t="s">
        <v>4277</v>
      </c>
      <c r="V1674" s="26">
        <f>IF(E1674="","",SUMIF(OUTBOUND!$G:$G,WMS!E1674,OUTBOUND!$L:$L))</f>
        <v>0</v>
      </c>
      <c r="W1674" s="26">
        <f>IF(E1674="","",SUMIF(OUTBOUND!$G:$G,WMS!E1674,OUTBOUND!$M:$M))</f>
        <v>0</v>
      </c>
      <c r="X1674" s="73">
        <f>IF(E1674="","",SUMIF(OUTBOUND!$G:$G,WMS!E1674,OUTBOUND!$O:$O))</f>
        <v>0</v>
      </c>
      <c r="Y1674" s="73">
        <f>IF(E1674="","",SUMIF(OUTBOUND!$G:$G,WMS!E1674,OUTBOUND!$AC:$AC))</f>
        <v>0</v>
      </c>
      <c r="Z1674" s="73">
        <f>IF(E1674="","",SUMIF(OUTBOUND!$G:$G,WMS!E1674,OUTBOUND!$P:$P))</f>
        <v>0</v>
      </c>
      <c r="AA1674" s="26">
        <f t="shared" si="556"/>
        <v>8</v>
      </c>
      <c r="AB1674" s="26">
        <f t="shared" si="557"/>
        <v>32</v>
      </c>
      <c r="AC1674" s="73">
        <f t="shared" si="558"/>
        <v>26.4</v>
      </c>
      <c r="AD1674" s="73">
        <f t="shared" si="559"/>
        <v>22.4</v>
      </c>
      <c r="AE1674" s="73">
        <f t="shared" si="560"/>
        <v>0.48</v>
      </c>
      <c r="AF1674" s="82" t="b">
        <f t="shared" si="561"/>
        <v>1</v>
      </c>
    </row>
    <row r="1675" spans="1:32">
      <c r="A1675" s="43" t="s">
        <v>3685</v>
      </c>
      <c r="B1675" s="19" t="s">
        <v>2740</v>
      </c>
      <c r="C1675" s="19" t="s">
        <v>4747</v>
      </c>
      <c r="D1675" s="19">
        <v>42186946</v>
      </c>
      <c r="E1675" s="58" t="str">
        <f t="shared" si="550"/>
        <v>KG-ARI-2003-00225-05880/42186946</v>
      </c>
      <c r="F1675" s="19" t="s">
        <v>2742</v>
      </c>
      <c r="G1675" s="19" t="s">
        <v>2745</v>
      </c>
      <c r="H1675" s="45">
        <v>43766</v>
      </c>
      <c r="I1675" s="46">
        <v>2</v>
      </c>
      <c r="J1675" s="46">
        <v>8</v>
      </c>
      <c r="K1675" s="67">
        <f t="shared" si="551"/>
        <v>4</v>
      </c>
      <c r="L1675" s="47">
        <v>2.9</v>
      </c>
      <c r="M1675" s="68">
        <f t="shared" si="552"/>
        <v>5.8</v>
      </c>
      <c r="N1675" s="46">
        <v>44.5</v>
      </c>
      <c r="O1675" s="46">
        <v>30</v>
      </c>
      <c r="P1675" s="46">
        <v>42</v>
      </c>
      <c r="Q1675" s="73">
        <f t="shared" si="553"/>
        <v>0.056</v>
      </c>
      <c r="R1675" s="67">
        <f t="shared" si="554"/>
        <v>0.11</v>
      </c>
      <c r="S1675" s="74">
        <f t="shared" si="555"/>
        <v>0.625</v>
      </c>
      <c r="T1675" s="51">
        <v>5</v>
      </c>
      <c r="U1675" s="52" t="s">
        <v>4005</v>
      </c>
      <c r="V1675" s="26">
        <f>IF(E1675="","",SUMIF(OUTBOUND!$G:$G,WMS!E1675,OUTBOUND!$L:$L))</f>
        <v>0</v>
      </c>
      <c r="W1675" s="26">
        <f>IF(E1675="","",SUMIF(OUTBOUND!$G:$G,WMS!E1675,OUTBOUND!$M:$M))</f>
        <v>0</v>
      </c>
      <c r="X1675" s="73">
        <f>IF(E1675="","",SUMIF(OUTBOUND!$G:$G,WMS!E1675,OUTBOUND!$O:$O))</f>
        <v>0</v>
      </c>
      <c r="Y1675" s="73">
        <f>IF(E1675="","",SUMIF(OUTBOUND!$G:$G,WMS!E1675,OUTBOUND!$AC:$AC))</f>
        <v>0</v>
      </c>
      <c r="Z1675" s="73">
        <f>IF(E1675="","",SUMIF(OUTBOUND!$G:$G,WMS!E1675,OUTBOUND!$P:$P))</f>
        <v>0</v>
      </c>
      <c r="AA1675" s="26">
        <f t="shared" si="556"/>
        <v>2</v>
      </c>
      <c r="AB1675" s="26">
        <f t="shared" si="557"/>
        <v>8</v>
      </c>
      <c r="AC1675" s="73">
        <f t="shared" si="558"/>
        <v>5.8</v>
      </c>
      <c r="AD1675" s="73">
        <f t="shared" si="559"/>
        <v>5</v>
      </c>
      <c r="AE1675" s="73">
        <f t="shared" si="560"/>
        <v>0.11</v>
      </c>
      <c r="AF1675" s="82" t="b">
        <f t="shared" si="561"/>
        <v>1</v>
      </c>
    </row>
    <row r="1676" spans="1:32">
      <c r="A1676" s="43" t="s">
        <v>3685</v>
      </c>
      <c r="B1676" s="19" t="s">
        <v>2740</v>
      </c>
      <c r="C1676" s="19" t="s">
        <v>4747</v>
      </c>
      <c r="D1676" s="19">
        <v>42087717</v>
      </c>
      <c r="E1676" s="58" t="str">
        <f t="shared" si="550"/>
        <v>KG-ARI-2003-00225-05880/42087717</v>
      </c>
      <c r="F1676" s="19" t="s">
        <v>2742</v>
      </c>
      <c r="G1676" s="19" t="s">
        <v>2747</v>
      </c>
      <c r="H1676" s="45">
        <v>43766</v>
      </c>
      <c r="I1676" s="46">
        <v>6</v>
      </c>
      <c r="J1676" s="46">
        <v>36</v>
      </c>
      <c r="K1676" s="67">
        <f t="shared" si="551"/>
        <v>6</v>
      </c>
      <c r="L1676" s="47">
        <v>3.65</v>
      </c>
      <c r="M1676" s="68">
        <f t="shared" si="552"/>
        <v>21.9</v>
      </c>
      <c r="N1676" s="46">
        <v>41</v>
      </c>
      <c r="O1676" s="46">
        <v>24.5</v>
      </c>
      <c r="P1676" s="46">
        <v>31.5</v>
      </c>
      <c r="Q1676" s="73">
        <f t="shared" si="553"/>
        <v>0.032</v>
      </c>
      <c r="R1676" s="67">
        <f t="shared" si="554"/>
        <v>0.19</v>
      </c>
      <c r="S1676" s="74">
        <f t="shared" si="555"/>
        <v>0.55</v>
      </c>
      <c r="T1676" s="51">
        <v>19.8</v>
      </c>
      <c r="U1676" s="79" t="s">
        <v>3564</v>
      </c>
      <c r="V1676" s="26">
        <f>IF(E1676="","",SUMIF(OUTBOUND!$G:$G,WMS!E1676,OUTBOUND!$L:$L))</f>
        <v>0</v>
      </c>
      <c r="W1676" s="26">
        <f>IF(E1676="","",SUMIF(OUTBOUND!$G:$G,WMS!E1676,OUTBOUND!$M:$M))</f>
        <v>0</v>
      </c>
      <c r="X1676" s="73">
        <f>IF(E1676="","",SUMIF(OUTBOUND!$G:$G,WMS!E1676,OUTBOUND!$O:$O))</f>
        <v>0</v>
      </c>
      <c r="Y1676" s="73">
        <f>IF(E1676="","",SUMIF(OUTBOUND!$G:$G,WMS!E1676,OUTBOUND!$AC:$AC))</f>
        <v>0</v>
      </c>
      <c r="Z1676" s="73">
        <f>IF(E1676="","",SUMIF(OUTBOUND!$G:$G,WMS!E1676,OUTBOUND!$P:$P))</f>
        <v>0</v>
      </c>
      <c r="AA1676" s="26">
        <f t="shared" si="556"/>
        <v>6</v>
      </c>
      <c r="AB1676" s="26">
        <f t="shared" si="557"/>
        <v>36</v>
      </c>
      <c r="AC1676" s="73">
        <f t="shared" si="558"/>
        <v>21.9</v>
      </c>
      <c r="AD1676" s="73">
        <f t="shared" si="559"/>
        <v>19.8</v>
      </c>
      <c r="AE1676" s="73">
        <f t="shared" si="560"/>
        <v>0.19</v>
      </c>
      <c r="AF1676" s="82" t="b">
        <f t="shared" si="561"/>
        <v>1</v>
      </c>
    </row>
    <row r="1677" spans="1:32">
      <c r="A1677" s="43" t="s">
        <v>3685</v>
      </c>
      <c r="B1677" s="19" t="s">
        <v>2740</v>
      </c>
      <c r="C1677" s="19" t="s">
        <v>4748</v>
      </c>
      <c r="D1677" s="19">
        <v>42087717</v>
      </c>
      <c r="E1677" s="58" t="str">
        <f t="shared" si="550"/>
        <v>KG-ARI-1911-00212-05119/42087717</v>
      </c>
      <c r="F1677" s="19" t="s">
        <v>2742</v>
      </c>
      <c r="G1677" s="19" t="s">
        <v>2747</v>
      </c>
      <c r="H1677" s="45">
        <v>43766</v>
      </c>
      <c r="I1677" s="46">
        <v>3</v>
      </c>
      <c r="J1677" s="46">
        <v>18</v>
      </c>
      <c r="K1677" s="67">
        <f t="shared" si="551"/>
        <v>6</v>
      </c>
      <c r="L1677" s="47">
        <v>3.6</v>
      </c>
      <c r="M1677" s="68">
        <f t="shared" si="552"/>
        <v>10.8</v>
      </c>
      <c r="N1677" s="46">
        <v>41</v>
      </c>
      <c r="O1677" s="46">
        <v>24</v>
      </c>
      <c r="P1677" s="46">
        <v>31</v>
      </c>
      <c r="Q1677" s="73">
        <f t="shared" si="553"/>
        <v>0.031</v>
      </c>
      <c r="R1677" s="67">
        <f t="shared" si="554"/>
        <v>0.09</v>
      </c>
      <c r="S1677" s="74">
        <f t="shared" si="555"/>
        <v>0.55</v>
      </c>
      <c r="T1677" s="51">
        <v>9.9</v>
      </c>
      <c r="U1677" s="52" t="s">
        <v>4730</v>
      </c>
      <c r="V1677" s="26">
        <f>IF(E1677="","",SUMIF(OUTBOUND!$G:$G,WMS!E1677,OUTBOUND!$L:$L))</f>
        <v>0</v>
      </c>
      <c r="W1677" s="26">
        <f>IF(E1677="","",SUMIF(OUTBOUND!$G:$G,WMS!E1677,OUTBOUND!$M:$M))</f>
        <v>0</v>
      </c>
      <c r="X1677" s="73">
        <f>IF(E1677="","",SUMIF(OUTBOUND!$G:$G,WMS!E1677,OUTBOUND!$O:$O))</f>
        <v>0</v>
      </c>
      <c r="Y1677" s="73">
        <f>IF(E1677="","",SUMIF(OUTBOUND!$G:$G,WMS!E1677,OUTBOUND!$AC:$AC))</f>
        <v>0</v>
      </c>
      <c r="Z1677" s="73">
        <f>IF(E1677="","",SUMIF(OUTBOUND!$G:$G,WMS!E1677,OUTBOUND!$P:$P))</f>
        <v>0</v>
      </c>
      <c r="AA1677" s="26">
        <f t="shared" si="556"/>
        <v>3</v>
      </c>
      <c r="AB1677" s="26">
        <f t="shared" si="557"/>
        <v>18</v>
      </c>
      <c r="AC1677" s="73">
        <f t="shared" si="558"/>
        <v>10.8</v>
      </c>
      <c r="AD1677" s="73">
        <f t="shared" si="559"/>
        <v>9.9</v>
      </c>
      <c r="AE1677" s="73">
        <f t="shared" si="560"/>
        <v>0.09</v>
      </c>
      <c r="AF1677" s="82" t="b">
        <f t="shared" si="561"/>
        <v>1</v>
      </c>
    </row>
    <row r="1678" spans="1:32">
      <c r="A1678" s="43" t="s">
        <v>3685</v>
      </c>
      <c r="B1678" s="19" t="s">
        <v>2740</v>
      </c>
      <c r="C1678" s="19" t="s">
        <v>4747</v>
      </c>
      <c r="D1678" s="19">
        <v>42232308</v>
      </c>
      <c r="E1678" s="58" t="str">
        <f t="shared" si="550"/>
        <v>KG-ARI-2003-00225-05880/42232308</v>
      </c>
      <c r="F1678" s="19" t="s">
        <v>2742</v>
      </c>
      <c r="G1678" s="19" t="s">
        <v>2748</v>
      </c>
      <c r="H1678" s="45">
        <v>43766</v>
      </c>
      <c r="I1678" s="46">
        <v>2</v>
      </c>
      <c r="J1678" s="46">
        <v>12</v>
      </c>
      <c r="K1678" s="67">
        <f t="shared" si="551"/>
        <v>6</v>
      </c>
      <c r="L1678" s="47">
        <v>4.6</v>
      </c>
      <c r="M1678" s="68">
        <f t="shared" si="552"/>
        <v>9.2</v>
      </c>
      <c r="N1678" s="46">
        <v>46.5</v>
      </c>
      <c r="O1678" s="46">
        <v>32</v>
      </c>
      <c r="P1678" s="46">
        <v>23.5</v>
      </c>
      <c r="Q1678" s="73">
        <f t="shared" si="553"/>
        <v>0.035</v>
      </c>
      <c r="R1678" s="67">
        <f t="shared" si="554"/>
        <v>0.07</v>
      </c>
      <c r="S1678" s="74">
        <f t="shared" si="555"/>
        <v>0.683333333333333</v>
      </c>
      <c r="T1678" s="51">
        <v>8.2</v>
      </c>
      <c r="U1678" s="79" t="s">
        <v>3723</v>
      </c>
      <c r="V1678" s="26">
        <f>IF(E1678="","",SUMIF(OUTBOUND!$G:$G,WMS!E1678,OUTBOUND!$L:$L))</f>
        <v>0</v>
      </c>
      <c r="W1678" s="26">
        <f>IF(E1678="","",SUMIF(OUTBOUND!$G:$G,WMS!E1678,OUTBOUND!$M:$M))</f>
        <v>0</v>
      </c>
      <c r="X1678" s="73">
        <f>IF(E1678="","",SUMIF(OUTBOUND!$G:$G,WMS!E1678,OUTBOUND!$O:$O))</f>
        <v>0</v>
      </c>
      <c r="Y1678" s="73">
        <f>IF(E1678="","",SUMIF(OUTBOUND!$G:$G,WMS!E1678,OUTBOUND!$AC:$AC))</f>
        <v>0</v>
      </c>
      <c r="Z1678" s="73">
        <f>IF(E1678="","",SUMIF(OUTBOUND!$G:$G,WMS!E1678,OUTBOUND!$P:$P))</f>
        <v>0</v>
      </c>
      <c r="AA1678" s="26">
        <f t="shared" si="556"/>
        <v>2</v>
      </c>
      <c r="AB1678" s="26">
        <f t="shared" si="557"/>
        <v>12</v>
      </c>
      <c r="AC1678" s="73">
        <f t="shared" si="558"/>
        <v>9.2</v>
      </c>
      <c r="AD1678" s="73">
        <f t="shared" si="559"/>
        <v>8.2</v>
      </c>
      <c r="AE1678" s="73">
        <f t="shared" si="560"/>
        <v>0.07</v>
      </c>
      <c r="AF1678" s="82" t="b">
        <f t="shared" si="561"/>
        <v>1</v>
      </c>
    </row>
    <row r="1679" spans="1:32">
      <c r="A1679" s="43" t="s">
        <v>3685</v>
      </c>
      <c r="B1679" s="19" t="s">
        <v>2740</v>
      </c>
      <c r="C1679" s="19" t="s">
        <v>4748</v>
      </c>
      <c r="D1679" s="19">
        <v>42690146</v>
      </c>
      <c r="E1679" s="58" t="str">
        <f t="shared" si="550"/>
        <v>KG-ARI-1911-00212-05119/42690146</v>
      </c>
      <c r="F1679" s="19" t="s">
        <v>2742</v>
      </c>
      <c r="G1679" s="19" t="s">
        <v>2749</v>
      </c>
      <c r="H1679" s="45">
        <v>43766</v>
      </c>
      <c r="I1679" s="46">
        <v>3</v>
      </c>
      <c r="J1679" s="46">
        <v>12</v>
      </c>
      <c r="K1679" s="67">
        <f t="shared" si="551"/>
        <v>4</v>
      </c>
      <c r="L1679" s="47">
        <v>2.7</v>
      </c>
      <c r="M1679" s="68">
        <f t="shared" si="552"/>
        <v>8.1</v>
      </c>
      <c r="N1679" s="46">
        <v>59</v>
      </c>
      <c r="O1679" s="46">
        <v>30</v>
      </c>
      <c r="P1679" s="46">
        <v>28.5</v>
      </c>
      <c r="Q1679" s="73">
        <f t="shared" si="553"/>
        <v>0.05</v>
      </c>
      <c r="R1679" s="67">
        <f t="shared" si="554"/>
        <v>0.15</v>
      </c>
      <c r="S1679" s="74">
        <f t="shared" si="555"/>
        <v>0.5675</v>
      </c>
      <c r="T1679" s="51">
        <v>6.81</v>
      </c>
      <c r="U1679" s="52" t="s">
        <v>4005</v>
      </c>
      <c r="V1679" s="26">
        <f>IF(E1679="","",SUMIF(OUTBOUND!$G:$G,WMS!E1679,OUTBOUND!$L:$L))</f>
        <v>0</v>
      </c>
      <c r="W1679" s="26">
        <f>IF(E1679="","",SUMIF(OUTBOUND!$G:$G,WMS!E1679,OUTBOUND!$M:$M))</f>
        <v>0</v>
      </c>
      <c r="X1679" s="73">
        <f>IF(E1679="","",SUMIF(OUTBOUND!$G:$G,WMS!E1679,OUTBOUND!$O:$O))</f>
        <v>0</v>
      </c>
      <c r="Y1679" s="73">
        <f>IF(E1679="","",SUMIF(OUTBOUND!$G:$G,WMS!E1679,OUTBOUND!$AC:$AC))</f>
        <v>0</v>
      </c>
      <c r="Z1679" s="73">
        <f>IF(E1679="","",SUMIF(OUTBOUND!$G:$G,WMS!E1679,OUTBOUND!$P:$P))</f>
        <v>0</v>
      </c>
      <c r="AA1679" s="26">
        <f t="shared" si="556"/>
        <v>3</v>
      </c>
      <c r="AB1679" s="26">
        <f t="shared" si="557"/>
        <v>12</v>
      </c>
      <c r="AC1679" s="73">
        <f t="shared" si="558"/>
        <v>8.1</v>
      </c>
      <c r="AD1679" s="73">
        <f t="shared" si="559"/>
        <v>6.81</v>
      </c>
      <c r="AE1679" s="73">
        <f t="shared" si="560"/>
        <v>0.15</v>
      </c>
      <c r="AF1679" s="82" t="b">
        <f t="shared" si="561"/>
        <v>1</v>
      </c>
    </row>
    <row r="1680" spans="1:32">
      <c r="A1680" s="43" t="s">
        <v>3685</v>
      </c>
      <c r="B1680" s="19" t="s">
        <v>2740</v>
      </c>
      <c r="C1680" s="19" t="s">
        <v>4748</v>
      </c>
      <c r="D1680" s="19">
        <v>42232575</v>
      </c>
      <c r="E1680" s="58" t="str">
        <f t="shared" si="550"/>
        <v>KG-ARI-1911-00212-05119/42232575</v>
      </c>
      <c r="F1680" s="19" t="s">
        <v>2742</v>
      </c>
      <c r="G1680" s="19" t="s">
        <v>2750</v>
      </c>
      <c r="H1680" s="45">
        <v>43766</v>
      </c>
      <c r="I1680" s="46">
        <v>6</v>
      </c>
      <c r="J1680" s="46">
        <v>48</v>
      </c>
      <c r="K1680" s="67">
        <f t="shared" si="551"/>
        <v>8</v>
      </c>
      <c r="L1680" s="47">
        <v>3.65</v>
      </c>
      <c r="M1680" s="68">
        <f t="shared" si="552"/>
        <v>21.9</v>
      </c>
      <c r="N1680" s="46">
        <v>43.5</v>
      </c>
      <c r="O1680" s="46">
        <v>30</v>
      </c>
      <c r="P1680" s="46">
        <v>30</v>
      </c>
      <c r="Q1680" s="73">
        <f t="shared" si="553"/>
        <v>0.039</v>
      </c>
      <c r="R1680" s="67">
        <f t="shared" si="554"/>
        <v>0.23</v>
      </c>
      <c r="S1680" s="74">
        <f t="shared" si="555"/>
        <v>0.4</v>
      </c>
      <c r="T1680" s="51">
        <v>19.2</v>
      </c>
      <c r="U1680" s="52" t="s">
        <v>4005</v>
      </c>
      <c r="V1680" s="26">
        <f>IF(E1680="","",SUMIF(OUTBOUND!$G:$G,WMS!E1680,OUTBOUND!$L:$L))</f>
        <v>0</v>
      </c>
      <c r="W1680" s="26">
        <f>IF(E1680="","",SUMIF(OUTBOUND!$G:$G,WMS!E1680,OUTBOUND!$M:$M))</f>
        <v>0</v>
      </c>
      <c r="X1680" s="73">
        <f>IF(E1680="","",SUMIF(OUTBOUND!$G:$G,WMS!E1680,OUTBOUND!$O:$O))</f>
        <v>0</v>
      </c>
      <c r="Y1680" s="73">
        <f>IF(E1680="","",SUMIF(OUTBOUND!$G:$G,WMS!E1680,OUTBOUND!$AC:$AC))</f>
        <v>0</v>
      </c>
      <c r="Z1680" s="73">
        <f>IF(E1680="","",SUMIF(OUTBOUND!$G:$G,WMS!E1680,OUTBOUND!$P:$P))</f>
        <v>0</v>
      </c>
      <c r="AA1680" s="26">
        <f t="shared" si="556"/>
        <v>6</v>
      </c>
      <c r="AB1680" s="26">
        <f t="shared" si="557"/>
        <v>48</v>
      </c>
      <c r="AC1680" s="73">
        <f t="shared" si="558"/>
        <v>21.9</v>
      </c>
      <c r="AD1680" s="73">
        <f t="shared" si="559"/>
        <v>19.2</v>
      </c>
      <c r="AE1680" s="73">
        <f t="shared" si="560"/>
        <v>0.23</v>
      </c>
      <c r="AF1680" s="82" t="b">
        <f t="shared" si="561"/>
        <v>1</v>
      </c>
    </row>
    <row r="1681" spans="1:32">
      <c r="A1681" s="43" t="s">
        <v>3685</v>
      </c>
      <c r="B1681" s="19" t="s">
        <v>2740</v>
      </c>
      <c r="C1681" s="19" t="s">
        <v>4748</v>
      </c>
      <c r="D1681" s="19">
        <v>42232568</v>
      </c>
      <c r="E1681" s="58" t="str">
        <f t="shared" si="550"/>
        <v>KG-ARI-1911-00212-05119/42232568</v>
      </c>
      <c r="F1681" s="19" t="s">
        <v>2742</v>
      </c>
      <c r="G1681" s="19" t="s">
        <v>2752</v>
      </c>
      <c r="H1681" s="45">
        <v>43766</v>
      </c>
      <c r="I1681" s="46">
        <v>2</v>
      </c>
      <c r="J1681" s="46">
        <v>16</v>
      </c>
      <c r="K1681" s="67">
        <f t="shared" si="551"/>
        <v>8</v>
      </c>
      <c r="L1681" s="47">
        <v>2.8</v>
      </c>
      <c r="M1681" s="68">
        <f t="shared" si="552"/>
        <v>5.6</v>
      </c>
      <c r="N1681" s="46">
        <v>39.5</v>
      </c>
      <c r="O1681" s="46">
        <v>29</v>
      </c>
      <c r="P1681" s="46">
        <v>29</v>
      </c>
      <c r="Q1681" s="73">
        <f t="shared" si="553"/>
        <v>0.033</v>
      </c>
      <c r="R1681" s="67">
        <f t="shared" si="554"/>
        <v>0.07</v>
      </c>
      <c r="S1681" s="74">
        <f t="shared" si="555"/>
        <v>0.3</v>
      </c>
      <c r="T1681" s="51">
        <v>4.8</v>
      </c>
      <c r="U1681" s="52" t="s">
        <v>4005</v>
      </c>
      <c r="V1681" s="26">
        <f>IF(E1681="","",SUMIF(OUTBOUND!$G:$G,WMS!E1681,OUTBOUND!$L:$L))</f>
        <v>0</v>
      </c>
      <c r="W1681" s="26">
        <f>IF(E1681="","",SUMIF(OUTBOUND!$G:$G,WMS!E1681,OUTBOUND!$M:$M))</f>
        <v>0</v>
      </c>
      <c r="X1681" s="73">
        <f>IF(E1681="","",SUMIF(OUTBOUND!$G:$G,WMS!E1681,OUTBOUND!$O:$O))</f>
        <v>0</v>
      </c>
      <c r="Y1681" s="73">
        <f>IF(E1681="","",SUMIF(OUTBOUND!$G:$G,WMS!E1681,OUTBOUND!$AC:$AC))</f>
        <v>0</v>
      </c>
      <c r="Z1681" s="73">
        <f>IF(E1681="","",SUMIF(OUTBOUND!$G:$G,WMS!E1681,OUTBOUND!$P:$P))</f>
        <v>0</v>
      </c>
      <c r="AA1681" s="26">
        <f t="shared" si="556"/>
        <v>2</v>
      </c>
      <c r="AB1681" s="26">
        <f t="shared" si="557"/>
        <v>16</v>
      </c>
      <c r="AC1681" s="73">
        <f t="shared" si="558"/>
        <v>5.6</v>
      </c>
      <c r="AD1681" s="73">
        <f t="shared" si="559"/>
        <v>4.8</v>
      </c>
      <c r="AE1681" s="73">
        <f t="shared" si="560"/>
        <v>0.07</v>
      </c>
      <c r="AF1681" s="82" t="b">
        <f t="shared" si="561"/>
        <v>1</v>
      </c>
    </row>
    <row r="1682" spans="1:32">
      <c r="A1682" s="43" t="s">
        <v>3685</v>
      </c>
      <c r="B1682" s="19" t="s">
        <v>2740</v>
      </c>
      <c r="C1682" s="19" t="s">
        <v>4748</v>
      </c>
      <c r="D1682" s="19">
        <v>42634430</v>
      </c>
      <c r="E1682" s="58" t="str">
        <f t="shared" si="550"/>
        <v>KG-ARI-1911-00212-05119/42634430</v>
      </c>
      <c r="F1682" s="19" t="s">
        <v>2742</v>
      </c>
      <c r="G1682" s="19" t="s">
        <v>2753</v>
      </c>
      <c r="H1682" s="45">
        <v>43766</v>
      </c>
      <c r="I1682" s="46">
        <v>6</v>
      </c>
      <c r="J1682" s="46">
        <v>48</v>
      </c>
      <c r="K1682" s="67">
        <f t="shared" si="551"/>
        <v>8</v>
      </c>
      <c r="L1682" s="47">
        <v>2.95</v>
      </c>
      <c r="M1682" s="68">
        <f t="shared" si="552"/>
        <v>17.7</v>
      </c>
      <c r="N1682" s="46">
        <v>34</v>
      </c>
      <c r="O1682" s="46">
        <v>28</v>
      </c>
      <c r="P1682" s="46">
        <v>28.5</v>
      </c>
      <c r="Q1682" s="73">
        <f t="shared" si="553"/>
        <v>0.027</v>
      </c>
      <c r="R1682" s="67">
        <f t="shared" si="554"/>
        <v>0.16</v>
      </c>
      <c r="S1682" s="74">
        <f t="shared" si="555"/>
        <v>0.29625</v>
      </c>
      <c r="T1682" s="51">
        <v>14.22</v>
      </c>
      <c r="U1682" s="52" t="s">
        <v>4277</v>
      </c>
      <c r="V1682" s="26">
        <f>IF(E1682="","",SUMIF(OUTBOUND!$G:$G,WMS!E1682,OUTBOUND!$L:$L))</f>
        <v>0</v>
      </c>
      <c r="W1682" s="26">
        <f>IF(E1682="","",SUMIF(OUTBOUND!$G:$G,WMS!E1682,OUTBOUND!$M:$M))</f>
        <v>0</v>
      </c>
      <c r="X1682" s="73">
        <f>IF(E1682="","",SUMIF(OUTBOUND!$G:$G,WMS!E1682,OUTBOUND!$O:$O))</f>
        <v>0</v>
      </c>
      <c r="Y1682" s="73">
        <f>IF(E1682="","",SUMIF(OUTBOUND!$G:$G,WMS!E1682,OUTBOUND!$AC:$AC))</f>
        <v>0</v>
      </c>
      <c r="Z1682" s="73">
        <f>IF(E1682="","",SUMIF(OUTBOUND!$G:$G,WMS!E1682,OUTBOUND!$P:$P))</f>
        <v>0</v>
      </c>
      <c r="AA1682" s="26">
        <f t="shared" si="556"/>
        <v>6</v>
      </c>
      <c r="AB1682" s="26">
        <f t="shared" si="557"/>
        <v>48</v>
      </c>
      <c r="AC1682" s="73">
        <f t="shared" si="558"/>
        <v>17.7</v>
      </c>
      <c r="AD1682" s="73">
        <f t="shared" si="559"/>
        <v>14.22</v>
      </c>
      <c r="AE1682" s="73">
        <f t="shared" si="560"/>
        <v>0.16</v>
      </c>
      <c r="AF1682" s="82" t="b">
        <f t="shared" si="561"/>
        <v>1</v>
      </c>
    </row>
    <row r="1683" spans="1:32">
      <c r="A1683" s="43" t="s">
        <v>3685</v>
      </c>
      <c r="B1683" s="19" t="s">
        <v>2740</v>
      </c>
      <c r="C1683" s="19" t="s">
        <v>4748</v>
      </c>
      <c r="D1683" s="19">
        <v>42232551</v>
      </c>
      <c r="E1683" s="58" t="str">
        <f t="shared" si="550"/>
        <v>KG-ARI-1911-00212-05119/42232551</v>
      </c>
      <c r="F1683" s="19" t="s">
        <v>2742</v>
      </c>
      <c r="G1683" s="19" t="s">
        <v>2754</v>
      </c>
      <c r="H1683" s="45">
        <v>43766</v>
      </c>
      <c r="I1683" s="46">
        <v>16</v>
      </c>
      <c r="J1683" s="46">
        <v>96</v>
      </c>
      <c r="K1683" s="67">
        <f t="shared" si="551"/>
        <v>6</v>
      </c>
      <c r="L1683" s="47">
        <v>2.4</v>
      </c>
      <c r="M1683" s="68">
        <f t="shared" si="552"/>
        <v>38.4</v>
      </c>
      <c r="N1683" s="46">
        <v>52</v>
      </c>
      <c r="O1683" s="46">
        <v>24</v>
      </c>
      <c r="P1683" s="46">
        <v>26.5</v>
      </c>
      <c r="Q1683" s="73">
        <f t="shared" si="553"/>
        <v>0.033</v>
      </c>
      <c r="R1683" s="67">
        <f t="shared" si="554"/>
        <v>0.53</v>
      </c>
      <c r="S1683" s="74">
        <f t="shared" si="555"/>
        <v>0.333333333333333</v>
      </c>
      <c r="T1683" s="51">
        <v>32</v>
      </c>
      <c r="U1683" s="52" t="s">
        <v>4066</v>
      </c>
      <c r="V1683" s="26">
        <f>IF(E1683="","",SUMIF(OUTBOUND!$G:$G,WMS!E1683,OUTBOUND!$L:$L))</f>
        <v>0</v>
      </c>
      <c r="W1683" s="26">
        <f>IF(E1683="","",SUMIF(OUTBOUND!$G:$G,WMS!E1683,OUTBOUND!$M:$M))</f>
        <v>0</v>
      </c>
      <c r="X1683" s="73">
        <f>IF(E1683="","",SUMIF(OUTBOUND!$G:$G,WMS!E1683,OUTBOUND!$O:$O))</f>
        <v>0</v>
      </c>
      <c r="Y1683" s="73">
        <f>IF(E1683="","",SUMIF(OUTBOUND!$G:$G,WMS!E1683,OUTBOUND!$AC:$AC))</f>
        <v>0</v>
      </c>
      <c r="Z1683" s="73">
        <f>IF(E1683="","",SUMIF(OUTBOUND!$G:$G,WMS!E1683,OUTBOUND!$P:$P))</f>
        <v>0</v>
      </c>
      <c r="AA1683" s="26">
        <f t="shared" si="556"/>
        <v>16</v>
      </c>
      <c r="AB1683" s="26">
        <f t="shared" si="557"/>
        <v>96</v>
      </c>
      <c r="AC1683" s="73">
        <f t="shared" si="558"/>
        <v>38.4</v>
      </c>
      <c r="AD1683" s="73">
        <f t="shared" si="559"/>
        <v>32</v>
      </c>
      <c r="AE1683" s="73">
        <f t="shared" si="560"/>
        <v>0.53</v>
      </c>
      <c r="AF1683" s="82" t="b">
        <f t="shared" si="561"/>
        <v>1</v>
      </c>
    </row>
    <row r="1684" spans="1:32">
      <c r="A1684" s="43" t="s">
        <v>3685</v>
      </c>
      <c r="B1684" s="19" t="s">
        <v>2740</v>
      </c>
      <c r="C1684" s="19" t="s">
        <v>4748</v>
      </c>
      <c r="D1684" s="19">
        <v>42756149</v>
      </c>
      <c r="E1684" s="58" t="str">
        <f t="shared" si="550"/>
        <v>KG-ARI-1911-00212-05119/42756149</v>
      </c>
      <c r="F1684" s="19" t="s">
        <v>2742</v>
      </c>
      <c r="G1684" s="19" t="s">
        <v>2755</v>
      </c>
      <c r="H1684" s="45">
        <v>43766</v>
      </c>
      <c r="I1684" s="46">
        <v>5</v>
      </c>
      <c r="J1684" s="46">
        <v>30</v>
      </c>
      <c r="K1684" s="67">
        <f t="shared" si="551"/>
        <v>6</v>
      </c>
      <c r="L1684" s="47">
        <v>2.7</v>
      </c>
      <c r="M1684" s="68">
        <f t="shared" si="552"/>
        <v>13.5</v>
      </c>
      <c r="N1684" s="46">
        <v>51</v>
      </c>
      <c r="O1684" s="46">
        <v>26</v>
      </c>
      <c r="P1684" s="46">
        <v>34.5</v>
      </c>
      <c r="Q1684" s="73">
        <f t="shared" si="553"/>
        <v>0.046</v>
      </c>
      <c r="R1684" s="67">
        <f t="shared" si="554"/>
        <v>0.23</v>
      </c>
      <c r="S1684" s="74">
        <f t="shared" si="555"/>
        <v>0.355</v>
      </c>
      <c r="T1684" s="51">
        <v>10.65</v>
      </c>
      <c r="U1684" s="52" t="s">
        <v>4749</v>
      </c>
      <c r="V1684" s="26">
        <f>IF(E1684="","",SUMIF(OUTBOUND!$G:$G,WMS!E1684,OUTBOUND!$L:$L))</f>
        <v>0</v>
      </c>
      <c r="W1684" s="26">
        <f>IF(E1684="","",SUMIF(OUTBOUND!$G:$G,WMS!E1684,OUTBOUND!$M:$M))</f>
        <v>0</v>
      </c>
      <c r="X1684" s="73">
        <f>IF(E1684="","",SUMIF(OUTBOUND!$G:$G,WMS!E1684,OUTBOUND!$O:$O))</f>
        <v>0</v>
      </c>
      <c r="Y1684" s="73">
        <f>IF(E1684="","",SUMIF(OUTBOUND!$G:$G,WMS!E1684,OUTBOUND!$AC:$AC))</f>
        <v>0</v>
      </c>
      <c r="Z1684" s="73">
        <f>IF(E1684="","",SUMIF(OUTBOUND!$G:$G,WMS!E1684,OUTBOUND!$P:$P))</f>
        <v>0</v>
      </c>
      <c r="AA1684" s="26">
        <f t="shared" si="556"/>
        <v>5</v>
      </c>
      <c r="AB1684" s="26">
        <f t="shared" si="557"/>
        <v>30</v>
      </c>
      <c r="AC1684" s="73">
        <f t="shared" si="558"/>
        <v>13.5</v>
      </c>
      <c r="AD1684" s="73">
        <f t="shared" si="559"/>
        <v>10.65</v>
      </c>
      <c r="AE1684" s="73">
        <f t="shared" si="560"/>
        <v>0.23</v>
      </c>
      <c r="AF1684" s="82" t="b">
        <f t="shared" si="561"/>
        <v>1</v>
      </c>
    </row>
    <row r="1685" spans="1:32">
      <c r="A1685" s="43" t="s">
        <v>3685</v>
      </c>
      <c r="B1685" s="19" t="s">
        <v>2740</v>
      </c>
      <c r="C1685" s="19" t="s">
        <v>4747</v>
      </c>
      <c r="D1685" s="19">
        <v>42771036</v>
      </c>
      <c r="E1685" s="58" t="str">
        <f t="shared" si="550"/>
        <v>KG-ARI-2003-00225-05880/42771036</v>
      </c>
      <c r="F1685" s="19" t="s">
        <v>2742</v>
      </c>
      <c r="G1685" s="19" t="s">
        <v>2756</v>
      </c>
      <c r="H1685" s="45">
        <v>43766</v>
      </c>
      <c r="I1685" s="46">
        <v>4</v>
      </c>
      <c r="J1685" s="46">
        <v>64</v>
      </c>
      <c r="K1685" s="67">
        <f t="shared" si="551"/>
        <v>16</v>
      </c>
      <c r="L1685" s="47">
        <v>5.2</v>
      </c>
      <c r="M1685" s="68">
        <f t="shared" si="552"/>
        <v>20.8</v>
      </c>
      <c r="N1685" s="46">
        <v>62.5</v>
      </c>
      <c r="O1685" s="46">
        <v>30</v>
      </c>
      <c r="P1685" s="46">
        <v>29.5</v>
      </c>
      <c r="Q1685" s="73">
        <f t="shared" si="553"/>
        <v>0.055</v>
      </c>
      <c r="R1685" s="67">
        <f t="shared" si="554"/>
        <v>0.22</v>
      </c>
      <c r="S1685" s="74">
        <f t="shared" si="555"/>
        <v>0.275</v>
      </c>
      <c r="T1685" s="51">
        <v>17.6</v>
      </c>
      <c r="U1685" s="79" t="s">
        <v>3564</v>
      </c>
      <c r="V1685" s="26">
        <f>IF(E1685="","",SUMIF(OUTBOUND!$G:$G,WMS!E1685,OUTBOUND!$L:$L))</f>
        <v>0</v>
      </c>
      <c r="W1685" s="26">
        <f>IF(E1685="","",SUMIF(OUTBOUND!$G:$G,WMS!E1685,OUTBOUND!$M:$M))</f>
        <v>0</v>
      </c>
      <c r="X1685" s="73">
        <f>IF(E1685="","",SUMIF(OUTBOUND!$G:$G,WMS!E1685,OUTBOUND!$O:$O))</f>
        <v>0</v>
      </c>
      <c r="Y1685" s="73">
        <f>IF(E1685="","",SUMIF(OUTBOUND!$G:$G,WMS!E1685,OUTBOUND!$AC:$AC))</f>
        <v>0</v>
      </c>
      <c r="Z1685" s="73">
        <f>IF(E1685="","",SUMIF(OUTBOUND!$G:$G,WMS!E1685,OUTBOUND!$P:$P))</f>
        <v>0</v>
      </c>
      <c r="AA1685" s="26">
        <f t="shared" si="556"/>
        <v>4</v>
      </c>
      <c r="AB1685" s="26">
        <f t="shared" si="557"/>
        <v>64</v>
      </c>
      <c r="AC1685" s="73">
        <f t="shared" si="558"/>
        <v>20.8</v>
      </c>
      <c r="AD1685" s="73">
        <f t="shared" si="559"/>
        <v>17.6</v>
      </c>
      <c r="AE1685" s="73">
        <f t="shared" si="560"/>
        <v>0.22</v>
      </c>
      <c r="AF1685" s="82" t="b">
        <f t="shared" si="561"/>
        <v>1</v>
      </c>
    </row>
    <row r="1686" spans="1:32">
      <c r="A1686" s="43" t="s">
        <v>3685</v>
      </c>
      <c r="B1686" s="19" t="s">
        <v>2740</v>
      </c>
      <c r="C1686" s="19" t="s">
        <v>4748</v>
      </c>
      <c r="D1686" s="19">
        <v>42184935</v>
      </c>
      <c r="E1686" s="58" t="str">
        <f t="shared" si="550"/>
        <v>KG-ARI-1911-00212-05119/42184935</v>
      </c>
      <c r="F1686" s="19" t="s">
        <v>2742</v>
      </c>
      <c r="G1686" s="19" t="s">
        <v>2758</v>
      </c>
      <c r="H1686" s="45">
        <v>43766</v>
      </c>
      <c r="I1686" s="46">
        <v>29</v>
      </c>
      <c r="J1686" s="46">
        <v>58</v>
      </c>
      <c r="K1686" s="67">
        <f t="shared" si="551"/>
        <v>2</v>
      </c>
      <c r="L1686" s="47">
        <v>5.45</v>
      </c>
      <c r="M1686" s="68">
        <f t="shared" si="552"/>
        <v>158.05</v>
      </c>
      <c r="N1686" s="46">
        <v>47.5</v>
      </c>
      <c r="O1686" s="46">
        <v>41</v>
      </c>
      <c r="P1686" s="46">
        <v>53.5</v>
      </c>
      <c r="Q1686" s="73">
        <f t="shared" si="553"/>
        <v>0.104</v>
      </c>
      <c r="R1686" s="67">
        <f t="shared" si="554"/>
        <v>3.02</v>
      </c>
      <c r="S1686" s="74">
        <f t="shared" si="555"/>
        <v>2.75</v>
      </c>
      <c r="T1686" s="51">
        <v>159.5</v>
      </c>
      <c r="U1686" s="52" t="s">
        <v>3678</v>
      </c>
      <c r="V1686" s="26">
        <f>IF(E1686="","",SUMIF(OUTBOUND!$G:$G,WMS!E1686,OUTBOUND!$L:$L))</f>
        <v>0</v>
      </c>
      <c r="W1686" s="26">
        <f>IF(E1686="","",SUMIF(OUTBOUND!$G:$G,WMS!E1686,OUTBOUND!$M:$M))</f>
        <v>0</v>
      </c>
      <c r="X1686" s="73">
        <f>IF(E1686="","",SUMIF(OUTBOUND!$G:$G,WMS!E1686,OUTBOUND!$O:$O))</f>
        <v>0</v>
      </c>
      <c r="Y1686" s="73">
        <f>IF(E1686="","",SUMIF(OUTBOUND!$G:$G,WMS!E1686,OUTBOUND!$AC:$AC))</f>
        <v>0</v>
      </c>
      <c r="Z1686" s="73">
        <f>IF(E1686="","",SUMIF(OUTBOUND!$G:$G,WMS!E1686,OUTBOUND!$P:$P))</f>
        <v>0</v>
      </c>
      <c r="AA1686" s="26">
        <f t="shared" si="556"/>
        <v>29</v>
      </c>
      <c r="AB1686" s="26">
        <f t="shared" si="557"/>
        <v>58</v>
      </c>
      <c r="AC1686" s="73">
        <f t="shared" si="558"/>
        <v>158.05</v>
      </c>
      <c r="AD1686" s="73">
        <f t="shared" si="559"/>
        <v>159.5</v>
      </c>
      <c r="AE1686" s="73">
        <f t="shared" si="560"/>
        <v>3.02</v>
      </c>
      <c r="AF1686" s="82" t="b">
        <f t="shared" si="561"/>
        <v>1</v>
      </c>
    </row>
    <row r="1687" spans="1:32">
      <c r="A1687" s="43" t="s">
        <v>3685</v>
      </c>
      <c r="B1687" s="19" t="s">
        <v>2740</v>
      </c>
      <c r="C1687" s="19" t="s">
        <v>4748</v>
      </c>
      <c r="D1687" s="19">
        <v>42743262</v>
      </c>
      <c r="E1687" s="58" t="str">
        <f t="shared" si="550"/>
        <v>KG-ARI-1911-00212-05119/42743262</v>
      </c>
      <c r="F1687" s="19" t="s">
        <v>2742</v>
      </c>
      <c r="G1687" s="19" t="s">
        <v>2755</v>
      </c>
      <c r="H1687" s="45">
        <v>43766</v>
      </c>
      <c r="I1687" s="46">
        <v>14</v>
      </c>
      <c r="J1687" s="46">
        <v>84</v>
      </c>
      <c r="K1687" s="67">
        <f t="shared" si="551"/>
        <v>6</v>
      </c>
      <c r="L1687" s="47">
        <v>2.7</v>
      </c>
      <c r="M1687" s="68">
        <f t="shared" si="552"/>
        <v>37.8</v>
      </c>
      <c r="N1687" s="46">
        <v>44</v>
      </c>
      <c r="O1687" s="46">
        <v>29</v>
      </c>
      <c r="P1687" s="46">
        <v>36.5</v>
      </c>
      <c r="Q1687" s="73">
        <f t="shared" si="553"/>
        <v>0.047</v>
      </c>
      <c r="R1687" s="67">
        <f t="shared" si="554"/>
        <v>0.65</v>
      </c>
      <c r="S1687" s="74">
        <f t="shared" si="555"/>
        <v>0.416666666666667</v>
      </c>
      <c r="T1687" s="51">
        <v>35</v>
      </c>
      <c r="U1687" s="79" t="s">
        <v>3564</v>
      </c>
      <c r="V1687" s="26">
        <f>IF(E1687="","",SUMIF(OUTBOUND!$G:$G,WMS!E1687,OUTBOUND!$L:$L))</f>
        <v>0</v>
      </c>
      <c r="W1687" s="26">
        <f>IF(E1687="","",SUMIF(OUTBOUND!$G:$G,WMS!E1687,OUTBOUND!$M:$M))</f>
        <v>0</v>
      </c>
      <c r="X1687" s="73">
        <f>IF(E1687="","",SUMIF(OUTBOUND!$G:$G,WMS!E1687,OUTBOUND!$O:$O))</f>
        <v>0</v>
      </c>
      <c r="Y1687" s="73">
        <f>IF(E1687="","",SUMIF(OUTBOUND!$G:$G,WMS!E1687,OUTBOUND!$AC:$AC))</f>
        <v>0</v>
      </c>
      <c r="Z1687" s="73">
        <f>IF(E1687="","",SUMIF(OUTBOUND!$G:$G,WMS!E1687,OUTBOUND!$P:$P))</f>
        <v>0</v>
      </c>
      <c r="AA1687" s="26">
        <f t="shared" si="556"/>
        <v>14</v>
      </c>
      <c r="AB1687" s="26">
        <f t="shared" si="557"/>
        <v>84</v>
      </c>
      <c r="AC1687" s="73">
        <f t="shared" si="558"/>
        <v>37.8</v>
      </c>
      <c r="AD1687" s="73">
        <f t="shared" si="559"/>
        <v>35</v>
      </c>
      <c r="AE1687" s="73">
        <f t="shared" si="560"/>
        <v>0.65</v>
      </c>
      <c r="AF1687" s="82" t="b">
        <f t="shared" si="561"/>
        <v>1</v>
      </c>
    </row>
    <row r="1688" spans="1:32">
      <c r="A1688" s="43" t="s">
        <v>3685</v>
      </c>
      <c r="B1688" s="19" t="s">
        <v>2740</v>
      </c>
      <c r="C1688" s="19" t="s">
        <v>4748</v>
      </c>
      <c r="D1688" s="19">
        <v>42745587</v>
      </c>
      <c r="E1688" s="58" t="str">
        <f t="shared" si="550"/>
        <v>KG-ARI-1911-00212-05119/42745587</v>
      </c>
      <c r="F1688" s="19" t="s">
        <v>2742</v>
      </c>
      <c r="G1688" s="19" t="s">
        <v>2759</v>
      </c>
      <c r="H1688" s="45">
        <v>43766</v>
      </c>
      <c r="I1688" s="46">
        <v>4</v>
      </c>
      <c r="J1688" s="46">
        <v>24</v>
      </c>
      <c r="K1688" s="67">
        <f t="shared" si="551"/>
        <v>6</v>
      </c>
      <c r="L1688" s="47">
        <v>1.2</v>
      </c>
      <c r="M1688" s="68">
        <f t="shared" si="552"/>
        <v>4.8</v>
      </c>
      <c r="N1688" s="46">
        <v>47.5</v>
      </c>
      <c r="O1688" s="46">
        <v>21</v>
      </c>
      <c r="P1688" s="46">
        <v>23.5</v>
      </c>
      <c r="Q1688" s="73">
        <f t="shared" si="553"/>
        <v>0.023</v>
      </c>
      <c r="R1688" s="67">
        <f t="shared" si="554"/>
        <v>0.09</v>
      </c>
      <c r="S1688" s="74">
        <f t="shared" si="555"/>
        <v>0.133333333333333</v>
      </c>
      <c r="T1688" s="51">
        <v>3.2</v>
      </c>
      <c r="U1688" s="52" t="s">
        <v>4066</v>
      </c>
      <c r="V1688" s="26">
        <f>IF(E1688="","",SUMIF(OUTBOUND!$G:$G,WMS!E1688,OUTBOUND!$L:$L))</f>
        <v>0</v>
      </c>
      <c r="W1688" s="26">
        <f>IF(E1688="","",SUMIF(OUTBOUND!$G:$G,WMS!E1688,OUTBOUND!$M:$M))</f>
        <v>0</v>
      </c>
      <c r="X1688" s="73">
        <f>IF(E1688="","",SUMIF(OUTBOUND!$G:$G,WMS!E1688,OUTBOUND!$O:$O))</f>
        <v>0</v>
      </c>
      <c r="Y1688" s="73">
        <f>IF(E1688="","",SUMIF(OUTBOUND!$G:$G,WMS!E1688,OUTBOUND!$AC:$AC))</f>
        <v>0</v>
      </c>
      <c r="Z1688" s="73">
        <f>IF(E1688="","",SUMIF(OUTBOUND!$G:$G,WMS!E1688,OUTBOUND!$P:$P))</f>
        <v>0</v>
      </c>
      <c r="AA1688" s="26">
        <f t="shared" si="556"/>
        <v>4</v>
      </c>
      <c r="AB1688" s="26">
        <f t="shared" si="557"/>
        <v>24</v>
      </c>
      <c r="AC1688" s="73">
        <f t="shared" si="558"/>
        <v>4.8</v>
      </c>
      <c r="AD1688" s="73">
        <f t="shared" si="559"/>
        <v>3.2</v>
      </c>
      <c r="AE1688" s="73">
        <f t="shared" si="560"/>
        <v>0.09</v>
      </c>
      <c r="AF1688" s="82" t="b">
        <f t="shared" si="561"/>
        <v>1</v>
      </c>
    </row>
    <row r="1689" spans="1:32">
      <c r="A1689" s="43" t="s">
        <v>3685</v>
      </c>
      <c r="B1689" s="19" t="s">
        <v>2740</v>
      </c>
      <c r="C1689" s="19" t="s">
        <v>4748</v>
      </c>
      <c r="D1689" s="19">
        <v>42745594</v>
      </c>
      <c r="E1689" s="58" t="str">
        <f t="shared" si="550"/>
        <v>KG-ARI-1911-00212-05119/42745594</v>
      </c>
      <c r="F1689" s="19" t="s">
        <v>2742</v>
      </c>
      <c r="G1689" s="19" t="s">
        <v>2761</v>
      </c>
      <c r="H1689" s="45">
        <v>43766</v>
      </c>
      <c r="I1689" s="46">
        <v>6</v>
      </c>
      <c r="J1689" s="46">
        <v>36</v>
      </c>
      <c r="K1689" s="67">
        <f t="shared" si="551"/>
        <v>6</v>
      </c>
      <c r="L1689" s="47">
        <v>1</v>
      </c>
      <c r="M1689" s="68">
        <f t="shared" si="552"/>
        <v>6</v>
      </c>
      <c r="N1689" s="46">
        <v>46</v>
      </c>
      <c r="O1689" s="46">
        <v>23</v>
      </c>
      <c r="P1689" s="46">
        <v>18</v>
      </c>
      <c r="Q1689" s="73">
        <f t="shared" si="553"/>
        <v>0.019</v>
      </c>
      <c r="R1689" s="67">
        <f t="shared" si="554"/>
        <v>0.11</v>
      </c>
      <c r="S1689" s="74">
        <f t="shared" si="555"/>
        <v>0.108333333333333</v>
      </c>
      <c r="T1689" s="51">
        <v>3.9</v>
      </c>
      <c r="U1689" s="52" t="s">
        <v>4066</v>
      </c>
      <c r="V1689" s="26">
        <f>IF(E1689="","",SUMIF(OUTBOUND!$G:$G,WMS!E1689,OUTBOUND!$L:$L))</f>
        <v>0</v>
      </c>
      <c r="W1689" s="26">
        <f>IF(E1689="","",SUMIF(OUTBOUND!$G:$G,WMS!E1689,OUTBOUND!$M:$M))</f>
        <v>0</v>
      </c>
      <c r="X1689" s="73">
        <f>IF(E1689="","",SUMIF(OUTBOUND!$G:$G,WMS!E1689,OUTBOUND!$O:$O))</f>
        <v>0</v>
      </c>
      <c r="Y1689" s="73">
        <f>IF(E1689="","",SUMIF(OUTBOUND!$G:$G,WMS!E1689,OUTBOUND!$AC:$AC))</f>
        <v>0</v>
      </c>
      <c r="Z1689" s="73">
        <f>IF(E1689="","",SUMIF(OUTBOUND!$G:$G,WMS!E1689,OUTBOUND!$P:$P))</f>
        <v>0</v>
      </c>
      <c r="AA1689" s="26">
        <f t="shared" si="556"/>
        <v>6</v>
      </c>
      <c r="AB1689" s="26">
        <f t="shared" si="557"/>
        <v>36</v>
      </c>
      <c r="AC1689" s="73">
        <f t="shared" si="558"/>
        <v>6</v>
      </c>
      <c r="AD1689" s="73">
        <f t="shared" si="559"/>
        <v>3.9</v>
      </c>
      <c r="AE1689" s="73">
        <f t="shared" si="560"/>
        <v>0.11</v>
      </c>
      <c r="AF1689" s="82" t="b">
        <f t="shared" si="561"/>
        <v>1</v>
      </c>
    </row>
    <row r="1690" spans="1:32">
      <c r="A1690" s="43" t="s">
        <v>3685</v>
      </c>
      <c r="B1690" s="19" t="s">
        <v>2740</v>
      </c>
      <c r="C1690" s="19" t="s">
        <v>4748</v>
      </c>
      <c r="D1690" s="19">
        <v>42690078</v>
      </c>
      <c r="E1690" s="58" t="str">
        <f t="shared" si="550"/>
        <v>KG-ARI-1911-00212-05119/42690078</v>
      </c>
      <c r="F1690" s="19" t="s">
        <v>2742</v>
      </c>
      <c r="G1690" s="19" t="s">
        <v>2763</v>
      </c>
      <c r="H1690" s="45">
        <v>43766</v>
      </c>
      <c r="I1690" s="46">
        <v>18</v>
      </c>
      <c r="J1690" s="46">
        <v>108</v>
      </c>
      <c r="K1690" s="67">
        <f t="shared" si="551"/>
        <v>6</v>
      </c>
      <c r="L1690" s="47">
        <v>1.8</v>
      </c>
      <c r="M1690" s="68">
        <f t="shared" si="552"/>
        <v>32.4</v>
      </c>
      <c r="N1690" s="46">
        <v>23.5</v>
      </c>
      <c r="O1690" s="46">
        <v>23</v>
      </c>
      <c r="P1690" s="46">
        <v>37.5</v>
      </c>
      <c r="Q1690" s="73">
        <f t="shared" si="553"/>
        <v>0.02</v>
      </c>
      <c r="R1690" s="67">
        <f t="shared" si="554"/>
        <v>0.36</v>
      </c>
      <c r="S1690" s="74">
        <f t="shared" si="555"/>
        <v>0.266666666666667</v>
      </c>
      <c r="T1690" s="51">
        <v>28.8</v>
      </c>
      <c r="U1690" s="52" t="s">
        <v>4730</v>
      </c>
      <c r="V1690" s="26">
        <f>IF(E1690="","",SUMIF(OUTBOUND!$G:$G,WMS!E1690,OUTBOUND!$L:$L))</f>
        <v>0</v>
      </c>
      <c r="W1690" s="26">
        <f>IF(E1690="","",SUMIF(OUTBOUND!$G:$G,WMS!E1690,OUTBOUND!$M:$M))</f>
        <v>0</v>
      </c>
      <c r="X1690" s="73">
        <f>IF(E1690="","",SUMIF(OUTBOUND!$G:$G,WMS!E1690,OUTBOUND!$O:$O))</f>
        <v>0</v>
      </c>
      <c r="Y1690" s="73">
        <f>IF(E1690="","",SUMIF(OUTBOUND!$G:$G,WMS!E1690,OUTBOUND!$AC:$AC))</f>
        <v>0</v>
      </c>
      <c r="Z1690" s="73">
        <f>IF(E1690="","",SUMIF(OUTBOUND!$G:$G,WMS!E1690,OUTBOUND!$P:$P))</f>
        <v>0</v>
      </c>
      <c r="AA1690" s="26">
        <f t="shared" si="556"/>
        <v>18</v>
      </c>
      <c r="AB1690" s="26">
        <f t="shared" si="557"/>
        <v>108</v>
      </c>
      <c r="AC1690" s="73">
        <f t="shared" si="558"/>
        <v>32.4</v>
      </c>
      <c r="AD1690" s="73">
        <f t="shared" si="559"/>
        <v>28.8</v>
      </c>
      <c r="AE1690" s="73">
        <f t="shared" si="560"/>
        <v>0.36</v>
      </c>
      <c r="AF1690" s="82" t="b">
        <f t="shared" si="561"/>
        <v>1</v>
      </c>
    </row>
    <row r="1691" spans="1:32">
      <c r="A1691" s="43" t="s">
        <v>3685</v>
      </c>
      <c r="B1691" s="19" t="s">
        <v>2740</v>
      </c>
      <c r="C1691" s="19" t="s">
        <v>4748</v>
      </c>
      <c r="D1691" s="19">
        <v>42747536</v>
      </c>
      <c r="E1691" s="58" t="str">
        <f t="shared" si="550"/>
        <v>KG-ARI-1911-00212-05119/42747536</v>
      </c>
      <c r="F1691" s="19" t="s">
        <v>2742</v>
      </c>
      <c r="G1691" s="19" t="s">
        <v>2764</v>
      </c>
      <c r="H1691" s="45">
        <v>43766</v>
      </c>
      <c r="I1691" s="46">
        <v>9</v>
      </c>
      <c r="J1691" s="46">
        <v>72</v>
      </c>
      <c r="K1691" s="67">
        <f t="shared" si="551"/>
        <v>8</v>
      </c>
      <c r="L1691" s="47">
        <v>1.4</v>
      </c>
      <c r="M1691" s="68">
        <f t="shared" si="552"/>
        <v>12.6</v>
      </c>
      <c r="N1691" s="46">
        <v>42</v>
      </c>
      <c r="O1691" s="46">
        <v>20.5</v>
      </c>
      <c r="P1691" s="46">
        <v>33</v>
      </c>
      <c r="Q1691" s="73">
        <f t="shared" si="553"/>
        <v>0.028</v>
      </c>
      <c r="R1691" s="67">
        <f t="shared" si="554"/>
        <v>0.26</v>
      </c>
      <c r="S1691" s="74">
        <f t="shared" si="555"/>
        <v>0.125</v>
      </c>
      <c r="T1691" s="51">
        <v>9</v>
      </c>
      <c r="U1691" s="79" t="s">
        <v>3723</v>
      </c>
      <c r="V1691" s="26">
        <f>IF(E1691="","",SUMIF(OUTBOUND!$G:$G,WMS!E1691,OUTBOUND!$L:$L))</f>
        <v>0</v>
      </c>
      <c r="W1691" s="26">
        <f>IF(E1691="","",SUMIF(OUTBOUND!$G:$G,WMS!E1691,OUTBOUND!$M:$M))</f>
        <v>0</v>
      </c>
      <c r="X1691" s="73">
        <f>IF(E1691="","",SUMIF(OUTBOUND!$G:$G,WMS!E1691,OUTBOUND!$O:$O))</f>
        <v>0</v>
      </c>
      <c r="Y1691" s="73">
        <f>IF(E1691="","",SUMIF(OUTBOUND!$G:$G,WMS!E1691,OUTBOUND!$AC:$AC))</f>
        <v>0</v>
      </c>
      <c r="Z1691" s="73">
        <f>IF(E1691="","",SUMIF(OUTBOUND!$G:$G,WMS!E1691,OUTBOUND!$P:$P))</f>
        <v>0</v>
      </c>
      <c r="AA1691" s="26">
        <f t="shared" si="556"/>
        <v>9</v>
      </c>
      <c r="AB1691" s="26">
        <f t="shared" si="557"/>
        <v>72</v>
      </c>
      <c r="AC1691" s="73">
        <f t="shared" si="558"/>
        <v>12.6</v>
      </c>
      <c r="AD1691" s="73">
        <f t="shared" si="559"/>
        <v>9</v>
      </c>
      <c r="AE1691" s="73">
        <f t="shared" si="560"/>
        <v>0.26</v>
      </c>
      <c r="AF1691" s="82" t="b">
        <f t="shared" si="561"/>
        <v>1</v>
      </c>
    </row>
    <row r="1692" spans="1:32">
      <c r="A1692" s="43" t="s">
        <v>3685</v>
      </c>
      <c r="B1692" s="19" t="s">
        <v>2740</v>
      </c>
      <c r="C1692" s="19" t="s">
        <v>4748</v>
      </c>
      <c r="D1692" s="19">
        <v>42563075</v>
      </c>
      <c r="E1692" s="58" t="str">
        <f t="shared" si="550"/>
        <v>KG-ARI-1911-00212-05119/42563075</v>
      </c>
      <c r="F1692" s="19" t="s">
        <v>2742</v>
      </c>
      <c r="G1692" s="19" t="s">
        <v>2765</v>
      </c>
      <c r="H1692" s="45">
        <v>43766</v>
      </c>
      <c r="I1692" s="46">
        <v>8</v>
      </c>
      <c r="J1692" s="46">
        <v>48</v>
      </c>
      <c r="K1692" s="67">
        <f t="shared" si="551"/>
        <v>6</v>
      </c>
      <c r="L1692" s="47">
        <v>4.2</v>
      </c>
      <c r="M1692" s="68">
        <f t="shared" si="552"/>
        <v>33.6</v>
      </c>
      <c r="N1692" s="46">
        <v>51</v>
      </c>
      <c r="O1692" s="46">
        <v>16.5</v>
      </c>
      <c r="P1692" s="46">
        <v>57</v>
      </c>
      <c r="Q1692" s="73">
        <f t="shared" si="553"/>
        <v>0.048</v>
      </c>
      <c r="R1692" s="67">
        <f t="shared" si="554"/>
        <v>0.38</v>
      </c>
      <c r="S1692" s="74">
        <f t="shared" si="555"/>
        <v>0.6</v>
      </c>
      <c r="T1692" s="51">
        <v>28.8</v>
      </c>
      <c r="U1692" s="52" t="s">
        <v>4066</v>
      </c>
      <c r="V1692" s="26">
        <f>IF(E1692="","",SUMIF(OUTBOUND!$G:$G,WMS!E1692,OUTBOUND!$L:$L))</f>
        <v>0</v>
      </c>
      <c r="W1692" s="26">
        <f>IF(E1692="","",SUMIF(OUTBOUND!$G:$G,WMS!E1692,OUTBOUND!$M:$M))</f>
        <v>0</v>
      </c>
      <c r="X1692" s="73">
        <f>IF(E1692="","",SUMIF(OUTBOUND!$G:$G,WMS!E1692,OUTBOUND!$O:$O))</f>
        <v>0</v>
      </c>
      <c r="Y1692" s="73">
        <f>IF(E1692="","",SUMIF(OUTBOUND!$G:$G,WMS!E1692,OUTBOUND!$AC:$AC))</f>
        <v>0</v>
      </c>
      <c r="Z1692" s="73">
        <f>IF(E1692="","",SUMIF(OUTBOUND!$G:$G,WMS!E1692,OUTBOUND!$P:$P))</f>
        <v>0</v>
      </c>
      <c r="AA1692" s="26">
        <f t="shared" si="556"/>
        <v>8</v>
      </c>
      <c r="AB1692" s="26">
        <f t="shared" si="557"/>
        <v>48</v>
      </c>
      <c r="AC1692" s="73">
        <f t="shared" si="558"/>
        <v>33.6</v>
      </c>
      <c r="AD1692" s="73">
        <f t="shared" si="559"/>
        <v>28.8</v>
      </c>
      <c r="AE1692" s="73">
        <f t="shared" si="560"/>
        <v>0.38</v>
      </c>
      <c r="AF1692" s="82" t="b">
        <f t="shared" si="561"/>
        <v>1</v>
      </c>
    </row>
    <row r="1693" spans="1:32">
      <c r="A1693" s="43" t="s">
        <v>3685</v>
      </c>
      <c r="B1693" s="19" t="s">
        <v>2740</v>
      </c>
      <c r="C1693" s="19" t="s">
        <v>4748</v>
      </c>
      <c r="D1693" s="19">
        <v>42752240</v>
      </c>
      <c r="E1693" s="58" t="str">
        <f t="shared" si="550"/>
        <v>KG-ARI-1911-00212-05119/42752240</v>
      </c>
      <c r="F1693" s="19" t="s">
        <v>2742</v>
      </c>
      <c r="G1693" s="19" t="s">
        <v>2766</v>
      </c>
      <c r="H1693" s="45">
        <v>43766</v>
      </c>
      <c r="I1693" s="46">
        <v>18</v>
      </c>
      <c r="J1693" s="46">
        <v>72</v>
      </c>
      <c r="K1693" s="67">
        <f t="shared" si="551"/>
        <v>4</v>
      </c>
      <c r="L1693" s="47">
        <v>4.2</v>
      </c>
      <c r="M1693" s="68">
        <f t="shared" si="552"/>
        <v>75.6</v>
      </c>
      <c r="N1693" s="46">
        <v>42.5</v>
      </c>
      <c r="O1693" s="46">
        <v>35.5</v>
      </c>
      <c r="P1693" s="46">
        <v>43</v>
      </c>
      <c r="Q1693" s="73">
        <f t="shared" si="553"/>
        <v>0.065</v>
      </c>
      <c r="R1693" s="67">
        <f t="shared" si="554"/>
        <v>1.17</v>
      </c>
      <c r="S1693" s="74">
        <f t="shared" si="555"/>
        <v>0.9</v>
      </c>
      <c r="T1693" s="51">
        <v>64.8</v>
      </c>
      <c r="U1693" s="52" t="s">
        <v>4730</v>
      </c>
      <c r="V1693" s="26">
        <f>IF(E1693="","",SUMIF(OUTBOUND!$G:$G,WMS!E1693,OUTBOUND!$L:$L))</f>
        <v>0</v>
      </c>
      <c r="W1693" s="26">
        <f>IF(E1693="","",SUMIF(OUTBOUND!$G:$G,WMS!E1693,OUTBOUND!$M:$M))</f>
        <v>0</v>
      </c>
      <c r="X1693" s="73">
        <f>IF(E1693="","",SUMIF(OUTBOUND!$G:$G,WMS!E1693,OUTBOUND!$O:$O))</f>
        <v>0</v>
      </c>
      <c r="Y1693" s="73">
        <f>IF(E1693="","",SUMIF(OUTBOUND!$G:$G,WMS!E1693,OUTBOUND!$AC:$AC))</f>
        <v>0</v>
      </c>
      <c r="Z1693" s="73">
        <f>IF(E1693="","",SUMIF(OUTBOUND!$G:$G,WMS!E1693,OUTBOUND!$P:$P))</f>
        <v>0</v>
      </c>
      <c r="AA1693" s="26">
        <f t="shared" si="556"/>
        <v>18</v>
      </c>
      <c r="AB1693" s="26">
        <f t="shared" si="557"/>
        <v>72</v>
      </c>
      <c r="AC1693" s="73">
        <f t="shared" si="558"/>
        <v>75.6</v>
      </c>
      <c r="AD1693" s="73">
        <f t="shared" si="559"/>
        <v>64.8</v>
      </c>
      <c r="AE1693" s="73">
        <f t="shared" si="560"/>
        <v>1.17</v>
      </c>
      <c r="AF1693" s="82" t="b">
        <f t="shared" si="561"/>
        <v>1</v>
      </c>
    </row>
    <row r="1694" spans="1:32">
      <c r="A1694" s="43" t="s">
        <v>3685</v>
      </c>
      <c r="B1694" s="19" t="s">
        <v>2740</v>
      </c>
      <c r="C1694" s="19" t="s">
        <v>4748</v>
      </c>
      <c r="D1694" s="19" t="s">
        <v>4413</v>
      </c>
      <c r="E1694" s="58" t="str">
        <f t="shared" si="550"/>
        <v>KG-ARI-1911-00212-05119/42752288</v>
      </c>
      <c r="F1694" s="19" t="s">
        <v>2742</v>
      </c>
      <c r="G1694" s="19" t="s">
        <v>2767</v>
      </c>
      <c r="H1694" s="45">
        <v>43766</v>
      </c>
      <c r="I1694" s="46">
        <v>17</v>
      </c>
      <c r="J1694" s="46">
        <v>102</v>
      </c>
      <c r="K1694" s="67">
        <f t="shared" si="551"/>
        <v>6</v>
      </c>
      <c r="L1694" s="47">
        <v>2</v>
      </c>
      <c r="M1694" s="68">
        <f t="shared" si="552"/>
        <v>34</v>
      </c>
      <c r="N1694" s="46">
        <v>37</v>
      </c>
      <c r="O1694" s="46">
        <v>28</v>
      </c>
      <c r="P1694" s="46">
        <v>25.5</v>
      </c>
      <c r="Q1694" s="73">
        <f t="shared" si="553"/>
        <v>0.026</v>
      </c>
      <c r="R1694" s="67">
        <f t="shared" si="554"/>
        <v>0.45</v>
      </c>
      <c r="S1694" s="74">
        <f t="shared" si="555"/>
        <v>0.253333333333333</v>
      </c>
      <c r="T1694" s="51">
        <v>25.84</v>
      </c>
      <c r="U1694" s="79" t="s">
        <v>3564</v>
      </c>
      <c r="V1694" s="26">
        <f>IF(E1694="","",SUMIF(OUTBOUND!$G:$G,WMS!E1694,OUTBOUND!$L:$L))</f>
        <v>0</v>
      </c>
      <c r="W1694" s="26">
        <f>IF(E1694="","",SUMIF(OUTBOUND!$G:$G,WMS!E1694,OUTBOUND!$M:$M))</f>
        <v>0</v>
      </c>
      <c r="X1694" s="73">
        <f>IF(E1694="","",SUMIF(OUTBOUND!$G:$G,WMS!E1694,OUTBOUND!$O:$O))</f>
        <v>0</v>
      </c>
      <c r="Y1694" s="73">
        <f>IF(E1694="","",SUMIF(OUTBOUND!$G:$G,WMS!E1694,OUTBOUND!$AC:$AC))</f>
        <v>0</v>
      </c>
      <c r="Z1694" s="73">
        <f>IF(E1694="","",SUMIF(OUTBOUND!$G:$G,WMS!E1694,OUTBOUND!$P:$P))</f>
        <v>0</v>
      </c>
      <c r="AA1694" s="26">
        <f t="shared" si="556"/>
        <v>17</v>
      </c>
      <c r="AB1694" s="26">
        <f t="shared" si="557"/>
        <v>102</v>
      </c>
      <c r="AC1694" s="73">
        <f t="shared" si="558"/>
        <v>34</v>
      </c>
      <c r="AD1694" s="73">
        <f t="shared" si="559"/>
        <v>25.84</v>
      </c>
      <c r="AE1694" s="73">
        <f t="shared" si="560"/>
        <v>0.45</v>
      </c>
      <c r="AF1694" s="82" t="b">
        <f t="shared" si="561"/>
        <v>1</v>
      </c>
    </row>
    <row r="1695" spans="1:32">
      <c r="A1695" s="43" t="s">
        <v>3685</v>
      </c>
      <c r="B1695" s="19" t="s">
        <v>2740</v>
      </c>
      <c r="C1695" s="19" t="s">
        <v>4748</v>
      </c>
      <c r="D1695" s="19">
        <v>42752271</v>
      </c>
      <c r="E1695" s="58" t="str">
        <f t="shared" si="550"/>
        <v>KG-ARI-1911-00212-05119/42752271</v>
      </c>
      <c r="F1695" s="19" t="s">
        <v>2742</v>
      </c>
      <c r="G1695" s="19" t="s">
        <v>2768</v>
      </c>
      <c r="H1695" s="45">
        <v>43766</v>
      </c>
      <c r="I1695" s="46">
        <v>23</v>
      </c>
      <c r="J1695" s="46">
        <v>138</v>
      </c>
      <c r="K1695" s="67">
        <f t="shared" si="551"/>
        <v>6</v>
      </c>
      <c r="L1695" s="47">
        <v>1.5</v>
      </c>
      <c r="M1695" s="68">
        <f t="shared" si="552"/>
        <v>34.5</v>
      </c>
      <c r="N1695" s="46">
        <v>33</v>
      </c>
      <c r="O1695" s="46">
        <v>28</v>
      </c>
      <c r="P1695" s="46">
        <v>21.5</v>
      </c>
      <c r="Q1695" s="73">
        <f t="shared" si="553"/>
        <v>0.02</v>
      </c>
      <c r="R1695" s="67">
        <f t="shared" si="554"/>
        <v>0.46</v>
      </c>
      <c r="S1695" s="74">
        <f t="shared" si="555"/>
        <v>0.205</v>
      </c>
      <c r="T1695" s="51">
        <v>28.29</v>
      </c>
      <c r="U1695" s="52" t="s">
        <v>4730</v>
      </c>
      <c r="V1695" s="26">
        <f>IF(E1695="","",SUMIF(OUTBOUND!$G:$G,WMS!E1695,OUTBOUND!$L:$L))</f>
        <v>0</v>
      </c>
      <c r="W1695" s="26">
        <f>IF(E1695="","",SUMIF(OUTBOUND!$G:$G,WMS!E1695,OUTBOUND!$M:$M))</f>
        <v>0</v>
      </c>
      <c r="X1695" s="73">
        <f>IF(E1695="","",SUMIF(OUTBOUND!$G:$G,WMS!E1695,OUTBOUND!$O:$O))</f>
        <v>0</v>
      </c>
      <c r="Y1695" s="73">
        <f>IF(E1695="","",SUMIF(OUTBOUND!$G:$G,WMS!E1695,OUTBOUND!$AC:$AC))</f>
        <v>0</v>
      </c>
      <c r="Z1695" s="73">
        <f>IF(E1695="","",SUMIF(OUTBOUND!$G:$G,WMS!E1695,OUTBOUND!$P:$P))</f>
        <v>0</v>
      </c>
      <c r="AA1695" s="26">
        <f t="shared" si="556"/>
        <v>23</v>
      </c>
      <c r="AB1695" s="26">
        <f t="shared" si="557"/>
        <v>138</v>
      </c>
      <c r="AC1695" s="73">
        <f t="shared" si="558"/>
        <v>34.5</v>
      </c>
      <c r="AD1695" s="73">
        <f t="shared" si="559"/>
        <v>28.29</v>
      </c>
      <c r="AE1695" s="73">
        <f t="shared" si="560"/>
        <v>0.46</v>
      </c>
      <c r="AF1695" s="82" t="b">
        <f t="shared" si="561"/>
        <v>1</v>
      </c>
    </row>
    <row r="1696" spans="1:32">
      <c r="A1696" s="43" t="s">
        <v>3685</v>
      </c>
      <c r="B1696" s="19" t="s">
        <v>2740</v>
      </c>
      <c r="C1696" s="19" t="s">
        <v>4748</v>
      </c>
      <c r="D1696" s="19">
        <v>42720508</v>
      </c>
      <c r="E1696" s="58" t="str">
        <f t="shared" si="550"/>
        <v>KG-ARI-1911-00212-05119/42720508</v>
      </c>
      <c r="F1696" s="19" t="s">
        <v>2770</v>
      </c>
      <c r="G1696" s="19" t="s">
        <v>2771</v>
      </c>
      <c r="H1696" s="45">
        <v>43766</v>
      </c>
      <c r="I1696" s="46">
        <v>8</v>
      </c>
      <c r="J1696" s="46">
        <v>32</v>
      </c>
      <c r="K1696" s="67">
        <f t="shared" si="551"/>
        <v>4</v>
      </c>
      <c r="L1696" s="47">
        <v>0.95</v>
      </c>
      <c r="M1696" s="68">
        <f t="shared" si="552"/>
        <v>7.6</v>
      </c>
      <c r="N1696" s="46">
        <v>41.5</v>
      </c>
      <c r="O1696" s="46">
        <v>25.5</v>
      </c>
      <c r="P1696" s="46">
        <v>18</v>
      </c>
      <c r="Q1696" s="73">
        <f t="shared" si="553"/>
        <v>0.019</v>
      </c>
      <c r="R1696" s="67">
        <f t="shared" si="554"/>
        <v>0.15</v>
      </c>
      <c r="S1696" s="74">
        <f t="shared" si="555"/>
        <v>0.15</v>
      </c>
      <c r="T1696" s="51">
        <v>4.8</v>
      </c>
      <c r="U1696" s="52" t="s">
        <v>4005</v>
      </c>
      <c r="V1696" s="26">
        <f>IF(E1696="","",SUMIF(OUTBOUND!$G:$G,WMS!E1696,OUTBOUND!$L:$L))</f>
        <v>0</v>
      </c>
      <c r="W1696" s="26">
        <f>IF(E1696="","",SUMIF(OUTBOUND!$G:$G,WMS!E1696,OUTBOUND!$M:$M))</f>
        <v>0</v>
      </c>
      <c r="X1696" s="73">
        <f>IF(E1696="","",SUMIF(OUTBOUND!$G:$G,WMS!E1696,OUTBOUND!$O:$O))</f>
        <v>0</v>
      </c>
      <c r="Y1696" s="73">
        <f>IF(E1696="","",SUMIF(OUTBOUND!$G:$G,WMS!E1696,OUTBOUND!$AC:$AC))</f>
        <v>0</v>
      </c>
      <c r="Z1696" s="73">
        <f>IF(E1696="","",SUMIF(OUTBOUND!$G:$G,WMS!E1696,OUTBOUND!$P:$P))</f>
        <v>0</v>
      </c>
      <c r="AA1696" s="26">
        <f t="shared" si="556"/>
        <v>8</v>
      </c>
      <c r="AB1696" s="26">
        <f t="shared" si="557"/>
        <v>32</v>
      </c>
      <c r="AC1696" s="73">
        <f t="shared" si="558"/>
        <v>7.6</v>
      </c>
      <c r="AD1696" s="73">
        <f t="shared" si="559"/>
        <v>4.8</v>
      </c>
      <c r="AE1696" s="73">
        <f t="shared" si="560"/>
        <v>0.15</v>
      </c>
      <c r="AF1696" s="82" t="b">
        <f t="shared" si="561"/>
        <v>1</v>
      </c>
    </row>
    <row r="1697" spans="1:32">
      <c r="A1697" s="43" t="s">
        <v>3685</v>
      </c>
      <c r="B1697" s="19" t="s">
        <v>2740</v>
      </c>
      <c r="C1697" s="19" t="s">
        <v>4748</v>
      </c>
      <c r="D1697" s="19">
        <v>42728139</v>
      </c>
      <c r="E1697" s="58" t="str">
        <f t="shared" si="550"/>
        <v>KG-ARI-1911-00212-05119/42728139</v>
      </c>
      <c r="F1697" s="19" t="s">
        <v>2770</v>
      </c>
      <c r="G1697" s="19" t="s">
        <v>2772</v>
      </c>
      <c r="H1697" s="45">
        <v>43766</v>
      </c>
      <c r="I1697" s="46">
        <v>10</v>
      </c>
      <c r="J1697" s="46">
        <v>40</v>
      </c>
      <c r="K1697" s="67">
        <f t="shared" si="551"/>
        <v>4</v>
      </c>
      <c r="L1697" s="47">
        <v>0.85</v>
      </c>
      <c r="M1697" s="68">
        <f t="shared" si="552"/>
        <v>8.5</v>
      </c>
      <c r="N1697" s="46">
        <v>41.5</v>
      </c>
      <c r="O1697" s="46">
        <v>25.5</v>
      </c>
      <c r="P1697" s="46">
        <v>18</v>
      </c>
      <c r="Q1697" s="73">
        <f t="shared" si="553"/>
        <v>0.019</v>
      </c>
      <c r="R1697" s="67">
        <f t="shared" si="554"/>
        <v>0.19</v>
      </c>
      <c r="S1697" s="74">
        <f t="shared" si="555"/>
        <v>0.125</v>
      </c>
      <c r="T1697" s="51">
        <v>5</v>
      </c>
      <c r="U1697" s="52" t="s">
        <v>4005</v>
      </c>
      <c r="V1697" s="26">
        <f>IF(E1697="","",SUMIF(OUTBOUND!$G:$G,WMS!E1697,OUTBOUND!$L:$L))</f>
        <v>0</v>
      </c>
      <c r="W1697" s="26">
        <f>IF(E1697="","",SUMIF(OUTBOUND!$G:$G,WMS!E1697,OUTBOUND!$M:$M))</f>
        <v>0</v>
      </c>
      <c r="X1697" s="73">
        <f>IF(E1697="","",SUMIF(OUTBOUND!$G:$G,WMS!E1697,OUTBOUND!$O:$O))</f>
        <v>0</v>
      </c>
      <c r="Y1697" s="73">
        <f>IF(E1697="","",SUMIF(OUTBOUND!$G:$G,WMS!E1697,OUTBOUND!$AC:$AC))</f>
        <v>0</v>
      </c>
      <c r="Z1697" s="73">
        <f>IF(E1697="","",SUMIF(OUTBOUND!$G:$G,WMS!E1697,OUTBOUND!$P:$P))</f>
        <v>0</v>
      </c>
      <c r="AA1697" s="26">
        <f t="shared" si="556"/>
        <v>10</v>
      </c>
      <c r="AB1697" s="26">
        <f t="shared" si="557"/>
        <v>40</v>
      </c>
      <c r="AC1697" s="73">
        <f t="shared" si="558"/>
        <v>8.5</v>
      </c>
      <c r="AD1697" s="73">
        <f t="shared" si="559"/>
        <v>5</v>
      </c>
      <c r="AE1697" s="73">
        <f t="shared" si="560"/>
        <v>0.19</v>
      </c>
      <c r="AF1697" s="82" t="b">
        <f t="shared" si="561"/>
        <v>1</v>
      </c>
    </row>
    <row r="1698" spans="1:32">
      <c r="A1698" s="43" t="s">
        <v>3685</v>
      </c>
      <c r="B1698" s="19" t="s">
        <v>2740</v>
      </c>
      <c r="C1698" s="19" t="s">
        <v>4748</v>
      </c>
      <c r="D1698" s="19">
        <v>42555698</v>
      </c>
      <c r="E1698" s="58" t="str">
        <f t="shared" si="550"/>
        <v>KG-ARI-1911-00212-05119/42555698</v>
      </c>
      <c r="F1698" s="19" t="s">
        <v>2770</v>
      </c>
      <c r="G1698" s="19" t="s">
        <v>2774</v>
      </c>
      <c r="H1698" s="45">
        <v>43766</v>
      </c>
      <c r="I1698" s="46">
        <v>16</v>
      </c>
      <c r="J1698" s="46">
        <v>64</v>
      </c>
      <c r="K1698" s="67">
        <f t="shared" si="551"/>
        <v>4</v>
      </c>
      <c r="L1698" s="47">
        <v>6.95</v>
      </c>
      <c r="M1698" s="68">
        <f t="shared" si="552"/>
        <v>111.2</v>
      </c>
      <c r="N1698" s="46">
        <v>68.5</v>
      </c>
      <c r="O1698" s="46">
        <v>38</v>
      </c>
      <c r="P1698" s="46">
        <v>34.5</v>
      </c>
      <c r="Q1698" s="73">
        <f t="shared" si="553"/>
        <v>0.09</v>
      </c>
      <c r="R1698" s="67">
        <f t="shared" si="554"/>
        <v>1.44</v>
      </c>
      <c r="S1698" s="74">
        <f t="shared" si="555"/>
        <v>1.525</v>
      </c>
      <c r="T1698" s="51">
        <v>97.6</v>
      </c>
      <c r="U1698" s="52" t="s">
        <v>4277</v>
      </c>
      <c r="V1698" s="26">
        <f>IF(E1698="","",SUMIF(OUTBOUND!$G:$G,WMS!E1698,OUTBOUND!$L:$L))</f>
        <v>0</v>
      </c>
      <c r="W1698" s="26">
        <f>IF(E1698="","",SUMIF(OUTBOUND!$G:$G,WMS!E1698,OUTBOUND!$M:$M))</f>
        <v>0</v>
      </c>
      <c r="X1698" s="73">
        <f>IF(E1698="","",SUMIF(OUTBOUND!$G:$G,WMS!E1698,OUTBOUND!$O:$O))</f>
        <v>0</v>
      </c>
      <c r="Y1698" s="73">
        <f>IF(E1698="","",SUMIF(OUTBOUND!$G:$G,WMS!E1698,OUTBOUND!$AC:$AC))</f>
        <v>0</v>
      </c>
      <c r="Z1698" s="73">
        <f>IF(E1698="","",SUMIF(OUTBOUND!$G:$G,WMS!E1698,OUTBOUND!$P:$P))</f>
        <v>0</v>
      </c>
      <c r="AA1698" s="26">
        <f t="shared" si="556"/>
        <v>16</v>
      </c>
      <c r="AB1698" s="26">
        <f t="shared" si="557"/>
        <v>64</v>
      </c>
      <c r="AC1698" s="73">
        <f t="shared" si="558"/>
        <v>111.2</v>
      </c>
      <c r="AD1698" s="73">
        <f t="shared" si="559"/>
        <v>97.6</v>
      </c>
      <c r="AE1698" s="73">
        <f t="shared" si="560"/>
        <v>1.44</v>
      </c>
      <c r="AF1698" s="82" t="b">
        <f t="shared" si="561"/>
        <v>1</v>
      </c>
    </row>
    <row r="1699" spans="1:32">
      <c r="A1699" s="43" t="s">
        <v>3685</v>
      </c>
      <c r="B1699" s="19" t="s">
        <v>2740</v>
      </c>
      <c r="C1699" s="19" t="s">
        <v>4748</v>
      </c>
      <c r="D1699" s="19">
        <v>42269694</v>
      </c>
      <c r="E1699" s="58" t="str">
        <f t="shared" si="550"/>
        <v>KG-ARI-1911-00212-05119/42269694</v>
      </c>
      <c r="F1699" s="19" t="s">
        <v>2770</v>
      </c>
      <c r="G1699" s="19" t="s">
        <v>2776</v>
      </c>
      <c r="H1699" s="45">
        <v>43766</v>
      </c>
      <c r="I1699" s="46">
        <v>15</v>
      </c>
      <c r="J1699" s="46">
        <v>120</v>
      </c>
      <c r="K1699" s="67">
        <f t="shared" si="551"/>
        <v>8</v>
      </c>
      <c r="L1699" s="47">
        <v>1.65</v>
      </c>
      <c r="M1699" s="68">
        <f t="shared" si="552"/>
        <v>24.75</v>
      </c>
      <c r="N1699" s="46">
        <v>38.5</v>
      </c>
      <c r="O1699" s="46">
        <v>32</v>
      </c>
      <c r="P1699" s="46">
        <v>18.5</v>
      </c>
      <c r="Q1699" s="73">
        <f t="shared" si="553"/>
        <v>0.023</v>
      </c>
      <c r="R1699" s="67">
        <f t="shared" si="554"/>
        <v>0.34</v>
      </c>
      <c r="S1699" s="74">
        <f t="shared" si="555"/>
        <v>0.2425</v>
      </c>
      <c r="T1699" s="51">
        <v>29.1</v>
      </c>
      <c r="U1699" s="52" t="s">
        <v>4005</v>
      </c>
      <c r="V1699" s="26">
        <f>IF(E1699="","",SUMIF(OUTBOUND!$G:$G,WMS!E1699,OUTBOUND!$L:$L))</f>
        <v>0</v>
      </c>
      <c r="W1699" s="26">
        <f>IF(E1699="","",SUMIF(OUTBOUND!$G:$G,WMS!E1699,OUTBOUND!$M:$M))</f>
        <v>0</v>
      </c>
      <c r="X1699" s="73">
        <f>IF(E1699="","",SUMIF(OUTBOUND!$G:$G,WMS!E1699,OUTBOUND!$O:$O))</f>
        <v>0</v>
      </c>
      <c r="Y1699" s="73">
        <f>IF(E1699="","",SUMIF(OUTBOUND!$G:$G,WMS!E1699,OUTBOUND!$AC:$AC))</f>
        <v>0</v>
      </c>
      <c r="Z1699" s="73">
        <f>IF(E1699="","",SUMIF(OUTBOUND!$G:$G,WMS!E1699,OUTBOUND!$P:$P))</f>
        <v>0</v>
      </c>
      <c r="AA1699" s="26">
        <f t="shared" si="556"/>
        <v>15</v>
      </c>
      <c r="AB1699" s="26">
        <f t="shared" si="557"/>
        <v>120</v>
      </c>
      <c r="AC1699" s="73">
        <f t="shared" si="558"/>
        <v>24.75</v>
      </c>
      <c r="AD1699" s="73">
        <f t="shared" si="559"/>
        <v>29.1</v>
      </c>
      <c r="AE1699" s="73">
        <f t="shared" si="560"/>
        <v>0.34</v>
      </c>
      <c r="AF1699" s="82" t="b">
        <f t="shared" si="561"/>
        <v>1</v>
      </c>
    </row>
    <row r="1700" spans="1:32">
      <c r="A1700" s="43" t="s">
        <v>3685</v>
      </c>
      <c r="B1700" s="19" t="s">
        <v>2740</v>
      </c>
      <c r="C1700" s="19" t="s">
        <v>4748</v>
      </c>
      <c r="D1700" s="19">
        <v>42269670</v>
      </c>
      <c r="E1700" s="58" t="str">
        <f t="shared" si="550"/>
        <v>KG-ARI-1911-00212-05119/42269670</v>
      </c>
      <c r="F1700" s="19" t="s">
        <v>2770</v>
      </c>
      <c r="G1700" s="19" t="s">
        <v>2776</v>
      </c>
      <c r="H1700" s="45">
        <v>43766</v>
      </c>
      <c r="I1700" s="46">
        <v>12</v>
      </c>
      <c r="J1700" s="46">
        <v>96</v>
      </c>
      <c r="K1700" s="67">
        <f t="shared" si="551"/>
        <v>8</v>
      </c>
      <c r="L1700" s="47">
        <v>1.8</v>
      </c>
      <c r="M1700" s="68">
        <f t="shared" si="552"/>
        <v>21.6</v>
      </c>
      <c r="N1700" s="46">
        <v>43</v>
      </c>
      <c r="O1700" s="46">
        <v>33</v>
      </c>
      <c r="P1700" s="46">
        <v>18</v>
      </c>
      <c r="Q1700" s="73">
        <f t="shared" si="553"/>
        <v>0.026</v>
      </c>
      <c r="R1700" s="67">
        <f t="shared" si="554"/>
        <v>0.31</v>
      </c>
      <c r="S1700" s="74">
        <f t="shared" si="555"/>
        <v>0.1875</v>
      </c>
      <c r="T1700" s="51">
        <v>18</v>
      </c>
      <c r="U1700" s="52" t="s">
        <v>4005</v>
      </c>
      <c r="V1700" s="26">
        <f>IF(E1700="","",SUMIF(OUTBOUND!$G:$G,WMS!E1700,OUTBOUND!$L:$L))</f>
        <v>0</v>
      </c>
      <c r="W1700" s="26">
        <f>IF(E1700="","",SUMIF(OUTBOUND!$G:$G,WMS!E1700,OUTBOUND!$M:$M))</f>
        <v>0</v>
      </c>
      <c r="X1700" s="73">
        <f>IF(E1700="","",SUMIF(OUTBOUND!$G:$G,WMS!E1700,OUTBOUND!$O:$O))</f>
        <v>0</v>
      </c>
      <c r="Y1700" s="73">
        <f>IF(E1700="","",SUMIF(OUTBOUND!$G:$G,WMS!E1700,OUTBOUND!$AC:$AC))</f>
        <v>0</v>
      </c>
      <c r="Z1700" s="73">
        <f>IF(E1700="","",SUMIF(OUTBOUND!$G:$G,WMS!E1700,OUTBOUND!$P:$P))</f>
        <v>0</v>
      </c>
      <c r="AA1700" s="26">
        <f t="shared" si="556"/>
        <v>12</v>
      </c>
      <c r="AB1700" s="26">
        <f t="shared" si="557"/>
        <v>96</v>
      </c>
      <c r="AC1700" s="73">
        <f t="shared" si="558"/>
        <v>21.6</v>
      </c>
      <c r="AD1700" s="73">
        <f t="shared" si="559"/>
        <v>18</v>
      </c>
      <c r="AE1700" s="73">
        <f t="shared" si="560"/>
        <v>0.31</v>
      </c>
      <c r="AF1700" s="82" t="b">
        <f t="shared" si="561"/>
        <v>1</v>
      </c>
    </row>
    <row r="1701" spans="1:32">
      <c r="A1701" s="43" t="s">
        <v>3685</v>
      </c>
      <c r="B1701" s="19" t="s">
        <v>2740</v>
      </c>
      <c r="C1701" s="19" t="s">
        <v>4748</v>
      </c>
      <c r="D1701" s="19">
        <v>42269915</v>
      </c>
      <c r="E1701" s="58" t="str">
        <f t="shared" si="550"/>
        <v>KG-ARI-1911-00212-05119/42269915</v>
      </c>
      <c r="F1701" s="19" t="s">
        <v>2770</v>
      </c>
      <c r="G1701" s="19" t="s">
        <v>2776</v>
      </c>
      <c r="H1701" s="45">
        <v>43766</v>
      </c>
      <c r="I1701" s="46">
        <v>8</v>
      </c>
      <c r="J1701" s="46">
        <v>64</v>
      </c>
      <c r="K1701" s="67">
        <f t="shared" si="551"/>
        <v>8</v>
      </c>
      <c r="L1701" s="47">
        <v>1.3</v>
      </c>
      <c r="M1701" s="68">
        <f t="shared" si="552"/>
        <v>10.4</v>
      </c>
      <c r="N1701" s="46">
        <v>41.5</v>
      </c>
      <c r="O1701" s="46">
        <v>22</v>
      </c>
      <c r="P1701" s="46">
        <v>22</v>
      </c>
      <c r="Q1701" s="73">
        <f t="shared" si="553"/>
        <v>0.02</v>
      </c>
      <c r="R1701" s="67">
        <f t="shared" si="554"/>
        <v>0.16</v>
      </c>
      <c r="S1701" s="74">
        <f t="shared" si="555"/>
        <v>0.125</v>
      </c>
      <c r="T1701" s="51">
        <v>8</v>
      </c>
      <c r="U1701" s="52" t="s">
        <v>4066</v>
      </c>
      <c r="V1701" s="26">
        <f>IF(E1701="","",SUMIF(OUTBOUND!$G:$G,WMS!E1701,OUTBOUND!$L:$L))</f>
        <v>0</v>
      </c>
      <c r="W1701" s="26">
        <f>IF(E1701="","",SUMIF(OUTBOUND!$G:$G,WMS!E1701,OUTBOUND!$M:$M))</f>
        <v>0</v>
      </c>
      <c r="X1701" s="73">
        <f>IF(E1701="","",SUMIF(OUTBOUND!$G:$G,WMS!E1701,OUTBOUND!$O:$O))</f>
        <v>0</v>
      </c>
      <c r="Y1701" s="73">
        <f>IF(E1701="","",SUMIF(OUTBOUND!$G:$G,WMS!E1701,OUTBOUND!$AC:$AC))</f>
        <v>0</v>
      </c>
      <c r="Z1701" s="73">
        <f>IF(E1701="","",SUMIF(OUTBOUND!$G:$G,WMS!E1701,OUTBOUND!$P:$P))</f>
        <v>0</v>
      </c>
      <c r="AA1701" s="26">
        <f t="shared" si="556"/>
        <v>8</v>
      </c>
      <c r="AB1701" s="26">
        <f t="shared" si="557"/>
        <v>64</v>
      </c>
      <c r="AC1701" s="73">
        <f t="shared" si="558"/>
        <v>10.4</v>
      </c>
      <c r="AD1701" s="73">
        <f t="shared" si="559"/>
        <v>8</v>
      </c>
      <c r="AE1701" s="73">
        <f t="shared" si="560"/>
        <v>0.16</v>
      </c>
      <c r="AF1701" s="82" t="b">
        <f t="shared" si="561"/>
        <v>1</v>
      </c>
    </row>
    <row r="1702" spans="1:32">
      <c r="A1702" s="43" t="s">
        <v>3685</v>
      </c>
      <c r="B1702" s="19" t="s">
        <v>2740</v>
      </c>
      <c r="C1702" s="19" t="s">
        <v>4748</v>
      </c>
      <c r="D1702" s="19">
        <v>42416869</v>
      </c>
      <c r="E1702" s="58" t="str">
        <f t="shared" ref="E1702:E1708" si="562">IF(D1702="","",C1702&amp;"/"&amp;D1702)</f>
        <v>KG-ARI-1911-00212-05119/42416869</v>
      </c>
      <c r="F1702" s="19" t="s">
        <v>2770</v>
      </c>
      <c r="G1702" s="19" t="s">
        <v>2771</v>
      </c>
      <c r="H1702" s="45">
        <v>43766</v>
      </c>
      <c r="I1702" s="46">
        <v>10</v>
      </c>
      <c r="J1702" s="46">
        <v>40</v>
      </c>
      <c r="K1702" s="67">
        <f t="shared" ref="K1702:K1708" si="563">IF(J1702="","",J1702/I1702)</f>
        <v>4</v>
      </c>
      <c r="L1702" s="47">
        <v>1.25</v>
      </c>
      <c r="M1702" s="68">
        <f t="shared" ref="M1702:M1708" si="564">IF(L1702="","",ROUND(I1702*L1702,3))</f>
        <v>12.5</v>
      </c>
      <c r="N1702" s="46">
        <v>41.5</v>
      </c>
      <c r="O1702" s="46">
        <v>26</v>
      </c>
      <c r="P1702" s="46">
        <v>18</v>
      </c>
      <c r="Q1702" s="73">
        <f t="shared" ref="Q1702:Q1708" si="565">IF(P1702="","",ROUND(N1702*O1702*P1702/1000000,3))</f>
        <v>0.019</v>
      </c>
      <c r="R1702" s="67">
        <f t="shared" ref="R1702:R1708" si="566">IF(Q1702="","",ROUND(N1702*O1702*P1702/1000000*I1702,2))</f>
        <v>0.19</v>
      </c>
      <c r="S1702" s="74">
        <f t="shared" ref="S1702:S1708" si="567">IF(T1702="","",T1702/J1702)</f>
        <v>0.3</v>
      </c>
      <c r="T1702" s="51">
        <v>12</v>
      </c>
      <c r="U1702" s="52" t="s">
        <v>4005</v>
      </c>
      <c r="V1702" s="26">
        <f>IF(E1702="","",SUMIF(OUTBOUND!$G:$G,WMS!E1702,OUTBOUND!$L:$L))</f>
        <v>0</v>
      </c>
      <c r="W1702" s="26">
        <f>IF(E1702="","",SUMIF(OUTBOUND!$G:$G,WMS!E1702,OUTBOUND!$M:$M))</f>
        <v>0</v>
      </c>
      <c r="X1702" s="73">
        <f>IF(E1702="","",SUMIF(OUTBOUND!$G:$G,WMS!E1702,OUTBOUND!$O:$O))</f>
        <v>0</v>
      </c>
      <c r="Y1702" s="73">
        <f>IF(E1702="","",SUMIF(OUTBOUND!$G:$G,WMS!E1702,OUTBOUND!$AC:$AC))</f>
        <v>0</v>
      </c>
      <c r="Z1702" s="73">
        <f>IF(E1702="","",SUMIF(OUTBOUND!$G:$G,WMS!E1702,OUTBOUND!$P:$P))</f>
        <v>0</v>
      </c>
      <c r="AA1702" s="26">
        <f t="shared" ref="AA1702:AA1708" si="568">IF(I1702="","",I1702-V1702)</f>
        <v>10</v>
      </c>
      <c r="AB1702" s="26">
        <f t="shared" ref="AB1702:AB1708" si="569">IF(J1702="","",J1702-W1702)</f>
        <v>40</v>
      </c>
      <c r="AC1702" s="73">
        <f t="shared" ref="AC1702:AC1708" si="570">IF(M1702="","",M1702-X1702)</f>
        <v>12.5</v>
      </c>
      <c r="AD1702" s="73">
        <f t="shared" ref="AD1702:AD1708" si="571">IF(T1702="","",T1702-Y1702)</f>
        <v>12</v>
      </c>
      <c r="AE1702" s="73">
        <f t="shared" ref="AE1702:AE1708" si="572">IF(R1702="","",R1702-Z1702)</f>
        <v>0.19</v>
      </c>
      <c r="AF1702" s="82" t="b">
        <f t="shared" ref="AF1702:AF1708" si="573">IF(AB1702="","",EXACT(K1702,AB1702/AA1702))</f>
        <v>1</v>
      </c>
    </row>
    <row r="1703" spans="1:32">
      <c r="A1703" s="43" t="s">
        <v>3685</v>
      </c>
      <c r="B1703" s="19" t="s">
        <v>2740</v>
      </c>
      <c r="C1703" s="19" t="s">
        <v>4748</v>
      </c>
      <c r="D1703" s="19">
        <v>42416982</v>
      </c>
      <c r="E1703" s="58" t="str">
        <f t="shared" si="562"/>
        <v>KG-ARI-1911-00212-05119/42416982</v>
      </c>
      <c r="F1703" s="19" t="s">
        <v>2770</v>
      </c>
      <c r="G1703" s="19" t="s">
        <v>2771</v>
      </c>
      <c r="H1703" s="45">
        <v>43766</v>
      </c>
      <c r="I1703" s="46">
        <v>16</v>
      </c>
      <c r="J1703" s="46">
        <v>64</v>
      </c>
      <c r="K1703" s="67">
        <f t="shared" si="563"/>
        <v>4</v>
      </c>
      <c r="L1703" s="47">
        <v>1.85</v>
      </c>
      <c r="M1703" s="68">
        <f t="shared" si="564"/>
        <v>29.6</v>
      </c>
      <c r="N1703" s="46">
        <v>39.5</v>
      </c>
      <c r="O1703" s="46">
        <v>24</v>
      </c>
      <c r="P1703" s="46">
        <v>32.5</v>
      </c>
      <c r="Q1703" s="73">
        <f t="shared" si="565"/>
        <v>0.031</v>
      </c>
      <c r="R1703" s="67">
        <f t="shared" si="566"/>
        <v>0.49</v>
      </c>
      <c r="S1703" s="74">
        <f t="shared" si="567"/>
        <v>0.3675</v>
      </c>
      <c r="T1703" s="51">
        <v>23.52</v>
      </c>
      <c r="U1703" s="52" t="s">
        <v>4277</v>
      </c>
      <c r="V1703" s="26">
        <f>IF(E1703="","",SUMIF(OUTBOUND!$G:$G,WMS!E1703,OUTBOUND!$L:$L))</f>
        <v>0</v>
      </c>
      <c r="W1703" s="26">
        <f>IF(E1703="","",SUMIF(OUTBOUND!$G:$G,WMS!E1703,OUTBOUND!$M:$M))</f>
        <v>0</v>
      </c>
      <c r="X1703" s="73">
        <f>IF(E1703="","",SUMIF(OUTBOUND!$G:$G,WMS!E1703,OUTBOUND!$O:$O))</f>
        <v>0</v>
      </c>
      <c r="Y1703" s="73">
        <f>IF(E1703="","",SUMIF(OUTBOUND!$G:$G,WMS!E1703,OUTBOUND!$AC:$AC))</f>
        <v>0</v>
      </c>
      <c r="Z1703" s="73">
        <f>IF(E1703="","",SUMIF(OUTBOUND!$G:$G,WMS!E1703,OUTBOUND!$P:$P))</f>
        <v>0</v>
      </c>
      <c r="AA1703" s="26">
        <f t="shared" si="568"/>
        <v>16</v>
      </c>
      <c r="AB1703" s="26">
        <f t="shared" si="569"/>
        <v>64</v>
      </c>
      <c r="AC1703" s="73">
        <f t="shared" si="570"/>
        <v>29.6</v>
      </c>
      <c r="AD1703" s="73">
        <f t="shared" si="571"/>
        <v>23.52</v>
      </c>
      <c r="AE1703" s="73">
        <f t="shared" si="572"/>
        <v>0.49</v>
      </c>
      <c r="AF1703" s="82" t="b">
        <f t="shared" si="573"/>
        <v>1</v>
      </c>
    </row>
    <row r="1704" spans="1:32">
      <c r="A1704" s="43" t="s">
        <v>3685</v>
      </c>
      <c r="B1704" s="19" t="s">
        <v>2740</v>
      </c>
      <c r="C1704" s="19" t="s">
        <v>4748</v>
      </c>
      <c r="D1704" s="19">
        <v>42755593</v>
      </c>
      <c r="E1704" s="58" t="str">
        <f t="shared" si="562"/>
        <v>KG-ARI-1911-00212-05119/42755593</v>
      </c>
      <c r="F1704" s="19" t="s">
        <v>2770</v>
      </c>
      <c r="G1704" s="19" t="s">
        <v>2777</v>
      </c>
      <c r="H1704" s="45">
        <v>43766</v>
      </c>
      <c r="I1704" s="46">
        <v>4</v>
      </c>
      <c r="J1704" s="46">
        <v>48</v>
      </c>
      <c r="K1704" s="67">
        <f t="shared" si="563"/>
        <v>12</v>
      </c>
      <c r="L1704" s="47">
        <v>2</v>
      </c>
      <c r="M1704" s="68">
        <f t="shared" si="564"/>
        <v>8</v>
      </c>
      <c r="N1704" s="46">
        <v>26</v>
      </c>
      <c r="O1704" s="46">
        <v>19</v>
      </c>
      <c r="P1704" s="46">
        <v>26.5</v>
      </c>
      <c r="Q1704" s="73">
        <f t="shared" si="565"/>
        <v>0.013</v>
      </c>
      <c r="R1704" s="67">
        <f t="shared" si="566"/>
        <v>0.05</v>
      </c>
      <c r="S1704" s="74">
        <f t="shared" si="567"/>
        <v>0.133333333333333</v>
      </c>
      <c r="T1704" s="51">
        <v>6.4</v>
      </c>
      <c r="U1704" s="79" t="s">
        <v>3723</v>
      </c>
      <c r="V1704" s="26">
        <f>IF(E1704="","",SUMIF(OUTBOUND!$G:$G,WMS!E1704,OUTBOUND!$L:$L))</f>
        <v>0</v>
      </c>
      <c r="W1704" s="26">
        <f>IF(E1704="","",SUMIF(OUTBOUND!$G:$G,WMS!E1704,OUTBOUND!$M:$M))</f>
        <v>0</v>
      </c>
      <c r="X1704" s="73">
        <f>IF(E1704="","",SUMIF(OUTBOUND!$G:$G,WMS!E1704,OUTBOUND!$O:$O))</f>
        <v>0</v>
      </c>
      <c r="Y1704" s="73">
        <f>IF(E1704="","",SUMIF(OUTBOUND!$G:$G,WMS!E1704,OUTBOUND!$AC:$AC))</f>
        <v>0</v>
      </c>
      <c r="Z1704" s="73">
        <f>IF(E1704="","",SUMIF(OUTBOUND!$G:$G,WMS!E1704,OUTBOUND!$P:$P))</f>
        <v>0</v>
      </c>
      <c r="AA1704" s="26">
        <f t="shared" si="568"/>
        <v>4</v>
      </c>
      <c r="AB1704" s="26">
        <f t="shared" si="569"/>
        <v>48</v>
      </c>
      <c r="AC1704" s="73">
        <f t="shared" si="570"/>
        <v>8</v>
      </c>
      <c r="AD1704" s="73">
        <f t="shared" si="571"/>
        <v>6.4</v>
      </c>
      <c r="AE1704" s="73">
        <f t="shared" si="572"/>
        <v>0.05</v>
      </c>
      <c r="AF1704" s="82" t="b">
        <f t="shared" si="573"/>
        <v>1</v>
      </c>
    </row>
    <row r="1705" spans="1:32">
      <c r="A1705" s="43" t="s">
        <v>3685</v>
      </c>
      <c r="B1705" s="19" t="s">
        <v>2740</v>
      </c>
      <c r="C1705" s="19" t="s">
        <v>4748</v>
      </c>
      <c r="D1705" s="19">
        <v>41480045</v>
      </c>
      <c r="E1705" s="58" t="str">
        <f t="shared" si="562"/>
        <v>KG-ARI-1911-00212-05119/41480045</v>
      </c>
      <c r="F1705" s="19" t="s">
        <v>2770</v>
      </c>
      <c r="G1705" s="19" t="s">
        <v>2778</v>
      </c>
      <c r="H1705" s="45">
        <v>43766</v>
      </c>
      <c r="I1705" s="46">
        <v>18</v>
      </c>
      <c r="J1705" s="46">
        <v>54</v>
      </c>
      <c r="K1705" s="67">
        <f t="shared" si="563"/>
        <v>3</v>
      </c>
      <c r="L1705" s="47">
        <v>7.9</v>
      </c>
      <c r="M1705" s="68">
        <f t="shared" si="564"/>
        <v>142.2</v>
      </c>
      <c r="N1705" s="46">
        <v>58</v>
      </c>
      <c r="O1705" s="46">
        <v>45.5</v>
      </c>
      <c r="P1705" s="46">
        <v>42.5</v>
      </c>
      <c r="Q1705" s="73">
        <f t="shared" si="565"/>
        <v>0.112</v>
      </c>
      <c r="R1705" s="67">
        <f t="shared" si="566"/>
        <v>2.02</v>
      </c>
      <c r="S1705" s="74">
        <f t="shared" si="567"/>
        <v>2.16666666666667</v>
      </c>
      <c r="T1705" s="51">
        <v>117</v>
      </c>
      <c r="U1705" s="52" t="s">
        <v>3678</v>
      </c>
      <c r="V1705" s="26">
        <f>IF(E1705="","",SUMIF(OUTBOUND!$G:$G,WMS!E1705,OUTBOUND!$L:$L))</f>
        <v>0</v>
      </c>
      <c r="W1705" s="26">
        <f>IF(E1705="","",SUMIF(OUTBOUND!$G:$G,WMS!E1705,OUTBOUND!$M:$M))</f>
        <v>0</v>
      </c>
      <c r="X1705" s="73">
        <f>IF(E1705="","",SUMIF(OUTBOUND!$G:$G,WMS!E1705,OUTBOUND!$O:$O))</f>
        <v>0</v>
      </c>
      <c r="Y1705" s="73">
        <f>IF(E1705="","",SUMIF(OUTBOUND!$G:$G,WMS!E1705,OUTBOUND!$AC:$AC))</f>
        <v>0</v>
      </c>
      <c r="Z1705" s="73">
        <f>IF(E1705="","",SUMIF(OUTBOUND!$G:$G,WMS!E1705,OUTBOUND!$P:$P))</f>
        <v>0</v>
      </c>
      <c r="AA1705" s="26">
        <f t="shared" si="568"/>
        <v>18</v>
      </c>
      <c r="AB1705" s="26">
        <f t="shared" si="569"/>
        <v>54</v>
      </c>
      <c r="AC1705" s="73">
        <f t="shared" si="570"/>
        <v>142.2</v>
      </c>
      <c r="AD1705" s="73">
        <f t="shared" si="571"/>
        <v>117</v>
      </c>
      <c r="AE1705" s="73">
        <f t="shared" si="572"/>
        <v>2.02</v>
      </c>
      <c r="AF1705" s="82" t="b">
        <f t="shared" si="573"/>
        <v>1</v>
      </c>
    </row>
    <row r="1706" spans="1:32">
      <c r="A1706" s="43" t="s">
        <v>3685</v>
      </c>
      <c r="B1706" s="19" t="s">
        <v>2740</v>
      </c>
      <c r="C1706" s="19" t="s">
        <v>4748</v>
      </c>
      <c r="D1706" s="19">
        <v>42750598</v>
      </c>
      <c r="E1706" s="58" t="str">
        <f t="shared" si="562"/>
        <v>KG-ARI-1911-00212-05119/42750598</v>
      </c>
      <c r="F1706" s="19" t="s">
        <v>2770</v>
      </c>
      <c r="G1706" s="19" t="s">
        <v>2779</v>
      </c>
      <c r="H1706" s="45">
        <v>43766</v>
      </c>
      <c r="I1706" s="46">
        <v>13</v>
      </c>
      <c r="J1706" s="46">
        <v>104</v>
      </c>
      <c r="K1706" s="67">
        <f t="shared" si="563"/>
        <v>8</v>
      </c>
      <c r="L1706" s="47">
        <v>3.1</v>
      </c>
      <c r="M1706" s="68">
        <f t="shared" si="564"/>
        <v>40.3</v>
      </c>
      <c r="N1706" s="46">
        <v>48.5</v>
      </c>
      <c r="O1706" s="46">
        <v>28.5</v>
      </c>
      <c r="P1706" s="46">
        <v>28.5</v>
      </c>
      <c r="Q1706" s="73">
        <f t="shared" si="565"/>
        <v>0.039</v>
      </c>
      <c r="R1706" s="67">
        <f t="shared" si="566"/>
        <v>0.51</v>
      </c>
      <c r="S1706" s="74">
        <f t="shared" si="567"/>
        <v>0.3375</v>
      </c>
      <c r="T1706" s="51">
        <v>35.1</v>
      </c>
      <c r="U1706" s="79" t="s">
        <v>3723</v>
      </c>
      <c r="V1706" s="26">
        <f>IF(E1706="","",SUMIF(OUTBOUND!$G:$G,WMS!E1706,OUTBOUND!$L:$L))</f>
        <v>0</v>
      </c>
      <c r="W1706" s="26">
        <f>IF(E1706="","",SUMIF(OUTBOUND!$G:$G,WMS!E1706,OUTBOUND!$M:$M))</f>
        <v>0</v>
      </c>
      <c r="X1706" s="73">
        <f>IF(E1706="","",SUMIF(OUTBOUND!$G:$G,WMS!E1706,OUTBOUND!$O:$O))</f>
        <v>0</v>
      </c>
      <c r="Y1706" s="73">
        <f>IF(E1706="","",SUMIF(OUTBOUND!$G:$G,WMS!E1706,OUTBOUND!$AC:$AC))</f>
        <v>0</v>
      </c>
      <c r="Z1706" s="73">
        <f>IF(E1706="","",SUMIF(OUTBOUND!$G:$G,WMS!E1706,OUTBOUND!$P:$P))</f>
        <v>0</v>
      </c>
      <c r="AA1706" s="26">
        <f t="shared" si="568"/>
        <v>13</v>
      </c>
      <c r="AB1706" s="26">
        <f t="shared" si="569"/>
        <v>104</v>
      </c>
      <c r="AC1706" s="73">
        <f t="shared" si="570"/>
        <v>40.3</v>
      </c>
      <c r="AD1706" s="73">
        <f t="shared" si="571"/>
        <v>35.1</v>
      </c>
      <c r="AE1706" s="73">
        <f t="shared" si="572"/>
        <v>0.51</v>
      </c>
      <c r="AF1706" s="82" t="b">
        <f t="shared" si="573"/>
        <v>1</v>
      </c>
    </row>
    <row r="1707" spans="1:32">
      <c r="A1707" s="43" t="s">
        <v>3685</v>
      </c>
      <c r="B1707" s="19" t="s">
        <v>2740</v>
      </c>
      <c r="C1707" s="19" t="s">
        <v>4747</v>
      </c>
      <c r="D1707" s="19">
        <v>42230595</v>
      </c>
      <c r="E1707" s="58" t="str">
        <f t="shared" si="562"/>
        <v>KG-ARI-2003-00225-05880/42230595</v>
      </c>
      <c r="F1707" s="19" t="s">
        <v>2770</v>
      </c>
      <c r="G1707" s="19" t="s">
        <v>2781</v>
      </c>
      <c r="H1707" s="45">
        <v>43766</v>
      </c>
      <c r="I1707" s="46">
        <v>11</v>
      </c>
      <c r="J1707" s="46">
        <v>66</v>
      </c>
      <c r="K1707" s="67">
        <f t="shared" si="563"/>
        <v>6</v>
      </c>
      <c r="L1707" s="47">
        <v>1.7</v>
      </c>
      <c r="M1707" s="68">
        <f t="shared" si="564"/>
        <v>18.7</v>
      </c>
      <c r="N1707" s="46">
        <v>64.5</v>
      </c>
      <c r="O1707" s="46">
        <v>19.5</v>
      </c>
      <c r="P1707" s="46">
        <v>29</v>
      </c>
      <c r="Q1707" s="73">
        <f t="shared" si="565"/>
        <v>0.036</v>
      </c>
      <c r="R1707" s="67">
        <f t="shared" si="566"/>
        <v>0.4</v>
      </c>
      <c r="S1707" s="74">
        <f t="shared" si="567"/>
        <v>0.216666666666667</v>
      </c>
      <c r="T1707" s="51">
        <v>14.3</v>
      </c>
      <c r="U1707" s="79" t="s">
        <v>3723</v>
      </c>
      <c r="V1707" s="26">
        <f>IF(E1707="","",SUMIF(OUTBOUND!$G:$G,WMS!E1707,OUTBOUND!$L:$L))</f>
        <v>0</v>
      </c>
      <c r="W1707" s="26">
        <f>IF(E1707="","",SUMIF(OUTBOUND!$G:$G,WMS!E1707,OUTBOUND!$M:$M))</f>
        <v>0</v>
      </c>
      <c r="X1707" s="73">
        <f>IF(E1707="","",SUMIF(OUTBOUND!$G:$G,WMS!E1707,OUTBOUND!$O:$O))</f>
        <v>0</v>
      </c>
      <c r="Y1707" s="73">
        <f>IF(E1707="","",SUMIF(OUTBOUND!$G:$G,WMS!E1707,OUTBOUND!$AC:$AC))</f>
        <v>0</v>
      </c>
      <c r="Z1707" s="73">
        <f>IF(E1707="","",SUMIF(OUTBOUND!$G:$G,WMS!E1707,OUTBOUND!$P:$P))</f>
        <v>0</v>
      </c>
      <c r="AA1707" s="26">
        <f t="shared" si="568"/>
        <v>11</v>
      </c>
      <c r="AB1707" s="26">
        <f t="shared" si="569"/>
        <v>66</v>
      </c>
      <c r="AC1707" s="73">
        <f t="shared" si="570"/>
        <v>18.7</v>
      </c>
      <c r="AD1707" s="73">
        <f t="shared" si="571"/>
        <v>14.3</v>
      </c>
      <c r="AE1707" s="73">
        <f t="shared" si="572"/>
        <v>0.4</v>
      </c>
      <c r="AF1707" s="82" t="b">
        <f t="shared" si="573"/>
        <v>1</v>
      </c>
    </row>
    <row r="1708" spans="1:32">
      <c r="A1708" s="43" t="s">
        <v>3685</v>
      </c>
      <c r="B1708" s="19" t="s">
        <v>2740</v>
      </c>
      <c r="C1708" s="19" t="s">
        <v>4748</v>
      </c>
      <c r="D1708" s="19">
        <v>41880661</v>
      </c>
      <c r="E1708" s="58" t="str">
        <f t="shared" si="562"/>
        <v>KG-ARI-1911-00212-05119/41880661</v>
      </c>
      <c r="F1708" s="19" t="s">
        <v>2770</v>
      </c>
      <c r="G1708" s="19" t="s">
        <v>2772</v>
      </c>
      <c r="H1708" s="45">
        <v>43766</v>
      </c>
      <c r="I1708" s="46">
        <v>13</v>
      </c>
      <c r="J1708" s="46">
        <v>117</v>
      </c>
      <c r="K1708" s="67">
        <f t="shared" si="563"/>
        <v>9</v>
      </c>
      <c r="L1708" s="47">
        <v>1.4</v>
      </c>
      <c r="M1708" s="68">
        <f t="shared" si="564"/>
        <v>18.2</v>
      </c>
      <c r="N1708" s="46">
        <v>36.5</v>
      </c>
      <c r="O1708" s="46">
        <v>37</v>
      </c>
      <c r="P1708" s="46">
        <v>26.5</v>
      </c>
      <c r="Q1708" s="73">
        <f t="shared" si="565"/>
        <v>0.036</v>
      </c>
      <c r="R1708" s="67">
        <f t="shared" si="566"/>
        <v>0.47</v>
      </c>
      <c r="S1708" s="74">
        <f t="shared" si="567"/>
        <v>0.111111111111111</v>
      </c>
      <c r="T1708" s="51">
        <v>13</v>
      </c>
      <c r="U1708" s="52" t="s">
        <v>4066</v>
      </c>
      <c r="V1708" s="26">
        <f>IF(E1708="","",SUMIF(OUTBOUND!$G:$G,WMS!E1708,OUTBOUND!$L:$L))</f>
        <v>0</v>
      </c>
      <c r="W1708" s="26">
        <f>IF(E1708="","",SUMIF(OUTBOUND!$G:$G,WMS!E1708,OUTBOUND!$M:$M))</f>
        <v>0</v>
      </c>
      <c r="X1708" s="73">
        <f>IF(E1708="","",SUMIF(OUTBOUND!$G:$G,WMS!E1708,OUTBOUND!$O:$O))</f>
        <v>0</v>
      </c>
      <c r="Y1708" s="73">
        <f>IF(E1708="","",SUMIF(OUTBOUND!$G:$G,WMS!E1708,OUTBOUND!$AC:$AC))</f>
        <v>0</v>
      </c>
      <c r="Z1708" s="73">
        <f>IF(E1708="","",SUMIF(OUTBOUND!$G:$G,WMS!E1708,OUTBOUND!$P:$P))</f>
        <v>0</v>
      </c>
      <c r="AA1708" s="26">
        <f t="shared" si="568"/>
        <v>13</v>
      </c>
      <c r="AB1708" s="26">
        <f t="shared" si="569"/>
        <v>117</v>
      </c>
      <c r="AC1708" s="73">
        <f t="shared" si="570"/>
        <v>18.2</v>
      </c>
      <c r="AD1708" s="73">
        <f t="shared" si="571"/>
        <v>13</v>
      </c>
      <c r="AE1708" s="73">
        <f t="shared" si="572"/>
        <v>0.47</v>
      </c>
      <c r="AF1708" s="82" t="b">
        <f t="shared" si="573"/>
        <v>1</v>
      </c>
    </row>
    <row r="1709" spans="1:32">
      <c r="A1709" s="43" t="s">
        <v>3685</v>
      </c>
      <c r="B1709" s="19" t="s">
        <v>2740</v>
      </c>
      <c r="C1709" s="19" t="s">
        <v>4748</v>
      </c>
      <c r="D1709" s="19">
        <v>42743248</v>
      </c>
      <c r="E1709" s="58" t="str">
        <f t="shared" ref="E1709:E1772" si="574">IF(D1709="","",C1709&amp;"/"&amp;D1709)</f>
        <v>KG-ARI-1911-00212-05119/42743248</v>
      </c>
      <c r="F1709" s="19" t="s">
        <v>2770</v>
      </c>
      <c r="G1709" s="19" t="s">
        <v>2783</v>
      </c>
      <c r="H1709" s="45">
        <v>43766</v>
      </c>
      <c r="I1709" s="46">
        <v>3</v>
      </c>
      <c r="J1709" s="46">
        <v>18</v>
      </c>
      <c r="K1709" s="67">
        <f t="shared" ref="K1709:K1772" si="575">IF(J1709="","",J1709/I1709)</f>
        <v>6</v>
      </c>
      <c r="L1709" s="47">
        <v>8.25</v>
      </c>
      <c r="M1709" s="68">
        <f t="shared" ref="M1709:M1772" si="576">IF(L1709="","",ROUND(I1709*L1709,3))</f>
        <v>24.75</v>
      </c>
      <c r="N1709" s="46">
        <v>44.5</v>
      </c>
      <c r="O1709" s="46">
        <v>39</v>
      </c>
      <c r="P1709" s="46">
        <v>49</v>
      </c>
      <c r="Q1709" s="73">
        <f t="shared" ref="Q1709:Q1772" si="577">IF(P1709="","",ROUND(N1709*O1709*P1709/1000000,3))</f>
        <v>0.085</v>
      </c>
      <c r="R1709" s="67">
        <f t="shared" ref="R1709:R1772" si="578">IF(Q1709="","",ROUND(N1709*O1709*P1709/1000000*I1709,2))</f>
        <v>0.26</v>
      </c>
      <c r="S1709" s="74">
        <f t="shared" ref="S1709:S1772" si="579">IF(T1709="","",T1709/J1709)</f>
        <v>1.25</v>
      </c>
      <c r="T1709" s="51">
        <v>22.5</v>
      </c>
      <c r="U1709" s="52" t="s">
        <v>4066</v>
      </c>
      <c r="V1709" s="26">
        <f>IF(E1709="","",SUMIF(OUTBOUND!$G:$G,WMS!E1709,OUTBOUND!$L:$L))</f>
        <v>0</v>
      </c>
      <c r="W1709" s="26">
        <f>IF(E1709="","",SUMIF(OUTBOUND!$G:$G,WMS!E1709,OUTBOUND!$M:$M))</f>
        <v>0</v>
      </c>
      <c r="X1709" s="73">
        <f>IF(E1709="","",SUMIF(OUTBOUND!$G:$G,WMS!E1709,OUTBOUND!$O:$O))</f>
        <v>0</v>
      </c>
      <c r="Y1709" s="73">
        <f>IF(E1709="","",SUMIF(OUTBOUND!$G:$G,WMS!E1709,OUTBOUND!$AC:$AC))</f>
        <v>0</v>
      </c>
      <c r="Z1709" s="73">
        <f>IF(E1709="","",SUMIF(OUTBOUND!$G:$G,WMS!E1709,OUTBOUND!$P:$P))</f>
        <v>0</v>
      </c>
      <c r="AA1709" s="26">
        <f t="shared" ref="AA1709:AA1772" si="580">IF(I1709="","",I1709-V1709)</f>
        <v>3</v>
      </c>
      <c r="AB1709" s="26">
        <f t="shared" ref="AB1709:AB1772" si="581">IF(J1709="","",J1709-W1709)</f>
        <v>18</v>
      </c>
      <c r="AC1709" s="73">
        <f t="shared" ref="AC1709:AC1772" si="582">IF(M1709="","",M1709-X1709)</f>
        <v>24.75</v>
      </c>
      <c r="AD1709" s="73">
        <f t="shared" ref="AD1709:AD1772" si="583">IF(T1709="","",T1709-Y1709)</f>
        <v>22.5</v>
      </c>
      <c r="AE1709" s="73">
        <f t="shared" ref="AE1709:AE1772" si="584">IF(R1709="","",R1709-Z1709)</f>
        <v>0.26</v>
      </c>
      <c r="AF1709" s="82" t="b">
        <f t="shared" ref="AF1709:AF1772" si="585">IF(AB1709="","",EXACT(K1709,AB1709/AA1709))</f>
        <v>1</v>
      </c>
    </row>
    <row r="1710" spans="1:32">
      <c r="A1710" s="43" t="s">
        <v>3685</v>
      </c>
      <c r="B1710" s="19" t="s">
        <v>2740</v>
      </c>
      <c r="C1710" s="19" t="s">
        <v>4748</v>
      </c>
      <c r="D1710" s="19">
        <v>42705840</v>
      </c>
      <c r="E1710" s="58" t="str">
        <f t="shared" si="574"/>
        <v>KG-ARI-1911-00212-05119/42705840</v>
      </c>
      <c r="F1710" s="19" t="s">
        <v>2770</v>
      </c>
      <c r="G1710" s="19" t="s">
        <v>2784</v>
      </c>
      <c r="H1710" s="45">
        <v>43766</v>
      </c>
      <c r="I1710" s="46">
        <v>7</v>
      </c>
      <c r="J1710" s="46">
        <v>42</v>
      </c>
      <c r="K1710" s="67">
        <f t="shared" si="575"/>
        <v>6</v>
      </c>
      <c r="L1710" s="47">
        <v>2.15</v>
      </c>
      <c r="M1710" s="68">
        <f t="shared" si="576"/>
        <v>15.05</v>
      </c>
      <c r="N1710" s="46">
        <v>40</v>
      </c>
      <c r="O1710" s="46">
        <v>28</v>
      </c>
      <c r="P1710" s="46">
        <v>34.5</v>
      </c>
      <c r="Q1710" s="73">
        <f t="shared" si="577"/>
        <v>0.039</v>
      </c>
      <c r="R1710" s="67">
        <f t="shared" si="578"/>
        <v>0.27</v>
      </c>
      <c r="S1710" s="74">
        <f t="shared" si="579"/>
        <v>0.3</v>
      </c>
      <c r="T1710" s="51">
        <v>12.6</v>
      </c>
      <c r="U1710" s="79" t="s">
        <v>3564</v>
      </c>
      <c r="V1710" s="26">
        <f>IF(E1710="","",SUMIF(OUTBOUND!$G:$G,WMS!E1710,OUTBOUND!$L:$L))</f>
        <v>0</v>
      </c>
      <c r="W1710" s="26">
        <f>IF(E1710="","",SUMIF(OUTBOUND!$G:$G,WMS!E1710,OUTBOUND!$M:$M))</f>
        <v>0</v>
      </c>
      <c r="X1710" s="73">
        <f>IF(E1710="","",SUMIF(OUTBOUND!$G:$G,WMS!E1710,OUTBOUND!$O:$O))</f>
        <v>0</v>
      </c>
      <c r="Y1710" s="73">
        <f>IF(E1710="","",SUMIF(OUTBOUND!$G:$G,WMS!E1710,OUTBOUND!$AC:$AC))</f>
        <v>0</v>
      </c>
      <c r="Z1710" s="73">
        <f>IF(E1710="","",SUMIF(OUTBOUND!$G:$G,WMS!E1710,OUTBOUND!$P:$P))</f>
        <v>0</v>
      </c>
      <c r="AA1710" s="26">
        <f t="shared" si="580"/>
        <v>7</v>
      </c>
      <c r="AB1710" s="26">
        <f t="shared" si="581"/>
        <v>42</v>
      </c>
      <c r="AC1710" s="73">
        <f t="shared" si="582"/>
        <v>15.05</v>
      </c>
      <c r="AD1710" s="73">
        <f t="shared" si="583"/>
        <v>12.6</v>
      </c>
      <c r="AE1710" s="73">
        <f t="shared" si="584"/>
        <v>0.27</v>
      </c>
      <c r="AF1710" s="82" t="b">
        <f t="shared" si="585"/>
        <v>1</v>
      </c>
    </row>
    <row r="1711" spans="1:32">
      <c r="A1711" s="43" t="s">
        <v>3685</v>
      </c>
      <c r="B1711" s="19" t="s">
        <v>2786</v>
      </c>
      <c r="C1711" s="19" t="s">
        <v>4750</v>
      </c>
      <c r="D1711" s="19" t="s">
        <v>4751</v>
      </c>
      <c r="E1711" s="58" t="str">
        <f t="shared" si="574"/>
        <v>KG-ARI-1911-00212-05022/42712688</v>
      </c>
      <c r="F1711" s="19" t="s">
        <v>2788</v>
      </c>
      <c r="G1711" s="20" t="s">
        <v>2789</v>
      </c>
      <c r="H1711" s="45">
        <v>43768</v>
      </c>
      <c r="I1711" s="46">
        <v>30</v>
      </c>
      <c r="J1711" s="46">
        <v>120</v>
      </c>
      <c r="K1711" s="67">
        <f t="shared" si="575"/>
        <v>4</v>
      </c>
      <c r="L1711" s="47">
        <v>3.41</v>
      </c>
      <c r="M1711" s="68">
        <f t="shared" si="576"/>
        <v>102.3</v>
      </c>
      <c r="N1711" s="46">
        <v>38.5</v>
      </c>
      <c r="O1711" s="46">
        <v>30</v>
      </c>
      <c r="P1711" s="46">
        <v>34</v>
      </c>
      <c r="Q1711" s="73">
        <f t="shared" si="577"/>
        <v>0.039</v>
      </c>
      <c r="R1711" s="67">
        <f t="shared" si="578"/>
        <v>1.18</v>
      </c>
      <c r="S1711" s="74">
        <f t="shared" si="579"/>
        <v>0.484333333333333</v>
      </c>
      <c r="T1711" s="51">
        <v>58.12</v>
      </c>
      <c r="U1711" s="52" t="s">
        <v>4752</v>
      </c>
      <c r="V1711" s="26">
        <f>IF(E1711="","",SUMIF(OUTBOUND!$G:$G,WMS!E1711,OUTBOUND!$L:$L))</f>
        <v>0</v>
      </c>
      <c r="W1711" s="26">
        <f>IF(E1711="","",SUMIF(OUTBOUND!$G:$G,WMS!E1711,OUTBOUND!$M:$M))</f>
        <v>0</v>
      </c>
      <c r="X1711" s="73">
        <f>IF(E1711="","",SUMIF(OUTBOUND!$G:$G,WMS!E1711,OUTBOUND!$O:$O))</f>
        <v>0</v>
      </c>
      <c r="Y1711" s="73">
        <f>IF(E1711="","",SUMIF(OUTBOUND!$G:$G,WMS!E1711,OUTBOUND!$AC:$AC))</f>
        <v>0</v>
      </c>
      <c r="Z1711" s="73">
        <f>IF(E1711="","",SUMIF(OUTBOUND!$G:$G,WMS!E1711,OUTBOUND!$P:$P))</f>
        <v>0</v>
      </c>
      <c r="AA1711" s="26">
        <f t="shared" si="580"/>
        <v>30</v>
      </c>
      <c r="AB1711" s="26">
        <f t="shared" si="581"/>
        <v>120</v>
      </c>
      <c r="AC1711" s="73">
        <f t="shared" si="582"/>
        <v>102.3</v>
      </c>
      <c r="AD1711" s="73">
        <f t="shared" si="583"/>
        <v>58.12</v>
      </c>
      <c r="AE1711" s="73">
        <f t="shared" si="584"/>
        <v>1.18</v>
      </c>
      <c r="AF1711" s="82" t="b">
        <f t="shared" si="585"/>
        <v>1</v>
      </c>
    </row>
    <row r="1712" spans="1:32">
      <c r="A1712" s="43" t="s">
        <v>3685</v>
      </c>
      <c r="B1712" s="19" t="s">
        <v>2786</v>
      </c>
      <c r="C1712" s="19" t="s">
        <v>4750</v>
      </c>
      <c r="D1712" s="19" t="s">
        <v>3852</v>
      </c>
      <c r="E1712" s="58" t="str">
        <f t="shared" si="574"/>
        <v>KG-ARI-1911-00212-05022/42549338</v>
      </c>
      <c r="F1712" s="19" t="s">
        <v>2788</v>
      </c>
      <c r="G1712" s="20" t="s">
        <v>2790</v>
      </c>
      <c r="H1712" s="45">
        <v>43768</v>
      </c>
      <c r="I1712" s="46">
        <v>20</v>
      </c>
      <c r="J1712" s="46">
        <v>120</v>
      </c>
      <c r="K1712" s="67">
        <f t="shared" si="575"/>
        <v>6</v>
      </c>
      <c r="L1712" s="47">
        <v>2</v>
      </c>
      <c r="M1712" s="68">
        <f t="shared" si="576"/>
        <v>40</v>
      </c>
      <c r="N1712" s="46">
        <v>41</v>
      </c>
      <c r="O1712" s="46">
        <v>20</v>
      </c>
      <c r="P1712" s="46">
        <v>24.5</v>
      </c>
      <c r="Q1712" s="73">
        <f t="shared" si="577"/>
        <v>0.02</v>
      </c>
      <c r="R1712" s="67">
        <f t="shared" si="578"/>
        <v>0.4</v>
      </c>
      <c r="S1712" s="74">
        <f t="shared" si="579"/>
        <v>0.217</v>
      </c>
      <c r="T1712" s="51">
        <v>26.04</v>
      </c>
      <c r="U1712" s="52" t="s">
        <v>4752</v>
      </c>
      <c r="V1712" s="26">
        <f>IF(E1712="","",SUMIF(OUTBOUND!$G:$G,WMS!E1712,OUTBOUND!$L:$L))</f>
        <v>0</v>
      </c>
      <c r="W1712" s="26">
        <f>IF(E1712="","",SUMIF(OUTBOUND!$G:$G,WMS!E1712,OUTBOUND!$M:$M))</f>
        <v>0</v>
      </c>
      <c r="X1712" s="73">
        <f>IF(E1712="","",SUMIF(OUTBOUND!$G:$G,WMS!E1712,OUTBOUND!$O:$O))</f>
        <v>0</v>
      </c>
      <c r="Y1712" s="73">
        <f>IF(E1712="","",SUMIF(OUTBOUND!$G:$G,WMS!E1712,OUTBOUND!$AC:$AC))</f>
        <v>0</v>
      </c>
      <c r="Z1712" s="73">
        <f>IF(E1712="","",SUMIF(OUTBOUND!$G:$G,WMS!E1712,OUTBOUND!$P:$P))</f>
        <v>0</v>
      </c>
      <c r="AA1712" s="26">
        <f t="shared" si="580"/>
        <v>20</v>
      </c>
      <c r="AB1712" s="26">
        <f t="shared" si="581"/>
        <v>120</v>
      </c>
      <c r="AC1712" s="73">
        <f t="shared" si="582"/>
        <v>40</v>
      </c>
      <c r="AD1712" s="73">
        <f t="shared" si="583"/>
        <v>26.04</v>
      </c>
      <c r="AE1712" s="73">
        <f t="shared" si="584"/>
        <v>0.4</v>
      </c>
      <c r="AF1712" s="82" t="b">
        <f t="shared" si="585"/>
        <v>1</v>
      </c>
    </row>
    <row r="1713" spans="1:32">
      <c r="A1713" s="43" t="s">
        <v>3685</v>
      </c>
      <c r="B1713" s="19" t="s">
        <v>2786</v>
      </c>
      <c r="C1713" s="19" t="s">
        <v>4750</v>
      </c>
      <c r="D1713" s="19" t="s">
        <v>4753</v>
      </c>
      <c r="E1713" s="58" t="str">
        <f t="shared" si="574"/>
        <v>KG-ARI-1911-00212-05022/42412328</v>
      </c>
      <c r="F1713" s="19" t="s">
        <v>2788</v>
      </c>
      <c r="G1713" s="20" t="s">
        <v>2791</v>
      </c>
      <c r="H1713" s="45">
        <v>43768</v>
      </c>
      <c r="I1713" s="46">
        <v>20</v>
      </c>
      <c r="J1713" s="46">
        <v>120</v>
      </c>
      <c r="K1713" s="67">
        <f t="shared" si="575"/>
        <v>6</v>
      </c>
      <c r="L1713" s="47">
        <v>1.5</v>
      </c>
      <c r="M1713" s="68">
        <f t="shared" si="576"/>
        <v>30</v>
      </c>
      <c r="N1713" s="46">
        <v>25</v>
      </c>
      <c r="O1713" s="46">
        <v>18</v>
      </c>
      <c r="P1713" s="46">
        <v>24.5</v>
      </c>
      <c r="Q1713" s="73">
        <f t="shared" si="577"/>
        <v>0.011</v>
      </c>
      <c r="R1713" s="67">
        <f t="shared" si="578"/>
        <v>0.22</v>
      </c>
      <c r="S1713" s="74">
        <f t="shared" si="579"/>
        <v>0.099</v>
      </c>
      <c r="T1713" s="51">
        <v>11.88</v>
      </c>
      <c r="U1713" s="52" t="s">
        <v>4754</v>
      </c>
      <c r="V1713" s="26">
        <f>IF(E1713="","",SUMIF(OUTBOUND!$G:$G,WMS!E1713,OUTBOUND!$L:$L))</f>
        <v>0</v>
      </c>
      <c r="W1713" s="26">
        <f>IF(E1713="","",SUMIF(OUTBOUND!$G:$G,WMS!E1713,OUTBOUND!$M:$M))</f>
        <v>0</v>
      </c>
      <c r="X1713" s="73">
        <f>IF(E1713="","",SUMIF(OUTBOUND!$G:$G,WMS!E1713,OUTBOUND!$O:$O))</f>
        <v>0</v>
      </c>
      <c r="Y1713" s="73">
        <f>IF(E1713="","",SUMIF(OUTBOUND!$G:$G,WMS!E1713,OUTBOUND!$AC:$AC))</f>
        <v>0</v>
      </c>
      <c r="Z1713" s="73">
        <f>IF(E1713="","",SUMIF(OUTBOUND!$G:$G,WMS!E1713,OUTBOUND!$P:$P))</f>
        <v>0</v>
      </c>
      <c r="AA1713" s="26">
        <f t="shared" si="580"/>
        <v>20</v>
      </c>
      <c r="AB1713" s="26">
        <f t="shared" si="581"/>
        <v>120</v>
      </c>
      <c r="AC1713" s="73">
        <f t="shared" si="582"/>
        <v>30</v>
      </c>
      <c r="AD1713" s="73">
        <f t="shared" si="583"/>
        <v>11.88</v>
      </c>
      <c r="AE1713" s="73">
        <f t="shared" si="584"/>
        <v>0.22</v>
      </c>
      <c r="AF1713" s="82" t="b">
        <f t="shared" si="585"/>
        <v>1</v>
      </c>
    </row>
    <row r="1714" spans="1:32">
      <c r="A1714" s="43" t="s">
        <v>3685</v>
      </c>
      <c r="B1714" s="19" t="s">
        <v>2786</v>
      </c>
      <c r="C1714" s="19" t="s">
        <v>4750</v>
      </c>
      <c r="D1714" s="19" t="s">
        <v>4755</v>
      </c>
      <c r="E1714" s="58" t="str">
        <f t="shared" si="574"/>
        <v>KG-ARI-1911-00212-05022/42563174</v>
      </c>
      <c r="F1714" s="19" t="s">
        <v>2788</v>
      </c>
      <c r="G1714" s="20" t="s">
        <v>2792</v>
      </c>
      <c r="H1714" s="45">
        <v>43768</v>
      </c>
      <c r="I1714" s="46">
        <v>25</v>
      </c>
      <c r="J1714" s="46">
        <v>150</v>
      </c>
      <c r="K1714" s="67">
        <f t="shared" si="575"/>
        <v>6</v>
      </c>
      <c r="L1714" s="47">
        <v>1.4</v>
      </c>
      <c r="M1714" s="68">
        <f t="shared" si="576"/>
        <v>35</v>
      </c>
      <c r="N1714" s="46">
        <v>24</v>
      </c>
      <c r="O1714" s="46">
        <v>17</v>
      </c>
      <c r="P1714" s="46">
        <v>25</v>
      </c>
      <c r="Q1714" s="73">
        <f t="shared" si="577"/>
        <v>0.01</v>
      </c>
      <c r="R1714" s="67">
        <f t="shared" si="578"/>
        <v>0.26</v>
      </c>
      <c r="S1714" s="74">
        <f t="shared" si="579"/>
        <v>0.15</v>
      </c>
      <c r="T1714" s="51">
        <v>22.5</v>
      </c>
      <c r="U1714" s="52" t="s">
        <v>4752</v>
      </c>
      <c r="V1714" s="26">
        <f>IF(E1714="","",SUMIF(OUTBOUND!$G:$G,WMS!E1714,OUTBOUND!$L:$L))</f>
        <v>0</v>
      </c>
      <c r="W1714" s="26">
        <f>IF(E1714="","",SUMIF(OUTBOUND!$G:$G,WMS!E1714,OUTBOUND!$M:$M))</f>
        <v>0</v>
      </c>
      <c r="X1714" s="73">
        <f>IF(E1714="","",SUMIF(OUTBOUND!$G:$G,WMS!E1714,OUTBOUND!$O:$O))</f>
        <v>0</v>
      </c>
      <c r="Y1714" s="73">
        <f>IF(E1714="","",SUMIF(OUTBOUND!$G:$G,WMS!E1714,OUTBOUND!$AC:$AC))</f>
        <v>0</v>
      </c>
      <c r="Z1714" s="73">
        <f>IF(E1714="","",SUMIF(OUTBOUND!$G:$G,WMS!E1714,OUTBOUND!$P:$P))</f>
        <v>0</v>
      </c>
      <c r="AA1714" s="26">
        <f t="shared" si="580"/>
        <v>25</v>
      </c>
      <c r="AB1714" s="26">
        <f t="shared" si="581"/>
        <v>150</v>
      </c>
      <c r="AC1714" s="73">
        <f t="shared" si="582"/>
        <v>35</v>
      </c>
      <c r="AD1714" s="73">
        <f t="shared" si="583"/>
        <v>22.5</v>
      </c>
      <c r="AE1714" s="73">
        <f t="shared" si="584"/>
        <v>0.26</v>
      </c>
      <c r="AF1714" s="82" t="b">
        <f t="shared" si="585"/>
        <v>1</v>
      </c>
    </row>
    <row r="1715" spans="1:32">
      <c r="A1715" s="43" t="s">
        <v>3685</v>
      </c>
      <c r="B1715" s="19" t="s">
        <v>2793</v>
      </c>
      <c r="C1715" s="19" t="s">
        <v>4756</v>
      </c>
      <c r="D1715" s="19" t="s">
        <v>4757</v>
      </c>
      <c r="E1715" s="58" t="str">
        <f t="shared" si="574"/>
        <v>KG-ARI-1911-00216-05391/001F20MF022</v>
      </c>
      <c r="F1715" s="19" t="s">
        <v>2795</v>
      </c>
      <c r="G1715" s="19" t="s">
        <v>2796</v>
      </c>
      <c r="H1715" s="45">
        <v>43768</v>
      </c>
      <c r="I1715" s="46">
        <v>5</v>
      </c>
      <c r="J1715" s="46">
        <v>80</v>
      </c>
      <c r="K1715" s="67">
        <f t="shared" si="575"/>
        <v>16</v>
      </c>
      <c r="L1715" s="47">
        <v>8.2</v>
      </c>
      <c r="M1715" s="68">
        <f t="shared" si="576"/>
        <v>41</v>
      </c>
      <c r="N1715" s="46">
        <v>70</v>
      </c>
      <c r="O1715" s="46">
        <v>40</v>
      </c>
      <c r="P1715" s="46">
        <v>31</v>
      </c>
      <c r="Q1715" s="73">
        <f t="shared" si="577"/>
        <v>0.087</v>
      </c>
      <c r="R1715" s="67">
        <f t="shared" si="578"/>
        <v>0.43</v>
      </c>
      <c r="S1715" s="74">
        <f t="shared" si="579"/>
        <v>0.3375</v>
      </c>
      <c r="T1715" s="51">
        <v>27</v>
      </c>
      <c r="U1715" s="52" t="s">
        <v>4758</v>
      </c>
      <c r="V1715" s="26">
        <f>IF(E1715="","",SUMIF(OUTBOUND!$G:$G,WMS!E1715,OUTBOUND!$L:$L))</f>
        <v>0</v>
      </c>
      <c r="W1715" s="26">
        <f>IF(E1715="","",SUMIF(OUTBOUND!$G:$G,WMS!E1715,OUTBOUND!$M:$M))</f>
        <v>0</v>
      </c>
      <c r="X1715" s="73">
        <f>IF(E1715="","",SUMIF(OUTBOUND!$G:$G,WMS!E1715,OUTBOUND!$O:$O))</f>
        <v>0</v>
      </c>
      <c r="Y1715" s="73">
        <f>IF(E1715="","",SUMIF(OUTBOUND!$G:$G,WMS!E1715,OUTBOUND!$AC:$AC))</f>
        <v>0</v>
      </c>
      <c r="Z1715" s="73">
        <f>IF(E1715="","",SUMIF(OUTBOUND!$G:$G,WMS!E1715,OUTBOUND!$P:$P))</f>
        <v>0</v>
      </c>
      <c r="AA1715" s="26">
        <f t="shared" si="580"/>
        <v>5</v>
      </c>
      <c r="AB1715" s="26">
        <f t="shared" si="581"/>
        <v>80</v>
      </c>
      <c r="AC1715" s="73">
        <f t="shared" si="582"/>
        <v>41</v>
      </c>
      <c r="AD1715" s="73">
        <f t="shared" si="583"/>
        <v>27</v>
      </c>
      <c r="AE1715" s="73">
        <f t="shared" si="584"/>
        <v>0.43</v>
      </c>
      <c r="AF1715" s="82" t="b">
        <f t="shared" si="585"/>
        <v>1</v>
      </c>
    </row>
    <row r="1716" spans="1:32">
      <c r="A1716" s="43" t="s">
        <v>3685</v>
      </c>
      <c r="B1716" s="19" t="s">
        <v>2793</v>
      </c>
      <c r="C1716" s="19" t="s">
        <v>4756</v>
      </c>
      <c r="D1716" s="19" t="s">
        <v>4757</v>
      </c>
      <c r="E1716" s="58" t="str">
        <f t="shared" si="574"/>
        <v>KG-ARI-1911-00216-05391/001F20MF022</v>
      </c>
      <c r="F1716" s="19" t="s">
        <v>2795</v>
      </c>
      <c r="G1716" s="19" t="s">
        <v>2796</v>
      </c>
      <c r="H1716" s="45">
        <v>43768</v>
      </c>
      <c r="I1716" s="46">
        <v>5</v>
      </c>
      <c r="J1716" s="46">
        <v>80</v>
      </c>
      <c r="K1716" s="67">
        <f t="shared" si="575"/>
        <v>16</v>
      </c>
      <c r="L1716" s="47">
        <v>8.2</v>
      </c>
      <c r="M1716" s="68">
        <f t="shared" si="576"/>
        <v>41</v>
      </c>
      <c r="N1716" s="46">
        <v>70</v>
      </c>
      <c r="O1716" s="46">
        <v>40</v>
      </c>
      <c r="P1716" s="46">
        <v>31</v>
      </c>
      <c r="Q1716" s="73">
        <f t="shared" si="577"/>
        <v>0.087</v>
      </c>
      <c r="R1716" s="67">
        <f t="shared" si="578"/>
        <v>0.43</v>
      </c>
      <c r="S1716" s="74">
        <f t="shared" si="579"/>
        <v>0.3375</v>
      </c>
      <c r="T1716" s="51">
        <v>27</v>
      </c>
      <c r="U1716" s="52" t="s">
        <v>4758</v>
      </c>
      <c r="V1716" s="26">
        <f>IF(E1716="","",SUMIF(OUTBOUND!$G:$G,WMS!E1716,OUTBOUND!$L:$L))</f>
        <v>0</v>
      </c>
      <c r="W1716" s="26">
        <f>IF(E1716="","",SUMIF(OUTBOUND!$G:$G,WMS!E1716,OUTBOUND!$M:$M))</f>
        <v>0</v>
      </c>
      <c r="X1716" s="73">
        <f>IF(E1716="","",SUMIF(OUTBOUND!$G:$G,WMS!E1716,OUTBOUND!$O:$O))</f>
        <v>0</v>
      </c>
      <c r="Y1716" s="73">
        <f>IF(E1716="","",SUMIF(OUTBOUND!$G:$G,WMS!E1716,OUTBOUND!$AC:$AC))</f>
        <v>0</v>
      </c>
      <c r="Z1716" s="73">
        <f>IF(E1716="","",SUMIF(OUTBOUND!$G:$G,WMS!E1716,OUTBOUND!$P:$P))</f>
        <v>0</v>
      </c>
      <c r="AA1716" s="26">
        <f t="shared" si="580"/>
        <v>5</v>
      </c>
      <c r="AB1716" s="26">
        <f t="shared" si="581"/>
        <v>80</v>
      </c>
      <c r="AC1716" s="73">
        <f t="shared" si="582"/>
        <v>41</v>
      </c>
      <c r="AD1716" s="73">
        <f t="shared" si="583"/>
        <v>27</v>
      </c>
      <c r="AE1716" s="73">
        <f t="shared" si="584"/>
        <v>0.43</v>
      </c>
      <c r="AF1716" s="82" t="b">
        <f t="shared" si="585"/>
        <v>1</v>
      </c>
    </row>
    <row r="1717" spans="1:33">
      <c r="A1717" s="61" t="s">
        <v>3685</v>
      </c>
      <c r="B1717" s="62" t="s">
        <v>2798</v>
      </c>
      <c r="C1717" s="62" t="s">
        <v>4759</v>
      </c>
      <c r="D1717" s="62" t="s">
        <v>4760</v>
      </c>
      <c r="E1717" s="58" t="str">
        <f t="shared" si="574"/>
        <v>KG-ARI-1912-00214-05315/MIX137996GREYGREY_5315</v>
      </c>
      <c r="F1717" s="19" t="s">
        <v>2800</v>
      </c>
      <c r="G1717" s="19" t="s">
        <v>2801</v>
      </c>
      <c r="H1717" s="45">
        <v>43768</v>
      </c>
      <c r="I1717" s="46">
        <v>2</v>
      </c>
      <c r="J1717" s="46">
        <v>192</v>
      </c>
      <c r="K1717" s="67">
        <f t="shared" si="575"/>
        <v>96</v>
      </c>
      <c r="L1717" s="47">
        <v>11.35</v>
      </c>
      <c r="M1717" s="68">
        <f t="shared" si="576"/>
        <v>22.7</v>
      </c>
      <c r="N1717" s="46">
        <v>87</v>
      </c>
      <c r="O1717" s="46">
        <v>34.5</v>
      </c>
      <c r="P1717" s="46">
        <v>44.5</v>
      </c>
      <c r="Q1717" s="73">
        <f t="shared" si="577"/>
        <v>0.134</v>
      </c>
      <c r="R1717" s="67">
        <f t="shared" si="578"/>
        <v>0.27</v>
      </c>
      <c r="S1717" s="74">
        <f t="shared" si="579"/>
        <v>0.09375</v>
      </c>
      <c r="T1717" s="51">
        <v>18</v>
      </c>
      <c r="U1717" s="52" t="s">
        <v>4761</v>
      </c>
      <c r="V1717" s="26">
        <f>IF(E1717="","",SUMIF(OUTBOUND!$G:$G,WMS!E1717,OUTBOUND!$L:$L))</f>
        <v>2</v>
      </c>
      <c r="W1717" s="26">
        <f>IF(E1717="","",SUMIF(OUTBOUND!$G:$G,WMS!E1717,OUTBOUND!$M:$M))</f>
        <v>192</v>
      </c>
      <c r="X1717" s="73">
        <f>IF(E1717="","",SUMIF(OUTBOUND!$G:$G,WMS!E1717,OUTBOUND!$O:$O))</f>
        <v>22.7</v>
      </c>
      <c r="Y1717" s="73">
        <f>IF(E1717="","",SUMIF(OUTBOUND!$G:$G,WMS!E1717,OUTBOUND!$AC:$AC))</f>
        <v>18</v>
      </c>
      <c r="Z1717" s="73">
        <f>IF(E1717="","",SUMIF(OUTBOUND!$G:$G,WMS!E1717,OUTBOUND!$P:$P))</f>
        <v>0.268</v>
      </c>
      <c r="AA1717" s="26">
        <f t="shared" si="580"/>
        <v>0</v>
      </c>
      <c r="AB1717" s="26">
        <f t="shared" si="581"/>
        <v>0</v>
      </c>
      <c r="AC1717" s="73">
        <f t="shared" si="582"/>
        <v>0</v>
      </c>
      <c r="AD1717" s="73">
        <f t="shared" si="583"/>
        <v>0</v>
      </c>
      <c r="AE1717" s="73">
        <f t="shared" si="584"/>
        <v>0.002</v>
      </c>
      <c r="AF1717" s="82" t="e">
        <f t="shared" si="585"/>
        <v>#DIV/0!</v>
      </c>
      <c r="AG1717" s="60" t="s">
        <v>3310</v>
      </c>
    </row>
    <row r="1718" spans="1:33">
      <c r="A1718" s="61" t="s">
        <v>3685</v>
      </c>
      <c r="B1718" s="62" t="s">
        <v>2798</v>
      </c>
      <c r="C1718" s="62" t="s">
        <v>4762</v>
      </c>
      <c r="D1718" s="62" t="s">
        <v>4763</v>
      </c>
      <c r="E1718" s="58" t="str">
        <f t="shared" si="574"/>
        <v>KG-ARI-1911-00216-05394/MIX145508BLACK_5394</v>
      </c>
      <c r="F1718" s="19" t="s">
        <v>2800</v>
      </c>
      <c r="G1718" s="19" t="s">
        <v>2803</v>
      </c>
      <c r="H1718" s="45">
        <v>43768</v>
      </c>
      <c r="I1718" s="46">
        <v>2</v>
      </c>
      <c r="J1718" s="46">
        <v>144</v>
      </c>
      <c r="K1718" s="67">
        <f t="shared" si="575"/>
        <v>72</v>
      </c>
      <c r="L1718" s="47">
        <v>4.6</v>
      </c>
      <c r="M1718" s="68">
        <f t="shared" si="576"/>
        <v>9.2</v>
      </c>
      <c r="N1718" s="46">
        <v>39</v>
      </c>
      <c r="O1718" s="46">
        <v>36</v>
      </c>
      <c r="P1718" s="46">
        <v>27</v>
      </c>
      <c r="Q1718" s="73">
        <f t="shared" si="577"/>
        <v>0.038</v>
      </c>
      <c r="R1718" s="67">
        <f t="shared" si="578"/>
        <v>0.08</v>
      </c>
      <c r="S1718" s="74">
        <f t="shared" si="579"/>
        <v>0.0513888888888889</v>
      </c>
      <c r="T1718" s="51">
        <v>7.4</v>
      </c>
      <c r="U1718" s="52" t="s">
        <v>4758</v>
      </c>
      <c r="V1718" s="26">
        <f>IF(E1718="","",SUMIF(OUTBOUND!$G:$G,WMS!E1718,OUTBOUND!$L:$L))</f>
        <v>2</v>
      </c>
      <c r="W1718" s="26">
        <f>IF(E1718="","",SUMIF(OUTBOUND!$G:$G,WMS!E1718,OUTBOUND!$M:$M))</f>
        <v>144</v>
      </c>
      <c r="X1718" s="73">
        <f>IF(E1718="","",SUMIF(OUTBOUND!$G:$G,WMS!E1718,OUTBOUND!$O:$O))</f>
        <v>9.2</v>
      </c>
      <c r="Y1718" s="73">
        <f>IF(E1718="","",SUMIF(OUTBOUND!$G:$G,WMS!E1718,OUTBOUND!$AC:$AC))</f>
        <v>7.4</v>
      </c>
      <c r="Z1718" s="73">
        <f>IF(E1718="","",SUMIF(OUTBOUND!$G:$G,WMS!E1718,OUTBOUND!$P:$P))</f>
        <v>0.076</v>
      </c>
      <c r="AA1718" s="26">
        <f t="shared" si="580"/>
        <v>0</v>
      </c>
      <c r="AB1718" s="26">
        <f t="shared" si="581"/>
        <v>0</v>
      </c>
      <c r="AC1718" s="73">
        <f t="shared" si="582"/>
        <v>0</v>
      </c>
      <c r="AD1718" s="73">
        <f t="shared" si="583"/>
        <v>0</v>
      </c>
      <c r="AE1718" s="73">
        <f t="shared" si="584"/>
        <v>0.004</v>
      </c>
      <c r="AF1718" s="82" t="e">
        <f t="shared" si="585"/>
        <v>#DIV/0!</v>
      </c>
      <c r="AG1718" s="60" t="s">
        <v>3310</v>
      </c>
    </row>
    <row r="1719" spans="1:33">
      <c r="A1719" s="61" t="s">
        <v>3685</v>
      </c>
      <c r="B1719" s="62" t="s">
        <v>2798</v>
      </c>
      <c r="C1719" s="62" t="s">
        <v>4762</v>
      </c>
      <c r="D1719" s="62" t="s">
        <v>4764</v>
      </c>
      <c r="E1719" s="58" t="str">
        <f t="shared" si="574"/>
        <v>KG-ARI-1911-00216-05394/MIX145507BLACK_5394</v>
      </c>
      <c r="F1719" s="19" t="s">
        <v>2800</v>
      </c>
      <c r="G1719" s="19" t="s">
        <v>2805</v>
      </c>
      <c r="H1719" s="45">
        <v>43768</v>
      </c>
      <c r="I1719" s="46">
        <v>4</v>
      </c>
      <c r="J1719" s="46">
        <v>144</v>
      </c>
      <c r="K1719" s="67">
        <f t="shared" si="575"/>
        <v>36</v>
      </c>
      <c r="L1719" s="47">
        <v>3.6</v>
      </c>
      <c r="M1719" s="68">
        <f t="shared" si="576"/>
        <v>14.4</v>
      </c>
      <c r="N1719" s="46">
        <v>54</v>
      </c>
      <c r="O1719" s="46">
        <v>35</v>
      </c>
      <c r="P1719" s="46">
        <v>21</v>
      </c>
      <c r="Q1719" s="73">
        <f t="shared" si="577"/>
        <v>0.04</v>
      </c>
      <c r="R1719" s="67">
        <f t="shared" si="578"/>
        <v>0.16</v>
      </c>
      <c r="S1719" s="74">
        <f t="shared" si="579"/>
        <v>0.075</v>
      </c>
      <c r="T1719" s="51">
        <v>10.8</v>
      </c>
      <c r="U1719" s="52" t="s">
        <v>4758</v>
      </c>
      <c r="V1719" s="26">
        <f>IF(E1719="","",SUMIF(OUTBOUND!$G:$G,WMS!E1719,OUTBOUND!$L:$L))</f>
        <v>4</v>
      </c>
      <c r="W1719" s="26">
        <f>IF(E1719="","",SUMIF(OUTBOUND!$G:$G,WMS!E1719,OUTBOUND!$M:$M))</f>
        <v>144</v>
      </c>
      <c r="X1719" s="73">
        <f>IF(E1719="","",SUMIF(OUTBOUND!$G:$G,WMS!E1719,OUTBOUND!$O:$O))</f>
        <v>14.4</v>
      </c>
      <c r="Y1719" s="73">
        <f>IF(E1719="","",SUMIF(OUTBOUND!$G:$G,WMS!E1719,OUTBOUND!$AC:$AC))</f>
        <v>10.8</v>
      </c>
      <c r="Z1719" s="73">
        <f>IF(E1719="","",SUMIF(OUTBOUND!$G:$G,WMS!E1719,OUTBOUND!$P:$P))</f>
        <v>0.16</v>
      </c>
      <c r="AA1719" s="26">
        <f t="shared" si="580"/>
        <v>0</v>
      </c>
      <c r="AB1719" s="26">
        <f t="shared" si="581"/>
        <v>0</v>
      </c>
      <c r="AC1719" s="73">
        <f t="shared" si="582"/>
        <v>0</v>
      </c>
      <c r="AD1719" s="73">
        <f t="shared" si="583"/>
        <v>0</v>
      </c>
      <c r="AE1719" s="73">
        <f t="shared" si="584"/>
        <v>0</v>
      </c>
      <c r="AF1719" s="82" t="e">
        <f t="shared" si="585"/>
        <v>#DIV/0!</v>
      </c>
      <c r="AG1719" s="60" t="s">
        <v>3310</v>
      </c>
    </row>
    <row r="1720" spans="1:33">
      <c r="A1720" s="61" t="s">
        <v>3685</v>
      </c>
      <c r="B1720" s="62" t="s">
        <v>2798</v>
      </c>
      <c r="C1720" s="62" t="s">
        <v>4765</v>
      </c>
      <c r="D1720" s="62" t="s">
        <v>4766</v>
      </c>
      <c r="E1720" s="58" t="str">
        <f t="shared" si="574"/>
        <v>KG-ARI-1912-00214-05314/MIX137996BLKBLK_5314</v>
      </c>
      <c r="F1720" s="19" t="s">
        <v>2800</v>
      </c>
      <c r="G1720" s="19" t="s">
        <v>2806</v>
      </c>
      <c r="H1720" s="45">
        <v>43768</v>
      </c>
      <c r="I1720" s="46">
        <v>2</v>
      </c>
      <c r="J1720" s="46">
        <v>192</v>
      </c>
      <c r="K1720" s="67">
        <f t="shared" si="575"/>
        <v>96</v>
      </c>
      <c r="L1720" s="47">
        <v>10</v>
      </c>
      <c r="M1720" s="68">
        <f t="shared" si="576"/>
        <v>20</v>
      </c>
      <c r="N1720" s="46">
        <v>87</v>
      </c>
      <c r="O1720" s="46">
        <v>34</v>
      </c>
      <c r="P1720" s="46">
        <v>45</v>
      </c>
      <c r="Q1720" s="73">
        <f t="shared" si="577"/>
        <v>0.133</v>
      </c>
      <c r="R1720" s="67">
        <f t="shared" si="578"/>
        <v>0.27</v>
      </c>
      <c r="S1720" s="74">
        <f t="shared" si="579"/>
        <v>0.0927083333333333</v>
      </c>
      <c r="T1720" s="51">
        <v>17.8</v>
      </c>
      <c r="U1720" s="52" t="s">
        <v>4758</v>
      </c>
      <c r="V1720" s="26">
        <f>IF(E1720="","",SUMIF(OUTBOUND!$G:$G,WMS!E1720,OUTBOUND!$L:$L))</f>
        <v>2</v>
      </c>
      <c r="W1720" s="26">
        <f>IF(E1720="","",SUMIF(OUTBOUND!$G:$G,WMS!E1720,OUTBOUND!$M:$M))</f>
        <v>192</v>
      </c>
      <c r="X1720" s="73">
        <f>IF(E1720="","",SUMIF(OUTBOUND!$G:$G,WMS!E1720,OUTBOUND!$O:$O))</f>
        <v>20</v>
      </c>
      <c r="Y1720" s="73">
        <f>IF(E1720="","",SUMIF(OUTBOUND!$G:$G,WMS!E1720,OUTBOUND!$AC:$AC))</f>
        <v>17.8</v>
      </c>
      <c r="Z1720" s="73">
        <f>IF(E1720="","",SUMIF(OUTBOUND!$G:$G,WMS!E1720,OUTBOUND!$P:$P))</f>
        <v>0.266</v>
      </c>
      <c r="AA1720" s="26">
        <f t="shared" si="580"/>
        <v>0</v>
      </c>
      <c r="AB1720" s="26">
        <f t="shared" si="581"/>
        <v>0</v>
      </c>
      <c r="AC1720" s="73">
        <f t="shared" si="582"/>
        <v>0</v>
      </c>
      <c r="AD1720" s="73">
        <f t="shared" si="583"/>
        <v>0</v>
      </c>
      <c r="AE1720" s="73">
        <f t="shared" si="584"/>
        <v>0.004</v>
      </c>
      <c r="AF1720" s="82" t="e">
        <f t="shared" si="585"/>
        <v>#DIV/0!</v>
      </c>
      <c r="AG1720" s="60" t="s">
        <v>3310</v>
      </c>
    </row>
    <row r="1721" spans="1:32">
      <c r="A1721" s="43" t="s">
        <v>3685</v>
      </c>
      <c r="B1721" s="19" t="s">
        <v>2807</v>
      </c>
      <c r="C1721" s="19" t="s">
        <v>4767</v>
      </c>
      <c r="D1721" s="19">
        <v>42550532</v>
      </c>
      <c r="E1721" s="58" t="str">
        <f t="shared" si="574"/>
        <v>KG-ARI-2003-00225-05872/42550532</v>
      </c>
      <c r="F1721" s="19" t="s">
        <v>2809</v>
      </c>
      <c r="G1721" s="19" t="s">
        <v>2810</v>
      </c>
      <c r="H1721" s="45">
        <v>43768</v>
      </c>
      <c r="I1721" s="46">
        <v>1</v>
      </c>
      <c r="J1721" s="46">
        <v>12</v>
      </c>
      <c r="K1721" s="67">
        <f t="shared" si="575"/>
        <v>12</v>
      </c>
      <c r="L1721" s="47">
        <v>0.65</v>
      </c>
      <c r="M1721" s="68">
        <f t="shared" si="576"/>
        <v>0.65</v>
      </c>
      <c r="N1721" s="46">
        <v>9.2</v>
      </c>
      <c r="O1721" s="46">
        <v>9.2</v>
      </c>
      <c r="P1721" s="46">
        <v>20</v>
      </c>
      <c r="Q1721" s="73">
        <f t="shared" si="577"/>
        <v>0.002</v>
      </c>
      <c r="R1721" s="67">
        <f t="shared" si="578"/>
        <v>0</v>
      </c>
      <c r="S1721" s="74">
        <f t="shared" si="579"/>
        <v>0.0833333333333333</v>
      </c>
      <c r="T1721" s="51">
        <v>1</v>
      </c>
      <c r="U1721" s="52" t="s">
        <v>4758</v>
      </c>
      <c r="V1721" s="26">
        <f>IF(E1721="","",SUMIF(OUTBOUND!$G:$G,WMS!E1721,OUTBOUND!$L:$L))</f>
        <v>0</v>
      </c>
      <c r="W1721" s="26">
        <f>IF(E1721="","",SUMIF(OUTBOUND!$G:$G,WMS!E1721,OUTBOUND!$M:$M))</f>
        <v>0</v>
      </c>
      <c r="X1721" s="73">
        <f>IF(E1721="","",SUMIF(OUTBOUND!$G:$G,WMS!E1721,OUTBOUND!$O:$O))</f>
        <v>0</v>
      </c>
      <c r="Y1721" s="73">
        <f>IF(E1721="","",SUMIF(OUTBOUND!$G:$G,WMS!E1721,OUTBOUND!$AC:$AC))</f>
        <v>0</v>
      </c>
      <c r="Z1721" s="73">
        <f>IF(E1721="","",SUMIF(OUTBOUND!$G:$G,WMS!E1721,OUTBOUND!$P:$P))</f>
        <v>0</v>
      </c>
      <c r="AA1721" s="26">
        <f t="shared" si="580"/>
        <v>1</v>
      </c>
      <c r="AB1721" s="26">
        <f t="shared" si="581"/>
        <v>12</v>
      </c>
      <c r="AC1721" s="73">
        <f t="shared" si="582"/>
        <v>0.65</v>
      </c>
      <c r="AD1721" s="73">
        <f t="shared" si="583"/>
        <v>1</v>
      </c>
      <c r="AE1721" s="73">
        <f t="shared" si="584"/>
        <v>0</v>
      </c>
      <c r="AF1721" s="82" t="b">
        <f t="shared" si="585"/>
        <v>1</v>
      </c>
    </row>
    <row r="1722" spans="1:33">
      <c r="A1722" s="61" t="s">
        <v>3685</v>
      </c>
      <c r="B1722" s="62" t="s">
        <v>2811</v>
      </c>
      <c r="C1722" s="62" t="s">
        <v>4768</v>
      </c>
      <c r="D1722" s="62" t="s">
        <v>4769</v>
      </c>
      <c r="E1722" s="58" t="str">
        <f t="shared" si="574"/>
        <v>KG-ARI-1912-00214-05194/MIX140018 BLACK</v>
      </c>
      <c r="F1722" s="19" t="s">
        <v>2813</v>
      </c>
      <c r="G1722" s="19" t="s">
        <v>2814</v>
      </c>
      <c r="H1722" s="45">
        <v>43768</v>
      </c>
      <c r="I1722" s="46">
        <v>2</v>
      </c>
      <c r="J1722" s="46">
        <v>54</v>
      </c>
      <c r="K1722" s="67">
        <f t="shared" si="575"/>
        <v>27</v>
      </c>
      <c r="L1722" s="47">
        <v>11.5</v>
      </c>
      <c r="M1722" s="68">
        <f t="shared" si="576"/>
        <v>23</v>
      </c>
      <c r="N1722" s="46">
        <v>59.5</v>
      </c>
      <c r="O1722" s="46">
        <v>46</v>
      </c>
      <c r="P1722" s="46">
        <v>27</v>
      </c>
      <c r="Q1722" s="73">
        <f t="shared" si="577"/>
        <v>0.074</v>
      </c>
      <c r="R1722" s="67">
        <f t="shared" si="578"/>
        <v>0.15</v>
      </c>
      <c r="S1722" s="74">
        <f t="shared" si="579"/>
        <v>0.348148148148148</v>
      </c>
      <c r="T1722" s="51">
        <v>18.8</v>
      </c>
      <c r="U1722" s="52" t="s">
        <v>4761</v>
      </c>
      <c r="V1722" s="26">
        <f>IF(E1722="","",SUMIF(OUTBOUND!$G:$G,WMS!E1722,OUTBOUND!$L:$L))</f>
        <v>2</v>
      </c>
      <c r="W1722" s="26">
        <f>IF(E1722="","",SUMIF(OUTBOUND!$G:$G,WMS!E1722,OUTBOUND!$M:$M))</f>
        <v>54</v>
      </c>
      <c r="X1722" s="73">
        <f>IF(E1722="","",SUMIF(OUTBOUND!$G:$G,WMS!E1722,OUTBOUND!$O:$O))</f>
        <v>23</v>
      </c>
      <c r="Y1722" s="73">
        <f>IF(E1722="","",SUMIF(OUTBOUND!$G:$G,WMS!E1722,OUTBOUND!$AC:$AC))</f>
        <v>18.8</v>
      </c>
      <c r="Z1722" s="73">
        <f>IF(E1722="","",SUMIF(OUTBOUND!$G:$G,WMS!E1722,OUTBOUND!$P:$P))</f>
        <v>0.148</v>
      </c>
      <c r="AA1722" s="26">
        <f t="shared" si="580"/>
        <v>0</v>
      </c>
      <c r="AB1722" s="26">
        <f t="shared" si="581"/>
        <v>0</v>
      </c>
      <c r="AC1722" s="73">
        <f t="shared" si="582"/>
        <v>0</v>
      </c>
      <c r="AD1722" s="73">
        <f t="shared" si="583"/>
        <v>0</v>
      </c>
      <c r="AE1722" s="73">
        <f t="shared" si="584"/>
        <v>0.002</v>
      </c>
      <c r="AF1722" s="82" t="e">
        <f t="shared" si="585"/>
        <v>#DIV/0!</v>
      </c>
      <c r="AG1722" s="60" t="s">
        <v>3310</v>
      </c>
    </row>
    <row r="1723" spans="1:33">
      <c r="A1723" s="61" t="s">
        <v>3685</v>
      </c>
      <c r="B1723" s="62" t="s">
        <v>2811</v>
      </c>
      <c r="C1723" s="62" t="s">
        <v>4768</v>
      </c>
      <c r="D1723" s="62" t="s">
        <v>4770</v>
      </c>
      <c r="E1723" s="58" t="str">
        <f t="shared" si="574"/>
        <v>KG-ARI-1912-00214-05194/MIX141810 LIGHT WASH</v>
      </c>
      <c r="F1723" s="19" t="s">
        <v>2813</v>
      </c>
      <c r="G1723" s="19" t="s">
        <v>2816</v>
      </c>
      <c r="H1723" s="45">
        <v>43768</v>
      </c>
      <c r="I1723" s="46">
        <v>2</v>
      </c>
      <c r="J1723" s="46">
        <v>54</v>
      </c>
      <c r="K1723" s="67">
        <f t="shared" si="575"/>
        <v>27</v>
      </c>
      <c r="L1723" s="47">
        <v>11.5</v>
      </c>
      <c r="M1723" s="68">
        <f t="shared" si="576"/>
        <v>23</v>
      </c>
      <c r="N1723" s="46">
        <v>59.5</v>
      </c>
      <c r="O1723" s="46">
        <v>46</v>
      </c>
      <c r="P1723" s="46">
        <v>27</v>
      </c>
      <c r="Q1723" s="73">
        <f t="shared" si="577"/>
        <v>0.074</v>
      </c>
      <c r="R1723" s="67">
        <f t="shared" si="578"/>
        <v>0.15</v>
      </c>
      <c r="S1723" s="74">
        <f t="shared" si="579"/>
        <v>0.338888888888889</v>
      </c>
      <c r="T1723" s="51">
        <v>18.3</v>
      </c>
      <c r="U1723" s="52" t="s">
        <v>4761</v>
      </c>
      <c r="V1723" s="26">
        <f>IF(E1723="","",SUMIF(OUTBOUND!$G:$G,WMS!E1723,OUTBOUND!$L:$L))</f>
        <v>2</v>
      </c>
      <c r="W1723" s="26">
        <f>IF(E1723="","",SUMIF(OUTBOUND!$G:$G,WMS!E1723,OUTBOUND!$M:$M))</f>
        <v>54</v>
      </c>
      <c r="X1723" s="73">
        <f>IF(E1723="","",SUMIF(OUTBOUND!$G:$G,WMS!E1723,OUTBOUND!$O:$O))</f>
        <v>23</v>
      </c>
      <c r="Y1723" s="73">
        <f>IF(E1723="","",SUMIF(OUTBOUND!$G:$G,WMS!E1723,OUTBOUND!$AC:$AC))</f>
        <v>18.3</v>
      </c>
      <c r="Z1723" s="73">
        <f>IF(E1723="","",SUMIF(OUTBOUND!$G:$G,WMS!E1723,OUTBOUND!$P:$P))</f>
        <v>0.148</v>
      </c>
      <c r="AA1723" s="26">
        <f t="shared" si="580"/>
        <v>0</v>
      </c>
      <c r="AB1723" s="26">
        <f t="shared" si="581"/>
        <v>0</v>
      </c>
      <c r="AC1723" s="73">
        <f t="shared" si="582"/>
        <v>0</v>
      </c>
      <c r="AD1723" s="73">
        <f t="shared" si="583"/>
        <v>0</v>
      </c>
      <c r="AE1723" s="73">
        <f t="shared" si="584"/>
        <v>0.002</v>
      </c>
      <c r="AF1723" s="82" t="e">
        <f t="shared" si="585"/>
        <v>#DIV/0!</v>
      </c>
      <c r="AG1723" s="60" t="s">
        <v>3310</v>
      </c>
    </row>
    <row r="1724" spans="1:32">
      <c r="A1724" s="43" t="s">
        <v>3685</v>
      </c>
      <c r="B1724" s="19" t="s">
        <v>2811</v>
      </c>
      <c r="C1724" s="19" t="s">
        <v>4771</v>
      </c>
      <c r="D1724" s="19" t="s">
        <v>4772</v>
      </c>
      <c r="E1724" s="58" t="str">
        <f t="shared" si="574"/>
        <v>KG-ARI-1912-00214-05195/MIX143203 LIGHT WASH</v>
      </c>
      <c r="F1724" s="19" t="s">
        <v>2813</v>
      </c>
      <c r="G1724" s="19" t="s">
        <v>2817</v>
      </c>
      <c r="H1724" s="45">
        <v>43768</v>
      </c>
      <c r="I1724" s="46">
        <v>2</v>
      </c>
      <c r="J1724" s="46">
        <v>60</v>
      </c>
      <c r="K1724" s="67">
        <f t="shared" si="575"/>
        <v>30</v>
      </c>
      <c r="L1724" s="47">
        <v>7.2</v>
      </c>
      <c r="M1724" s="68">
        <f t="shared" si="576"/>
        <v>14.4</v>
      </c>
      <c r="N1724" s="46">
        <v>46</v>
      </c>
      <c r="O1724" s="46">
        <v>40.5</v>
      </c>
      <c r="P1724" s="46">
        <v>27</v>
      </c>
      <c r="Q1724" s="73">
        <f t="shared" si="577"/>
        <v>0.05</v>
      </c>
      <c r="R1724" s="67">
        <f t="shared" si="578"/>
        <v>0.1</v>
      </c>
      <c r="S1724" s="74">
        <f t="shared" si="579"/>
        <v>0.173333333333333</v>
      </c>
      <c r="T1724" s="51">
        <v>10.4</v>
      </c>
      <c r="U1724" s="52" t="s">
        <v>4761</v>
      </c>
      <c r="V1724" s="26">
        <f>IF(E1724="","",SUMIF(OUTBOUND!$G:$G,WMS!E1724,OUTBOUND!$L:$L))</f>
        <v>0</v>
      </c>
      <c r="W1724" s="26">
        <f>IF(E1724="","",SUMIF(OUTBOUND!$G:$G,WMS!E1724,OUTBOUND!$M:$M))</f>
        <v>0</v>
      </c>
      <c r="X1724" s="73">
        <f>IF(E1724="","",SUMIF(OUTBOUND!$G:$G,WMS!E1724,OUTBOUND!$O:$O))</f>
        <v>0</v>
      </c>
      <c r="Y1724" s="73">
        <f>IF(E1724="","",SUMIF(OUTBOUND!$G:$G,WMS!E1724,OUTBOUND!$AC:$AC))</f>
        <v>0</v>
      </c>
      <c r="Z1724" s="73">
        <f>IF(E1724="","",SUMIF(OUTBOUND!$G:$G,WMS!E1724,OUTBOUND!$P:$P))</f>
        <v>0</v>
      </c>
      <c r="AA1724" s="26">
        <f t="shared" si="580"/>
        <v>2</v>
      </c>
      <c r="AB1724" s="26">
        <f t="shared" si="581"/>
        <v>60</v>
      </c>
      <c r="AC1724" s="73">
        <f t="shared" si="582"/>
        <v>14.4</v>
      </c>
      <c r="AD1724" s="73">
        <f t="shared" si="583"/>
        <v>10.4</v>
      </c>
      <c r="AE1724" s="73">
        <f t="shared" si="584"/>
        <v>0.1</v>
      </c>
      <c r="AF1724" s="82" t="b">
        <f t="shared" si="585"/>
        <v>1</v>
      </c>
    </row>
    <row r="1725" spans="1:32">
      <c r="A1725" s="43" t="s">
        <v>3685</v>
      </c>
      <c r="B1725" s="19" t="s">
        <v>2811</v>
      </c>
      <c r="C1725" s="19" t="s">
        <v>4771</v>
      </c>
      <c r="D1725" s="19" t="s">
        <v>4773</v>
      </c>
      <c r="E1725" s="58" t="str">
        <f t="shared" si="574"/>
        <v>KG-ARI-1912-00214-05195/MIX140825 LGT DENIM</v>
      </c>
      <c r="F1725" s="19" t="s">
        <v>2813</v>
      </c>
      <c r="G1725" s="19" t="s">
        <v>2819</v>
      </c>
      <c r="H1725" s="45">
        <v>43768</v>
      </c>
      <c r="I1725" s="46">
        <v>2</v>
      </c>
      <c r="J1725" s="46">
        <v>60</v>
      </c>
      <c r="K1725" s="67">
        <f t="shared" si="575"/>
        <v>30</v>
      </c>
      <c r="L1725" s="47">
        <v>13</v>
      </c>
      <c r="M1725" s="68">
        <f t="shared" si="576"/>
        <v>26</v>
      </c>
      <c r="N1725" s="46">
        <v>48.5</v>
      </c>
      <c r="O1725" s="46">
        <v>38.5</v>
      </c>
      <c r="P1725" s="46">
        <v>47.5</v>
      </c>
      <c r="Q1725" s="73">
        <f t="shared" si="577"/>
        <v>0.089</v>
      </c>
      <c r="R1725" s="67">
        <f t="shared" si="578"/>
        <v>0.18</v>
      </c>
      <c r="S1725" s="74">
        <f t="shared" si="579"/>
        <v>0.385</v>
      </c>
      <c r="T1725" s="51">
        <v>23.1</v>
      </c>
      <c r="U1725" s="52" t="s">
        <v>4761</v>
      </c>
      <c r="V1725" s="26">
        <f>IF(E1725="","",SUMIF(OUTBOUND!$G:$G,WMS!E1725,OUTBOUND!$L:$L))</f>
        <v>0</v>
      </c>
      <c r="W1725" s="26">
        <f>IF(E1725="","",SUMIF(OUTBOUND!$G:$G,WMS!E1725,OUTBOUND!$M:$M))</f>
        <v>0</v>
      </c>
      <c r="X1725" s="73">
        <f>IF(E1725="","",SUMIF(OUTBOUND!$G:$G,WMS!E1725,OUTBOUND!$O:$O))</f>
        <v>0</v>
      </c>
      <c r="Y1725" s="73">
        <f>IF(E1725="","",SUMIF(OUTBOUND!$G:$G,WMS!E1725,OUTBOUND!$AC:$AC))</f>
        <v>0</v>
      </c>
      <c r="Z1725" s="73">
        <f>IF(E1725="","",SUMIF(OUTBOUND!$G:$G,WMS!E1725,OUTBOUND!$P:$P))</f>
        <v>0</v>
      </c>
      <c r="AA1725" s="26">
        <f t="shared" si="580"/>
        <v>2</v>
      </c>
      <c r="AB1725" s="26">
        <f t="shared" si="581"/>
        <v>60</v>
      </c>
      <c r="AC1725" s="73">
        <f t="shared" si="582"/>
        <v>26</v>
      </c>
      <c r="AD1725" s="73">
        <f t="shared" si="583"/>
        <v>23.1</v>
      </c>
      <c r="AE1725" s="73">
        <f t="shared" si="584"/>
        <v>0.18</v>
      </c>
      <c r="AF1725" s="82" t="b">
        <f t="shared" si="585"/>
        <v>1</v>
      </c>
    </row>
    <row r="1726" spans="1:33">
      <c r="A1726" s="61" t="s">
        <v>3685</v>
      </c>
      <c r="B1726" s="62" t="s">
        <v>2821</v>
      </c>
      <c r="C1726" s="62" t="s">
        <v>4774</v>
      </c>
      <c r="D1726" s="62" t="s">
        <v>4775</v>
      </c>
      <c r="E1726" s="58" t="str">
        <f t="shared" si="574"/>
        <v>KG-ARI-1912-00214-05181/MIX145688ANIMAL_5181</v>
      </c>
      <c r="F1726" s="19" t="s">
        <v>2823</v>
      </c>
      <c r="G1726" s="19" t="s">
        <v>2824</v>
      </c>
      <c r="H1726" s="45">
        <v>43768</v>
      </c>
      <c r="I1726" s="46">
        <v>1</v>
      </c>
      <c r="J1726" s="46">
        <v>132</v>
      </c>
      <c r="K1726" s="67">
        <f t="shared" si="575"/>
        <v>132</v>
      </c>
      <c r="L1726" s="47">
        <v>9.8</v>
      </c>
      <c r="M1726" s="68">
        <f t="shared" si="576"/>
        <v>9.8</v>
      </c>
      <c r="N1726" s="46">
        <v>61</v>
      </c>
      <c r="O1726" s="46">
        <v>43</v>
      </c>
      <c r="P1726" s="46">
        <v>43.5</v>
      </c>
      <c r="Q1726" s="73">
        <f t="shared" si="577"/>
        <v>0.114</v>
      </c>
      <c r="R1726" s="67">
        <f t="shared" si="578"/>
        <v>0.11</v>
      </c>
      <c r="S1726" s="74">
        <f t="shared" si="579"/>
        <v>0.0512878787878788</v>
      </c>
      <c r="T1726" s="51">
        <v>6.77</v>
      </c>
      <c r="U1726" s="52" t="s">
        <v>4761</v>
      </c>
      <c r="V1726" s="26">
        <f>IF(E1726="","",SUMIF(OUTBOUND!$G:$G,WMS!E1726,OUTBOUND!$L:$L))</f>
        <v>1</v>
      </c>
      <c r="W1726" s="26">
        <f>IF(E1726="","",SUMIF(OUTBOUND!$G:$G,WMS!E1726,OUTBOUND!$M:$M))</f>
        <v>132</v>
      </c>
      <c r="X1726" s="73">
        <f>IF(E1726="","",SUMIF(OUTBOUND!$G:$G,WMS!E1726,OUTBOUND!$O:$O))</f>
        <v>9.8</v>
      </c>
      <c r="Y1726" s="73">
        <f>IF(E1726="","",SUMIF(OUTBOUND!$G:$G,WMS!E1726,OUTBOUND!$AC:$AC))</f>
        <v>6.77</v>
      </c>
      <c r="Z1726" s="73">
        <f>IF(E1726="","",SUMIF(OUTBOUND!$G:$G,WMS!E1726,OUTBOUND!$P:$P))</f>
        <v>0.114</v>
      </c>
      <c r="AA1726" s="26">
        <f t="shared" si="580"/>
        <v>0</v>
      </c>
      <c r="AB1726" s="26">
        <f t="shared" si="581"/>
        <v>0</v>
      </c>
      <c r="AC1726" s="73">
        <f t="shared" si="582"/>
        <v>0</v>
      </c>
      <c r="AD1726" s="73">
        <f t="shared" si="583"/>
        <v>0</v>
      </c>
      <c r="AE1726" s="73">
        <f t="shared" si="584"/>
        <v>-0.004</v>
      </c>
      <c r="AF1726" s="82" t="e">
        <f t="shared" si="585"/>
        <v>#DIV/0!</v>
      </c>
      <c r="AG1726" s="60" t="s">
        <v>3310</v>
      </c>
    </row>
    <row r="1727" spans="1:33">
      <c r="A1727" s="61" t="s">
        <v>3685</v>
      </c>
      <c r="B1727" s="62" t="s">
        <v>2821</v>
      </c>
      <c r="C1727" s="62" t="s">
        <v>4774</v>
      </c>
      <c r="D1727" s="62" t="s">
        <v>4776</v>
      </c>
      <c r="E1727" s="58" t="str">
        <f t="shared" si="574"/>
        <v>KG-ARI-1912-00214-05181/MIX145688BURNTROSE_5181</v>
      </c>
      <c r="F1727" s="19" t="s">
        <v>2823</v>
      </c>
      <c r="G1727" s="19" t="s">
        <v>2826</v>
      </c>
      <c r="H1727" s="45">
        <v>43768</v>
      </c>
      <c r="I1727" s="46">
        <v>1</v>
      </c>
      <c r="J1727" s="46">
        <v>87</v>
      </c>
      <c r="K1727" s="67">
        <f t="shared" si="575"/>
        <v>87</v>
      </c>
      <c r="L1727" s="47">
        <v>6.8</v>
      </c>
      <c r="M1727" s="68">
        <f t="shared" si="576"/>
        <v>6.8</v>
      </c>
      <c r="N1727" s="46">
        <v>61</v>
      </c>
      <c r="O1727" s="46">
        <v>43</v>
      </c>
      <c r="P1727" s="46">
        <v>32.5</v>
      </c>
      <c r="Q1727" s="73">
        <f t="shared" si="577"/>
        <v>0.085</v>
      </c>
      <c r="R1727" s="67">
        <f t="shared" si="578"/>
        <v>0.09</v>
      </c>
      <c r="S1727" s="74">
        <f t="shared" si="579"/>
        <v>0.0509195402298851</v>
      </c>
      <c r="T1727" s="51">
        <v>4.43</v>
      </c>
      <c r="U1727" s="52" t="s">
        <v>4761</v>
      </c>
      <c r="V1727" s="26">
        <f>IF(E1727="","",SUMIF(OUTBOUND!$G:$G,WMS!E1727,OUTBOUND!$L:$L))</f>
        <v>1</v>
      </c>
      <c r="W1727" s="26">
        <f>IF(E1727="","",SUMIF(OUTBOUND!$G:$G,WMS!E1727,OUTBOUND!$M:$M))</f>
        <v>87</v>
      </c>
      <c r="X1727" s="73">
        <f>IF(E1727="","",SUMIF(OUTBOUND!$G:$G,WMS!E1727,OUTBOUND!$O:$O))</f>
        <v>6.8</v>
      </c>
      <c r="Y1727" s="73">
        <f>IF(E1727="","",SUMIF(OUTBOUND!$G:$G,WMS!E1727,OUTBOUND!$AC:$AC))</f>
        <v>4.43</v>
      </c>
      <c r="Z1727" s="73">
        <f>IF(E1727="","",SUMIF(OUTBOUND!$G:$G,WMS!E1727,OUTBOUND!$P:$P))</f>
        <v>0.085</v>
      </c>
      <c r="AA1727" s="26">
        <f t="shared" si="580"/>
        <v>0</v>
      </c>
      <c r="AB1727" s="26">
        <f t="shared" si="581"/>
        <v>0</v>
      </c>
      <c r="AC1727" s="73">
        <f t="shared" si="582"/>
        <v>0</v>
      </c>
      <c r="AD1727" s="73">
        <f t="shared" si="583"/>
        <v>-4.44089209850063e-15</v>
      </c>
      <c r="AE1727" s="73">
        <f t="shared" si="584"/>
        <v>0.00499999999999999</v>
      </c>
      <c r="AF1727" s="82" t="e">
        <f t="shared" si="585"/>
        <v>#DIV/0!</v>
      </c>
      <c r="AG1727" s="60" t="s">
        <v>3310</v>
      </c>
    </row>
    <row r="1728" spans="1:33">
      <c r="A1728" s="61" t="s">
        <v>3685</v>
      </c>
      <c r="B1728" s="62" t="s">
        <v>2821</v>
      </c>
      <c r="C1728" s="62" t="s">
        <v>4774</v>
      </c>
      <c r="D1728" s="62" t="s">
        <v>4777</v>
      </c>
      <c r="E1728" s="58" t="str">
        <f t="shared" si="574"/>
        <v>KG-ARI-1912-00214-05181/MIX145419ANIMAL_5181</v>
      </c>
      <c r="F1728" s="19" t="s">
        <v>2823</v>
      </c>
      <c r="G1728" s="19" t="s">
        <v>2827</v>
      </c>
      <c r="H1728" s="45">
        <v>43768</v>
      </c>
      <c r="I1728" s="46">
        <v>1</v>
      </c>
      <c r="J1728" s="46">
        <v>144</v>
      </c>
      <c r="K1728" s="67">
        <f t="shared" si="575"/>
        <v>144</v>
      </c>
      <c r="L1728" s="47">
        <v>5.2</v>
      </c>
      <c r="M1728" s="68">
        <f t="shared" si="576"/>
        <v>5.2</v>
      </c>
      <c r="N1728" s="46">
        <v>55</v>
      </c>
      <c r="O1728" s="46">
        <v>36</v>
      </c>
      <c r="P1728" s="46">
        <v>26</v>
      </c>
      <c r="Q1728" s="73">
        <f t="shared" si="577"/>
        <v>0.051</v>
      </c>
      <c r="R1728" s="67">
        <f t="shared" si="578"/>
        <v>0.05</v>
      </c>
      <c r="S1728" s="74">
        <f t="shared" si="579"/>
        <v>0.0347222222222222</v>
      </c>
      <c r="T1728" s="51">
        <v>5</v>
      </c>
      <c r="U1728" s="52" t="s">
        <v>4761</v>
      </c>
      <c r="V1728" s="26">
        <f>IF(E1728="","",SUMIF(OUTBOUND!$G:$G,WMS!E1728,OUTBOUND!$L:$L))</f>
        <v>1</v>
      </c>
      <c r="W1728" s="26">
        <f>IF(E1728="","",SUMIF(OUTBOUND!$G:$G,WMS!E1728,OUTBOUND!$M:$M))</f>
        <v>144</v>
      </c>
      <c r="X1728" s="73">
        <f>IF(E1728="","",SUMIF(OUTBOUND!$G:$G,WMS!E1728,OUTBOUND!$O:$O))</f>
        <v>5.2</v>
      </c>
      <c r="Y1728" s="73">
        <f>IF(E1728="","",SUMIF(OUTBOUND!$G:$G,WMS!E1728,OUTBOUND!$AC:$AC))</f>
        <v>5</v>
      </c>
      <c r="Z1728" s="73">
        <f>IF(E1728="","",SUMIF(OUTBOUND!$G:$G,WMS!E1728,OUTBOUND!$P:$P))</f>
        <v>0.051</v>
      </c>
      <c r="AA1728" s="26">
        <f t="shared" si="580"/>
        <v>0</v>
      </c>
      <c r="AB1728" s="26">
        <f t="shared" si="581"/>
        <v>0</v>
      </c>
      <c r="AC1728" s="73">
        <f t="shared" si="582"/>
        <v>0</v>
      </c>
      <c r="AD1728" s="73">
        <f t="shared" si="583"/>
        <v>0</v>
      </c>
      <c r="AE1728" s="73">
        <f t="shared" si="584"/>
        <v>-0.000999999999999994</v>
      </c>
      <c r="AF1728" s="82" t="e">
        <f t="shared" si="585"/>
        <v>#DIV/0!</v>
      </c>
      <c r="AG1728" s="60" t="s">
        <v>3310</v>
      </c>
    </row>
    <row r="1729" spans="1:33">
      <c r="A1729" s="61" t="s">
        <v>3685</v>
      </c>
      <c r="B1729" s="62" t="s">
        <v>2821</v>
      </c>
      <c r="C1729" s="62" t="s">
        <v>4774</v>
      </c>
      <c r="D1729" s="62" t="s">
        <v>4778</v>
      </c>
      <c r="E1729" s="58" t="str">
        <f t="shared" si="574"/>
        <v>KG-ARI-1912-00214-05181/MIX145419BURNTROSE_5181</v>
      </c>
      <c r="F1729" s="19" t="s">
        <v>2823</v>
      </c>
      <c r="G1729" s="19" t="s">
        <v>2829</v>
      </c>
      <c r="H1729" s="45">
        <v>43768</v>
      </c>
      <c r="I1729" s="46">
        <v>1</v>
      </c>
      <c r="J1729" s="46">
        <v>96</v>
      </c>
      <c r="K1729" s="67">
        <f t="shared" si="575"/>
        <v>96</v>
      </c>
      <c r="L1729" s="47">
        <v>7.8</v>
      </c>
      <c r="M1729" s="68">
        <f t="shared" si="576"/>
        <v>7.8</v>
      </c>
      <c r="N1729" s="46">
        <v>55</v>
      </c>
      <c r="O1729" s="46">
        <v>36</v>
      </c>
      <c r="P1729" s="46">
        <v>31</v>
      </c>
      <c r="Q1729" s="73">
        <f t="shared" si="577"/>
        <v>0.061</v>
      </c>
      <c r="R1729" s="67">
        <f t="shared" si="578"/>
        <v>0.06</v>
      </c>
      <c r="S1729" s="74">
        <f t="shared" si="579"/>
        <v>0.0322916666666667</v>
      </c>
      <c r="T1729" s="51">
        <v>3.1</v>
      </c>
      <c r="U1729" s="52" t="s">
        <v>4761</v>
      </c>
      <c r="V1729" s="26">
        <f>IF(E1729="","",SUMIF(OUTBOUND!$G:$G,WMS!E1729,OUTBOUND!$L:$L))</f>
        <v>1</v>
      </c>
      <c r="W1729" s="26">
        <f>IF(E1729="","",SUMIF(OUTBOUND!$G:$G,WMS!E1729,OUTBOUND!$M:$M))</f>
        <v>96</v>
      </c>
      <c r="X1729" s="73">
        <f>IF(E1729="","",SUMIF(OUTBOUND!$G:$G,WMS!E1729,OUTBOUND!$O:$O))</f>
        <v>7.8</v>
      </c>
      <c r="Y1729" s="73">
        <f>IF(E1729="","",SUMIF(OUTBOUND!$G:$G,WMS!E1729,OUTBOUND!$AC:$AC))</f>
        <v>3.1</v>
      </c>
      <c r="Z1729" s="73">
        <f>IF(E1729="","",SUMIF(OUTBOUND!$G:$G,WMS!E1729,OUTBOUND!$P:$P))</f>
        <v>0.061</v>
      </c>
      <c r="AA1729" s="26">
        <f t="shared" si="580"/>
        <v>0</v>
      </c>
      <c r="AB1729" s="26">
        <f t="shared" si="581"/>
        <v>0</v>
      </c>
      <c r="AC1729" s="73">
        <f t="shared" si="582"/>
        <v>0</v>
      </c>
      <c r="AD1729" s="73">
        <f t="shared" si="583"/>
        <v>-3.10862446895044e-15</v>
      </c>
      <c r="AE1729" s="73">
        <f t="shared" si="584"/>
        <v>-0.001</v>
      </c>
      <c r="AF1729" s="82" t="e">
        <f t="shared" si="585"/>
        <v>#DIV/0!</v>
      </c>
      <c r="AG1729" s="60" t="s">
        <v>3310</v>
      </c>
    </row>
    <row r="1730" spans="1:33">
      <c r="A1730" s="61" t="s">
        <v>3685</v>
      </c>
      <c r="B1730" s="62" t="s">
        <v>2821</v>
      </c>
      <c r="C1730" s="62" t="s">
        <v>4779</v>
      </c>
      <c r="D1730" s="62" t="s">
        <v>4780</v>
      </c>
      <c r="E1730" s="58" t="str">
        <f t="shared" si="574"/>
        <v>KG-ARI-1912-00214-05182/MIX144665SPTWSM_5182</v>
      </c>
      <c r="F1730" s="19" t="s">
        <v>2823</v>
      </c>
      <c r="G1730" s="19" t="s">
        <v>2830</v>
      </c>
      <c r="H1730" s="45">
        <v>43768</v>
      </c>
      <c r="I1730" s="46">
        <v>1</v>
      </c>
      <c r="J1730" s="46">
        <v>288</v>
      </c>
      <c r="K1730" s="67">
        <f t="shared" si="575"/>
        <v>288</v>
      </c>
      <c r="L1730" s="47">
        <v>11.7</v>
      </c>
      <c r="M1730" s="68">
        <f t="shared" si="576"/>
        <v>11.7</v>
      </c>
      <c r="N1730" s="46">
        <v>38</v>
      </c>
      <c r="O1730" s="46">
        <v>34</v>
      </c>
      <c r="P1730" s="46">
        <v>56</v>
      </c>
      <c r="Q1730" s="73">
        <f t="shared" si="577"/>
        <v>0.072</v>
      </c>
      <c r="R1730" s="67">
        <f t="shared" si="578"/>
        <v>0.07</v>
      </c>
      <c r="S1730" s="74">
        <f t="shared" si="579"/>
        <v>0.0307638888888889</v>
      </c>
      <c r="T1730" s="51">
        <v>8.86</v>
      </c>
      <c r="U1730" s="52" t="s">
        <v>4761</v>
      </c>
      <c r="V1730" s="26">
        <f>IF(E1730="","",SUMIF(OUTBOUND!$G:$G,WMS!E1730,OUTBOUND!$L:$L))</f>
        <v>1</v>
      </c>
      <c r="W1730" s="26">
        <f>IF(E1730="","",SUMIF(OUTBOUND!$G:$G,WMS!E1730,OUTBOUND!$M:$M))</f>
        <v>288</v>
      </c>
      <c r="X1730" s="73">
        <f>IF(E1730="","",SUMIF(OUTBOUND!$G:$G,WMS!E1730,OUTBOUND!$O:$O))</f>
        <v>11.7</v>
      </c>
      <c r="Y1730" s="73">
        <f>IF(E1730="","",SUMIF(OUTBOUND!$G:$G,WMS!E1730,OUTBOUND!$AC:$AC))</f>
        <v>8.86</v>
      </c>
      <c r="Z1730" s="73">
        <f>IF(E1730="","",SUMIF(OUTBOUND!$G:$G,WMS!E1730,OUTBOUND!$P:$P))</f>
        <v>0.072</v>
      </c>
      <c r="AA1730" s="26">
        <f t="shared" si="580"/>
        <v>0</v>
      </c>
      <c r="AB1730" s="26">
        <f t="shared" si="581"/>
        <v>0</v>
      </c>
      <c r="AC1730" s="73">
        <f t="shared" si="582"/>
        <v>0</v>
      </c>
      <c r="AD1730" s="73">
        <f t="shared" si="583"/>
        <v>0</v>
      </c>
      <c r="AE1730" s="73">
        <f t="shared" si="584"/>
        <v>-0.00199999999999999</v>
      </c>
      <c r="AF1730" s="82" t="e">
        <f t="shared" si="585"/>
        <v>#DIV/0!</v>
      </c>
      <c r="AG1730" s="60" t="s">
        <v>3310</v>
      </c>
    </row>
    <row r="1731" spans="1:32">
      <c r="A1731" s="43" t="s">
        <v>3685</v>
      </c>
      <c r="B1731" s="19" t="s">
        <v>2832</v>
      </c>
      <c r="C1731" s="19" t="s">
        <v>4781</v>
      </c>
      <c r="D1731" s="19">
        <v>42609650</v>
      </c>
      <c r="E1731" s="58" t="str">
        <f t="shared" si="574"/>
        <v>KG-ARI-1909-00203-04501/42609650</v>
      </c>
      <c r="F1731" s="19" t="s">
        <v>2834</v>
      </c>
      <c r="G1731" s="19" t="s">
        <v>2835</v>
      </c>
      <c r="H1731" s="45">
        <v>43768</v>
      </c>
      <c r="I1731" s="46">
        <v>167</v>
      </c>
      <c r="J1731" s="46">
        <v>1002</v>
      </c>
      <c r="K1731" s="67">
        <f t="shared" si="575"/>
        <v>6</v>
      </c>
      <c r="L1731" s="47">
        <v>2.7</v>
      </c>
      <c r="M1731" s="68">
        <f t="shared" si="576"/>
        <v>450.9</v>
      </c>
      <c r="N1731" s="46">
        <v>42.5</v>
      </c>
      <c r="O1731" s="46">
        <v>32.5</v>
      </c>
      <c r="P1731" s="46">
        <v>34.5</v>
      </c>
      <c r="Q1731" s="73">
        <f t="shared" si="577"/>
        <v>0.048</v>
      </c>
      <c r="R1731" s="67">
        <f t="shared" si="578"/>
        <v>7.96</v>
      </c>
      <c r="S1731" s="74">
        <f t="shared" si="579"/>
        <v>0.35</v>
      </c>
      <c r="T1731" s="51">
        <v>350.7</v>
      </c>
      <c r="U1731" s="52" t="s">
        <v>4782</v>
      </c>
      <c r="V1731" s="26">
        <f>IF(E1731="","",SUMIF(OUTBOUND!$G:$G,WMS!E1731,OUTBOUND!$L:$L))</f>
        <v>0</v>
      </c>
      <c r="W1731" s="26">
        <f>IF(E1731="","",SUMIF(OUTBOUND!$G:$G,WMS!E1731,OUTBOUND!$M:$M))</f>
        <v>0</v>
      </c>
      <c r="X1731" s="73">
        <f>IF(E1731="","",SUMIF(OUTBOUND!$G:$G,WMS!E1731,OUTBOUND!$O:$O))</f>
        <v>0</v>
      </c>
      <c r="Y1731" s="73">
        <f>IF(E1731="","",SUMIF(OUTBOUND!$G:$G,WMS!E1731,OUTBOUND!$AC:$AC))</f>
        <v>0</v>
      </c>
      <c r="Z1731" s="73">
        <f>IF(E1731="","",SUMIF(OUTBOUND!$G:$G,WMS!E1731,OUTBOUND!$P:$P))</f>
        <v>0</v>
      </c>
      <c r="AA1731" s="26">
        <f t="shared" si="580"/>
        <v>167</v>
      </c>
      <c r="AB1731" s="26">
        <f t="shared" si="581"/>
        <v>1002</v>
      </c>
      <c r="AC1731" s="73">
        <f t="shared" si="582"/>
        <v>450.9</v>
      </c>
      <c r="AD1731" s="73">
        <f t="shared" si="583"/>
        <v>350.7</v>
      </c>
      <c r="AE1731" s="73">
        <f t="shared" si="584"/>
        <v>7.96</v>
      </c>
      <c r="AF1731" s="82" t="b">
        <f t="shared" si="585"/>
        <v>1</v>
      </c>
    </row>
    <row r="1732" spans="1:32">
      <c r="A1732" s="43" t="s">
        <v>3685</v>
      </c>
      <c r="B1732" s="19" t="s">
        <v>2837</v>
      </c>
      <c r="C1732" s="19" t="s">
        <v>4783</v>
      </c>
      <c r="D1732" s="19" t="s">
        <v>4102</v>
      </c>
      <c r="E1732" s="58" t="str">
        <f t="shared" si="574"/>
        <v>KG-ARI-1911-00212-05100/42752684</v>
      </c>
      <c r="F1732" s="19" t="s">
        <v>2839</v>
      </c>
      <c r="G1732" s="19" t="s">
        <v>2840</v>
      </c>
      <c r="H1732" s="45">
        <v>43768</v>
      </c>
      <c r="I1732" s="46">
        <v>5</v>
      </c>
      <c r="J1732" s="46">
        <v>20</v>
      </c>
      <c r="K1732" s="67">
        <f t="shared" si="575"/>
        <v>4</v>
      </c>
      <c r="L1732" s="47">
        <v>1.9</v>
      </c>
      <c r="M1732" s="68">
        <f t="shared" si="576"/>
        <v>9.5</v>
      </c>
      <c r="N1732" s="46">
        <v>31</v>
      </c>
      <c r="O1732" s="46">
        <v>22</v>
      </c>
      <c r="P1732" s="46">
        <v>28</v>
      </c>
      <c r="Q1732" s="73">
        <f t="shared" si="577"/>
        <v>0.019</v>
      </c>
      <c r="R1732" s="67">
        <f t="shared" si="578"/>
        <v>0.1</v>
      </c>
      <c r="S1732" s="74">
        <f t="shared" si="579"/>
        <v>0.3</v>
      </c>
      <c r="T1732" s="51">
        <v>6</v>
      </c>
      <c r="U1732" s="52" t="s">
        <v>4758</v>
      </c>
      <c r="V1732" s="26">
        <f>IF(E1732="","",SUMIF(OUTBOUND!$G:$G,WMS!E1732,OUTBOUND!$L:$L))</f>
        <v>0</v>
      </c>
      <c r="W1732" s="26">
        <f>IF(E1732="","",SUMIF(OUTBOUND!$G:$G,WMS!E1732,OUTBOUND!$M:$M))</f>
        <v>0</v>
      </c>
      <c r="X1732" s="73">
        <f>IF(E1732="","",SUMIF(OUTBOUND!$G:$G,WMS!E1732,OUTBOUND!$O:$O))</f>
        <v>0</v>
      </c>
      <c r="Y1732" s="73">
        <f>IF(E1732="","",SUMIF(OUTBOUND!$G:$G,WMS!E1732,OUTBOUND!$AC:$AC))</f>
        <v>0</v>
      </c>
      <c r="Z1732" s="73">
        <f>IF(E1732="","",SUMIF(OUTBOUND!$G:$G,WMS!E1732,OUTBOUND!$P:$P))</f>
        <v>0</v>
      </c>
      <c r="AA1732" s="26">
        <f t="shared" si="580"/>
        <v>5</v>
      </c>
      <c r="AB1732" s="26">
        <f t="shared" si="581"/>
        <v>20</v>
      </c>
      <c r="AC1732" s="73">
        <f t="shared" si="582"/>
        <v>9.5</v>
      </c>
      <c r="AD1732" s="73">
        <f t="shared" si="583"/>
        <v>6</v>
      </c>
      <c r="AE1732" s="73">
        <f t="shared" si="584"/>
        <v>0.1</v>
      </c>
      <c r="AF1732" s="82" t="b">
        <f t="shared" si="585"/>
        <v>1</v>
      </c>
    </row>
    <row r="1733" spans="1:32">
      <c r="A1733" s="43" t="s">
        <v>3685</v>
      </c>
      <c r="B1733" s="19" t="s">
        <v>2837</v>
      </c>
      <c r="C1733" s="19" t="s">
        <v>4783</v>
      </c>
      <c r="D1733" s="19" t="s">
        <v>4103</v>
      </c>
      <c r="E1733" s="58" t="str">
        <f t="shared" si="574"/>
        <v>KG-ARI-1911-00212-05100/42752714</v>
      </c>
      <c r="F1733" s="19" t="s">
        <v>2839</v>
      </c>
      <c r="G1733" s="19" t="s">
        <v>2841</v>
      </c>
      <c r="H1733" s="45">
        <v>43768</v>
      </c>
      <c r="I1733" s="46">
        <v>3</v>
      </c>
      <c r="J1733" s="46">
        <v>12</v>
      </c>
      <c r="K1733" s="67">
        <f t="shared" si="575"/>
        <v>4</v>
      </c>
      <c r="L1733" s="47">
        <v>1.8</v>
      </c>
      <c r="M1733" s="68">
        <f t="shared" si="576"/>
        <v>5.4</v>
      </c>
      <c r="N1733" s="46">
        <v>29</v>
      </c>
      <c r="O1733" s="46">
        <v>22</v>
      </c>
      <c r="P1733" s="46">
        <v>29</v>
      </c>
      <c r="Q1733" s="73">
        <f t="shared" si="577"/>
        <v>0.019</v>
      </c>
      <c r="R1733" s="67">
        <f t="shared" si="578"/>
        <v>0.06</v>
      </c>
      <c r="S1733" s="74">
        <f t="shared" si="579"/>
        <v>0.25</v>
      </c>
      <c r="T1733" s="51">
        <v>3</v>
      </c>
      <c r="U1733" s="52" t="s">
        <v>4758</v>
      </c>
      <c r="V1733" s="26">
        <f>IF(E1733="","",SUMIF(OUTBOUND!$G:$G,WMS!E1733,OUTBOUND!$L:$L))</f>
        <v>0</v>
      </c>
      <c r="W1733" s="26">
        <f>IF(E1733="","",SUMIF(OUTBOUND!$G:$G,WMS!E1733,OUTBOUND!$M:$M))</f>
        <v>0</v>
      </c>
      <c r="X1733" s="73">
        <f>IF(E1733="","",SUMIF(OUTBOUND!$G:$G,WMS!E1733,OUTBOUND!$O:$O))</f>
        <v>0</v>
      </c>
      <c r="Y1733" s="73">
        <f>IF(E1733="","",SUMIF(OUTBOUND!$G:$G,WMS!E1733,OUTBOUND!$AC:$AC))</f>
        <v>0</v>
      </c>
      <c r="Z1733" s="73">
        <f>IF(E1733="","",SUMIF(OUTBOUND!$G:$G,WMS!E1733,OUTBOUND!$P:$P))</f>
        <v>0</v>
      </c>
      <c r="AA1733" s="26">
        <f t="shared" si="580"/>
        <v>3</v>
      </c>
      <c r="AB1733" s="26">
        <f t="shared" si="581"/>
        <v>12</v>
      </c>
      <c r="AC1733" s="73">
        <f t="shared" si="582"/>
        <v>5.4</v>
      </c>
      <c r="AD1733" s="73">
        <f t="shared" si="583"/>
        <v>3</v>
      </c>
      <c r="AE1733" s="73">
        <f t="shared" si="584"/>
        <v>0.06</v>
      </c>
      <c r="AF1733" s="82" t="b">
        <f t="shared" si="585"/>
        <v>1</v>
      </c>
    </row>
    <row r="1734" spans="1:32">
      <c r="A1734" s="43" t="s">
        <v>3685</v>
      </c>
      <c r="B1734" s="19" t="s">
        <v>2837</v>
      </c>
      <c r="C1734" s="19" t="s">
        <v>4783</v>
      </c>
      <c r="D1734" s="19" t="s">
        <v>4784</v>
      </c>
      <c r="E1734" s="58" t="str">
        <f t="shared" si="574"/>
        <v>KG-ARI-1911-00212-05100/42709343</v>
      </c>
      <c r="F1734" s="19" t="s">
        <v>2839</v>
      </c>
      <c r="G1734" s="19" t="s">
        <v>2840</v>
      </c>
      <c r="H1734" s="45">
        <v>43768</v>
      </c>
      <c r="I1734" s="46">
        <v>3</v>
      </c>
      <c r="J1734" s="46">
        <v>12</v>
      </c>
      <c r="K1734" s="67">
        <f t="shared" si="575"/>
        <v>4</v>
      </c>
      <c r="L1734" s="47">
        <v>1.8</v>
      </c>
      <c r="M1734" s="68">
        <f t="shared" si="576"/>
        <v>5.4</v>
      </c>
      <c r="N1734" s="46">
        <v>29</v>
      </c>
      <c r="O1734" s="46">
        <v>22</v>
      </c>
      <c r="P1734" s="46">
        <v>29</v>
      </c>
      <c r="Q1734" s="73">
        <f t="shared" si="577"/>
        <v>0.019</v>
      </c>
      <c r="R1734" s="67">
        <f t="shared" si="578"/>
        <v>0.06</v>
      </c>
      <c r="S1734" s="74">
        <f t="shared" si="579"/>
        <v>0.26</v>
      </c>
      <c r="T1734" s="51">
        <v>3.12</v>
      </c>
      <c r="U1734" s="52" t="s">
        <v>4758</v>
      </c>
      <c r="V1734" s="26">
        <f>IF(E1734="","",SUMIF(OUTBOUND!$G:$G,WMS!E1734,OUTBOUND!$L:$L))</f>
        <v>0</v>
      </c>
      <c r="W1734" s="26">
        <f>IF(E1734="","",SUMIF(OUTBOUND!$G:$G,WMS!E1734,OUTBOUND!$M:$M))</f>
        <v>0</v>
      </c>
      <c r="X1734" s="73">
        <f>IF(E1734="","",SUMIF(OUTBOUND!$G:$G,WMS!E1734,OUTBOUND!$O:$O))</f>
        <v>0</v>
      </c>
      <c r="Y1734" s="73">
        <f>IF(E1734="","",SUMIF(OUTBOUND!$G:$G,WMS!E1734,OUTBOUND!$AC:$AC))</f>
        <v>0</v>
      </c>
      <c r="Z1734" s="73">
        <f>IF(E1734="","",SUMIF(OUTBOUND!$G:$G,WMS!E1734,OUTBOUND!$P:$P))</f>
        <v>0</v>
      </c>
      <c r="AA1734" s="26">
        <f t="shared" si="580"/>
        <v>3</v>
      </c>
      <c r="AB1734" s="26">
        <f t="shared" si="581"/>
        <v>12</v>
      </c>
      <c r="AC1734" s="73">
        <f t="shared" si="582"/>
        <v>5.4</v>
      </c>
      <c r="AD1734" s="73">
        <f t="shared" si="583"/>
        <v>3.12</v>
      </c>
      <c r="AE1734" s="73">
        <f t="shared" si="584"/>
        <v>0.06</v>
      </c>
      <c r="AF1734" s="82" t="b">
        <f t="shared" si="585"/>
        <v>1</v>
      </c>
    </row>
    <row r="1735" spans="1:32">
      <c r="A1735" s="43" t="s">
        <v>3685</v>
      </c>
      <c r="B1735" s="19" t="s">
        <v>2842</v>
      </c>
      <c r="C1735" s="19" t="s">
        <v>4785</v>
      </c>
      <c r="D1735" s="19">
        <v>42741695</v>
      </c>
      <c r="E1735" s="58" t="str">
        <f t="shared" si="574"/>
        <v>KG-ARI-1911-00212-05153/42741695</v>
      </c>
      <c r="F1735" s="19" t="s">
        <v>2844</v>
      </c>
      <c r="G1735" s="19" t="s">
        <v>2845</v>
      </c>
      <c r="H1735" s="45">
        <v>43768</v>
      </c>
      <c r="I1735" s="46">
        <v>5</v>
      </c>
      <c r="J1735" s="46">
        <v>60</v>
      </c>
      <c r="K1735" s="67">
        <f t="shared" si="575"/>
        <v>12</v>
      </c>
      <c r="L1735" s="47">
        <v>1.3</v>
      </c>
      <c r="M1735" s="68">
        <f t="shared" si="576"/>
        <v>6.5</v>
      </c>
      <c r="N1735" s="46">
        <v>31</v>
      </c>
      <c r="O1735" s="46">
        <v>9</v>
      </c>
      <c r="P1735" s="46">
        <v>31</v>
      </c>
      <c r="Q1735" s="73">
        <f t="shared" si="577"/>
        <v>0.009</v>
      </c>
      <c r="R1735" s="67">
        <f t="shared" si="578"/>
        <v>0.04</v>
      </c>
      <c r="S1735" s="74">
        <f t="shared" si="579"/>
        <v>0.0916666666666667</v>
      </c>
      <c r="T1735" s="51">
        <v>5.5</v>
      </c>
      <c r="U1735" s="52" t="s">
        <v>4786</v>
      </c>
      <c r="V1735" s="26">
        <f>IF(E1735="","",SUMIF(OUTBOUND!$G:$G,WMS!E1735,OUTBOUND!$L:$L))</f>
        <v>0</v>
      </c>
      <c r="W1735" s="26">
        <f>IF(E1735="","",SUMIF(OUTBOUND!$G:$G,WMS!E1735,OUTBOUND!$M:$M))</f>
        <v>0</v>
      </c>
      <c r="X1735" s="73">
        <f>IF(E1735="","",SUMIF(OUTBOUND!$G:$G,WMS!E1735,OUTBOUND!$O:$O))</f>
        <v>0</v>
      </c>
      <c r="Y1735" s="73">
        <f>IF(E1735="","",SUMIF(OUTBOUND!$G:$G,WMS!E1735,OUTBOUND!$AC:$AC))</f>
        <v>0</v>
      </c>
      <c r="Z1735" s="73">
        <f>IF(E1735="","",SUMIF(OUTBOUND!$G:$G,WMS!E1735,OUTBOUND!$P:$P))</f>
        <v>0</v>
      </c>
      <c r="AA1735" s="26">
        <f t="shared" si="580"/>
        <v>5</v>
      </c>
      <c r="AB1735" s="26">
        <f t="shared" si="581"/>
        <v>60</v>
      </c>
      <c r="AC1735" s="73">
        <f t="shared" si="582"/>
        <v>6.5</v>
      </c>
      <c r="AD1735" s="73">
        <f t="shared" si="583"/>
        <v>5.5</v>
      </c>
      <c r="AE1735" s="73">
        <f t="shared" si="584"/>
        <v>0.04</v>
      </c>
      <c r="AF1735" s="82" t="b">
        <f t="shared" si="585"/>
        <v>1</v>
      </c>
    </row>
    <row r="1736" spans="1:32">
      <c r="A1736" s="43" t="s">
        <v>3685</v>
      </c>
      <c r="B1736" s="19" t="s">
        <v>2842</v>
      </c>
      <c r="C1736" s="19" t="s">
        <v>4785</v>
      </c>
      <c r="D1736" s="19">
        <v>42758679</v>
      </c>
      <c r="E1736" s="58" t="str">
        <f t="shared" si="574"/>
        <v>KG-ARI-1911-00212-05153/42758679</v>
      </c>
      <c r="F1736" s="19" t="s">
        <v>2844</v>
      </c>
      <c r="G1736" s="19" t="s">
        <v>2847</v>
      </c>
      <c r="H1736" s="45">
        <v>43768</v>
      </c>
      <c r="I1736" s="46">
        <v>15</v>
      </c>
      <c r="J1736" s="46">
        <v>60</v>
      </c>
      <c r="K1736" s="67">
        <f t="shared" si="575"/>
        <v>4</v>
      </c>
      <c r="L1736" s="47">
        <v>3.1</v>
      </c>
      <c r="M1736" s="68">
        <f t="shared" si="576"/>
        <v>46.5</v>
      </c>
      <c r="N1736" s="46">
        <v>34</v>
      </c>
      <c r="O1736" s="46">
        <v>33</v>
      </c>
      <c r="P1736" s="46">
        <v>33.5</v>
      </c>
      <c r="Q1736" s="73">
        <f t="shared" si="577"/>
        <v>0.038</v>
      </c>
      <c r="R1736" s="67">
        <f t="shared" si="578"/>
        <v>0.56</v>
      </c>
      <c r="S1736" s="74">
        <f t="shared" si="579"/>
        <v>0.635</v>
      </c>
      <c r="T1736" s="51">
        <v>38.1</v>
      </c>
      <c r="U1736" s="52" t="s">
        <v>4754</v>
      </c>
      <c r="V1736" s="26">
        <f>IF(E1736="","",SUMIF(OUTBOUND!$G:$G,WMS!E1736,OUTBOUND!$L:$L))</f>
        <v>0</v>
      </c>
      <c r="W1736" s="26">
        <f>IF(E1736="","",SUMIF(OUTBOUND!$G:$G,WMS!E1736,OUTBOUND!$M:$M))</f>
        <v>0</v>
      </c>
      <c r="X1736" s="73">
        <f>IF(E1736="","",SUMIF(OUTBOUND!$G:$G,WMS!E1736,OUTBOUND!$O:$O))</f>
        <v>0</v>
      </c>
      <c r="Y1736" s="73">
        <f>IF(E1736="","",SUMIF(OUTBOUND!$G:$G,WMS!E1736,OUTBOUND!$AC:$AC))</f>
        <v>0</v>
      </c>
      <c r="Z1736" s="73">
        <f>IF(E1736="","",SUMIF(OUTBOUND!$G:$G,WMS!E1736,OUTBOUND!$P:$P))</f>
        <v>0</v>
      </c>
      <c r="AA1736" s="26">
        <f t="shared" si="580"/>
        <v>15</v>
      </c>
      <c r="AB1736" s="26">
        <f t="shared" si="581"/>
        <v>60</v>
      </c>
      <c r="AC1736" s="73">
        <f t="shared" si="582"/>
        <v>46.5</v>
      </c>
      <c r="AD1736" s="73">
        <f t="shared" si="583"/>
        <v>38.1</v>
      </c>
      <c r="AE1736" s="73">
        <f t="shared" si="584"/>
        <v>0.56</v>
      </c>
      <c r="AF1736" s="82" t="b">
        <f t="shared" si="585"/>
        <v>1</v>
      </c>
    </row>
    <row r="1737" spans="1:32">
      <c r="A1737" s="43" t="s">
        <v>3685</v>
      </c>
      <c r="B1737" s="19" t="s">
        <v>2842</v>
      </c>
      <c r="C1737" s="19" t="s">
        <v>4785</v>
      </c>
      <c r="D1737" s="19">
        <v>42742425</v>
      </c>
      <c r="E1737" s="58" t="str">
        <f t="shared" si="574"/>
        <v>KG-ARI-1911-00212-05153/42742425</v>
      </c>
      <c r="F1737" s="19" t="s">
        <v>2844</v>
      </c>
      <c r="G1737" s="19" t="s">
        <v>2848</v>
      </c>
      <c r="H1737" s="45">
        <v>43768</v>
      </c>
      <c r="I1737" s="46">
        <v>12</v>
      </c>
      <c r="J1737" s="46">
        <v>72</v>
      </c>
      <c r="K1737" s="67">
        <f t="shared" si="575"/>
        <v>6</v>
      </c>
      <c r="L1737" s="47">
        <v>1.2</v>
      </c>
      <c r="M1737" s="68">
        <f t="shared" si="576"/>
        <v>14.4</v>
      </c>
      <c r="N1737" s="46">
        <v>22</v>
      </c>
      <c r="O1737" s="46">
        <v>17</v>
      </c>
      <c r="P1737" s="46">
        <v>30</v>
      </c>
      <c r="Q1737" s="73">
        <f t="shared" si="577"/>
        <v>0.011</v>
      </c>
      <c r="R1737" s="67">
        <f t="shared" si="578"/>
        <v>0.13</v>
      </c>
      <c r="S1737" s="74">
        <f t="shared" si="579"/>
        <v>0.15</v>
      </c>
      <c r="T1737" s="51">
        <v>10.8</v>
      </c>
      <c r="U1737" s="52" t="s">
        <v>4786</v>
      </c>
      <c r="V1737" s="26">
        <f>IF(E1737="","",SUMIF(OUTBOUND!$G:$G,WMS!E1737,OUTBOUND!$L:$L))</f>
        <v>0</v>
      </c>
      <c r="W1737" s="26">
        <f>IF(E1737="","",SUMIF(OUTBOUND!$G:$G,WMS!E1737,OUTBOUND!$M:$M))</f>
        <v>0</v>
      </c>
      <c r="X1737" s="73">
        <f>IF(E1737="","",SUMIF(OUTBOUND!$G:$G,WMS!E1737,OUTBOUND!$O:$O))</f>
        <v>0</v>
      </c>
      <c r="Y1737" s="73">
        <f>IF(E1737="","",SUMIF(OUTBOUND!$G:$G,WMS!E1737,OUTBOUND!$AC:$AC))</f>
        <v>0</v>
      </c>
      <c r="Z1737" s="73">
        <f>IF(E1737="","",SUMIF(OUTBOUND!$G:$G,WMS!E1737,OUTBOUND!$P:$P))</f>
        <v>0</v>
      </c>
      <c r="AA1737" s="26">
        <f t="shared" si="580"/>
        <v>12</v>
      </c>
      <c r="AB1737" s="26">
        <f t="shared" si="581"/>
        <v>72</v>
      </c>
      <c r="AC1737" s="73">
        <f t="shared" si="582"/>
        <v>14.4</v>
      </c>
      <c r="AD1737" s="73">
        <f t="shared" si="583"/>
        <v>10.8</v>
      </c>
      <c r="AE1737" s="73">
        <f t="shared" si="584"/>
        <v>0.13</v>
      </c>
      <c r="AF1737" s="82" t="b">
        <f t="shared" si="585"/>
        <v>1</v>
      </c>
    </row>
    <row r="1738" spans="1:32">
      <c r="A1738" s="43" t="s">
        <v>3685</v>
      </c>
      <c r="B1738" s="19" t="s">
        <v>2842</v>
      </c>
      <c r="C1738" s="19" t="s">
        <v>4785</v>
      </c>
      <c r="D1738" s="19">
        <v>42744733</v>
      </c>
      <c r="E1738" s="58" t="str">
        <f t="shared" si="574"/>
        <v>KG-ARI-1911-00212-05153/42744733</v>
      </c>
      <c r="F1738" s="19" t="s">
        <v>2844</v>
      </c>
      <c r="G1738" s="19" t="s">
        <v>2849</v>
      </c>
      <c r="H1738" s="45">
        <v>43768</v>
      </c>
      <c r="I1738" s="46">
        <v>35</v>
      </c>
      <c r="J1738" s="46">
        <v>140</v>
      </c>
      <c r="K1738" s="67">
        <f t="shared" si="575"/>
        <v>4</v>
      </c>
      <c r="L1738" s="47">
        <v>2.95</v>
      </c>
      <c r="M1738" s="68">
        <f t="shared" si="576"/>
        <v>103.25</v>
      </c>
      <c r="N1738" s="46">
        <v>35.5</v>
      </c>
      <c r="O1738" s="46">
        <v>29.5</v>
      </c>
      <c r="P1738" s="46">
        <v>30</v>
      </c>
      <c r="Q1738" s="73">
        <f t="shared" si="577"/>
        <v>0.031</v>
      </c>
      <c r="R1738" s="67">
        <f t="shared" si="578"/>
        <v>1.1</v>
      </c>
      <c r="S1738" s="74">
        <f t="shared" si="579"/>
        <v>0.625</v>
      </c>
      <c r="T1738" s="51">
        <v>87.5</v>
      </c>
      <c r="U1738" s="52" t="s">
        <v>4786</v>
      </c>
      <c r="V1738" s="26">
        <f>IF(E1738="","",SUMIF(OUTBOUND!$G:$G,WMS!E1738,OUTBOUND!$L:$L))</f>
        <v>0</v>
      </c>
      <c r="W1738" s="26">
        <f>IF(E1738="","",SUMIF(OUTBOUND!$G:$G,WMS!E1738,OUTBOUND!$M:$M))</f>
        <v>0</v>
      </c>
      <c r="X1738" s="73">
        <f>IF(E1738="","",SUMIF(OUTBOUND!$G:$G,WMS!E1738,OUTBOUND!$O:$O))</f>
        <v>0</v>
      </c>
      <c r="Y1738" s="73">
        <f>IF(E1738="","",SUMIF(OUTBOUND!$G:$G,WMS!E1738,OUTBOUND!$AC:$AC))</f>
        <v>0</v>
      </c>
      <c r="Z1738" s="73">
        <f>IF(E1738="","",SUMIF(OUTBOUND!$G:$G,WMS!E1738,OUTBOUND!$P:$P))</f>
        <v>0</v>
      </c>
      <c r="AA1738" s="26">
        <f t="shared" si="580"/>
        <v>35</v>
      </c>
      <c r="AB1738" s="26">
        <f t="shared" si="581"/>
        <v>140</v>
      </c>
      <c r="AC1738" s="73">
        <f t="shared" si="582"/>
        <v>103.25</v>
      </c>
      <c r="AD1738" s="73">
        <f t="shared" si="583"/>
        <v>87.5</v>
      </c>
      <c r="AE1738" s="73">
        <f t="shared" si="584"/>
        <v>1.1</v>
      </c>
      <c r="AF1738" s="82" t="b">
        <f t="shared" si="585"/>
        <v>1</v>
      </c>
    </row>
    <row r="1739" spans="1:32">
      <c r="A1739" s="43" t="s">
        <v>3685</v>
      </c>
      <c r="B1739" s="19" t="s">
        <v>2842</v>
      </c>
      <c r="C1739" s="19" t="s">
        <v>4785</v>
      </c>
      <c r="D1739" s="19">
        <v>42741855</v>
      </c>
      <c r="E1739" s="58" t="str">
        <f t="shared" si="574"/>
        <v>KG-ARI-1911-00212-05153/42741855</v>
      </c>
      <c r="F1739" s="19" t="s">
        <v>2844</v>
      </c>
      <c r="G1739" s="19" t="s">
        <v>2850</v>
      </c>
      <c r="H1739" s="45">
        <v>43768</v>
      </c>
      <c r="I1739" s="46">
        <v>10</v>
      </c>
      <c r="J1739" s="46">
        <v>60</v>
      </c>
      <c r="K1739" s="67">
        <f t="shared" si="575"/>
        <v>6</v>
      </c>
      <c r="L1739" s="47">
        <v>1.7</v>
      </c>
      <c r="M1739" s="68">
        <f t="shared" si="576"/>
        <v>17</v>
      </c>
      <c r="N1739" s="46">
        <v>33</v>
      </c>
      <c r="O1739" s="46">
        <v>25</v>
      </c>
      <c r="P1739" s="46">
        <v>30.5</v>
      </c>
      <c r="Q1739" s="73">
        <f t="shared" si="577"/>
        <v>0.025</v>
      </c>
      <c r="R1739" s="67">
        <f t="shared" si="578"/>
        <v>0.25</v>
      </c>
      <c r="S1739" s="74">
        <f t="shared" si="579"/>
        <v>0.233333333333333</v>
      </c>
      <c r="T1739" s="51">
        <v>14</v>
      </c>
      <c r="U1739" s="52" t="s">
        <v>4754</v>
      </c>
      <c r="V1739" s="26">
        <f>IF(E1739="","",SUMIF(OUTBOUND!$G:$G,WMS!E1739,OUTBOUND!$L:$L))</f>
        <v>0</v>
      </c>
      <c r="W1739" s="26">
        <f>IF(E1739="","",SUMIF(OUTBOUND!$G:$G,WMS!E1739,OUTBOUND!$M:$M))</f>
        <v>0</v>
      </c>
      <c r="X1739" s="73">
        <f>IF(E1739="","",SUMIF(OUTBOUND!$G:$G,WMS!E1739,OUTBOUND!$O:$O))</f>
        <v>0</v>
      </c>
      <c r="Y1739" s="73">
        <f>IF(E1739="","",SUMIF(OUTBOUND!$G:$G,WMS!E1739,OUTBOUND!$AC:$AC))</f>
        <v>0</v>
      </c>
      <c r="Z1739" s="73">
        <f>IF(E1739="","",SUMIF(OUTBOUND!$G:$G,WMS!E1739,OUTBOUND!$P:$P))</f>
        <v>0</v>
      </c>
      <c r="AA1739" s="26">
        <f t="shared" si="580"/>
        <v>10</v>
      </c>
      <c r="AB1739" s="26">
        <f t="shared" si="581"/>
        <v>60</v>
      </c>
      <c r="AC1739" s="73">
        <f t="shared" si="582"/>
        <v>17</v>
      </c>
      <c r="AD1739" s="73">
        <f t="shared" si="583"/>
        <v>14</v>
      </c>
      <c r="AE1739" s="73">
        <f t="shared" si="584"/>
        <v>0.25</v>
      </c>
      <c r="AF1739" s="82" t="b">
        <f t="shared" si="585"/>
        <v>1</v>
      </c>
    </row>
    <row r="1740" spans="1:32">
      <c r="A1740" s="43" t="s">
        <v>3685</v>
      </c>
      <c r="B1740" s="19" t="s">
        <v>2842</v>
      </c>
      <c r="C1740" s="19" t="s">
        <v>4785</v>
      </c>
      <c r="D1740" s="19">
        <v>42739180</v>
      </c>
      <c r="E1740" s="58" t="str">
        <f t="shared" si="574"/>
        <v>KG-ARI-1911-00212-05153/42739180</v>
      </c>
      <c r="F1740" s="19" t="s">
        <v>2844</v>
      </c>
      <c r="G1740" s="19" t="s">
        <v>2851</v>
      </c>
      <c r="H1740" s="45">
        <v>43768</v>
      </c>
      <c r="I1740" s="46">
        <v>18</v>
      </c>
      <c r="J1740" s="46">
        <v>144</v>
      </c>
      <c r="K1740" s="67">
        <f t="shared" si="575"/>
        <v>8</v>
      </c>
      <c r="L1740" s="47">
        <v>3.2</v>
      </c>
      <c r="M1740" s="68">
        <f t="shared" si="576"/>
        <v>57.6</v>
      </c>
      <c r="N1740" s="46">
        <v>41</v>
      </c>
      <c r="O1740" s="46">
        <v>22</v>
      </c>
      <c r="P1740" s="46">
        <v>41</v>
      </c>
      <c r="Q1740" s="73">
        <f t="shared" si="577"/>
        <v>0.037</v>
      </c>
      <c r="R1740" s="67">
        <f t="shared" si="578"/>
        <v>0.67</v>
      </c>
      <c r="S1740" s="74">
        <f t="shared" si="579"/>
        <v>0.35</v>
      </c>
      <c r="T1740" s="51">
        <v>50.4</v>
      </c>
      <c r="U1740" s="52" t="s">
        <v>4754</v>
      </c>
      <c r="V1740" s="26">
        <f>IF(E1740="","",SUMIF(OUTBOUND!$G:$G,WMS!E1740,OUTBOUND!$L:$L))</f>
        <v>0</v>
      </c>
      <c r="W1740" s="26">
        <f>IF(E1740="","",SUMIF(OUTBOUND!$G:$G,WMS!E1740,OUTBOUND!$M:$M))</f>
        <v>0</v>
      </c>
      <c r="X1740" s="73">
        <f>IF(E1740="","",SUMIF(OUTBOUND!$G:$G,WMS!E1740,OUTBOUND!$O:$O))</f>
        <v>0</v>
      </c>
      <c r="Y1740" s="73">
        <f>IF(E1740="","",SUMIF(OUTBOUND!$G:$G,WMS!E1740,OUTBOUND!$AC:$AC))</f>
        <v>0</v>
      </c>
      <c r="Z1740" s="73">
        <f>IF(E1740="","",SUMIF(OUTBOUND!$G:$G,WMS!E1740,OUTBOUND!$P:$P))</f>
        <v>0</v>
      </c>
      <c r="AA1740" s="26">
        <f t="shared" si="580"/>
        <v>18</v>
      </c>
      <c r="AB1740" s="26">
        <f t="shared" si="581"/>
        <v>144</v>
      </c>
      <c r="AC1740" s="73">
        <f t="shared" si="582"/>
        <v>57.6</v>
      </c>
      <c r="AD1740" s="73">
        <f t="shared" si="583"/>
        <v>50.4</v>
      </c>
      <c r="AE1740" s="73">
        <f t="shared" si="584"/>
        <v>0.67</v>
      </c>
      <c r="AF1740" s="82" t="b">
        <f t="shared" si="585"/>
        <v>1</v>
      </c>
    </row>
    <row r="1741" spans="1:32">
      <c r="A1741" s="43" t="s">
        <v>3685</v>
      </c>
      <c r="B1741" s="19" t="s">
        <v>2842</v>
      </c>
      <c r="C1741" s="19" t="s">
        <v>4785</v>
      </c>
      <c r="D1741" s="19">
        <v>42738343</v>
      </c>
      <c r="E1741" s="58" t="str">
        <f t="shared" si="574"/>
        <v>KG-ARI-1911-00212-05153/42738343</v>
      </c>
      <c r="F1741" s="19" t="s">
        <v>2844</v>
      </c>
      <c r="G1741" s="19" t="s">
        <v>2852</v>
      </c>
      <c r="H1741" s="45">
        <v>43768</v>
      </c>
      <c r="I1741" s="46">
        <v>15</v>
      </c>
      <c r="J1741" s="46">
        <v>60</v>
      </c>
      <c r="K1741" s="67">
        <f t="shared" si="575"/>
        <v>4</v>
      </c>
      <c r="L1741" s="47">
        <v>5.3</v>
      </c>
      <c r="M1741" s="68">
        <f t="shared" si="576"/>
        <v>79.5</v>
      </c>
      <c r="N1741" s="46">
        <v>55.5</v>
      </c>
      <c r="O1741" s="46">
        <v>41.5</v>
      </c>
      <c r="P1741" s="46">
        <v>42.5</v>
      </c>
      <c r="Q1741" s="73">
        <f t="shared" si="577"/>
        <v>0.098</v>
      </c>
      <c r="R1741" s="67">
        <f t="shared" si="578"/>
        <v>1.47</v>
      </c>
      <c r="S1741" s="74">
        <f t="shared" si="579"/>
        <v>1.15</v>
      </c>
      <c r="T1741" s="51">
        <v>69</v>
      </c>
      <c r="U1741" s="52" t="s">
        <v>4786</v>
      </c>
      <c r="V1741" s="26">
        <f>IF(E1741="","",SUMIF(OUTBOUND!$G:$G,WMS!E1741,OUTBOUND!$L:$L))</f>
        <v>0</v>
      </c>
      <c r="W1741" s="26">
        <f>IF(E1741="","",SUMIF(OUTBOUND!$G:$G,WMS!E1741,OUTBOUND!$M:$M))</f>
        <v>0</v>
      </c>
      <c r="X1741" s="73">
        <f>IF(E1741="","",SUMIF(OUTBOUND!$G:$G,WMS!E1741,OUTBOUND!$O:$O))</f>
        <v>0</v>
      </c>
      <c r="Y1741" s="73">
        <f>IF(E1741="","",SUMIF(OUTBOUND!$G:$G,WMS!E1741,OUTBOUND!$AC:$AC))</f>
        <v>0</v>
      </c>
      <c r="Z1741" s="73">
        <f>IF(E1741="","",SUMIF(OUTBOUND!$G:$G,WMS!E1741,OUTBOUND!$P:$P))</f>
        <v>0</v>
      </c>
      <c r="AA1741" s="26">
        <f t="shared" si="580"/>
        <v>15</v>
      </c>
      <c r="AB1741" s="26">
        <f t="shared" si="581"/>
        <v>60</v>
      </c>
      <c r="AC1741" s="73">
        <f t="shared" si="582"/>
        <v>79.5</v>
      </c>
      <c r="AD1741" s="73">
        <f t="shared" si="583"/>
        <v>69</v>
      </c>
      <c r="AE1741" s="73">
        <f t="shared" si="584"/>
        <v>1.47</v>
      </c>
      <c r="AF1741" s="82" t="b">
        <f t="shared" si="585"/>
        <v>1</v>
      </c>
    </row>
    <row r="1742" spans="1:33">
      <c r="A1742" s="61" t="s">
        <v>3685</v>
      </c>
      <c r="B1742" s="62" t="s">
        <v>2853</v>
      </c>
      <c r="C1742" s="62" t="s">
        <v>4787</v>
      </c>
      <c r="D1742" s="62" t="s">
        <v>4788</v>
      </c>
      <c r="E1742" s="58" t="str">
        <f t="shared" si="574"/>
        <v>KG-ARI-1912-00214-05180/MIX123499BLACKWHT_5180</v>
      </c>
      <c r="F1742" s="19" t="s">
        <v>2855</v>
      </c>
      <c r="G1742" s="20" t="s">
        <v>2856</v>
      </c>
      <c r="H1742" s="45">
        <v>43768</v>
      </c>
      <c r="I1742" s="46">
        <v>2</v>
      </c>
      <c r="J1742" s="46">
        <v>192</v>
      </c>
      <c r="K1742" s="67">
        <f t="shared" si="575"/>
        <v>96</v>
      </c>
      <c r="L1742" s="47">
        <v>9.35</v>
      </c>
      <c r="M1742" s="68">
        <f t="shared" si="576"/>
        <v>18.7</v>
      </c>
      <c r="N1742" s="46">
        <v>61.5</v>
      </c>
      <c r="O1742" s="46">
        <v>31.5</v>
      </c>
      <c r="P1742" s="46">
        <v>45.5</v>
      </c>
      <c r="Q1742" s="73">
        <f t="shared" si="577"/>
        <v>0.088</v>
      </c>
      <c r="R1742" s="67">
        <f t="shared" si="578"/>
        <v>0.18</v>
      </c>
      <c r="S1742" s="74">
        <f t="shared" si="579"/>
        <v>0.0895833333333333</v>
      </c>
      <c r="T1742" s="51">
        <v>17.2</v>
      </c>
      <c r="U1742" s="52" t="s">
        <v>4761</v>
      </c>
      <c r="V1742" s="26">
        <f>IF(E1742="","",SUMIF(OUTBOUND!$G:$G,WMS!E1742,OUTBOUND!$L:$L))</f>
        <v>2</v>
      </c>
      <c r="W1742" s="26">
        <f>IF(E1742="","",SUMIF(OUTBOUND!$G:$G,WMS!E1742,OUTBOUND!$M:$M))</f>
        <v>192</v>
      </c>
      <c r="X1742" s="73">
        <f>IF(E1742="","",SUMIF(OUTBOUND!$G:$G,WMS!E1742,OUTBOUND!$O:$O))</f>
        <v>18.7</v>
      </c>
      <c r="Y1742" s="73">
        <f>IF(E1742="","",SUMIF(OUTBOUND!$G:$G,WMS!E1742,OUTBOUND!$AC:$AC))</f>
        <v>17.2</v>
      </c>
      <c r="Z1742" s="73">
        <f>IF(E1742="","",SUMIF(OUTBOUND!$G:$G,WMS!E1742,OUTBOUND!$P:$P))</f>
        <v>0.176</v>
      </c>
      <c r="AA1742" s="26">
        <f t="shared" si="580"/>
        <v>0</v>
      </c>
      <c r="AB1742" s="26">
        <f t="shared" si="581"/>
        <v>0</v>
      </c>
      <c r="AC1742" s="73">
        <f t="shared" si="582"/>
        <v>0</v>
      </c>
      <c r="AD1742" s="73">
        <f t="shared" si="583"/>
        <v>0</v>
      </c>
      <c r="AE1742" s="73">
        <f t="shared" si="584"/>
        <v>0.004</v>
      </c>
      <c r="AF1742" s="82" t="e">
        <f t="shared" si="585"/>
        <v>#DIV/0!</v>
      </c>
      <c r="AG1742" s="60" t="s">
        <v>3310</v>
      </c>
    </row>
    <row r="1743" spans="1:33">
      <c r="A1743" s="61" t="s">
        <v>3685</v>
      </c>
      <c r="B1743" s="62" t="s">
        <v>2853</v>
      </c>
      <c r="C1743" s="62" t="s">
        <v>4789</v>
      </c>
      <c r="D1743" s="62">
        <v>69461927</v>
      </c>
      <c r="E1743" s="58" t="str">
        <f t="shared" si="574"/>
        <v>KG-ARI-1911-00216-05327/69461927</v>
      </c>
      <c r="F1743" s="19" t="s">
        <v>2855</v>
      </c>
      <c r="G1743" s="20" t="s">
        <v>2858</v>
      </c>
      <c r="H1743" s="45">
        <v>43768</v>
      </c>
      <c r="I1743" s="46">
        <v>1</v>
      </c>
      <c r="J1743" s="46">
        <v>432</v>
      </c>
      <c r="K1743" s="67">
        <f t="shared" si="575"/>
        <v>432</v>
      </c>
      <c r="L1743" s="47">
        <v>9.2</v>
      </c>
      <c r="M1743" s="68">
        <f t="shared" si="576"/>
        <v>9.2</v>
      </c>
      <c r="N1743" s="46">
        <v>60</v>
      </c>
      <c r="O1743" s="46">
        <v>38</v>
      </c>
      <c r="P1743" s="46">
        <v>23</v>
      </c>
      <c r="Q1743" s="73">
        <f t="shared" si="577"/>
        <v>0.052</v>
      </c>
      <c r="R1743" s="67">
        <f t="shared" si="578"/>
        <v>0.05</v>
      </c>
      <c r="S1743" s="74">
        <f t="shared" si="579"/>
        <v>0.0215277777777778</v>
      </c>
      <c r="T1743" s="51">
        <v>9.3</v>
      </c>
      <c r="U1743" s="52" t="s">
        <v>4761</v>
      </c>
      <c r="V1743" s="26">
        <f>IF(E1743="","",SUMIF(OUTBOUND!$G:$G,WMS!E1743,OUTBOUND!$L:$L))</f>
        <v>1</v>
      </c>
      <c r="W1743" s="26">
        <f>IF(E1743="","",SUMIF(OUTBOUND!$G:$G,WMS!E1743,OUTBOUND!$M:$M))</f>
        <v>432</v>
      </c>
      <c r="X1743" s="73">
        <f>IF(E1743="","",SUMIF(OUTBOUND!$G:$G,WMS!E1743,OUTBOUND!$O:$O))</f>
        <v>9.2</v>
      </c>
      <c r="Y1743" s="73">
        <f>IF(E1743="","",SUMIF(OUTBOUND!$G:$G,WMS!E1743,OUTBOUND!$AC:$AC))</f>
        <v>9.30000000000001</v>
      </c>
      <c r="Z1743" s="73">
        <f>IF(E1743="","",SUMIF(OUTBOUND!$G:$G,WMS!E1743,OUTBOUND!$P:$P))</f>
        <v>0.052</v>
      </c>
      <c r="AA1743" s="26">
        <f t="shared" si="580"/>
        <v>0</v>
      </c>
      <c r="AB1743" s="26">
        <f t="shared" si="581"/>
        <v>0</v>
      </c>
      <c r="AC1743" s="73">
        <f t="shared" si="582"/>
        <v>0</v>
      </c>
      <c r="AD1743" s="73">
        <f t="shared" si="583"/>
        <v>-8.88178419700125e-15</v>
      </c>
      <c r="AE1743" s="73">
        <f t="shared" si="584"/>
        <v>-0.00199999999999999</v>
      </c>
      <c r="AF1743" s="82" t="e">
        <f t="shared" si="585"/>
        <v>#DIV/0!</v>
      </c>
      <c r="AG1743" s="60" t="s">
        <v>3310</v>
      </c>
    </row>
    <row r="1744" spans="1:33">
      <c r="A1744" s="61" t="s">
        <v>3685</v>
      </c>
      <c r="B1744" s="62" t="s">
        <v>2853</v>
      </c>
      <c r="C1744" s="62" t="s">
        <v>4789</v>
      </c>
      <c r="D1744" s="62" t="s">
        <v>4790</v>
      </c>
      <c r="E1744" s="58" t="str">
        <f t="shared" si="574"/>
        <v>KG-ARI-1911-00216-05327/MIX139891CRGGOB_5327</v>
      </c>
      <c r="F1744" s="19" t="s">
        <v>2855</v>
      </c>
      <c r="G1744" s="20" t="s">
        <v>2860</v>
      </c>
      <c r="H1744" s="45">
        <v>43768</v>
      </c>
      <c r="I1744" s="46">
        <v>1</v>
      </c>
      <c r="J1744" s="46">
        <v>432</v>
      </c>
      <c r="K1744" s="67">
        <f t="shared" si="575"/>
        <v>432</v>
      </c>
      <c r="L1744" s="47">
        <v>14.9</v>
      </c>
      <c r="M1744" s="68">
        <f t="shared" si="576"/>
        <v>14.9</v>
      </c>
      <c r="N1744" s="46">
        <v>67.5</v>
      </c>
      <c r="O1744" s="46">
        <v>39</v>
      </c>
      <c r="P1744" s="46">
        <v>29.5</v>
      </c>
      <c r="Q1744" s="73">
        <f t="shared" si="577"/>
        <v>0.078</v>
      </c>
      <c r="R1744" s="67">
        <f t="shared" si="578"/>
        <v>0.08</v>
      </c>
      <c r="S1744" s="74">
        <f t="shared" si="579"/>
        <v>0.0319444444444444</v>
      </c>
      <c r="T1744" s="51">
        <v>13.8</v>
      </c>
      <c r="U1744" s="52" t="s">
        <v>4761</v>
      </c>
      <c r="V1744" s="26">
        <f>IF(E1744="","",SUMIF(OUTBOUND!$G:$G,WMS!E1744,OUTBOUND!$L:$L))</f>
        <v>1</v>
      </c>
      <c r="W1744" s="26">
        <f>IF(E1744="","",SUMIF(OUTBOUND!$G:$G,WMS!E1744,OUTBOUND!$M:$M))</f>
        <v>432</v>
      </c>
      <c r="X1744" s="73">
        <f>IF(E1744="","",SUMIF(OUTBOUND!$G:$G,WMS!E1744,OUTBOUND!$O:$O))</f>
        <v>14.9</v>
      </c>
      <c r="Y1744" s="73">
        <f>IF(E1744="","",SUMIF(OUTBOUND!$G:$G,WMS!E1744,OUTBOUND!$AC:$AC))</f>
        <v>13.8</v>
      </c>
      <c r="Z1744" s="73">
        <f>IF(E1744="","",SUMIF(OUTBOUND!$G:$G,WMS!E1744,OUTBOUND!$P:$P))</f>
        <v>0.078</v>
      </c>
      <c r="AA1744" s="26">
        <f t="shared" si="580"/>
        <v>0</v>
      </c>
      <c r="AB1744" s="26">
        <f t="shared" si="581"/>
        <v>0</v>
      </c>
      <c r="AC1744" s="73">
        <f t="shared" si="582"/>
        <v>0</v>
      </c>
      <c r="AD1744" s="73">
        <f t="shared" si="583"/>
        <v>1.95399252334028e-14</v>
      </c>
      <c r="AE1744" s="73">
        <f t="shared" si="584"/>
        <v>0.002</v>
      </c>
      <c r="AF1744" s="82" t="e">
        <f t="shared" si="585"/>
        <v>#DIV/0!</v>
      </c>
      <c r="AG1744" s="60" t="s">
        <v>3310</v>
      </c>
    </row>
    <row r="1745" spans="1:33">
      <c r="A1745" s="61" t="s">
        <v>3685</v>
      </c>
      <c r="B1745" s="62" t="s">
        <v>2853</v>
      </c>
      <c r="C1745" s="62" t="s">
        <v>4789</v>
      </c>
      <c r="D1745" s="62" t="s">
        <v>4791</v>
      </c>
      <c r="E1745" s="58" t="str">
        <f t="shared" si="574"/>
        <v>KG-ARI-1911-00216-05327/MIX139891OPBKBK_5327</v>
      </c>
      <c r="F1745" s="19" t="s">
        <v>2855</v>
      </c>
      <c r="G1745" s="20" t="s">
        <v>2860</v>
      </c>
      <c r="H1745" s="45">
        <v>43768</v>
      </c>
      <c r="I1745" s="46">
        <v>1</v>
      </c>
      <c r="J1745" s="46">
        <v>432</v>
      </c>
      <c r="K1745" s="67">
        <f t="shared" si="575"/>
        <v>432</v>
      </c>
      <c r="L1745" s="47">
        <v>14.9</v>
      </c>
      <c r="M1745" s="68">
        <f t="shared" si="576"/>
        <v>14.9</v>
      </c>
      <c r="N1745" s="46">
        <v>67.5</v>
      </c>
      <c r="O1745" s="46">
        <v>39</v>
      </c>
      <c r="P1745" s="46">
        <v>29.5</v>
      </c>
      <c r="Q1745" s="73">
        <f t="shared" si="577"/>
        <v>0.078</v>
      </c>
      <c r="R1745" s="67">
        <f t="shared" si="578"/>
        <v>0.08</v>
      </c>
      <c r="S1745" s="74">
        <f t="shared" si="579"/>
        <v>0.0319444444444444</v>
      </c>
      <c r="T1745" s="51">
        <v>13.8</v>
      </c>
      <c r="U1745" s="52" t="s">
        <v>4761</v>
      </c>
      <c r="V1745" s="26">
        <f>IF(E1745="","",SUMIF(OUTBOUND!$G:$G,WMS!E1745,OUTBOUND!$L:$L))</f>
        <v>1</v>
      </c>
      <c r="W1745" s="26">
        <f>IF(E1745="","",SUMIF(OUTBOUND!$G:$G,WMS!E1745,OUTBOUND!$M:$M))</f>
        <v>432</v>
      </c>
      <c r="X1745" s="73">
        <f>IF(E1745="","",SUMIF(OUTBOUND!$G:$G,WMS!E1745,OUTBOUND!$O:$O))</f>
        <v>14.9</v>
      </c>
      <c r="Y1745" s="73">
        <f>IF(E1745="","",SUMIF(OUTBOUND!$G:$G,WMS!E1745,OUTBOUND!$AC:$AC))</f>
        <v>13.8</v>
      </c>
      <c r="Z1745" s="73">
        <f>IF(E1745="","",SUMIF(OUTBOUND!$G:$G,WMS!E1745,OUTBOUND!$P:$P))</f>
        <v>0.078</v>
      </c>
      <c r="AA1745" s="26">
        <f t="shared" si="580"/>
        <v>0</v>
      </c>
      <c r="AB1745" s="26">
        <f t="shared" si="581"/>
        <v>0</v>
      </c>
      <c r="AC1745" s="73">
        <f t="shared" si="582"/>
        <v>0</v>
      </c>
      <c r="AD1745" s="73">
        <f t="shared" si="583"/>
        <v>1.95399252334028e-14</v>
      </c>
      <c r="AE1745" s="73">
        <f t="shared" si="584"/>
        <v>0.002</v>
      </c>
      <c r="AF1745" s="82" t="e">
        <f t="shared" si="585"/>
        <v>#DIV/0!</v>
      </c>
      <c r="AG1745" s="60" t="s">
        <v>3310</v>
      </c>
    </row>
    <row r="1746" spans="1:33">
      <c r="A1746" s="61" t="s">
        <v>3685</v>
      </c>
      <c r="B1746" s="62" t="s">
        <v>2861</v>
      </c>
      <c r="C1746" s="62" t="s">
        <v>4792</v>
      </c>
      <c r="D1746" s="62" t="s">
        <v>4793</v>
      </c>
      <c r="E1746" s="58" t="str">
        <f t="shared" si="574"/>
        <v>KG-ARI-1911-00216-05322/MIX143002BLACK_5322</v>
      </c>
      <c r="F1746" s="19" t="s">
        <v>2863</v>
      </c>
      <c r="G1746" s="19" t="s">
        <v>2866</v>
      </c>
      <c r="H1746" s="45">
        <v>43768</v>
      </c>
      <c r="I1746" s="46">
        <v>3</v>
      </c>
      <c r="J1746" s="46">
        <v>144</v>
      </c>
      <c r="K1746" s="67">
        <f t="shared" si="575"/>
        <v>48</v>
      </c>
      <c r="L1746" s="47">
        <v>2.6</v>
      </c>
      <c r="M1746" s="68">
        <f t="shared" si="576"/>
        <v>7.8</v>
      </c>
      <c r="N1746" s="46">
        <v>34</v>
      </c>
      <c r="O1746" s="46">
        <v>35</v>
      </c>
      <c r="P1746" s="46">
        <v>19</v>
      </c>
      <c r="Q1746" s="73">
        <f t="shared" si="577"/>
        <v>0.023</v>
      </c>
      <c r="R1746" s="67">
        <f t="shared" si="578"/>
        <v>0.07</v>
      </c>
      <c r="S1746" s="74">
        <f t="shared" si="579"/>
        <v>0.0326388888888889</v>
      </c>
      <c r="T1746" s="51">
        <v>4.7</v>
      </c>
      <c r="U1746" s="52" t="s">
        <v>4761</v>
      </c>
      <c r="V1746" s="26">
        <f>IF(E1746="","",SUMIF(OUTBOUND!$G:$G,WMS!E1746,OUTBOUND!$L:$L))</f>
        <v>3</v>
      </c>
      <c r="W1746" s="26">
        <f>IF(E1746="","",SUMIF(OUTBOUND!$G:$G,WMS!E1746,OUTBOUND!$M:$M))</f>
        <v>144</v>
      </c>
      <c r="X1746" s="73">
        <f>IF(E1746="","",SUMIF(OUTBOUND!$G:$G,WMS!E1746,OUTBOUND!$O:$O))</f>
        <v>7.8</v>
      </c>
      <c r="Y1746" s="73">
        <f>IF(E1746="","",SUMIF(OUTBOUND!$G:$G,WMS!E1746,OUTBOUND!$AC:$AC))</f>
        <v>4.7</v>
      </c>
      <c r="Z1746" s="73">
        <f>IF(E1746="","",SUMIF(OUTBOUND!$G:$G,WMS!E1746,OUTBOUND!$P:$P))</f>
        <v>0.069</v>
      </c>
      <c r="AA1746" s="26">
        <f t="shared" si="580"/>
        <v>0</v>
      </c>
      <c r="AB1746" s="26">
        <f t="shared" si="581"/>
        <v>0</v>
      </c>
      <c r="AC1746" s="73">
        <f t="shared" si="582"/>
        <v>0</v>
      </c>
      <c r="AD1746" s="73">
        <f t="shared" si="583"/>
        <v>0</v>
      </c>
      <c r="AE1746" s="73">
        <f t="shared" si="584"/>
        <v>0.001</v>
      </c>
      <c r="AF1746" s="82" t="e">
        <f t="shared" si="585"/>
        <v>#DIV/0!</v>
      </c>
      <c r="AG1746" s="60" t="s">
        <v>3310</v>
      </c>
    </row>
    <row r="1747" spans="1:33">
      <c r="A1747" s="61" t="s">
        <v>3685</v>
      </c>
      <c r="B1747" s="62" t="s">
        <v>2861</v>
      </c>
      <c r="C1747" s="62" t="s">
        <v>4792</v>
      </c>
      <c r="D1747" s="62" t="s">
        <v>4794</v>
      </c>
      <c r="E1747" s="58" t="str">
        <f t="shared" si="574"/>
        <v>KG-ARI-1911-00216-05322/MIX132000PEMBOB_5322</v>
      </c>
      <c r="F1747" s="19" t="s">
        <v>2863</v>
      </c>
      <c r="G1747" s="19" t="s">
        <v>2868</v>
      </c>
      <c r="H1747" s="45">
        <v>43768</v>
      </c>
      <c r="I1747" s="46">
        <v>3</v>
      </c>
      <c r="J1747" s="46">
        <v>432</v>
      </c>
      <c r="K1747" s="67">
        <f t="shared" si="575"/>
        <v>144</v>
      </c>
      <c r="L1747" s="47">
        <v>5.6</v>
      </c>
      <c r="M1747" s="68">
        <f t="shared" si="576"/>
        <v>16.8</v>
      </c>
      <c r="N1747" s="46">
        <v>58</v>
      </c>
      <c r="O1747" s="46">
        <v>34</v>
      </c>
      <c r="P1747" s="46">
        <v>23</v>
      </c>
      <c r="Q1747" s="73">
        <f t="shared" si="577"/>
        <v>0.045</v>
      </c>
      <c r="R1747" s="67">
        <f t="shared" si="578"/>
        <v>0.14</v>
      </c>
      <c r="S1747" s="74">
        <f t="shared" si="579"/>
        <v>0.0381944444444444</v>
      </c>
      <c r="T1747" s="51">
        <v>16.5</v>
      </c>
      <c r="U1747" s="52" t="s">
        <v>4761</v>
      </c>
      <c r="V1747" s="26">
        <f>IF(E1747="","",SUMIF(OUTBOUND!$G:$G,WMS!E1747,OUTBOUND!$L:$L))</f>
        <v>3</v>
      </c>
      <c r="W1747" s="26">
        <f>IF(E1747="","",SUMIF(OUTBOUND!$G:$G,WMS!E1747,OUTBOUND!$M:$M))</f>
        <v>432</v>
      </c>
      <c r="X1747" s="73">
        <f>IF(E1747="","",SUMIF(OUTBOUND!$G:$G,WMS!E1747,OUTBOUND!$O:$O))</f>
        <v>16.8</v>
      </c>
      <c r="Y1747" s="73">
        <f>IF(E1747="","",SUMIF(OUTBOUND!$G:$G,WMS!E1747,OUTBOUND!$AC:$AC))</f>
        <v>16.5</v>
      </c>
      <c r="Z1747" s="73">
        <f>IF(E1747="","",SUMIF(OUTBOUND!$G:$G,WMS!E1747,OUTBOUND!$P:$P))</f>
        <v>0.135</v>
      </c>
      <c r="AA1747" s="26">
        <f t="shared" si="580"/>
        <v>0</v>
      </c>
      <c r="AB1747" s="26">
        <f t="shared" si="581"/>
        <v>0</v>
      </c>
      <c r="AC1747" s="73">
        <f t="shared" si="582"/>
        <v>0</v>
      </c>
      <c r="AD1747" s="73">
        <f t="shared" si="583"/>
        <v>2.1316282072803e-14</v>
      </c>
      <c r="AE1747" s="73">
        <f t="shared" si="584"/>
        <v>0.005</v>
      </c>
      <c r="AF1747" s="82" t="e">
        <f t="shared" si="585"/>
        <v>#DIV/0!</v>
      </c>
      <c r="AG1747" s="60" t="s">
        <v>3310</v>
      </c>
    </row>
    <row r="1748" spans="1:33">
      <c r="A1748" s="61" t="s">
        <v>3685</v>
      </c>
      <c r="B1748" s="62" t="s">
        <v>2861</v>
      </c>
      <c r="C1748" s="62" t="s">
        <v>4792</v>
      </c>
      <c r="D1748" s="62" t="s">
        <v>4795</v>
      </c>
      <c r="E1748" s="58" t="str">
        <f t="shared" si="574"/>
        <v>KG-ARI-1911-00216-05322/MIX142993PEACOAT_5322</v>
      </c>
      <c r="F1748" s="19" t="s">
        <v>2863</v>
      </c>
      <c r="G1748" s="19" t="s">
        <v>2864</v>
      </c>
      <c r="H1748" s="45">
        <v>43768</v>
      </c>
      <c r="I1748" s="46">
        <v>3</v>
      </c>
      <c r="J1748" s="46">
        <v>144</v>
      </c>
      <c r="K1748" s="67">
        <f t="shared" si="575"/>
        <v>48</v>
      </c>
      <c r="L1748" s="47">
        <v>5.6</v>
      </c>
      <c r="M1748" s="68">
        <f t="shared" si="576"/>
        <v>16.8</v>
      </c>
      <c r="N1748" s="46">
        <v>43</v>
      </c>
      <c r="O1748" s="46">
        <v>34</v>
      </c>
      <c r="P1748" s="46">
        <v>46</v>
      </c>
      <c r="Q1748" s="73">
        <f t="shared" si="577"/>
        <v>0.067</v>
      </c>
      <c r="R1748" s="67">
        <f t="shared" si="578"/>
        <v>0.2</v>
      </c>
      <c r="S1748" s="74">
        <f t="shared" si="579"/>
        <v>0.0888888888888889</v>
      </c>
      <c r="T1748" s="51">
        <v>12.8</v>
      </c>
      <c r="U1748" s="52" t="s">
        <v>4761</v>
      </c>
      <c r="V1748" s="26">
        <f>IF(E1748="","",SUMIF(OUTBOUND!$G:$G,WMS!E1748,OUTBOUND!$L:$L))</f>
        <v>3</v>
      </c>
      <c r="W1748" s="26">
        <f>IF(E1748="","",SUMIF(OUTBOUND!$G:$G,WMS!E1748,OUTBOUND!$M:$M))</f>
        <v>144</v>
      </c>
      <c r="X1748" s="73">
        <f>IF(E1748="","",SUMIF(OUTBOUND!$G:$G,WMS!E1748,OUTBOUND!$O:$O))</f>
        <v>16.8</v>
      </c>
      <c r="Y1748" s="73">
        <f>IF(E1748="","",SUMIF(OUTBOUND!$G:$G,WMS!E1748,OUTBOUND!$AC:$AC))</f>
        <v>12.8</v>
      </c>
      <c r="Z1748" s="73">
        <f>IF(E1748="","",SUMIF(OUTBOUND!$G:$G,WMS!E1748,OUTBOUND!$P:$P))</f>
        <v>0.201</v>
      </c>
      <c r="AA1748" s="26">
        <f t="shared" si="580"/>
        <v>0</v>
      </c>
      <c r="AB1748" s="26">
        <f t="shared" si="581"/>
        <v>0</v>
      </c>
      <c r="AC1748" s="73">
        <f t="shared" si="582"/>
        <v>0</v>
      </c>
      <c r="AD1748" s="73">
        <f t="shared" si="583"/>
        <v>0</v>
      </c>
      <c r="AE1748" s="73">
        <f t="shared" si="584"/>
        <v>-0.001</v>
      </c>
      <c r="AF1748" s="82" t="e">
        <f t="shared" si="585"/>
        <v>#DIV/0!</v>
      </c>
      <c r="AG1748" s="60" t="s">
        <v>3310</v>
      </c>
    </row>
    <row r="1749" spans="1:33">
      <c r="A1749" s="61" t="s">
        <v>3685</v>
      </c>
      <c r="B1749" s="62" t="s">
        <v>2861</v>
      </c>
      <c r="C1749" s="62" t="s">
        <v>4792</v>
      </c>
      <c r="D1749" s="62" t="s">
        <v>4796</v>
      </c>
      <c r="E1749" s="58" t="str">
        <f t="shared" si="574"/>
        <v>KG-ARI-1911-00216-05322/MIX132000NAVYSPOT_5322</v>
      </c>
      <c r="F1749" s="19" t="s">
        <v>2863</v>
      </c>
      <c r="G1749" s="19" t="s">
        <v>2868</v>
      </c>
      <c r="H1749" s="45">
        <v>43768</v>
      </c>
      <c r="I1749" s="46">
        <v>3</v>
      </c>
      <c r="J1749" s="46">
        <v>432</v>
      </c>
      <c r="K1749" s="67">
        <f t="shared" si="575"/>
        <v>144</v>
      </c>
      <c r="L1749" s="47">
        <v>5.6</v>
      </c>
      <c r="M1749" s="68">
        <f t="shared" si="576"/>
        <v>16.8</v>
      </c>
      <c r="N1749" s="46">
        <v>58</v>
      </c>
      <c r="O1749" s="46">
        <v>34</v>
      </c>
      <c r="P1749" s="46">
        <v>23</v>
      </c>
      <c r="Q1749" s="73">
        <f t="shared" si="577"/>
        <v>0.045</v>
      </c>
      <c r="R1749" s="67">
        <f t="shared" si="578"/>
        <v>0.14</v>
      </c>
      <c r="S1749" s="74">
        <f t="shared" si="579"/>
        <v>0.0381944444444444</v>
      </c>
      <c r="T1749" s="51">
        <v>16.5</v>
      </c>
      <c r="U1749" s="52" t="s">
        <v>4761</v>
      </c>
      <c r="V1749" s="26">
        <f>IF(E1749="","",SUMIF(OUTBOUND!$G:$G,WMS!E1749,OUTBOUND!$L:$L))</f>
        <v>3</v>
      </c>
      <c r="W1749" s="26">
        <f>IF(E1749="","",SUMIF(OUTBOUND!$G:$G,WMS!E1749,OUTBOUND!$M:$M))</f>
        <v>432</v>
      </c>
      <c r="X1749" s="73">
        <f>IF(E1749="","",SUMIF(OUTBOUND!$G:$G,WMS!E1749,OUTBOUND!$O:$O))</f>
        <v>16.8</v>
      </c>
      <c r="Y1749" s="73">
        <f>IF(E1749="","",SUMIF(OUTBOUND!$G:$G,WMS!E1749,OUTBOUND!$AC:$AC))</f>
        <v>16.5</v>
      </c>
      <c r="Z1749" s="73">
        <f>IF(E1749="","",SUMIF(OUTBOUND!$G:$G,WMS!E1749,OUTBOUND!$P:$P))</f>
        <v>0.135</v>
      </c>
      <c r="AA1749" s="26">
        <f t="shared" si="580"/>
        <v>0</v>
      </c>
      <c r="AB1749" s="26">
        <f t="shared" si="581"/>
        <v>0</v>
      </c>
      <c r="AC1749" s="73">
        <f t="shared" si="582"/>
        <v>0</v>
      </c>
      <c r="AD1749" s="73">
        <f t="shared" si="583"/>
        <v>2.1316282072803e-14</v>
      </c>
      <c r="AE1749" s="73">
        <f t="shared" si="584"/>
        <v>0.005</v>
      </c>
      <c r="AF1749" s="82" t="e">
        <f t="shared" si="585"/>
        <v>#DIV/0!</v>
      </c>
      <c r="AG1749" s="60" t="s">
        <v>3310</v>
      </c>
    </row>
    <row r="1750" spans="1:33">
      <c r="A1750" s="61" t="s">
        <v>3685</v>
      </c>
      <c r="B1750" s="62" t="s">
        <v>2861</v>
      </c>
      <c r="C1750" s="62" t="s">
        <v>4792</v>
      </c>
      <c r="D1750" s="62" t="s">
        <v>4797</v>
      </c>
      <c r="E1750" s="58" t="str">
        <f t="shared" si="574"/>
        <v>KG-ARI-1911-00216-05322/MIX142988BLACK_5322</v>
      </c>
      <c r="F1750" s="19" t="s">
        <v>2863</v>
      </c>
      <c r="G1750" s="19" t="s">
        <v>2864</v>
      </c>
      <c r="H1750" s="45">
        <v>43768</v>
      </c>
      <c r="I1750" s="46">
        <v>3</v>
      </c>
      <c r="J1750" s="46">
        <v>144</v>
      </c>
      <c r="K1750" s="67">
        <f t="shared" si="575"/>
        <v>48</v>
      </c>
      <c r="L1750" s="47">
        <v>3.4</v>
      </c>
      <c r="M1750" s="68">
        <f t="shared" si="576"/>
        <v>10.2</v>
      </c>
      <c r="N1750" s="46">
        <v>37</v>
      </c>
      <c r="O1750" s="46">
        <v>36.5</v>
      </c>
      <c r="P1750" s="46">
        <v>21.5</v>
      </c>
      <c r="Q1750" s="73">
        <f t="shared" si="577"/>
        <v>0.029</v>
      </c>
      <c r="R1750" s="67">
        <f t="shared" si="578"/>
        <v>0.09</v>
      </c>
      <c r="S1750" s="74">
        <f t="shared" si="579"/>
        <v>0.0486111111111111</v>
      </c>
      <c r="T1750" s="51">
        <v>7</v>
      </c>
      <c r="U1750" s="52" t="s">
        <v>4761</v>
      </c>
      <c r="V1750" s="26">
        <f>IF(E1750="","",SUMIF(OUTBOUND!$G:$G,WMS!E1750,OUTBOUND!$L:$L))</f>
        <v>3</v>
      </c>
      <c r="W1750" s="26">
        <f>IF(E1750="","",SUMIF(OUTBOUND!$G:$G,WMS!E1750,OUTBOUND!$M:$M))</f>
        <v>144</v>
      </c>
      <c r="X1750" s="73">
        <f>IF(E1750="","",SUMIF(OUTBOUND!$G:$G,WMS!E1750,OUTBOUND!$O:$O))</f>
        <v>10.2</v>
      </c>
      <c r="Y1750" s="73">
        <f>IF(E1750="","",SUMIF(OUTBOUND!$G:$G,WMS!E1750,OUTBOUND!$AC:$AC))</f>
        <v>7</v>
      </c>
      <c r="Z1750" s="73">
        <f>IF(E1750="","",SUMIF(OUTBOUND!$G:$G,WMS!E1750,OUTBOUND!$P:$P))</f>
        <v>0.087</v>
      </c>
      <c r="AA1750" s="26">
        <f t="shared" si="580"/>
        <v>0</v>
      </c>
      <c r="AB1750" s="26">
        <f t="shared" si="581"/>
        <v>0</v>
      </c>
      <c r="AC1750" s="73">
        <f t="shared" si="582"/>
        <v>0</v>
      </c>
      <c r="AD1750" s="73">
        <f t="shared" si="583"/>
        <v>0</v>
      </c>
      <c r="AE1750" s="73">
        <f t="shared" si="584"/>
        <v>0.003</v>
      </c>
      <c r="AF1750" s="82" t="e">
        <f t="shared" si="585"/>
        <v>#DIV/0!</v>
      </c>
      <c r="AG1750" s="60" t="s">
        <v>3310</v>
      </c>
    </row>
    <row r="1751" spans="1:33">
      <c r="A1751" s="61" t="s">
        <v>3685</v>
      </c>
      <c r="B1751" s="62" t="s">
        <v>2870</v>
      </c>
      <c r="C1751" s="62" t="s">
        <v>4798</v>
      </c>
      <c r="D1751" s="62" t="s">
        <v>4799</v>
      </c>
      <c r="E1751" s="58" t="str">
        <f t="shared" si="574"/>
        <v>KG-ARI-1911-00216-05326/MIX111319WHITE_5326</v>
      </c>
      <c r="F1751" s="19" t="s">
        <v>2872</v>
      </c>
      <c r="G1751" s="19" t="s">
        <v>2873</v>
      </c>
      <c r="H1751" s="45">
        <v>43768</v>
      </c>
      <c r="I1751" s="46">
        <v>1</v>
      </c>
      <c r="J1751" s="46">
        <v>144</v>
      </c>
      <c r="K1751" s="67">
        <f t="shared" si="575"/>
        <v>144</v>
      </c>
      <c r="L1751" s="47">
        <v>13.1</v>
      </c>
      <c r="M1751" s="68">
        <f t="shared" si="576"/>
        <v>13.1</v>
      </c>
      <c r="N1751" s="46">
        <v>70</v>
      </c>
      <c r="O1751" s="46">
        <v>41</v>
      </c>
      <c r="P1751" s="46">
        <v>26</v>
      </c>
      <c r="Q1751" s="73">
        <f t="shared" si="577"/>
        <v>0.075</v>
      </c>
      <c r="R1751" s="67">
        <f t="shared" si="578"/>
        <v>0.07</v>
      </c>
      <c r="S1751" s="74">
        <f t="shared" si="579"/>
        <v>0.0819444444444444</v>
      </c>
      <c r="T1751" s="51">
        <v>11.8</v>
      </c>
      <c r="U1751" s="52" t="s">
        <v>4758</v>
      </c>
      <c r="V1751" s="26">
        <f>IF(E1751="","",SUMIF(OUTBOUND!$G:$G,WMS!E1751,OUTBOUND!$L:$L))</f>
        <v>1</v>
      </c>
      <c r="W1751" s="26">
        <f>IF(E1751="","",SUMIF(OUTBOUND!$G:$G,WMS!E1751,OUTBOUND!$M:$M))</f>
        <v>144</v>
      </c>
      <c r="X1751" s="73">
        <f>IF(E1751="","",SUMIF(OUTBOUND!$G:$G,WMS!E1751,OUTBOUND!$O:$O))</f>
        <v>13.1</v>
      </c>
      <c r="Y1751" s="73">
        <f>IF(E1751="","",SUMIF(OUTBOUND!$G:$G,WMS!E1751,OUTBOUND!$AC:$AC))</f>
        <v>11.8</v>
      </c>
      <c r="Z1751" s="73">
        <f>IF(E1751="","",SUMIF(OUTBOUND!$G:$G,WMS!E1751,OUTBOUND!$P:$P))</f>
        <v>0.075</v>
      </c>
      <c r="AA1751" s="26">
        <f t="shared" si="580"/>
        <v>0</v>
      </c>
      <c r="AB1751" s="26">
        <f t="shared" si="581"/>
        <v>0</v>
      </c>
      <c r="AC1751" s="73">
        <f t="shared" si="582"/>
        <v>0</v>
      </c>
      <c r="AD1751" s="73">
        <f t="shared" si="583"/>
        <v>0</v>
      </c>
      <c r="AE1751" s="73">
        <f t="shared" si="584"/>
        <v>-0.00499999999999999</v>
      </c>
      <c r="AF1751" s="82" t="e">
        <f t="shared" si="585"/>
        <v>#DIV/0!</v>
      </c>
      <c r="AG1751" s="60" t="s">
        <v>3310</v>
      </c>
    </row>
    <row r="1752" spans="1:33">
      <c r="A1752" s="61" t="s">
        <v>3685</v>
      </c>
      <c r="B1752" s="62" t="s">
        <v>2875</v>
      </c>
      <c r="C1752" s="62" t="s">
        <v>4800</v>
      </c>
      <c r="D1752" s="62">
        <v>42604396</v>
      </c>
      <c r="E1752" s="58" t="str">
        <f t="shared" si="574"/>
        <v>KG-ARI-1911-00212-05019/42604396</v>
      </c>
      <c r="F1752" s="19" t="s">
        <v>2877</v>
      </c>
      <c r="G1752" s="19" t="s">
        <v>2878</v>
      </c>
      <c r="H1752" s="45">
        <v>43768</v>
      </c>
      <c r="I1752" s="46">
        <v>1</v>
      </c>
      <c r="J1752" s="46">
        <v>12</v>
      </c>
      <c r="K1752" s="67">
        <f t="shared" si="575"/>
        <v>12</v>
      </c>
      <c r="L1752" s="47">
        <v>1.46</v>
      </c>
      <c r="M1752" s="68">
        <f t="shared" si="576"/>
        <v>1.46</v>
      </c>
      <c r="N1752" s="46">
        <v>39.5</v>
      </c>
      <c r="O1752" s="46">
        <v>12</v>
      </c>
      <c r="P1752" s="46">
        <v>20</v>
      </c>
      <c r="Q1752" s="73">
        <f t="shared" si="577"/>
        <v>0.009</v>
      </c>
      <c r="R1752" s="67">
        <f t="shared" si="578"/>
        <v>0.01</v>
      </c>
      <c r="S1752" s="74">
        <f t="shared" si="579"/>
        <v>0.11</v>
      </c>
      <c r="T1752" s="51">
        <v>1.32</v>
      </c>
      <c r="U1752" s="52" t="s">
        <v>4758</v>
      </c>
      <c r="V1752" s="26">
        <f>IF(E1752="","",SUMIF(OUTBOUND!$G:$G,WMS!E1752,OUTBOUND!$L:$L))</f>
        <v>1</v>
      </c>
      <c r="W1752" s="26">
        <f>IF(E1752="","",SUMIF(OUTBOUND!$G:$G,WMS!E1752,OUTBOUND!$M:$M))</f>
        <v>12</v>
      </c>
      <c r="X1752" s="73">
        <f>IF(E1752="","",SUMIF(OUTBOUND!$G:$G,WMS!E1752,OUTBOUND!$O:$O))</f>
        <v>1.46</v>
      </c>
      <c r="Y1752" s="73">
        <f>IF(E1752="","",SUMIF(OUTBOUND!$G:$G,WMS!E1752,OUTBOUND!$AC:$AC))</f>
        <v>1.32</v>
      </c>
      <c r="Z1752" s="73">
        <f>IF(E1752="","",SUMIF(OUTBOUND!$G:$G,WMS!E1752,OUTBOUND!$P:$P))</f>
        <v>0.009</v>
      </c>
      <c r="AA1752" s="26">
        <f t="shared" si="580"/>
        <v>0</v>
      </c>
      <c r="AB1752" s="26">
        <f t="shared" si="581"/>
        <v>0</v>
      </c>
      <c r="AC1752" s="73">
        <f t="shared" si="582"/>
        <v>0</v>
      </c>
      <c r="AD1752" s="73">
        <f t="shared" si="583"/>
        <v>0</v>
      </c>
      <c r="AE1752" s="73">
        <f t="shared" si="584"/>
        <v>0.001</v>
      </c>
      <c r="AF1752" s="82" t="e">
        <f t="shared" si="585"/>
        <v>#DIV/0!</v>
      </c>
      <c r="AG1752" s="60" t="s">
        <v>3310</v>
      </c>
    </row>
    <row r="1753" spans="1:33">
      <c r="A1753" s="61" t="s">
        <v>3685</v>
      </c>
      <c r="B1753" s="62" t="s">
        <v>2875</v>
      </c>
      <c r="C1753" s="62" t="s">
        <v>4800</v>
      </c>
      <c r="D1753" s="62">
        <v>42604402</v>
      </c>
      <c r="E1753" s="58" t="str">
        <f t="shared" si="574"/>
        <v>KG-ARI-1911-00212-05019/42604402</v>
      </c>
      <c r="F1753" s="19" t="s">
        <v>2877</v>
      </c>
      <c r="G1753" s="19" t="s">
        <v>2879</v>
      </c>
      <c r="H1753" s="45">
        <v>43768</v>
      </c>
      <c r="I1753" s="46">
        <v>1</v>
      </c>
      <c r="J1753" s="46">
        <v>12</v>
      </c>
      <c r="K1753" s="67">
        <f t="shared" si="575"/>
        <v>12</v>
      </c>
      <c r="L1753" s="47">
        <v>0.5</v>
      </c>
      <c r="M1753" s="68">
        <f t="shared" si="576"/>
        <v>0.5</v>
      </c>
      <c r="N1753" s="46">
        <v>19</v>
      </c>
      <c r="O1753" s="46">
        <v>12</v>
      </c>
      <c r="P1753" s="46">
        <v>20</v>
      </c>
      <c r="Q1753" s="73">
        <f t="shared" si="577"/>
        <v>0.005</v>
      </c>
      <c r="R1753" s="67">
        <f t="shared" si="578"/>
        <v>0</v>
      </c>
      <c r="S1753" s="74">
        <f t="shared" si="579"/>
        <v>0.0383333333333333</v>
      </c>
      <c r="T1753" s="51">
        <v>0.46</v>
      </c>
      <c r="U1753" s="52" t="s">
        <v>4758</v>
      </c>
      <c r="V1753" s="26">
        <f>IF(E1753="","",SUMIF(OUTBOUND!$G:$G,WMS!E1753,OUTBOUND!$L:$L))</f>
        <v>1</v>
      </c>
      <c r="W1753" s="26">
        <f>IF(E1753="","",SUMIF(OUTBOUND!$G:$G,WMS!E1753,OUTBOUND!$M:$M))</f>
        <v>12</v>
      </c>
      <c r="X1753" s="73">
        <f>IF(E1753="","",SUMIF(OUTBOUND!$G:$G,WMS!E1753,OUTBOUND!$O:$O))</f>
        <v>0.5</v>
      </c>
      <c r="Y1753" s="73">
        <f>IF(E1753="","",SUMIF(OUTBOUND!$G:$G,WMS!E1753,OUTBOUND!$AC:$AC))</f>
        <v>0.46</v>
      </c>
      <c r="Z1753" s="73">
        <f>IF(E1753="","",SUMIF(OUTBOUND!$G:$G,WMS!E1753,OUTBOUND!$P:$P))</f>
        <v>0.005</v>
      </c>
      <c r="AA1753" s="26">
        <f t="shared" si="580"/>
        <v>0</v>
      </c>
      <c r="AB1753" s="26">
        <f t="shared" si="581"/>
        <v>0</v>
      </c>
      <c r="AC1753" s="73">
        <f t="shared" si="582"/>
        <v>0</v>
      </c>
      <c r="AD1753" s="73">
        <f t="shared" si="583"/>
        <v>3.88578058618805e-16</v>
      </c>
      <c r="AE1753" s="73">
        <f t="shared" si="584"/>
        <v>-0.005</v>
      </c>
      <c r="AF1753" s="82" t="e">
        <f t="shared" si="585"/>
        <v>#DIV/0!</v>
      </c>
      <c r="AG1753" s="60" t="s">
        <v>3310</v>
      </c>
    </row>
    <row r="1754" spans="1:33">
      <c r="A1754" s="61" t="s">
        <v>3685</v>
      </c>
      <c r="B1754" s="62" t="s">
        <v>2875</v>
      </c>
      <c r="C1754" s="62" t="s">
        <v>4800</v>
      </c>
      <c r="D1754" s="62">
        <v>42613718</v>
      </c>
      <c r="E1754" s="58" t="str">
        <f t="shared" si="574"/>
        <v>KG-ARI-1911-00212-05019/42613718</v>
      </c>
      <c r="F1754" s="19" t="s">
        <v>2877</v>
      </c>
      <c r="G1754" s="19" t="s">
        <v>2881</v>
      </c>
      <c r="H1754" s="45">
        <v>43768</v>
      </c>
      <c r="I1754" s="46">
        <v>1</v>
      </c>
      <c r="J1754" s="46">
        <v>12</v>
      </c>
      <c r="K1754" s="67">
        <f t="shared" si="575"/>
        <v>12</v>
      </c>
      <c r="L1754" s="47">
        <v>0.94</v>
      </c>
      <c r="M1754" s="68">
        <f t="shared" si="576"/>
        <v>0.94</v>
      </c>
      <c r="N1754" s="46">
        <v>39.5</v>
      </c>
      <c r="O1754" s="46">
        <v>12</v>
      </c>
      <c r="P1754" s="46">
        <v>20</v>
      </c>
      <c r="Q1754" s="73">
        <f t="shared" si="577"/>
        <v>0.009</v>
      </c>
      <c r="R1754" s="67">
        <f t="shared" si="578"/>
        <v>0.01</v>
      </c>
      <c r="S1754" s="74">
        <f t="shared" si="579"/>
        <v>0.005</v>
      </c>
      <c r="T1754" s="51">
        <v>0.06</v>
      </c>
      <c r="U1754" s="52" t="s">
        <v>4758</v>
      </c>
      <c r="V1754" s="26">
        <f>IF(E1754="","",SUMIF(OUTBOUND!$G:$G,WMS!E1754,OUTBOUND!$L:$L))</f>
        <v>1</v>
      </c>
      <c r="W1754" s="26">
        <f>IF(E1754="","",SUMIF(OUTBOUND!$G:$G,WMS!E1754,OUTBOUND!$M:$M))</f>
        <v>12</v>
      </c>
      <c r="X1754" s="73">
        <f>IF(E1754="","",SUMIF(OUTBOUND!$G:$G,WMS!E1754,OUTBOUND!$O:$O))</f>
        <v>0.94</v>
      </c>
      <c r="Y1754" s="73">
        <f>IF(E1754="","",SUMIF(OUTBOUND!$G:$G,WMS!E1754,OUTBOUND!$AC:$AC))</f>
        <v>0.06</v>
      </c>
      <c r="Z1754" s="73">
        <f>IF(E1754="","",SUMIF(OUTBOUND!$G:$G,WMS!E1754,OUTBOUND!$P:$P))</f>
        <v>0.009</v>
      </c>
      <c r="AA1754" s="26">
        <f t="shared" si="580"/>
        <v>0</v>
      </c>
      <c r="AB1754" s="26">
        <f t="shared" si="581"/>
        <v>0</v>
      </c>
      <c r="AC1754" s="73">
        <f t="shared" si="582"/>
        <v>0</v>
      </c>
      <c r="AD1754" s="73">
        <f t="shared" si="583"/>
        <v>0</v>
      </c>
      <c r="AE1754" s="73">
        <f t="shared" si="584"/>
        <v>0.001</v>
      </c>
      <c r="AF1754" s="82" t="e">
        <f t="shared" si="585"/>
        <v>#DIV/0!</v>
      </c>
      <c r="AG1754" s="60" t="s">
        <v>3310</v>
      </c>
    </row>
    <row r="1755" spans="1:33">
      <c r="A1755" s="61" t="s">
        <v>3685</v>
      </c>
      <c r="B1755" s="62" t="s">
        <v>2875</v>
      </c>
      <c r="C1755" s="62" t="s">
        <v>4800</v>
      </c>
      <c r="D1755" s="62">
        <v>42662044</v>
      </c>
      <c r="E1755" s="58" t="str">
        <f t="shared" si="574"/>
        <v>KG-ARI-1911-00212-05019/42662044</v>
      </c>
      <c r="F1755" s="19" t="s">
        <v>2877</v>
      </c>
      <c r="G1755" s="19" t="s">
        <v>2882</v>
      </c>
      <c r="H1755" s="45">
        <v>43768</v>
      </c>
      <c r="I1755" s="46">
        <v>1</v>
      </c>
      <c r="J1755" s="46">
        <v>12</v>
      </c>
      <c r="K1755" s="67">
        <f t="shared" si="575"/>
        <v>12</v>
      </c>
      <c r="L1755" s="47">
        <v>1.4</v>
      </c>
      <c r="M1755" s="68">
        <f t="shared" si="576"/>
        <v>1.4</v>
      </c>
      <c r="N1755" s="46">
        <v>39.5</v>
      </c>
      <c r="O1755" s="46">
        <v>12</v>
      </c>
      <c r="P1755" s="46">
        <v>20</v>
      </c>
      <c r="Q1755" s="73">
        <f t="shared" si="577"/>
        <v>0.009</v>
      </c>
      <c r="R1755" s="67">
        <f t="shared" si="578"/>
        <v>0.01</v>
      </c>
      <c r="S1755" s="74">
        <f t="shared" si="579"/>
        <v>0.0991666666666667</v>
      </c>
      <c r="T1755" s="51">
        <v>1.19</v>
      </c>
      <c r="U1755" s="52" t="s">
        <v>4758</v>
      </c>
      <c r="V1755" s="26">
        <f>IF(E1755="","",SUMIF(OUTBOUND!$G:$G,WMS!E1755,OUTBOUND!$L:$L))</f>
        <v>1</v>
      </c>
      <c r="W1755" s="26">
        <f>IF(E1755="","",SUMIF(OUTBOUND!$G:$G,WMS!E1755,OUTBOUND!$M:$M))</f>
        <v>12</v>
      </c>
      <c r="X1755" s="73">
        <f>IF(E1755="","",SUMIF(OUTBOUND!$G:$G,WMS!E1755,OUTBOUND!$O:$O))</f>
        <v>1.4</v>
      </c>
      <c r="Y1755" s="73">
        <f>IF(E1755="","",SUMIF(OUTBOUND!$G:$G,WMS!E1755,OUTBOUND!$AC:$AC))</f>
        <v>1.19</v>
      </c>
      <c r="Z1755" s="73">
        <f>IF(E1755="","",SUMIF(OUTBOUND!$G:$G,WMS!E1755,OUTBOUND!$P:$P))</f>
        <v>0.009</v>
      </c>
      <c r="AA1755" s="26">
        <f t="shared" si="580"/>
        <v>0</v>
      </c>
      <c r="AB1755" s="26">
        <f t="shared" si="581"/>
        <v>0</v>
      </c>
      <c r="AC1755" s="73">
        <f t="shared" si="582"/>
        <v>0</v>
      </c>
      <c r="AD1755" s="73">
        <f t="shared" si="583"/>
        <v>0</v>
      </c>
      <c r="AE1755" s="73">
        <f t="shared" si="584"/>
        <v>0.001</v>
      </c>
      <c r="AF1755" s="82" t="e">
        <f t="shared" si="585"/>
        <v>#DIV/0!</v>
      </c>
      <c r="AG1755" s="60" t="s">
        <v>3310</v>
      </c>
    </row>
    <row r="1756" spans="1:33">
      <c r="A1756" s="61" t="s">
        <v>3685</v>
      </c>
      <c r="B1756" s="62" t="s">
        <v>2875</v>
      </c>
      <c r="C1756" s="62" t="s">
        <v>4800</v>
      </c>
      <c r="D1756" s="62">
        <v>42604839</v>
      </c>
      <c r="E1756" s="58" t="str">
        <f t="shared" si="574"/>
        <v>KG-ARI-1911-00212-05019/42604839</v>
      </c>
      <c r="F1756" s="19" t="s">
        <v>2877</v>
      </c>
      <c r="G1756" s="19" t="s">
        <v>2883</v>
      </c>
      <c r="H1756" s="45">
        <v>43768</v>
      </c>
      <c r="I1756" s="46">
        <v>1</v>
      </c>
      <c r="J1756" s="46">
        <v>12</v>
      </c>
      <c r="K1756" s="67">
        <f t="shared" si="575"/>
        <v>12</v>
      </c>
      <c r="L1756" s="47">
        <v>0.75</v>
      </c>
      <c r="M1756" s="68">
        <f t="shared" si="576"/>
        <v>0.75</v>
      </c>
      <c r="N1756" s="46">
        <v>29</v>
      </c>
      <c r="O1756" s="46">
        <v>19</v>
      </c>
      <c r="P1756" s="46">
        <v>17</v>
      </c>
      <c r="Q1756" s="73">
        <f t="shared" si="577"/>
        <v>0.009</v>
      </c>
      <c r="R1756" s="67">
        <f t="shared" si="578"/>
        <v>0.01</v>
      </c>
      <c r="S1756" s="74">
        <f t="shared" si="579"/>
        <v>0.0191666666666667</v>
      </c>
      <c r="T1756" s="51">
        <v>0.23</v>
      </c>
      <c r="U1756" s="52" t="s">
        <v>4758</v>
      </c>
      <c r="V1756" s="26">
        <f>IF(E1756="","",SUMIF(OUTBOUND!$G:$G,WMS!E1756,OUTBOUND!$L:$L))</f>
        <v>1</v>
      </c>
      <c r="W1756" s="26">
        <f>IF(E1756="","",SUMIF(OUTBOUND!$G:$G,WMS!E1756,OUTBOUND!$M:$M))</f>
        <v>12</v>
      </c>
      <c r="X1756" s="73">
        <f>IF(E1756="","",SUMIF(OUTBOUND!$G:$G,WMS!E1756,OUTBOUND!$O:$O))</f>
        <v>0.75</v>
      </c>
      <c r="Y1756" s="73">
        <f>IF(E1756="","",SUMIF(OUTBOUND!$G:$G,WMS!E1756,OUTBOUND!$AC:$AC))</f>
        <v>0.23</v>
      </c>
      <c r="Z1756" s="73">
        <f>IF(E1756="","",SUMIF(OUTBOUND!$G:$G,WMS!E1756,OUTBOUND!$P:$P))</f>
        <v>0.009</v>
      </c>
      <c r="AA1756" s="26">
        <f t="shared" si="580"/>
        <v>0</v>
      </c>
      <c r="AB1756" s="26">
        <f t="shared" si="581"/>
        <v>0</v>
      </c>
      <c r="AC1756" s="73">
        <f t="shared" si="582"/>
        <v>0</v>
      </c>
      <c r="AD1756" s="73">
        <f t="shared" si="583"/>
        <v>-3.88578058618805e-16</v>
      </c>
      <c r="AE1756" s="73">
        <f t="shared" si="584"/>
        <v>0.001</v>
      </c>
      <c r="AF1756" s="82" t="e">
        <f t="shared" si="585"/>
        <v>#DIV/0!</v>
      </c>
      <c r="AG1756" s="60" t="s">
        <v>3310</v>
      </c>
    </row>
    <row r="1757" spans="1:33">
      <c r="A1757" s="61" t="s">
        <v>3685</v>
      </c>
      <c r="B1757" s="62" t="s">
        <v>2875</v>
      </c>
      <c r="C1757" s="62" t="s">
        <v>4800</v>
      </c>
      <c r="D1757" s="62">
        <v>42604846</v>
      </c>
      <c r="E1757" s="58" t="str">
        <f t="shared" si="574"/>
        <v>KG-ARI-1911-00212-05019/42604846</v>
      </c>
      <c r="F1757" s="19" t="s">
        <v>2877</v>
      </c>
      <c r="G1757" s="19" t="s">
        <v>2884</v>
      </c>
      <c r="H1757" s="45">
        <v>43768</v>
      </c>
      <c r="I1757" s="46">
        <v>1</v>
      </c>
      <c r="J1757" s="46">
        <v>12</v>
      </c>
      <c r="K1757" s="67">
        <f t="shared" si="575"/>
        <v>12</v>
      </c>
      <c r="L1757" s="47">
        <v>0.9</v>
      </c>
      <c r="M1757" s="68">
        <f t="shared" si="576"/>
        <v>0.9</v>
      </c>
      <c r="N1757" s="46">
        <v>29</v>
      </c>
      <c r="O1757" s="46">
        <v>19</v>
      </c>
      <c r="P1757" s="46">
        <v>17</v>
      </c>
      <c r="Q1757" s="73">
        <f t="shared" si="577"/>
        <v>0.009</v>
      </c>
      <c r="R1757" s="67">
        <f t="shared" si="578"/>
        <v>0.01</v>
      </c>
      <c r="S1757" s="74">
        <f t="shared" si="579"/>
        <v>0.025</v>
      </c>
      <c r="T1757" s="51">
        <v>0.3</v>
      </c>
      <c r="U1757" s="52" t="s">
        <v>4758</v>
      </c>
      <c r="V1757" s="26">
        <f>IF(E1757="","",SUMIF(OUTBOUND!$G:$G,WMS!E1757,OUTBOUND!$L:$L))</f>
        <v>1</v>
      </c>
      <c r="W1757" s="26">
        <f>IF(E1757="","",SUMIF(OUTBOUND!$G:$G,WMS!E1757,OUTBOUND!$M:$M))</f>
        <v>12</v>
      </c>
      <c r="X1757" s="73">
        <f>IF(E1757="","",SUMIF(OUTBOUND!$G:$G,WMS!E1757,OUTBOUND!$O:$O))</f>
        <v>0.9</v>
      </c>
      <c r="Y1757" s="73">
        <f>IF(E1757="","",SUMIF(OUTBOUND!$G:$G,WMS!E1757,OUTBOUND!$AC:$AC))</f>
        <v>0.3</v>
      </c>
      <c r="Z1757" s="73">
        <f>IF(E1757="","",SUMIF(OUTBOUND!$G:$G,WMS!E1757,OUTBOUND!$P:$P))</f>
        <v>0.009</v>
      </c>
      <c r="AA1757" s="26">
        <f t="shared" si="580"/>
        <v>0</v>
      </c>
      <c r="AB1757" s="26">
        <f t="shared" si="581"/>
        <v>0</v>
      </c>
      <c r="AC1757" s="73">
        <f t="shared" si="582"/>
        <v>0</v>
      </c>
      <c r="AD1757" s="73">
        <f t="shared" si="583"/>
        <v>0</v>
      </c>
      <c r="AE1757" s="73">
        <f t="shared" si="584"/>
        <v>0.001</v>
      </c>
      <c r="AF1757" s="82" t="e">
        <f t="shared" si="585"/>
        <v>#DIV/0!</v>
      </c>
      <c r="AG1757" s="60" t="s">
        <v>3310</v>
      </c>
    </row>
    <row r="1758" spans="1:33">
      <c r="A1758" s="61" t="s">
        <v>3685</v>
      </c>
      <c r="B1758" s="62" t="s">
        <v>2875</v>
      </c>
      <c r="C1758" s="62" t="s">
        <v>4800</v>
      </c>
      <c r="D1758" s="62">
        <v>42604280</v>
      </c>
      <c r="E1758" s="58" t="str">
        <f t="shared" si="574"/>
        <v>KG-ARI-1911-00212-05019/42604280</v>
      </c>
      <c r="F1758" s="19" t="s">
        <v>2886</v>
      </c>
      <c r="G1758" s="19" t="s">
        <v>2887</v>
      </c>
      <c r="H1758" s="45">
        <v>43768</v>
      </c>
      <c r="I1758" s="46">
        <v>1</v>
      </c>
      <c r="J1758" s="46">
        <v>12</v>
      </c>
      <c r="K1758" s="67">
        <f t="shared" si="575"/>
        <v>12</v>
      </c>
      <c r="L1758" s="47">
        <v>1.53</v>
      </c>
      <c r="M1758" s="68">
        <f t="shared" si="576"/>
        <v>1.53</v>
      </c>
      <c r="N1758" s="46">
        <v>43</v>
      </c>
      <c r="O1758" s="46">
        <v>12</v>
      </c>
      <c r="P1758" s="46">
        <v>21</v>
      </c>
      <c r="Q1758" s="73">
        <f t="shared" si="577"/>
        <v>0.011</v>
      </c>
      <c r="R1758" s="67">
        <f t="shared" si="578"/>
        <v>0.01</v>
      </c>
      <c r="S1758" s="74">
        <f t="shared" si="579"/>
        <v>0.0858333333333333</v>
      </c>
      <c r="T1758" s="51">
        <v>1.03</v>
      </c>
      <c r="U1758" s="52" t="s">
        <v>4758</v>
      </c>
      <c r="V1758" s="26">
        <f>IF(E1758="","",SUMIF(OUTBOUND!$G:$G,WMS!E1758,OUTBOUND!$L:$L))</f>
        <v>1</v>
      </c>
      <c r="W1758" s="26">
        <f>IF(E1758="","",SUMIF(OUTBOUND!$G:$G,WMS!E1758,OUTBOUND!$M:$M))</f>
        <v>12</v>
      </c>
      <c r="X1758" s="73">
        <f>IF(E1758="","",SUMIF(OUTBOUND!$G:$G,WMS!E1758,OUTBOUND!$O:$O))</f>
        <v>1.53</v>
      </c>
      <c r="Y1758" s="73">
        <f>IF(E1758="","",SUMIF(OUTBOUND!$G:$G,WMS!E1758,OUTBOUND!$AC:$AC))</f>
        <v>1.03</v>
      </c>
      <c r="Z1758" s="73">
        <f>IF(E1758="","",SUMIF(OUTBOUND!$G:$G,WMS!E1758,OUTBOUND!$P:$P))</f>
        <v>0.011</v>
      </c>
      <c r="AA1758" s="26">
        <f t="shared" si="580"/>
        <v>0</v>
      </c>
      <c r="AB1758" s="26">
        <f t="shared" si="581"/>
        <v>0</v>
      </c>
      <c r="AC1758" s="73">
        <f t="shared" si="582"/>
        <v>0</v>
      </c>
      <c r="AD1758" s="73">
        <f t="shared" si="583"/>
        <v>0</v>
      </c>
      <c r="AE1758" s="73">
        <f t="shared" si="584"/>
        <v>-0.000999999999999999</v>
      </c>
      <c r="AF1758" s="82" t="e">
        <f t="shared" si="585"/>
        <v>#DIV/0!</v>
      </c>
      <c r="AG1758" s="60" t="s">
        <v>3310</v>
      </c>
    </row>
    <row r="1759" spans="1:32">
      <c r="A1759" s="43" t="s">
        <v>3685</v>
      </c>
      <c r="B1759" s="19" t="s">
        <v>2875</v>
      </c>
      <c r="C1759" s="19" t="s">
        <v>4800</v>
      </c>
      <c r="D1759" s="19">
        <v>42604853</v>
      </c>
      <c r="E1759" s="58" t="str">
        <f t="shared" si="574"/>
        <v>KG-ARI-1911-00212-05019/42604853</v>
      </c>
      <c r="F1759" s="19" t="s">
        <v>2889</v>
      </c>
      <c r="G1759" s="19" t="s">
        <v>2890</v>
      </c>
      <c r="H1759" s="45">
        <v>43768</v>
      </c>
      <c r="I1759" s="46">
        <v>6</v>
      </c>
      <c r="J1759" s="46">
        <v>36</v>
      </c>
      <c r="K1759" s="67">
        <f t="shared" si="575"/>
        <v>6</v>
      </c>
      <c r="L1759" s="47">
        <v>1.36</v>
      </c>
      <c r="M1759" s="68">
        <f t="shared" si="576"/>
        <v>8.16</v>
      </c>
      <c r="N1759" s="46">
        <v>25</v>
      </c>
      <c r="O1759" s="46">
        <v>15</v>
      </c>
      <c r="P1759" s="46">
        <v>17</v>
      </c>
      <c r="Q1759" s="73">
        <f t="shared" si="577"/>
        <v>0.006</v>
      </c>
      <c r="R1759" s="67">
        <f t="shared" si="578"/>
        <v>0.04</v>
      </c>
      <c r="S1759" s="74">
        <f t="shared" si="579"/>
        <v>0.181944444444444</v>
      </c>
      <c r="T1759" s="51">
        <v>6.55</v>
      </c>
      <c r="U1759" s="52" t="s">
        <v>4758</v>
      </c>
      <c r="V1759" s="26">
        <f>IF(E1759="","",SUMIF(OUTBOUND!$G:$G,WMS!E1759,OUTBOUND!$L:$L))</f>
        <v>4</v>
      </c>
      <c r="W1759" s="26">
        <f>IF(E1759="","",SUMIF(OUTBOUND!$G:$G,WMS!E1759,OUTBOUND!$M:$M))</f>
        <v>24</v>
      </c>
      <c r="X1759" s="73">
        <f>IF(E1759="","",SUMIF(OUTBOUND!$G:$G,WMS!E1759,OUTBOUND!$O:$O))</f>
        <v>5.44</v>
      </c>
      <c r="Y1759" s="73">
        <f>IF(E1759="","",SUMIF(OUTBOUND!$G:$G,WMS!E1759,OUTBOUND!$AC:$AC))</f>
        <v>4.36666666666666</v>
      </c>
      <c r="Z1759" s="73">
        <f>IF(E1759="","",SUMIF(OUTBOUND!$G:$G,WMS!E1759,OUTBOUND!$P:$P))</f>
        <v>0.024</v>
      </c>
      <c r="AA1759" s="26">
        <f t="shared" si="580"/>
        <v>2</v>
      </c>
      <c r="AB1759" s="26">
        <f t="shared" si="581"/>
        <v>12</v>
      </c>
      <c r="AC1759" s="73">
        <f t="shared" si="582"/>
        <v>2.72</v>
      </c>
      <c r="AD1759" s="73">
        <f t="shared" si="583"/>
        <v>2.18333333333334</v>
      </c>
      <c r="AE1759" s="73">
        <f t="shared" si="584"/>
        <v>0.016</v>
      </c>
      <c r="AF1759" s="82" t="b">
        <f t="shared" si="585"/>
        <v>1</v>
      </c>
    </row>
    <row r="1760" spans="1:32">
      <c r="A1760" s="43" t="s">
        <v>3685</v>
      </c>
      <c r="B1760" s="19" t="s">
        <v>2892</v>
      </c>
      <c r="C1760" s="19" t="s">
        <v>4801</v>
      </c>
      <c r="D1760" s="19">
        <v>42811794</v>
      </c>
      <c r="E1760" s="58" t="str">
        <f t="shared" si="574"/>
        <v>KG-ARI-1909-00203-04891/42811794</v>
      </c>
      <c r="F1760" s="20" t="s">
        <v>2894</v>
      </c>
      <c r="G1760" s="19" t="s">
        <v>2900</v>
      </c>
      <c r="H1760" s="45">
        <v>43773</v>
      </c>
      <c r="I1760" s="46">
        <v>103</v>
      </c>
      <c r="J1760" s="46">
        <v>1236</v>
      </c>
      <c r="K1760" s="67">
        <f t="shared" si="575"/>
        <v>12</v>
      </c>
      <c r="L1760" s="47">
        <v>5.95</v>
      </c>
      <c r="M1760" s="68">
        <f t="shared" si="576"/>
        <v>612.85</v>
      </c>
      <c r="N1760" s="46">
        <v>38</v>
      </c>
      <c r="O1760" s="46">
        <v>34</v>
      </c>
      <c r="P1760" s="46">
        <v>22</v>
      </c>
      <c r="Q1760" s="73">
        <f t="shared" si="577"/>
        <v>0.028</v>
      </c>
      <c r="R1760" s="67">
        <f t="shared" si="578"/>
        <v>2.93</v>
      </c>
      <c r="S1760" s="74">
        <f t="shared" si="579"/>
        <v>0.4</v>
      </c>
      <c r="T1760" s="51">
        <v>494.4</v>
      </c>
      <c r="U1760" s="52" t="s">
        <v>3678</v>
      </c>
      <c r="V1760" s="26">
        <f>IF(E1760="","",SUMIF(OUTBOUND!$G:$G,WMS!E1760,OUTBOUND!$L:$L))</f>
        <v>0</v>
      </c>
      <c r="W1760" s="26">
        <f>IF(E1760="","",SUMIF(OUTBOUND!$G:$G,WMS!E1760,OUTBOUND!$M:$M))</f>
        <v>0</v>
      </c>
      <c r="X1760" s="73">
        <f>IF(E1760="","",SUMIF(OUTBOUND!$G:$G,WMS!E1760,OUTBOUND!$O:$O))</f>
        <v>0</v>
      </c>
      <c r="Y1760" s="73">
        <f>IF(E1760="","",SUMIF(OUTBOUND!$G:$G,WMS!E1760,OUTBOUND!$AC:$AC))</f>
        <v>0</v>
      </c>
      <c r="Z1760" s="73">
        <f>IF(E1760="","",SUMIF(OUTBOUND!$G:$G,WMS!E1760,OUTBOUND!$P:$P))</f>
        <v>0</v>
      </c>
      <c r="AA1760" s="26">
        <f t="shared" si="580"/>
        <v>103</v>
      </c>
      <c r="AB1760" s="26">
        <f t="shared" si="581"/>
        <v>1236</v>
      </c>
      <c r="AC1760" s="73">
        <f t="shared" si="582"/>
        <v>612.85</v>
      </c>
      <c r="AD1760" s="73">
        <f t="shared" si="583"/>
        <v>494.4</v>
      </c>
      <c r="AE1760" s="73">
        <f t="shared" si="584"/>
        <v>2.93</v>
      </c>
      <c r="AF1760" s="82" t="b">
        <f t="shared" si="585"/>
        <v>1</v>
      </c>
    </row>
    <row r="1761" spans="1:32">
      <c r="A1761" s="43" t="s">
        <v>3685</v>
      </c>
      <c r="B1761" s="19" t="s">
        <v>2892</v>
      </c>
      <c r="C1761" s="19" t="s">
        <v>4801</v>
      </c>
      <c r="D1761" s="19">
        <v>42811817</v>
      </c>
      <c r="E1761" s="58" t="str">
        <f t="shared" si="574"/>
        <v>KG-ARI-1909-00203-04891/42811817</v>
      </c>
      <c r="F1761" s="20" t="s">
        <v>2894</v>
      </c>
      <c r="G1761" s="19" t="s">
        <v>2900</v>
      </c>
      <c r="H1761" s="45">
        <v>43773</v>
      </c>
      <c r="I1761" s="46">
        <v>120</v>
      </c>
      <c r="J1761" s="46">
        <v>1440</v>
      </c>
      <c r="K1761" s="67">
        <f t="shared" si="575"/>
        <v>12</v>
      </c>
      <c r="L1761" s="47">
        <v>6.8</v>
      </c>
      <c r="M1761" s="68">
        <f t="shared" si="576"/>
        <v>816</v>
      </c>
      <c r="N1761" s="46">
        <v>43</v>
      </c>
      <c r="O1761" s="46">
        <v>33</v>
      </c>
      <c r="P1761" s="46">
        <v>26</v>
      </c>
      <c r="Q1761" s="73">
        <f t="shared" si="577"/>
        <v>0.037</v>
      </c>
      <c r="R1761" s="67">
        <f t="shared" si="578"/>
        <v>4.43</v>
      </c>
      <c r="S1761" s="74">
        <f t="shared" si="579"/>
        <v>0.45</v>
      </c>
      <c r="T1761" s="51">
        <v>648</v>
      </c>
      <c r="U1761" s="52" t="s">
        <v>3678</v>
      </c>
      <c r="V1761" s="26">
        <f>IF(E1761="","",SUMIF(OUTBOUND!$G:$G,WMS!E1761,OUTBOUND!$L:$L))</f>
        <v>0</v>
      </c>
      <c r="W1761" s="26">
        <f>IF(E1761="","",SUMIF(OUTBOUND!$G:$G,WMS!E1761,OUTBOUND!$M:$M))</f>
        <v>0</v>
      </c>
      <c r="X1761" s="73">
        <f>IF(E1761="","",SUMIF(OUTBOUND!$G:$G,WMS!E1761,OUTBOUND!$O:$O))</f>
        <v>0</v>
      </c>
      <c r="Y1761" s="73">
        <f>IF(E1761="","",SUMIF(OUTBOUND!$G:$G,WMS!E1761,OUTBOUND!$AC:$AC))</f>
        <v>0</v>
      </c>
      <c r="Z1761" s="73">
        <f>IF(E1761="","",SUMIF(OUTBOUND!$G:$G,WMS!E1761,OUTBOUND!$P:$P))</f>
        <v>0</v>
      </c>
      <c r="AA1761" s="26">
        <f t="shared" si="580"/>
        <v>120</v>
      </c>
      <c r="AB1761" s="26">
        <f t="shared" si="581"/>
        <v>1440</v>
      </c>
      <c r="AC1761" s="73">
        <f t="shared" si="582"/>
        <v>816</v>
      </c>
      <c r="AD1761" s="73">
        <f t="shared" si="583"/>
        <v>648</v>
      </c>
      <c r="AE1761" s="73">
        <f t="shared" si="584"/>
        <v>4.43</v>
      </c>
      <c r="AF1761" s="82" t="b">
        <f t="shared" si="585"/>
        <v>1</v>
      </c>
    </row>
    <row r="1762" spans="1:32">
      <c r="A1762" s="43" t="s">
        <v>3685</v>
      </c>
      <c r="B1762" s="19" t="s">
        <v>2892</v>
      </c>
      <c r="C1762" s="19" t="s">
        <v>4802</v>
      </c>
      <c r="D1762" s="19">
        <v>42569787</v>
      </c>
      <c r="E1762" s="58" t="str">
        <f t="shared" si="574"/>
        <v>KG-ARI-1911-00212-05050/42569787</v>
      </c>
      <c r="F1762" s="20" t="s">
        <v>2894</v>
      </c>
      <c r="G1762" s="19" t="s">
        <v>2900</v>
      </c>
      <c r="H1762" s="45">
        <v>43773</v>
      </c>
      <c r="I1762" s="46">
        <v>23</v>
      </c>
      <c r="J1762" s="46">
        <v>92</v>
      </c>
      <c r="K1762" s="67">
        <f t="shared" si="575"/>
        <v>4</v>
      </c>
      <c r="L1762" s="47">
        <v>3.5</v>
      </c>
      <c r="M1762" s="68">
        <f t="shared" si="576"/>
        <v>80.5</v>
      </c>
      <c r="N1762" s="46">
        <v>28</v>
      </c>
      <c r="O1762" s="46">
        <v>28.5</v>
      </c>
      <c r="P1762" s="46">
        <v>25</v>
      </c>
      <c r="Q1762" s="73">
        <f t="shared" si="577"/>
        <v>0.02</v>
      </c>
      <c r="R1762" s="67">
        <f t="shared" si="578"/>
        <v>0.46</v>
      </c>
      <c r="S1762" s="74">
        <f t="shared" si="579"/>
        <v>0.675</v>
      </c>
      <c r="T1762" s="51">
        <v>62.1</v>
      </c>
      <c r="U1762" s="52" t="s">
        <v>3662</v>
      </c>
      <c r="V1762" s="26">
        <f>IF(E1762="","",SUMIF(OUTBOUND!$G:$G,WMS!E1762,OUTBOUND!$L:$L))</f>
        <v>0</v>
      </c>
      <c r="W1762" s="26">
        <f>IF(E1762="","",SUMIF(OUTBOUND!$G:$G,WMS!E1762,OUTBOUND!$M:$M))</f>
        <v>0</v>
      </c>
      <c r="X1762" s="73">
        <f>IF(E1762="","",SUMIF(OUTBOUND!$G:$G,WMS!E1762,OUTBOUND!$O:$O))</f>
        <v>0</v>
      </c>
      <c r="Y1762" s="73">
        <f>IF(E1762="","",SUMIF(OUTBOUND!$G:$G,WMS!E1762,OUTBOUND!$AC:$AC))</f>
        <v>0</v>
      </c>
      <c r="Z1762" s="73">
        <f>IF(E1762="","",SUMIF(OUTBOUND!$G:$G,WMS!E1762,OUTBOUND!$P:$P))</f>
        <v>0</v>
      </c>
      <c r="AA1762" s="26">
        <f t="shared" si="580"/>
        <v>23</v>
      </c>
      <c r="AB1762" s="26">
        <f t="shared" si="581"/>
        <v>92</v>
      </c>
      <c r="AC1762" s="73">
        <f t="shared" si="582"/>
        <v>80.5</v>
      </c>
      <c r="AD1762" s="73">
        <f t="shared" si="583"/>
        <v>62.1</v>
      </c>
      <c r="AE1762" s="73">
        <f t="shared" si="584"/>
        <v>0.46</v>
      </c>
      <c r="AF1762" s="82" t="b">
        <f t="shared" si="585"/>
        <v>1</v>
      </c>
    </row>
    <row r="1763" spans="1:32">
      <c r="A1763" s="43" t="s">
        <v>3685</v>
      </c>
      <c r="B1763" s="19" t="s">
        <v>2892</v>
      </c>
      <c r="C1763" s="19" t="s">
        <v>4802</v>
      </c>
      <c r="D1763" s="19">
        <v>42632689</v>
      </c>
      <c r="E1763" s="58" t="str">
        <f t="shared" si="574"/>
        <v>KG-ARI-1911-00212-05050/42632689</v>
      </c>
      <c r="F1763" s="20" t="s">
        <v>2894</v>
      </c>
      <c r="G1763" s="19" t="s">
        <v>2902</v>
      </c>
      <c r="H1763" s="45">
        <v>43773</v>
      </c>
      <c r="I1763" s="46">
        <v>15</v>
      </c>
      <c r="J1763" s="46">
        <v>90</v>
      </c>
      <c r="K1763" s="67">
        <f t="shared" si="575"/>
        <v>6</v>
      </c>
      <c r="L1763" s="47">
        <v>9.5</v>
      </c>
      <c r="M1763" s="68">
        <f t="shared" si="576"/>
        <v>142.5</v>
      </c>
      <c r="N1763" s="46">
        <v>48</v>
      </c>
      <c r="O1763" s="46">
        <v>34</v>
      </c>
      <c r="P1763" s="46">
        <v>31</v>
      </c>
      <c r="Q1763" s="73">
        <f t="shared" si="577"/>
        <v>0.051</v>
      </c>
      <c r="R1763" s="67">
        <f t="shared" si="578"/>
        <v>0.76</v>
      </c>
      <c r="S1763" s="74">
        <f t="shared" si="579"/>
        <v>1.5</v>
      </c>
      <c r="T1763" s="51">
        <v>135</v>
      </c>
      <c r="U1763" s="52" t="s">
        <v>4238</v>
      </c>
      <c r="V1763" s="26">
        <f>IF(E1763="","",SUMIF(OUTBOUND!$G:$G,WMS!E1763,OUTBOUND!$L:$L))</f>
        <v>0</v>
      </c>
      <c r="W1763" s="26">
        <f>IF(E1763="","",SUMIF(OUTBOUND!$G:$G,WMS!E1763,OUTBOUND!$M:$M))</f>
        <v>0</v>
      </c>
      <c r="X1763" s="73">
        <f>IF(E1763="","",SUMIF(OUTBOUND!$G:$G,WMS!E1763,OUTBOUND!$O:$O))</f>
        <v>0</v>
      </c>
      <c r="Y1763" s="73">
        <f>IF(E1763="","",SUMIF(OUTBOUND!$G:$G,WMS!E1763,OUTBOUND!$AC:$AC))</f>
        <v>0</v>
      </c>
      <c r="Z1763" s="73">
        <f>IF(E1763="","",SUMIF(OUTBOUND!$G:$G,WMS!E1763,OUTBOUND!$P:$P))</f>
        <v>0</v>
      </c>
      <c r="AA1763" s="26">
        <f t="shared" si="580"/>
        <v>15</v>
      </c>
      <c r="AB1763" s="26">
        <f t="shared" si="581"/>
        <v>90</v>
      </c>
      <c r="AC1763" s="73">
        <f t="shared" si="582"/>
        <v>142.5</v>
      </c>
      <c r="AD1763" s="73">
        <f t="shared" si="583"/>
        <v>135</v>
      </c>
      <c r="AE1763" s="73">
        <f t="shared" si="584"/>
        <v>0.76</v>
      </c>
      <c r="AF1763" s="82" t="b">
        <f t="shared" si="585"/>
        <v>1</v>
      </c>
    </row>
    <row r="1764" spans="1:32">
      <c r="A1764" s="43" t="s">
        <v>3685</v>
      </c>
      <c r="B1764" s="19" t="s">
        <v>2892</v>
      </c>
      <c r="C1764" s="19" t="s">
        <v>4802</v>
      </c>
      <c r="D1764" s="19">
        <v>42618553</v>
      </c>
      <c r="E1764" s="58" t="str">
        <f t="shared" si="574"/>
        <v>KG-ARI-1911-00212-05050/42618553</v>
      </c>
      <c r="F1764" s="20" t="s">
        <v>2894</v>
      </c>
      <c r="G1764" s="19" t="s">
        <v>2903</v>
      </c>
      <c r="H1764" s="45">
        <v>43773</v>
      </c>
      <c r="I1764" s="46">
        <v>8</v>
      </c>
      <c r="J1764" s="46">
        <v>96</v>
      </c>
      <c r="K1764" s="67">
        <f t="shared" si="575"/>
        <v>12</v>
      </c>
      <c r="L1764" s="47">
        <v>4</v>
      </c>
      <c r="M1764" s="68">
        <f t="shared" si="576"/>
        <v>32</v>
      </c>
      <c r="N1764" s="46">
        <v>34</v>
      </c>
      <c r="O1764" s="46">
        <v>26</v>
      </c>
      <c r="P1764" s="46">
        <v>15</v>
      </c>
      <c r="Q1764" s="73">
        <f t="shared" si="577"/>
        <v>0.013</v>
      </c>
      <c r="R1764" s="67">
        <f t="shared" si="578"/>
        <v>0.11</v>
      </c>
      <c r="S1764" s="74">
        <f t="shared" si="579"/>
        <v>0.3</v>
      </c>
      <c r="T1764" s="51">
        <v>28.8</v>
      </c>
      <c r="U1764" s="52" t="s">
        <v>3678</v>
      </c>
      <c r="V1764" s="26">
        <f>IF(E1764="","",SUMIF(OUTBOUND!$G:$G,WMS!E1764,OUTBOUND!$L:$L))</f>
        <v>0</v>
      </c>
      <c r="W1764" s="26">
        <f>IF(E1764="","",SUMIF(OUTBOUND!$G:$G,WMS!E1764,OUTBOUND!$M:$M))</f>
        <v>0</v>
      </c>
      <c r="X1764" s="73">
        <f>IF(E1764="","",SUMIF(OUTBOUND!$G:$G,WMS!E1764,OUTBOUND!$O:$O))</f>
        <v>0</v>
      </c>
      <c r="Y1764" s="73">
        <f>IF(E1764="","",SUMIF(OUTBOUND!$G:$G,WMS!E1764,OUTBOUND!$AC:$AC))</f>
        <v>0</v>
      </c>
      <c r="Z1764" s="73">
        <f>IF(E1764="","",SUMIF(OUTBOUND!$G:$G,WMS!E1764,OUTBOUND!$P:$P))</f>
        <v>0</v>
      </c>
      <c r="AA1764" s="26">
        <f t="shared" si="580"/>
        <v>8</v>
      </c>
      <c r="AB1764" s="26">
        <f t="shared" si="581"/>
        <v>96</v>
      </c>
      <c r="AC1764" s="73">
        <f t="shared" si="582"/>
        <v>32</v>
      </c>
      <c r="AD1764" s="73">
        <f t="shared" si="583"/>
        <v>28.8</v>
      </c>
      <c r="AE1764" s="73">
        <f t="shared" si="584"/>
        <v>0.11</v>
      </c>
      <c r="AF1764" s="82" t="b">
        <f t="shared" si="585"/>
        <v>1</v>
      </c>
    </row>
    <row r="1765" spans="1:32">
      <c r="A1765" s="43" t="s">
        <v>3685</v>
      </c>
      <c r="B1765" s="19" t="s">
        <v>2892</v>
      </c>
      <c r="C1765" s="19" t="s">
        <v>4802</v>
      </c>
      <c r="D1765" s="19">
        <v>42618560</v>
      </c>
      <c r="E1765" s="58" t="str">
        <f t="shared" si="574"/>
        <v>KG-ARI-1911-00212-05050/42618560</v>
      </c>
      <c r="F1765" s="20" t="s">
        <v>2894</v>
      </c>
      <c r="G1765" s="19" t="s">
        <v>2903</v>
      </c>
      <c r="H1765" s="45">
        <v>43773</v>
      </c>
      <c r="I1765" s="46">
        <v>8</v>
      </c>
      <c r="J1765" s="46">
        <v>96</v>
      </c>
      <c r="K1765" s="67">
        <f t="shared" si="575"/>
        <v>12</v>
      </c>
      <c r="L1765" s="47">
        <v>4.1</v>
      </c>
      <c r="M1765" s="68">
        <f t="shared" si="576"/>
        <v>32.8</v>
      </c>
      <c r="N1765" s="46">
        <v>34.5</v>
      </c>
      <c r="O1765" s="46">
        <v>26</v>
      </c>
      <c r="P1765" s="46">
        <v>22</v>
      </c>
      <c r="Q1765" s="73">
        <f t="shared" si="577"/>
        <v>0.02</v>
      </c>
      <c r="R1765" s="67">
        <f t="shared" si="578"/>
        <v>0.16</v>
      </c>
      <c r="S1765" s="74">
        <f t="shared" si="579"/>
        <v>0.3</v>
      </c>
      <c r="T1765" s="51">
        <v>28.8</v>
      </c>
      <c r="U1765" s="52" t="s">
        <v>3405</v>
      </c>
      <c r="V1765" s="26">
        <f>IF(E1765="","",SUMIF(OUTBOUND!$G:$G,WMS!E1765,OUTBOUND!$L:$L))</f>
        <v>4</v>
      </c>
      <c r="W1765" s="26">
        <f>IF(E1765="","",SUMIF(OUTBOUND!$G:$G,WMS!E1765,OUTBOUND!$M:$M))</f>
        <v>48</v>
      </c>
      <c r="X1765" s="73">
        <f>IF(E1765="","",SUMIF(OUTBOUND!$G:$G,WMS!E1765,OUTBOUND!$O:$O))</f>
        <v>16.4</v>
      </c>
      <c r="Y1765" s="73">
        <f>IF(E1765="","",SUMIF(OUTBOUND!$G:$G,WMS!E1765,OUTBOUND!$AC:$AC))</f>
        <v>14.4</v>
      </c>
      <c r="Z1765" s="73">
        <f>IF(E1765="","",SUMIF(OUTBOUND!$G:$G,WMS!E1765,OUTBOUND!$P:$P))</f>
        <v>0.08</v>
      </c>
      <c r="AA1765" s="26">
        <f t="shared" si="580"/>
        <v>4</v>
      </c>
      <c r="AB1765" s="26">
        <f t="shared" si="581"/>
        <v>48</v>
      </c>
      <c r="AC1765" s="73">
        <f t="shared" si="582"/>
        <v>16.4</v>
      </c>
      <c r="AD1765" s="73">
        <f t="shared" si="583"/>
        <v>14.4</v>
      </c>
      <c r="AE1765" s="73">
        <f t="shared" si="584"/>
        <v>0.08</v>
      </c>
      <c r="AF1765" s="82" t="b">
        <f t="shared" si="585"/>
        <v>1</v>
      </c>
    </row>
    <row r="1766" spans="1:32">
      <c r="A1766" s="43" t="s">
        <v>3685</v>
      </c>
      <c r="B1766" s="19" t="s">
        <v>2892</v>
      </c>
      <c r="C1766" s="19" t="s">
        <v>4802</v>
      </c>
      <c r="D1766" s="19">
        <v>42619772</v>
      </c>
      <c r="E1766" s="58" t="str">
        <f t="shared" si="574"/>
        <v>KG-ARI-1911-00212-05050/42619772</v>
      </c>
      <c r="F1766" s="20" t="s">
        <v>2894</v>
      </c>
      <c r="G1766" s="19" t="s">
        <v>2903</v>
      </c>
      <c r="H1766" s="45">
        <v>43773</v>
      </c>
      <c r="I1766" s="46">
        <v>15</v>
      </c>
      <c r="J1766" s="46">
        <v>90</v>
      </c>
      <c r="K1766" s="67">
        <f t="shared" si="575"/>
        <v>6</v>
      </c>
      <c r="L1766" s="47">
        <v>2.1</v>
      </c>
      <c r="M1766" s="68">
        <f t="shared" si="576"/>
        <v>31.5</v>
      </c>
      <c r="N1766" s="46">
        <v>27.5</v>
      </c>
      <c r="O1766" s="46">
        <v>19</v>
      </c>
      <c r="P1766" s="46">
        <v>17</v>
      </c>
      <c r="Q1766" s="73">
        <f t="shared" si="577"/>
        <v>0.009</v>
      </c>
      <c r="R1766" s="67">
        <f t="shared" si="578"/>
        <v>0.13</v>
      </c>
      <c r="S1766" s="74">
        <f t="shared" si="579"/>
        <v>0.3</v>
      </c>
      <c r="T1766" s="51">
        <v>27</v>
      </c>
      <c r="U1766" s="52" t="s">
        <v>3678</v>
      </c>
      <c r="V1766" s="26">
        <f>IF(E1766="","",SUMIF(OUTBOUND!$G:$G,WMS!E1766,OUTBOUND!$L:$L))</f>
        <v>7</v>
      </c>
      <c r="W1766" s="26">
        <f>IF(E1766="","",SUMIF(OUTBOUND!$G:$G,WMS!E1766,OUTBOUND!$M:$M))</f>
        <v>42</v>
      </c>
      <c r="X1766" s="73">
        <f>IF(E1766="","",SUMIF(OUTBOUND!$G:$G,WMS!E1766,OUTBOUND!$O:$O))</f>
        <v>14.7</v>
      </c>
      <c r="Y1766" s="73">
        <f>IF(E1766="","",SUMIF(OUTBOUND!$G:$G,WMS!E1766,OUTBOUND!$AC:$AC))</f>
        <v>12.6</v>
      </c>
      <c r="Z1766" s="73">
        <f>IF(E1766="","",SUMIF(OUTBOUND!$G:$G,WMS!E1766,OUTBOUND!$P:$P))</f>
        <v>0.063</v>
      </c>
      <c r="AA1766" s="26">
        <f t="shared" si="580"/>
        <v>8</v>
      </c>
      <c r="AB1766" s="26">
        <f t="shared" si="581"/>
        <v>48</v>
      </c>
      <c r="AC1766" s="73">
        <f t="shared" si="582"/>
        <v>16.8</v>
      </c>
      <c r="AD1766" s="73">
        <f t="shared" si="583"/>
        <v>14.4</v>
      </c>
      <c r="AE1766" s="73">
        <f t="shared" si="584"/>
        <v>0.067</v>
      </c>
      <c r="AF1766" s="82" t="b">
        <f t="shared" si="585"/>
        <v>1</v>
      </c>
    </row>
    <row r="1767" spans="1:32">
      <c r="A1767" s="43" t="s">
        <v>3685</v>
      </c>
      <c r="B1767" s="19" t="s">
        <v>2892</v>
      </c>
      <c r="C1767" s="19" t="s">
        <v>4802</v>
      </c>
      <c r="D1767" s="19">
        <v>42619796</v>
      </c>
      <c r="E1767" s="58" t="str">
        <f t="shared" si="574"/>
        <v>KG-ARI-1911-00212-05050/42619796</v>
      </c>
      <c r="F1767" s="20" t="s">
        <v>2894</v>
      </c>
      <c r="G1767" s="19" t="s">
        <v>2903</v>
      </c>
      <c r="H1767" s="45">
        <v>43773</v>
      </c>
      <c r="I1767" s="46">
        <v>15</v>
      </c>
      <c r="J1767" s="46">
        <v>90</v>
      </c>
      <c r="K1767" s="67">
        <f t="shared" si="575"/>
        <v>6</v>
      </c>
      <c r="L1767" s="47">
        <v>1.9</v>
      </c>
      <c r="M1767" s="68">
        <f t="shared" si="576"/>
        <v>28.5</v>
      </c>
      <c r="N1767" s="46">
        <v>29.5</v>
      </c>
      <c r="O1767" s="46">
        <v>21</v>
      </c>
      <c r="P1767" s="46">
        <v>23</v>
      </c>
      <c r="Q1767" s="73">
        <f t="shared" si="577"/>
        <v>0.014</v>
      </c>
      <c r="R1767" s="67">
        <f t="shared" si="578"/>
        <v>0.21</v>
      </c>
      <c r="S1767" s="74">
        <f t="shared" si="579"/>
        <v>0.25</v>
      </c>
      <c r="T1767" s="51">
        <v>22.5</v>
      </c>
      <c r="U1767" s="52" t="s">
        <v>3678</v>
      </c>
      <c r="V1767" s="26">
        <f>IF(E1767="","",SUMIF(OUTBOUND!$G:$G,WMS!E1767,OUTBOUND!$L:$L))</f>
        <v>9</v>
      </c>
      <c r="W1767" s="26">
        <f>IF(E1767="","",SUMIF(OUTBOUND!$G:$G,WMS!E1767,OUTBOUND!$M:$M))</f>
        <v>54</v>
      </c>
      <c r="X1767" s="73">
        <f>IF(E1767="","",SUMIF(OUTBOUND!$G:$G,WMS!E1767,OUTBOUND!$O:$O))</f>
        <v>17.1</v>
      </c>
      <c r="Y1767" s="73">
        <f>IF(E1767="","",SUMIF(OUTBOUND!$G:$G,WMS!E1767,OUTBOUND!$AC:$AC))</f>
        <v>13.5</v>
      </c>
      <c r="Z1767" s="73">
        <f>IF(E1767="","",SUMIF(OUTBOUND!$G:$G,WMS!E1767,OUTBOUND!$P:$P))</f>
        <v>0.126</v>
      </c>
      <c r="AA1767" s="26">
        <f t="shared" si="580"/>
        <v>6</v>
      </c>
      <c r="AB1767" s="26">
        <f t="shared" si="581"/>
        <v>36</v>
      </c>
      <c r="AC1767" s="73">
        <f t="shared" si="582"/>
        <v>11.4</v>
      </c>
      <c r="AD1767" s="73">
        <f t="shared" si="583"/>
        <v>9</v>
      </c>
      <c r="AE1767" s="73">
        <f t="shared" si="584"/>
        <v>0.084</v>
      </c>
      <c r="AF1767" s="82" t="b">
        <f t="shared" si="585"/>
        <v>1</v>
      </c>
    </row>
    <row r="1768" spans="1:32">
      <c r="A1768" s="43" t="s">
        <v>3685</v>
      </c>
      <c r="B1768" s="19" t="s">
        <v>2892</v>
      </c>
      <c r="C1768" s="19" t="s">
        <v>4802</v>
      </c>
      <c r="D1768" s="19">
        <v>42498957</v>
      </c>
      <c r="E1768" s="58" t="str">
        <f t="shared" si="574"/>
        <v>KG-ARI-1911-00212-05050/42498957</v>
      </c>
      <c r="F1768" s="20" t="s">
        <v>2894</v>
      </c>
      <c r="G1768" s="19" t="s">
        <v>2905</v>
      </c>
      <c r="H1768" s="45">
        <v>43773</v>
      </c>
      <c r="I1768" s="46">
        <v>23</v>
      </c>
      <c r="J1768" s="46">
        <v>92</v>
      </c>
      <c r="K1768" s="67">
        <f t="shared" si="575"/>
        <v>4</v>
      </c>
      <c r="L1768" s="47">
        <v>8.5</v>
      </c>
      <c r="M1768" s="68">
        <f t="shared" si="576"/>
        <v>195.5</v>
      </c>
      <c r="N1768" s="46">
        <v>50</v>
      </c>
      <c r="O1768" s="46">
        <v>26</v>
      </c>
      <c r="P1768" s="46">
        <v>41</v>
      </c>
      <c r="Q1768" s="73">
        <f t="shared" si="577"/>
        <v>0.053</v>
      </c>
      <c r="R1768" s="67">
        <f t="shared" si="578"/>
        <v>1.23</v>
      </c>
      <c r="S1768" s="74">
        <f t="shared" si="579"/>
        <v>1</v>
      </c>
      <c r="T1768" s="51">
        <v>92</v>
      </c>
      <c r="U1768" s="52" t="s">
        <v>4803</v>
      </c>
      <c r="V1768" s="26">
        <f>IF(E1768="","",SUMIF(OUTBOUND!$G:$G,WMS!E1768,OUTBOUND!$L:$L))</f>
        <v>0</v>
      </c>
      <c r="W1768" s="26">
        <f>IF(E1768="","",SUMIF(OUTBOUND!$G:$G,WMS!E1768,OUTBOUND!$M:$M))</f>
        <v>0</v>
      </c>
      <c r="X1768" s="73">
        <f>IF(E1768="","",SUMIF(OUTBOUND!$G:$G,WMS!E1768,OUTBOUND!$O:$O))</f>
        <v>0</v>
      </c>
      <c r="Y1768" s="73">
        <f>IF(E1768="","",SUMIF(OUTBOUND!$G:$G,WMS!E1768,OUTBOUND!$AC:$AC))</f>
        <v>0</v>
      </c>
      <c r="Z1768" s="73">
        <f>IF(E1768="","",SUMIF(OUTBOUND!$G:$G,WMS!E1768,OUTBOUND!$P:$P))</f>
        <v>0</v>
      </c>
      <c r="AA1768" s="26">
        <f t="shared" si="580"/>
        <v>23</v>
      </c>
      <c r="AB1768" s="26">
        <f t="shared" si="581"/>
        <v>92</v>
      </c>
      <c r="AC1768" s="73">
        <f t="shared" si="582"/>
        <v>195.5</v>
      </c>
      <c r="AD1768" s="73">
        <f t="shared" si="583"/>
        <v>92</v>
      </c>
      <c r="AE1768" s="73">
        <f t="shared" si="584"/>
        <v>1.23</v>
      </c>
      <c r="AF1768" s="82" t="b">
        <f t="shared" si="585"/>
        <v>1</v>
      </c>
    </row>
    <row r="1769" spans="1:32">
      <c r="A1769" s="43" t="s">
        <v>3685</v>
      </c>
      <c r="B1769" s="19" t="s">
        <v>2892</v>
      </c>
      <c r="C1769" s="19" t="s">
        <v>4802</v>
      </c>
      <c r="D1769" s="19">
        <v>42499947</v>
      </c>
      <c r="E1769" s="58" t="str">
        <f t="shared" si="574"/>
        <v>KG-ARI-1911-00212-05050/42499947</v>
      </c>
      <c r="F1769" s="20" t="s">
        <v>2894</v>
      </c>
      <c r="G1769" s="19" t="s">
        <v>2905</v>
      </c>
      <c r="H1769" s="45">
        <v>43773</v>
      </c>
      <c r="I1769" s="46">
        <v>13</v>
      </c>
      <c r="J1769" s="46">
        <v>104</v>
      </c>
      <c r="K1769" s="67">
        <f t="shared" si="575"/>
        <v>8</v>
      </c>
      <c r="L1769" s="47">
        <v>3.5</v>
      </c>
      <c r="M1769" s="68">
        <f t="shared" si="576"/>
        <v>45.5</v>
      </c>
      <c r="N1769" s="46">
        <v>27.5</v>
      </c>
      <c r="O1769" s="46">
        <v>27.5</v>
      </c>
      <c r="P1769" s="46">
        <v>22</v>
      </c>
      <c r="Q1769" s="73">
        <f t="shared" si="577"/>
        <v>0.017</v>
      </c>
      <c r="R1769" s="67">
        <f t="shared" si="578"/>
        <v>0.22</v>
      </c>
      <c r="S1769" s="74">
        <f t="shared" si="579"/>
        <v>0.375</v>
      </c>
      <c r="T1769" s="51">
        <v>39</v>
      </c>
      <c r="U1769" s="52" t="s">
        <v>3678</v>
      </c>
      <c r="V1769" s="26">
        <f>IF(E1769="","",SUMIF(OUTBOUND!$G:$G,WMS!E1769,OUTBOUND!$L:$L))</f>
        <v>0</v>
      </c>
      <c r="W1769" s="26">
        <f>IF(E1769="","",SUMIF(OUTBOUND!$G:$G,WMS!E1769,OUTBOUND!$M:$M))</f>
        <v>0</v>
      </c>
      <c r="X1769" s="73">
        <f>IF(E1769="","",SUMIF(OUTBOUND!$G:$G,WMS!E1769,OUTBOUND!$O:$O))</f>
        <v>0</v>
      </c>
      <c r="Y1769" s="73">
        <f>IF(E1769="","",SUMIF(OUTBOUND!$G:$G,WMS!E1769,OUTBOUND!$AC:$AC))</f>
        <v>0</v>
      </c>
      <c r="Z1769" s="73">
        <f>IF(E1769="","",SUMIF(OUTBOUND!$G:$G,WMS!E1769,OUTBOUND!$P:$P))</f>
        <v>0</v>
      </c>
      <c r="AA1769" s="26">
        <f t="shared" si="580"/>
        <v>13</v>
      </c>
      <c r="AB1769" s="26">
        <f t="shared" si="581"/>
        <v>104</v>
      </c>
      <c r="AC1769" s="73">
        <f t="shared" si="582"/>
        <v>45.5</v>
      </c>
      <c r="AD1769" s="73">
        <f t="shared" si="583"/>
        <v>39</v>
      </c>
      <c r="AE1769" s="73">
        <f t="shared" si="584"/>
        <v>0.22</v>
      </c>
      <c r="AF1769" s="82" t="b">
        <f t="shared" si="585"/>
        <v>1</v>
      </c>
    </row>
    <row r="1770" spans="1:32">
      <c r="A1770" s="43" t="s">
        <v>3685</v>
      </c>
      <c r="B1770" s="19" t="s">
        <v>2892</v>
      </c>
      <c r="C1770" s="19" t="s">
        <v>4802</v>
      </c>
      <c r="D1770" s="19">
        <v>42619321</v>
      </c>
      <c r="E1770" s="58" t="str">
        <f t="shared" si="574"/>
        <v>KG-ARI-1911-00212-05050/42619321</v>
      </c>
      <c r="F1770" s="20" t="s">
        <v>2894</v>
      </c>
      <c r="G1770" s="19" t="s">
        <v>2905</v>
      </c>
      <c r="H1770" s="45">
        <v>43773</v>
      </c>
      <c r="I1770" s="46">
        <v>23</v>
      </c>
      <c r="J1770" s="46">
        <v>92</v>
      </c>
      <c r="K1770" s="67">
        <f t="shared" si="575"/>
        <v>4</v>
      </c>
      <c r="L1770" s="47">
        <v>8.5</v>
      </c>
      <c r="M1770" s="68">
        <f t="shared" si="576"/>
        <v>195.5</v>
      </c>
      <c r="N1770" s="46">
        <v>43</v>
      </c>
      <c r="O1770" s="46">
        <v>43</v>
      </c>
      <c r="P1770" s="46">
        <v>23</v>
      </c>
      <c r="Q1770" s="73">
        <f t="shared" si="577"/>
        <v>0.043</v>
      </c>
      <c r="R1770" s="67">
        <f t="shared" si="578"/>
        <v>0.98</v>
      </c>
      <c r="S1770" s="74">
        <f t="shared" si="579"/>
        <v>1.9</v>
      </c>
      <c r="T1770" s="51">
        <v>174.8</v>
      </c>
      <c r="U1770" s="52" t="s">
        <v>3662</v>
      </c>
      <c r="V1770" s="26">
        <f>IF(E1770="","",SUMIF(OUTBOUND!$G:$G,WMS!E1770,OUTBOUND!$L:$L))</f>
        <v>0</v>
      </c>
      <c r="W1770" s="26">
        <f>IF(E1770="","",SUMIF(OUTBOUND!$G:$G,WMS!E1770,OUTBOUND!$M:$M))</f>
        <v>0</v>
      </c>
      <c r="X1770" s="73">
        <f>IF(E1770="","",SUMIF(OUTBOUND!$G:$G,WMS!E1770,OUTBOUND!$O:$O))</f>
        <v>0</v>
      </c>
      <c r="Y1770" s="73">
        <f>IF(E1770="","",SUMIF(OUTBOUND!$G:$G,WMS!E1770,OUTBOUND!$AC:$AC))</f>
        <v>0</v>
      </c>
      <c r="Z1770" s="73">
        <f>IF(E1770="","",SUMIF(OUTBOUND!$G:$G,WMS!E1770,OUTBOUND!$P:$P))</f>
        <v>0</v>
      </c>
      <c r="AA1770" s="26">
        <f t="shared" si="580"/>
        <v>23</v>
      </c>
      <c r="AB1770" s="26">
        <f t="shared" si="581"/>
        <v>92</v>
      </c>
      <c r="AC1770" s="73">
        <f t="shared" si="582"/>
        <v>195.5</v>
      </c>
      <c r="AD1770" s="73">
        <f t="shared" si="583"/>
        <v>174.8</v>
      </c>
      <c r="AE1770" s="73">
        <f t="shared" si="584"/>
        <v>0.98</v>
      </c>
      <c r="AF1770" s="82" t="b">
        <f t="shared" si="585"/>
        <v>1</v>
      </c>
    </row>
    <row r="1771" spans="1:32">
      <c r="A1771" s="43" t="s">
        <v>3685</v>
      </c>
      <c r="B1771" s="19" t="s">
        <v>2892</v>
      </c>
      <c r="C1771" s="19" t="s">
        <v>4802</v>
      </c>
      <c r="D1771" s="19">
        <v>42621706</v>
      </c>
      <c r="E1771" s="58" t="str">
        <f t="shared" si="574"/>
        <v>KG-ARI-1911-00212-05050/42621706</v>
      </c>
      <c r="F1771" s="20" t="s">
        <v>2894</v>
      </c>
      <c r="G1771" s="19" t="s">
        <v>2906</v>
      </c>
      <c r="H1771" s="45">
        <v>43773</v>
      </c>
      <c r="I1771" s="46">
        <v>15</v>
      </c>
      <c r="J1771" s="46">
        <v>90</v>
      </c>
      <c r="K1771" s="67">
        <f t="shared" si="575"/>
        <v>6</v>
      </c>
      <c r="L1771" s="47">
        <v>4.6</v>
      </c>
      <c r="M1771" s="68">
        <f t="shared" si="576"/>
        <v>69</v>
      </c>
      <c r="N1771" s="46">
        <v>35.5</v>
      </c>
      <c r="O1771" s="46">
        <v>24</v>
      </c>
      <c r="P1771" s="46">
        <v>15</v>
      </c>
      <c r="Q1771" s="73">
        <f t="shared" si="577"/>
        <v>0.013</v>
      </c>
      <c r="R1771" s="67">
        <f t="shared" si="578"/>
        <v>0.19</v>
      </c>
      <c r="S1771" s="74">
        <f t="shared" si="579"/>
        <v>0.7</v>
      </c>
      <c r="T1771" s="51">
        <v>63</v>
      </c>
      <c r="U1771" s="52" t="s">
        <v>3678</v>
      </c>
      <c r="V1771" s="26">
        <f>IF(E1771="","",SUMIF(OUTBOUND!$G:$G,WMS!E1771,OUTBOUND!$L:$L))</f>
        <v>0</v>
      </c>
      <c r="W1771" s="26">
        <f>IF(E1771="","",SUMIF(OUTBOUND!$G:$G,WMS!E1771,OUTBOUND!$M:$M))</f>
        <v>0</v>
      </c>
      <c r="X1771" s="73">
        <f>IF(E1771="","",SUMIF(OUTBOUND!$G:$G,WMS!E1771,OUTBOUND!$O:$O))</f>
        <v>0</v>
      </c>
      <c r="Y1771" s="73">
        <f>IF(E1771="","",SUMIF(OUTBOUND!$G:$G,WMS!E1771,OUTBOUND!$AC:$AC))</f>
        <v>0</v>
      </c>
      <c r="Z1771" s="73">
        <f>IF(E1771="","",SUMIF(OUTBOUND!$G:$G,WMS!E1771,OUTBOUND!$P:$P))</f>
        <v>0</v>
      </c>
      <c r="AA1771" s="26">
        <f t="shared" si="580"/>
        <v>15</v>
      </c>
      <c r="AB1771" s="26">
        <f t="shared" si="581"/>
        <v>90</v>
      </c>
      <c r="AC1771" s="73">
        <f t="shared" si="582"/>
        <v>69</v>
      </c>
      <c r="AD1771" s="73">
        <f t="shared" si="583"/>
        <v>63</v>
      </c>
      <c r="AE1771" s="73">
        <f t="shared" si="584"/>
        <v>0.19</v>
      </c>
      <c r="AF1771" s="82" t="b">
        <f t="shared" si="585"/>
        <v>1</v>
      </c>
    </row>
    <row r="1772" spans="1:32">
      <c r="A1772" s="43" t="s">
        <v>3685</v>
      </c>
      <c r="B1772" s="19" t="s">
        <v>2892</v>
      </c>
      <c r="C1772" s="19" t="s">
        <v>4802</v>
      </c>
      <c r="D1772" s="19">
        <v>42623984</v>
      </c>
      <c r="E1772" s="58" t="str">
        <f t="shared" si="574"/>
        <v>KG-ARI-1911-00212-05050/42623984</v>
      </c>
      <c r="F1772" s="20" t="s">
        <v>2894</v>
      </c>
      <c r="G1772" s="19" t="s">
        <v>2905</v>
      </c>
      <c r="H1772" s="45">
        <v>43773</v>
      </c>
      <c r="I1772" s="46">
        <v>23</v>
      </c>
      <c r="J1772" s="46">
        <v>92</v>
      </c>
      <c r="K1772" s="67">
        <f t="shared" si="575"/>
        <v>4</v>
      </c>
      <c r="L1772" s="47">
        <v>4.5</v>
      </c>
      <c r="M1772" s="68">
        <f t="shared" si="576"/>
        <v>103.5</v>
      </c>
      <c r="N1772" s="46">
        <v>38</v>
      </c>
      <c r="O1772" s="46">
        <v>26</v>
      </c>
      <c r="P1772" s="46">
        <v>35</v>
      </c>
      <c r="Q1772" s="73">
        <f t="shared" si="577"/>
        <v>0.035</v>
      </c>
      <c r="R1772" s="67">
        <f t="shared" si="578"/>
        <v>0.8</v>
      </c>
      <c r="S1772" s="74">
        <f t="shared" si="579"/>
        <v>1.175</v>
      </c>
      <c r="T1772" s="51">
        <v>108.1</v>
      </c>
      <c r="U1772" s="52" t="s">
        <v>4238</v>
      </c>
      <c r="V1772" s="26">
        <f>IF(E1772="","",SUMIF(OUTBOUND!$G:$G,WMS!E1772,OUTBOUND!$L:$L))</f>
        <v>0</v>
      </c>
      <c r="W1772" s="26">
        <f>IF(E1772="","",SUMIF(OUTBOUND!$G:$G,WMS!E1772,OUTBOUND!$M:$M))</f>
        <v>0</v>
      </c>
      <c r="X1772" s="73">
        <f>IF(E1772="","",SUMIF(OUTBOUND!$G:$G,WMS!E1772,OUTBOUND!$O:$O))</f>
        <v>0</v>
      </c>
      <c r="Y1772" s="73">
        <f>IF(E1772="","",SUMIF(OUTBOUND!$G:$G,WMS!E1772,OUTBOUND!$AC:$AC))</f>
        <v>0</v>
      </c>
      <c r="Z1772" s="73">
        <f>IF(E1772="","",SUMIF(OUTBOUND!$G:$G,WMS!E1772,OUTBOUND!$P:$P))</f>
        <v>0</v>
      </c>
      <c r="AA1772" s="26">
        <f t="shared" si="580"/>
        <v>23</v>
      </c>
      <c r="AB1772" s="26">
        <f t="shared" si="581"/>
        <v>92</v>
      </c>
      <c r="AC1772" s="73">
        <f t="shared" si="582"/>
        <v>103.5</v>
      </c>
      <c r="AD1772" s="73">
        <f t="shared" si="583"/>
        <v>108.1</v>
      </c>
      <c r="AE1772" s="73">
        <f t="shared" si="584"/>
        <v>0.8</v>
      </c>
      <c r="AF1772" s="82" t="b">
        <f t="shared" si="585"/>
        <v>1</v>
      </c>
    </row>
    <row r="1773" spans="1:32">
      <c r="A1773" s="43" t="s">
        <v>3685</v>
      </c>
      <c r="B1773" s="19" t="s">
        <v>2892</v>
      </c>
      <c r="C1773" s="19" t="s">
        <v>4802</v>
      </c>
      <c r="D1773" s="19">
        <v>42624516</v>
      </c>
      <c r="E1773" s="58" t="str">
        <f t="shared" ref="E1773:E1836" si="586">IF(D1773="","",C1773&amp;"/"&amp;D1773)</f>
        <v>KG-ARI-1911-00212-05050/42624516</v>
      </c>
      <c r="F1773" s="20" t="s">
        <v>2894</v>
      </c>
      <c r="G1773" s="19" t="s">
        <v>2905</v>
      </c>
      <c r="H1773" s="45">
        <v>43773</v>
      </c>
      <c r="I1773" s="46">
        <v>23</v>
      </c>
      <c r="J1773" s="46">
        <v>92</v>
      </c>
      <c r="K1773" s="67">
        <f t="shared" ref="K1773:K1836" si="587">IF(J1773="","",J1773/I1773)</f>
        <v>4</v>
      </c>
      <c r="L1773" s="47">
        <v>1.6</v>
      </c>
      <c r="M1773" s="68">
        <f t="shared" ref="M1773:M1836" si="588">IF(L1773="","",ROUND(I1773*L1773,3))</f>
        <v>36.8</v>
      </c>
      <c r="N1773" s="46">
        <v>22</v>
      </c>
      <c r="O1773" s="46">
        <v>17</v>
      </c>
      <c r="P1773" s="46">
        <v>17</v>
      </c>
      <c r="Q1773" s="73">
        <f t="shared" ref="Q1773:Q1836" si="589">IF(P1773="","",ROUND(N1773*O1773*P1773/1000000,3))</f>
        <v>0.006</v>
      </c>
      <c r="R1773" s="67">
        <f t="shared" ref="R1773:R1836" si="590">IF(Q1773="","",ROUND(N1773*O1773*P1773/1000000*I1773,2))</f>
        <v>0.15</v>
      </c>
      <c r="S1773" s="74">
        <f t="shared" ref="S1773:S1836" si="591">IF(T1773="","",T1773/J1773)</f>
        <v>0.3</v>
      </c>
      <c r="T1773" s="51">
        <v>27.6</v>
      </c>
      <c r="U1773" s="52" t="s">
        <v>3678</v>
      </c>
      <c r="V1773" s="26">
        <f>IF(E1773="","",SUMIF(OUTBOUND!$G:$G,WMS!E1773,OUTBOUND!$L:$L))</f>
        <v>22</v>
      </c>
      <c r="W1773" s="26">
        <f>IF(E1773="","",SUMIF(OUTBOUND!$G:$G,WMS!E1773,OUTBOUND!$M:$M))</f>
        <v>88</v>
      </c>
      <c r="X1773" s="73">
        <f>IF(E1773="","",SUMIF(OUTBOUND!$G:$G,WMS!E1773,OUTBOUND!$O:$O))</f>
        <v>35.2</v>
      </c>
      <c r="Y1773" s="73">
        <f>IF(E1773="","",SUMIF(OUTBOUND!$G:$G,WMS!E1773,OUTBOUND!$AC:$AC))</f>
        <v>26.4</v>
      </c>
      <c r="Z1773" s="73">
        <f>IF(E1773="","",SUMIF(OUTBOUND!$G:$G,WMS!E1773,OUTBOUND!$P:$P))</f>
        <v>0.132</v>
      </c>
      <c r="AA1773" s="26">
        <f t="shared" ref="AA1773:AA1836" si="592">IF(I1773="","",I1773-V1773)</f>
        <v>1</v>
      </c>
      <c r="AB1773" s="26">
        <f t="shared" ref="AB1773:AB1836" si="593">IF(J1773="","",J1773-W1773)</f>
        <v>4</v>
      </c>
      <c r="AC1773" s="73">
        <f t="shared" ref="AC1773:AC1836" si="594">IF(M1773="","",M1773-X1773)</f>
        <v>1.59999999999999</v>
      </c>
      <c r="AD1773" s="73">
        <f t="shared" ref="AD1773:AD1836" si="595">IF(T1773="","",T1773-Y1773)</f>
        <v>1.2</v>
      </c>
      <c r="AE1773" s="73">
        <f t="shared" ref="AE1773:AE1836" si="596">IF(R1773="","",R1773-Z1773)</f>
        <v>0.018</v>
      </c>
      <c r="AF1773" s="82" t="b">
        <f t="shared" ref="AF1773:AF1836" si="597">IF(AB1773="","",EXACT(K1773,AB1773/AA1773))</f>
        <v>1</v>
      </c>
    </row>
    <row r="1774" spans="1:32">
      <c r="A1774" s="43" t="s">
        <v>3685</v>
      </c>
      <c r="B1774" s="19" t="s">
        <v>2892</v>
      </c>
      <c r="C1774" s="19" t="s">
        <v>4802</v>
      </c>
      <c r="D1774" s="19">
        <v>42626244</v>
      </c>
      <c r="E1774" s="58" t="str">
        <f t="shared" si="586"/>
        <v>KG-ARI-1911-00212-05050/42626244</v>
      </c>
      <c r="F1774" s="20" t="s">
        <v>2894</v>
      </c>
      <c r="G1774" s="19" t="s">
        <v>2906</v>
      </c>
      <c r="H1774" s="45">
        <v>43773</v>
      </c>
      <c r="I1774" s="46">
        <v>23</v>
      </c>
      <c r="J1774" s="46">
        <v>92</v>
      </c>
      <c r="K1774" s="67">
        <f t="shared" si="587"/>
        <v>4</v>
      </c>
      <c r="L1774" s="47">
        <v>4.05</v>
      </c>
      <c r="M1774" s="68">
        <f t="shared" si="588"/>
        <v>93.15</v>
      </c>
      <c r="N1774" s="46">
        <v>33.5</v>
      </c>
      <c r="O1774" s="46">
        <v>18</v>
      </c>
      <c r="P1774" s="46">
        <v>18</v>
      </c>
      <c r="Q1774" s="73">
        <f t="shared" si="589"/>
        <v>0.011</v>
      </c>
      <c r="R1774" s="67">
        <f t="shared" si="590"/>
        <v>0.25</v>
      </c>
      <c r="S1774" s="74">
        <f t="shared" si="591"/>
        <v>0.8</v>
      </c>
      <c r="T1774" s="51">
        <v>73.6</v>
      </c>
      <c r="U1774" s="52" t="s">
        <v>3405</v>
      </c>
      <c r="V1774" s="26">
        <f>IF(E1774="","",SUMIF(OUTBOUND!$G:$G,WMS!E1774,OUTBOUND!$L:$L))</f>
        <v>0</v>
      </c>
      <c r="W1774" s="26">
        <f>IF(E1774="","",SUMIF(OUTBOUND!$G:$G,WMS!E1774,OUTBOUND!$M:$M))</f>
        <v>0</v>
      </c>
      <c r="X1774" s="73">
        <f>IF(E1774="","",SUMIF(OUTBOUND!$G:$G,WMS!E1774,OUTBOUND!$O:$O))</f>
        <v>0</v>
      </c>
      <c r="Y1774" s="73">
        <f>IF(E1774="","",SUMIF(OUTBOUND!$G:$G,WMS!E1774,OUTBOUND!$AC:$AC))</f>
        <v>0</v>
      </c>
      <c r="Z1774" s="73">
        <f>IF(E1774="","",SUMIF(OUTBOUND!$G:$G,WMS!E1774,OUTBOUND!$P:$P))</f>
        <v>0</v>
      </c>
      <c r="AA1774" s="26">
        <f t="shared" si="592"/>
        <v>23</v>
      </c>
      <c r="AB1774" s="26">
        <f t="shared" si="593"/>
        <v>92</v>
      </c>
      <c r="AC1774" s="73">
        <f t="shared" si="594"/>
        <v>93.15</v>
      </c>
      <c r="AD1774" s="73">
        <f t="shared" si="595"/>
        <v>73.6</v>
      </c>
      <c r="AE1774" s="73">
        <f t="shared" si="596"/>
        <v>0.25</v>
      </c>
      <c r="AF1774" s="82" t="b">
        <f t="shared" si="597"/>
        <v>1</v>
      </c>
    </row>
    <row r="1775" spans="1:32">
      <c r="A1775" s="43" t="s">
        <v>3685</v>
      </c>
      <c r="B1775" s="19" t="s">
        <v>2892</v>
      </c>
      <c r="C1775" s="19" t="s">
        <v>4802</v>
      </c>
      <c r="D1775" s="19">
        <v>42727538</v>
      </c>
      <c r="E1775" s="58" t="str">
        <f t="shared" si="586"/>
        <v>KG-ARI-1911-00212-05050/42727538</v>
      </c>
      <c r="F1775" s="20" t="s">
        <v>2894</v>
      </c>
      <c r="G1775" s="19" t="s">
        <v>2900</v>
      </c>
      <c r="H1775" s="45">
        <v>43773</v>
      </c>
      <c r="I1775" s="46">
        <v>8</v>
      </c>
      <c r="J1775" s="46">
        <v>96</v>
      </c>
      <c r="K1775" s="67">
        <f t="shared" si="587"/>
        <v>12</v>
      </c>
      <c r="L1775" s="47">
        <v>5.6</v>
      </c>
      <c r="M1775" s="68">
        <f t="shared" si="588"/>
        <v>44.8</v>
      </c>
      <c r="N1775" s="46">
        <v>22</v>
      </c>
      <c r="O1775" s="46">
        <v>18</v>
      </c>
      <c r="P1775" s="46">
        <v>25</v>
      </c>
      <c r="Q1775" s="73">
        <f t="shared" si="589"/>
        <v>0.01</v>
      </c>
      <c r="R1775" s="67">
        <f t="shared" si="590"/>
        <v>0.08</v>
      </c>
      <c r="S1775" s="74">
        <f t="shared" si="591"/>
        <v>0.4</v>
      </c>
      <c r="T1775" s="51">
        <v>38.4</v>
      </c>
      <c r="U1775" s="52" t="s">
        <v>3678</v>
      </c>
      <c r="V1775" s="26">
        <f>IF(E1775="","",SUMIF(OUTBOUND!$G:$G,WMS!E1775,OUTBOUND!$L:$L))</f>
        <v>5</v>
      </c>
      <c r="W1775" s="26">
        <f>IF(E1775="","",SUMIF(OUTBOUND!$G:$G,WMS!E1775,OUTBOUND!$M:$M))</f>
        <v>60</v>
      </c>
      <c r="X1775" s="73">
        <f>IF(E1775="","",SUMIF(OUTBOUND!$G:$G,WMS!E1775,OUTBOUND!$O:$O))</f>
        <v>28</v>
      </c>
      <c r="Y1775" s="73">
        <f>IF(E1775="","",SUMIF(OUTBOUND!$G:$G,WMS!E1775,OUTBOUND!$AC:$AC))</f>
        <v>24</v>
      </c>
      <c r="Z1775" s="73">
        <f>IF(E1775="","",SUMIF(OUTBOUND!$G:$G,WMS!E1775,OUTBOUND!$P:$P))</f>
        <v>0.05</v>
      </c>
      <c r="AA1775" s="26">
        <f t="shared" si="592"/>
        <v>3</v>
      </c>
      <c r="AB1775" s="26">
        <f t="shared" si="593"/>
        <v>36</v>
      </c>
      <c r="AC1775" s="73">
        <f t="shared" si="594"/>
        <v>16.8</v>
      </c>
      <c r="AD1775" s="73">
        <f t="shared" si="595"/>
        <v>14.4</v>
      </c>
      <c r="AE1775" s="73">
        <f t="shared" si="596"/>
        <v>0.03</v>
      </c>
      <c r="AF1775" s="82" t="b">
        <f t="shared" si="597"/>
        <v>1</v>
      </c>
    </row>
    <row r="1776" spans="1:32">
      <c r="A1776" s="43" t="s">
        <v>3685</v>
      </c>
      <c r="B1776" s="19" t="s">
        <v>2892</v>
      </c>
      <c r="C1776" s="19" t="s">
        <v>4802</v>
      </c>
      <c r="D1776" s="19">
        <v>42727552</v>
      </c>
      <c r="E1776" s="58" t="str">
        <f t="shared" si="586"/>
        <v>KG-ARI-1911-00212-05050/42727552</v>
      </c>
      <c r="F1776" s="20" t="s">
        <v>2894</v>
      </c>
      <c r="G1776" s="19" t="s">
        <v>2900</v>
      </c>
      <c r="H1776" s="45">
        <v>43773</v>
      </c>
      <c r="I1776" s="46">
        <v>8</v>
      </c>
      <c r="J1776" s="46">
        <v>96</v>
      </c>
      <c r="K1776" s="67">
        <f t="shared" si="587"/>
        <v>12</v>
      </c>
      <c r="L1776" s="47">
        <v>9.45</v>
      </c>
      <c r="M1776" s="68">
        <f t="shared" si="588"/>
        <v>75.6</v>
      </c>
      <c r="N1776" s="46">
        <v>28.5</v>
      </c>
      <c r="O1776" s="46">
        <v>20</v>
      </c>
      <c r="P1776" s="46">
        <v>29.5</v>
      </c>
      <c r="Q1776" s="73">
        <f t="shared" si="589"/>
        <v>0.017</v>
      </c>
      <c r="R1776" s="67">
        <f t="shared" si="590"/>
        <v>0.13</v>
      </c>
      <c r="S1776" s="74">
        <f t="shared" si="591"/>
        <v>0.85</v>
      </c>
      <c r="T1776" s="51">
        <v>81.6</v>
      </c>
      <c r="U1776" s="52" t="s">
        <v>3678</v>
      </c>
      <c r="V1776" s="26">
        <f>IF(E1776="","",SUMIF(OUTBOUND!$G:$G,WMS!E1776,OUTBOUND!$L:$L))</f>
        <v>6</v>
      </c>
      <c r="W1776" s="26">
        <f>IF(E1776="","",SUMIF(OUTBOUND!$G:$G,WMS!E1776,OUTBOUND!$M:$M))</f>
        <v>72</v>
      </c>
      <c r="X1776" s="73">
        <f>IF(E1776="","",SUMIF(OUTBOUND!$G:$G,WMS!E1776,OUTBOUND!$O:$O))</f>
        <v>56.7</v>
      </c>
      <c r="Y1776" s="73">
        <f>IF(E1776="","",SUMIF(OUTBOUND!$G:$G,WMS!E1776,OUTBOUND!$AC:$AC))</f>
        <v>61.2</v>
      </c>
      <c r="Z1776" s="73">
        <f>IF(E1776="","",SUMIF(OUTBOUND!$G:$G,WMS!E1776,OUTBOUND!$P:$P))</f>
        <v>0.102</v>
      </c>
      <c r="AA1776" s="26">
        <f t="shared" si="592"/>
        <v>2</v>
      </c>
      <c r="AB1776" s="26">
        <f t="shared" si="593"/>
        <v>24</v>
      </c>
      <c r="AC1776" s="73">
        <f t="shared" si="594"/>
        <v>18.9</v>
      </c>
      <c r="AD1776" s="73">
        <f t="shared" si="595"/>
        <v>20.4</v>
      </c>
      <c r="AE1776" s="73">
        <f t="shared" si="596"/>
        <v>0.028</v>
      </c>
      <c r="AF1776" s="82" t="b">
        <f t="shared" si="597"/>
        <v>1</v>
      </c>
    </row>
    <row r="1777" spans="1:32">
      <c r="A1777" s="43" t="s">
        <v>3685</v>
      </c>
      <c r="B1777" s="19" t="s">
        <v>2892</v>
      </c>
      <c r="C1777" s="19" t="s">
        <v>4802</v>
      </c>
      <c r="D1777" s="19">
        <v>42723516</v>
      </c>
      <c r="E1777" s="58" t="str">
        <f t="shared" si="586"/>
        <v>KG-ARI-1911-00212-05050/42723516</v>
      </c>
      <c r="F1777" s="20" t="s">
        <v>2894</v>
      </c>
      <c r="G1777" s="20" t="s">
        <v>2907</v>
      </c>
      <c r="H1777" s="45">
        <v>43773</v>
      </c>
      <c r="I1777" s="46">
        <v>11</v>
      </c>
      <c r="J1777" s="46">
        <v>88</v>
      </c>
      <c r="K1777" s="67">
        <f t="shared" si="587"/>
        <v>8</v>
      </c>
      <c r="L1777" s="47">
        <v>3.5</v>
      </c>
      <c r="M1777" s="68">
        <f t="shared" si="588"/>
        <v>38.5</v>
      </c>
      <c r="N1777" s="46">
        <v>47</v>
      </c>
      <c r="O1777" s="46">
        <v>26</v>
      </c>
      <c r="P1777" s="46">
        <v>14</v>
      </c>
      <c r="Q1777" s="73">
        <f t="shared" si="589"/>
        <v>0.017</v>
      </c>
      <c r="R1777" s="67">
        <f t="shared" si="590"/>
        <v>0.19</v>
      </c>
      <c r="S1777" s="74">
        <f t="shared" si="591"/>
        <v>0.375</v>
      </c>
      <c r="T1777" s="51">
        <v>33</v>
      </c>
      <c r="U1777" s="52" t="s">
        <v>4238</v>
      </c>
      <c r="V1777" s="26">
        <f>IF(E1777="","",SUMIF(OUTBOUND!$G:$G,WMS!E1777,OUTBOUND!$L:$L))</f>
        <v>0</v>
      </c>
      <c r="W1777" s="26">
        <f>IF(E1777="","",SUMIF(OUTBOUND!$G:$G,WMS!E1777,OUTBOUND!$M:$M))</f>
        <v>0</v>
      </c>
      <c r="X1777" s="73">
        <f>IF(E1777="","",SUMIF(OUTBOUND!$G:$G,WMS!E1777,OUTBOUND!$O:$O))</f>
        <v>0</v>
      </c>
      <c r="Y1777" s="73">
        <f>IF(E1777="","",SUMIF(OUTBOUND!$G:$G,WMS!E1777,OUTBOUND!$AC:$AC))</f>
        <v>0</v>
      </c>
      <c r="Z1777" s="73">
        <f>IF(E1777="","",SUMIF(OUTBOUND!$G:$G,WMS!E1777,OUTBOUND!$P:$P))</f>
        <v>0</v>
      </c>
      <c r="AA1777" s="26">
        <f t="shared" si="592"/>
        <v>11</v>
      </c>
      <c r="AB1777" s="26">
        <f t="shared" si="593"/>
        <v>88</v>
      </c>
      <c r="AC1777" s="73">
        <f t="shared" si="594"/>
        <v>38.5</v>
      </c>
      <c r="AD1777" s="73">
        <f t="shared" si="595"/>
        <v>33</v>
      </c>
      <c r="AE1777" s="73">
        <f t="shared" si="596"/>
        <v>0.19</v>
      </c>
      <c r="AF1777" s="82" t="b">
        <f t="shared" si="597"/>
        <v>1</v>
      </c>
    </row>
    <row r="1778" spans="1:32">
      <c r="A1778" s="43" t="s">
        <v>3685</v>
      </c>
      <c r="B1778" s="19" t="s">
        <v>2892</v>
      </c>
      <c r="C1778" s="19" t="s">
        <v>4802</v>
      </c>
      <c r="D1778" s="19">
        <v>42699248</v>
      </c>
      <c r="E1778" s="58" t="str">
        <f t="shared" si="586"/>
        <v>KG-ARI-1911-00212-05050/42699248</v>
      </c>
      <c r="F1778" s="20" t="s">
        <v>2894</v>
      </c>
      <c r="G1778" s="19" t="s">
        <v>2903</v>
      </c>
      <c r="H1778" s="45">
        <v>43773</v>
      </c>
      <c r="I1778" s="46">
        <v>28</v>
      </c>
      <c r="J1778" s="46">
        <v>168</v>
      </c>
      <c r="K1778" s="67">
        <f t="shared" si="587"/>
        <v>6</v>
      </c>
      <c r="L1778" s="47">
        <v>2.25</v>
      </c>
      <c r="M1778" s="68">
        <f t="shared" si="588"/>
        <v>63</v>
      </c>
      <c r="N1778" s="46">
        <v>30.5</v>
      </c>
      <c r="O1778" s="46">
        <v>21.5</v>
      </c>
      <c r="P1778" s="46">
        <v>19.5</v>
      </c>
      <c r="Q1778" s="73">
        <f t="shared" si="589"/>
        <v>0.013</v>
      </c>
      <c r="R1778" s="67">
        <f t="shared" si="590"/>
        <v>0.36</v>
      </c>
      <c r="S1778" s="74">
        <f t="shared" si="591"/>
        <v>0.35</v>
      </c>
      <c r="T1778" s="51">
        <v>58.8</v>
      </c>
      <c r="U1778" s="52" t="s">
        <v>3405</v>
      </c>
      <c r="V1778" s="26">
        <f>IF(E1778="","",SUMIF(OUTBOUND!$G:$G,WMS!E1778,OUTBOUND!$L:$L))</f>
        <v>6</v>
      </c>
      <c r="W1778" s="26">
        <f>IF(E1778="","",SUMIF(OUTBOUND!$G:$G,WMS!E1778,OUTBOUND!$M:$M))</f>
        <v>36</v>
      </c>
      <c r="X1778" s="73">
        <f>IF(E1778="","",SUMIF(OUTBOUND!$G:$G,WMS!E1778,OUTBOUND!$O:$O))</f>
        <v>13.5</v>
      </c>
      <c r="Y1778" s="73">
        <f>IF(E1778="","",SUMIF(OUTBOUND!$G:$G,WMS!E1778,OUTBOUND!$AC:$AC))</f>
        <v>12.6</v>
      </c>
      <c r="Z1778" s="73">
        <f>IF(E1778="","",SUMIF(OUTBOUND!$G:$G,WMS!E1778,OUTBOUND!$P:$P))</f>
        <v>0.078</v>
      </c>
      <c r="AA1778" s="26">
        <f t="shared" si="592"/>
        <v>22</v>
      </c>
      <c r="AB1778" s="26">
        <f t="shared" si="593"/>
        <v>132</v>
      </c>
      <c r="AC1778" s="73">
        <f t="shared" si="594"/>
        <v>49.5</v>
      </c>
      <c r="AD1778" s="73">
        <f t="shared" si="595"/>
        <v>46.2</v>
      </c>
      <c r="AE1778" s="73">
        <f t="shared" si="596"/>
        <v>0.282</v>
      </c>
      <c r="AF1778" s="82" t="b">
        <f t="shared" si="597"/>
        <v>1</v>
      </c>
    </row>
    <row r="1779" spans="1:32">
      <c r="A1779" s="43" t="s">
        <v>3685</v>
      </c>
      <c r="B1779" s="19" t="s">
        <v>2892</v>
      </c>
      <c r="C1779" s="19" t="s">
        <v>4802</v>
      </c>
      <c r="D1779" s="19">
        <v>42699279</v>
      </c>
      <c r="E1779" s="58" t="str">
        <f t="shared" si="586"/>
        <v>KG-ARI-1911-00212-05050/42699279</v>
      </c>
      <c r="F1779" s="20" t="s">
        <v>2894</v>
      </c>
      <c r="G1779" s="19" t="s">
        <v>2903</v>
      </c>
      <c r="H1779" s="45">
        <v>43773</v>
      </c>
      <c r="I1779" s="46">
        <v>15</v>
      </c>
      <c r="J1779" s="46">
        <v>90</v>
      </c>
      <c r="K1779" s="67">
        <f t="shared" si="587"/>
        <v>6</v>
      </c>
      <c r="L1779" s="47">
        <v>2.3</v>
      </c>
      <c r="M1779" s="68">
        <f t="shared" si="588"/>
        <v>34.5</v>
      </c>
      <c r="N1779" s="46">
        <v>31</v>
      </c>
      <c r="O1779" s="46">
        <v>22</v>
      </c>
      <c r="P1779" s="46">
        <v>15</v>
      </c>
      <c r="Q1779" s="73">
        <f t="shared" si="589"/>
        <v>0.01</v>
      </c>
      <c r="R1779" s="67">
        <f t="shared" si="590"/>
        <v>0.15</v>
      </c>
      <c r="S1779" s="74">
        <f t="shared" si="591"/>
        <v>0.333333333333333</v>
      </c>
      <c r="T1779" s="51">
        <v>30</v>
      </c>
      <c r="U1779" s="52" t="s">
        <v>3678</v>
      </c>
      <c r="V1779" s="26">
        <f>IF(E1779="","",SUMIF(OUTBOUND!$G:$G,WMS!E1779,OUTBOUND!$L:$L))</f>
        <v>0</v>
      </c>
      <c r="W1779" s="26">
        <f>IF(E1779="","",SUMIF(OUTBOUND!$G:$G,WMS!E1779,OUTBOUND!$M:$M))</f>
        <v>0</v>
      </c>
      <c r="X1779" s="73">
        <f>IF(E1779="","",SUMIF(OUTBOUND!$G:$G,WMS!E1779,OUTBOUND!$O:$O))</f>
        <v>0</v>
      </c>
      <c r="Y1779" s="73">
        <f>IF(E1779="","",SUMIF(OUTBOUND!$G:$G,WMS!E1779,OUTBOUND!$AC:$AC))</f>
        <v>0</v>
      </c>
      <c r="Z1779" s="73">
        <f>IF(E1779="","",SUMIF(OUTBOUND!$G:$G,WMS!E1779,OUTBOUND!$P:$P))</f>
        <v>0</v>
      </c>
      <c r="AA1779" s="26">
        <f t="shared" si="592"/>
        <v>15</v>
      </c>
      <c r="AB1779" s="26">
        <f t="shared" si="593"/>
        <v>90</v>
      </c>
      <c r="AC1779" s="73">
        <f t="shared" si="594"/>
        <v>34.5</v>
      </c>
      <c r="AD1779" s="73">
        <f t="shared" si="595"/>
        <v>30</v>
      </c>
      <c r="AE1779" s="73">
        <f t="shared" si="596"/>
        <v>0.15</v>
      </c>
      <c r="AF1779" s="82" t="b">
        <f t="shared" si="597"/>
        <v>1</v>
      </c>
    </row>
    <row r="1780" spans="1:32">
      <c r="A1780" s="43" t="s">
        <v>3685</v>
      </c>
      <c r="B1780" s="19" t="s">
        <v>2892</v>
      </c>
      <c r="C1780" s="19" t="s">
        <v>4802</v>
      </c>
      <c r="D1780" s="19">
        <v>42700968</v>
      </c>
      <c r="E1780" s="58" t="str">
        <f t="shared" si="586"/>
        <v>KG-ARI-1911-00212-05050/42700968</v>
      </c>
      <c r="F1780" s="20" t="s">
        <v>2894</v>
      </c>
      <c r="G1780" s="19" t="s">
        <v>2903</v>
      </c>
      <c r="H1780" s="45">
        <v>43773</v>
      </c>
      <c r="I1780" s="46">
        <v>15</v>
      </c>
      <c r="J1780" s="46">
        <v>90</v>
      </c>
      <c r="K1780" s="67">
        <f t="shared" si="587"/>
        <v>6</v>
      </c>
      <c r="L1780" s="47">
        <v>5.5</v>
      </c>
      <c r="M1780" s="68">
        <f t="shared" si="588"/>
        <v>82.5</v>
      </c>
      <c r="N1780" s="46">
        <v>34</v>
      </c>
      <c r="O1780" s="46">
        <v>25</v>
      </c>
      <c r="P1780" s="46">
        <v>20</v>
      </c>
      <c r="Q1780" s="73">
        <f t="shared" si="589"/>
        <v>0.017</v>
      </c>
      <c r="R1780" s="67">
        <f t="shared" si="590"/>
        <v>0.26</v>
      </c>
      <c r="S1780" s="74">
        <f t="shared" si="591"/>
        <v>0.833333333333333</v>
      </c>
      <c r="T1780" s="51">
        <v>75</v>
      </c>
      <c r="U1780" s="52" t="s">
        <v>3662</v>
      </c>
      <c r="V1780" s="26">
        <f>IF(E1780="","",SUMIF(OUTBOUND!$G:$G,WMS!E1780,OUTBOUND!$L:$L))</f>
        <v>0</v>
      </c>
      <c r="W1780" s="26">
        <f>IF(E1780="","",SUMIF(OUTBOUND!$G:$G,WMS!E1780,OUTBOUND!$M:$M))</f>
        <v>0</v>
      </c>
      <c r="X1780" s="73">
        <f>IF(E1780="","",SUMIF(OUTBOUND!$G:$G,WMS!E1780,OUTBOUND!$O:$O))</f>
        <v>0</v>
      </c>
      <c r="Y1780" s="73">
        <f>IF(E1780="","",SUMIF(OUTBOUND!$G:$G,WMS!E1780,OUTBOUND!$AC:$AC))</f>
        <v>0</v>
      </c>
      <c r="Z1780" s="73">
        <f>IF(E1780="","",SUMIF(OUTBOUND!$G:$G,WMS!E1780,OUTBOUND!$P:$P))</f>
        <v>0</v>
      </c>
      <c r="AA1780" s="26">
        <f t="shared" si="592"/>
        <v>15</v>
      </c>
      <c r="AB1780" s="26">
        <f t="shared" si="593"/>
        <v>90</v>
      </c>
      <c r="AC1780" s="73">
        <f t="shared" si="594"/>
        <v>82.5</v>
      </c>
      <c r="AD1780" s="73">
        <f t="shared" si="595"/>
        <v>75</v>
      </c>
      <c r="AE1780" s="73">
        <f t="shared" si="596"/>
        <v>0.26</v>
      </c>
      <c r="AF1780" s="82" t="b">
        <f t="shared" si="597"/>
        <v>1</v>
      </c>
    </row>
    <row r="1781" spans="1:32">
      <c r="A1781" s="43" t="s">
        <v>3685</v>
      </c>
      <c r="B1781" s="19" t="s">
        <v>2892</v>
      </c>
      <c r="C1781" s="19" t="s">
        <v>4802</v>
      </c>
      <c r="D1781" s="19">
        <v>42700982</v>
      </c>
      <c r="E1781" s="58" t="str">
        <f t="shared" si="586"/>
        <v>KG-ARI-1911-00212-05050/42700982</v>
      </c>
      <c r="F1781" s="20" t="s">
        <v>2894</v>
      </c>
      <c r="G1781" s="19" t="s">
        <v>2903</v>
      </c>
      <c r="H1781" s="45">
        <v>43773</v>
      </c>
      <c r="I1781" s="46">
        <v>15</v>
      </c>
      <c r="J1781" s="46">
        <v>90</v>
      </c>
      <c r="K1781" s="67">
        <f t="shared" si="587"/>
        <v>6</v>
      </c>
      <c r="L1781" s="47">
        <v>6.2</v>
      </c>
      <c r="M1781" s="68">
        <f t="shared" si="588"/>
        <v>93</v>
      </c>
      <c r="N1781" s="46">
        <v>43.5</v>
      </c>
      <c r="O1781" s="46">
        <v>29.5</v>
      </c>
      <c r="P1781" s="46">
        <v>39</v>
      </c>
      <c r="Q1781" s="73">
        <f t="shared" si="589"/>
        <v>0.05</v>
      </c>
      <c r="R1781" s="67">
        <f t="shared" si="590"/>
        <v>0.75</v>
      </c>
      <c r="S1781" s="74">
        <f t="shared" si="591"/>
        <v>0.916666666666667</v>
      </c>
      <c r="T1781" s="51">
        <v>82.5</v>
      </c>
      <c r="U1781" s="52" t="s">
        <v>3678</v>
      </c>
      <c r="V1781" s="26">
        <f>IF(E1781="","",SUMIF(OUTBOUND!$G:$G,WMS!E1781,OUTBOUND!$L:$L))</f>
        <v>2</v>
      </c>
      <c r="W1781" s="26">
        <f>IF(E1781="","",SUMIF(OUTBOUND!$G:$G,WMS!E1781,OUTBOUND!$M:$M))</f>
        <v>12</v>
      </c>
      <c r="X1781" s="73">
        <f>IF(E1781="","",SUMIF(OUTBOUND!$G:$G,WMS!E1781,OUTBOUND!$O:$O))</f>
        <v>12.4</v>
      </c>
      <c r="Y1781" s="73">
        <f>IF(E1781="","",SUMIF(OUTBOUND!$G:$G,WMS!E1781,OUTBOUND!$AC:$AC))</f>
        <v>11</v>
      </c>
      <c r="Z1781" s="73">
        <f>IF(E1781="","",SUMIF(OUTBOUND!$G:$G,WMS!E1781,OUTBOUND!$P:$P))</f>
        <v>0.1</v>
      </c>
      <c r="AA1781" s="26">
        <f t="shared" si="592"/>
        <v>13</v>
      </c>
      <c r="AB1781" s="26">
        <f t="shared" si="593"/>
        <v>78</v>
      </c>
      <c r="AC1781" s="73">
        <f t="shared" si="594"/>
        <v>80.6</v>
      </c>
      <c r="AD1781" s="73">
        <f t="shared" si="595"/>
        <v>71.5</v>
      </c>
      <c r="AE1781" s="73">
        <f t="shared" si="596"/>
        <v>0.65</v>
      </c>
      <c r="AF1781" s="82" t="b">
        <f t="shared" si="597"/>
        <v>1</v>
      </c>
    </row>
    <row r="1782" spans="1:32">
      <c r="A1782" s="43" t="s">
        <v>3685</v>
      </c>
      <c r="B1782" s="19" t="s">
        <v>2892</v>
      </c>
      <c r="C1782" s="19" t="s">
        <v>4802</v>
      </c>
      <c r="D1782" s="19">
        <v>42701071</v>
      </c>
      <c r="E1782" s="58" t="str">
        <f t="shared" si="586"/>
        <v>KG-ARI-1911-00212-05050/42701071</v>
      </c>
      <c r="F1782" s="20" t="s">
        <v>2894</v>
      </c>
      <c r="G1782" s="19" t="s">
        <v>2903</v>
      </c>
      <c r="H1782" s="45">
        <v>43773</v>
      </c>
      <c r="I1782" s="46">
        <v>15</v>
      </c>
      <c r="J1782" s="46">
        <v>90</v>
      </c>
      <c r="K1782" s="67">
        <f t="shared" si="587"/>
        <v>6</v>
      </c>
      <c r="L1782" s="47">
        <v>2.5</v>
      </c>
      <c r="M1782" s="68">
        <f t="shared" si="588"/>
        <v>37.5</v>
      </c>
      <c r="N1782" s="46">
        <v>30</v>
      </c>
      <c r="O1782" s="46">
        <v>22</v>
      </c>
      <c r="P1782" s="46">
        <v>20</v>
      </c>
      <c r="Q1782" s="73">
        <f t="shared" si="589"/>
        <v>0.013</v>
      </c>
      <c r="R1782" s="67">
        <f t="shared" si="590"/>
        <v>0.2</v>
      </c>
      <c r="S1782" s="74">
        <f t="shared" si="591"/>
        <v>0.35</v>
      </c>
      <c r="T1782" s="51">
        <v>31.5</v>
      </c>
      <c r="U1782" s="52" t="s">
        <v>3678</v>
      </c>
      <c r="V1782" s="26">
        <f>IF(E1782="","",SUMIF(OUTBOUND!$G:$G,WMS!E1782,OUTBOUND!$L:$L))</f>
        <v>5</v>
      </c>
      <c r="W1782" s="26">
        <f>IF(E1782="","",SUMIF(OUTBOUND!$G:$G,WMS!E1782,OUTBOUND!$M:$M))</f>
        <v>30</v>
      </c>
      <c r="X1782" s="73">
        <f>IF(E1782="","",SUMIF(OUTBOUND!$G:$G,WMS!E1782,OUTBOUND!$O:$O))</f>
        <v>12.5</v>
      </c>
      <c r="Y1782" s="73">
        <f>IF(E1782="","",SUMIF(OUTBOUND!$G:$G,WMS!E1782,OUTBOUND!$AC:$AC))</f>
        <v>10.5</v>
      </c>
      <c r="Z1782" s="73">
        <f>IF(E1782="","",SUMIF(OUTBOUND!$G:$G,WMS!E1782,OUTBOUND!$P:$P))</f>
        <v>0.065</v>
      </c>
      <c r="AA1782" s="26">
        <f t="shared" si="592"/>
        <v>10</v>
      </c>
      <c r="AB1782" s="26">
        <f t="shared" si="593"/>
        <v>60</v>
      </c>
      <c r="AC1782" s="73">
        <f t="shared" si="594"/>
        <v>25</v>
      </c>
      <c r="AD1782" s="73">
        <f t="shared" si="595"/>
        <v>21</v>
      </c>
      <c r="AE1782" s="73">
        <f t="shared" si="596"/>
        <v>0.135</v>
      </c>
      <c r="AF1782" s="82" t="b">
        <f t="shared" si="597"/>
        <v>1</v>
      </c>
    </row>
    <row r="1783" spans="1:32">
      <c r="A1783" s="43" t="s">
        <v>3685</v>
      </c>
      <c r="B1783" s="19" t="s">
        <v>2892</v>
      </c>
      <c r="C1783" s="19" t="s">
        <v>4802</v>
      </c>
      <c r="D1783" s="19">
        <v>42701149</v>
      </c>
      <c r="E1783" s="58" t="str">
        <f t="shared" si="586"/>
        <v>KG-ARI-1911-00212-05050/42701149</v>
      </c>
      <c r="F1783" s="20" t="s">
        <v>2894</v>
      </c>
      <c r="G1783" s="19" t="s">
        <v>2903</v>
      </c>
      <c r="H1783" s="45">
        <v>43773</v>
      </c>
      <c r="I1783" s="46">
        <v>15</v>
      </c>
      <c r="J1783" s="46">
        <v>90</v>
      </c>
      <c r="K1783" s="67">
        <f t="shared" si="587"/>
        <v>6</v>
      </c>
      <c r="L1783" s="47">
        <v>5.5</v>
      </c>
      <c r="M1783" s="68">
        <f t="shared" si="588"/>
        <v>82.5</v>
      </c>
      <c r="N1783" s="46">
        <v>33</v>
      </c>
      <c r="O1783" s="46">
        <v>25</v>
      </c>
      <c r="P1783" s="46">
        <v>20</v>
      </c>
      <c r="Q1783" s="73">
        <f t="shared" si="589"/>
        <v>0.017</v>
      </c>
      <c r="R1783" s="67">
        <f t="shared" si="590"/>
        <v>0.25</v>
      </c>
      <c r="S1783" s="74">
        <f t="shared" si="591"/>
        <v>0.833333333333333</v>
      </c>
      <c r="T1783" s="51">
        <v>75</v>
      </c>
      <c r="U1783" s="52" t="s">
        <v>3662</v>
      </c>
      <c r="V1783" s="26">
        <f>IF(E1783="","",SUMIF(OUTBOUND!$G:$G,WMS!E1783,OUTBOUND!$L:$L))</f>
        <v>8</v>
      </c>
      <c r="W1783" s="26">
        <f>IF(E1783="","",SUMIF(OUTBOUND!$G:$G,WMS!E1783,OUTBOUND!$M:$M))</f>
        <v>48</v>
      </c>
      <c r="X1783" s="73">
        <f>IF(E1783="","",SUMIF(OUTBOUND!$G:$G,WMS!E1783,OUTBOUND!$O:$O))</f>
        <v>44</v>
      </c>
      <c r="Y1783" s="73">
        <f>IF(E1783="","",SUMIF(OUTBOUND!$G:$G,WMS!E1783,OUTBOUND!$AC:$AC))</f>
        <v>40</v>
      </c>
      <c r="Z1783" s="73">
        <f>IF(E1783="","",SUMIF(OUTBOUND!$G:$G,WMS!E1783,OUTBOUND!$P:$P))</f>
        <v>0.136</v>
      </c>
      <c r="AA1783" s="26">
        <f t="shared" si="592"/>
        <v>7</v>
      </c>
      <c r="AB1783" s="26">
        <f t="shared" si="593"/>
        <v>42</v>
      </c>
      <c r="AC1783" s="73">
        <f t="shared" si="594"/>
        <v>38.5</v>
      </c>
      <c r="AD1783" s="73">
        <f t="shared" si="595"/>
        <v>35</v>
      </c>
      <c r="AE1783" s="73">
        <f t="shared" si="596"/>
        <v>0.114</v>
      </c>
      <c r="AF1783" s="82" t="b">
        <f t="shared" si="597"/>
        <v>1</v>
      </c>
    </row>
    <row r="1784" spans="1:32">
      <c r="A1784" s="43" t="s">
        <v>3685</v>
      </c>
      <c r="B1784" s="19" t="s">
        <v>2892</v>
      </c>
      <c r="C1784" s="19" t="s">
        <v>4802</v>
      </c>
      <c r="D1784" s="19">
        <v>42701514</v>
      </c>
      <c r="E1784" s="58" t="str">
        <f t="shared" si="586"/>
        <v>KG-ARI-1911-00212-05050/42701514</v>
      </c>
      <c r="F1784" s="20" t="s">
        <v>2894</v>
      </c>
      <c r="G1784" s="19" t="s">
        <v>2905</v>
      </c>
      <c r="H1784" s="45">
        <v>43773</v>
      </c>
      <c r="I1784" s="46">
        <v>15</v>
      </c>
      <c r="J1784" s="46">
        <v>90</v>
      </c>
      <c r="K1784" s="67">
        <f t="shared" si="587"/>
        <v>6</v>
      </c>
      <c r="L1784" s="47">
        <v>9.8</v>
      </c>
      <c r="M1784" s="68">
        <f t="shared" si="588"/>
        <v>147</v>
      </c>
      <c r="N1784" s="46">
        <v>50.5</v>
      </c>
      <c r="O1784" s="46">
        <v>34.5</v>
      </c>
      <c r="P1784" s="46">
        <v>20</v>
      </c>
      <c r="Q1784" s="73">
        <f t="shared" si="589"/>
        <v>0.035</v>
      </c>
      <c r="R1784" s="67">
        <f t="shared" si="590"/>
        <v>0.52</v>
      </c>
      <c r="S1784" s="74">
        <f t="shared" si="591"/>
        <v>1.5</v>
      </c>
      <c r="T1784" s="51">
        <v>135</v>
      </c>
      <c r="U1784" s="52" t="s">
        <v>4238</v>
      </c>
      <c r="V1784" s="26">
        <f>IF(E1784="","",SUMIF(OUTBOUND!$G:$G,WMS!E1784,OUTBOUND!$L:$L))</f>
        <v>12</v>
      </c>
      <c r="W1784" s="26">
        <f>IF(E1784="","",SUMIF(OUTBOUND!$G:$G,WMS!E1784,OUTBOUND!$M:$M))</f>
        <v>72</v>
      </c>
      <c r="X1784" s="73">
        <f>IF(E1784="","",SUMIF(OUTBOUND!$G:$G,WMS!E1784,OUTBOUND!$O:$O))</f>
        <v>117.6</v>
      </c>
      <c r="Y1784" s="73">
        <f>IF(E1784="","",SUMIF(OUTBOUND!$G:$G,WMS!E1784,OUTBOUND!$AC:$AC))</f>
        <v>108</v>
      </c>
      <c r="Z1784" s="73">
        <f>IF(E1784="","",SUMIF(OUTBOUND!$G:$G,WMS!E1784,OUTBOUND!$P:$P))</f>
        <v>0.42</v>
      </c>
      <c r="AA1784" s="26">
        <f t="shared" si="592"/>
        <v>3</v>
      </c>
      <c r="AB1784" s="26">
        <f t="shared" si="593"/>
        <v>18</v>
      </c>
      <c r="AC1784" s="73">
        <f t="shared" si="594"/>
        <v>29.4</v>
      </c>
      <c r="AD1784" s="73">
        <f t="shared" si="595"/>
        <v>27</v>
      </c>
      <c r="AE1784" s="73">
        <f t="shared" si="596"/>
        <v>0.1</v>
      </c>
      <c r="AF1784" s="82" t="b">
        <f t="shared" si="597"/>
        <v>1</v>
      </c>
    </row>
    <row r="1785" spans="1:33">
      <c r="A1785" s="61" t="s">
        <v>3685</v>
      </c>
      <c r="B1785" s="62" t="s">
        <v>2892</v>
      </c>
      <c r="C1785" s="62" t="s">
        <v>4802</v>
      </c>
      <c r="D1785" s="62">
        <v>42747321</v>
      </c>
      <c r="E1785" s="58" t="str">
        <f t="shared" si="586"/>
        <v>KG-ARI-1911-00212-05050/42747321</v>
      </c>
      <c r="F1785" s="20" t="s">
        <v>2894</v>
      </c>
      <c r="G1785" s="19" t="s">
        <v>2900</v>
      </c>
      <c r="H1785" s="45">
        <v>43773</v>
      </c>
      <c r="I1785" s="46">
        <v>23</v>
      </c>
      <c r="J1785" s="46">
        <v>92</v>
      </c>
      <c r="K1785" s="67">
        <f t="shared" si="587"/>
        <v>4</v>
      </c>
      <c r="L1785" s="47">
        <v>10.8</v>
      </c>
      <c r="M1785" s="68">
        <f t="shared" si="588"/>
        <v>248.4</v>
      </c>
      <c r="N1785" s="46">
        <v>45</v>
      </c>
      <c r="O1785" s="46">
        <v>32</v>
      </c>
      <c r="P1785" s="46">
        <v>30</v>
      </c>
      <c r="Q1785" s="73">
        <f t="shared" si="589"/>
        <v>0.043</v>
      </c>
      <c r="R1785" s="67">
        <f t="shared" si="590"/>
        <v>0.99</v>
      </c>
      <c r="S1785" s="74">
        <f t="shared" si="591"/>
        <v>2.15</v>
      </c>
      <c r="T1785" s="51">
        <v>197.8</v>
      </c>
      <c r="U1785" s="52" t="s">
        <v>3662</v>
      </c>
      <c r="V1785" s="26">
        <f>IF(E1785="","",SUMIF(OUTBOUND!$G:$G,WMS!E1785,OUTBOUND!$L:$L))</f>
        <v>23</v>
      </c>
      <c r="W1785" s="26">
        <f>IF(E1785="","",SUMIF(OUTBOUND!$G:$G,WMS!E1785,OUTBOUND!$M:$M))</f>
        <v>92</v>
      </c>
      <c r="X1785" s="73">
        <f>IF(E1785="","",SUMIF(OUTBOUND!$G:$G,WMS!E1785,OUTBOUND!$O:$O))</f>
        <v>248.4</v>
      </c>
      <c r="Y1785" s="73">
        <f>IF(E1785="","",SUMIF(OUTBOUND!$G:$G,WMS!E1785,OUTBOUND!$AC:$AC))</f>
        <v>197.8</v>
      </c>
      <c r="Z1785" s="73">
        <f>IF(E1785="","",SUMIF(OUTBOUND!$G:$G,WMS!E1785,OUTBOUND!$P:$P))</f>
        <v>0.989</v>
      </c>
      <c r="AA1785" s="26">
        <f t="shared" si="592"/>
        <v>0</v>
      </c>
      <c r="AB1785" s="26">
        <f t="shared" si="593"/>
        <v>0</v>
      </c>
      <c r="AC1785" s="73">
        <f t="shared" si="594"/>
        <v>0</v>
      </c>
      <c r="AD1785" s="73">
        <f t="shared" si="595"/>
        <v>0</v>
      </c>
      <c r="AE1785" s="73">
        <f t="shared" si="596"/>
        <v>0.001</v>
      </c>
      <c r="AF1785" s="82" t="e">
        <f t="shared" si="597"/>
        <v>#DIV/0!</v>
      </c>
      <c r="AG1785" s="60" t="s">
        <v>3310</v>
      </c>
    </row>
    <row r="1786" spans="1:33">
      <c r="A1786" s="61" t="s">
        <v>3685</v>
      </c>
      <c r="B1786" s="62" t="s">
        <v>2892</v>
      </c>
      <c r="C1786" s="62" t="s">
        <v>4802</v>
      </c>
      <c r="D1786" s="62">
        <v>42747338</v>
      </c>
      <c r="E1786" s="58" t="str">
        <f t="shared" si="586"/>
        <v>KG-ARI-1911-00212-05050/42747338</v>
      </c>
      <c r="F1786" s="20" t="s">
        <v>2894</v>
      </c>
      <c r="G1786" s="19" t="s">
        <v>2900</v>
      </c>
      <c r="H1786" s="45">
        <v>43773</v>
      </c>
      <c r="I1786" s="46">
        <v>15</v>
      </c>
      <c r="J1786" s="46">
        <v>90</v>
      </c>
      <c r="K1786" s="67">
        <f t="shared" si="587"/>
        <v>6</v>
      </c>
      <c r="L1786" s="47">
        <v>11.55</v>
      </c>
      <c r="M1786" s="68">
        <f t="shared" si="588"/>
        <v>173.25</v>
      </c>
      <c r="N1786" s="46">
        <v>35.5</v>
      </c>
      <c r="O1786" s="46">
        <v>30</v>
      </c>
      <c r="P1786" s="46">
        <v>30</v>
      </c>
      <c r="Q1786" s="73">
        <f t="shared" si="589"/>
        <v>0.032</v>
      </c>
      <c r="R1786" s="67">
        <f t="shared" si="590"/>
        <v>0.48</v>
      </c>
      <c r="S1786" s="74">
        <f t="shared" si="591"/>
        <v>1.65</v>
      </c>
      <c r="T1786" s="51">
        <v>148.5</v>
      </c>
      <c r="U1786" s="52" t="s">
        <v>3662</v>
      </c>
      <c r="V1786" s="26">
        <f>IF(E1786="","",SUMIF(OUTBOUND!$G:$G,WMS!E1786,OUTBOUND!$L:$L))</f>
        <v>15</v>
      </c>
      <c r="W1786" s="26">
        <f>IF(E1786="","",SUMIF(OUTBOUND!$G:$G,WMS!E1786,OUTBOUND!$M:$M))</f>
        <v>90</v>
      </c>
      <c r="X1786" s="73">
        <f>IF(E1786="","",SUMIF(OUTBOUND!$G:$G,WMS!E1786,OUTBOUND!$O:$O))</f>
        <v>173.25</v>
      </c>
      <c r="Y1786" s="73">
        <f>IF(E1786="","",SUMIF(OUTBOUND!$G:$G,WMS!E1786,OUTBOUND!$AC:$AC))</f>
        <v>148.5</v>
      </c>
      <c r="Z1786" s="73">
        <f>IF(E1786="","",SUMIF(OUTBOUND!$G:$G,WMS!E1786,OUTBOUND!$P:$P))</f>
        <v>0.48</v>
      </c>
      <c r="AA1786" s="26">
        <f t="shared" si="592"/>
        <v>0</v>
      </c>
      <c r="AB1786" s="26">
        <f t="shared" si="593"/>
        <v>0</v>
      </c>
      <c r="AC1786" s="73">
        <f t="shared" si="594"/>
        <v>0</v>
      </c>
      <c r="AD1786" s="73">
        <f t="shared" si="595"/>
        <v>0</v>
      </c>
      <c r="AE1786" s="73">
        <f t="shared" si="596"/>
        <v>0</v>
      </c>
      <c r="AF1786" s="82" t="e">
        <f t="shared" si="597"/>
        <v>#DIV/0!</v>
      </c>
      <c r="AG1786" s="60" t="s">
        <v>3310</v>
      </c>
    </row>
    <row r="1787" spans="1:32">
      <c r="A1787" s="43" t="s">
        <v>3685</v>
      </c>
      <c r="B1787" s="19" t="s">
        <v>2892</v>
      </c>
      <c r="C1787" s="19" t="s">
        <v>4802</v>
      </c>
      <c r="D1787" s="19">
        <v>42747352</v>
      </c>
      <c r="E1787" s="58" t="str">
        <f t="shared" si="586"/>
        <v>KG-ARI-1911-00212-05050/42747352</v>
      </c>
      <c r="F1787" s="20" t="s">
        <v>2894</v>
      </c>
      <c r="G1787" s="19" t="s">
        <v>2900</v>
      </c>
      <c r="H1787" s="45">
        <v>43773</v>
      </c>
      <c r="I1787" s="46">
        <v>45</v>
      </c>
      <c r="J1787" s="46">
        <v>90</v>
      </c>
      <c r="K1787" s="67">
        <f t="shared" si="587"/>
        <v>2</v>
      </c>
      <c r="L1787" s="47">
        <v>5.85</v>
      </c>
      <c r="M1787" s="68">
        <f t="shared" si="588"/>
        <v>263.25</v>
      </c>
      <c r="N1787" s="46">
        <v>50</v>
      </c>
      <c r="O1787" s="46">
        <v>30</v>
      </c>
      <c r="P1787" s="46">
        <v>15</v>
      </c>
      <c r="Q1787" s="73">
        <f t="shared" si="589"/>
        <v>0.023</v>
      </c>
      <c r="R1787" s="67">
        <f t="shared" si="590"/>
        <v>1.01</v>
      </c>
      <c r="S1787" s="74">
        <f t="shared" si="591"/>
        <v>2.6</v>
      </c>
      <c r="T1787" s="51">
        <v>234</v>
      </c>
      <c r="U1787" s="52" t="s">
        <v>3405</v>
      </c>
      <c r="V1787" s="26">
        <f>IF(E1787="","",SUMIF(OUTBOUND!$G:$G,WMS!E1787,OUTBOUND!$L:$L))</f>
        <v>11</v>
      </c>
      <c r="W1787" s="26">
        <f>IF(E1787="","",SUMIF(OUTBOUND!$G:$G,WMS!E1787,OUTBOUND!$M:$M))</f>
        <v>22</v>
      </c>
      <c r="X1787" s="73">
        <f>IF(E1787="","",SUMIF(OUTBOUND!$G:$G,WMS!E1787,OUTBOUND!$O:$O))</f>
        <v>64.35</v>
      </c>
      <c r="Y1787" s="73">
        <f>IF(E1787="","",SUMIF(OUTBOUND!$G:$G,WMS!E1787,OUTBOUND!$AC:$AC))</f>
        <v>57.2</v>
      </c>
      <c r="Z1787" s="73">
        <f>IF(E1787="","",SUMIF(OUTBOUND!$G:$G,WMS!E1787,OUTBOUND!$P:$P))</f>
        <v>0.253</v>
      </c>
      <c r="AA1787" s="26">
        <f t="shared" si="592"/>
        <v>34</v>
      </c>
      <c r="AB1787" s="26">
        <f t="shared" si="593"/>
        <v>68</v>
      </c>
      <c r="AC1787" s="73">
        <f t="shared" si="594"/>
        <v>198.9</v>
      </c>
      <c r="AD1787" s="73">
        <f t="shared" si="595"/>
        <v>176.8</v>
      </c>
      <c r="AE1787" s="73">
        <f t="shared" si="596"/>
        <v>0.757</v>
      </c>
      <c r="AF1787" s="82" t="b">
        <f t="shared" si="597"/>
        <v>1</v>
      </c>
    </row>
    <row r="1788" spans="1:32">
      <c r="A1788" s="43" t="s">
        <v>3685</v>
      </c>
      <c r="B1788" s="19" t="s">
        <v>2892</v>
      </c>
      <c r="C1788" s="19" t="s">
        <v>4802</v>
      </c>
      <c r="D1788" s="19">
        <v>42752202</v>
      </c>
      <c r="E1788" s="58" t="str">
        <f t="shared" si="586"/>
        <v>KG-ARI-1911-00212-05050/42752202</v>
      </c>
      <c r="F1788" s="20" t="s">
        <v>2894</v>
      </c>
      <c r="G1788" s="19" t="s">
        <v>2905</v>
      </c>
      <c r="H1788" s="45">
        <v>43773</v>
      </c>
      <c r="I1788" s="46">
        <v>38</v>
      </c>
      <c r="J1788" s="46">
        <v>228</v>
      </c>
      <c r="K1788" s="67">
        <f t="shared" si="587"/>
        <v>6</v>
      </c>
      <c r="L1788" s="47">
        <v>3.75</v>
      </c>
      <c r="M1788" s="68">
        <f t="shared" si="588"/>
        <v>142.5</v>
      </c>
      <c r="N1788" s="46">
        <v>39</v>
      </c>
      <c r="O1788" s="46">
        <v>27.5</v>
      </c>
      <c r="P1788" s="46">
        <v>15</v>
      </c>
      <c r="Q1788" s="73">
        <f t="shared" si="589"/>
        <v>0.016</v>
      </c>
      <c r="R1788" s="67">
        <f t="shared" si="590"/>
        <v>0.61</v>
      </c>
      <c r="S1788" s="74">
        <f t="shared" si="591"/>
        <v>0.55</v>
      </c>
      <c r="T1788" s="51">
        <v>125.4</v>
      </c>
      <c r="U1788" s="52" t="s">
        <v>3662</v>
      </c>
      <c r="V1788" s="26">
        <f>IF(E1788="","",SUMIF(OUTBOUND!$G:$G,WMS!E1788,OUTBOUND!$L:$L))</f>
        <v>0</v>
      </c>
      <c r="W1788" s="26">
        <f>IF(E1788="","",SUMIF(OUTBOUND!$G:$G,WMS!E1788,OUTBOUND!$M:$M))</f>
        <v>0</v>
      </c>
      <c r="X1788" s="73">
        <f>IF(E1788="","",SUMIF(OUTBOUND!$G:$G,WMS!E1788,OUTBOUND!$O:$O))</f>
        <v>0</v>
      </c>
      <c r="Y1788" s="73">
        <f>IF(E1788="","",SUMIF(OUTBOUND!$G:$G,WMS!E1788,OUTBOUND!$AC:$AC))</f>
        <v>0</v>
      </c>
      <c r="Z1788" s="73">
        <f>IF(E1788="","",SUMIF(OUTBOUND!$G:$G,WMS!E1788,OUTBOUND!$P:$P))</f>
        <v>0</v>
      </c>
      <c r="AA1788" s="26">
        <f t="shared" si="592"/>
        <v>38</v>
      </c>
      <c r="AB1788" s="26">
        <f t="shared" si="593"/>
        <v>228</v>
      </c>
      <c r="AC1788" s="73">
        <f t="shared" si="594"/>
        <v>142.5</v>
      </c>
      <c r="AD1788" s="73">
        <f t="shared" si="595"/>
        <v>125.4</v>
      </c>
      <c r="AE1788" s="73">
        <f t="shared" si="596"/>
        <v>0.61</v>
      </c>
      <c r="AF1788" s="82" t="b">
        <f t="shared" si="597"/>
        <v>1</v>
      </c>
    </row>
    <row r="1789" spans="1:32">
      <c r="A1789" s="43" t="s">
        <v>3685</v>
      </c>
      <c r="B1789" s="19" t="s">
        <v>2892</v>
      </c>
      <c r="C1789" s="19" t="s">
        <v>4802</v>
      </c>
      <c r="D1789" s="19">
        <v>42753223</v>
      </c>
      <c r="E1789" s="58" t="str">
        <f t="shared" si="586"/>
        <v>KG-ARI-1911-00212-05050/42753223</v>
      </c>
      <c r="F1789" s="20" t="s">
        <v>2894</v>
      </c>
      <c r="G1789" s="19" t="s">
        <v>2905</v>
      </c>
      <c r="H1789" s="45">
        <v>43773</v>
      </c>
      <c r="I1789" s="46">
        <v>19</v>
      </c>
      <c r="J1789" s="46">
        <v>114</v>
      </c>
      <c r="K1789" s="67">
        <f t="shared" si="587"/>
        <v>6</v>
      </c>
      <c r="L1789" s="47">
        <v>6.5</v>
      </c>
      <c r="M1789" s="68">
        <f t="shared" si="588"/>
        <v>123.5</v>
      </c>
      <c r="N1789" s="46">
        <v>49.5</v>
      </c>
      <c r="O1789" s="46">
        <v>34</v>
      </c>
      <c r="P1789" s="46">
        <v>20</v>
      </c>
      <c r="Q1789" s="73">
        <f t="shared" si="589"/>
        <v>0.034</v>
      </c>
      <c r="R1789" s="67">
        <f t="shared" si="590"/>
        <v>0.64</v>
      </c>
      <c r="S1789" s="74">
        <f t="shared" si="591"/>
        <v>0.766666666666667</v>
      </c>
      <c r="T1789" s="51">
        <v>87.4</v>
      </c>
      <c r="U1789" s="52" t="s">
        <v>3678</v>
      </c>
      <c r="V1789" s="26">
        <f>IF(E1789="","",SUMIF(OUTBOUND!$G:$G,WMS!E1789,OUTBOUND!$L:$L))</f>
        <v>2</v>
      </c>
      <c r="W1789" s="26">
        <f>IF(E1789="","",SUMIF(OUTBOUND!$G:$G,WMS!E1789,OUTBOUND!$M:$M))</f>
        <v>12</v>
      </c>
      <c r="X1789" s="73">
        <f>IF(E1789="","",SUMIF(OUTBOUND!$G:$G,WMS!E1789,OUTBOUND!$O:$O))</f>
        <v>13</v>
      </c>
      <c r="Y1789" s="73">
        <f>IF(E1789="","",SUMIF(OUTBOUND!$G:$G,WMS!E1789,OUTBOUND!$AC:$AC))</f>
        <v>9.2</v>
      </c>
      <c r="Z1789" s="73">
        <f>IF(E1789="","",SUMIF(OUTBOUND!$G:$G,WMS!E1789,OUTBOUND!$P:$P))</f>
        <v>0.068</v>
      </c>
      <c r="AA1789" s="26">
        <f t="shared" si="592"/>
        <v>17</v>
      </c>
      <c r="AB1789" s="26">
        <f t="shared" si="593"/>
        <v>102</v>
      </c>
      <c r="AC1789" s="73">
        <f t="shared" si="594"/>
        <v>110.5</v>
      </c>
      <c r="AD1789" s="73">
        <f t="shared" si="595"/>
        <v>78.2</v>
      </c>
      <c r="AE1789" s="73">
        <f t="shared" si="596"/>
        <v>0.572</v>
      </c>
      <c r="AF1789" s="82" t="b">
        <f t="shared" si="597"/>
        <v>1</v>
      </c>
    </row>
    <row r="1790" spans="1:32">
      <c r="A1790" s="43" t="s">
        <v>3685</v>
      </c>
      <c r="B1790" s="19" t="s">
        <v>2892</v>
      </c>
      <c r="C1790" s="19" t="s">
        <v>4802</v>
      </c>
      <c r="D1790" s="19">
        <v>42753681</v>
      </c>
      <c r="E1790" s="58" t="str">
        <f t="shared" si="586"/>
        <v>KG-ARI-1911-00212-05050/42753681</v>
      </c>
      <c r="F1790" s="20" t="s">
        <v>2894</v>
      </c>
      <c r="G1790" s="19" t="s">
        <v>2905</v>
      </c>
      <c r="H1790" s="45">
        <v>43773</v>
      </c>
      <c r="I1790" s="46">
        <v>23</v>
      </c>
      <c r="J1790" s="46">
        <v>138</v>
      </c>
      <c r="K1790" s="67">
        <f t="shared" si="587"/>
        <v>6</v>
      </c>
      <c r="L1790" s="47">
        <v>4.9</v>
      </c>
      <c r="M1790" s="68">
        <f t="shared" si="588"/>
        <v>112.7</v>
      </c>
      <c r="N1790" s="46">
        <v>40</v>
      </c>
      <c r="O1790" s="46">
        <v>27</v>
      </c>
      <c r="P1790" s="46">
        <v>16</v>
      </c>
      <c r="Q1790" s="73">
        <f t="shared" si="589"/>
        <v>0.017</v>
      </c>
      <c r="R1790" s="67">
        <f t="shared" si="590"/>
        <v>0.4</v>
      </c>
      <c r="S1790" s="74">
        <f t="shared" si="591"/>
        <v>0.833333333333333</v>
      </c>
      <c r="T1790" s="51">
        <v>115</v>
      </c>
      <c r="U1790" s="52" t="s">
        <v>4238</v>
      </c>
      <c r="V1790" s="26">
        <f>IF(E1790="","",SUMIF(OUTBOUND!$G:$G,WMS!E1790,OUTBOUND!$L:$L))</f>
        <v>0</v>
      </c>
      <c r="W1790" s="26">
        <f>IF(E1790="","",SUMIF(OUTBOUND!$G:$G,WMS!E1790,OUTBOUND!$M:$M))</f>
        <v>0</v>
      </c>
      <c r="X1790" s="73">
        <f>IF(E1790="","",SUMIF(OUTBOUND!$G:$G,WMS!E1790,OUTBOUND!$O:$O))</f>
        <v>0</v>
      </c>
      <c r="Y1790" s="73">
        <f>IF(E1790="","",SUMIF(OUTBOUND!$G:$G,WMS!E1790,OUTBOUND!$AC:$AC))</f>
        <v>0</v>
      </c>
      <c r="Z1790" s="73">
        <f>IF(E1790="","",SUMIF(OUTBOUND!$G:$G,WMS!E1790,OUTBOUND!$P:$P))</f>
        <v>0</v>
      </c>
      <c r="AA1790" s="26">
        <f t="shared" si="592"/>
        <v>23</v>
      </c>
      <c r="AB1790" s="26">
        <f t="shared" si="593"/>
        <v>138</v>
      </c>
      <c r="AC1790" s="73">
        <f t="shared" si="594"/>
        <v>112.7</v>
      </c>
      <c r="AD1790" s="73">
        <f t="shared" si="595"/>
        <v>115</v>
      </c>
      <c r="AE1790" s="73">
        <f t="shared" si="596"/>
        <v>0.4</v>
      </c>
      <c r="AF1790" s="82" t="b">
        <f t="shared" si="597"/>
        <v>1</v>
      </c>
    </row>
    <row r="1791" spans="1:32">
      <c r="A1791" s="43" t="s">
        <v>3685</v>
      </c>
      <c r="B1791" s="19" t="s">
        <v>2892</v>
      </c>
      <c r="C1791" s="19" t="s">
        <v>4802</v>
      </c>
      <c r="D1791" s="19">
        <v>42753704</v>
      </c>
      <c r="E1791" s="58" t="str">
        <f t="shared" si="586"/>
        <v>KG-ARI-1911-00212-05050/42753704</v>
      </c>
      <c r="F1791" s="20" t="s">
        <v>2894</v>
      </c>
      <c r="G1791" s="19" t="s">
        <v>2905</v>
      </c>
      <c r="H1791" s="45">
        <v>43773</v>
      </c>
      <c r="I1791" s="46">
        <v>18</v>
      </c>
      <c r="J1791" s="46">
        <v>108</v>
      </c>
      <c r="K1791" s="67">
        <f t="shared" si="587"/>
        <v>6</v>
      </c>
      <c r="L1791" s="47">
        <v>8.9</v>
      </c>
      <c r="M1791" s="68">
        <f t="shared" si="588"/>
        <v>160.2</v>
      </c>
      <c r="N1791" s="46">
        <v>46</v>
      </c>
      <c r="O1791" s="46">
        <v>31</v>
      </c>
      <c r="P1791" s="46">
        <v>20.5</v>
      </c>
      <c r="Q1791" s="73">
        <f t="shared" si="589"/>
        <v>0.029</v>
      </c>
      <c r="R1791" s="67">
        <f t="shared" si="590"/>
        <v>0.53</v>
      </c>
      <c r="S1791" s="74">
        <f t="shared" si="591"/>
        <v>1.35</v>
      </c>
      <c r="T1791" s="51">
        <v>145.8</v>
      </c>
      <c r="U1791" s="52" t="s">
        <v>3678</v>
      </c>
      <c r="V1791" s="26">
        <f>IF(E1791="","",SUMIF(OUTBOUND!$G:$G,WMS!E1791,OUTBOUND!$L:$L))</f>
        <v>0</v>
      </c>
      <c r="W1791" s="26">
        <f>IF(E1791="","",SUMIF(OUTBOUND!$G:$G,WMS!E1791,OUTBOUND!$M:$M))</f>
        <v>0</v>
      </c>
      <c r="X1791" s="73">
        <f>IF(E1791="","",SUMIF(OUTBOUND!$G:$G,WMS!E1791,OUTBOUND!$O:$O))</f>
        <v>0</v>
      </c>
      <c r="Y1791" s="73">
        <f>IF(E1791="","",SUMIF(OUTBOUND!$G:$G,WMS!E1791,OUTBOUND!$AC:$AC))</f>
        <v>0</v>
      </c>
      <c r="Z1791" s="73">
        <f>IF(E1791="","",SUMIF(OUTBOUND!$G:$G,WMS!E1791,OUTBOUND!$P:$P))</f>
        <v>0</v>
      </c>
      <c r="AA1791" s="26">
        <f t="shared" si="592"/>
        <v>18</v>
      </c>
      <c r="AB1791" s="26">
        <f t="shared" si="593"/>
        <v>108</v>
      </c>
      <c r="AC1791" s="73">
        <f t="shared" si="594"/>
        <v>160.2</v>
      </c>
      <c r="AD1791" s="73">
        <f t="shared" si="595"/>
        <v>145.8</v>
      </c>
      <c r="AE1791" s="73">
        <f t="shared" si="596"/>
        <v>0.53</v>
      </c>
      <c r="AF1791" s="82" t="b">
        <f t="shared" si="597"/>
        <v>1</v>
      </c>
    </row>
    <row r="1792" spans="1:32">
      <c r="A1792" s="43" t="s">
        <v>3685</v>
      </c>
      <c r="B1792" s="19" t="s">
        <v>2892</v>
      </c>
      <c r="C1792" s="19" t="s">
        <v>4802</v>
      </c>
      <c r="D1792" s="19">
        <v>42754046</v>
      </c>
      <c r="E1792" s="58" t="str">
        <f t="shared" si="586"/>
        <v>KG-ARI-1911-00212-05050/42754046</v>
      </c>
      <c r="F1792" s="20" t="s">
        <v>2894</v>
      </c>
      <c r="G1792" s="19" t="s">
        <v>2905</v>
      </c>
      <c r="H1792" s="45">
        <v>43773</v>
      </c>
      <c r="I1792" s="46">
        <v>23</v>
      </c>
      <c r="J1792" s="46">
        <v>92</v>
      </c>
      <c r="K1792" s="67">
        <f t="shared" si="587"/>
        <v>4</v>
      </c>
      <c r="L1792" s="47">
        <v>11</v>
      </c>
      <c r="M1792" s="68">
        <f t="shared" si="588"/>
        <v>253</v>
      </c>
      <c r="N1792" s="46">
        <v>38.5</v>
      </c>
      <c r="O1792" s="46">
        <v>38.5</v>
      </c>
      <c r="P1792" s="46">
        <v>23</v>
      </c>
      <c r="Q1792" s="73">
        <f t="shared" si="589"/>
        <v>0.034</v>
      </c>
      <c r="R1792" s="67">
        <f t="shared" si="590"/>
        <v>0.78</v>
      </c>
      <c r="S1792" s="74">
        <f t="shared" si="591"/>
        <v>2.55</v>
      </c>
      <c r="T1792" s="51">
        <v>234.6</v>
      </c>
      <c r="U1792" s="52" t="s">
        <v>3662</v>
      </c>
      <c r="V1792" s="26">
        <f>IF(E1792="","",SUMIF(OUTBOUND!$G:$G,WMS!E1792,OUTBOUND!$L:$L))</f>
        <v>7</v>
      </c>
      <c r="W1792" s="26">
        <f>IF(E1792="","",SUMIF(OUTBOUND!$G:$G,WMS!E1792,OUTBOUND!$M:$M))</f>
        <v>28</v>
      </c>
      <c r="X1792" s="73">
        <f>IF(E1792="","",SUMIF(OUTBOUND!$G:$G,WMS!E1792,OUTBOUND!$O:$O))</f>
        <v>77</v>
      </c>
      <c r="Y1792" s="73">
        <f>IF(E1792="","",SUMIF(OUTBOUND!$G:$G,WMS!E1792,OUTBOUND!$AC:$AC))</f>
        <v>71.4</v>
      </c>
      <c r="Z1792" s="73">
        <f>IF(E1792="","",SUMIF(OUTBOUND!$G:$G,WMS!E1792,OUTBOUND!$P:$P))</f>
        <v>0.238</v>
      </c>
      <c r="AA1792" s="26">
        <f t="shared" si="592"/>
        <v>16</v>
      </c>
      <c r="AB1792" s="26">
        <f t="shared" si="593"/>
        <v>64</v>
      </c>
      <c r="AC1792" s="73">
        <f t="shared" si="594"/>
        <v>176</v>
      </c>
      <c r="AD1792" s="73">
        <f t="shared" si="595"/>
        <v>163.2</v>
      </c>
      <c r="AE1792" s="73">
        <f t="shared" si="596"/>
        <v>0.542</v>
      </c>
      <c r="AF1792" s="82" t="b">
        <f t="shared" si="597"/>
        <v>1</v>
      </c>
    </row>
    <row r="1793" spans="1:32">
      <c r="A1793" s="43" t="s">
        <v>3685</v>
      </c>
      <c r="B1793" s="19" t="s">
        <v>2892</v>
      </c>
      <c r="C1793" s="19" t="s">
        <v>4802</v>
      </c>
      <c r="D1793" s="19">
        <v>42785590</v>
      </c>
      <c r="E1793" s="58" t="str">
        <f t="shared" si="586"/>
        <v>KG-ARI-1911-00212-05050/42785590</v>
      </c>
      <c r="F1793" s="20" t="s">
        <v>2894</v>
      </c>
      <c r="G1793" s="20" t="s">
        <v>2909</v>
      </c>
      <c r="H1793" s="45">
        <v>43773</v>
      </c>
      <c r="I1793" s="46">
        <v>15</v>
      </c>
      <c r="J1793" s="46">
        <v>90</v>
      </c>
      <c r="K1793" s="67">
        <f t="shared" si="587"/>
        <v>6</v>
      </c>
      <c r="L1793" s="47">
        <v>1.2</v>
      </c>
      <c r="M1793" s="68">
        <f t="shared" si="588"/>
        <v>18</v>
      </c>
      <c r="N1793" s="46">
        <v>20.5</v>
      </c>
      <c r="O1793" s="46">
        <v>17.5</v>
      </c>
      <c r="P1793" s="46">
        <v>19.5</v>
      </c>
      <c r="Q1793" s="73">
        <f t="shared" si="589"/>
        <v>0.007</v>
      </c>
      <c r="R1793" s="67">
        <f t="shared" si="590"/>
        <v>0.1</v>
      </c>
      <c r="S1793" s="74">
        <f t="shared" si="591"/>
        <v>0.116666666666667</v>
      </c>
      <c r="T1793" s="51">
        <v>10.5</v>
      </c>
      <c r="U1793" s="52" t="s">
        <v>3405</v>
      </c>
      <c r="V1793" s="26">
        <f>IF(E1793="","",SUMIF(OUTBOUND!$G:$G,WMS!E1793,OUTBOUND!$L:$L))</f>
        <v>4</v>
      </c>
      <c r="W1793" s="26">
        <f>IF(E1793="","",SUMIF(OUTBOUND!$G:$G,WMS!E1793,OUTBOUND!$M:$M))</f>
        <v>24</v>
      </c>
      <c r="X1793" s="73">
        <f>IF(E1793="","",SUMIF(OUTBOUND!$G:$G,WMS!E1793,OUTBOUND!$O:$O))</f>
        <v>4.8</v>
      </c>
      <c r="Y1793" s="73">
        <f>IF(E1793="","",SUMIF(OUTBOUND!$G:$G,WMS!E1793,OUTBOUND!$AC:$AC))</f>
        <v>2.80000000000001</v>
      </c>
      <c r="Z1793" s="73">
        <f>IF(E1793="","",SUMIF(OUTBOUND!$G:$G,WMS!E1793,OUTBOUND!$P:$P))</f>
        <v>0.028</v>
      </c>
      <c r="AA1793" s="26">
        <f t="shared" si="592"/>
        <v>11</v>
      </c>
      <c r="AB1793" s="26">
        <f t="shared" si="593"/>
        <v>66</v>
      </c>
      <c r="AC1793" s="73">
        <f t="shared" si="594"/>
        <v>13.2</v>
      </c>
      <c r="AD1793" s="73">
        <f t="shared" si="595"/>
        <v>7.69999999999999</v>
      </c>
      <c r="AE1793" s="73">
        <f t="shared" si="596"/>
        <v>0.072</v>
      </c>
      <c r="AF1793" s="82" t="b">
        <f t="shared" si="597"/>
        <v>1</v>
      </c>
    </row>
    <row r="1794" spans="1:32">
      <c r="A1794" s="43" t="s">
        <v>3685</v>
      </c>
      <c r="B1794" s="19" t="s">
        <v>2892</v>
      </c>
      <c r="C1794" s="19" t="s">
        <v>4802</v>
      </c>
      <c r="D1794" s="19">
        <v>42811787</v>
      </c>
      <c r="E1794" s="58" t="str">
        <f t="shared" si="586"/>
        <v>KG-ARI-1911-00212-05050/42811787</v>
      </c>
      <c r="F1794" s="20" t="s">
        <v>2894</v>
      </c>
      <c r="G1794" s="19" t="s">
        <v>2900</v>
      </c>
      <c r="H1794" s="45">
        <v>43773</v>
      </c>
      <c r="I1794" s="46">
        <v>10</v>
      </c>
      <c r="J1794" s="46">
        <v>120</v>
      </c>
      <c r="K1794" s="67">
        <f t="shared" si="587"/>
        <v>12</v>
      </c>
      <c r="L1794" s="47">
        <v>5.35</v>
      </c>
      <c r="M1794" s="68">
        <f t="shared" si="588"/>
        <v>53.5</v>
      </c>
      <c r="N1794" s="46">
        <v>38.5</v>
      </c>
      <c r="O1794" s="46">
        <v>29</v>
      </c>
      <c r="P1794" s="46">
        <v>30.5</v>
      </c>
      <c r="Q1794" s="73">
        <f t="shared" si="589"/>
        <v>0.034</v>
      </c>
      <c r="R1794" s="67">
        <f t="shared" si="590"/>
        <v>0.34</v>
      </c>
      <c r="S1794" s="74">
        <f t="shared" si="591"/>
        <v>0.35</v>
      </c>
      <c r="T1794" s="51">
        <v>42</v>
      </c>
      <c r="U1794" s="52" t="s">
        <v>3678</v>
      </c>
      <c r="V1794" s="26">
        <f>IF(E1794="","",SUMIF(OUTBOUND!$G:$G,WMS!E1794,OUTBOUND!$L:$L))</f>
        <v>0</v>
      </c>
      <c r="W1794" s="26">
        <f>IF(E1794="","",SUMIF(OUTBOUND!$G:$G,WMS!E1794,OUTBOUND!$M:$M))</f>
        <v>0</v>
      </c>
      <c r="X1794" s="73">
        <f>IF(E1794="","",SUMIF(OUTBOUND!$G:$G,WMS!E1794,OUTBOUND!$O:$O))</f>
        <v>0</v>
      </c>
      <c r="Y1794" s="73">
        <f>IF(E1794="","",SUMIF(OUTBOUND!$G:$G,WMS!E1794,OUTBOUND!$AC:$AC))</f>
        <v>0</v>
      </c>
      <c r="Z1794" s="73">
        <f>IF(E1794="","",SUMIF(OUTBOUND!$G:$G,WMS!E1794,OUTBOUND!$P:$P))</f>
        <v>0</v>
      </c>
      <c r="AA1794" s="26">
        <f t="shared" si="592"/>
        <v>10</v>
      </c>
      <c r="AB1794" s="26">
        <f t="shared" si="593"/>
        <v>120</v>
      </c>
      <c r="AC1794" s="73">
        <f t="shared" si="594"/>
        <v>53.5</v>
      </c>
      <c r="AD1794" s="73">
        <f t="shared" si="595"/>
        <v>42</v>
      </c>
      <c r="AE1794" s="73">
        <f t="shared" si="596"/>
        <v>0.34</v>
      </c>
      <c r="AF1794" s="82" t="b">
        <f t="shared" si="597"/>
        <v>1</v>
      </c>
    </row>
    <row r="1795" spans="1:32">
      <c r="A1795" s="43" t="s">
        <v>3685</v>
      </c>
      <c r="B1795" s="19" t="s">
        <v>2892</v>
      </c>
      <c r="C1795" s="19" t="s">
        <v>4802</v>
      </c>
      <c r="D1795" s="19">
        <v>42811824</v>
      </c>
      <c r="E1795" s="58" t="str">
        <f t="shared" si="586"/>
        <v>KG-ARI-1911-00212-05050/42811824</v>
      </c>
      <c r="F1795" s="20" t="s">
        <v>2894</v>
      </c>
      <c r="G1795" s="19" t="s">
        <v>2900</v>
      </c>
      <c r="H1795" s="45">
        <v>43773</v>
      </c>
      <c r="I1795" s="46">
        <v>8</v>
      </c>
      <c r="J1795" s="46">
        <v>96</v>
      </c>
      <c r="K1795" s="67">
        <f t="shared" si="587"/>
        <v>12</v>
      </c>
      <c r="L1795" s="47">
        <v>3.7</v>
      </c>
      <c r="M1795" s="68">
        <f t="shared" si="588"/>
        <v>29.6</v>
      </c>
      <c r="N1795" s="46">
        <v>41</v>
      </c>
      <c r="O1795" s="46">
        <v>31</v>
      </c>
      <c r="P1795" s="46">
        <v>25</v>
      </c>
      <c r="Q1795" s="73">
        <f t="shared" si="589"/>
        <v>0.032</v>
      </c>
      <c r="R1795" s="67">
        <f t="shared" si="590"/>
        <v>0.25</v>
      </c>
      <c r="S1795" s="74">
        <f t="shared" si="591"/>
        <v>0.45</v>
      </c>
      <c r="T1795" s="51">
        <v>43.2</v>
      </c>
      <c r="U1795" s="52" t="s">
        <v>3405</v>
      </c>
      <c r="V1795" s="26">
        <f>IF(E1795="","",SUMIF(OUTBOUND!$G:$G,WMS!E1795,OUTBOUND!$L:$L))</f>
        <v>0</v>
      </c>
      <c r="W1795" s="26">
        <f>IF(E1795="","",SUMIF(OUTBOUND!$G:$G,WMS!E1795,OUTBOUND!$M:$M))</f>
        <v>0</v>
      </c>
      <c r="X1795" s="73">
        <f>IF(E1795="","",SUMIF(OUTBOUND!$G:$G,WMS!E1795,OUTBOUND!$O:$O))</f>
        <v>0</v>
      </c>
      <c r="Y1795" s="73">
        <f>IF(E1795="","",SUMIF(OUTBOUND!$G:$G,WMS!E1795,OUTBOUND!$AC:$AC))</f>
        <v>0</v>
      </c>
      <c r="Z1795" s="73">
        <f>IF(E1795="","",SUMIF(OUTBOUND!$G:$G,WMS!E1795,OUTBOUND!$P:$P))</f>
        <v>0</v>
      </c>
      <c r="AA1795" s="26">
        <f t="shared" si="592"/>
        <v>8</v>
      </c>
      <c r="AB1795" s="26">
        <f t="shared" si="593"/>
        <v>96</v>
      </c>
      <c r="AC1795" s="73">
        <f t="shared" si="594"/>
        <v>29.6</v>
      </c>
      <c r="AD1795" s="73">
        <f t="shared" si="595"/>
        <v>43.2</v>
      </c>
      <c r="AE1795" s="73">
        <f t="shared" si="596"/>
        <v>0.25</v>
      </c>
      <c r="AF1795" s="82" t="b">
        <f t="shared" si="597"/>
        <v>1</v>
      </c>
    </row>
    <row r="1796" spans="1:32">
      <c r="A1796" s="43" t="s">
        <v>3685</v>
      </c>
      <c r="B1796" s="19" t="s">
        <v>2892</v>
      </c>
      <c r="C1796" s="19" t="s">
        <v>4802</v>
      </c>
      <c r="D1796" s="19">
        <v>42729310</v>
      </c>
      <c r="E1796" s="58" t="str">
        <f t="shared" si="586"/>
        <v>KG-ARI-1911-00212-05050/42729310</v>
      </c>
      <c r="F1796" s="20" t="s">
        <v>2894</v>
      </c>
      <c r="G1796" s="20" t="s">
        <v>2899</v>
      </c>
      <c r="H1796" s="45">
        <v>43773</v>
      </c>
      <c r="I1796" s="46">
        <v>15</v>
      </c>
      <c r="J1796" s="46">
        <v>90</v>
      </c>
      <c r="K1796" s="67">
        <f t="shared" si="587"/>
        <v>6</v>
      </c>
      <c r="L1796" s="47">
        <v>2.7</v>
      </c>
      <c r="M1796" s="68">
        <f t="shared" si="588"/>
        <v>40.5</v>
      </c>
      <c r="N1796" s="46">
        <v>41</v>
      </c>
      <c r="O1796" s="46">
        <v>42</v>
      </c>
      <c r="P1796" s="46">
        <v>38</v>
      </c>
      <c r="Q1796" s="73">
        <f t="shared" si="589"/>
        <v>0.065</v>
      </c>
      <c r="R1796" s="67">
        <f t="shared" si="590"/>
        <v>0.98</v>
      </c>
      <c r="S1796" s="74">
        <f t="shared" si="591"/>
        <v>0.325</v>
      </c>
      <c r="T1796" s="51">
        <v>29.25</v>
      </c>
      <c r="U1796" s="52" t="s">
        <v>4238</v>
      </c>
      <c r="V1796" s="26">
        <f>IF(E1796="","",SUMIF(OUTBOUND!$G:$G,WMS!E1796,OUTBOUND!$L:$L))</f>
        <v>0</v>
      </c>
      <c r="W1796" s="26">
        <f>IF(E1796="","",SUMIF(OUTBOUND!$G:$G,WMS!E1796,OUTBOUND!$M:$M))</f>
        <v>0</v>
      </c>
      <c r="X1796" s="73">
        <f>IF(E1796="","",SUMIF(OUTBOUND!$G:$G,WMS!E1796,OUTBOUND!$O:$O))</f>
        <v>0</v>
      </c>
      <c r="Y1796" s="73">
        <f>IF(E1796="","",SUMIF(OUTBOUND!$G:$G,WMS!E1796,OUTBOUND!$AC:$AC))</f>
        <v>0</v>
      </c>
      <c r="Z1796" s="73">
        <f>IF(E1796="","",SUMIF(OUTBOUND!$G:$G,WMS!E1796,OUTBOUND!$P:$P))</f>
        <v>0</v>
      </c>
      <c r="AA1796" s="26">
        <f t="shared" si="592"/>
        <v>15</v>
      </c>
      <c r="AB1796" s="26">
        <f t="shared" si="593"/>
        <v>90</v>
      </c>
      <c r="AC1796" s="73">
        <f t="shared" si="594"/>
        <v>40.5</v>
      </c>
      <c r="AD1796" s="73">
        <f t="shared" si="595"/>
        <v>29.25</v>
      </c>
      <c r="AE1796" s="73">
        <f t="shared" si="596"/>
        <v>0.98</v>
      </c>
      <c r="AF1796" s="82" t="b">
        <f t="shared" si="597"/>
        <v>1</v>
      </c>
    </row>
    <row r="1797" spans="1:32">
      <c r="A1797" s="83" t="s">
        <v>3685</v>
      </c>
      <c r="B1797" s="35" t="s">
        <v>2892</v>
      </c>
      <c r="C1797" s="35" t="s">
        <v>4802</v>
      </c>
      <c r="D1797" s="35" t="s">
        <v>4804</v>
      </c>
      <c r="E1797" s="58" t="str">
        <f t="shared" si="586"/>
        <v>KG-ARI-1911-00212-05050/42757320A</v>
      </c>
      <c r="F1797" s="20" t="s">
        <v>2894</v>
      </c>
      <c r="G1797" s="20" t="s">
        <v>2910</v>
      </c>
      <c r="H1797" s="45">
        <v>43773</v>
      </c>
      <c r="I1797" s="46">
        <v>8</v>
      </c>
      <c r="J1797" s="46">
        <v>96</v>
      </c>
      <c r="K1797" s="67">
        <f t="shared" si="587"/>
        <v>12</v>
      </c>
      <c r="L1797" s="47">
        <v>6.5</v>
      </c>
      <c r="M1797" s="68">
        <f t="shared" si="588"/>
        <v>52</v>
      </c>
      <c r="N1797" s="46">
        <v>34.5</v>
      </c>
      <c r="O1797" s="46">
        <v>24</v>
      </c>
      <c r="P1797" s="46">
        <v>24.5</v>
      </c>
      <c r="Q1797" s="73">
        <f t="shared" si="589"/>
        <v>0.02</v>
      </c>
      <c r="R1797" s="67">
        <f t="shared" si="590"/>
        <v>0.16</v>
      </c>
      <c r="S1797" s="74">
        <f t="shared" si="591"/>
        <v>0.345833333333333</v>
      </c>
      <c r="T1797" s="51">
        <v>33.2</v>
      </c>
      <c r="U1797" s="52" t="s">
        <v>3678</v>
      </c>
      <c r="V1797" s="26">
        <f>IF(E1797="","",SUMIF(OUTBOUND!$G:$G,WMS!E1797,OUTBOUND!$L:$L))</f>
        <v>0</v>
      </c>
      <c r="W1797" s="26">
        <f>IF(E1797="","",SUMIF(OUTBOUND!$G:$G,WMS!E1797,OUTBOUND!$M:$M))</f>
        <v>0</v>
      </c>
      <c r="X1797" s="73">
        <f>IF(E1797="","",SUMIF(OUTBOUND!$G:$G,WMS!E1797,OUTBOUND!$O:$O))</f>
        <v>0</v>
      </c>
      <c r="Y1797" s="73">
        <f>IF(E1797="","",SUMIF(OUTBOUND!$G:$G,WMS!E1797,OUTBOUND!$AC:$AC))</f>
        <v>0</v>
      </c>
      <c r="Z1797" s="73">
        <f>IF(E1797="","",SUMIF(OUTBOUND!$G:$G,WMS!E1797,OUTBOUND!$P:$P))</f>
        <v>0</v>
      </c>
      <c r="AA1797" s="26">
        <f t="shared" si="592"/>
        <v>8</v>
      </c>
      <c r="AB1797" s="26">
        <f t="shared" si="593"/>
        <v>96</v>
      </c>
      <c r="AC1797" s="73">
        <f t="shared" si="594"/>
        <v>52</v>
      </c>
      <c r="AD1797" s="73">
        <f t="shared" si="595"/>
        <v>33.2</v>
      </c>
      <c r="AE1797" s="73">
        <f t="shared" si="596"/>
        <v>0.16</v>
      </c>
      <c r="AF1797" s="82" t="b">
        <f t="shared" si="597"/>
        <v>1</v>
      </c>
    </row>
    <row r="1798" spans="1:32">
      <c r="A1798" s="83" t="s">
        <v>3685</v>
      </c>
      <c r="B1798" s="35" t="s">
        <v>2892</v>
      </c>
      <c r="C1798" s="35" t="s">
        <v>4802</v>
      </c>
      <c r="D1798" s="35" t="s">
        <v>4805</v>
      </c>
      <c r="E1798" s="58" t="str">
        <f t="shared" si="586"/>
        <v>KG-ARI-1911-00212-05050/42757320B</v>
      </c>
      <c r="F1798" s="20" t="s">
        <v>2894</v>
      </c>
      <c r="G1798" s="20" t="s">
        <v>2895</v>
      </c>
      <c r="H1798" s="45">
        <v>43773</v>
      </c>
      <c r="J1798" s="46">
        <v>96</v>
      </c>
      <c r="K1798" s="67" t="e">
        <f t="shared" si="587"/>
        <v>#DIV/0!</v>
      </c>
      <c r="L1798" s="47">
        <v>6.5</v>
      </c>
      <c r="M1798" s="68">
        <f t="shared" si="588"/>
        <v>0</v>
      </c>
      <c r="N1798" s="46">
        <v>34.5</v>
      </c>
      <c r="O1798" s="46">
        <v>24</v>
      </c>
      <c r="P1798" s="46">
        <v>24.5</v>
      </c>
      <c r="Q1798" s="73">
        <f t="shared" si="589"/>
        <v>0.02</v>
      </c>
      <c r="R1798" s="67">
        <f t="shared" si="590"/>
        <v>0</v>
      </c>
      <c r="S1798" s="74">
        <f t="shared" si="591"/>
        <v>0.1125</v>
      </c>
      <c r="T1798" s="51">
        <v>10.8</v>
      </c>
      <c r="U1798" s="52" t="s">
        <v>3678</v>
      </c>
      <c r="V1798" s="26">
        <f>IF(E1798="","",SUMIF(OUTBOUND!$G:$G,WMS!E1798,OUTBOUND!$L:$L))</f>
        <v>0</v>
      </c>
      <c r="W1798" s="26">
        <f>IF(E1798="","",SUMIF(OUTBOUND!$G:$G,WMS!E1798,OUTBOUND!$M:$M))</f>
        <v>0</v>
      </c>
      <c r="X1798" s="73">
        <f>IF(E1798="","",SUMIF(OUTBOUND!$G:$G,WMS!E1798,OUTBOUND!$O:$O))</f>
        <v>0</v>
      </c>
      <c r="Y1798" s="73">
        <f>IF(E1798="","",SUMIF(OUTBOUND!$G:$G,WMS!E1798,OUTBOUND!$AC:$AC))</f>
        <v>0</v>
      </c>
      <c r="Z1798" s="73">
        <f>IF(E1798="","",SUMIF(OUTBOUND!$G:$G,WMS!E1798,OUTBOUND!$P:$P))</f>
        <v>0</v>
      </c>
      <c r="AA1798" s="26" t="str">
        <f t="shared" si="592"/>
        <v/>
      </c>
      <c r="AB1798" s="26">
        <f t="shared" si="593"/>
        <v>96</v>
      </c>
      <c r="AC1798" s="73">
        <f t="shared" si="594"/>
        <v>0</v>
      </c>
      <c r="AD1798" s="73">
        <f t="shared" si="595"/>
        <v>10.8</v>
      </c>
      <c r="AE1798" s="73">
        <f t="shared" si="596"/>
        <v>0</v>
      </c>
      <c r="AF1798" s="82" t="e">
        <f t="shared" si="597"/>
        <v>#DIV/0!</v>
      </c>
    </row>
    <row r="1799" spans="1:32">
      <c r="A1799" s="83" t="s">
        <v>3685</v>
      </c>
      <c r="B1799" s="35" t="s">
        <v>2892</v>
      </c>
      <c r="C1799" s="35" t="s">
        <v>4802</v>
      </c>
      <c r="D1799" s="35" t="s">
        <v>4451</v>
      </c>
      <c r="E1799" s="58" t="str">
        <f t="shared" si="586"/>
        <v>KG-ARI-1911-00212-05050/42627395A</v>
      </c>
      <c r="F1799" s="20" t="s">
        <v>2894</v>
      </c>
      <c r="G1799" s="20" t="s">
        <v>2911</v>
      </c>
      <c r="H1799" s="45">
        <v>43773</v>
      </c>
      <c r="I1799" s="46">
        <v>22</v>
      </c>
      <c r="J1799" s="46">
        <v>132</v>
      </c>
      <c r="K1799" s="67">
        <f t="shared" si="587"/>
        <v>6</v>
      </c>
      <c r="L1799" s="47">
        <v>4.15</v>
      </c>
      <c r="M1799" s="68">
        <f t="shared" si="588"/>
        <v>91.3</v>
      </c>
      <c r="N1799" s="46">
        <v>39.5</v>
      </c>
      <c r="O1799" s="46">
        <v>28</v>
      </c>
      <c r="P1799" s="46">
        <v>23</v>
      </c>
      <c r="Q1799" s="73">
        <f t="shared" si="589"/>
        <v>0.025</v>
      </c>
      <c r="R1799" s="67">
        <f t="shared" si="590"/>
        <v>0.56</v>
      </c>
      <c r="S1799" s="74">
        <f t="shared" si="591"/>
        <v>0.5</v>
      </c>
      <c r="T1799" s="51">
        <v>66</v>
      </c>
      <c r="U1799" s="52" t="s">
        <v>4238</v>
      </c>
      <c r="V1799" s="26">
        <f>IF(E1799="","",SUMIF(OUTBOUND!$G:$G,WMS!E1799,OUTBOUND!$L:$L))</f>
        <v>0</v>
      </c>
      <c r="W1799" s="26">
        <f>IF(E1799="","",SUMIF(OUTBOUND!$G:$G,WMS!E1799,OUTBOUND!$M:$M))</f>
        <v>0</v>
      </c>
      <c r="X1799" s="73">
        <f>IF(E1799="","",SUMIF(OUTBOUND!$G:$G,WMS!E1799,OUTBOUND!$O:$O))</f>
        <v>0</v>
      </c>
      <c r="Y1799" s="73">
        <f>IF(E1799="","",SUMIF(OUTBOUND!$G:$G,WMS!E1799,OUTBOUND!$AC:$AC))</f>
        <v>0</v>
      </c>
      <c r="Z1799" s="73">
        <f>IF(E1799="","",SUMIF(OUTBOUND!$G:$G,WMS!E1799,OUTBOUND!$P:$P))</f>
        <v>0</v>
      </c>
      <c r="AA1799" s="26">
        <f t="shared" si="592"/>
        <v>22</v>
      </c>
      <c r="AB1799" s="26">
        <f t="shared" si="593"/>
        <v>132</v>
      </c>
      <c r="AC1799" s="73">
        <f t="shared" si="594"/>
        <v>91.3</v>
      </c>
      <c r="AD1799" s="73">
        <f t="shared" si="595"/>
        <v>66</v>
      </c>
      <c r="AE1799" s="73">
        <f t="shared" si="596"/>
        <v>0.56</v>
      </c>
      <c r="AF1799" s="82" t="b">
        <f t="shared" si="597"/>
        <v>1</v>
      </c>
    </row>
    <row r="1800" spans="1:32">
      <c r="A1800" s="83" t="s">
        <v>3685</v>
      </c>
      <c r="B1800" s="35" t="s">
        <v>2892</v>
      </c>
      <c r="C1800" s="35" t="s">
        <v>4802</v>
      </c>
      <c r="D1800" s="35" t="s">
        <v>4452</v>
      </c>
      <c r="E1800" s="58" t="str">
        <f t="shared" si="586"/>
        <v>KG-ARI-1911-00212-05050/42627395B</v>
      </c>
      <c r="F1800" s="20" t="s">
        <v>2894</v>
      </c>
      <c r="G1800" s="20" t="s">
        <v>2896</v>
      </c>
      <c r="H1800" s="45">
        <v>43773</v>
      </c>
      <c r="J1800" s="46">
        <v>132</v>
      </c>
      <c r="K1800" s="67" t="e">
        <f t="shared" si="587"/>
        <v>#DIV/0!</v>
      </c>
      <c r="L1800" s="47">
        <v>4.15</v>
      </c>
      <c r="M1800" s="68">
        <f t="shared" si="588"/>
        <v>0</v>
      </c>
      <c r="N1800" s="46">
        <v>39.5</v>
      </c>
      <c r="O1800" s="46">
        <v>28</v>
      </c>
      <c r="P1800" s="46">
        <v>23</v>
      </c>
      <c r="Q1800" s="73">
        <f t="shared" si="589"/>
        <v>0.025</v>
      </c>
      <c r="R1800" s="67">
        <f t="shared" si="590"/>
        <v>0</v>
      </c>
      <c r="S1800" s="74">
        <f t="shared" si="591"/>
        <v>0.0833333333333333</v>
      </c>
      <c r="T1800" s="51">
        <v>11</v>
      </c>
      <c r="U1800" s="52" t="s">
        <v>4238</v>
      </c>
      <c r="V1800" s="26">
        <f>IF(E1800="","",SUMIF(OUTBOUND!$G:$G,WMS!E1800,OUTBOUND!$L:$L))</f>
        <v>0</v>
      </c>
      <c r="W1800" s="26">
        <f>IF(E1800="","",SUMIF(OUTBOUND!$G:$G,WMS!E1800,OUTBOUND!$M:$M))</f>
        <v>0</v>
      </c>
      <c r="X1800" s="73">
        <f>IF(E1800="","",SUMIF(OUTBOUND!$G:$G,WMS!E1800,OUTBOUND!$O:$O))</f>
        <v>0</v>
      </c>
      <c r="Y1800" s="73">
        <f>IF(E1800="","",SUMIF(OUTBOUND!$G:$G,WMS!E1800,OUTBOUND!$AC:$AC))</f>
        <v>0</v>
      </c>
      <c r="Z1800" s="73">
        <f>IF(E1800="","",SUMIF(OUTBOUND!$G:$G,WMS!E1800,OUTBOUND!$P:$P))</f>
        <v>0</v>
      </c>
      <c r="AA1800" s="26" t="str">
        <f t="shared" si="592"/>
        <v/>
      </c>
      <c r="AB1800" s="26">
        <f t="shared" si="593"/>
        <v>132</v>
      </c>
      <c r="AC1800" s="73">
        <f t="shared" si="594"/>
        <v>0</v>
      </c>
      <c r="AD1800" s="73">
        <f t="shared" si="595"/>
        <v>11</v>
      </c>
      <c r="AE1800" s="73">
        <f t="shared" si="596"/>
        <v>0</v>
      </c>
      <c r="AF1800" s="82" t="e">
        <f t="shared" si="597"/>
        <v>#DIV/0!</v>
      </c>
    </row>
    <row r="1801" spans="1:32">
      <c r="A1801" s="83" t="s">
        <v>3685</v>
      </c>
      <c r="B1801" s="35" t="s">
        <v>2892</v>
      </c>
      <c r="C1801" s="35" t="s">
        <v>4802</v>
      </c>
      <c r="D1801" s="35" t="s">
        <v>4806</v>
      </c>
      <c r="E1801" s="58" t="str">
        <f t="shared" si="586"/>
        <v>KG-ARI-1911-00212-05050/42573685A</v>
      </c>
      <c r="F1801" s="20" t="s">
        <v>2894</v>
      </c>
      <c r="G1801" s="20" t="s">
        <v>2912</v>
      </c>
      <c r="H1801" s="45">
        <v>43773</v>
      </c>
      <c r="I1801" s="46">
        <v>14</v>
      </c>
      <c r="J1801" s="46">
        <v>112</v>
      </c>
      <c r="K1801" s="67">
        <f t="shared" si="587"/>
        <v>8</v>
      </c>
      <c r="L1801" s="47">
        <v>2.8</v>
      </c>
      <c r="M1801" s="68">
        <f t="shared" si="588"/>
        <v>39.2</v>
      </c>
      <c r="N1801" s="46">
        <v>34</v>
      </c>
      <c r="O1801" s="46">
        <v>18</v>
      </c>
      <c r="P1801" s="46">
        <v>17</v>
      </c>
      <c r="Q1801" s="73">
        <f t="shared" si="589"/>
        <v>0.01</v>
      </c>
      <c r="R1801" s="67">
        <f t="shared" si="590"/>
        <v>0.15</v>
      </c>
      <c r="S1801" s="74">
        <f t="shared" si="591"/>
        <v>0.3375</v>
      </c>
      <c r="T1801" s="51">
        <v>37.8</v>
      </c>
      <c r="U1801" s="52" t="s">
        <v>4238</v>
      </c>
      <c r="V1801" s="26">
        <f>IF(E1801="","",SUMIF(OUTBOUND!$G:$G,WMS!E1801,OUTBOUND!$L:$L))</f>
        <v>0</v>
      </c>
      <c r="W1801" s="26">
        <f>IF(E1801="","",SUMIF(OUTBOUND!$G:$G,WMS!E1801,OUTBOUND!$M:$M))</f>
        <v>0</v>
      </c>
      <c r="X1801" s="73">
        <f>IF(E1801="","",SUMIF(OUTBOUND!$G:$G,WMS!E1801,OUTBOUND!$O:$O))</f>
        <v>0</v>
      </c>
      <c r="Y1801" s="73">
        <f>IF(E1801="","",SUMIF(OUTBOUND!$G:$G,WMS!E1801,OUTBOUND!$AC:$AC))</f>
        <v>0</v>
      </c>
      <c r="Z1801" s="73">
        <f>IF(E1801="","",SUMIF(OUTBOUND!$G:$G,WMS!E1801,OUTBOUND!$P:$P))</f>
        <v>0</v>
      </c>
      <c r="AA1801" s="26">
        <f t="shared" si="592"/>
        <v>14</v>
      </c>
      <c r="AB1801" s="26">
        <f t="shared" si="593"/>
        <v>112</v>
      </c>
      <c r="AC1801" s="73">
        <f t="shared" si="594"/>
        <v>39.2</v>
      </c>
      <c r="AD1801" s="73">
        <f t="shared" si="595"/>
        <v>37.8</v>
      </c>
      <c r="AE1801" s="73">
        <f t="shared" si="596"/>
        <v>0.15</v>
      </c>
      <c r="AF1801" s="82" t="b">
        <f t="shared" si="597"/>
        <v>1</v>
      </c>
    </row>
    <row r="1802" spans="1:32">
      <c r="A1802" s="83" t="s">
        <v>3685</v>
      </c>
      <c r="B1802" s="35" t="s">
        <v>2892</v>
      </c>
      <c r="C1802" s="35" t="s">
        <v>4802</v>
      </c>
      <c r="D1802" s="35" t="s">
        <v>4807</v>
      </c>
      <c r="E1802" s="58" t="str">
        <f t="shared" si="586"/>
        <v>KG-ARI-1911-00212-05050/42573685B</v>
      </c>
      <c r="F1802" s="20" t="s">
        <v>2894</v>
      </c>
      <c r="G1802" s="20" t="s">
        <v>2898</v>
      </c>
      <c r="H1802" s="45">
        <v>43773</v>
      </c>
      <c r="J1802" s="46">
        <v>112</v>
      </c>
      <c r="K1802" s="67" t="e">
        <f t="shared" si="587"/>
        <v>#DIV/0!</v>
      </c>
      <c r="L1802" s="47">
        <v>2.8</v>
      </c>
      <c r="M1802" s="68">
        <f t="shared" si="588"/>
        <v>0</v>
      </c>
      <c r="N1802" s="46">
        <v>34</v>
      </c>
      <c r="O1802" s="46">
        <v>18</v>
      </c>
      <c r="P1802" s="46">
        <v>17</v>
      </c>
      <c r="Q1802" s="73">
        <f t="shared" si="589"/>
        <v>0.01</v>
      </c>
      <c r="R1802" s="67">
        <f t="shared" si="590"/>
        <v>0</v>
      </c>
      <c r="S1802" s="74">
        <f t="shared" si="591"/>
        <v>0.0375</v>
      </c>
      <c r="T1802" s="51">
        <v>4.2</v>
      </c>
      <c r="U1802" s="52" t="s">
        <v>4238</v>
      </c>
      <c r="V1802" s="26">
        <f>IF(E1802="","",SUMIF(OUTBOUND!$G:$G,WMS!E1802,OUTBOUND!$L:$L))</f>
        <v>0</v>
      </c>
      <c r="W1802" s="26">
        <f>IF(E1802="","",SUMIF(OUTBOUND!$G:$G,WMS!E1802,OUTBOUND!$M:$M))</f>
        <v>0</v>
      </c>
      <c r="X1802" s="73">
        <f>IF(E1802="","",SUMIF(OUTBOUND!$G:$G,WMS!E1802,OUTBOUND!$O:$O))</f>
        <v>0</v>
      </c>
      <c r="Y1802" s="73">
        <f>IF(E1802="","",SUMIF(OUTBOUND!$G:$G,WMS!E1802,OUTBOUND!$AC:$AC))</f>
        <v>0</v>
      </c>
      <c r="Z1802" s="73">
        <f>IF(E1802="","",SUMIF(OUTBOUND!$G:$G,WMS!E1802,OUTBOUND!$P:$P))</f>
        <v>0</v>
      </c>
      <c r="AA1802" s="26" t="str">
        <f t="shared" si="592"/>
        <v/>
      </c>
      <c r="AB1802" s="26">
        <f t="shared" si="593"/>
        <v>112</v>
      </c>
      <c r="AC1802" s="73">
        <f t="shared" si="594"/>
        <v>0</v>
      </c>
      <c r="AD1802" s="73">
        <f t="shared" si="595"/>
        <v>4.2</v>
      </c>
      <c r="AE1802" s="73">
        <f t="shared" si="596"/>
        <v>0</v>
      </c>
      <c r="AF1802" s="82" t="e">
        <f t="shared" si="597"/>
        <v>#DIV/0!</v>
      </c>
    </row>
    <row r="1803" spans="1:32">
      <c r="A1803" s="83" t="s">
        <v>3685</v>
      </c>
      <c r="B1803" s="35" t="s">
        <v>2892</v>
      </c>
      <c r="C1803" s="35" t="s">
        <v>4802</v>
      </c>
      <c r="D1803" s="35" t="s">
        <v>4808</v>
      </c>
      <c r="E1803" s="58" t="str">
        <f t="shared" si="586"/>
        <v>KG-ARI-1911-00212-05050/42573739A</v>
      </c>
      <c r="F1803" s="20" t="s">
        <v>2894</v>
      </c>
      <c r="G1803" s="20" t="s">
        <v>2914</v>
      </c>
      <c r="H1803" s="45">
        <v>43773</v>
      </c>
      <c r="I1803" s="46">
        <v>13</v>
      </c>
      <c r="J1803" s="46">
        <v>104</v>
      </c>
      <c r="K1803" s="67">
        <f t="shared" si="587"/>
        <v>8</v>
      </c>
      <c r="L1803" s="47">
        <v>2.7</v>
      </c>
      <c r="M1803" s="68">
        <f t="shared" si="588"/>
        <v>35.1</v>
      </c>
      <c r="N1803" s="46">
        <v>35</v>
      </c>
      <c r="O1803" s="46">
        <v>18</v>
      </c>
      <c r="P1803" s="46">
        <v>21</v>
      </c>
      <c r="Q1803" s="73">
        <f t="shared" si="589"/>
        <v>0.013</v>
      </c>
      <c r="R1803" s="67">
        <f t="shared" si="590"/>
        <v>0.17</v>
      </c>
      <c r="S1803" s="74">
        <f t="shared" si="591"/>
        <v>0.25</v>
      </c>
      <c r="T1803" s="51">
        <v>26</v>
      </c>
      <c r="U1803" s="52" t="s">
        <v>4238</v>
      </c>
      <c r="V1803" s="26">
        <f>IF(E1803="","",SUMIF(OUTBOUND!$G:$G,WMS!E1803,OUTBOUND!$L:$L))</f>
        <v>8</v>
      </c>
      <c r="W1803" s="26">
        <f>IF(E1803="","",SUMIF(OUTBOUND!$G:$G,WMS!E1803,OUTBOUND!$M:$M))</f>
        <v>64</v>
      </c>
      <c r="X1803" s="73">
        <f>IF(E1803="","",SUMIF(OUTBOUND!$G:$G,WMS!E1803,OUTBOUND!$O:$O))</f>
        <v>21.6</v>
      </c>
      <c r="Y1803" s="73">
        <f>IF(E1803="","",SUMIF(OUTBOUND!$G:$G,WMS!E1803,OUTBOUND!$AC:$AC))</f>
        <v>16</v>
      </c>
      <c r="Z1803" s="73">
        <f>IF(E1803="","",SUMIF(OUTBOUND!$G:$G,WMS!E1803,OUTBOUND!$P:$P))</f>
        <v>0.104</v>
      </c>
      <c r="AA1803" s="26">
        <f t="shared" si="592"/>
        <v>5</v>
      </c>
      <c r="AB1803" s="26">
        <f t="shared" si="593"/>
        <v>40</v>
      </c>
      <c r="AC1803" s="73">
        <f t="shared" si="594"/>
        <v>13.5</v>
      </c>
      <c r="AD1803" s="73">
        <f t="shared" si="595"/>
        <v>10</v>
      </c>
      <c r="AE1803" s="73">
        <f t="shared" si="596"/>
        <v>0.066</v>
      </c>
      <c r="AF1803" s="82" t="b">
        <f t="shared" si="597"/>
        <v>1</v>
      </c>
    </row>
    <row r="1804" spans="1:32">
      <c r="A1804" s="83" t="s">
        <v>3685</v>
      </c>
      <c r="B1804" s="35" t="s">
        <v>2892</v>
      </c>
      <c r="C1804" s="35" t="s">
        <v>4802</v>
      </c>
      <c r="D1804" s="35" t="s">
        <v>4809</v>
      </c>
      <c r="E1804" s="58" t="str">
        <f t="shared" si="586"/>
        <v>KG-ARI-1911-00212-05050/42573739B</v>
      </c>
      <c r="F1804" s="20" t="s">
        <v>2894</v>
      </c>
      <c r="G1804" s="20" t="s">
        <v>2897</v>
      </c>
      <c r="H1804" s="45">
        <v>43773</v>
      </c>
      <c r="J1804" s="46">
        <v>104</v>
      </c>
      <c r="K1804" s="67" t="e">
        <f t="shared" si="587"/>
        <v>#DIV/0!</v>
      </c>
      <c r="L1804" s="47">
        <v>2.7</v>
      </c>
      <c r="M1804" s="68">
        <f t="shared" si="588"/>
        <v>0</v>
      </c>
      <c r="N1804" s="46">
        <v>35</v>
      </c>
      <c r="O1804" s="46">
        <v>18</v>
      </c>
      <c r="P1804" s="46">
        <v>21</v>
      </c>
      <c r="Q1804" s="73">
        <f t="shared" si="589"/>
        <v>0.013</v>
      </c>
      <c r="R1804" s="67">
        <f t="shared" si="590"/>
        <v>0</v>
      </c>
      <c r="S1804" s="74">
        <f t="shared" si="591"/>
        <v>0.025</v>
      </c>
      <c r="T1804" s="51">
        <v>2.6</v>
      </c>
      <c r="U1804" s="52" t="s">
        <v>4238</v>
      </c>
      <c r="V1804" s="26">
        <f>IF(E1804="","",SUMIF(OUTBOUND!$G:$G,WMS!E1804,OUTBOUND!$L:$L))</f>
        <v>0</v>
      </c>
      <c r="W1804" s="26">
        <f>IF(E1804="","",SUMIF(OUTBOUND!$G:$G,WMS!E1804,OUTBOUND!$M:$M))</f>
        <v>64</v>
      </c>
      <c r="X1804" s="73">
        <f>IF(E1804="","",SUMIF(OUTBOUND!$G:$G,WMS!E1804,OUTBOUND!$O:$O))</f>
        <v>0</v>
      </c>
      <c r="Y1804" s="73">
        <f>IF(E1804="","",SUMIF(OUTBOUND!$G:$G,WMS!E1804,OUTBOUND!$AC:$AC))</f>
        <v>1.6</v>
      </c>
      <c r="Z1804" s="73">
        <f>IF(E1804="","",SUMIF(OUTBOUND!$G:$G,WMS!E1804,OUTBOUND!$P:$P))</f>
        <v>0</v>
      </c>
      <c r="AA1804" s="26" t="str">
        <f t="shared" si="592"/>
        <v/>
      </c>
      <c r="AB1804" s="26">
        <f t="shared" si="593"/>
        <v>40</v>
      </c>
      <c r="AC1804" s="73">
        <f t="shared" si="594"/>
        <v>0</v>
      </c>
      <c r="AD1804" s="73">
        <f t="shared" si="595"/>
        <v>1</v>
      </c>
      <c r="AE1804" s="73">
        <f t="shared" si="596"/>
        <v>0</v>
      </c>
      <c r="AF1804" s="82" t="e">
        <f t="shared" si="597"/>
        <v>#DIV/0!</v>
      </c>
    </row>
    <row r="1805" spans="1:32">
      <c r="A1805" s="83" t="s">
        <v>3685</v>
      </c>
      <c r="B1805" s="35" t="s">
        <v>2892</v>
      </c>
      <c r="C1805" s="35" t="s">
        <v>4802</v>
      </c>
      <c r="D1805" s="35" t="s">
        <v>4810</v>
      </c>
      <c r="E1805" s="58" t="str">
        <f t="shared" si="586"/>
        <v>KG-ARI-1911-00212-05050/42573760A</v>
      </c>
      <c r="F1805" s="20" t="s">
        <v>2894</v>
      </c>
      <c r="G1805" s="20" t="s">
        <v>2916</v>
      </c>
      <c r="H1805" s="45">
        <v>43773</v>
      </c>
      <c r="I1805" s="46">
        <v>11</v>
      </c>
      <c r="J1805" s="46">
        <v>88</v>
      </c>
      <c r="K1805" s="67">
        <f t="shared" si="587"/>
        <v>8</v>
      </c>
      <c r="L1805" s="47">
        <v>2.2</v>
      </c>
      <c r="M1805" s="68">
        <f t="shared" si="588"/>
        <v>24.2</v>
      </c>
      <c r="N1805" s="46">
        <v>24.5</v>
      </c>
      <c r="O1805" s="46">
        <v>15.5</v>
      </c>
      <c r="P1805" s="46">
        <v>15</v>
      </c>
      <c r="Q1805" s="73">
        <f t="shared" si="589"/>
        <v>0.006</v>
      </c>
      <c r="R1805" s="67">
        <f t="shared" si="590"/>
        <v>0.06</v>
      </c>
      <c r="S1805" s="74">
        <f t="shared" si="591"/>
        <v>0.1875</v>
      </c>
      <c r="T1805" s="51">
        <v>16.5</v>
      </c>
      <c r="U1805" s="52" t="s">
        <v>4238</v>
      </c>
      <c r="V1805" s="26">
        <f>IF(E1805="","",SUMIF(OUTBOUND!$G:$G,WMS!E1805,OUTBOUND!$L:$L))</f>
        <v>8</v>
      </c>
      <c r="W1805" s="26">
        <f>IF(E1805="","",SUMIF(OUTBOUND!$G:$G,WMS!E1805,OUTBOUND!$M:$M))</f>
        <v>64</v>
      </c>
      <c r="X1805" s="73">
        <f>IF(E1805="","",SUMIF(OUTBOUND!$G:$G,WMS!E1805,OUTBOUND!$O:$O))</f>
        <v>17.6</v>
      </c>
      <c r="Y1805" s="73">
        <f>IF(E1805="","",SUMIF(OUTBOUND!$G:$G,WMS!E1805,OUTBOUND!$AC:$AC))</f>
        <v>12</v>
      </c>
      <c r="Z1805" s="73">
        <f>IF(E1805="","",SUMIF(OUTBOUND!$G:$G,WMS!E1805,OUTBOUND!$P:$P))</f>
        <v>0.048</v>
      </c>
      <c r="AA1805" s="26">
        <f t="shared" si="592"/>
        <v>3</v>
      </c>
      <c r="AB1805" s="26">
        <f t="shared" si="593"/>
        <v>24</v>
      </c>
      <c r="AC1805" s="73">
        <f t="shared" si="594"/>
        <v>6.6</v>
      </c>
      <c r="AD1805" s="73">
        <f t="shared" si="595"/>
        <v>4.5</v>
      </c>
      <c r="AE1805" s="73">
        <f t="shared" si="596"/>
        <v>0.012</v>
      </c>
      <c r="AF1805" s="82" t="b">
        <f t="shared" si="597"/>
        <v>1</v>
      </c>
    </row>
    <row r="1806" spans="1:32">
      <c r="A1806" s="83" t="s">
        <v>3685</v>
      </c>
      <c r="B1806" s="35" t="s">
        <v>2892</v>
      </c>
      <c r="C1806" s="35" t="s">
        <v>4802</v>
      </c>
      <c r="D1806" s="35" t="s">
        <v>4811</v>
      </c>
      <c r="E1806" s="58" t="str">
        <f t="shared" si="586"/>
        <v>KG-ARI-1911-00212-05050/42573760B</v>
      </c>
      <c r="F1806" s="20" t="s">
        <v>2894</v>
      </c>
      <c r="G1806" s="20" t="s">
        <v>2898</v>
      </c>
      <c r="H1806" s="45">
        <v>43773</v>
      </c>
      <c r="J1806" s="46">
        <v>88</v>
      </c>
      <c r="K1806" s="67" t="e">
        <f t="shared" si="587"/>
        <v>#DIV/0!</v>
      </c>
      <c r="L1806" s="47">
        <v>2.2</v>
      </c>
      <c r="M1806" s="68">
        <f t="shared" si="588"/>
        <v>0</v>
      </c>
      <c r="N1806" s="46">
        <v>24.5</v>
      </c>
      <c r="O1806" s="46">
        <v>15.5</v>
      </c>
      <c r="P1806" s="46">
        <v>15</v>
      </c>
      <c r="Q1806" s="73">
        <f t="shared" si="589"/>
        <v>0.006</v>
      </c>
      <c r="R1806" s="67">
        <f t="shared" si="590"/>
        <v>0</v>
      </c>
      <c r="S1806" s="74">
        <f t="shared" si="591"/>
        <v>0.0625</v>
      </c>
      <c r="T1806" s="51">
        <v>5.5</v>
      </c>
      <c r="U1806" s="52" t="s">
        <v>4238</v>
      </c>
      <c r="V1806" s="26">
        <f>IF(E1806="","",SUMIF(OUTBOUND!$G:$G,WMS!E1806,OUTBOUND!$L:$L))</f>
        <v>0</v>
      </c>
      <c r="W1806" s="26">
        <f>IF(E1806="","",SUMIF(OUTBOUND!$G:$G,WMS!E1806,OUTBOUND!$M:$M))</f>
        <v>64</v>
      </c>
      <c r="X1806" s="73">
        <f>IF(E1806="","",SUMIF(OUTBOUND!$G:$G,WMS!E1806,OUTBOUND!$O:$O))</f>
        <v>0</v>
      </c>
      <c r="Y1806" s="73">
        <f>IF(E1806="","",SUMIF(OUTBOUND!$G:$G,WMS!E1806,OUTBOUND!$AC:$AC))</f>
        <v>4</v>
      </c>
      <c r="Z1806" s="73">
        <f>IF(E1806="","",SUMIF(OUTBOUND!$G:$G,WMS!E1806,OUTBOUND!$P:$P))</f>
        <v>0</v>
      </c>
      <c r="AA1806" s="26" t="str">
        <f t="shared" si="592"/>
        <v/>
      </c>
      <c r="AB1806" s="26">
        <f t="shared" si="593"/>
        <v>24</v>
      </c>
      <c r="AC1806" s="73">
        <f t="shared" si="594"/>
        <v>0</v>
      </c>
      <c r="AD1806" s="73">
        <f t="shared" si="595"/>
        <v>1.5</v>
      </c>
      <c r="AE1806" s="73">
        <f t="shared" si="596"/>
        <v>0</v>
      </c>
      <c r="AF1806" s="82" t="e">
        <f t="shared" si="597"/>
        <v>#DIV/0!</v>
      </c>
    </row>
    <row r="1807" spans="1:32">
      <c r="A1807" s="83" t="s">
        <v>3685</v>
      </c>
      <c r="B1807" s="35" t="s">
        <v>2892</v>
      </c>
      <c r="C1807" s="35" t="s">
        <v>4802</v>
      </c>
      <c r="D1807" s="35" t="s">
        <v>4812</v>
      </c>
      <c r="E1807" s="58" t="str">
        <f t="shared" si="586"/>
        <v>KG-ARI-1911-00212-05050/42590262A</v>
      </c>
      <c r="F1807" s="20" t="s">
        <v>2894</v>
      </c>
      <c r="G1807" s="20" t="s">
        <v>2918</v>
      </c>
      <c r="H1807" s="45">
        <v>43773</v>
      </c>
      <c r="I1807" s="46">
        <v>23</v>
      </c>
      <c r="J1807" s="46">
        <v>92</v>
      </c>
      <c r="K1807" s="67">
        <f t="shared" si="587"/>
        <v>4</v>
      </c>
      <c r="L1807" s="47">
        <v>4</v>
      </c>
      <c r="M1807" s="68">
        <f t="shared" si="588"/>
        <v>92</v>
      </c>
      <c r="N1807" s="46">
        <v>23</v>
      </c>
      <c r="O1807" s="46">
        <v>23</v>
      </c>
      <c r="P1807" s="46">
        <v>43</v>
      </c>
      <c r="Q1807" s="73">
        <f t="shared" si="589"/>
        <v>0.023</v>
      </c>
      <c r="R1807" s="67">
        <f t="shared" si="590"/>
        <v>0.52</v>
      </c>
      <c r="S1807" s="74">
        <f t="shared" si="591"/>
        <v>0.925</v>
      </c>
      <c r="T1807" s="51">
        <v>85.1</v>
      </c>
      <c r="U1807" s="52" t="s">
        <v>4238</v>
      </c>
      <c r="V1807" s="26">
        <f>IF(E1807="","",SUMIF(OUTBOUND!$G:$G,WMS!E1807,OUTBOUND!$L:$L))</f>
        <v>1</v>
      </c>
      <c r="W1807" s="26">
        <f>IF(E1807="","",SUMIF(OUTBOUND!$G:$G,WMS!E1807,OUTBOUND!$M:$M))</f>
        <v>4</v>
      </c>
      <c r="X1807" s="73">
        <f>IF(E1807="","",SUMIF(OUTBOUND!$G:$G,WMS!E1807,OUTBOUND!$O:$O))</f>
        <v>4</v>
      </c>
      <c r="Y1807" s="73">
        <f>IF(E1807="","",SUMIF(OUTBOUND!$G:$G,WMS!E1807,OUTBOUND!$AC:$AC))</f>
        <v>3.7</v>
      </c>
      <c r="Z1807" s="73">
        <f>IF(E1807="","",SUMIF(OUTBOUND!$G:$G,WMS!E1807,OUTBOUND!$P:$P))</f>
        <v>0.023</v>
      </c>
      <c r="AA1807" s="26">
        <f t="shared" si="592"/>
        <v>22</v>
      </c>
      <c r="AB1807" s="26">
        <f t="shared" si="593"/>
        <v>88</v>
      </c>
      <c r="AC1807" s="73">
        <f t="shared" si="594"/>
        <v>88</v>
      </c>
      <c r="AD1807" s="73">
        <f t="shared" si="595"/>
        <v>81.4</v>
      </c>
      <c r="AE1807" s="73">
        <f t="shared" si="596"/>
        <v>0.497</v>
      </c>
      <c r="AF1807" s="82" t="b">
        <f t="shared" si="597"/>
        <v>1</v>
      </c>
    </row>
    <row r="1808" spans="1:32">
      <c r="A1808" s="83" t="s">
        <v>3685</v>
      </c>
      <c r="B1808" s="35" t="s">
        <v>2892</v>
      </c>
      <c r="C1808" s="35" t="s">
        <v>4802</v>
      </c>
      <c r="D1808" s="35" t="s">
        <v>4813</v>
      </c>
      <c r="E1808" s="58" t="str">
        <f t="shared" si="586"/>
        <v>KG-ARI-1911-00212-05050/42590262B</v>
      </c>
      <c r="F1808" s="20" t="s">
        <v>2894</v>
      </c>
      <c r="G1808" s="20" t="s">
        <v>2898</v>
      </c>
      <c r="H1808" s="45">
        <v>43773</v>
      </c>
      <c r="J1808" s="46">
        <v>92</v>
      </c>
      <c r="K1808" s="67" t="e">
        <f t="shared" si="587"/>
        <v>#DIV/0!</v>
      </c>
      <c r="L1808" s="47">
        <v>4</v>
      </c>
      <c r="M1808" s="68">
        <f t="shared" si="588"/>
        <v>0</v>
      </c>
      <c r="N1808" s="46">
        <v>23</v>
      </c>
      <c r="O1808" s="46">
        <v>23</v>
      </c>
      <c r="P1808" s="46">
        <v>43</v>
      </c>
      <c r="Q1808" s="73">
        <f t="shared" si="589"/>
        <v>0.023</v>
      </c>
      <c r="R1808" s="67">
        <f t="shared" si="590"/>
        <v>0</v>
      </c>
      <c r="S1808" s="74">
        <f t="shared" si="591"/>
        <v>0.075</v>
      </c>
      <c r="T1808" s="51">
        <v>6.9</v>
      </c>
      <c r="U1808" s="52" t="s">
        <v>4238</v>
      </c>
      <c r="V1808" s="26">
        <f>IF(E1808="","",SUMIF(OUTBOUND!$G:$G,WMS!E1808,OUTBOUND!$L:$L))</f>
        <v>0</v>
      </c>
      <c r="W1808" s="26">
        <f>IF(E1808="","",SUMIF(OUTBOUND!$G:$G,WMS!E1808,OUTBOUND!$M:$M))</f>
        <v>4</v>
      </c>
      <c r="X1808" s="73">
        <f>IF(E1808="","",SUMIF(OUTBOUND!$G:$G,WMS!E1808,OUTBOUND!$O:$O))</f>
        <v>0</v>
      </c>
      <c r="Y1808" s="73">
        <f>IF(E1808="","",SUMIF(OUTBOUND!$G:$G,WMS!E1808,OUTBOUND!$AC:$AC))</f>
        <v>0.3</v>
      </c>
      <c r="Z1808" s="73">
        <f>IF(E1808="","",SUMIF(OUTBOUND!$G:$G,WMS!E1808,OUTBOUND!$P:$P))</f>
        <v>0</v>
      </c>
      <c r="AA1808" s="26" t="str">
        <f t="shared" si="592"/>
        <v/>
      </c>
      <c r="AB1808" s="26">
        <f t="shared" si="593"/>
        <v>88</v>
      </c>
      <c r="AC1808" s="73">
        <f t="shared" si="594"/>
        <v>0</v>
      </c>
      <c r="AD1808" s="73">
        <f t="shared" si="595"/>
        <v>6.6</v>
      </c>
      <c r="AE1808" s="73">
        <f t="shared" si="596"/>
        <v>0</v>
      </c>
      <c r="AF1808" s="82" t="e">
        <f t="shared" si="597"/>
        <v>#DIV/0!</v>
      </c>
    </row>
    <row r="1809" spans="1:32">
      <c r="A1809" s="43" t="s">
        <v>3685</v>
      </c>
      <c r="B1809" s="19" t="s">
        <v>2920</v>
      </c>
      <c r="C1809" s="19" t="s">
        <v>4814</v>
      </c>
      <c r="D1809" s="19" t="s">
        <v>4648</v>
      </c>
      <c r="E1809" s="58" t="str">
        <f t="shared" si="586"/>
        <v>KG-ARI-2003-00225-05819/42282488</v>
      </c>
      <c r="F1809" s="19" t="s">
        <v>2922</v>
      </c>
      <c r="G1809" s="19" t="s">
        <v>2926</v>
      </c>
      <c r="H1809" s="45">
        <v>43775</v>
      </c>
      <c r="I1809" s="46">
        <v>2</v>
      </c>
      <c r="J1809" s="46">
        <v>24</v>
      </c>
      <c r="K1809" s="67">
        <f t="shared" si="587"/>
        <v>12</v>
      </c>
      <c r="L1809" s="47">
        <v>1.8</v>
      </c>
      <c r="M1809" s="68">
        <f t="shared" si="588"/>
        <v>3.6</v>
      </c>
      <c r="N1809" s="46">
        <v>41.5</v>
      </c>
      <c r="O1809" s="46">
        <v>27.5</v>
      </c>
      <c r="P1809" s="46">
        <v>16.5</v>
      </c>
      <c r="Q1809" s="73">
        <f t="shared" si="589"/>
        <v>0.019</v>
      </c>
      <c r="R1809" s="67">
        <f t="shared" si="590"/>
        <v>0.04</v>
      </c>
      <c r="S1809" s="74">
        <f t="shared" si="591"/>
        <v>0.105</v>
      </c>
      <c r="T1809" s="51">
        <v>2.52</v>
      </c>
      <c r="U1809" s="52" t="s">
        <v>4421</v>
      </c>
      <c r="V1809" s="26">
        <f>IF(E1809="","",SUMIF(OUTBOUND!$G:$G,WMS!E1809,OUTBOUND!$L:$L))</f>
        <v>0</v>
      </c>
      <c r="W1809" s="26">
        <f>IF(E1809="","",SUMIF(OUTBOUND!$G:$G,WMS!E1809,OUTBOUND!$M:$M))</f>
        <v>0</v>
      </c>
      <c r="X1809" s="73">
        <f>IF(E1809="","",SUMIF(OUTBOUND!$G:$G,WMS!E1809,OUTBOUND!$O:$O))</f>
        <v>0</v>
      </c>
      <c r="Y1809" s="73">
        <f>IF(E1809="","",SUMIF(OUTBOUND!$G:$G,WMS!E1809,OUTBOUND!$AC:$AC))</f>
        <v>0</v>
      </c>
      <c r="Z1809" s="73">
        <f>IF(E1809="","",SUMIF(OUTBOUND!$G:$G,WMS!E1809,OUTBOUND!$P:$P))</f>
        <v>0</v>
      </c>
      <c r="AA1809" s="26">
        <f t="shared" si="592"/>
        <v>2</v>
      </c>
      <c r="AB1809" s="26">
        <f t="shared" si="593"/>
        <v>24</v>
      </c>
      <c r="AC1809" s="73">
        <f t="shared" si="594"/>
        <v>3.6</v>
      </c>
      <c r="AD1809" s="73">
        <f t="shared" si="595"/>
        <v>2.52</v>
      </c>
      <c r="AE1809" s="73">
        <f t="shared" si="596"/>
        <v>0.04</v>
      </c>
      <c r="AF1809" s="82" t="b">
        <f t="shared" si="597"/>
        <v>1</v>
      </c>
    </row>
    <row r="1810" spans="1:32">
      <c r="A1810" s="43" t="s">
        <v>3685</v>
      </c>
      <c r="B1810" s="19" t="s">
        <v>2920</v>
      </c>
      <c r="C1810" s="19" t="s">
        <v>4814</v>
      </c>
      <c r="D1810" s="19" t="s">
        <v>4815</v>
      </c>
      <c r="E1810" s="58" t="str">
        <f t="shared" si="586"/>
        <v>KG-ARI-2003-00225-05819/42424321</v>
      </c>
      <c r="F1810" s="19" t="s">
        <v>2922</v>
      </c>
      <c r="G1810" s="19" t="s">
        <v>2924</v>
      </c>
      <c r="H1810" s="45">
        <v>43775</v>
      </c>
      <c r="I1810" s="46">
        <v>3</v>
      </c>
      <c r="J1810" s="46">
        <v>36</v>
      </c>
      <c r="K1810" s="67">
        <f t="shared" si="587"/>
        <v>12</v>
      </c>
      <c r="L1810" s="47">
        <v>1.2</v>
      </c>
      <c r="M1810" s="68">
        <f t="shared" si="588"/>
        <v>3.6</v>
      </c>
      <c r="N1810" s="46">
        <v>28</v>
      </c>
      <c r="O1810" s="46">
        <v>25</v>
      </c>
      <c r="P1810" s="46">
        <v>18</v>
      </c>
      <c r="Q1810" s="73">
        <f t="shared" si="589"/>
        <v>0.013</v>
      </c>
      <c r="R1810" s="67">
        <f t="shared" si="590"/>
        <v>0.04</v>
      </c>
      <c r="S1810" s="74">
        <f t="shared" si="591"/>
        <v>0.0583333333333333</v>
      </c>
      <c r="T1810" s="51">
        <v>2.1</v>
      </c>
      <c r="U1810" s="52" t="s">
        <v>4421</v>
      </c>
      <c r="V1810" s="26">
        <f>IF(E1810="","",SUMIF(OUTBOUND!$G:$G,WMS!E1810,OUTBOUND!$L:$L))</f>
        <v>0</v>
      </c>
      <c r="W1810" s="26">
        <f>IF(E1810="","",SUMIF(OUTBOUND!$G:$G,WMS!E1810,OUTBOUND!$M:$M))</f>
        <v>0</v>
      </c>
      <c r="X1810" s="73">
        <f>IF(E1810="","",SUMIF(OUTBOUND!$G:$G,WMS!E1810,OUTBOUND!$O:$O))</f>
        <v>0</v>
      </c>
      <c r="Y1810" s="73">
        <f>IF(E1810="","",SUMIF(OUTBOUND!$G:$G,WMS!E1810,OUTBOUND!$AC:$AC))</f>
        <v>0</v>
      </c>
      <c r="Z1810" s="73">
        <f>IF(E1810="","",SUMIF(OUTBOUND!$G:$G,WMS!E1810,OUTBOUND!$P:$P))</f>
        <v>0</v>
      </c>
      <c r="AA1810" s="26">
        <f t="shared" si="592"/>
        <v>3</v>
      </c>
      <c r="AB1810" s="26">
        <f t="shared" si="593"/>
        <v>36</v>
      </c>
      <c r="AC1810" s="73">
        <f t="shared" si="594"/>
        <v>3.6</v>
      </c>
      <c r="AD1810" s="73">
        <f t="shared" si="595"/>
        <v>2.1</v>
      </c>
      <c r="AE1810" s="73">
        <f t="shared" si="596"/>
        <v>0.04</v>
      </c>
      <c r="AF1810" s="82" t="b">
        <f t="shared" si="597"/>
        <v>1</v>
      </c>
    </row>
    <row r="1811" spans="1:32">
      <c r="A1811" s="43" t="s">
        <v>3685</v>
      </c>
      <c r="B1811" s="19" t="s">
        <v>2920</v>
      </c>
      <c r="C1811" s="19" t="s">
        <v>4814</v>
      </c>
      <c r="D1811" s="19" t="s">
        <v>4385</v>
      </c>
      <c r="E1811" s="58" t="str">
        <f t="shared" si="586"/>
        <v>KG-ARI-2003-00225-05819/42477303</v>
      </c>
      <c r="F1811" s="19" t="s">
        <v>2922</v>
      </c>
      <c r="G1811" s="19" t="s">
        <v>2923</v>
      </c>
      <c r="H1811" s="45">
        <v>43775</v>
      </c>
      <c r="I1811" s="46">
        <v>3</v>
      </c>
      <c r="J1811" s="46">
        <v>18</v>
      </c>
      <c r="K1811" s="67">
        <f t="shared" si="587"/>
        <v>6</v>
      </c>
      <c r="L1811" s="47">
        <v>4.15</v>
      </c>
      <c r="M1811" s="68">
        <f t="shared" si="588"/>
        <v>12.45</v>
      </c>
      <c r="N1811" s="46">
        <v>47.5</v>
      </c>
      <c r="O1811" s="46">
        <v>39.5</v>
      </c>
      <c r="P1811" s="46">
        <v>42.5</v>
      </c>
      <c r="Q1811" s="73">
        <f t="shared" si="589"/>
        <v>0.08</v>
      </c>
      <c r="R1811" s="67">
        <f t="shared" si="590"/>
        <v>0.24</v>
      </c>
      <c r="S1811" s="74">
        <f t="shared" si="591"/>
        <v>0.416666666666667</v>
      </c>
      <c r="T1811" s="51">
        <v>7.5</v>
      </c>
      <c r="U1811" s="52" t="s">
        <v>4421</v>
      </c>
      <c r="V1811" s="26">
        <f>IF(E1811="","",SUMIF(OUTBOUND!$G:$G,WMS!E1811,OUTBOUND!$L:$L))</f>
        <v>0</v>
      </c>
      <c r="W1811" s="26">
        <f>IF(E1811="","",SUMIF(OUTBOUND!$G:$G,WMS!E1811,OUTBOUND!$M:$M))</f>
        <v>0</v>
      </c>
      <c r="X1811" s="73">
        <f>IF(E1811="","",SUMIF(OUTBOUND!$G:$G,WMS!E1811,OUTBOUND!$O:$O))</f>
        <v>0</v>
      </c>
      <c r="Y1811" s="73">
        <f>IF(E1811="","",SUMIF(OUTBOUND!$G:$G,WMS!E1811,OUTBOUND!$AC:$AC))</f>
        <v>0</v>
      </c>
      <c r="Z1811" s="73">
        <f>IF(E1811="","",SUMIF(OUTBOUND!$G:$G,WMS!E1811,OUTBOUND!$P:$P))</f>
        <v>0</v>
      </c>
      <c r="AA1811" s="26">
        <f t="shared" si="592"/>
        <v>3</v>
      </c>
      <c r="AB1811" s="26">
        <f t="shared" si="593"/>
        <v>18</v>
      </c>
      <c r="AC1811" s="73">
        <f t="shared" si="594"/>
        <v>12.45</v>
      </c>
      <c r="AD1811" s="73">
        <f t="shared" si="595"/>
        <v>7.5</v>
      </c>
      <c r="AE1811" s="73">
        <f t="shared" si="596"/>
        <v>0.24</v>
      </c>
      <c r="AF1811" s="82" t="b">
        <f t="shared" si="597"/>
        <v>1</v>
      </c>
    </row>
    <row r="1812" spans="1:32">
      <c r="A1812" s="43" t="s">
        <v>3685</v>
      </c>
      <c r="B1812" s="19" t="s">
        <v>2927</v>
      </c>
      <c r="C1812" s="19" t="s">
        <v>4816</v>
      </c>
      <c r="D1812" s="19" t="s">
        <v>4817</v>
      </c>
      <c r="E1812" s="58" t="str">
        <f t="shared" si="586"/>
        <v>KG-ARI-1911-00216-05392/69576775</v>
      </c>
      <c r="F1812" s="19" t="s">
        <v>2929</v>
      </c>
      <c r="G1812" s="19" t="s">
        <v>2930</v>
      </c>
      <c r="H1812" s="45">
        <v>43775</v>
      </c>
      <c r="I1812" s="46">
        <v>1</v>
      </c>
      <c r="J1812" s="46">
        <v>30</v>
      </c>
      <c r="K1812" s="67">
        <f t="shared" si="587"/>
        <v>30</v>
      </c>
      <c r="L1812" s="47">
        <v>6.8</v>
      </c>
      <c r="M1812" s="68">
        <f t="shared" si="588"/>
        <v>6.8</v>
      </c>
      <c r="N1812" s="46">
        <v>46</v>
      </c>
      <c r="O1812" s="46">
        <v>39</v>
      </c>
      <c r="P1812" s="46">
        <v>39</v>
      </c>
      <c r="Q1812" s="73">
        <f t="shared" si="589"/>
        <v>0.07</v>
      </c>
      <c r="R1812" s="67">
        <f t="shared" si="590"/>
        <v>0.07</v>
      </c>
      <c r="S1812" s="74">
        <f t="shared" si="591"/>
        <v>0.19</v>
      </c>
      <c r="T1812" s="51">
        <v>5.7</v>
      </c>
      <c r="U1812" s="52" t="s">
        <v>4156</v>
      </c>
      <c r="V1812" s="26">
        <f>IF(E1812="","",SUMIF(OUTBOUND!$G:$G,WMS!E1812,OUTBOUND!$L:$L))</f>
        <v>0</v>
      </c>
      <c r="W1812" s="26">
        <f>IF(E1812="","",SUMIF(OUTBOUND!$G:$G,WMS!E1812,OUTBOUND!$M:$M))</f>
        <v>0</v>
      </c>
      <c r="X1812" s="73">
        <f>IF(E1812="","",SUMIF(OUTBOUND!$G:$G,WMS!E1812,OUTBOUND!$O:$O))</f>
        <v>0</v>
      </c>
      <c r="Y1812" s="73">
        <f>IF(E1812="","",SUMIF(OUTBOUND!$G:$G,WMS!E1812,OUTBOUND!$AC:$AC))</f>
        <v>0</v>
      </c>
      <c r="Z1812" s="73">
        <f>IF(E1812="","",SUMIF(OUTBOUND!$G:$G,WMS!E1812,OUTBOUND!$P:$P))</f>
        <v>0</v>
      </c>
      <c r="AA1812" s="26">
        <f t="shared" si="592"/>
        <v>1</v>
      </c>
      <c r="AB1812" s="26">
        <f t="shared" si="593"/>
        <v>30</v>
      </c>
      <c r="AC1812" s="73">
        <f t="shared" si="594"/>
        <v>6.8</v>
      </c>
      <c r="AD1812" s="73">
        <f t="shared" si="595"/>
        <v>5.7</v>
      </c>
      <c r="AE1812" s="73">
        <f t="shared" si="596"/>
        <v>0.07</v>
      </c>
      <c r="AF1812" s="82" t="b">
        <f t="shared" si="597"/>
        <v>1</v>
      </c>
    </row>
    <row r="1813" spans="1:32">
      <c r="A1813" s="43" t="s">
        <v>3685</v>
      </c>
      <c r="B1813" s="19" t="s">
        <v>2927</v>
      </c>
      <c r="C1813" s="19" t="s">
        <v>4816</v>
      </c>
      <c r="D1813" s="19" t="s">
        <v>4818</v>
      </c>
      <c r="E1813" s="58" t="str">
        <f t="shared" si="586"/>
        <v>KG-ARI-1911-00216-05392/69576805</v>
      </c>
      <c r="F1813" s="19" t="s">
        <v>2929</v>
      </c>
      <c r="G1813" s="19" t="s">
        <v>2930</v>
      </c>
      <c r="H1813" s="45">
        <v>43775</v>
      </c>
      <c r="I1813" s="46">
        <v>1</v>
      </c>
      <c r="J1813" s="46">
        <v>30</v>
      </c>
      <c r="K1813" s="67">
        <f t="shared" si="587"/>
        <v>30</v>
      </c>
      <c r="L1813" s="47">
        <v>7.7</v>
      </c>
      <c r="M1813" s="68">
        <f t="shared" si="588"/>
        <v>7.7</v>
      </c>
      <c r="N1813" s="46">
        <v>46</v>
      </c>
      <c r="O1813" s="46">
        <v>39</v>
      </c>
      <c r="P1813" s="46">
        <v>39</v>
      </c>
      <c r="Q1813" s="73">
        <f t="shared" si="589"/>
        <v>0.07</v>
      </c>
      <c r="R1813" s="67">
        <f t="shared" si="590"/>
        <v>0.07</v>
      </c>
      <c r="S1813" s="74">
        <f t="shared" si="591"/>
        <v>0.22</v>
      </c>
      <c r="T1813" s="51">
        <v>6.6</v>
      </c>
      <c r="U1813" s="52" t="s">
        <v>4156</v>
      </c>
      <c r="V1813" s="26">
        <f>IF(E1813="","",SUMIF(OUTBOUND!$G:$G,WMS!E1813,OUTBOUND!$L:$L))</f>
        <v>0</v>
      </c>
      <c r="W1813" s="26">
        <f>IF(E1813="","",SUMIF(OUTBOUND!$G:$G,WMS!E1813,OUTBOUND!$M:$M))</f>
        <v>0</v>
      </c>
      <c r="X1813" s="73">
        <f>IF(E1813="","",SUMIF(OUTBOUND!$G:$G,WMS!E1813,OUTBOUND!$O:$O))</f>
        <v>0</v>
      </c>
      <c r="Y1813" s="73">
        <f>IF(E1813="","",SUMIF(OUTBOUND!$G:$G,WMS!E1813,OUTBOUND!$AC:$AC))</f>
        <v>0</v>
      </c>
      <c r="Z1813" s="73">
        <f>IF(E1813="","",SUMIF(OUTBOUND!$G:$G,WMS!E1813,OUTBOUND!$P:$P))</f>
        <v>0</v>
      </c>
      <c r="AA1813" s="26">
        <f t="shared" si="592"/>
        <v>1</v>
      </c>
      <c r="AB1813" s="26">
        <f t="shared" si="593"/>
        <v>30</v>
      </c>
      <c r="AC1813" s="73">
        <f t="shared" si="594"/>
        <v>7.7</v>
      </c>
      <c r="AD1813" s="73">
        <f t="shared" si="595"/>
        <v>6.6</v>
      </c>
      <c r="AE1813" s="73">
        <f t="shared" si="596"/>
        <v>0.07</v>
      </c>
      <c r="AF1813" s="82" t="b">
        <f t="shared" si="597"/>
        <v>1</v>
      </c>
    </row>
    <row r="1814" spans="1:32">
      <c r="A1814" s="43" t="s">
        <v>3685</v>
      </c>
      <c r="B1814" s="19" t="s">
        <v>2927</v>
      </c>
      <c r="C1814" s="19" t="s">
        <v>4816</v>
      </c>
      <c r="D1814" s="19" t="s">
        <v>4819</v>
      </c>
      <c r="E1814" s="58" t="str">
        <f t="shared" si="586"/>
        <v>KG-ARI-1911-00216-05392/69576799</v>
      </c>
      <c r="F1814" s="19" t="s">
        <v>2929</v>
      </c>
      <c r="G1814" s="19" t="s">
        <v>2930</v>
      </c>
      <c r="H1814" s="45">
        <v>43775</v>
      </c>
      <c r="I1814" s="46">
        <v>1</v>
      </c>
      <c r="J1814" s="46">
        <v>30</v>
      </c>
      <c r="K1814" s="67">
        <f t="shared" si="587"/>
        <v>30</v>
      </c>
      <c r="L1814" s="47">
        <v>6.4</v>
      </c>
      <c r="M1814" s="68">
        <f t="shared" si="588"/>
        <v>6.4</v>
      </c>
      <c r="N1814" s="46">
        <v>46</v>
      </c>
      <c r="O1814" s="46">
        <v>39</v>
      </c>
      <c r="P1814" s="46">
        <v>39</v>
      </c>
      <c r="Q1814" s="73">
        <f t="shared" si="589"/>
        <v>0.07</v>
      </c>
      <c r="R1814" s="67">
        <f t="shared" si="590"/>
        <v>0.07</v>
      </c>
      <c r="S1814" s="74">
        <f t="shared" si="591"/>
        <v>0.175</v>
      </c>
      <c r="T1814" s="51">
        <v>5.25</v>
      </c>
      <c r="U1814" s="52" t="s">
        <v>4156</v>
      </c>
      <c r="V1814" s="26">
        <f>IF(E1814="","",SUMIF(OUTBOUND!$G:$G,WMS!E1814,OUTBOUND!$L:$L))</f>
        <v>0</v>
      </c>
      <c r="W1814" s="26">
        <f>IF(E1814="","",SUMIF(OUTBOUND!$G:$G,WMS!E1814,OUTBOUND!$M:$M))</f>
        <v>0</v>
      </c>
      <c r="X1814" s="73">
        <f>IF(E1814="","",SUMIF(OUTBOUND!$G:$G,WMS!E1814,OUTBOUND!$O:$O))</f>
        <v>0</v>
      </c>
      <c r="Y1814" s="73">
        <f>IF(E1814="","",SUMIF(OUTBOUND!$G:$G,WMS!E1814,OUTBOUND!$AC:$AC))</f>
        <v>0</v>
      </c>
      <c r="Z1814" s="73">
        <f>IF(E1814="","",SUMIF(OUTBOUND!$G:$G,WMS!E1814,OUTBOUND!$P:$P))</f>
        <v>0</v>
      </c>
      <c r="AA1814" s="26">
        <f t="shared" si="592"/>
        <v>1</v>
      </c>
      <c r="AB1814" s="26">
        <f t="shared" si="593"/>
        <v>30</v>
      </c>
      <c r="AC1814" s="73">
        <f t="shared" si="594"/>
        <v>6.4</v>
      </c>
      <c r="AD1814" s="73">
        <f t="shared" si="595"/>
        <v>5.25</v>
      </c>
      <c r="AE1814" s="73">
        <f t="shared" si="596"/>
        <v>0.07</v>
      </c>
      <c r="AF1814" s="82" t="b">
        <f t="shared" si="597"/>
        <v>1</v>
      </c>
    </row>
    <row r="1815" spans="1:32">
      <c r="A1815" s="43" t="s">
        <v>3685</v>
      </c>
      <c r="B1815" s="19" t="s">
        <v>2927</v>
      </c>
      <c r="C1815" s="19" t="s">
        <v>4816</v>
      </c>
      <c r="D1815" s="19" t="s">
        <v>4820</v>
      </c>
      <c r="E1815" s="58" t="str">
        <f t="shared" si="586"/>
        <v>KG-ARI-1911-00216-05392/69576768</v>
      </c>
      <c r="F1815" s="19" t="s">
        <v>2929</v>
      </c>
      <c r="G1815" s="19" t="s">
        <v>2930</v>
      </c>
      <c r="H1815" s="45">
        <v>43775</v>
      </c>
      <c r="I1815" s="46">
        <v>1</v>
      </c>
      <c r="J1815" s="46">
        <v>30</v>
      </c>
      <c r="K1815" s="67">
        <f t="shared" si="587"/>
        <v>30</v>
      </c>
      <c r="L1815" s="47">
        <v>8.6</v>
      </c>
      <c r="M1815" s="68">
        <f t="shared" si="588"/>
        <v>8.6</v>
      </c>
      <c r="N1815" s="46">
        <v>46</v>
      </c>
      <c r="O1815" s="46">
        <v>39</v>
      </c>
      <c r="P1815" s="46">
        <v>39</v>
      </c>
      <c r="Q1815" s="73">
        <f t="shared" si="589"/>
        <v>0.07</v>
      </c>
      <c r="R1815" s="67">
        <f t="shared" si="590"/>
        <v>0.07</v>
      </c>
      <c r="S1815" s="74">
        <f t="shared" si="591"/>
        <v>0.25</v>
      </c>
      <c r="T1815" s="51">
        <v>7.5</v>
      </c>
      <c r="U1815" s="52" t="s">
        <v>4156</v>
      </c>
      <c r="V1815" s="26">
        <f>IF(E1815="","",SUMIF(OUTBOUND!$G:$G,WMS!E1815,OUTBOUND!$L:$L))</f>
        <v>0</v>
      </c>
      <c r="W1815" s="26">
        <f>IF(E1815="","",SUMIF(OUTBOUND!$G:$G,WMS!E1815,OUTBOUND!$M:$M))</f>
        <v>0</v>
      </c>
      <c r="X1815" s="73">
        <f>IF(E1815="","",SUMIF(OUTBOUND!$G:$G,WMS!E1815,OUTBOUND!$O:$O))</f>
        <v>0</v>
      </c>
      <c r="Y1815" s="73">
        <f>IF(E1815="","",SUMIF(OUTBOUND!$G:$G,WMS!E1815,OUTBOUND!$AC:$AC))</f>
        <v>0</v>
      </c>
      <c r="Z1815" s="73">
        <f>IF(E1815="","",SUMIF(OUTBOUND!$G:$G,WMS!E1815,OUTBOUND!$P:$P))</f>
        <v>0</v>
      </c>
      <c r="AA1815" s="26">
        <f t="shared" si="592"/>
        <v>1</v>
      </c>
      <c r="AB1815" s="26">
        <f t="shared" si="593"/>
        <v>30</v>
      </c>
      <c r="AC1815" s="73">
        <f t="shared" si="594"/>
        <v>8.6</v>
      </c>
      <c r="AD1815" s="73">
        <f t="shared" si="595"/>
        <v>7.5</v>
      </c>
      <c r="AE1815" s="73">
        <f t="shared" si="596"/>
        <v>0.07</v>
      </c>
      <c r="AF1815" s="82" t="b">
        <f t="shared" si="597"/>
        <v>1</v>
      </c>
    </row>
    <row r="1816" spans="1:32">
      <c r="A1816" s="43" t="s">
        <v>3685</v>
      </c>
      <c r="B1816" s="19" t="s">
        <v>2927</v>
      </c>
      <c r="C1816" s="19" t="s">
        <v>4816</v>
      </c>
      <c r="D1816" s="19" t="s">
        <v>4821</v>
      </c>
      <c r="E1816" s="58" t="str">
        <f t="shared" si="586"/>
        <v>KG-ARI-1911-00216-05392/69576782</v>
      </c>
      <c r="F1816" s="19" t="s">
        <v>2929</v>
      </c>
      <c r="G1816" s="19" t="s">
        <v>2930</v>
      </c>
      <c r="H1816" s="45">
        <v>43775</v>
      </c>
      <c r="I1816" s="46">
        <v>1</v>
      </c>
      <c r="J1816" s="46">
        <v>30</v>
      </c>
      <c r="K1816" s="67">
        <f t="shared" si="587"/>
        <v>30</v>
      </c>
      <c r="L1816" s="47">
        <v>8.2</v>
      </c>
      <c r="M1816" s="68">
        <f t="shared" si="588"/>
        <v>8.2</v>
      </c>
      <c r="N1816" s="46">
        <v>46</v>
      </c>
      <c r="O1816" s="46">
        <v>39</v>
      </c>
      <c r="P1816" s="46">
        <v>39</v>
      </c>
      <c r="Q1816" s="73">
        <f t="shared" si="589"/>
        <v>0.07</v>
      </c>
      <c r="R1816" s="67">
        <f t="shared" si="590"/>
        <v>0.07</v>
      </c>
      <c r="S1816" s="74">
        <f t="shared" si="591"/>
        <v>0.235</v>
      </c>
      <c r="T1816" s="51">
        <v>7.05</v>
      </c>
      <c r="U1816" s="52" t="s">
        <v>4156</v>
      </c>
      <c r="V1816" s="26">
        <f>IF(E1816="","",SUMIF(OUTBOUND!$G:$G,WMS!E1816,OUTBOUND!$L:$L))</f>
        <v>0</v>
      </c>
      <c r="W1816" s="26">
        <f>IF(E1816="","",SUMIF(OUTBOUND!$G:$G,WMS!E1816,OUTBOUND!$M:$M))</f>
        <v>0</v>
      </c>
      <c r="X1816" s="73">
        <f>IF(E1816="","",SUMIF(OUTBOUND!$G:$G,WMS!E1816,OUTBOUND!$O:$O))</f>
        <v>0</v>
      </c>
      <c r="Y1816" s="73">
        <f>IF(E1816="","",SUMIF(OUTBOUND!$G:$G,WMS!E1816,OUTBOUND!$AC:$AC))</f>
        <v>0</v>
      </c>
      <c r="Z1816" s="73">
        <f>IF(E1816="","",SUMIF(OUTBOUND!$G:$G,WMS!E1816,OUTBOUND!$P:$P))</f>
        <v>0</v>
      </c>
      <c r="AA1816" s="26">
        <f t="shared" si="592"/>
        <v>1</v>
      </c>
      <c r="AB1816" s="26">
        <f t="shared" si="593"/>
        <v>30</v>
      </c>
      <c r="AC1816" s="73">
        <f t="shared" si="594"/>
        <v>8.2</v>
      </c>
      <c r="AD1816" s="73">
        <f t="shared" si="595"/>
        <v>7.05</v>
      </c>
      <c r="AE1816" s="73">
        <f t="shared" si="596"/>
        <v>0.07</v>
      </c>
      <c r="AF1816" s="82" t="b">
        <f t="shared" si="597"/>
        <v>1</v>
      </c>
    </row>
    <row r="1817" spans="1:32">
      <c r="A1817" s="43" t="s">
        <v>3685</v>
      </c>
      <c r="B1817" s="19" t="s">
        <v>2927</v>
      </c>
      <c r="C1817" s="19" t="s">
        <v>4816</v>
      </c>
      <c r="D1817" s="19" t="s">
        <v>4822</v>
      </c>
      <c r="E1817" s="58" t="str">
        <f t="shared" si="586"/>
        <v>KG-ARI-1911-00216-05392/69576751</v>
      </c>
      <c r="F1817" s="19" t="s">
        <v>2929</v>
      </c>
      <c r="G1817" s="19" t="s">
        <v>2930</v>
      </c>
      <c r="H1817" s="45">
        <v>43775</v>
      </c>
      <c r="I1817" s="46">
        <v>1</v>
      </c>
      <c r="J1817" s="46">
        <v>30</v>
      </c>
      <c r="K1817" s="67">
        <f t="shared" si="587"/>
        <v>30</v>
      </c>
      <c r="L1817" s="47">
        <v>7.1</v>
      </c>
      <c r="M1817" s="68">
        <f t="shared" si="588"/>
        <v>7.1</v>
      </c>
      <c r="N1817" s="46">
        <v>46</v>
      </c>
      <c r="O1817" s="46">
        <v>39</v>
      </c>
      <c r="P1817" s="46">
        <v>39</v>
      </c>
      <c r="Q1817" s="73">
        <f t="shared" si="589"/>
        <v>0.07</v>
      </c>
      <c r="R1817" s="67">
        <f t="shared" si="590"/>
        <v>0.07</v>
      </c>
      <c r="S1817" s="74">
        <f t="shared" si="591"/>
        <v>0.2</v>
      </c>
      <c r="T1817" s="51">
        <v>6</v>
      </c>
      <c r="U1817" s="52" t="s">
        <v>4156</v>
      </c>
      <c r="V1817" s="26">
        <f>IF(E1817="","",SUMIF(OUTBOUND!$G:$G,WMS!E1817,OUTBOUND!$L:$L))</f>
        <v>0</v>
      </c>
      <c r="W1817" s="26">
        <f>IF(E1817="","",SUMIF(OUTBOUND!$G:$G,WMS!E1817,OUTBOUND!$M:$M))</f>
        <v>0</v>
      </c>
      <c r="X1817" s="73">
        <f>IF(E1817="","",SUMIF(OUTBOUND!$G:$G,WMS!E1817,OUTBOUND!$O:$O))</f>
        <v>0</v>
      </c>
      <c r="Y1817" s="73">
        <f>IF(E1817="","",SUMIF(OUTBOUND!$G:$G,WMS!E1817,OUTBOUND!$AC:$AC))</f>
        <v>0</v>
      </c>
      <c r="Z1817" s="73">
        <f>IF(E1817="","",SUMIF(OUTBOUND!$G:$G,WMS!E1817,OUTBOUND!$P:$P))</f>
        <v>0</v>
      </c>
      <c r="AA1817" s="26">
        <f t="shared" si="592"/>
        <v>1</v>
      </c>
      <c r="AB1817" s="26">
        <f t="shared" si="593"/>
        <v>30</v>
      </c>
      <c r="AC1817" s="73">
        <f t="shared" si="594"/>
        <v>7.1</v>
      </c>
      <c r="AD1817" s="73">
        <f t="shared" si="595"/>
        <v>6</v>
      </c>
      <c r="AE1817" s="73">
        <f t="shared" si="596"/>
        <v>0.07</v>
      </c>
      <c r="AF1817" s="82" t="b">
        <f t="shared" si="597"/>
        <v>1</v>
      </c>
    </row>
    <row r="1818" spans="1:32">
      <c r="A1818" s="43" t="s">
        <v>3685</v>
      </c>
      <c r="B1818" s="19" t="s">
        <v>2927</v>
      </c>
      <c r="C1818" s="19" t="s">
        <v>4816</v>
      </c>
      <c r="D1818" s="19" t="s">
        <v>4823</v>
      </c>
      <c r="E1818" s="58" t="str">
        <f t="shared" si="586"/>
        <v>KG-ARI-1911-00216-05392/MIX143868MUSTARDPA_5392</v>
      </c>
      <c r="F1818" s="19" t="s">
        <v>2929</v>
      </c>
      <c r="G1818" s="19" t="s">
        <v>2931</v>
      </c>
      <c r="H1818" s="45">
        <v>43775</v>
      </c>
      <c r="I1818" s="46">
        <v>4</v>
      </c>
      <c r="J1818" s="46">
        <v>120</v>
      </c>
      <c r="K1818" s="67">
        <f t="shared" si="587"/>
        <v>30</v>
      </c>
      <c r="L1818" s="47">
        <v>4.2</v>
      </c>
      <c r="M1818" s="68">
        <f t="shared" si="588"/>
        <v>16.8</v>
      </c>
      <c r="N1818" s="46">
        <v>43</v>
      </c>
      <c r="O1818" s="46">
        <v>41</v>
      </c>
      <c r="P1818" s="46">
        <v>31</v>
      </c>
      <c r="Q1818" s="73">
        <f t="shared" si="589"/>
        <v>0.055</v>
      </c>
      <c r="R1818" s="67">
        <f t="shared" si="590"/>
        <v>0.22</v>
      </c>
      <c r="S1818" s="74">
        <f t="shared" si="591"/>
        <v>0.108916666666667</v>
      </c>
      <c r="T1818" s="51">
        <v>13.07</v>
      </c>
      <c r="U1818" s="52" t="s">
        <v>4156</v>
      </c>
      <c r="V1818" s="26">
        <f>IF(E1818="","",SUMIF(OUTBOUND!$G:$G,WMS!E1818,OUTBOUND!$L:$L))</f>
        <v>0</v>
      </c>
      <c r="W1818" s="26">
        <f>IF(E1818="","",SUMIF(OUTBOUND!$G:$G,WMS!E1818,OUTBOUND!$M:$M))</f>
        <v>0</v>
      </c>
      <c r="X1818" s="73">
        <f>IF(E1818="","",SUMIF(OUTBOUND!$G:$G,WMS!E1818,OUTBOUND!$O:$O))</f>
        <v>0</v>
      </c>
      <c r="Y1818" s="73">
        <f>IF(E1818="","",SUMIF(OUTBOUND!$G:$G,WMS!E1818,OUTBOUND!$AC:$AC))</f>
        <v>0</v>
      </c>
      <c r="Z1818" s="73">
        <f>IF(E1818="","",SUMIF(OUTBOUND!$G:$G,WMS!E1818,OUTBOUND!$P:$P))</f>
        <v>0</v>
      </c>
      <c r="AA1818" s="26">
        <f t="shared" si="592"/>
        <v>4</v>
      </c>
      <c r="AB1818" s="26">
        <f t="shared" si="593"/>
        <v>120</v>
      </c>
      <c r="AC1818" s="73">
        <f t="shared" si="594"/>
        <v>16.8</v>
      </c>
      <c r="AD1818" s="73">
        <f t="shared" si="595"/>
        <v>13.07</v>
      </c>
      <c r="AE1818" s="73">
        <f t="shared" si="596"/>
        <v>0.22</v>
      </c>
      <c r="AF1818" s="82" t="b">
        <f t="shared" si="597"/>
        <v>1</v>
      </c>
    </row>
    <row r="1819" spans="1:32">
      <c r="A1819" s="43" t="s">
        <v>3685</v>
      </c>
      <c r="B1819" s="19" t="s">
        <v>2927</v>
      </c>
      <c r="C1819" s="19" t="s">
        <v>4816</v>
      </c>
      <c r="D1819" s="19" t="s">
        <v>4824</v>
      </c>
      <c r="E1819" s="58" t="str">
        <f t="shared" si="586"/>
        <v>KG-ARI-1911-00216-05392/MIX143869MUSTARDPA_5392</v>
      </c>
      <c r="F1819" s="19" t="s">
        <v>2929</v>
      </c>
      <c r="G1819" s="19" t="s">
        <v>2932</v>
      </c>
      <c r="H1819" s="45">
        <v>43775</v>
      </c>
      <c r="I1819" s="46">
        <v>4</v>
      </c>
      <c r="J1819" s="46">
        <v>120</v>
      </c>
      <c r="K1819" s="67">
        <f t="shared" si="587"/>
        <v>30</v>
      </c>
      <c r="L1819" s="47">
        <v>3</v>
      </c>
      <c r="M1819" s="68">
        <f t="shared" si="588"/>
        <v>12</v>
      </c>
      <c r="N1819" s="46">
        <v>41</v>
      </c>
      <c r="O1819" s="46">
        <v>36</v>
      </c>
      <c r="P1819" s="46">
        <v>21</v>
      </c>
      <c r="Q1819" s="73">
        <f t="shared" si="589"/>
        <v>0.031</v>
      </c>
      <c r="R1819" s="67">
        <f t="shared" si="590"/>
        <v>0.12</v>
      </c>
      <c r="S1819" s="74">
        <f t="shared" si="591"/>
        <v>0.073</v>
      </c>
      <c r="T1819" s="51">
        <v>8.76</v>
      </c>
      <c r="U1819" s="52" t="s">
        <v>4156</v>
      </c>
      <c r="V1819" s="26">
        <f>IF(E1819="","",SUMIF(OUTBOUND!$G:$G,WMS!E1819,OUTBOUND!$L:$L))</f>
        <v>0</v>
      </c>
      <c r="W1819" s="26">
        <f>IF(E1819="","",SUMIF(OUTBOUND!$G:$G,WMS!E1819,OUTBOUND!$M:$M))</f>
        <v>0</v>
      </c>
      <c r="X1819" s="73">
        <f>IF(E1819="","",SUMIF(OUTBOUND!$G:$G,WMS!E1819,OUTBOUND!$O:$O))</f>
        <v>0</v>
      </c>
      <c r="Y1819" s="73">
        <f>IF(E1819="","",SUMIF(OUTBOUND!$G:$G,WMS!E1819,OUTBOUND!$AC:$AC))</f>
        <v>0</v>
      </c>
      <c r="Z1819" s="73">
        <f>IF(E1819="","",SUMIF(OUTBOUND!$G:$G,WMS!E1819,OUTBOUND!$P:$P))</f>
        <v>0</v>
      </c>
      <c r="AA1819" s="26">
        <f t="shared" si="592"/>
        <v>4</v>
      </c>
      <c r="AB1819" s="26">
        <f t="shared" si="593"/>
        <v>120</v>
      </c>
      <c r="AC1819" s="73">
        <f t="shared" si="594"/>
        <v>12</v>
      </c>
      <c r="AD1819" s="73">
        <f t="shared" si="595"/>
        <v>8.76</v>
      </c>
      <c r="AE1819" s="73">
        <f t="shared" si="596"/>
        <v>0.12</v>
      </c>
      <c r="AF1819" s="82" t="b">
        <f t="shared" si="597"/>
        <v>1</v>
      </c>
    </row>
    <row r="1820" spans="1:32">
      <c r="A1820" s="43" t="s">
        <v>3685</v>
      </c>
      <c r="B1820" s="19" t="s">
        <v>2933</v>
      </c>
      <c r="C1820" s="19" t="s">
        <v>4825</v>
      </c>
      <c r="D1820" s="19" t="s">
        <v>4036</v>
      </c>
      <c r="E1820" s="58" t="str">
        <f t="shared" si="586"/>
        <v>KG-ARI-1911-0022-05155/42752028</v>
      </c>
      <c r="F1820" s="19" t="s">
        <v>2935</v>
      </c>
      <c r="G1820" s="19" t="s">
        <v>2936</v>
      </c>
      <c r="H1820" s="45">
        <v>43775</v>
      </c>
      <c r="I1820" s="46">
        <v>13</v>
      </c>
      <c r="J1820" s="46">
        <v>78</v>
      </c>
      <c r="K1820" s="67">
        <f t="shared" si="587"/>
        <v>6</v>
      </c>
      <c r="L1820" s="47">
        <v>2.21</v>
      </c>
      <c r="M1820" s="68">
        <f t="shared" si="588"/>
        <v>28.73</v>
      </c>
      <c r="N1820" s="46">
        <v>37</v>
      </c>
      <c r="O1820" s="46">
        <v>29.5</v>
      </c>
      <c r="P1820" s="46">
        <v>33.5</v>
      </c>
      <c r="Q1820" s="73">
        <f t="shared" si="589"/>
        <v>0.037</v>
      </c>
      <c r="R1820" s="67">
        <f t="shared" si="590"/>
        <v>0.48</v>
      </c>
      <c r="S1820" s="74">
        <f t="shared" si="591"/>
        <v>0.163333333333333</v>
      </c>
      <c r="T1820" s="51">
        <v>12.74</v>
      </c>
      <c r="U1820" s="52" t="s">
        <v>4176</v>
      </c>
      <c r="V1820" s="26">
        <f>IF(E1820="","",SUMIF(OUTBOUND!$G:$G,WMS!E1820,OUTBOUND!$L:$L))</f>
        <v>0</v>
      </c>
      <c r="W1820" s="26">
        <f>IF(E1820="","",SUMIF(OUTBOUND!$G:$G,WMS!E1820,OUTBOUND!$M:$M))</f>
        <v>0</v>
      </c>
      <c r="X1820" s="73">
        <f>IF(E1820="","",SUMIF(OUTBOUND!$G:$G,WMS!E1820,OUTBOUND!$O:$O))</f>
        <v>0</v>
      </c>
      <c r="Y1820" s="73">
        <f>IF(E1820="","",SUMIF(OUTBOUND!$G:$G,WMS!E1820,OUTBOUND!$AC:$AC))</f>
        <v>0</v>
      </c>
      <c r="Z1820" s="73">
        <f>IF(E1820="","",SUMIF(OUTBOUND!$G:$G,WMS!E1820,OUTBOUND!$P:$P))</f>
        <v>0</v>
      </c>
      <c r="AA1820" s="26">
        <f t="shared" si="592"/>
        <v>13</v>
      </c>
      <c r="AB1820" s="26">
        <f t="shared" si="593"/>
        <v>78</v>
      </c>
      <c r="AC1820" s="73">
        <f t="shared" si="594"/>
        <v>28.73</v>
      </c>
      <c r="AD1820" s="73">
        <f t="shared" si="595"/>
        <v>12.74</v>
      </c>
      <c r="AE1820" s="73">
        <f t="shared" si="596"/>
        <v>0.48</v>
      </c>
      <c r="AF1820" s="82" t="b">
        <f t="shared" si="597"/>
        <v>1</v>
      </c>
    </row>
    <row r="1821" spans="1:32">
      <c r="A1821" s="43" t="s">
        <v>3685</v>
      </c>
      <c r="B1821" s="19" t="s">
        <v>2933</v>
      </c>
      <c r="C1821" s="19" t="s">
        <v>4825</v>
      </c>
      <c r="D1821" s="19" t="s">
        <v>4039</v>
      </c>
      <c r="E1821" s="58" t="str">
        <f t="shared" si="586"/>
        <v>KG-ARI-1911-0022-05155/42731177</v>
      </c>
      <c r="F1821" s="19" t="s">
        <v>2935</v>
      </c>
      <c r="G1821" s="19" t="s">
        <v>2937</v>
      </c>
      <c r="H1821" s="45">
        <v>43775</v>
      </c>
      <c r="I1821" s="46">
        <v>27</v>
      </c>
      <c r="J1821" s="46">
        <v>108</v>
      </c>
      <c r="K1821" s="67">
        <f t="shared" si="587"/>
        <v>4</v>
      </c>
      <c r="L1821" s="47">
        <v>2.2</v>
      </c>
      <c r="M1821" s="68">
        <f t="shared" si="588"/>
        <v>59.4</v>
      </c>
      <c r="N1821" s="46">
        <v>36.5</v>
      </c>
      <c r="O1821" s="46">
        <v>25.5</v>
      </c>
      <c r="P1821" s="46">
        <v>30.5</v>
      </c>
      <c r="Q1821" s="73">
        <f t="shared" si="589"/>
        <v>0.028</v>
      </c>
      <c r="R1821" s="67">
        <f t="shared" si="590"/>
        <v>0.77</v>
      </c>
      <c r="S1821" s="74">
        <f t="shared" si="591"/>
        <v>0.37</v>
      </c>
      <c r="T1821" s="51">
        <v>39.96</v>
      </c>
      <c r="U1821" s="52" t="s">
        <v>4176</v>
      </c>
      <c r="V1821" s="26">
        <f>IF(E1821="","",SUMIF(OUTBOUND!$G:$G,WMS!E1821,OUTBOUND!$L:$L))</f>
        <v>0</v>
      </c>
      <c r="W1821" s="26">
        <f>IF(E1821="","",SUMIF(OUTBOUND!$G:$G,WMS!E1821,OUTBOUND!$M:$M))</f>
        <v>0</v>
      </c>
      <c r="X1821" s="73">
        <f>IF(E1821="","",SUMIF(OUTBOUND!$G:$G,WMS!E1821,OUTBOUND!$O:$O))</f>
        <v>0</v>
      </c>
      <c r="Y1821" s="73">
        <f>IF(E1821="","",SUMIF(OUTBOUND!$G:$G,WMS!E1821,OUTBOUND!$AC:$AC))</f>
        <v>0</v>
      </c>
      <c r="Z1821" s="73">
        <f>IF(E1821="","",SUMIF(OUTBOUND!$G:$G,WMS!E1821,OUTBOUND!$P:$P))</f>
        <v>0</v>
      </c>
      <c r="AA1821" s="26">
        <f t="shared" si="592"/>
        <v>27</v>
      </c>
      <c r="AB1821" s="26">
        <f t="shared" si="593"/>
        <v>108</v>
      </c>
      <c r="AC1821" s="73">
        <f t="shared" si="594"/>
        <v>59.4</v>
      </c>
      <c r="AD1821" s="73">
        <f t="shared" si="595"/>
        <v>39.96</v>
      </c>
      <c r="AE1821" s="73">
        <f t="shared" si="596"/>
        <v>0.77</v>
      </c>
      <c r="AF1821" s="82" t="b">
        <f t="shared" si="597"/>
        <v>1</v>
      </c>
    </row>
    <row r="1822" spans="1:32">
      <c r="A1822" s="43" t="s">
        <v>3685</v>
      </c>
      <c r="B1822" s="19" t="s">
        <v>2933</v>
      </c>
      <c r="C1822" s="19" t="s">
        <v>4825</v>
      </c>
      <c r="D1822" s="19" t="s">
        <v>4040</v>
      </c>
      <c r="E1822" s="58" t="str">
        <f t="shared" si="586"/>
        <v>KG-ARI-1911-0022-05155/42731009</v>
      </c>
      <c r="F1822" s="19" t="s">
        <v>2935</v>
      </c>
      <c r="G1822" s="19" t="s">
        <v>2938</v>
      </c>
      <c r="H1822" s="45">
        <v>43775</v>
      </c>
      <c r="I1822" s="46">
        <v>26</v>
      </c>
      <c r="J1822" s="46">
        <v>78</v>
      </c>
      <c r="K1822" s="67">
        <f t="shared" si="587"/>
        <v>3</v>
      </c>
      <c r="L1822" s="47">
        <v>3</v>
      </c>
      <c r="M1822" s="68">
        <f t="shared" si="588"/>
        <v>78</v>
      </c>
      <c r="N1822" s="46">
        <v>55.5</v>
      </c>
      <c r="O1822" s="46">
        <v>27.5</v>
      </c>
      <c r="P1822" s="46">
        <v>40.5</v>
      </c>
      <c r="Q1822" s="73">
        <f t="shared" si="589"/>
        <v>0.062</v>
      </c>
      <c r="R1822" s="67">
        <f t="shared" si="590"/>
        <v>1.61</v>
      </c>
      <c r="S1822" s="74">
        <f t="shared" si="591"/>
        <v>0.57</v>
      </c>
      <c r="T1822" s="51">
        <v>44.46</v>
      </c>
      <c r="U1822" s="52" t="s">
        <v>4421</v>
      </c>
      <c r="V1822" s="26">
        <f>IF(E1822="","",SUMIF(OUTBOUND!$G:$G,WMS!E1822,OUTBOUND!$L:$L))</f>
        <v>0</v>
      </c>
      <c r="W1822" s="26">
        <f>IF(E1822="","",SUMIF(OUTBOUND!$G:$G,WMS!E1822,OUTBOUND!$M:$M))</f>
        <v>0</v>
      </c>
      <c r="X1822" s="73">
        <f>IF(E1822="","",SUMIF(OUTBOUND!$G:$G,WMS!E1822,OUTBOUND!$O:$O))</f>
        <v>0</v>
      </c>
      <c r="Y1822" s="73">
        <f>IF(E1822="","",SUMIF(OUTBOUND!$G:$G,WMS!E1822,OUTBOUND!$AC:$AC))</f>
        <v>0</v>
      </c>
      <c r="Z1822" s="73">
        <f>IF(E1822="","",SUMIF(OUTBOUND!$G:$G,WMS!E1822,OUTBOUND!$P:$P))</f>
        <v>0</v>
      </c>
      <c r="AA1822" s="26">
        <f t="shared" si="592"/>
        <v>26</v>
      </c>
      <c r="AB1822" s="26">
        <f t="shared" si="593"/>
        <v>78</v>
      </c>
      <c r="AC1822" s="73">
        <f t="shared" si="594"/>
        <v>78</v>
      </c>
      <c r="AD1822" s="73">
        <f t="shared" si="595"/>
        <v>44.46</v>
      </c>
      <c r="AE1822" s="73">
        <f t="shared" si="596"/>
        <v>1.61</v>
      </c>
      <c r="AF1822" s="82" t="b">
        <f t="shared" si="597"/>
        <v>1</v>
      </c>
    </row>
    <row r="1823" spans="1:32">
      <c r="A1823" s="43" t="s">
        <v>3685</v>
      </c>
      <c r="B1823" s="19" t="s">
        <v>2933</v>
      </c>
      <c r="C1823" s="19" t="s">
        <v>4825</v>
      </c>
      <c r="D1823" s="19" t="s">
        <v>4686</v>
      </c>
      <c r="E1823" s="58" t="str">
        <f t="shared" si="586"/>
        <v>KG-ARI-1911-0022-05155/42729877</v>
      </c>
      <c r="F1823" s="19" t="s">
        <v>2935</v>
      </c>
      <c r="G1823" s="19" t="s">
        <v>2939</v>
      </c>
      <c r="H1823" s="45">
        <v>43775</v>
      </c>
      <c r="I1823" s="46">
        <v>19</v>
      </c>
      <c r="J1823" s="46">
        <v>57</v>
      </c>
      <c r="K1823" s="67">
        <f t="shared" si="587"/>
        <v>3</v>
      </c>
      <c r="L1823" s="47">
        <v>2.05</v>
      </c>
      <c r="M1823" s="68">
        <f t="shared" si="588"/>
        <v>38.95</v>
      </c>
      <c r="N1823" s="46">
        <v>35.5</v>
      </c>
      <c r="O1823" s="46">
        <v>23.5</v>
      </c>
      <c r="P1823" s="46">
        <v>39.5</v>
      </c>
      <c r="Q1823" s="73">
        <f t="shared" si="589"/>
        <v>0.033</v>
      </c>
      <c r="R1823" s="67">
        <f t="shared" si="590"/>
        <v>0.63</v>
      </c>
      <c r="S1823" s="74">
        <f t="shared" si="591"/>
        <v>0.316666666666667</v>
      </c>
      <c r="T1823" s="51">
        <v>18.05</v>
      </c>
      <c r="U1823" s="52" t="s">
        <v>4176</v>
      </c>
      <c r="V1823" s="26">
        <f>IF(E1823="","",SUMIF(OUTBOUND!$G:$G,WMS!E1823,OUTBOUND!$L:$L))</f>
        <v>0</v>
      </c>
      <c r="W1823" s="26">
        <f>IF(E1823="","",SUMIF(OUTBOUND!$G:$G,WMS!E1823,OUTBOUND!$M:$M))</f>
        <v>0</v>
      </c>
      <c r="X1823" s="73">
        <f>IF(E1823="","",SUMIF(OUTBOUND!$G:$G,WMS!E1823,OUTBOUND!$O:$O))</f>
        <v>0</v>
      </c>
      <c r="Y1823" s="73">
        <f>IF(E1823="","",SUMIF(OUTBOUND!$G:$G,WMS!E1823,OUTBOUND!$AC:$AC))</f>
        <v>0</v>
      </c>
      <c r="Z1823" s="73">
        <f>IF(E1823="","",SUMIF(OUTBOUND!$G:$G,WMS!E1823,OUTBOUND!$P:$P))</f>
        <v>0</v>
      </c>
      <c r="AA1823" s="26">
        <f t="shared" si="592"/>
        <v>19</v>
      </c>
      <c r="AB1823" s="26">
        <f t="shared" si="593"/>
        <v>57</v>
      </c>
      <c r="AC1823" s="73">
        <f t="shared" si="594"/>
        <v>38.95</v>
      </c>
      <c r="AD1823" s="73">
        <f t="shared" si="595"/>
        <v>18.05</v>
      </c>
      <c r="AE1823" s="73">
        <f t="shared" si="596"/>
        <v>0.63</v>
      </c>
      <c r="AF1823" s="82" t="b">
        <f t="shared" si="597"/>
        <v>1</v>
      </c>
    </row>
    <row r="1824" spans="1:32">
      <c r="A1824" s="43" t="s">
        <v>3685</v>
      </c>
      <c r="B1824" s="19" t="s">
        <v>2940</v>
      </c>
      <c r="C1824" s="19" t="s">
        <v>4826</v>
      </c>
      <c r="D1824" s="19" t="s">
        <v>4827</v>
      </c>
      <c r="E1824" s="58" t="str">
        <f t="shared" si="586"/>
        <v>KG-ARI-2003-00225-05856/41849583</v>
      </c>
      <c r="F1824" s="19" t="s">
        <v>2942</v>
      </c>
      <c r="G1824" s="19" t="s">
        <v>2943</v>
      </c>
      <c r="H1824" s="45">
        <v>43775</v>
      </c>
      <c r="I1824" s="46">
        <v>4</v>
      </c>
      <c r="J1824" s="46">
        <v>48</v>
      </c>
      <c r="K1824" s="67">
        <f t="shared" si="587"/>
        <v>12</v>
      </c>
      <c r="L1824" s="47">
        <v>0.6</v>
      </c>
      <c r="M1824" s="68">
        <f t="shared" si="588"/>
        <v>2.4</v>
      </c>
      <c r="N1824" s="46">
        <v>27</v>
      </c>
      <c r="O1824" s="46">
        <v>20</v>
      </c>
      <c r="P1824" s="46">
        <v>12</v>
      </c>
      <c r="Q1824" s="73">
        <f t="shared" si="589"/>
        <v>0.006</v>
      </c>
      <c r="R1824" s="67">
        <f t="shared" si="590"/>
        <v>0.03</v>
      </c>
      <c r="S1824" s="74">
        <f t="shared" si="591"/>
        <v>0.025</v>
      </c>
      <c r="T1824" s="51">
        <v>1.2</v>
      </c>
      <c r="U1824" s="52" t="s">
        <v>4156</v>
      </c>
      <c r="V1824" s="26">
        <f>IF(E1824="","",SUMIF(OUTBOUND!$G:$G,WMS!E1824,OUTBOUND!$L:$L))</f>
        <v>0</v>
      </c>
      <c r="W1824" s="26">
        <f>IF(E1824="","",SUMIF(OUTBOUND!$G:$G,WMS!E1824,OUTBOUND!$M:$M))</f>
        <v>0</v>
      </c>
      <c r="X1824" s="73">
        <f>IF(E1824="","",SUMIF(OUTBOUND!$G:$G,WMS!E1824,OUTBOUND!$O:$O))</f>
        <v>0</v>
      </c>
      <c r="Y1824" s="73">
        <f>IF(E1824="","",SUMIF(OUTBOUND!$G:$G,WMS!E1824,OUTBOUND!$AC:$AC))</f>
        <v>0</v>
      </c>
      <c r="Z1824" s="73">
        <f>IF(E1824="","",SUMIF(OUTBOUND!$G:$G,WMS!E1824,OUTBOUND!$P:$P))</f>
        <v>0</v>
      </c>
      <c r="AA1824" s="26">
        <f t="shared" si="592"/>
        <v>4</v>
      </c>
      <c r="AB1824" s="26">
        <f t="shared" si="593"/>
        <v>48</v>
      </c>
      <c r="AC1824" s="73">
        <f t="shared" si="594"/>
        <v>2.4</v>
      </c>
      <c r="AD1824" s="73">
        <f t="shared" si="595"/>
        <v>1.2</v>
      </c>
      <c r="AE1824" s="73">
        <f t="shared" si="596"/>
        <v>0.03</v>
      </c>
      <c r="AF1824" s="82" t="b">
        <f t="shared" si="597"/>
        <v>1</v>
      </c>
    </row>
    <row r="1825" spans="1:32">
      <c r="A1825" s="43" t="s">
        <v>3685</v>
      </c>
      <c r="B1825" s="19" t="s">
        <v>2940</v>
      </c>
      <c r="C1825" s="19" t="s">
        <v>4826</v>
      </c>
      <c r="D1825" s="19" t="s">
        <v>4828</v>
      </c>
      <c r="E1825" s="58" t="str">
        <f t="shared" si="586"/>
        <v>KG-ARI-2003-00225-05856/42165217</v>
      </c>
      <c r="F1825" s="19" t="s">
        <v>2942</v>
      </c>
      <c r="G1825" s="19" t="s">
        <v>2945</v>
      </c>
      <c r="H1825" s="45">
        <v>43775</v>
      </c>
      <c r="I1825" s="46">
        <v>7</v>
      </c>
      <c r="J1825" s="46">
        <v>56</v>
      </c>
      <c r="K1825" s="67">
        <f t="shared" si="587"/>
        <v>8</v>
      </c>
      <c r="L1825" s="47">
        <v>12.6</v>
      </c>
      <c r="M1825" s="68">
        <f t="shared" si="588"/>
        <v>88.2</v>
      </c>
      <c r="N1825" s="46">
        <v>34.5</v>
      </c>
      <c r="O1825" s="46">
        <v>22</v>
      </c>
      <c r="P1825" s="46">
        <v>18</v>
      </c>
      <c r="Q1825" s="73">
        <f t="shared" si="589"/>
        <v>0.014</v>
      </c>
      <c r="R1825" s="67">
        <f t="shared" si="590"/>
        <v>0.1</v>
      </c>
      <c r="S1825" s="74">
        <f t="shared" si="591"/>
        <v>1.5</v>
      </c>
      <c r="T1825" s="51">
        <v>84</v>
      </c>
      <c r="U1825" s="52" t="s">
        <v>4169</v>
      </c>
      <c r="V1825" s="26">
        <f>IF(E1825="","",SUMIF(OUTBOUND!$G:$G,WMS!E1825,OUTBOUND!$L:$L))</f>
        <v>0</v>
      </c>
      <c r="W1825" s="26">
        <f>IF(E1825="","",SUMIF(OUTBOUND!$G:$G,WMS!E1825,OUTBOUND!$M:$M))</f>
        <v>0</v>
      </c>
      <c r="X1825" s="73">
        <f>IF(E1825="","",SUMIF(OUTBOUND!$G:$G,WMS!E1825,OUTBOUND!$O:$O))</f>
        <v>0</v>
      </c>
      <c r="Y1825" s="73">
        <f>IF(E1825="","",SUMIF(OUTBOUND!$G:$G,WMS!E1825,OUTBOUND!$AC:$AC))</f>
        <v>0</v>
      </c>
      <c r="Z1825" s="73">
        <f>IF(E1825="","",SUMIF(OUTBOUND!$G:$G,WMS!E1825,OUTBOUND!$P:$P))</f>
        <v>0</v>
      </c>
      <c r="AA1825" s="26">
        <f t="shared" si="592"/>
        <v>7</v>
      </c>
      <c r="AB1825" s="26">
        <f t="shared" si="593"/>
        <v>56</v>
      </c>
      <c r="AC1825" s="73">
        <f t="shared" si="594"/>
        <v>88.2</v>
      </c>
      <c r="AD1825" s="73">
        <f t="shared" si="595"/>
        <v>84</v>
      </c>
      <c r="AE1825" s="73">
        <f t="shared" si="596"/>
        <v>0.1</v>
      </c>
      <c r="AF1825" s="82" t="b">
        <f t="shared" si="597"/>
        <v>1</v>
      </c>
    </row>
    <row r="1826" spans="1:32">
      <c r="A1826" s="43" t="s">
        <v>3685</v>
      </c>
      <c r="B1826" s="19" t="s">
        <v>2948</v>
      </c>
      <c r="C1826" s="19" t="s">
        <v>4829</v>
      </c>
      <c r="D1826" s="19" t="s">
        <v>4830</v>
      </c>
      <c r="E1826" s="58" t="str">
        <f t="shared" si="586"/>
        <v>KG-ARI-1911-00212-05135/42570929</v>
      </c>
      <c r="F1826" s="19" t="s">
        <v>2950</v>
      </c>
      <c r="G1826" s="19" t="s">
        <v>2951</v>
      </c>
      <c r="H1826" s="45">
        <v>43775</v>
      </c>
      <c r="I1826" s="46">
        <v>4</v>
      </c>
      <c r="J1826" s="46">
        <v>16</v>
      </c>
      <c r="K1826" s="67">
        <f t="shared" si="587"/>
        <v>4</v>
      </c>
      <c r="L1826" s="47">
        <v>8.4</v>
      </c>
      <c r="M1826" s="68">
        <f t="shared" si="588"/>
        <v>33.6</v>
      </c>
      <c r="N1826" s="46">
        <v>44.5</v>
      </c>
      <c r="O1826" s="46">
        <v>32.5</v>
      </c>
      <c r="P1826" s="46">
        <v>55.5</v>
      </c>
      <c r="Q1826" s="73">
        <f t="shared" si="589"/>
        <v>0.08</v>
      </c>
      <c r="R1826" s="67">
        <f t="shared" si="590"/>
        <v>0.32</v>
      </c>
      <c r="S1826" s="74">
        <f t="shared" si="591"/>
        <v>1.865</v>
      </c>
      <c r="T1826" s="51">
        <v>29.84</v>
      </c>
      <c r="U1826" s="52" t="s">
        <v>4421</v>
      </c>
      <c r="V1826" s="26">
        <f>IF(E1826="","",SUMIF(OUTBOUND!$G:$G,WMS!E1826,OUTBOUND!$L:$L))</f>
        <v>0</v>
      </c>
      <c r="W1826" s="26">
        <f>IF(E1826="","",SUMIF(OUTBOUND!$G:$G,WMS!E1826,OUTBOUND!$M:$M))</f>
        <v>0</v>
      </c>
      <c r="X1826" s="73">
        <f>IF(E1826="","",SUMIF(OUTBOUND!$G:$G,WMS!E1826,OUTBOUND!$O:$O))</f>
        <v>0</v>
      </c>
      <c r="Y1826" s="73">
        <f>IF(E1826="","",SUMIF(OUTBOUND!$G:$G,WMS!E1826,OUTBOUND!$AC:$AC))</f>
        <v>0</v>
      </c>
      <c r="Z1826" s="73">
        <f>IF(E1826="","",SUMIF(OUTBOUND!$G:$G,WMS!E1826,OUTBOUND!$P:$P))</f>
        <v>0</v>
      </c>
      <c r="AA1826" s="26">
        <f t="shared" si="592"/>
        <v>4</v>
      </c>
      <c r="AB1826" s="26">
        <f t="shared" si="593"/>
        <v>16</v>
      </c>
      <c r="AC1826" s="73">
        <f t="shared" si="594"/>
        <v>33.6</v>
      </c>
      <c r="AD1826" s="73">
        <f t="shared" si="595"/>
        <v>29.84</v>
      </c>
      <c r="AE1826" s="73">
        <f t="shared" si="596"/>
        <v>0.32</v>
      </c>
      <c r="AF1826" s="82" t="b">
        <f t="shared" si="597"/>
        <v>1</v>
      </c>
    </row>
    <row r="1827" spans="1:32">
      <c r="A1827" s="43" t="s">
        <v>3685</v>
      </c>
      <c r="B1827" s="19" t="s">
        <v>2948</v>
      </c>
      <c r="C1827" s="19" t="s">
        <v>4829</v>
      </c>
      <c r="D1827" s="19" t="s">
        <v>4831</v>
      </c>
      <c r="E1827" s="58" t="str">
        <f t="shared" si="586"/>
        <v>KG-ARI-1911-00212-05135/42627081</v>
      </c>
      <c r="F1827" s="19" t="s">
        <v>2950</v>
      </c>
      <c r="G1827" s="19" t="s">
        <v>2952</v>
      </c>
      <c r="H1827" s="45">
        <v>43775</v>
      </c>
      <c r="I1827" s="46">
        <v>6</v>
      </c>
      <c r="J1827" s="46">
        <v>24</v>
      </c>
      <c r="K1827" s="67">
        <f t="shared" si="587"/>
        <v>4</v>
      </c>
      <c r="L1827" s="47">
        <v>8.25</v>
      </c>
      <c r="M1827" s="68">
        <f t="shared" si="588"/>
        <v>49.5</v>
      </c>
      <c r="N1827" s="46">
        <v>41.5</v>
      </c>
      <c r="O1827" s="46">
        <v>41.5</v>
      </c>
      <c r="P1827" s="46">
        <v>81.5</v>
      </c>
      <c r="Q1827" s="73">
        <f t="shared" si="589"/>
        <v>0.14</v>
      </c>
      <c r="R1827" s="67">
        <f t="shared" si="590"/>
        <v>0.84</v>
      </c>
      <c r="S1827" s="74">
        <f t="shared" si="591"/>
        <v>1.8</v>
      </c>
      <c r="T1827" s="51">
        <v>43.2</v>
      </c>
      <c r="U1827" s="52" t="s">
        <v>4169</v>
      </c>
      <c r="V1827" s="26">
        <f>IF(E1827="","",SUMIF(OUTBOUND!$G:$G,WMS!E1827,OUTBOUND!$L:$L))</f>
        <v>5</v>
      </c>
      <c r="W1827" s="26">
        <f>IF(E1827="","",SUMIF(OUTBOUND!$G:$G,WMS!E1827,OUTBOUND!$M:$M))</f>
        <v>20</v>
      </c>
      <c r="X1827" s="73">
        <f>IF(E1827="","",SUMIF(OUTBOUND!$G:$G,WMS!E1827,OUTBOUND!$O:$O))</f>
        <v>41.25</v>
      </c>
      <c r="Y1827" s="73">
        <f>IF(E1827="","",SUMIF(OUTBOUND!$G:$G,WMS!E1827,OUTBOUND!$AC:$AC))</f>
        <v>36</v>
      </c>
      <c r="Z1827" s="73">
        <f>IF(E1827="","",SUMIF(OUTBOUND!$G:$G,WMS!E1827,OUTBOUND!$P:$P))</f>
        <v>0.7</v>
      </c>
      <c r="AA1827" s="26">
        <f t="shared" si="592"/>
        <v>1</v>
      </c>
      <c r="AB1827" s="26">
        <f t="shared" si="593"/>
        <v>4</v>
      </c>
      <c r="AC1827" s="73">
        <f t="shared" si="594"/>
        <v>8.25</v>
      </c>
      <c r="AD1827" s="73">
        <f t="shared" si="595"/>
        <v>7.2</v>
      </c>
      <c r="AE1827" s="73">
        <f t="shared" si="596"/>
        <v>0.14</v>
      </c>
      <c r="AF1827" s="82" t="b">
        <f t="shared" si="597"/>
        <v>1</v>
      </c>
    </row>
    <row r="1828" spans="1:33">
      <c r="A1828" s="61" t="s">
        <v>3685</v>
      </c>
      <c r="B1828" s="62" t="s">
        <v>2948</v>
      </c>
      <c r="C1828" s="62" t="s">
        <v>4829</v>
      </c>
      <c r="D1828" s="62" t="s">
        <v>4832</v>
      </c>
      <c r="E1828" s="58" t="str">
        <f t="shared" si="586"/>
        <v>KG-ARI-1911-00212-05135/42443230</v>
      </c>
      <c r="F1828" s="19" t="s">
        <v>2950</v>
      </c>
      <c r="G1828" s="19" t="s">
        <v>2953</v>
      </c>
      <c r="H1828" s="45">
        <v>43775</v>
      </c>
      <c r="I1828" s="46">
        <v>2</v>
      </c>
      <c r="J1828" s="46">
        <v>12</v>
      </c>
      <c r="K1828" s="67">
        <f t="shared" si="587"/>
        <v>6</v>
      </c>
      <c r="L1828" s="47">
        <v>10.05</v>
      </c>
      <c r="M1828" s="68">
        <f t="shared" si="588"/>
        <v>20.1</v>
      </c>
      <c r="N1828" s="46">
        <v>44</v>
      </c>
      <c r="O1828" s="46">
        <v>20</v>
      </c>
      <c r="P1828" s="46">
        <v>63</v>
      </c>
      <c r="Q1828" s="73">
        <f t="shared" si="589"/>
        <v>0.055</v>
      </c>
      <c r="R1828" s="67">
        <f t="shared" si="590"/>
        <v>0.11</v>
      </c>
      <c r="S1828" s="74">
        <f t="shared" si="591"/>
        <v>1.38666666666667</v>
      </c>
      <c r="T1828" s="51">
        <v>16.64</v>
      </c>
      <c r="U1828" s="52" t="s">
        <v>4156</v>
      </c>
      <c r="V1828" s="26">
        <f>IF(E1828="","",SUMIF(OUTBOUND!$G:$G,WMS!E1828,OUTBOUND!$L:$L))</f>
        <v>2</v>
      </c>
      <c r="W1828" s="26">
        <f>IF(E1828="","",SUMIF(OUTBOUND!$G:$G,WMS!E1828,OUTBOUND!$M:$M))</f>
        <v>12</v>
      </c>
      <c r="X1828" s="73">
        <f>IF(E1828="","",SUMIF(OUTBOUND!$G:$G,WMS!E1828,OUTBOUND!$O:$O))</f>
        <v>20.1</v>
      </c>
      <c r="Y1828" s="73">
        <f>IF(E1828="","",SUMIF(OUTBOUND!$G:$G,WMS!E1828,OUTBOUND!$AC:$AC))</f>
        <v>16.64</v>
      </c>
      <c r="Z1828" s="73">
        <f>IF(E1828="","",SUMIF(OUTBOUND!$G:$G,WMS!E1828,OUTBOUND!$P:$P))</f>
        <v>0.11</v>
      </c>
      <c r="AA1828" s="26">
        <f t="shared" si="592"/>
        <v>0</v>
      </c>
      <c r="AB1828" s="26">
        <f t="shared" si="593"/>
        <v>0</v>
      </c>
      <c r="AC1828" s="73">
        <f t="shared" si="594"/>
        <v>0</v>
      </c>
      <c r="AD1828" s="73">
        <f t="shared" si="595"/>
        <v>-3.90798504668055e-14</v>
      </c>
      <c r="AE1828" s="73">
        <f t="shared" si="596"/>
        <v>0</v>
      </c>
      <c r="AF1828" s="82" t="e">
        <f t="shared" si="597"/>
        <v>#DIV/0!</v>
      </c>
      <c r="AG1828" s="60" t="s">
        <v>3310</v>
      </c>
    </row>
    <row r="1829" spans="1:33">
      <c r="A1829" s="61" t="s">
        <v>3685</v>
      </c>
      <c r="B1829" s="62" t="s">
        <v>2948</v>
      </c>
      <c r="C1829" s="62" t="s">
        <v>4829</v>
      </c>
      <c r="D1829" s="62" t="s">
        <v>4833</v>
      </c>
      <c r="E1829" s="58" t="str">
        <f t="shared" si="586"/>
        <v>KG-ARI-1911-00212-05135/42444572</v>
      </c>
      <c r="F1829" s="19" t="s">
        <v>2950</v>
      </c>
      <c r="G1829" s="19" t="s">
        <v>2955</v>
      </c>
      <c r="H1829" s="45">
        <v>43775</v>
      </c>
      <c r="I1829" s="46">
        <v>5</v>
      </c>
      <c r="J1829" s="46">
        <v>20</v>
      </c>
      <c r="K1829" s="67">
        <f t="shared" si="587"/>
        <v>4</v>
      </c>
      <c r="L1829" s="47">
        <v>5.8</v>
      </c>
      <c r="M1829" s="68">
        <f t="shared" si="588"/>
        <v>29</v>
      </c>
      <c r="N1829" s="46">
        <v>41</v>
      </c>
      <c r="O1829" s="46">
        <v>41</v>
      </c>
      <c r="P1829" s="46">
        <v>76.5</v>
      </c>
      <c r="Q1829" s="73">
        <f t="shared" si="589"/>
        <v>0.129</v>
      </c>
      <c r="R1829" s="67">
        <f t="shared" si="590"/>
        <v>0.64</v>
      </c>
      <c r="S1829" s="74">
        <f t="shared" si="591"/>
        <v>1.245</v>
      </c>
      <c r="T1829" s="51">
        <v>24.9</v>
      </c>
      <c r="U1829" s="52" t="s">
        <v>4169</v>
      </c>
      <c r="V1829" s="26">
        <f>IF(E1829="","",SUMIF(OUTBOUND!$G:$G,WMS!E1829,OUTBOUND!$L:$L))</f>
        <v>5</v>
      </c>
      <c r="W1829" s="26">
        <f>IF(E1829="","",SUMIF(OUTBOUND!$G:$G,WMS!E1829,OUTBOUND!$M:$M))</f>
        <v>20</v>
      </c>
      <c r="X1829" s="73">
        <f>IF(E1829="","",SUMIF(OUTBOUND!$G:$G,WMS!E1829,OUTBOUND!$O:$O))</f>
        <v>29</v>
      </c>
      <c r="Y1829" s="73">
        <f>IF(E1829="","",SUMIF(OUTBOUND!$G:$G,WMS!E1829,OUTBOUND!$AC:$AC))</f>
        <v>24.9</v>
      </c>
      <c r="Z1829" s="73">
        <f>IF(E1829="","",SUMIF(OUTBOUND!$G:$G,WMS!E1829,OUTBOUND!$P:$P))</f>
        <v>0.645</v>
      </c>
      <c r="AA1829" s="26">
        <f t="shared" si="592"/>
        <v>0</v>
      </c>
      <c r="AB1829" s="26">
        <f t="shared" si="593"/>
        <v>0</v>
      </c>
      <c r="AC1829" s="73">
        <f t="shared" si="594"/>
        <v>0</v>
      </c>
      <c r="AD1829" s="73">
        <f t="shared" si="595"/>
        <v>0</v>
      </c>
      <c r="AE1829" s="73">
        <f t="shared" si="596"/>
        <v>-0.005</v>
      </c>
      <c r="AF1829" s="82" t="e">
        <f t="shared" si="597"/>
        <v>#DIV/0!</v>
      </c>
      <c r="AG1829" s="60" t="s">
        <v>3310</v>
      </c>
    </row>
    <row r="1830" spans="1:32">
      <c r="A1830" s="43" t="s">
        <v>3685</v>
      </c>
      <c r="B1830" s="19" t="s">
        <v>2948</v>
      </c>
      <c r="C1830" s="19" t="s">
        <v>4829</v>
      </c>
      <c r="D1830" s="19" t="s">
        <v>4834</v>
      </c>
      <c r="E1830" s="58" t="str">
        <f t="shared" si="586"/>
        <v>KG-ARI-1911-00212-05135/42718000</v>
      </c>
      <c r="F1830" s="19" t="s">
        <v>2950</v>
      </c>
      <c r="G1830" s="19" t="s">
        <v>2957</v>
      </c>
      <c r="H1830" s="45">
        <v>43775</v>
      </c>
      <c r="I1830" s="46">
        <v>11</v>
      </c>
      <c r="J1830" s="46">
        <v>66</v>
      </c>
      <c r="K1830" s="67">
        <f t="shared" si="587"/>
        <v>6</v>
      </c>
      <c r="L1830" s="47">
        <v>5.05</v>
      </c>
      <c r="M1830" s="68">
        <f t="shared" si="588"/>
        <v>55.55</v>
      </c>
      <c r="N1830" s="46">
        <v>42</v>
      </c>
      <c r="O1830" s="46">
        <v>32.5</v>
      </c>
      <c r="P1830" s="46">
        <v>43.5</v>
      </c>
      <c r="Q1830" s="73">
        <f t="shared" si="589"/>
        <v>0.059</v>
      </c>
      <c r="R1830" s="67">
        <f t="shared" si="590"/>
        <v>0.65</v>
      </c>
      <c r="S1830" s="74">
        <f t="shared" si="591"/>
        <v>0.733333333333333</v>
      </c>
      <c r="T1830" s="51">
        <v>48.4</v>
      </c>
      <c r="U1830" s="52" t="s">
        <v>4169</v>
      </c>
      <c r="V1830" s="26">
        <f>IF(E1830="","",SUMIF(OUTBOUND!$G:$G,WMS!E1830,OUTBOUND!$L:$L))</f>
        <v>0</v>
      </c>
      <c r="W1830" s="26">
        <f>IF(E1830="","",SUMIF(OUTBOUND!$G:$G,WMS!E1830,OUTBOUND!$M:$M))</f>
        <v>0</v>
      </c>
      <c r="X1830" s="73">
        <f>IF(E1830="","",SUMIF(OUTBOUND!$G:$G,WMS!E1830,OUTBOUND!$O:$O))</f>
        <v>0</v>
      </c>
      <c r="Y1830" s="73">
        <f>IF(E1830="","",SUMIF(OUTBOUND!$G:$G,WMS!E1830,OUTBOUND!$AC:$AC))</f>
        <v>0</v>
      </c>
      <c r="Z1830" s="73">
        <f>IF(E1830="","",SUMIF(OUTBOUND!$G:$G,WMS!E1830,OUTBOUND!$P:$P))</f>
        <v>0</v>
      </c>
      <c r="AA1830" s="26">
        <f t="shared" si="592"/>
        <v>11</v>
      </c>
      <c r="AB1830" s="26">
        <f t="shared" si="593"/>
        <v>66</v>
      </c>
      <c r="AC1830" s="73">
        <f t="shared" si="594"/>
        <v>55.55</v>
      </c>
      <c r="AD1830" s="73">
        <f t="shared" si="595"/>
        <v>48.4</v>
      </c>
      <c r="AE1830" s="73">
        <f t="shared" si="596"/>
        <v>0.65</v>
      </c>
      <c r="AF1830" s="82" t="b">
        <f t="shared" si="597"/>
        <v>1</v>
      </c>
    </row>
    <row r="1831" spans="1:32">
      <c r="A1831" s="43" t="s">
        <v>3685</v>
      </c>
      <c r="B1831" s="19" t="s">
        <v>2948</v>
      </c>
      <c r="C1831" s="19" t="s">
        <v>4829</v>
      </c>
      <c r="D1831" s="19" t="s">
        <v>4835</v>
      </c>
      <c r="E1831" s="58" t="str">
        <f t="shared" si="586"/>
        <v>KG-ARI-1911-00212-05135/42343028</v>
      </c>
      <c r="F1831" s="19" t="s">
        <v>2950</v>
      </c>
      <c r="G1831" s="19" t="s">
        <v>2958</v>
      </c>
      <c r="H1831" s="45">
        <v>43775</v>
      </c>
      <c r="I1831" s="46">
        <v>13</v>
      </c>
      <c r="J1831" s="46">
        <v>52</v>
      </c>
      <c r="K1831" s="67">
        <f t="shared" si="587"/>
        <v>4</v>
      </c>
      <c r="L1831" s="47">
        <v>6.4</v>
      </c>
      <c r="M1831" s="68">
        <f t="shared" si="588"/>
        <v>83.2</v>
      </c>
      <c r="N1831" s="46">
        <v>62.5</v>
      </c>
      <c r="O1831" s="46">
        <v>48.5</v>
      </c>
      <c r="P1831" s="46">
        <v>17.5</v>
      </c>
      <c r="Q1831" s="73">
        <f t="shared" si="589"/>
        <v>0.053</v>
      </c>
      <c r="R1831" s="67">
        <f t="shared" si="590"/>
        <v>0.69</v>
      </c>
      <c r="S1831" s="74">
        <f t="shared" si="591"/>
        <v>1.475</v>
      </c>
      <c r="T1831" s="51">
        <v>76.7</v>
      </c>
      <c r="U1831" s="52" t="s">
        <v>4156</v>
      </c>
      <c r="V1831" s="26">
        <f>IF(E1831="","",SUMIF(OUTBOUND!$G:$G,WMS!E1831,OUTBOUND!$L:$L))</f>
        <v>0</v>
      </c>
      <c r="W1831" s="26">
        <f>IF(E1831="","",SUMIF(OUTBOUND!$G:$G,WMS!E1831,OUTBOUND!$M:$M))</f>
        <v>0</v>
      </c>
      <c r="X1831" s="73">
        <f>IF(E1831="","",SUMIF(OUTBOUND!$G:$G,WMS!E1831,OUTBOUND!$O:$O))</f>
        <v>0</v>
      </c>
      <c r="Y1831" s="73">
        <f>IF(E1831="","",SUMIF(OUTBOUND!$G:$G,WMS!E1831,OUTBOUND!$AC:$AC))</f>
        <v>0</v>
      </c>
      <c r="Z1831" s="73">
        <f>IF(E1831="","",SUMIF(OUTBOUND!$G:$G,WMS!E1831,OUTBOUND!$P:$P))</f>
        <v>0</v>
      </c>
      <c r="AA1831" s="26">
        <f t="shared" si="592"/>
        <v>13</v>
      </c>
      <c r="AB1831" s="26">
        <f t="shared" si="593"/>
        <v>52</v>
      </c>
      <c r="AC1831" s="73">
        <f t="shared" si="594"/>
        <v>83.2</v>
      </c>
      <c r="AD1831" s="73">
        <f t="shared" si="595"/>
        <v>76.7</v>
      </c>
      <c r="AE1831" s="73">
        <f t="shared" si="596"/>
        <v>0.69</v>
      </c>
      <c r="AF1831" s="82" t="b">
        <f t="shared" si="597"/>
        <v>1</v>
      </c>
    </row>
    <row r="1832" spans="1:32">
      <c r="A1832" s="43" t="s">
        <v>3685</v>
      </c>
      <c r="B1832" s="19" t="s">
        <v>2948</v>
      </c>
      <c r="C1832" s="19" t="s">
        <v>4829</v>
      </c>
      <c r="D1832" s="19" t="s">
        <v>4153</v>
      </c>
      <c r="E1832" s="58" t="str">
        <f t="shared" si="586"/>
        <v>KG-ARI-1911-00212-05135/42448662</v>
      </c>
      <c r="F1832" s="19" t="s">
        <v>2950</v>
      </c>
      <c r="G1832" s="19" t="s">
        <v>2959</v>
      </c>
      <c r="H1832" s="45">
        <v>43775</v>
      </c>
      <c r="I1832" s="46">
        <v>8</v>
      </c>
      <c r="J1832" s="46">
        <v>24</v>
      </c>
      <c r="K1832" s="67">
        <f t="shared" si="587"/>
        <v>3</v>
      </c>
      <c r="L1832" s="47">
        <v>6.3</v>
      </c>
      <c r="M1832" s="68">
        <f t="shared" si="588"/>
        <v>50.4</v>
      </c>
      <c r="N1832" s="46">
        <v>74</v>
      </c>
      <c r="O1832" s="46">
        <v>38</v>
      </c>
      <c r="P1832" s="46">
        <v>28.5</v>
      </c>
      <c r="Q1832" s="73">
        <f t="shared" si="589"/>
        <v>0.08</v>
      </c>
      <c r="R1832" s="67">
        <f t="shared" si="590"/>
        <v>0.64</v>
      </c>
      <c r="S1832" s="74">
        <f t="shared" si="591"/>
        <v>1.72666666666667</v>
      </c>
      <c r="T1832" s="51">
        <v>41.44</v>
      </c>
      <c r="U1832" s="52" t="s">
        <v>4156</v>
      </c>
      <c r="V1832" s="26">
        <f>IF(E1832="","",SUMIF(OUTBOUND!$G:$G,WMS!E1832,OUTBOUND!$L:$L))</f>
        <v>0</v>
      </c>
      <c r="W1832" s="26">
        <f>IF(E1832="","",SUMIF(OUTBOUND!$G:$G,WMS!E1832,OUTBOUND!$M:$M))</f>
        <v>0</v>
      </c>
      <c r="X1832" s="73">
        <f>IF(E1832="","",SUMIF(OUTBOUND!$G:$G,WMS!E1832,OUTBOUND!$O:$O))</f>
        <v>0</v>
      </c>
      <c r="Y1832" s="73">
        <f>IF(E1832="","",SUMIF(OUTBOUND!$G:$G,WMS!E1832,OUTBOUND!$AC:$AC))</f>
        <v>0</v>
      </c>
      <c r="Z1832" s="73">
        <f>IF(E1832="","",SUMIF(OUTBOUND!$G:$G,WMS!E1832,OUTBOUND!$P:$P))</f>
        <v>0</v>
      </c>
      <c r="AA1832" s="26">
        <f t="shared" si="592"/>
        <v>8</v>
      </c>
      <c r="AB1832" s="26">
        <f t="shared" si="593"/>
        <v>24</v>
      </c>
      <c r="AC1832" s="73">
        <f t="shared" si="594"/>
        <v>50.4</v>
      </c>
      <c r="AD1832" s="73">
        <f t="shared" si="595"/>
        <v>41.44</v>
      </c>
      <c r="AE1832" s="73">
        <f t="shared" si="596"/>
        <v>0.64</v>
      </c>
      <c r="AF1832" s="82" t="b">
        <f t="shared" si="597"/>
        <v>1</v>
      </c>
    </row>
    <row r="1833" spans="1:33">
      <c r="A1833" s="61" t="s">
        <v>3685</v>
      </c>
      <c r="B1833" s="62" t="s">
        <v>2960</v>
      </c>
      <c r="C1833" s="62" t="s">
        <v>4836</v>
      </c>
      <c r="D1833" s="62" t="s">
        <v>4837</v>
      </c>
      <c r="E1833" s="58" t="str">
        <f t="shared" si="586"/>
        <v>KG-ARI-1912-00214-05178/MIX123430BLACKFLK_5178</v>
      </c>
      <c r="F1833" s="19" t="s">
        <v>2962</v>
      </c>
      <c r="G1833" s="19" t="s">
        <v>2963</v>
      </c>
      <c r="H1833" s="45">
        <v>43775</v>
      </c>
      <c r="I1833" s="46">
        <v>1</v>
      </c>
      <c r="J1833" s="46">
        <v>84</v>
      </c>
      <c r="K1833" s="67">
        <f t="shared" si="587"/>
        <v>84</v>
      </c>
      <c r="L1833" s="47">
        <v>9.4</v>
      </c>
      <c r="M1833" s="68">
        <f t="shared" si="588"/>
        <v>9.4</v>
      </c>
      <c r="N1833" s="46">
        <v>65.5</v>
      </c>
      <c r="O1833" s="46">
        <v>43.5</v>
      </c>
      <c r="P1833" s="46">
        <v>23</v>
      </c>
      <c r="Q1833" s="73">
        <f t="shared" si="589"/>
        <v>0.066</v>
      </c>
      <c r="R1833" s="67">
        <f t="shared" si="590"/>
        <v>0.07</v>
      </c>
      <c r="S1833" s="74">
        <f t="shared" si="591"/>
        <v>0.0833333333333333</v>
      </c>
      <c r="T1833" s="51">
        <v>7</v>
      </c>
      <c r="U1833" s="52" t="s">
        <v>4176</v>
      </c>
      <c r="V1833" s="26">
        <f>IF(E1833="","",SUMIF(OUTBOUND!$G:$G,WMS!E1833,OUTBOUND!$L:$L))</f>
        <v>1</v>
      </c>
      <c r="W1833" s="26">
        <f>IF(E1833="","",SUMIF(OUTBOUND!$G:$G,WMS!E1833,OUTBOUND!$M:$M))</f>
        <v>84</v>
      </c>
      <c r="X1833" s="73">
        <f>IF(E1833="","",SUMIF(OUTBOUND!$G:$G,WMS!E1833,OUTBOUND!$O:$O))</f>
        <v>9.4</v>
      </c>
      <c r="Y1833" s="73">
        <f>IF(E1833="","",SUMIF(OUTBOUND!$G:$G,WMS!E1833,OUTBOUND!$AC:$AC))</f>
        <v>7</v>
      </c>
      <c r="Z1833" s="73">
        <f>IF(E1833="","",SUMIF(OUTBOUND!$G:$G,WMS!E1833,OUTBOUND!$P:$P))</f>
        <v>0.066</v>
      </c>
      <c r="AA1833" s="26">
        <f t="shared" si="592"/>
        <v>0</v>
      </c>
      <c r="AB1833" s="26">
        <f t="shared" si="593"/>
        <v>0</v>
      </c>
      <c r="AC1833" s="73">
        <f t="shared" si="594"/>
        <v>0</v>
      </c>
      <c r="AD1833" s="73">
        <f t="shared" si="595"/>
        <v>0</v>
      </c>
      <c r="AE1833" s="73">
        <f t="shared" si="596"/>
        <v>0.004</v>
      </c>
      <c r="AF1833" s="82" t="e">
        <f t="shared" si="597"/>
        <v>#DIV/0!</v>
      </c>
      <c r="AG1833" s="60" t="s">
        <v>3310</v>
      </c>
    </row>
    <row r="1834" spans="1:33">
      <c r="A1834" s="61" t="s">
        <v>3685</v>
      </c>
      <c r="B1834" s="62" t="s">
        <v>2965</v>
      </c>
      <c r="C1834" s="62" t="s">
        <v>4838</v>
      </c>
      <c r="D1834" s="62" t="s">
        <v>4839</v>
      </c>
      <c r="E1834" s="58" t="str">
        <f t="shared" si="586"/>
        <v>KG-ARI-1912-00214-05179/MIX133139SPHNXMAUV_5179</v>
      </c>
      <c r="F1834" s="19" t="s">
        <v>2967</v>
      </c>
      <c r="G1834" s="19" t="s">
        <v>2968</v>
      </c>
      <c r="H1834" s="45">
        <v>43775</v>
      </c>
      <c r="I1834" s="46">
        <v>2</v>
      </c>
      <c r="J1834" s="46">
        <v>108</v>
      </c>
      <c r="K1834" s="67">
        <f t="shared" si="587"/>
        <v>54</v>
      </c>
      <c r="L1834" s="47">
        <v>6.7</v>
      </c>
      <c r="M1834" s="68">
        <f t="shared" si="588"/>
        <v>13.4</v>
      </c>
      <c r="N1834" s="46">
        <v>65.5</v>
      </c>
      <c r="O1834" s="46">
        <v>43.5</v>
      </c>
      <c r="P1834" s="46">
        <v>23</v>
      </c>
      <c r="Q1834" s="73">
        <f t="shared" si="589"/>
        <v>0.066</v>
      </c>
      <c r="R1834" s="67">
        <f t="shared" si="590"/>
        <v>0.13</v>
      </c>
      <c r="S1834" s="74">
        <f t="shared" si="591"/>
        <v>0.0925925925925926</v>
      </c>
      <c r="T1834" s="51">
        <v>10</v>
      </c>
      <c r="U1834" s="52" t="s">
        <v>4176</v>
      </c>
      <c r="V1834" s="26">
        <f>IF(E1834="","",SUMIF(OUTBOUND!$G:$G,WMS!E1834,OUTBOUND!$L:$L))</f>
        <v>2</v>
      </c>
      <c r="W1834" s="26">
        <f>IF(E1834="","",SUMIF(OUTBOUND!$G:$G,WMS!E1834,OUTBOUND!$M:$M))</f>
        <v>108</v>
      </c>
      <c r="X1834" s="73">
        <f>IF(E1834="","",SUMIF(OUTBOUND!$G:$G,WMS!E1834,OUTBOUND!$O:$O))</f>
        <v>13.4</v>
      </c>
      <c r="Y1834" s="73">
        <f>IF(E1834="","",SUMIF(OUTBOUND!$G:$G,WMS!E1834,OUTBOUND!$AC:$AC))</f>
        <v>10</v>
      </c>
      <c r="Z1834" s="73">
        <f>IF(E1834="","",SUMIF(OUTBOUND!$G:$G,WMS!E1834,OUTBOUND!$P:$P))</f>
        <v>0.132</v>
      </c>
      <c r="AA1834" s="26">
        <f t="shared" si="592"/>
        <v>0</v>
      </c>
      <c r="AB1834" s="26">
        <f t="shared" si="593"/>
        <v>0</v>
      </c>
      <c r="AC1834" s="73">
        <f t="shared" si="594"/>
        <v>0</v>
      </c>
      <c r="AD1834" s="73">
        <f t="shared" si="595"/>
        <v>0</v>
      </c>
      <c r="AE1834" s="73">
        <f t="shared" si="596"/>
        <v>-0.002</v>
      </c>
      <c r="AF1834" s="82" t="e">
        <f t="shared" si="597"/>
        <v>#DIV/0!</v>
      </c>
      <c r="AG1834" s="60" t="s">
        <v>3310</v>
      </c>
    </row>
    <row r="1835" spans="1:33">
      <c r="A1835" s="61" t="s">
        <v>3685</v>
      </c>
      <c r="B1835" s="62" t="s">
        <v>2969</v>
      </c>
      <c r="C1835" s="62" t="s">
        <v>4840</v>
      </c>
      <c r="D1835" s="62" t="s">
        <v>4841</v>
      </c>
      <c r="E1835" s="58" t="str">
        <f t="shared" si="586"/>
        <v>KG-ARI-1912-00214-05174/MIX144643WHITE_5174</v>
      </c>
      <c r="F1835" s="19" t="s">
        <v>2971</v>
      </c>
      <c r="G1835" s="20" t="s">
        <v>2972</v>
      </c>
      <c r="H1835" s="45">
        <v>43775</v>
      </c>
      <c r="I1835" s="46">
        <v>2</v>
      </c>
      <c r="J1835" s="46">
        <v>96</v>
      </c>
      <c r="K1835" s="67">
        <f t="shared" si="587"/>
        <v>48</v>
      </c>
      <c r="L1835" s="47">
        <v>5.5</v>
      </c>
      <c r="M1835" s="68">
        <f t="shared" si="588"/>
        <v>11</v>
      </c>
      <c r="N1835" s="46">
        <v>44</v>
      </c>
      <c r="O1835" s="46">
        <v>35.5</v>
      </c>
      <c r="P1835" s="46">
        <v>49</v>
      </c>
      <c r="Q1835" s="73">
        <f t="shared" si="589"/>
        <v>0.077</v>
      </c>
      <c r="R1835" s="67">
        <f t="shared" si="590"/>
        <v>0.15</v>
      </c>
      <c r="S1835" s="74">
        <f t="shared" si="591"/>
        <v>0.0916666666666667</v>
      </c>
      <c r="T1835" s="51">
        <v>8.8</v>
      </c>
      <c r="U1835" s="52" t="s">
        <v>4176</v>
      </c>
      <c r="V1835" s="26">
        <f>IF(E1835="","",SUMIF(OUTBOUND!$G:$G,WMS!E1835,OUTBOUND!$L:$L))</f>
        <v>2</v>
      </c>
      <c r="W1835" s="26">
        <f>IF(E1835="","",SUMIF(OUTBOUND!$G:$G,WMS!E1835,OUTBOUND!$M:$M))</f>
        <v>96</v>
      </c>
      <c r="X1835" s="73">
        <f>IF(E1835="","",SUMIF(OUTBOUND!$G:$G,WMS!E1835,OUTBOUND!$O:$O))</f>
        <v>11</v>
      </c>
      <c r="Y1835" s="73">
        <f>IF(E1835="","",SUMIF(OUTBOUND!$G:$G,WMS!E1835,OUTBOUND!$AC:$AC))</f>
        <v>8.8</v>
      </c>
      <c r="Z1835" s="73">
        <f>IF(E1835="","",SUMIF(OUTBOUND!$G:$G,WMS!E1835,OUTBOUND!$P:$P))</f>
        <v>0.154</v>
      </c>
      <c r="AA1835" s="26">
        <f t="shared" si="592"/>
        <v>0</v>
      </c>
      <c r="AB1835" s="26">
        <f t="shared" si="593"/>
        <v>0</v>
      </c>
      <c r="AC1835" s="73">
        <f t="shared" si="594"/>
        <v>0</v>
      </c>
      <c r="AD1835" s="73">
        <f t="shared" si="595"/>
        <v>0</v>
      </c>
      <c r="AE1835" s="73">
        <f t="shared" si="596"/>
        <v>-0.004</v>
      </c>
      <c r="AF1835" s="82" t="e">
        <f t="shared" si="597"/>
        <v>#DIV/0!</v>
      </c>
      <c r="AG1835" s="60" t="s">
        <v>3310</v>
      </c>
    </row>
    <row r="1836" spans="1:33">
      <c r="A1836" s="61" t="s">
        <v>3685</v>
      </c>
      <c r="B1836" s="62" t="s">
        <v>2969</v>
      </c>
      <c r="C1836" s="62" t="s">
        <v>4842</v>
      </c>
      <c r="D1836" s="62" t="s">
        <v>4843</v>
      </c>
      <c r="E1836" s="58" t="str">
        <f t="shared" si="586"/>
        <v>KG-ARI-1912-00214-05175/MIX144643WHSKYROSE_5175</v>
      </c>
      <c r="F1836" s="19" t="s">
        <v>2971</v>
      </c>
      <c r="G1836" s="20" t="s">
        <v>2972</v>
      </c>
      <c r="H1836" s="45">
        <v>43775</v>
      </c>
      <c r="I1836" s="46">
        <v>2</v>
      </c>
      <c r="J1836" s="46">
        <v>96</v>
      </c>
      <c r="K1836" s="67">
        <f t="shared" si="587"/>
        <v>48</v>
      </c>
      <c r="L1836" s="47">
        <v>5.5</v>
      </c>
      <c r="M1836" s="68">
        <f t="shared" si="588"/>
        <v>11</v>
      </c>
      <c r="N1836" s="46">
        <v>44</v>
      </c>
      <c r="O1836" s="46">
        <v>35.5</v>
      </c>
      <c r="P1836" s="46">
        <v>49</v>
      </c>
      <c r="Q1836" s="73">
        <f t="shared" si="589"/>
        <v>0.077</v>
      </c>
      <c r="R1836" s="67">
        <f t="shared" si="590"/>
        <v>0.15</v>
      </c>
      <c r="S1836" s="74">
        <f t="shared" si="591"/>
        <v>0.0916666666666667</v>
      </c>
      <c r="T1836" s="51">
        <v>8.8</v>
      </c>
      <c r="U1836" s="52" t="s">
        <v>4176</v>
      </c>
      <c r="V1836" s="26">
        <f>IF(E1836="","",SUMIF(OUTBOUND!$G:$G,WMS!E1836,OUTBOUND!$L:$L))</f>
        <v>2</v>
      </c>
      <c r="W1836" s="26">
        <f>IF(E1836="","",SUMIF(OUTBOUND!$G:$G,WMS!E1836,OUTBOUND!$M:$M))</f>
        <v>96</v>
      </c>
      <c r="X1836" s="73">
        <f>IF(E1836="","",SUMIF(OUTBOUND!$G:$G,WMS!E1836,OUTBOUND!$O:$O))</f>
        <v>11</v>
      </c>
      <c r="Y1836" s="73">
        <f>IF(E1836="","",SUMIF(OUTBOUND!$G:$G,WMS!E1836,OUTBOUND!$AC:$AC))</f>
        <v>8.8</v>
      </c>
      <c r="Z1836" s="73">
        <f>IF(E1836="","",SUMIF(OUTBOUND!$G:$G,WMS!E1836,OUTBOUND!$P:$P))</f>
        <v>0.154</v>
      </c>
      <c r="AA1836" s="26">
        <f t="shared" si="592"/>
        <v>0</v>
      </c>
      <c r="AB1836" s="26">
        <f t="shared" si="593"/>
        <v>0</v>
      </c>
      <c r="AC1836" s="73">
        <f t="shared" si="594"/>
        <v>0</v>
      </c>
      <c r="AD1836" s="73">
        <f t="shared" si="595"/>
        <v>0</v>
      </c>
      <c r="AE1836" s="73">
        <f t="shared" si="596"/>
        <v>-0.004</v>
      </c>
      <c r="AF1836" s="82" t="e">
        <f t="shared" si="597"/>
        <v>#DIV/0!</v>
      </c>
      <c r="AG1836" s="60" t="s">
        <v>3310</v>
      </c>
    </row>
    <row r="1837" spans="1:33">
      <c r="A1837" s="61" t="s">
        <v>3685</v>
      </c>
      <c r="B1837" s="62" t="s">
        <v>2969</v>
      </c>
      <c r="C1837" s="62" t="s">
        <v>4844</v>
      </c>
      <c r="D1837" s="62" t="s">
        <v>4845</v>
      </c>
      <c r="E1837" s="58" t="str">
        <f t="shared" ref="E1837:E1900" si="598">IF(D1837="","",C1837&amp;"/"&amp;D1837)</f>
        <v>KG-ARI-1912-00214-05176/MIX142383VGGGBK_5176</v>
      </c>
      <c r="F1837" s="19" t="s">
        <v>2971</v>
      </c>
      <c r="G1837" s="20" t="s">
        <v>2973</v>
      </c>
      <c r="H1837" s="45">
        <v>43775</v>
      </c>
      <c r="I1837" s="46">
        <v>2</v>
      </c>
      <c r="J1837" s="46">
        <v>288</v>
      </c>
      <c r="K1837" s="67">
        <f t="shared" ref="K1837:K1900" si="599">IF(J1837="","",J1837/I1837)</f>
        <v>144</v>
      </c>
      <c r="L1837" s="47">
        <v>10</v>
      </c>
      <c r="M1837" s="68">
        <f t="shared" ref="M1837:M1900" si="600">IF(L1837="","",ROUND(I1837*L1837,3))</f>
        <v>20</v>
      </c>
      <c r="N1837" s="46">
        <v>69</v>
      </c>
      <c r="O1837" s="46">
        <v>50</v>
      </c>
      <c r="P1837" s="46">
        <v>22</v>
      </c>
      <c r="Q1837" s="73">
        <f t="shared" ref="Q1837:Q1900" si="601">IF(P1837="","",ROUND(N1837*O1837*P1837/1000000,3))</f>
        <v>0.076</v>
      </c>
      <c r="R1837" s="67">
        <f t="shared" ref="R1837:R1900" si="602">IF(Q1837="","",ROUND(N1837*O1837*P1837/1000000*I1837,2))</f>
        <v>0.15</v>
      </c>
      <c r="S1837" s="74">
        <f t="shared" ref="S1837:S1900" si="603">IF(T1837="","",T1837/J1837)</f>
        <v>0.05</v>
      </c>
      <c r="T1837" s="51">
        <v>14.4</v>
      </c>
      <c r="U1837" s="52" t="s">
        <v>4176</v>
      </c>
      <c r="V1837" s="26">
        <f>IF(E1837="","",SUMIF(OUTBOUND!$G:$G,WMS!E1837,OUTBOUND!$L:$L))</f>
        <v>2</v>
      </c>
      <c r="W1837" s="26">
        <f>IF(E1837="","",SUMIF(OUTBOUND!$G:$G,WMS!E1837,OUTBOUND!$M:$M))</f>
        <v>288</v>
      </c>
      <c r="X1837" s="73">
        <f>IF(E1837="","",SUMIF(OUTBOUND!$G:$G,WMS!E1837,OUTBOUND!$O:$O))</f>
        <v>20</v>
      </c>
      <c r="Y1837" s="73">
        <f>IF(E1837="","",SUMIF(OUTBOUND!$G:$G,WMS!E1837,OUTBOUND!$AC:$AC))</f>
        <v>14.4</v>
      </c>
      <c r="Z1837" s="73">
        <f>IF(E1837="","",SUMIF(OUTBOUND!$G:$G,WMS!E1837,OUTBOUND!$P:$P))</f>
        <v>0.152</v>
      </c>
      <c r="AA1837" s="26">
        <f t="shared" ref="AA1837:AA1900" si="604">IF(I1837="","",I1837-V1837)</f>
        <v>0</v>
      </c>
      <c r="AB1837" s="26">
        <f t="shared" ref="AB1837:AB1900" si="605">IF(J1837="","",J1837-W1837)</f>
        <v>0</v>
      </c>
      <c r="AC1837" s="73">
        <f t="shared" ref="AC1837:AC1900" si="606">IF(M1837="","",M1837-X1837)</f>
        <v>0</v>
      </c>
      <c r="AD1837" s="73">
        <f t="shared" ref="AD1837:AD1900" si="607">IF(T1837="","",T1837-Y1837)</f>
        <v>0</v>
      </c>
      <c r="AE1837" s="73">
        <f t="shared" ref="AE1837:AE1900" si="608">IF(R1837="","",R1837-Z1837)</f>
        <v>-0.002</v>
      </c>
      <c r="AF1837" s="82" t="e">
        <f t="shared" ref="AF1837:AF1900" si="609">IF(AB1837="","",EXACT(K1837,AB1837/AA1837))</f>
        <v>#DIV/0!</v>
      </c>
      <c r="AG1837" s="60" t="s">
        <v>3310</v>
      </c>
    </row>
    <row r="1838" spans="1:32">
      <c r="A1838" s="43" t="s">
        <v>3685</v>
      </c>
      <c r="B1838" s="19" t="s">
        <v>2974</v>
      </c>
      <c r="C1838" s="19" t="s">
        <v>4846</v>
      </c>
      <c r="D1838" s="19">
        <v>42689683</v>
      </c>
      <c r="E1838" s="58" t="str">
        <f t="shared" si="598"/>
        <v>KG-ARI-1908-00195-04208/42689683</v>
      </c>
      <c r="F1838" s="19" t="s">
        <v>2976</v>
      </c>
      <c r="G1838" s="19" t="s">
        <v>2977</v>
      </c>
      <c r="H1838" s="45">
        <v>43781</v>
      </c>
      <c r="I1838" s="46">
        <v>63</v>
      </c>
      <c r="J1838" s="46">
        <v>504</v>
      </c>
      <c r="K1838" s="67">
        <f t="shared" si="599"/>
        <v>8</v>
      </c>
      <c r="L1838" s="47">
        <v>12.3</v>
      </c>
      <c r="M1838" s="68">
        <f t="shared" si="600"/>
        <v>774.9</v>
      </c>
      <c r="N1838" s="46">
        <v>53</v>
      </c>
      <c r="O1838" s="46">
        <v>39.5</v>
      </c>
      <c r="P1838" s="46">
        <v>45.5</v>
      </c>
      <c r="Q1838" s="73">
        <f t="shared" si="601"/>
        <v>0.095</v>
      </c>
      <c r="R1838" s="67">
        <f t="shared" si="602"/>
        <v>6</v>
      </c>
      <c r="S1838" s="74">
        <f t="shared" si="603"/>
        <v>1.52579365079365</v>
      </c>
      <c r="T1838" s="51">
        <v>769</v>
      </c>
      <c r="U1838" s="52" t="s">
        <v>4847</v>
      </c>
      <c r="V1838" s="26">
        <f>IF(E1838="","",SUMIF(OUTBOUND!$G:$G,WMS!E1838,OUTBOUND!$L:$L))</f>
        <v>3</v>
      </c>
      <c r="W1838" s="26">
        <f>IF(E1838="","",SUMIF(OUTBOUND!$G:$G,WMS!E1838,OUTBOUND!$M:$M))</f>
        <v>24</v>
      </c>
      <c r="X1838" s="73">
        <f>IF(E1838="","",SUMIF(OUTBOUND!$G:$G,WMS!E1838,OUTBOUND!$O:$O))</f>
        <v>36.9</v>
      </c>
      <c r="Y1838" s="73">
        <f>IF(E1838="","",SUMIF(OUTBOUND!$G:$G,WMS!E1838,OUTBOUND!$AC:$AC))</f>
        <v>36.6190476190476</v>
      </c>
      <c r="Z1838" s="73">
        <f>IF(E1838="","",SUMIF(OUTBOUND!$G:$G,WMS!E1838,OUTBOUND!$P:$P))</f>
        <v>0.285</v>
      </c>
      <c r="AA1838" s="26">
        <f t="shared" si="604"/>
        <v>60</v>
      </c>
      <c r="AB1838" s="26">
        <f t="shared" si="605"/>
        <v>480</v>
      </c>
      <c r="AC1838" s="73">
        <f t="shared" si="606"/>
        <v>738</v>
      </c>
      <c r="AD1838" s="73">
        <f t="shared" si="607"/>
        <v>732.380952380952</v>
      </c>
      <c r="AE1838" s="73">
        <f t="shared" si="608"/>
        <v>5.715</v>
      </c>
      <c r="AF1838" s="82" t="b">
        <f t="shared" si="609"/>
        <v>1</v>
      </c>
    </row>
    <row r="1839" spans="1:32">
      <c r="A1839" s="43" t="s">
        <v>3685</v>
      </c>
      <c r="B1839" s="19" t="s">
        <v>2974</v>
      </c>
      <c r="C1839" s="19" t="s">
        <v>4846</v>
      </c>
      <c r="D1839" s="19">
        <v>42763437</v>
      </c>
      <c r="E1839" s="58" t="str">
        <f t="shared" si="598"/>
        <v>KG-ARI-1908-00195-04208/42763437</v>
      </c>
      <c r="F1839" s="19" t="s">
        <v>2976</v>
      </c>
      <c r="G1839" s="19" t="s">
        <v>2977</v>
      </c>
      <c r="H1839" s="45">
        <v>43781</v>
      </c>
      <c r="I1839" s="46">
        <v>42</v>
      </c>
      <c r="J1839" s="46">
        <v>504</v>
      </c>
      <c r="K1839" s="67">
        <f t="shared" si="599"/>
        <v>12</v>
      </c>
      <c r="L1839" s="47">
        <v>2.05</v>
      </c>
      <c r="M1839" s="68">
        <f t="shared" si="600"/>
        <v>86.1</v>
      </c>
      <c r="N1839" s="46">
        <v>29.5</v>
      </c>
      <c r="O1839" s="46">
        <v>17</v>
      </c>
      <c r="P1839" s="46">
        <v>36</v>
      </c>
      <c r="Q1839" s="73">
        <f t="shared" si="601"/>
        <v>0.018</v>
      </c>
      <c r="R1839" s="67">
        <f t="shared" si="602"/>
        <v>0.76</v>
      </c>
      <c r="S1839" s="74">
        <f t="shared" si="603"/>
        <v>0.148809523809524</v>
      </c>
      <c r="T1839" s="51">
        <v>75</v>
      </c>
      <c r="U1839" s="52" t="s">
        <v>4848</v>
      </c>
      <c r="V1839" s="26">
        <f>IF(E1839="","",SUMIF(OUTBOUND!$G:$G,WMS!E1839,OUTBOUND!$L:$L))</f>
        <v>2</v>
      </c>
      <c r="W1839" s="26">
        <f>IF(E1839="","",SUMIF(OUTBOUND!$G:$G,WMS!E1839,OUTBOUND!$M:$M))</f>
        <v>24</v>
      </c>
      <c r="X1839" s="73">
        <f>IF(E1839="","",SUMIF(OUTBOUND!$G:$G,WMS!E1839,OUTBOUND!$O:$O))</f>
        <v>4.1</v>
      </c>
      <c r="Y1839" s="73">
        <f>IF(E1839="","",SUMIF(OUTBOUND!$G:$G,WMS!E1839,OUTBOUND!$AC:$AC))</f>
        <v>3.57142857142858</v>
      </c>
      <c r="Z1839" s="73">
        <f>IF(E1839="","",SUMIF(OUTBOUND!$G:$G,WMS!E1839,OUTBOUND!$P:$P))</f>
        <v>0.036</v>
      </c>
      <c r="AA1839" s="26">
        <f t="shared" si="604"/>
        <v>40</v>
      </c>
      <c r="AB1839" s="26">
        <f t="shared" si="605"/>
        <v>480</v>
      </c>
      <c r="AC1839" s="73">
        <f t="shared" si="606"/>
        <v>82</v>
      </c>
      <c r="AD1839" s="73">
        <f t="shared" si="607"/>
        <v>71.4285714285714</v>
      </c>
      <c r="AE1839" s="73">
        <f t="shared" si="608"/>
        <v>0.724</v>
      </c>
      <c r="AF1839" s="82" t="b">
        <f t="shared" si="609"/>
        <v>1</v>
      </c>
    </row>
    <row r="1840" spans="1:32">
      <c r="A1840" s="43" t="s">
        <v>3685</v>
      </c>
      <c r="B1840" s="19" t="s">
        <v>2979</v>
      </c>
      <c r="C1840" s="19" t="s">
        <v>4849</v>
      </c>
      <c r="D1840" s="19">
        <v>42501893</v>
      </c>
      <c r="E1840" s="58" t="str">
        <f t="shared" si="598"/>
        <v>KG-ARI-1909-00203-04439/42501893</v>
      </c>
      <c r="F1840" s="19" t="s">
        <v>2981</v>
      </c>
      <c r="G1840" s="19" t="s">
        <v>2983</v>
      </c>
      <c r="H1840" s="45">
        <v>43781</v>
      </c>
      <c r="I1840" s="46">
        <v>3</v>
      </c>
      <c r="J1840" s="46">
        <v>36</v>
      </c>
      <c r="K1840" s="67">
        <f t="shared" si="599"/>
        <v>12</v>
      </c>
      <c r="L1840" s="47">
        <v>3.45</v>
      </c>
      <c r="M1840" s="68">
        <f t="shared" si="600"/>
        <v>10.35</v>
      </c>
      <c r="N1840" s="46">
        <v>30.5</v>
      </c>
      <c r="O1840" s="46">
        <v>30</v>
      </c>
      <c r="P1840" s="46">
        <v>33.5</v>
      </c>
      <c r="Q1840" s="73">
        <f t="shared" si="601"/>
        <v>0.031</v>
      </c>
      <c r="R1840" s="67">
        <f t="shared" si="602"/>
        <v>0.09</v>
      </c>
      <c r="S1840" s="74">
        <f t="shared" si="603"/>
        <v>0.25</v>
      </c>
      <c r="T1840" s="51">
        <v>9</v>
      </c>
      <c r="U1840" s="52" t="s">
        <v>4486</v>
      </c>
      <c r="V1840" s="26">
        <f>IF(E1840="","",SUMIF(OUTBOUND!$G:$G,WMS!E1840,OUTBOUND!$L:$L))</f>
        <v>0</v>
      </c>
      <c r="W1840" s="26">
        <f>IF(E1840="","",SUMIF(OUTBOUND!$G:$G,WMS!E1840,OUTBOUND!$M:$M))</f>
        <v>0</v>
      </c>
      <c r="X1840" s="73">
        <f>IF(E1840="","",SUMIF(OUTBOUND!$G:$G,WMS!E1840,OUTBOUND!$O:$O))</f>
        <v>0</v>
      </c>
      <c r="Y1840" s="73">
        <f>IF(E1840="","",SUMIF(OUTBOUND!$G:$G,WMS!E1840,OUTBOUND!$AC:$AC))</f>
        <v>0</v>
      </c>
      <c r="Z1840" s="73">
        <f>IF(E1840="","",SUMIF(OUTBOUND!$G:$G,WMS!E1840,OUTBOUND!$P:$P))</f>
        <v>0</v>
      </c>
      <c r="AA1840" s="26">
        <f t="shared" si="604"/>
        <v>3</v>
      </c>
      <c r="AB1840" s="26">
        <f t="shared" si="605"/>
        <v>36</v>
      </c>
      <c r="AC1840" s="73">
        <f t="shared" si="606"/>
        <v>10.35</v>
      </c>
      <c r="AD1840" s="73">
        <f t="shared" si="607"/>
        <v>9</v>
      </c>
      <c r="AE1840" s="73">
        <f t="shared" si="608"/>
        <v>0.09</v>
      </c>
      <c r="AF1840" s="82" t="b">
        <f t="shared" si="609"/>
        <v>1</v>
      </c>
    </row>
    <row r="1841" spans="1:32">
      <c r="A1841" s="43" t="s">
        <v>3685</v>
      </c>
      <c r="B1841" s="19" t="s">
        <v>2979</v>
      </c>
      <c r="C1841" s="19" t="s">
        <v>4849</v>
      </c>
      <c r="D1841" s="19">
        <v>42440055</v>
      </c>
      <c r="E1841" s="58" t="str">
        <f t="shared" si="598"/>
        <v>KG-ARI-1909-00203-04439/42440055</v>
      </c>
      <c r="F1841" s="19" t="s">
        <v>2981</v>
      </c>
      <c r="G1841" s="19" t="s">
        <v>2992</v>
      </c>
      <c r="H1841" s="45">
        <v>43781</v>
      </c>
      <c r="I1841" s="46">
        <v>20</v>
      </c>
      <c r="J1841" s="46">
        <v>120</v>
      </c>
      <c r="K1841" s="67">
        <f t="shared" si="599"/>
        <v>6</v>
      </c>
      <c r="L1841" s="47">
        <v>3.95</v>
      </c>
      <c r="M1841" s="68">
        <f t="shared" si="600"/>
        <v>79</v>
      </c>
      <c r="N1841" s="46">
        <v>25</v>
      </c>
      <c r="O1841" s="46">
        <v>25.5</v>
      </c>
      <c r="P1841" s="46">
        <v>74</v>
      </c>
      <c r="Q1841" s="73">
        <f t="shared" si="601"/>
        <v>0.047</v>
      </c>
      <c r="R1841" s="67">
        <f t="shared" si="602"/>
        <v>0.94</v>
      </c>
      <c r="S1841" s="74">
        <f t="shared" si="603"/>
        <v>0.6</v>
      </c>
      <c r="T1841" s="51">
        <v>72</v>
      </c>
      <c r="U1841" s="52" t="s">
        <v>4850</v>
      </c>
      <c r="V1841" s="26">
        <f>IF(E1841="","",SUMIF(OUTBOUND!$G:$G,WMS!E1841,OUTBOUND!$L:$L))</f>
        <v>2</v>
      </c>
      <c r="W1841" s="26">
        <f>IF(E1841="","",SUMIF(OUTBOUND!$G:$G,WMS!E1841,OUTBOUND!$M:$M))</f>
        <v>12</v>
      </c>
      <c r="X1841" s="73">
        <f>IF(E1841="","",SUMIF(OUTBOUND!$G:$G,WMS!E1841,OUTBOUND!$O:$O))</f>
        <v>7.9</v>
      </c>
      <c r="Y1841" s="73">
        <f>IF(E1841="","",SUMIF(OUTBOUND!$G:$G,WMS!E1841,OUTBOUND!$AC:$AC))</f>
        <v>7.2</v>
      </c>
      <c r="Z1841" s="73">
        <f>IF(E1841="","",SUMIF(OUTBOUND!$G:$G,WMS!E1841,OUTBOUND!$P:$P))</f>
        <v>0.094</v>
      </c>
      <c r="AA1841" s="26">
        <f t="shared" si="604"/>
        <v>18</v>
      </c>
      <c r="AB1841" s="26">
        <f t="shared" si="605"/>
        <v>108</v>
      </c>
      <c r="AC1841" s="73">
        <f t="shared" si="606"/>
        <v>71.1</v>
      </c>
      <c r="AD1841" s="73">
        <f t="shared" si="607"/>
        <v>64.8</v>
      </c>
      <c r="AE1841" s="73">
        <f t="shared" si="608"/>
        <v>0.846</v>
      </c>
      <c r="AF1841" s="82" t="b">
        <f t="shared" si="609"/>
        <v>1</v>
      </c>
    </row>
    <row r="1842" spans="1:32">
      <c r="A1842" s="43" t="s">
        <v>3685</v>
      </c>
      <c r="B1842" s="19" t="s">
        <v>2979</v>
      </c>
      <c r="C1842" s="19" t="s">
        <v>4849</v>
      </c>
      <c r="D1842" s="19">
        <v>41305171</v>
      </c>
      <c r="E1842" s="58" t="str">
        <f t="shared" si="598"/>
        <v>KG-ARI-1909-00203-04439/41305171</v>
      </c>
      <c r="F1842" s="19" t="s">
        <v>2981</v>
      </c>
      <c r="G1842" s="19" t="s">
        <v>2992</v>
      </c>
      <c r="H1842" s="45">
        <v>43781</v>
      </c>
      <c r="I1842" s="46">
        <v>5</v>
      </c>
      <c r="J1842" s="46">
        <v>60</v>
      </c>
      <c r="K1842" s="67">
        <f t="shared" si="599"/>
        <v>12</v>
      </c>
      <c r="L1842" s="47">
        <v>3.7</v>
      </c>
      <c r="M1842" s="68">
        <f t="shared" si="600"/>
        <v>18.5</v>
      </c>
      <c r="N1842" s="46">
        <v>35.5</v>
      </c>
      <c r="O1842" s="46">
        <v>19</v>
      </c>
      <c r="P1842" s="46">
        <v>63.5</v>
      </c>
      <c r="Q1842" s="73">
        <f t="shared" si="601"/>
        <v>0.043</v>
      </c>
      <c r="R1842" s="67">
        <f t="shared" si="602"/>
        <v>0.21</v>
      </c>
      <c r="S1842" s="74">
        <f t="shared" si="603"/>
        <v>0.266666666666667</v>
      </c>
      <c r="T1842" s="51">
        <v>16</v>
      </c>
      <c r="U1842" s="52" t="s">
        <v>4850</v>
      </c>
      <c r="V1842" s="26">
        <f>IF(E1842="","",SUMIF(OUTBOUND!$G:$G,WMS!E1842,OUTBOUND!$L:$L))</f>
        <v>0</v>
      </c>
      <c r="W1842" s="26">
        <f>IF(E1842="","",SUMIF(OUTBOUND!$G:$G,WMS!E1842,OUTBOUND!$M:$M))</f>
        <v>0</v>
      </c>
      <c r="X1842" s="73">
        <f>IF(E1842="","",SUMIF(OUTBOUND!$G:$G,WMS!E1842,OUTBOUND!$O:$O))</f>
        <v>0</v>
      </c>
      <c r="Y1842" s="73">
        <f>IF(E1842="","",SUMIF(OUTBOUND!$G:$G,WMS!E1842,OUTBOUND!$AC:$AC))</f>
        <v>0</v>
      </c>
      <c r="Z1842" s="73">
        <f>IF(E1842="","",SUMIF(OUTBOUND!$G:$G,WMS!E1842,OUTBOUND!$P:$P))</f>
        <v>0</v>
      </c>
      <c r="AA1842" s="26">
        <f t="shared" si="604"/>
        <v>5</v>
      </c>
      <c r="AB1842" s="26">
        <f t="shared" si="605"/>
        <v>60</v>
      </c>
      <c r="AC1842" s="73">
        <f t="shared" si="606"/>
        <v>18.5</v>
      </c>
      <c r="AD1842" s="73">
        <f t="shared" si="607"/>
        <v>16</v>
      </c>
      <c r="AE1842" s="73">
        <f t="shared" si="608"/>
        <v>0.21</v>
      </c>
      <c r="AF1842" s="82" t="b">
        <f t="shared" si="609"/>
        <v>1</v>
      </c>
    </row>
    <row r="1843" spans="1:32">
      <c r="A1843" s="43" t="s">
        <v>3685</v>
      </c>
      <c r="B1843" s="19" t="s">
        <v>2979</v>
      </c>
      <c r="C1843" s="19" t="s">
        <v>4849</v>
      </c>
      <c r="D1843" s="19">
        <v>41401590</v>
      </c>
      <c r="E1843" s="58" t="str">
        <f t="shared" si="598"/>
        <v>KG-ARI-1909-00203-04439/41401590</v>
      </c>
      <c r="F1843" s="19" t="s">
        <v>2981</v>
      </c>
      <c r="G1843" s="19" t="s">
        <v>2984</v>
      </c>
      <c r="H1843" s="45">
        <v>43781</v>
      </c>
      <c r="I1843" s="46">
        <v>5</v>
      </c>
      <c r="J1843" s="46">
        <v>30</v>
      </c>
      <c r="K1843" s="67">
        <f t="shared" si="599"/>
        <v>6</v>
      </c>
      <c r="L1843" s="47">
        <v>8.3</v>
      </c>
      <c r="M1843" s="68">
        <f t="shared" si="600"/>
        <v>41.5</v>
      </c>
      <c r="N1843" s="46">
        <v>46</v>
      </c>
      <c r="O1843" s="46">
        <v>33</v>
      </c>
      <c r="P1843" s="46">
        <v>53</v>
      </c>
      <c r="Q1843" s="73">
        <f t="shared" si="601"/>
        <v>0.08</v>
      </c>
      <c r="R1843" s="67">
        <f t="shared" si="602"/>
        <v>0.4</v>
      </c>
      <c r="S1843" s="74">
        <f t="shared" si="603"/>
        <v>1.36666666666667</v>
      </c>
      <c r="T1843" s="51">
        <v>41</v>
      </c>
      <c r="U1843" s="52" t="s">
        <v>4851</v>
      </c>
      <c r="V1843" s="26">
        <f>IF(E1843="","",SUMIF(OUTBOUND!$G:$G,WMS!E1843,OUTBOUND!$L:$L))</f>
        <v>0</v>
      </c>
      <c r="W1843" s="26">
        <f>IF(E1843="","",SUMIF(OUTBOUND!$G:$G,WMS!E1843,OUTBOUND!$M:$M))</f>
        <v>0</v>
      </c>
      <c r="X1843" s="73">
        <f>IF(E1843="","",SUMIF(OUTBOUND!$G:$G,WMS!E1843,OUTBOUND!$O:$O))</f>
        <v>0</v>
      </c>
      <c r="Y1843" s="73">
        <f>IF(E1843="","",SUMIF(OUTBOUND!$G:$G,WMS!E1843,OUTBOUND!$AC:$AC))</f>
        <v>0</v>
      </c>
      <c r="Z1843" s="73">
        <f>IF(E1843="","",SUMIF(OUTBOUND!$G:$G,WMS!E1843,OUTBOUND!$P:$P))</f>
        <v>0</v>
      </c>
      <c r="AA1843" s="26">
        <f t="shared" si="604"/>
        <v>5</v>
      </c>
      <c r="AB1843" s="26">
        <f t="shared" si="605"/>
        <v>30</v>
      </c>
      <c r="AC1843" s="73">
        <f t="shared" si="606"/>
        <v>41.5</v>
      </c>
      <c r="AD1843" s="73">
        <f t="shared" si="607"/>
        <v>41</v>
      </c>
      <c r="AE1843" s="73">
        <f t="shared" si="608"/>
        <v>0.4</v>
      </c>
      <c r="AF1843" s="82" t="b">
        <f t="shared" si="609"/>
        <v>1</v>
      </c>
    </row>
    <row r="1844" spans="1:32">
      <c r="A1844" s="43" t="s">
        <v>3685</v>
      </c>
      <c r="B1844" s="19" t="s">
        <v>2979</v>
      </c>
      <c r="C1844" s="19" t="s">
        <v>4849</v>
      </c>
      <c r="D1844" s="19">
        <v>41401576</v>
      </c>
      <c r="E1844" s="58" t="str">
        <f t="shared" si="598"/>
        <v>KG-ARI-1909-00203-04439/41401576</v>
      </c>
      <c r="F1844" s="19" t="s">
        <v>2981</v>
      </c>
      <c r="G1844" s="19" t="s">
        <v>2984</v>
      </c>
      <c r="H1844" s="45">
        <v>43781</v>
      </c>
      <c r="I1844" s="46">
        <v>3</v>
      </c>
      <c r="J1844" s="46">
        <v>36</v>
      </c>
      <c r="K1844" s="67">
        <f t="shared" si="599"/>
        <v>12</v>
      </c>
      <c r="L1844" s="47">
        <v>2.3</v>
      </c>
      <c r="M1844" s="68">
        <f t="shared" si="600"/>
        <v>6.9</v>
      </c>
      <c r="N1844" s="46">
        <v>39.5</v>
      </c>
      <c r="O1844" s="46">
        <v>27</v>
      </c>
      <c r="P1844" s="46">
        <v>42.5</v>
      </c>
      <c r="Q1844" s="73">
        <f t="shared" si="601"/>
        <v>0.045</v>
      </c>
      <c r="R1844" s="67">
        <f t="shared" si="602"/>
        <v>0.14</v>
      </c>
      <c r="S1844" s="74">
        <f t="shared" si="603"/>
        <v>0.138888888888889</v>
      </c>
      <c r="T1844" s="51">
        <v>5</v>
      </c>
      <c r="U1844" s="52" t="s">
        <v>4486</v>
      </c>
      <c r="V1844" s="26">
        <f>IF(E1844="","",SUMIF(OUTBOUND!$G:$G,WMS!E1844,OUTBOUND!$L:$L))</f>
        <v>0</v>
      </c>
      <c r="W1844" s="26">
        <f>IF(E1844="","",SUMIF(OUTBOUND!$G:$G,WMS!E1844,OUTBOUND!$M:$M))</f>
        <v>0</v>
      </c>
      <c r="X1844" s="73">
        <f>IF(E1844="","",SUMIF(OUTBOUND!$G:$G,WMS!E1844,OUTBOUND!$O:$O))</f>
        <v>0</v>
      </c>
      <c r="Y1844" s="73">
        <f>IF(E1844="","",SUMIF(OUTBOUND!$G:$G,WMS!E1844,OUTBOUND!$AC:$AC))</f>
        <v>0</v>
      </c>
      <c r="Z1844" s="73">
        <f>IF(E1844="","",SUMIF(OUTBOUND!$G:$G,WMS!E1844,OUTBOUND!$P:$P))</f>
        <v>0</v>
      </c>
      <c r="AA1844" s="26">
        <f t="shared" si="604"/>
        <v>3</v>
      </c>
      <c r="AB1844" s="26">
        <f t="shared" si="605"/>
        <v>36</v>
      </c>
      <c r="AC1844" s="73">
        <f t="shared" si="606"/>
        <v>6.9</v>
      </c>
      <c r="AD1844" s="73">
        <f t="shared" si="607"/>
        <v>5</v>
      </c>
      <c r="AE1844" s="73">
        <f t="shared" si="608"/>
        <v>0.14</v>
      </c>
      <c r="AF1844" s="82" t="b">
        <f t="shared" si="609"/>
        <v>1</v>
      </c>
    </row>
    <row r="1845" spans="1:32">
      <c r="A1845" s="43" t="s">
        <v>3685</v>
      </c>
      <c r="B1845" s="19" t="s">
        <v>2979</v>
      </c>
      <c r="C1845" s="19" t="s">
        <v>4849</v>
      </c>
      <c r="D1845" s="19">
        <v>41401439</v>
      </c>
      <c r="E1845" s="58" t="str">
        <f t="shared" si="598"/>
        <v>KG-ARI-1909-00203-04439/41401439</v>
      </c>
      <c r="F1845" s="19" t="s">
        <v>2981</v>
      </c>
      <c r="G1845" s="19" t="s">
        <v>2984</v>
      </c>
      <c r="H1845" s="45">
        <v>43781</v>
      </c>
      <c r="I1845" s="46">
        <v>5</v>
      </c>
      <c r="J1845" s="46">
        <v>60</v>
      </c>
      <c r="K1845" s="67">
        <f t="shared" si="599"/>
        <v>12</v>
      </c>
      <c r="L1845" s="47">
        <v>3.05</v>
      </c>
      <c r="M1845" s="68">
        <f t="shared" si="600"/>
        <v>15.25</v>
      </c>
      <c r="N1845" s="46">
        <v>45.5</v>
      </c>
      <c r="O1845" s="46">
        <v>31</v>
      </c>
      <c r="P1845" s="46">
        <v>26</v>
      </c>
      <c r="Q1845" s="73">
        <f t="shared" si="601"/>
        <v>0.037</v>
      </c>
      <c r="R1845" s="67">
        <f t="shared" si="602"/>
        <v>0.18</v>
      </c>
      <c r="S1845" s="74">
        <f t="shared" si="603"/>
        <v>0.233333333333333</v>
      </c>
      <c r="T1845" s="51">
        <v>14</v>
      </c>
      <c r="U1845" s="52" t="s">
        <v>4850</v>
      </c>
      <c r="V1845" s="26">
        <f>IF(E1845="","",SUMIF(OUTBOUND!$G:$G,WMS!E1845,OUTBOUND!$L:$L))</f>
        <v>0</v>
      </c>
      <c r="W1845" s="26">
        <f>IF(E1845="","",SUMIF(OUTBOUND!$G:$G,WMS!E1845,OUTBOUND!$M:$M))</f>
        <v>0</v>
      </c>
      <c r="X1845" s="73">
        <f>IF(E1845="","",SUMIF(OUTBOUND!$G:$G,WMS!E1845,OUTBOUND!$O:$O))</f>
        <v>0</v>
      </c>
      <c r="Y1845" s="73">
        <f>IF(E1845="","",SUMIF(OUTBOUND!$G:$G,WMS!E1845,OUTBOUND!$AC:$AC))</f>
        <v>0</v>
      </c>
      <c r="Z1845" s="73">
        <f>IF(E1845="","",SUMIF(OUTBOUND!$G:$G,WMS!E1845,OUTBOUND!$P:$P))</f>
        <v>0</v>
      </c>
      <c r="AA1845" s="26">
        <f t="shared" si="604"/>
        <v>5</v>
      </c>
      <c r="AB1845" s="26">
        <f t="shared" si="605"/>
        <v>60</v>
      </c>
      <c r="AC1845" s="73">
        <f t="shared" si="606"/>
        <v>15.25</v>
      </c>
      <c r="AD1845" s="73">
        <f t="shared" si="607"/>
        <v>14</v>
      </c>
      <c r="AE1845" s="73">
        <f t="shared" si="608"/>
        <v>0.18</v>
      </c>
      <c r="AF1845" s="82" t="b">
        <f t="shared" si="609"/>
        <v>1</v>
      </c>
    </row>
    <row r="1846" spans="1:32">
      <c r="A1846" s="43" t="s">
        <v>3685</v>
      </c>
      <c r="B1846" s="19" t="s">
        <v>2979</v>
      </c>
      <c r="C1846" s="19" t="s">
        <v>4849</v>
      </c>
      <c r="D1846" s="19">
        <v>41401606</v>
      </c>
      <c r="E1846" s="58" t="str">
        <f t="shared" si="598"/>
        <v>KG-ARI-1909-00203-04439/41401606</v>
      </c>
      <c r="F1846" s="19" t="s">
        <v>2981</v>
      </c>
      <c r="G1846" s="19" t="s">
        <v>2984</v>
      </c>
      <c r="H1846" s="45">
        <v>43781</v>
      </c>
      <c r="I1846" s="46">
        <v>30</v>
      </c>
      <c r="J1846" s="46">
        <v>180</v>
      </c>
      <c r="K1846" s="67">
        <f t="shared" si="599"/>
        <v>6</v>
      </c>
      <c r="L1846" s="47">
        <v>3.75</v>
      </c>
      <c r="M1846" s="68">
        <f t="shared" si="600"/>
        <v>112.5</v>
      </c>
      <c r="N1846" s="46">
        <v>37.5</v>
      </c>
      <c r="O1846" s="46">
        <v>29.5</v>
      </c>
      <c r="P1846" s="46">
        <v>56</v>
      </c>
      <c r="Q1846" s="73">
        <f t="shared" si="601"/>
        <v>0.062</v>
      </c>
      <c r="R1846" s="67">
        <f t="shared" si="602"/>
        <v>1.86</v>
      </c>
      <c r="S1846" s="74">
        <f t="shared" si="603"/>
        <v>0.583333333333333</v>
      </c>
      <c r="T1846" s="51">
        <v>105</v>
      </c>
      <c r="U1846" s="52" t="s">
        <v>4852</v>
      </c>
      <c r="V1846" s="26">
        <f>IF(E1846="","",SUMIF(OUTBOUND!$G:$G,WMS!E1846,OUTBOUND!$L:$L))</f>
        <v>1</v>
      </c>
      <c r="W1846" s="26">
        <f>IF(E1846="","",SUMIF(OUTBOUND!$G:$G,WMS!E1846,OUTBOUND!$M:$M))</f>
        <v>6</v>
      </c>
      <c r="X1846" s="73">
        <f>IF(E1846="","",SUMIF(OUTBOUND!$G:$G,WMS!E1846,OUTBOUND!$O:$O))</f>
        <v>3.75</v>
      </c>
      <c r="Y1846" s="73">
        <f>IF(E1846="","",SUMIF(OUTBOUND!$G:$G,WMS!E1846,OUTBOUND!$AC:$AC))</f>
        <v>3.5</v>
      </c>
      <c r="Z1846" s="73">
        <f>IF(E1846="","",SUMIF(OUTBOUND!$G:$G,WMS!E1846,OUTBOUND!$P:$P))</f>
        <v>0.062</v>
      </c>
      <c r="AA1846" s="26">
        <f t="shared" si="604"/>
        <v>29</v>
      </c>
      <c r="AB1846" s="26">
        <f t="shared" si="605"/>
        <v>174</v>
      </c>
      <c r="AC1846" s="73">
        <f t="shared" si="606"/>
        <v>108.75</v>
      </c>
      <c r="AD1846" s="73">
        <f t="shared" si="607"/>
        <v>101.5</v>
      </c>
      <c r="AE1846" s="73">
        <f t="shared" si="608"/>
        <v>1.798</v>
      </c>
      <c r="AF1846" s="82" t="b">
        <f t="shared" si="609"/>
        <v>1</v>
      </c>
    </row>
    <row r="1847" spans="1:32">
      <c r="A1847" s="43" t="s">
        <v>3685</v>
      </c>
      <c r="B1847" s="19" t="s">
        <v>2979</v>
      </c>
      <c r="C1847" s="19" t="s">
        <v>4849</v>
      </c>
      <c r="D1847" s="19">
        <v>41401552</v>
      </c>
      <c r="E1847" s="58" t="str">
        <f t="shared" si="598"/>
        <v>KG-ARI-1909-00203-04439/41401552</v>
      </c>
      <c r="F1847" s="19" t="s">
        <v>2981</v>
      </c>
      <c r="G1847" s="19" t="s">
        <v>2984</v>
      </c>
      <c r="H1847" s="45">
        <v>43781</v>
      </c>
      <c r="I1847" s="46">
        <v>3</v>
      </c>
      <c r="J1847" s="46">
        <v>36</v>
      </c>
      <c r="K1847" s="67">
        <f t="shared" si="599"/>
        <v>12</v>
      </c>
      <c r="L1847" s="47">
        <v>2.25</v>
      </c>
      <c r="M1847" s="68">
        <f t="shared" si="600"/>
        <v>6.75</v>
      </c>
      <c r="N1847" s="46">
        <v>43.5</v>
      </c>
      <c r="O1847" s="46">
        <v>24</v>
      </c>
      <c r="P1847" s="46">
        <v>49</v>
      </c>
      <c r="Q1847" s="73">
        <f t="shared" si="601"/>
        <v>0.051</v>
      </c>
      <c r="R1847" s="67">
        <f t="shared" si="602"/>
        <v>0.15</v>
      </c>
      <c r="S1847" s="74">
        <f t="shared" si="603"/>
        <v>0.166666666666667</v>
      </c>
      <c r="T1847" s="51">
        <v>6</v>
      </c>
      <c r="U1847" s="52" t="s">
        <v>4850</v>
      </c>
      <c r="V1847" s="26">
        <f>IF(E1847="","",SUMIF(OUTBOUND!$G:$G,WMS!E1847,OUTBOUND!$L:$L))</f>
        <v>0</v>
      </c>
      <c r="W1847" s="26">
        <f>IF(E1847="","",SUMIF(OUTBOUND!$G:$G,WMS!E1847,OUTBOUND!$M:$M))</f>
        <v>0</v>
      </c>
      <c r="X1847" s="73">
        <f>IF(E1847="","",SUMIF(OUTBOUND!$G:$G,WMS!E1847,OUTBOUND!$O:$O))</f>
        <v>0</v>
      </c>
      <c r="Y1847" s="73">
        <f>IF(E1847="","",SUMIF(OUTBOUND!$G:$G,WMS!E1847,OUTBOUND!$AC:$AC))</f>
        <v>0</v>
      </c>
      <c r="Z1847" s="73">
        <f>IF(E1847="","",SUMIF(OUTBOUND!$G:$G,WMS!E1847,OUTBOUND!$P:$P))</f>
        <v>0</v>
      </c>
      <c r="AA1847" s="26">
        <f t="shared" si="604"/>
        <v>3</v>
      </c>
      <c r="AB1847" s="26">
        <f t="shared" si="605"/>
        <v>36</v>
      </c>
      <c r="AC1847" s="73">
        <f t="shared" si="606"/>
        <v>6.75</v>
      </c>
      <c r="AD1847" s="73">
        <f t="shared" si="607"/>
        <v>6</v>
      </c>
      <c r="AE1847" s="73">
        <f t="shared" si="608"/>
        <v>0.15</v>
      </c>
      <c r="AF1847" s="82" t="b">
        <f t="shared" si="609"/>
        <v>1</v>
      </c>
    </row>
    <row r="1848" spans="1:32">
      <c r="A1848" s="43" t="s">
        <v>3685</v>
      </c>
      <c r="B1848" s="19" t="s">
        <v>2979</v>
      </c>
      <c r="C1848" s="19" t="s">
        <v>4849</v>
      </c>
      <c r="D1848" s="19">
        <v>42630449</v>
      </c>
      <c r="E1848" s="58" t="str">
        <f t="shared" si="598"/>
        <v>KG-ARI-1909-00203-04439/42630449</v>
      </c>
      <c r="F1848" s="19" t="s">
        <v>2981</v>
      </c>
      <c r="G1848" s="19" t="s">
        <v>2984</v>
      </c>
      <c r="H1848" s="45">
        <v>43781</v>
      </c>
      <c r="I1848" s="46">
        <v>5</v>
      </c>
      <c r="J1848" s="46">
        <v>60</v>
      </c>
      <c r="K1848" s="67">
        <f t="shared" si="599"/>
        <v>12</v>
      </c>
      <c r="L1848" s="47">
        <v>3.95</v>
      </c>
      <c r="M1848" s="68">
        <f t="shared" si="600"/>
        <v>19.75</v>
      </c>
      <c r="N1848" s="46">
        <v>58</v>
      </c>
      <c r="O1848" s="46">
        <v>32.5</v>
      </c>
      <c r="P1848" s="46">
        <v>29.5</v>
      </c>
      <c r="Q1848" s="73">
        <f t="shared" si="601"/>
        <v>0.056</v>
      </c>
      <c r="R1848" s="67">
        <f t="shared" si="602"/>
        <v>0.28</v>
      </c>
      <c r="S1848" s="74">
        <f t="shared" si="603"/>
        <v>0.3</v>
      </c>
      <c r="T1848" s="51">
        <v>18</v>
      </c>
      <c r="U1848" s="52" t="s">
        <v>4853</v>
      </c>
      <c r="V1848" s="26">
        <f>IF(E1848="","",SUMIF(OUTBOUND!$G:$G,WMS!E1848,OUTBOUND!$L:$L))</f>
        <v>0</v>
      </c>
      <c r="W1848" s="26">
        <f>IF(E1848="","",SUMIF(OUTBOUND!$G:$G,WMS!E1848,OUTBOUND!$M:$M))</f>
        <v>0</v>
      </c>
      <c r="X1848" s="73">
        <f>IF(E1848="","",SUMIF(OUTBOUND!$G:$G,WMS!E1848,OUTBOUND!$O:$O))</f>
        <v>0</v>
      </c>
      <c r="Y1848" s="73">
        <f>IF(E1848="","",SUMIF(OUTBOUND!$G:$G,WMS!E1848,OUTBOUND!$AC:$AC))</f>
        <v>0</v>
      </c>
      <c r="Z1848" s="73">
        <f>IF(E1848="","",SUMIF(OUTBOUND!$G:$G,WMS!E1848,OUTBOUND!$P:$P))</f>
        <v>0</v>
      </c>
      <c r="AA1848" s="26">
        <f t="shared" si="604"/>
        <v>5</v>
      </c>
      <c r="AB1848" s="26">
        <f t="shared" si="605"/>
        <v>60</v>
      </c>
      <c r="AC1848" s="73">
        <f t="shared" si="606"/>
        <v>19.75</v>
      </c>
      <c r="AD1848" s="73">
        <f t="shared" si="607"/>
        <v>18</v>
      </c>
      <c r="AE1848" s="73">
        <f t="shared" si="608"/>
        <v>0.28</v>
      </c>
      <c r="AF1848" s="82" t="b">
        <f t="shared" si="609"/>
        <v>1</v>
      </c>
    </row>
    <row r="1849" spans="1:32">
      <c r="A1849" s="43" t="s">
        <v>3685</v>
      </c>
      <c r="B1849" s="19" t="s">
        <v>2979</v>
      </c>
      <c r="C1849" s="19" t="s">
        <v>4849</v>
      </c>
      <c r="D1849" s="19">
        <v>41401460</v>
      </c>
      <c r="E1849" s="58" t="str">
        <f t="shared" si="598"/>
        <v>KG-ARI-1909-00203-04439/41401460</v>
      </c>
      <c r="F1849" s="19" t="s">
        <v>2981</v>
      </c>
      <c r="G1849" s="19" t="s">
        <v>2984</v>
      </c>
      <c r="H1849" s="45">
        <v>43781</v>
      </c>
      <c r="I1849" s="46">
        <v>5</v>
      </c>
      <c r="J1849" s="46">
        <v>80</v>
      </c>
      <c r="K1849" s="67">
        <f t="shared" si="599"/>
        <v>16</v>
      </c>
      <c r="L1849" s="47">
        <v>3.1</v>
      </c>
      <c r="M1849" s="68">
        <f t="shared" si="600"/>
        <v>15.5</v>
      </c>
      <c r="N1849" s="46">
        <v>30.5</v>
      </c>
      <c r="O1849" s="46">
        <v>23.5</v>
      </c>
      <c r="P1849" s="46">
        <v>46</v>
      </c>
      <c r="Q1849" s="73">
        <f t="shared" si="601"/>
        <v>0.033</v>
      </c>
      <c r="R1849" s="67">
        <f t="shared" si="602"/>
        <v>0.16</v>
      </c>
      <c r="S1849" s="74">
        <f t="shared" si="603"/>
        <v>0.1875</v>
      </c>
      <c r="T1849" s="51">
        <v>15</v>
      </c>
      <c r="U1849" s="52" t="s">
        <v>4486</v>
      </c>
      <c r="V1849" s="26">
        <f>IF(E1849="","",SUMIF(OUTBOUND!$G:$G,WMS!E1849,OUTBOUND!$L:$L))</f>
        <v>0</v>
      </c>
      <c r="W1849" s="26">
        <f>IF(E1849="","",SUMIF(OUTBOUND!$G:$G,WMS!E1849,OUTBOUND!$M:$M))</f>
        <v>0</v>
      </c>
      <c r="X1849" s="73">
        <f>IF(E1849="","",SUMIF(OUTBOUND!$G:$G,WMS!E1849,OUTBOUND!$O:$O))</f>
        <v>0</v>
      </c>
      <c r="Y1849" s="73">
        <f>IF(E1849="","",SUMIF(OUTBOUND!$G:$G,WMS!E1849,OUTBOUND!$AC:$AC))</f>
        <v>0</v>
      </c>
      <c r="Z1849" s="73">
        <f>IF(E1849="","",SUMIF(OUTBOUND!$G:$G,WMS!E1849,OUTBOUND!$P:$P))</f>
        <v>0</v>
      </c>
      <c r="AA1849" s="26">
        <f t="shared" si="604"/>
        <v>5</v>
      </c>
      <c r="AB1849" s="26">
        <f t="shared" si="605"/>
        <v>80</v>
      </c>
      <c r="AC1849" s="73">
        <f t="shared" si="606"/>
        <v>15.5</v>
      </c>
      <c r="AD1849" s="73">
        <f t="shared" si="607"/>
        <v>15</v>
      </c>
      <c r="AE1849" s="73">
        <f t="shared" si="608"/>
        <v>0.16</v>
      </c>
      <c r="AF1849" s="82" t="b">
        <f t="shared" si="609"/>
        <v>1</v>
      </c>
    </row>
    <row r="1850" spans="1:32">
      <c r="A1850" s="43" t="s">
        <v>3685</v>
      </c>
      <c r="B1850" s="19" t="s">
        <v>2979</v>
      </c>
      <c r="C1850" s="19" t="s">
        <v>4849</v>
      </c>
      <c r="D1850" s="19">
        <v>42630418</v>
      </c>
      <c r="E1850" s="58" t="str">
        <f t="shared" si="598"/>
        <v>KG-ARI-1909-00203-04439/42630418</v>
      </c>
      <c r="F1850" s="19" t="s">
        <v>2981</v>
      </c>
      <c r="G1850" s="19" t="s">
        <v>2984</v>
      </c>
      <c r="H1850" s="45">
        <v>43781</v>
      </c>
      <c r="I1850" s="46">
        <v>4</v>
      </c>
      <c r="J1850" s="46">
        <v>48</v>
      </c>
      <c r="K1850" s="67">
        <f t="shared" si="599"/>
        <v>12</v>
      </c>
      <c r="L1850" s="47">
        <v>4.3</v>
      </c>
      <c r="M1850" s="68">
        <f t="shared" si="600"/>
        <v>17.2</v>
      </c>
      <c r="N1850" s="46">
        <v>43</v>
      </c>
      <c r="O1850" s="46">
        <v>33.5</v>
      </c>
      <c r="P1850" s="46">
        <v>52</v>
      </c>
      <c r="Q1850" s="73">
        <f t="shared" si="601"/>
        <v>0.075</v>
      </c>
      <c r="R1850" s="67">
        <f t="shared" si="602"/>
        <v>0.3</v>
      </c>
      <c r="S1850" s="74">
        <f t="shared" si="603"/>
        <v>0.3125</v>
      </c>
      <c r="T1850" s="51">
        <v>15</v>
      </c>
      <c r="U1850" s="52" t="s">
        <v>4852</v>
      </c>
      <c r="V1850" s="26">
        <f>IF(E1850="","",SUMIF(OUTBOUND!$G:$G,WMS!E1850,OUTBOUND!$L:$L))</f>
        <v>2</v>
      </c>
      <c r="W1850" s="26">
        <f>IF(E1850="","",SUMIF(OUTBOUND!$G:$G,WMS!E1850,OUTBOUND!$M:$M))</f>
        <v>24</v>
      </c>
      <c r="X1850" s="73">
        <f>IF(E1850="","",SUMIF(OUTBOUND!$G:$G,WMS!E1850,OUTBOUND!$O:$O))</f>
        <v>8.6</v>
      </c>
      <c r="Y1850" s="73">
        <f>IF(E1850="","",SUMIF(OUTBOUND!$G:$G,WMS!E1850,OUTBOUND!$AC:$AC))</f>
        <v>7.5</v>
      </c>
      <c r="Z1850" s="73">
        <f>IF(E1850="","",SUMIF(OUTBOUND!$G:$G,WMS!E1850,OUTBOUND!$P:$P))</f>
        <v>0.15</v>
      </c>
      <c r="AA1850" s="26">
        <f t="shared" si="604"/>
        <v>2</v>
      </c>
      <c r="AB1850" s="26">
        <f t="shared" si="605"/>
        <v>24</v>
      </c>
      <c r="AC1850" s="73">
        <f t="shared" si="606"/>
        <v>8.6</v>
      </c>
      <c r="AD1850" s="73">
        <f t="shared" si="607"/>
        <v>7.5</v>
      </c>
      <c r="AE1850" s="73">
        <f t="shared" si="608"/>
        <v>0.15</v>
      </c>
      <c r="AF1850" s="82" t="b">
        <f t="shared" si="609"/>
        <v>1</v>
      </c>
    </row>
    <row r="1851" spans="1:32">
      <c r="A1851" s="43" t="s">
        <v>3685</v>
      </c>
      <c r="B1851" s="19" t="s">
        <v>2979</v>
      </c>
      <c r="C1851" s="19" t="s">
        <v>4849</v>
      </c>
      <c r="D1851" s="19">
        <v>41401491</v>
      </c>
      <c r="E1851" s="58" t="str">
        <f t="shared" si="598"/>
        <v>KG-ARI-1909-00203-04439/41401491</v>
      </c>
      <c r="F1851" s="19" t="s">
        <v>2981</v>
      </c>
      <c r="G1851" s="19" t="s">
        <v>2984</v>
      </c>
      <c r="H1851" s="45">
        <v>43781</v>
      </c>
      <c r="I1851" s="46">
        <v>7</v>
      </c>
      <c r="J1851" s="46">
        <v>112</v>
      </c>
      <c r="K1851" s="67">
        <f t="shared" si="599"/>
        <v>16</v>
      </c>
      <c r="L1851" s="47">
        <v>2.85</v>
      </c>
      <c r="M1851" s="68">
        <f t="shared" si="600"/>
        <v>19.95</v>
      </c>
      <c r="N1851" s="46">
        <v>40</v>
      </c>
      <c r="O1851" s="46">
        <v>21.5</v>
      </c>
      <c r="P1851" s="46">
        <v>38</v>
      </c>
      <c r="Q1851" s="73">
        <f t="shared" si="601"/>
        <v>0.033</v>
      </c>
      <c r="R1851" s="67">
        <f t="shared" si="602"/>
        <v>0.23</v>
      </c>
      <c r="S1851" s="74">
        <f t="shared" si="603"/>
        <v>0.160714285714286</v>
      </c>
      <c r="T1851" s="51">
        <v>18</v>
      </c>
      <c r="U1851" s="52" t="s">
        <v>4854</v>
      </c>
      <c r="V1851" s="26">
        <f>IF(E1851="","",SUMIF(OUTBOUND!$G:$G,WMS!E1851,OUTBOUND!$L:$L))</f>
        <v>0</v>
      </c>
      <c r="W1851" s="26">
        <f>IF(E1851="","",SUMIF(OUTBOUND!$G:$G,WMS!E1851,OUTBOUND!$M:$M))</f>
        <v>0</v>
      </c>
      <c r="X1851" s="73">
        <f>IF(E1851="","",SUMIF(OUTBOUND!$G:$G,WMS!E1851,OUTBOUND!$O:$O))</f>
        <v>0</v>
      </c>
      <c r="Y1851" s="73">
        <f>IF(E1851="","",SUMIF(OUTBOUND!$G:$G,WMS!E1851,OUTBOUND!$AC:$AC))</f>
        <v>0</v>
      </c>
      <c r="Z1851" s="73">
        <f>IF(E1851="","",SUMIF(OUTBOUND!$G:$G,WMS!E1851,OUTBOUND!$P:$P))</f>
        <v>0</v>
      </c>
      <c r="AA1851" s="26">
        <f t="shared" si="604"/>
        <v>7</v>
      </c>
      <c r="AB1851" s="26">
        <f t="shared" si="605"/>
        <v>112</v>
      </c>
      <c r="AC1851" s="73">
        <f t="shared" si="606"/>
        <v>19.95</v>
      </c>
      <c r="AD1851" s="73">
        <f t="shared" si="607"/>
        <v>18</v>
      </c>
      <c r="AE1851" s="73">
        <f t="shared" si="608"/>
        <v>0.23</v>
      </c>
      <c r="AF1851" s="82" t="b">
        <f t="shared" si="609"/>
        <v>1</v>
      </c>
    </row>
    <row r="1852" spans="1:32">
      <c r="A1852" s="43" t="s">
        <v>3685</v>
      </c>
      <c r="B1852" s="19" t="s">
        <v>2979</v>
      </c>
      <c r="C1852" s="19" t="s">
        <v>4849</v>
      </c>
      <c r="D1852" s="19">
        <v>42630203</v>
      </c>
      <c r="E1852" s="58" t="str">
        <f t="shared" si="598"/>
        <v>KG-ARI-1909-00203-04439/42630203</v>
      </c>
      <c r="F1852" s="19" t="s">
        <v>2981</v>
      </c>
      <c r="G1852" s="19" t="s">
        <v>2984</v>
      </c>
      <c r="H1852" s="45">
        <v>43781</v>
      </c>
      <c r="I1852" s="46">
        <v>70</v>
      </c>
      <c r="J1852" s="46">
        <v>1120</v>
      </c>
      <c r="K1852" s="67">
        <f t="shared" si="599"/>
        <v>16</v>
      </c>
      <c r="L1852" s="47">
        <v>1.5</v>
      </c>
      <c r="M1852" s="68">
        <f t="shared" si="600"/>
        <v>105</v>
      </c>
      <c r="N1852" s="46">
        <v>29.5</v>
      </c>
      <c r="O1852" s="46">
        <v>15.5</v>
      </c>
      <c r="P1852" s="46">
        <v>25.5</v>
      </c>
      <c r="Q1852" s="73">
        <f t="shared" si="601"/>
        <v>0.012</v>
      </c>
      <c r="R1852" s="67">
        <f t="shared" si="602"/>
        <v>0.82</v>
      </c>
      <c r="S1852" s="74">
        <f t="shared" si="603"/>
        <v>0.06875</v>
      </c>
      <c r="T1852" s="51">
        <v>77</v>
      </c>
      <c r="U1852" s="52" t="s">
        <v>4855</v>
      </c>
      <c r="V1852" s="26">
        <f>IF(E1852="","",SUMIF(OUTBOUND!$G:$G,WMS!E1852,OUTBOUND!$L:$L))</f>
        <v>3</v>
      </c>
      <c r="W1852" s="26">
        <f>IF(E1852="","",SUMIF(OUTBOUND!$G:$G,WMS!E1852,OUTBOUND!$M:$M))</f>
        <v>48</v>
      </c>
      <c r="X1852" s="73">
        <f>IF(E1852="","",SUMIF(OUTBOUND!$G:$G,WMS!E1852,OUTBOUND!$O:$O))</f>
        <v>4.5</v>
      </c>
      <c r="Y1852" s="73">
        <f>IF(E1852="","",SUMIF(OUTBOUND!$G:$G,WMS!E1852,OUTBOUND!$AC:$AC))</f>
        <v>3.3</v>
      </c>
      <c r="Z1852" s="73">
        <f>IF(E1852="","",SUMIF(OUTBOUND!$G:$G,WMS!E1852,OUTBOUND!$P:$P))</f>
        <v>0.036</v>
      </c>
      <c r="AA1852" s="26">
        <f t="shared" si="604"/>
        <v>67</v>
      </c>
      <c r="AB1852" s="26">
        <f t="shared" si="605"/>
        <v>1072</v>
      </c>
      <c r="AC1852" s="73">
        <f t="shared" si="606"/>
        <v>100.5</v>
      </c>
      <c r="AD1852" s="73">
        <f t="shared" si="607"/>
        <v>73.7</v>
      </c>
      <c r="AE1852" s="73">
        <f t="shared" si="608"/>
        <v>0.784</v>
      </c>
      <c r="AF1852" s="82" t="b">
        <f t="shared" si="609"/>
        <v>1</v>
      </c>
    </row>
    <row r="1853" spans="1:32">
      <c r="A1853" s="43" t="s">
        <v>3685</v>
      </c>
      <c r="B1853" s="19" t="s">
        <v>2979</v>
      </c>
      <c r="C1853" s="19" t="s">
        <v>4849</v>
      </c>
      <c r="D1853" s="19">
        <v>41401514</v>
      </c>
      <c r="E1853" s="58" t="str">
        <f t="shared" si="598"/>
        <v>KG-ARI-1909-00203-04439/41401514</v>
      </c>
      <c r="F1853" s="19" t="s">
        <v>2981</v>
      </c>
      <c r="G1853" s="19" t="s">
        <v>2984</v>
      </c>
      <c r="H1853" s="45">
        <v>43781</v>
      </c>
      <c r="I1853" s="46">
        <v>8</v>
      </c>
      <c r="J1853" s="46">
        <v>96</v>
      </c>
      <c r="K1853" s="67">
        <f t="shared" si="599"/>
        <v>12</v>
      </c>
      <c r="L1853" s="47">
        <v>1.6</v>
      </c>
      <c r="M1853" s="68">
        <f t="shared" si="600"/>
        <v>12.8</v>
      </c>
      <c r="N1853" s="46">
        <v>22.5</v>
      </c>
      <c r="O1853" s="46">
        <v>22.5</v>
      </c>
      <c r="P1853" s="46">
        <v>29</v>
      </c>
      <c r="Q1853" s="73">
        <f t="shared" si="601"/>
        <v>0.015</v>
      </c>
      <c r="R1853" s="67">
        <f t="shared" si="602"/>
        <v>0.12</v>
      </c>
      <c r="S1853" s="74">
        <f t="shared" si="603"/>
        <v>0.114583333333333</v>
      </c>
      <c r="T1853" s="51">
        <v>11</v>
      </c>
      <c r="U1853" s="52" t="s">
        <v>4856</v>
      </c>
      <c r="V1853" s="26">
        <f>IF(E1853="","",SUMIF(OUTBOUND!$G:$G,WMS!E1853,OUTBOUND!$L:$L))</f>
        <v>2</v>
      </c>
      <c r="W1853" s="26">
        <f>IF(E1853="","",SUMIF(OUTBOUND!$G:$G,WMS!E1853,OUTBOUND!$M:$M))</f>
        <v>24</v>
      </c>
      <c r="X1853" s="73">
        <f>IF(E1853="","",SUMIF(OUTBOUND!$G:$G,WMS!E1853,OUTBOUND!$O:$O))</f>
        <v>3.2</v>
      </c>
      <c r="Y1853" s="73">
        <f>IF(E1853="","",SUMIF(OUTBOUND!$G:$G,WMS!E1853,OUTBOUND!$AC:$AC))</f>
        <v>2.74999999999999</v>
      </c>
      <c r="Z1853" s="73">
        <f>IF(E1853="","",SUMIF(OUTBOUND!$G:$G,WMS!E1853,OUTBOUND!$P:$P))</f>
        <v>0.03</v>
      </c>
      <c r="AA1853" s="26">
        <f t="shared" si="604"/>
        <v>6</v>
      </c>
      <c r="AB1853" s="26">
        <f t="shared" si="605"/>
        <v>72</v>
      </c>
      <c r="AC1853" s="73">
        <f t="shared" si="606"/>
        <v>9.6</v>
      </c>
      <c r="AD1853" s="73">
        <f t="shared" si="607"/>
        <v>8.25000000000001</v>
      </c>
      <c r="AE1853" s="73">
        <f t="shared" si="608"/>
        <v>0.09</v>
      </c>
      <c r="AF1853" s="82" t="b">
        <f t="shared" si="609"/>
        <v>1</v>
      </c>
    </row>
    <row r="1854" spans="1:32">
      <c r="A1854" s="43" t="s">
        <v>3685</v>
      </c>
      <c r="B1854" s="19" t="s">
        <v>2979</v>
      </c>
      <c r="C1854" s="19" t="s">
        <v>4849</v>
      </c>
      <c r="D1854" s="19">
        <v>42630425</v>
      </c>
      <c r="E1854" s="58" t="str">
        <f t="shared" si="598"/>
        <v>KG-ARI-1909-00203-04439/42630425</v>
      </c>
      <c r="F1854" s="19" t="s">
        <v>2981</v>
      </c>
      <c r="G1854" s="19" t="s">
        <v>2984</v>
      </c>
      <c r="H1854" s="45">
        <v>43781</v>
      </c>
      <c r="I1854" s="46">
        <v>75</v>
      </c>
      <c r="J1854" s="46">
        <v>300</v>
      </c>
      <c r="K1854" s="67">
        <f t="shared" si="599"/>
        <v>4</v>
      </c>
      <c r="L1854" s="47">
        <v>1.9</v>
      </c>
      <c r="M1854" s="68">
        <f t="shared" si="600"/>
        <v>142.5</v>
      </c>
      <c r="N1854" s="46">
        <v>46.5</v>
      </c>
      <c r="O1854" s="46">
        <v>25.5</v>
      </c>
      <c r="P1854" s="46">
        <v>30.5</v>
      </c>
      <c r="Q1854" s="73">
        <f t="shared" si="601"/>
        <v>0.036</v>
      </c>
      <c r="R1854" s="67">
        <f t="shared" si="602"/>
        <v>2.71</v>
      </c>
      <c r="S1854" s="74">
        <f t="shared" si="603"/>
        <v>0.376666666666667</v>
      </c>
      <c r="T1854" s="51">
        <v>113</v>
      </c>
      <c r="U1854" s="52" t="s">
        <v>4854</v>
      </c>
      <c r="V1854" s="26">
        <f>IF(E1854="","",SUMIF(OUTBOUND!$G:$G,WMS!E1854,OUTBOUND!$L:$L))</f>
        <v>4</v>
      </c>
      <c r="W1854" s="26">
        <f>IF(E1854="","",SUMIF(OUTBOUND!$G:$G,WMS!E1854,OUTBOUND!$M:$M))</f>
        <v>16</v>
      </c>
      <c r="X1854" s="73">
        <f>IF(E1854="","",SUMIF(OUTBOUND!$G:$G,WMS!E1854,OUTBOUND!$O:$O))</f>
        <v>7.6</v>
      </c>
      <c r="Y1854" s="73">
        <f>IF(E1854="","",SUMIF(OUTBOUND!$G:$G,WMS!E1854,OUTBOUND!$AC:$AC))</f>
        <v>6.02666666666667</v>
      </c>
      <c r="Z1854" s="73">
        <f>IF(E1854="","",SUMIF(OUTBOUND!$G:$G,WMS!E1854,OUTBOUND!$P:$P))</f>
        <v>0.144</v>
      </c>
      <c r="AA1854" s="26">
        <f t="shared" si="604"/>
        <v>71</v>
      </c>
      <c r="AB1854" s="26">
        <f t="shared" si="605"/>
        <v>284</v>
      </c>
      <c r="AC1854" s="73">
        <f t="shared" si="606"/>
        <v>134.9</v>
      </c>
      <c r="AD1854" s="73">
        <f t="shared" si="607"/>
        <v>106.973333333333</v>
      </c>
      <c r="AE1854" s="73">
        <f t="shared" si="608"/>
        <v>2.566</v>
      </c>
      <c r="AF1854" s="82" t="b">
        <f t="shared" si="609"/>
        <v>1</v>
      </c>
    </row>
    <row r="1855" spans="1:32">
      <c r="A1855" s="43" t="s">
        <v>3685</v>
      </c>
      <c r="B1855" s="19" t="s">
        <v>2979</v>
      </c>
      <c r="C1855" s="19" t="s">
        <v>4849</v>
      </c>
      <c r="D1855" s="19">
        <v>41521328</v>
      </c>
      <c r="E1855" s="58" t="str">
        <f t="shared" si="598"/>
        <v>KG-ARI-1909-00203-04439/41521328</v>
      </c>
      <c r="F1855" s="19" t="s">
        <v>2981</v>
      </c>
      <c r="G1855" s="19" t="s">
        <v>2984</v>
      </c>
      <c r="H1855" s="45">
        <v>43781</v>
      </c>
      <c r="I1855" s="46">
        <v>10</v>
      </c>
      <c r="J1855" s="46">
        <v>80</v>
      </c>
      <c r="K1855" s="67">
        <f t="shared" si="599"/>
        <v>8</v>
      </c>
      <c r="L1855" s="47">
        <v>3.3</v>
      </c>
      <c r="M1855" s="68">
        <f t="shared" si="600"/>
        <v>33</v>
      </c>
      <c r="N1855" s="46">
        <v>46</v>
      </c>
      <c r="O1855" s="46">
        <v>33</v>
      </c>
      <c r="P1855" s="46">
        <v>47.5</v>
      </c>
      <c r="Q1855" s="73">
        <f t="shared" si="601"/>
        <v>0.072</v>
      </c>
      <c r="R1855" s="67">
        <f t="shared" si="602"/>
        <v>0.72</v>
      </c>
      <c r="S1855" s="74">
        <f t="shared" si="603"/>
        <v>0.1875</v>
      </c>
      <c r="T1855" s="51">
        <v>15</v>
      </c>
      <c r="U1855" s="52" t="s">
        <v>3707</v>
      </c>
      <c r="V1855" s="26">
        <f>IF(E1855="","",SUMIF(OUTBOUND!$G:$G,WMS!E1855,OUTBOUND!$L:$L))</f>
        <v>0</v>
      </c>
      <c r="W1855" s="26">
        <f>IF(E1855="","",SUMIF(OUTBOUND!$G:$G,WMS!E1855,OUTBOUND!$M:$M))</f>
        <v>0</v>
      </c>
      <c r="X1855" s="73">
        <f>IF(E1855="","",SUMIF(OUTBOUND!$G:$G,WMS!E1855,OUTBOUND!$O:$O))</f>
        <v>0</v>
      </c>
      <c r="Y1855" s="73">
        <f>IF(E1855="","",SUMIF(OUTBOUND!$G:$G,WMS!E1855,OUTBOUND!$AC:$AC))</f>
        <v>0</v>
      </c>
      <c r="Z1855" s="73">
        <f>IF(E1855="","",SUMIF(OUTBOUND!$G:$G,WMS!E1855,OUTBOUND!$P:$P))</f>
        <v>0</v>
      </c>
      <c r="AA1855" s="26">
        <f t="shared" si="604"/>
        <v>10</v>
      </c>
      <c r="AB1855" s="26">
        <f t="shared" si="605"/>
        <v>80</v>
      </c>
      <c r="AC1855" s="73">
        <f t="shared" si="606"/>
        <v>33</v>
      </c>
      <c r="AD1855" s="73">
        <f t="shared" si="607"/>
        <v>15</v>
      </c>
      <c r="AE1855" s="73">
        <f t="shared" si="608"/>
        <v>0.72</v>
      </c>
      <c r="AF1855" s="82" t="b">
        <f t="shared" si="609"/>
        <v>1</v>
      </c>
    </row>
    <row r="1856" spans="1:32">
      <c r="A1856" s="43" t="s">
        <v>3685</v>
      </c>
      <c r="B1856" s="19" t="s">
        <v>2979</v>
      </c>
      <c r="C1856" s="19" t="s">
        <v>4849</v>
      </c>
      <c r="D1856" s="19">
        <v>42671589</v>
      </c>
      <c r="E1856" s="58" t="str">
        <f t="shared" si="598"/>
        <v>KG-ARI-1909-00203-04439/42671589</v>
      </c>
      <c r="F1856" s="19" t="s">
        <v>2981</v>
      </c>
      <c r="G1856" s="19" t="s">
        <v>2984</v>
      </c>
      <c r="H1856" s="45">
        <v>43781</v>
      </c>
      <c r="I1856" s="46">
        <v>18</v>
      </c>
      <c r="J1856" s="46">
        <v>216</v>
      </c>
      <c r="K1856" s="67">
        <f t="shared" si="599"/>
        <v>12</v>
      </c>
      <c r="L1856" s="47">
        <v>2.1</v>
      </c>
      <c r="M1856" s="68">
        <f t="shared" si="600"/>
        <v>37.8</v>
      </c>
      <c r="N1856" s="46">
        <v>39</v>
      </c>
      <c r="O1856" s="46">
        <v>20</v>
      </c>
      <c r="P1856" s="46">
        <v>22.5</v>
      </c>
      <c r="Q1856" s="73">
        <f t="shared" si="601"/>
        <v>0.018</v>
      </c>
      <c r="R1856" s="67">
        <f t="shared" si="602"/>
        <v>0.32</v>
      </c>
      <c r="S1856" s="74">
        <f t="shared" si="603"/>
        <v>0.134259259259259</v>
      </c>
      <c r="T1856" s="51">
        <v>29</v>
      </c>
      <c r="U1856" s="52" t="s">
        <v>4853</v>
      </c>
      <c r="V1856" s="26">
        <f>IF(E1856="","",SUMIF(OUTBOUND!$G:$G,WMS!E1856,OUTBOUND!$L:$L))</f>
        <v>1</v>
      </c>
      <c r="W1856" s="26">
        <f>IF(E1856="","",SUMIF(OUTBOUND!$G:$G,WMS!E1856,OUTBOUND!$M:$M))</f>
        <v>12</v>
      </c>
      <c r="X1856" s="73">
        <f>IF(E1856="","",SUMIF(OUTBOUND!$G:$G,WMS!E1856,OUTBOUND!$O:$O))</f>
        <v>2.1</v>
      </c>
      <c r="Y1856" s="73">
        <f>IF(E1856="","",SUMIF(OUTBOUND!$G:$G,WMS!E1856,OUTBOUND!$AC:$AC))</f>
        <v>1.61111111111111</v>
      </c>
      <c r="Z1856" s="73">
        <f>IF(E1856="","",SUMIF(OUTBOUND!$G:$G,WMS!E1856,OUTBOUND!$P:$P))</f>
        <v>0.018</v>
      </c>
      <c r="AA1856" s="26">
        <f t="shared" si="604"/>
        <v>17</v>
      </c>
      <c r="AB1856" s="26">
        <f t="shared" si="605"/>
        <v>204</v>
      </c>
      <c r="AC1856" s="73">
        <f t="shared" si="606"/>
        <v>35.7</v>
      </c>
      <c r="AD1856" s="73">
        <f t="shared" si="607"/>
        <v>27.3888888888889</v>
      </c>
      <c r="AE1856" s="73">
        <f t="shared" si="608"/>
        <v>0.302</v>
      </c>
      <c r="AF1856" s="82" t="b">
        <f t="shared" si="609"/>
        <v>1</v>
      </c>
    </row>
    <row r="1857" spans="1:32">
      <c r="A1857" s="43" t="s">
        <v>3685</v>
      </c>
      <c r="B1857" s="19" t="s">
        <v>2979</v>
      </c>
      <c r="C1857" s="19" t="s">
        <v>4849</v>
      </c>
      <c r="D1857" s="19">
        <v>42671633</v>
      </c>
      <c r="E1857" s="58" t="str">
        <f t="shared" si="598"/>
        <v>KG-ARI-1909-00203-04439/42671633</v>
      </c>
      <c r="F1857" s="19" t="s">
        <v>2981</v>
      </c>
      <c r="G1857" s="19" t="s">
        <v>2984</v>
      </c>
      <c r="H1857" s="45">
        <v>43781</v>
      </c>
      <c r="I1857" s="46">
        <v>12</v>
      </c>
      <c r="J1857" s="46">
        <v>144</v>
      </c>
      <c r="K1857" s="67">
        <f t="shared" si="599"/>
        <v>12</v>
      </c>
      <c r="L1857" s="47">
        <v>2.25</v>
      </c>
      <c r="M1857" s="68">
        <f t="shared" si="600"/>
        <v>27</v>
      </c>
      <c r="N1857" s="46">
        <v>32.5</v>
      </c>
      <c r="O1857" s="46">
        <v>18</v>
      </c>
      <c r="P1857" s="46">
        <v>32</v>
      </c>
      <c r="Q1857" s="73">
        <f t="shared" si="601"/>
        <v>0.019</v>
      </c>
      <c r="R1857" s="67">
        <f t="shared" si="602"/>
        <v>0.22</v>
      </c>
      <c r="S1857" s="74">
        <f t="shared" si="603"/>
        <v>0.138888888888889</v>
      </c>
      <c r="T1857" s="51">
        <v>20</v>
      </c>
      <c r="U1857" s="52" t="s">
        <v>4853</v>
      </c>
      <c r="V1857" s="26">
        <f>IF(E1857="","",SUMIF(OUTBOUND!$G:$G,WMS!E1857,OUTBOUND!$L:$L))</f>
        <v>2</v>
      </c>
      <c r="W1857" s="26">
        <f>IF(E1857="","",SUMIF(OUTBOUND!$G:$G,WMS!E1857,OUTBOUND!$M:$M))</f>
        <v>24</v>
      </c>
      <c r="X1857" s="73">
        <f>IF(E1857="","",SUMIF(OUTBOUND!$G:$G,WMS!E1857,OUTBOUND!$O:$O))</f>
        <v>4.5</v>
      </c>
      <c r="Y1857" s="73">
        <f>IF(E1857="","",SUMIF(OUTBOUND!$G:$G,WMS!E1857,OUTBOUND!$AC:$AC))</f>
        <v>3.33333333333334</v>
      </c>
      <c r="Z1857" s="73">
        <f>IF(E1857="","",SUMIF(OUTBOUND!$G:$G,WMS!E1857,OUTBOUND!$P:$P))</f>
        <v>0.038</v>
      </c>
      <c r="AA1857" s="26">
        <f t="shared" si="604"/>
        <v>10</v>
      </c>
      <c r="AB1857" s="26">
        <f t="shared" si="605"/>
        <v>120</v>
      </c>
      <c r="AC1857" s="73">
        <f t="shared" si="606"/>
        <v>22.5</v>
      </c>
      <c r="AD1857" s="73">
        <f t="shared" si="607"/>
        <v>16.6666666666667</v>
      </c>
      <c r="AE1857" s="73">
        <f t="shared" si="608"/>
        <v>0.182</v>
      </c>
      <c r="AF1857" s="82" t="b">
        <f t="shared" si="609"/>
        <v>1</v>
      </c>
    </row>
    <row r="1858" spans="1:32">
      <c r="A1858" s="43" t="s">
        <v>3685</v>
      </c>
      <c r="B1858" s="19" t="s">
        <v>2979</v>
      </c>
      <c r="C1858" s="19" t="s">
        <v>4849</v>
      </c>
      <c r="D1858" s="19">
        <v>41089323</v>
      </c>
      <c r="E1858" s="58" t="str">
        <f t="shared" si="598"/>
        <v>KG-ARI-1909-00203-04439/41089323</v>
      </c>
      <c r="F1858" s="19" t="s">
        <v>2981</v>
      </c>
      <c r="G1858" s="19" t="s">
        <v>2992</v>
      </c>
      <c r="H1858" s="45">
        <v>43781</v>
      </c>
      <c r="I1858" s="46">
        <v>10</v>
      </c>
      <c r="J1858" s="46">
        <v>60</v>
      </c>
      <c r="K1858" s="67">
        <f t="shared" si="599"/>
        <v>6</v>
      </c>
      <c r="L1858" s="47">
        <v>5.35</v>
      </c>
      <c r="M1858" s="68">
        <f t="shared" si="600"/>
        <v>53.5</v>
      </c>
      <c r="N1858" s="46">
        <v>71</v>
      </c>
      <c r="O1858" s="46">
        <v>25</v>
      </c>
      <c r="P1858" s="46">
        <v>64.5</v>
      </c>
      <c r="Q1858" s="73">
        <f t="shared" si="601"/>
        <v>0.114</v>
      </c>
      <c r="R1858" s="67">
        <f t="shared" si="602"/>
        <v>1.14</v>
      </c>
      <c r="S1858" s="74">
        <f t="shared" si="603"/>
        <v>0.883333333333333</v>
      </c>
      <c r="T1858" s="51">
        <v>53</v>
      </c>
      <c r="U1858" s="52" t="s">
        <v>4486</v>
      </c>
      <c r="V1858" s="26">
        <f>IF(E1858="","",SUMIF(OUTBOUND!$G:$G,WMS!E1858,OUTBOUND!$L:$L))</f>
        <v>0</v>
      </c>
      <c r="W1858" s="26">
        <f>IF(E1858="","",SUMIF(OUTBOUND!$G:$G,WMS!E1858,OUTBOUND!$M:$M))</f>
        <v>0</v>
      </c>
      <c r="X1858" s="73">
        <f>IF(E1858="","",SUMIF(OUTBOUND!$G:$G,WMS!E1858,OUTBOUND!$O:$O))</f>
        <v>0</v>
      </c>
      <c r="Y1858" s="73">
        <f>IF(E1858="","",SUMIF(OUTBOUND!$G:$G,WMS!E1858,OUTBOUND!$AC:$AC))</f>
        <v>0</v>
      </c>
      <c r="Z1858" s="73">
        <f>IF(E1858="","",SUMIF(OUTBOUND!$G:$G,WMS!E1858,OUTBOUND!$P:$P))</f>
        <v>0</v>
      </c>
      <c r="AA1858" s="26">
        <f t="shared" si="604"/>
        <v>10</v>
      </c>
      <c r="AB1858" s="26">
        <f t="shared" si="605"/>
        <v>60</v>
      </c>
      <c r="AC1858" s="73">
        <f t="shared" si="606"/>
        <v>53.5</v>
      </c>
      <c r="AD1858" s="73">
        <f t="shared" si="607"/>
        <v>53</v>
      </c>
      <c r="AE1858" s="73">
        <f t="shared" si="608"/>
        <v>1.14</v>
      </c>
      <c r="AF1858" s="82" t="b">
        <f t="shared" si="609"/>
        <v>1</v>
      </c>
    </row>
    <row r="1859" spans="1:32">
      <c r="A1859" s="43" t="s">
        <v>3685</v>
      </c>
      <c r="B1859" s="19" t="s">
        <v>2979</v>
      </c>
      <c r="C1859" s="19" t="s">
        <v>4849</v>
      </c>
      <c r="D1859" s="19">
        <v>42565406</v>
      </c>
      <c r="E1859" s="58" t="str">
        <f t="shared" si="598"/>
        <v>KG-ARI-1909-00203-04439/42565406</v>
      </c>
      <c r="F1859" s="19" t="s">
        <v>2981</v>
      </c>
      <c r="G1859" s="19" t="s">
        <v>2985</v>
      </c>
      <c r="H1859" s="45">
        <v>43781</v>
      </c>
      <c r="I1859" s="46">
        <v>3</v>
      </c>
      <c r="J1859" s="46">
        <v>108</v>
      </c>
      <c r="K1859" s="67">
        <f t="shared" si="599"/>
        <v>36</v>
      </c>
      <c r="L1859" s="47">
        <v>4.3</v>
      </c>
      <c r="M1859" s="68">
        <f t="shared" si="600"/>
        <v>12.9</v>
      </c>
      <c r="N1859" s="46">
        <v>29.5</v>
      </c>
      <c r="O1859" s="46">
        <v>29.5</v>
      </c>
      <c r="P1859" s="46">
        <v>27</v>
      </c>
      <c r="Q1859" s="73">
        <f t="shared" si="601"/>
        <v>0.023</v>
      </c>
      <c r="R1859" s="67">
        <f t="shared" si="602"/>
        <v>0.07</v>
      </c>
      <c r="S1859" s="74">
        <f t="shared" si="603"/>
        <v>0.0925925925925926</v>
      </c>
      <c r="T1859" s="51">
        <v>10</v>
      </c>
      <c r="U1859" s="52" t="s">
        <v>3707</v>
      </c>
      <c r="V1859" s="26">
        <f>IF(E1859="","",SUMIF(OUTBOUND!$G:$G,WMS!E1859,OUTBOUND!$L:$L))</f>
        <v>0</v>
      </c>
      <c r="W1859" s="26">
        <f>IF(E1859="","",SUMIF(OUTBOUND!$G:$G,WMS!E1859,OUTBOUND!$M:$M))</f>
        <v>0</v>
      </c>
      <c r="X1859" s="73">
        <f>IF(E1859="","",SUMIF(OUTBOUND!$G:$G,WMS!E1859,OUTBOUND!$O:$O))</f>
        <v>0</v>
      </c>
      <c r="Y1859" s="73">
        <f>IF(E1859="","",SUMIF(OUTBOUND!$G:$G,WMS!E1859,OUTBOUND!$AC:$AC))</f>
        <v>0</v>
      </c>
      <c r="Z1859" s="73">
        <f>IF(E1859="","",SUMIF(OUTBOUND!$G:$G,WMS!E1859,OUTBOUND!$P:$P))</f>
        <v>0</v>
      </c>
      <c r="AA1859" s="26">
        <f t="shared" si="604"/>
        <v>3</v>
      </c>
      <c r="AB1859" s="26">
        <f t="shared" si="605"/>
        <v>108</v>
      </c>
      <c r="AC1859" s="73">
        <f t="shared" si="606"/>
        <v>12.9</v>
      </c>
      <c r="AD1859" s="73">
        <f t="shared" si="607"/>
        <v>10</v>
      </c>
      <c r="AE1859" s="73">
        <f t="shared" si="608"/>
        <v>0.07</v>
      </c>
      <c r="AF1859" s="82" t="b">
        <f t="shared" si="609"/>
        <v>1</v>
      </c>
    </row>
    <row r="1860" spans="1:32">
      <c r="A1860" s="43" t="s">
        <v>3685</v>
      </c>
      <c r="B1860" s="19" t="s">
        <v>2979</v>
      </c>
      <c r="C1860" s="19" t="s">
        <v>4849</v>
      </c>
      <c r="D1860" s="19">
        <v>42175001</v>
      </c>
      <c r="E1860" s="58" t="str">
        <f t="shared" si="598"/>
        <v>KG-ARI-1909-00203-04439/42175001</v>
      </c>
      <c r="F1860" s="19" t="s">
        <v>2981</v>
      </c>
      <c r="G1860" s="19" t="s">
        <v>2977</v>
      </c>
      <c r="H1860" s="45">
        <v>43781</v>
      </c>
      <c r="I1860" s="46">
        <v>20</v>
      </c>
      <c r="J1860" s="46">
        <v>80</v>
      </c>
      <c r="K1860" s="67">
        <f t="shared" si="599"/>
        <v>4</v>
      </c>
      <c r="L1860" s="47">
        <v>4.5</v>
      </c>
      <c r="M1860" s="68">
        <f t="shared" si="600"/>
        <v>90</v>
      </c>
      <c r="N1860" s="46">
        <v>37</v>
      </c>
      <c r="O1860" s="46">
        <v>29</v>
      </c>
      <c r="P1860" s="46">
        <v>59</v>
      </c>
      <c r="Q1860" s="73">
        <f t="shared" si="601"/>
        <v>0.063</v>
      </c>
      <c r="R1860" s="67">
        <f t="shared" si="602"/>
        <v>1.27</v>
      </c>
      <c r="S1860" s="74">
        <f t="shared" si="603"/>
        <v>1.1</v>
      </c>
      <c r="T1860" s="51">
        <v>88</v>
      </c>
      <c r="U1860" s="52" t="s">
        <v>4853</v>
      </c>
      <c r="V1860" s="26">
        <f>IF(E1860="","",SUMIF(OUTBOUND!$G:$G,WMS!E1860,OUTBOUND!$L:$L))</f>
        <v>0</v>
      </c>
      <c r="W1860" s="26">
        <f>IF(E1860="","",SUMIF(OUTBOUND!$G:$G,WMS!E1860,OUTBOUND!$M:$M))</f>
        <v>0</v>
      </c>
      <c r="X1860" s="73">
        <f>IF(E1860="","",SUMIF(OUTBOUND!$G:$G,WMS!E1860,OUTBOUND!$O:$O))</f>
        <v>0</v>
      </c>
      <c r="Y1860" s="73">
        <f>IF(E1860="","",SUMIF(OUTBOUND!$G:$G,WMS!E1860,OUTBOUND!$AC:$AC))</f>
        <v>0</v>
      </c>
      <c r="Z1860" s="73">
        <f>IF(E1860="","",SUMIF(OUTBOUND!$G:$G,WMS!E1860,OUTBOUND!$P:$P))</f>
        <v>0</v>
      </c>
      <c r="AA1860" s="26">
        <f t="shared" si="604"/>
        <v>20</v>
      </c>
      <c r="AB1860" s="26">
        <f t="shared" si="605"/>
        <v>80</v>
      </c>
      <c r="AC1860" s="73">
        <f t="shared" si="606"/>
        <v>90</v>
      </c>
      <c r="AD1860" s="73">
        <f t="shared" si="607"/>
        <v>88</v>
      </c>
      <c r="AE1860" s="73">
        <f t="shared" si="608"/>
        <v>1.27</v>
      </c>
      <c r="AF1860" s="82" t="b">
        <f t="shared" si="609"/>
        <v>1</v>
      </c>
    </row>
    <row r="1861" spans="1:32">
      <c r="A1861" s="43" t="s">
        <v>3685</v>
      </c>
      <c r="B1861" s="19" t="s">
        <v>2979</v>
      </c>
      <c r="C1861" s="19" t="s">
        <v>4849</v>
      </c>
      <c r="D1861" s="19">
        <v>41808283</v>
      </c>
      <c r="E1861" s="58" t="str">
        <f t="shared" si="598"/>
        <v>KG-ARI-1909-00203-04439/41808283</v>
      </c>
      <c r="F1861" s="19" t="s">
        <v>2981</v>
      </c>
      <c r="G1861" s="19" t="s">
        <v>2992</v>
      </c>
      <c r="H1861" s="45">
        <v>43781</v>
      </c>
      <c r="I1861" s="46">
        <v>30</v>
      </c>
      <c r="J1861" s="46">
        <v>90</v>
      </c>
      <c r="K1861" s="67">
        <f t="shared" si="599"/>
        <v>3</v>
      </c>
      <c r="L1861" s="47">
        <v>5.85</v>
      </c>
      <c r="M1861" s="68">
        <f t="shared" si="600"/>
        <v>175.5</v>
      </c>
      <c r="N1861" s="46">
        <v>71</v>
      </c>
      <c r="O1861" s="46">
        <v>41</v>
      </c>
      <c r="P1861" s="46">
        <v>54</v>
      </c>
      <c r="Q1861" s="73">
        <f t="shared" si="601"/>
        <v>0.157</v>
      </c>
      <c r="R1861" s="67">
        <f t="shared" si="602"/>
        <v>4.72</v>
      </c>
      <c r="S1861" s="74">
        <f t="shared" si="603"/>
        <v>1.9</v>
      </c>
      <c r="T1861" s="51">
        <v>171</v>
      </c>
      <c r="U1861" s="52" t="s">
        <v>4857</v>
      </c>
      <c r="V1861" s="26">
        <f>IF(E1861="","",SUMIF(OUTBOUND!$G:$G,WMS!E1861,OUTBOUND!$L:$L))</f>
        <v>0</v>
      </c>
      <c r="W1861" s="26">
        <f>IF(E1861="","",SUMIF(OUTBOUND!$G:$G,WMS!E1861,OUTBOUND!$M:$M))</f>
        <v>0</v>
      </c>
      <c r="X1861" s="73">
        <f>IF(E1861="","",SUMIF(OUTBOUND!$G:$G,WMS!E1861,OUTBOUND!$O:$O))</f>
        <v>0</v>
      </c>
      <c r="Y1861" s="73">
        <f>IF(E1861="","",SUMIF(OUTBOUND!$G:$G,WMS!E1861,OUTBOUND!$AC:$AC))</f>
        <v>0</v>
      </c>
      <c r="Z1861" s="73">
        <f>IF(E1861="","",SUMIF(OUTBOUND!$G:$G,WMS!E1861,OUTBOUND!$P:$P))</f>
        <v>0</v>
      </c>
      <c r="AA1861" s="26">
        <f t="shared" si="604"/>
        <v>30</v>
      </c>
      <c r="AB1861" s="26">
        <f t="shared" si="605"/>
        <v>90</v>
      </c>
      <c r="AC1861" s="73">
        <f t="shared" si="606"/>
        <v>175.5</v>
      </c>
      <c r="AD1861" s="73">
        <f t="shared" si="607"/>
        <v>171</v>
      </c>
      <c r="AE1861" s="73">
        <f t="shared" si="608"/>
        <v>4.72</v>
      </c>
      <c r="AF1861" s="82" t="b">
        <f t="shared" si="609"/>
        <v>1</v>
      </c>
    </row>
    <row r="1862" spans="1:32">
      <c r="A1862" s="43" t="s">
        <v>3685</v>
      </c>
      <c r="B1862" s="19" t="s">
        <v>2979</v>
      </c>
      <c r="C1862" s="19" t="s">
        <v>4849</v>
      </c>
      <c r="D1862" s="19">
        <v>42283201</v>
      </c>
      <c r="E1862" s="58" t="str">
        <f t="shared" si="598"/>
        <v>KG-ARI-1909-00203-04439/42283201</v>
      </c>
      <c r="F1862" s="19" t="s">
        <v>2981</v>
      </c>
      <c r="G1862" s="19" t="s">
        <v>2985</v>
      </c>
      <c r="H1862" s="45">
        <v>43781</v>
      </c>
      <c r="I1862" s="46">
        <v>1</v>
      </c>
      <c r="J1862" s="46">
        <v>180</v>
      </c>
      <c r="K1862" s="67">
        <f t="shared" si="599"/>
        <v>180</v>
      </c>
      <c r="L1862" s="47">
        <v>164</v>
      </c>
      <c r="M1862" s="68">
        <f t="shared" si="600"/>
        <v>164</v>
      </c>
      <c r="N1862" s="46">
        <v>94</v>
      </c>
      <c r="O1862" s="46">
        <v>94</v>
      </c>
      <c r="P1862" s="46">
        <v>110</v>
      </c>
      <c r="Q1862" s="73">
        <f t="shared" si="601"/>
        <v>0.972</v>
      </c>
      <c r="R1862" s="67">
        <f t="shared" si="602"/>
        <v>0.97</v>
      </c>
      <c r="S1862" s="74">
        <f t="shared" si="603"/>
        <v>0.855555555555556</v>
      </c>
      <c r="T1862" s="51">
        <v>154</v>
      </c>
      <c r="U1862" s="52" t="s">
        <v>3916</v>
      </c>
      <c r="V1862" s="26">
        <f>IF(E1862="","",SUMIF(OUTBOUND!$G:$G,WMS!E1862,OUTBOUND!$L:$L))</f>
        <v>0</v>
      </c>
      <c r="W1862" s="26">
        <f>IF(E1862="","",SUMIF(OUTBOUND!$G:$G,WMS!E1862,OUTBOUND!$M:$M))</f>
        <v>0</v>
      </c>
      <c r="X1862" s="73">
        <f>IF(E1862="","",SUMIF(OUTBOUND!$G:$G,WMS!E1862,OUTBOUND!$O:$O))</f>
        <v>0</v>
      </c>
      <c r="Y1862" s="73">
        <f>IF(E1862="","",SUMIF(OUTBOUND!$G:$G,WMS!E1862,OUTBOUND!$AC:$AC))</f>
        <v>0</v>
      </c>
      <c r="Z1862" s="73">
        <f>IF(E1862="","",SUMIF(OUTBOUND!$G:$G,WMS!E1862,OUTBOUND!$P:$P))</f>
        <v>0</v>
      </c>
      <c r="AA1862" s="26">
        <f t="shared" si="604"/>
        <v>1</v>
      </c>
      <c r="AB1862" s="26">
        <f t="shared" si="605"/>
        <v>180</v>
      </c>
      <c r="AC1862" s="73">
        <f t="shared" si="606"/>
        <v>164</v>
      </c>
      <c r="AD1862" s="73">
        <f t="shared" si="607"/>
        <v>154</v>
      </c>
      <c r="AE1862" s="73">
        <f t="shared" si="608"/>
        <v>0.97</v>
      </c>
      <c r="AF1862" s="82" t="b">
        <f t="shared" si="609"/>
        <v>1</v>
      </c>
    </row>
    <row r="1863" spans="1:32">
      <c r="A1863" s="43" t="s">
        <v>3685</v>
      </c>
      <c r="B1863" s="19" t="s">
        <v>2979</v>
      </c>
      <c r="C1863" s="19" t="s">
        <v>4849</v>
      </c>
      <c r="D1863" s="19">
        <v>42493549</v>
      </c>
      <c r="E1863" s="58" t="str">
        <f t="shared" si="598"/>
        <v>KG-ARI-1909-00203-04439/42493549</v>
      </c>
      <c r="F1863" s="19" t="s">
        <v>2981</v>
      </c>
      <c r="G1863" s="19" t="s">
        <v>2984</v>
      </c>
      <c r="H1863" s="45">
        <v>43781</v>
      </c>
      <c r="I1863" s="46">
        <v>25</v>
      </c>
      <c r="J1863" s="46">
        <v>150</v>
      </c>
      <c r="K1863" s="67">
        <f t="shared" si="599"/>
        <v>6</v>
      </c>
      <c r="L1863" s="47">
        <v>2.95</v>
      </c>
      <c r="M1863" s="68">
        <f t="shared" si="600"/>
        <v>73.75</v>
      </c>
      <c r="N1863" s="46">
        <v>40</v>
      </c>
      <c r="O1863" s="46">
        <v>31.5</v>
      </c>
      <c r="P1863" s="46">
        <v>42</v>
      </c>
      <c r="Q1863" s="73">
        <f t="shared" si="601"/>
        <v>0.053</v>
      </c>
      <c r="R1863" s="67">
        <f t="shared" si="602"/>
        <v>1.32</v>
      </c>
      <c r="S1863" s="74">
        <f t="shared" si="603"/>
        <v>0.453333333333333</v>
      </c>
      <c r="T1863" s="51">
        <v>68</v>
      </c>
      <c r="U1863" s="52" t="s">
        <v>3707</v>
      </c>
      <c r="V1863" s="26">
        <f>IF(E1863="","",SUMIF(OUTBOUND!$G:$G,WMS!E1863,OUTBOUND!$L:$L))</f>
        <v>2</v>
      </c>
      <c r="W1863" s="26">
        <f>IF(E1863="","",SUMIF(OUTBOUND!$G:$G,WMS!E1863,OUTBOUND!$M:$M))</f>
        <v>12</v>
      </c>
      <c r="X1863" s="73">
        <f>IF(E1863="","",SUMIF(OUTBOUND!$G:$G,WMS!E1863,OUTBOUND!$O:$O))</f>
        <v>5.9</v>
      </c>
      <c r="Y1863" s="73">
        <f>IF(E1863="","",SUMIF(OUTBOUND!$G:$G,WMS!E1863,OUTBOUND!$AC:$AC))</f>
        <v>5.44</v>
      </c>
      <c r="Z1863" s="73">
        <f>IF(E1863="","",SUMIF(OUTBOUND!$G:$G,WMS!E1863,OUTBOUND!$P:$P))</f>
        <v>0.106</v>
      </c>
      <c r="AA1863" s="26">
        <f t="shared" si="604"/>
        <v>23</v>
      </c>
      <c r="AB1863" s="26">
        <f t="shared" si="605"/>
        <v>138</v>
      </c>
      <c r="AC1863" s="73">
        <f t="shared" si="606"/>
        <v>67.85</v>
      </c>
      <c r="AD1863" s="73">
        <f t="shared" si="607"/>
        <v>62.56</v>
      </c>
      <c r="AE1863" s="73">
        <f t="shared" si="608"/>
        <v>1.214</v>
      </c>
      <c r="AF1863" s="82" t="b">
        <f t="shared" si="609"/>
        <v>1</v>
      </c>
    </row>
    <row r="1864" spans="1:32">
      <c r="A1864" s="43" t="s">
        <v>3685</v>
      </c>
      <c r="B1864" s="19" t="s">
        <v>2979</v>
      </c>
      <c r="C1864" s="19" t="s">
        <v>4849</v>
      </c>
      <c r="D1864" s="19">
        <v>42493556</v>
      </c>
      <c r="E1864" s="58" t="str">
        <f t="shared" si="598"/>
        <v>KG-ARI-1909-00203-04439/42493556</v>
      </c>
      <c r="F1864" s="19" t="s">
        <v>2981</v>
      </c>
      <c r="G1864" s="19" t="s">
        <v>2984</v>
      </c>
      <c r="H1864" s="45">
        <v>43781</v>
      </c>
      <c r="I1864" s="46">
        <v>45</v>
      </c>
      <c r="J1864" s="46">
        <v>180</v>
      </c>
      <c r="K1864" s="67">
        <f t="shared" si="599"/>
        <v>4</v>
      </c>
      <c r="L1864" s="47">
        <v>3</v>
      </c>
      <c r="M1864" s="68">
        <f t="shared" si="600"/>
        <v>135</v>
      </c>
      <c r="N1864" s="46">
        <v>40</v>
      </c>
      <c r="O1864" s="46">
        <v>32</v>
      </c>
      <c r="P1864" s="46">
        <v>56</v>
      </c>
      <c r="Q1864" s="73">
        <f t="shared" si="601"/>
        <v>0.072</v>
      </c>
      <c r="R1864" s="67">
        <f t="shared" si="602"/>
        <v>3.23</v>
      </c>
      <c r="S1864" s="74">
        <f t="shared" si="603"/>
        <v>0.7</v>
      </c>
      <c r="T1864" s="51">
        <v>126</v>
      </c>
      <c r="U1864" s="52" t="s">
        <v>4858</v>
      </c>
      <c r="V1864" s="26">
        <f>IF(E1864="","",SUMIF(OUTBOUND!$G:$G,WMS!E1864,OUTBOUND!$L:$L))</f>
        <v>2</v>
      </c>
      <c r="W1864" s="26">
        <f>IF(E1864="","",SUMIF(OUTBOUND!$G:$G,WMS!E1864,OUTBOUND!$M:$M))</f>
        <v>8</v>
      </c>
      <c r="X1864" s="73">
        <f>IF(E1864="","",SUMIF(OUTBOUND!$G:$G,WMS!E1864,OUTBOUND!$O:$O))</f>
        <v>6</v>
      </c>
      <c r="Y1864" s="73">
        <f>IF(E1864="","",SUMIF(OUTBOUND!$G:$G,WMS!E1864,OUTBOUND!$AC:$AC))</f>
        <v>5.6</v>
      </c>
      <c r="Z1864" s="73">
        <f>IF(E1864="","",SUMIF(OUTBOUND!$G:$G,WMS!E1864,OUTBOUND!$P:$P))</f>
        <v>0.144</v>
      </c>
      <c r="AA1864" s="26">
        <f t="shared" si="604"/>
        <v>43</v>
      </c>
      <c r="AB1864" s="26">
        <f t="shared" si="605"/>
        <v>172</v>
      </c>
      <c r="AC1864" s="73">
        <f t="shared" si="606"/>
        <v>129</v>
      </c>
      <c r="AD1864" s="73">
        <f t="shared" si="607"/>
        <v>120.4</v>
      </c>
      <c r="AE1864" s="73">
        <f t="shared" si="608"/>
        <v>3.086</v>
      </c>
      <c r="AF1864" s="82" t="b">
        <f t="shared" si="609"/>
        <v>1</v>
      </c>
    </row>
    <row r="1865" spans="1:32">
      <c r="A1865" s="43" t="s">
        <v>3685</v>
      </c>
      <c r="B1865" s="19" t="s">
        <v>2979</v>
      </c>
      <c r="C1865" s="19" t="s">
        <v>4849</v>
      </c>
      <c r="D1865" s="19">
        <v>42627036</v>
      </c>
      <c r="E1865" s="58" t="str">
        <f t="shared" si="598"/>
        <v>KG-ARI-1909-00203-04439/42627036</v>
      </c>
      <c r="F1865" s="19" t="s">
        <v>2981</v>
      </c>
      <c r="G1865" s="19" t="s">
        <v>2977</v>
      </c>
      <c r="H1865" s="45">
        <v>43781</v>
      </c>
      <c r="I1865" s="46">
        <v>3</v>
      </c>
      <c r="J1865" s="46">
        <v>18</v>
      </c>
      <c r="K1865" s="67">
        <f t="shared" si="599"/>
        <v>6</v>
      </c>
      <c r="L1865" s="47">
        <v>21.45</v>
      </c>
      <c r="M1865" s="68">
        <f t="shared" si="600"/>
        <v>64.35</v>
      </c>
      <c r="N1865" s="46">
        <v>82.5</v>
      </c>
      <c r="O1865" s="46">
        <v>54</v>
      </c>
      <c r="P1865" s="46">
        <v>66.5</v>
      </c>
      <c r="Q1865" s="73">
        <f t="shared" si="601"/>
        <v>0.296</v>
      </c>
      <c r="R1865" s="67">
        <f t="shared" si="602"/>
        <v>0.89</v>
      </c>
      <c r="S1865" s="74">
        <f t="shared" si="603"/>
        <v>3.66666666666667</v>
      </c>
      <c r="T1865" s="51">
        <v>66</v>
      </c>
      <c r="U1865" s="52" t="s">
        <v>4859</v>
      </c>
      <c r="V1865" s="26">
        <f>IF(E1865="","",SUMIF(OUTBOUND!$G:$G,WMS!E1865,OUTBOUND!$L:$L))</f>
        <v>0</v>
      </c>
      <c r="W1865" s="26">
        <f>IF(E1865="","",SUMIF(OUTBOUND!$G:$G,WMS!E1865,OUTBOUND!$M:$M))</f>
        <v>0</v>
      </c>
      <c r="X1865" s="73">
        <f>IF(E1865="","",SUMIF(OUTBOUND!$G:$G,WMS!E1865,OUTBOUND!$O:$O))</f>
        <v>0</v>
      </c>
      <c r="Y1865" s="73">
        <f>IF(E1865="","",SUMIF(OUTBOUND!$G:$G,WMS!E1865,OUTBOUND!$AC:$AC))</f>
        <v>0</v>
      </c>
      <c r="Z1865" s="73">
        <f>IF(E1865="","",SUMIF(OUTBOUND!$G:$G,WMS!E1865,OUTBOUND!$P:$P))</f>
        <v>0</v>
      </c>
      <c r="AA1865" s="26">
        <f t="shared" si="604"/>
        <v>3</v>
      </c>
      <c r="AB1865" s="26">
        <f t="shared" si="605"/>
        <v>18</v>
      </c>
      <c r="AC1865" s="73">
        <f t="shared" si="606"/>
        <v>64.35</v>
      </c>
      <c r="AD1865" s="73">
        <f t="shared" si="607"/>
        <v>66</v>
      </c>
      <c r="AE1865" s="73">
        <f t="shared" si="608"/>
        <v>0.89</v>
      </c>
      <c r="AF1865" s="82" t="b">
        <f t="shared" si="609"/>
        <v>1</v>
      </c>
    </row>
    <row r="1866" spans="1:32">
      <c r="A1866" s="43" t="s">
        <v>3685</v>
      </c>
      <c r="B1866" s="19" t="s">
        <v>2979</v>
      </c>
      <c r="C1866" s="19" t="s">
        <v>4849</v>
      </c>
      <c r="D1866" s="19">
        <v>42727491</v>
      </c>
      <c r="E1866" s="58" t="str">
        <f t="shared" si="598"/>
        <v>KG-ARI-1909-00203-04439/42727491</v>
      </c>
      <c r="F1866" s="19" t="s">
        <v>2981</v>
      </c>
      <c r="G1866" s="19" t="s">
        <v>2977</v>
      </c>
      <c r="H1866" s="45">
        <v>43781</v>
      </c>
      <c r="I1866" s="46">
        <v>30</v>
      </c>
      <c r="J1866" s="46">
        <v>60</v>
      </c>
      <c r="K1866" s="67">
        <f t="shared" si="599"/>
        <v>2</v>
      </c>
      <c r="L1866" s="47">
        <v>8.1</v>
      </c>
      <c r="M1866" s="68">
        <f t="shared" si="600"/>
        <v>243</v>
      </c>
      <c r="N1866" s="46">
        <v>48</v>
      </c>
      <c r="O1866" s="46">
        <v>42</v>
      </c>
      <c r="P1866" s="46">
        <v>70</v>
      </c>
      <c r="Q1866" s="73">
        <f t="shared" si="601"/>
        <v>0.141</v>
      </c>
      <c r="R1866" s="67">
        <f t="shared" si="602"/>
        <v>4.23</v>
      </c>
      <c r="S1866" s="74">
        <f t="shared" si="603"/>
        <v>4</v>
      </c>
      <c r="T1866" s="51">
        <v>240</v>
      </c>
      <c r="U1866" s="52" t="s">
        <v>4860</v>
      </c>
      <c r="V1866" s="26">
        <f>IF(E1866="","",SUMIF(OUTBOUND!$G:$G,WMS!E1866,OUTBOUND!$L:$L))</f>
        <v>3</v>
      </c>
      <c r="W1866" s="26">
        <f>IF(E1866="","",SUMIF(OUTBOUND!$G:$G,WMS!E1866,OUTBOUND!$M:$M))</f>
        <v>6</v>
      </c>
      <c r="X1866" s="73">
        <f>IF(E1866="","",SUMIF(OUTBOUND!$G:$G,WMS!E1866,OUTBOUND!$O:$O))</f>
        <v>24.3</v>
      </c>
      <c r="Y1866" s="73">
        <f>IF(E1866="","",SUMIF(OUTBOUND!$G:$G,WMS!E1866,OUTBOUND!$AC:$AC))</f>
        <v>24</v>
      </c>
      <c r="Z1866" s="73">
        <f>IF(E1866="","",SUMIF(OUTBOUND!$G:$G,WMS!E1866,OUTBOUND!$P:$P))</f>
        <v>0.423</v>
      </c>
      <c r="AA1866" s="26">
        <f t="shared" si="604"/>
        <v>27</v>
      </c>
      <c r="AB1866" s="26">
        <f t="shared" si="605"/>
        <v>54</v>
      </c>
      <c r="AC1866" s="73">
        <f t="shared" si="606"/>
        <v>218.7</v>
      </c>
      <c r="AD1866" s="73">
        <f t="shared" si="607"/>
        <v>216</v>
      </c>
      <c r="AE1866" s="73">
        <f t="shared" si="608"/>
        <v>3.807</v>
      </c>
      <c r="AF1866" s="82" t="b">
        <f t="shared" si="609"/>
        <v>1</v>
      </c>
    </row>
    <row r="1867" spans="1:32">
      <c r="A1867" s="43" t="s">
        <v>3685</v>
      </c>
      <c r="B1867" s="19" t="s">
        <v>2979</v>
      </c>
      <c r="C1867" s="19" t="s">
        <v>4849</v>
      </c>
      <c r="D1867" s="19">
        <v>41739839</v>
      </c>
      <c r="E1867" s="58" t="str">
        <f t="shared" si="598"/>
        <v>KG-ARI-1909-00203-04439/41739839</v>
      </c>
      <c r="F1867" s="19" t="s">
        <v>2981</v>
      </c>
      <c r="G1867" s="19" t="s">
        <v>2992</v>
      </c>
      <c r="H1867" s="45">
        <v>43781</v>
      </c>
      <c r="I1867" s="46">
        <v>5</v>
      </c>
      <c r="J1867" s="46">
        <v>20</v>
      </c>
      <c r="K1867" s="67">
        <f t="shared" si="599"/>
        <v>4</v>
      </c>
      <c r="L1867" s="47">
        <v>7.6</v>
      </c>
      <c r="M1867" s="68">
        <f t="shared" si="600"/>
        <v>38</v>
      </c>
      <c r="N1867" s="46">
        <v>40.5</v>
      </c>
      <c r="O1867" s="46">
        <v>40.5</v>
      </c>
      <c r="P1867" s="46">
        <v>81.5</v>
      </c>
      <c r="Q1867" s="73">
        <f t="shared" si="601"/>
        <v>0.134</v>
      </c>
      <c r="R1867" s="67">
        <f t="shared" si="602"/>
        <v>0.67</v>
      </c>
      <c r="S1867" s="74">
        <f t="shared" si="603"/>
        <v>1.85</v>
      </c>
      <c r="T1867" s="51">
        <v>37</v>
      </c>
      <c r="U1867" s="52" t="s">
        <v>4861</v>
      </c>
      <c r="V1867" s="26">
        <f>IF(E1867="","",SUMIF(OUTBOUND!$G:$G,WMS!E1867,OUTBOUND!$L:$L))</f>
        <v>0</v>
      </c>
      <c r="W1867" s="26">
        <f>IF(E1867="","",SUMIF(OUTBOUND!$G:$G,WMS!E1867,OUTBOUND!$M:$M))</f>
        <v>0</v>
      </c>
      <c r="X1867" s="73">
        <f>IF(E1867="","",SUMIF(OUTBOUND!$G:$G,WMS!E1867,OUTBOUND!$O:$O))</f>
        <v>0</v>
      </c>
      <c r="Y1867" s="73">
        <f>IF(E1867="","",SUMIF(OUTBOUND!$G:$G,WMS!E1867,OUTBOUND!$AC:$AC))</f>
        <v>0</v>
      </c>
      <c r="Z1867" s="73">
        <f>IF(E1867="","",SUMIF(OUTBOUND!$G:$G,WMS!E1867,OUTBOUND!$P:$P))</f>
        <v>0</v>
      </c>
      <c r="AA1867" s="26">
        <f t="shared" si="604"/>
        <v>5</v>
      </c>
      <c r="AB1867" s="26">
        <f t="shared" si="605"/>
        <v>20</v>
      </c>
      <c r="AC1867" s="73">
        <f t="shared" si="606"/>
        <v>38</v>
      </c>
      <c r="AD1867" s="73">
        <f t="shared" si="607"/>
        <v>37</v>
      </c>
      <c r="AE1867" s="73">
        <f t="shared" si="608"/>
        <v>0.67</v>
      </c>
      <c r="AF1867" s="82" t="b">
        <f t="shared" si="609"/>
        <v>1</v>
      </c>
    </row>
    <row r="1868" spans="1:32">
      <c r="A1868" s="43" t="s">
        <v>3685</v>
      </c>
      <c r="B1868" s="19" t="s">
        <v>2979</v>
      </c>
      <c r="C1868" s="19" t="s">
        <v>4849</v>
      </c>
      <c r="D1868" s="19">
        <v>42710905</v>
      </c>
      <c r="E1868" s="58" t="str">
        <f t="shared" si="598"/>
        <v>KG-ARI-1909-00203-04439/42710905</v>
      </c>
      <c r="F1868" s="19" t="s">
        <v>2981</v>
      </c>
      <c r="G1868" s="19" t="s">
        <v>2988</v>
      </c>
      <c r="H1868" s="45">
        <v>43781</v>
      </c>
      <c r="I1868" s="46">
        <v>38</v>
      </c>
      <c r="J1868" s="46">
        <v>456</v>
      </c>
      <c r="K1868" s="67">
        <f t="shared" si="599"/>
        <v>12</v>
      </c>
      <c r="L1868" s="47">
        <v>1.25</v>
      </c>
      <c r="M1868" s="68">
        <f t="shared" si="600"/>
        <v>47.5</v>
      </c>
      <c r="N1868" s="46">
        <v>35.5</v>
      </c>
      <c r="O1868" s="46">
        <v>26.5</v>
      </c>
      <c r="P1868" s="46">
        <v>17</v>
      </c>
      <c r="Q1868" s="73">
        <f t="shared" si="601"/>
        <v>0.016</v>
      </c>
      <c r="R1868" s="67">
        <f t="shared" si="602"/>
        <v>0.61</v>
      </c>
      <c r="S1868" s="74">
        <f t="shared" si="603"/>
        <v>0.0745614035087719</v>
      </c>
      <c r="T1868" s="51">
        <v>34</v>
      </c>
      <c r="U1868" s="52" t="s">
        <v>4853</v>
      </c>
      <c r="V1868" s="26">
        <f>IF(E1868="","",SUMIF(OUTBOUND!$G:$G,WMS!E1868,OUTBOUND!$L:$L))</f>
        <v>0</v>
      </c>
      <c r="W1868" s="26">
        <f>IF(E1868="","",SUMIF(OUTBOUND!$G:$G,WMS!E1868,OUTBOUND!$M:$M))</f>
        <v>0</v>
      </c>
      <c r="X1868" s="73">
        <f>IF(E1868="","",SUMIF(OUTBOUND!$G:$G,WMS!E1868,OUTBOUND!$O:$O))</f>
        <v>0</v>
      </c>
      <c r="Y1868" s="73">
        <f>IF(E1868="","",SUMIF(OUTBOUND!$G:$G,WMS!E1868,OUTBOUND!$AC:$AC))</f>
        <v>0</v>
      </c>
      <c r="Z1868" s="73">
        <f>IF(E1868="","",SUMIF(OUTBOUND!$G:$G,WMS!E1868,OUTBOUND!$P:$P))</f>
        <v>0</v>
      </c>
      <c r="AA1868" s="26">
        <f t="shared" si="604"/>
        <v>38</v>
      </c>
      <c r="AB1868" s="26">
        <f t="shared" si="605"/>
        <v>456</v>
      </c>
      <c r="AC1868" s="73">
        <f t="shared" si="606"/>
        <v>47.5</v>
      </c>
      <c r="AD1868" s="73">
        <f t="shared" si="607"/>
        <v>34</v>
      </c>
      <c r="AE1868" s="73">
        <f t="shared" si="608"/>
        <v>0.61</v>
      </c>
      <c r="AF1868" s="82" t="b">
        <f t="shared" si="609"/>
        <v>1</v>
      </c>
    </row>
    <row r="1869" spans="1:32">
      <c r="A1869" s="43" t="s">
        <v>3685</v>
      </c>
      <c r="B1869" s="19" t="s">
        <v>2979</v>
      </c>
      <c r="C1869" s="19" t="s">
        <v>4849</v>
      </c>
      <c r="D1869" s="19">
        <v>42727996</v>
      </c>
      <c r="E1869" s="58" t="str">
        <f t="shared" si="598"/>
        <v>KG-ARI-1909-00203-04439/42727996</v>
      </c>
      <c r="F1869" s="19" t="s">
        <v>2981</v>
      </c>
      <c r="G1869" s="19" t="s">
        <v>2988</v>
      </c>
      <c r="H1869" s="45">
        <v>43781</v>
      </c>
      <c r="I1869" s="46">
        <v>38</v>
      </c>
      <c r="J1869" s="46">
        <v>456</v>
      </c>
      <c r="K1869" s="67">
        <f t="shared" si="599"/>
        <v>12</v>
      </c>
      <c r="L1869" s="47">
        <v>1.3</v>
      </c>
      <c r="M1869" s="68">
        <f t="shared" si="600"/>
        <v>49.4</v>
      </c>
      <c r="N1869" s="46">
        <v>35.5</v>
      </c>
      <c r="O1869" s="46">
        <v>26.5</v>
      </c>
      <c r="P1869" s="46">
        <v>17</v>
      </c>
      <c r="Q1869" s="73">
        <f t="shared" si="601"/>
        <v>0.016</v>
      </c>
      <c r="R1869" s="67">
        <f t="shared" si="602"/>
        <v>0.61</v>
      </c>
      <c r="S1869" s="74">
        <f t="shared" si="603"/>
        <v>0.0745614035087719</v>
      </c>
      <c r="T1869" s="51">
        <v>34</v>
      </c>
      <c r="U1869" s="52" t="s">
        <v>4861</v>
      </c>
      <c r="V1869" s="26">
        <f>IF(E1869="","",SUMIF(OUTBOUND!$G:$G,WMS!E1869,OUTBOUND!$L:$L))</f>
        <v>0</v>
      </c>
      <c r="W1869" s="26">
        <f>IF(E1869="","",SUMIF(OUTBOUND!$G:$G,WMS!E1869,OUTBOUND!$M:$M))</f>
        <v>0</v>
      </c>
      <c r="X1869" s="73">
        <f>IF(E1869="","",SUMIF(OUTBOUND!$G:$G,WMS!E1869,OUTBOUND!$O:$O))</f>
        <v>0</v>
      </c>
      <c r="Y1869" s="73">
        <f>IF(E1869="","",SUMIF(OUTBOUND!$G:$G,WMS!E1869,OUTBOUND!$AC:$AC))</f>
        <v>0</v>
      </c>
      <c r="Z1869" s="73">
        <f>IF(E1869="","",SUMIF(OUTBOUND!$G:$G,WMS!E1869,OUTBOUND!$P:$P))</f>
        <v>0</v>
      </c>
      <c r="AA1869" s="26">
        <f t="shared" si="604"/>
        <v>38</v>
      </c>
      <c r="AB1869" s="26">
        <f t="shared" si="605"/>
        <v>456</v>
      </c>
      <c r="AC1869" s="73">
        <f t="shared" si="606"/>
        <v>49.4</v>
      </c>
      <c r="AD1869" s="73">
        <f t="shared" si="607"/>
        <v>34</v>
      </c>
      <c r="AE1869" s="73">
        <f t="shared" si="608"/>
        <v>0.61</v>
      </c>
      <c r="AF1869" s="82" t="b">
        <f t="shared" si="609"/>
        <v>1</v>
      </c>
    </row>
    <row r="1870" spans="1:32">
      <c r="A1870" s="43" t="s">
        <v>3685</v>
      </c>
      <c r="B1870" s="19" t="s">
        <v>2979</v>
      </c>
      <c r="C1870" s="19" t="s">
        <v>4849</v>
      </c>
      <c r="D1870" s="19">
        <v>41617403</v>
      </c>
      <c r="E1870" s="58" t="str">
        <f t="shared" si="598"/>
        <v>KG-ARI-1909-00203-04439/41617403</v>
      </c>
      <c r="F1870" s="19" t="s">
        <v>2981</v>
      </c>
      <c r="G1870" s="19" t="s">
        <v>2995</v>
      </c>
      <c r="H1870" s="45">
        <v>43781</v>
      </c>
      <c r="I1870" s="46">
        <v>10</v>
      </c>
      <c r="J1870" s="46">
        <v>160</v>
      </c>
      <c r="K1870" s="67">
        <f t="shared" si="599"/>
        <v>16</v>
      </c>
      <c r="L1870" s="47">
        <v>6.3</v>
      </c>
      <c r="M1870" s="68">
        <f t="shared" si="600"/>
        <v>63</v>
      </c>
      <c r="N1870" s="46">
        <v>37</v>
      </c>
      <c r="O1870" s="46">
        <v>14</v>
      </c>
      <c r="P1870" s="46">
        <v>47</v>
      </c>
      <c r="Q1870" s="73">
        <f t="shared" si="601"/>
        <v>0.024</v>
      </c>
      <c r="R1870" s="67">
        <f t="shared" si="602"/>
        <v>0.24</v>
      </c>
      <c r="S1870" s="74">
        <f t="shared" si="603"/>
        <v>0.3875</v>
      </c>
      <c r="T1870" s="51">
        <v>62</v>
      </c>
      <c r="U1870" s="52" t="s">
        <v>4486</v>
      </c>
      <c r="V1870" s="26">
        <f>IF(E1870="","",SUMIF(OUTBOUND!$G:$G,WMS!E1870,OUTBOUND!$L:$L))</f>
        <v>0</v>
      </c>
      <c r="W1870" s="26">
        <f>IF(E1870="","",SUMIF(OUTBOUND!$G:$G,WMS!E1870,OUTBOUND!$M:$M))</f>
        <v>0</v>
      </c>
      <c r="X1870" s="73">
        <f>IF(E1870="","",SUMIF(OUTBOUND!$G:$G,WMS!E1870,OUTBOUND!$O:$O))</f>
        <v>0</v>
      </c>
      <c r="Y1870" s="73">
        <f>IF(E1870="","",SUMIF(OUTBOUND!$G:$G,WMS!E1870,OUTBOUND!$AC:$AC))</f>
        <v>0</v>
      </c>
      <c r="Z1870" s="73">
        <f>IF(E1870="","",SUMIF(OUTBOUND!$G:$G,WMS!E1870,OUTBOUND!$P:$P))</f>
        <v>0</v>
      </c>
      <c r="AA1870" s="26">
        <f t="shared" si="604"/>
        <v>10</v>
      </c>
      <c r="AB1870" s="26">
        <f t="shared" si="605"/>
        <v>160</v>
      </c>
      <c r="AC1870" s="73">
        <f t="shared" si="606"/>
        <v>63</v>
      </c>
      <c r="AD1870" s="73">
        <f t="shared" si="607"/>
        <v>62</v>
      </c>
      <c r="AE1870" s="73">
        <f t="shared" si="608"/>
        <v>0.24</v>
      </c>
      <c r="AF1870" s="82" t="b">
        <f t="shared" si="609"/>
        <v>1</v>
      </c>
    </row>
    <row r="1871" spans="1:32">
      <c r="A1871" s="43" t="s">
        <v>3685</v>
      </c>
      <c r="B1871" s="19" t="s">
        <v>2979</v>
      </c>
      <c r="C1871" s="19" t="s">
        <v>4849</v>
      </c>
      <c r="D1871" s="19">
        <v>42567196</v>
      </c>
      <c r="E1871" s="58" t="str">
        <f t="shared" si="598"/>
        <v>KG-ARI-1909-00203-04439/42567196</v>
      </c>
      <c r="F1871" s="19" t="s">
        <v>2981</v>
      </c>
      <c r="G1871" s="19" t="s">
        <v>2993</v>
      </c>
      <c r="H1871" s="45">
        <v>43781</v>
      </c>
      <c r="I1871" s="46">
        <v>40</v>
      </c>
      <c r="J1871" s="46">
        <v>840</v>
      </c>
      <c r="K1871" s="67">
        <f t="shared" si="599"/>
        <v>21</v>
      </c>
      <c r="L1871" s="47">
        <v>3.75</v>
      </c>
      <c r="M1871" s="68">
        <f t="shared" si="600"/>
        <v>150</v>
      </c>
      <c r="N1871" s="46">
        <v>36</v>
      </c>
      <c r="O1871" s="46">
        <v>33</v>
      </c>
      <c r="P1871" s="46">
        <v>32</v>
      </c>
      <c r="Q1871" s="73">
        <f t="shared" si="601"/>
        <v>0.038</v>
      </c>
      <c r="R1871" s="67">
        <f t="shared" si="602"/>
        <v>1.52</v>
      </c>
      <c r="S1871" s="74">
        <f t="shared" si="603"/>
        <v>0.152380952380952</v>
      </c>
      <c r="T1871" s="51">
        <v>128</v>
      </c>
      <c r="U1871" s="52" t="s">
        <v>4856</v>
      </c>
      <c r="V1871" s="26">
        <f>IF(E1871="","",SUMIF(OUTBOUND!$G:$G,WMS!E1871,OUTBOUND!$L:$L))</f>
        <v>2</v>
      </c>
      <c r="W1871" s="26">
        <f>IF(E1871="","",SUMIF(OUTBOUND!$G:$G,WMS!E1871,OUTBOUND!$M:$M))</f>
        <v>42</v>
      </c>
      <c r="X1871" s="73">
        <f>IF(E1871="","",SUMIF(OUTBOUND!$G:$G,WMS!E1871,OUTBOUND!$O:$O))</f>
        <v>7.5</v>
      </c>
      <c r="Y1871" s="73">
        <f>IF(E1871="","",SUMIF(OUTBOUND!$G:$G,WMS!E1871,OUTBOUND!$AC:$AC))</f>
        <v>6.39999999999998</v>
      </c>
      <c r="Z1871" s="73">
        <f>IF(E1871="","",SUMIF(OUTBOUND!$G:$G,WMS!E1871,OUTBOUND!$P:$P))</f>
        <v>0.076</v>
      </c>
      <c r="AA1871" s="26">
        <f t="shared" si="604"/>
        <v>38</v>
      </c>
      <c r="AB1871" s="26">
        <f t="shared" si="605"/>
        <v>798</v>
      </c>
      <c r="AC1871" s="73">
        <f t="shared" si="606"/>
        <v>142.5</v>
      </c>
      <c r="AD1871" s="73">
        <f t="shared" si="607"/>
        <v>121.6</v>
      </c>
      <c r="AE1871" s="73">
        <f t="shared" si="608"/>
        <v>1.444</v>
      </c>
      <c r="AF1871" s="82" t="b">
        <f t="shared" si="609"/>
        <v>1</v>
      </c>
    </row>
    <row r="1872" spans="1:32">
      <c r="A1872" s="43" t="s">
        <v>3685</v>
      </c>
      <c r="B1872" s="19" t="s">
        <v>2979</v>
      </c>
      <c r="C1872" s="19" t="s">
        <v>4849</v>
      </c>
      <c r="D1872" s="19">
        <v>42634966</v>
      </c>
      <c r="E1872" s="58" t="str">
        <f t="shared" si="598"/>
        <v>KG-ARI-1909-00203-04439/42634966</v>
      </c>
      <c r="F1872" s="19" t="s">
        <v>2981</v>
      </c>
      <c r="G1872" s="19" t="s">
        <v>2990</v>
      </c>
      <c r="H1872" s="45">
        <v>43781</v>
      </c>
      <c r="I1872" s="46">
        <v>5</v>
      </c>
      <c r="J1872" s="46">
        <v>60</v>
      </c>
      <c r="K1872" s="67">
        <f t="shared" si="599"/>
        <v>12</v>
      </c>
      <c r="L1872" s="47">
        <v>2.35</v>
      </c>
      <c r="M1872" s="68">
        <f t="shared" si="600"/>
        <v>11.75</v>
      </c>
      <c r="N1872" s="46">
        <v>26.5</v>
      </c>
      <c r="O1872" s="46">
        <v>26.5</v>
      </c>
      <c r="P1872" s="46">
        <v>28</v>
      </c>
      <c r="Q1872" s="73">
        <f t="shared" si="601"/>
        <v>0.02</v>
      </c>
      <c r="R1872" s="67">
        <f t="shared" si="602"/>
        <v>0.1</v>
      </c>
      <c r="S1872" s="74">
        <f t="shared" si="603"/>
        <v>0.183333333333333</v>
      </c>
      <c r="T1872" s="51">
        <v>11</v>
      </c>
      <c r="U1872" s="52" t="s">
        <v>4486</v>
      </c>
      <c r="V1872" s="26">
        <f>IF(E1872="","",SUMIF(OUTBOUND!$G:$G,WMS!E1872,OUTBOUND!$L:$L))</f>
        <v>0</v>
      </c>
      <c r="W1872" s="26">
        <f>IF(E1872="","",SUMIF(OUTBOUND!$G:$G,WMS!E1872,OUTBOUND!$M:$M))</f>
        <v>0</v>
      </c>
      <c r="X1872" s="73">
        <f>IF(E1872="","",SUMIF(OUTBOUND!$G:$G,WMS!E1872,OUTBOUND!$O:$O))</f>
        <v>0</v>
      </c>
      <c r="Y1872" s="73">
        <f>IF(E1872="","",SUMIF(OUTBOUND!$G:$G,WMS!E1872,OUTBOUND!$AC:$AC))</f>
        <v>0</v>
      </c>
      <c r="Z1872" s="73">
        <f>IF(E1872="","",SUMIF(OUTBOUND!$G:$G,WMS!E1872,OUTBOUND!$P:$P))</f>
        <v>0</v>
      </c>
      <c r="AA1872" s="26">
        <f t="shared" si="604"/>
        <v>5</v>
      </c>
      <c r="AB1872" s="26">
        <f t="shared" si="605"/>
        <v>60</v>
      </c>
      <c r="AC1872" s="73">
        <f t="shared" si="606"/>
        <v>11.75</v>
      </c>
      <c r="AD1872" s="73">
        <f t="shared" si="607"/>
        <v>11</v>
      </c>
      <c r="AE1872" s="73">
        <f t="shared" si="608"/>
        <v>0.1</v>
      </c>
      <c r="AF1872" s="82" t="b">
        <f t="shared" si="609"/>
        <v>1</v>
      </c>
    </row>
    <row r="1873" spans="1:32">
      <c r="A1873" s="43" t="s">
        <v>3685</v>
      </c>
      <c r="B1873" s="19" t="s">
        <v>2979</v>
      </c>
      <c r="C1873" s="19" t="s">
        <v>4849</v>
      </c>
      <c r="D1873" s="19">
        <v>42635062</v>
      </c>
      <c r="E1873" s="58" t="str">
        <f t="shared" si="598"/>
        <v>KG-ARI-1909-00203-04439/42635062</v>
      </c>
      <c r="F1873" s="19" t="s">
        <v>2981</v>
      </c>
      <c r="G1873" s="19" t="s">
        <v>2986</v>
      </c>
      <c r="H1873" s="45">
        <v>43781</v>
      </c>
      <c r="I1873" s="46">
        <v>35</v>
      </c>
      <c r="J1873" s="46">
        <v>420</v>
      </c>
      <c r="K1873" s="67">
        <f t="shared" si="599"/>
        <v>12</v>
      </c>
      <c r="L1873" s="47">
        <v>3.65</v>
      </c>
      <c r="M1873" s="68">
        <f t="shared" si="600"/>
        <v>127.75</v>
      </c>
      <c r="N1873" s="46">
        <v>27</v>
      </c>
      <c r="O1873" s="46">
        <v>17.5</v>
      </c>
      <c r="P1873" s="46">
        <v>27</v>
      </c>
      <c r="Q1873" s="73">
        <f t="shared" si="601"/>
        <v>0.013</v>
      </c>
      <c r="R1873" s="67">
        <f t="shared" si="602"/>
        <v>0.45</v>
      </c>
      <c r="S1873" s="74">
        <f t="shared" si="603"/>
        <v>0.285714285714286</v>
      </c>
      <c r="T1873" s="51">
        <v>120</v>
      </c>
      <c r="U1873" s="52" t="s">
        <v>4861</v>
      </c>
      <c r="V1873" s="26">
        <f>IF(E1873="","",SUMIF(OUTBOUND!$G:$G,WMS!E1873,OUTBOUND!$L:$L))</f>
        <v>1</v>
      </c>
      <c r="W1873" s="26">
        <f>IF(E1873="","",SUMIF(OUTBOUND!$G:$G,WMS!E1873,OUTBOUND!$M:$M))</f>
        <v>12</v>
      </c>
      <c r="X1873" s="73">
        <f>IF(E1873="","",SUMIF(OUTBOUND!$G:$G,WMS!E1873,OUTBOUND!$O:$O))</f>
        <v>3.65</v>
      </c>
      <c r="Y1873" s="73">
        <f>IF(E1873="","",SUMIF(OUTBOUND!$G:$G,WMS!E1873,OUTBOUND!$AC:$AC))</f>
        <v>3.42857142857143</v>
      </c>
      <c r="Z1873" s="73">
        <f>IF(E1873="","",SUMIF(OUTBOUND!$G:$G,WMS!E1873,OUTBOUND!$P:$P))</f>
        <v>0.013</v>
      </c>
      <c r="AA1873" s="26">
        <f t="shared" si="604"/>
        <v>34</v>
      </c>
      <c r="AB1873" s="26">
        <f t="shared" si="605"/>
        <v>408</v>
      </c>
      <c r="AC1873" s="73">
        <f t="shared" si="606"/>
        <v>124.1</v>
      </c>
      <c r="AD1873" s="73">
        <f t="shared" si="607"/>
        <v>116.571428571429</v>
      </c>
      <c r="AE1873" s="73">
        <f t="shared" si="608"/>
        <v>0.437</v>
      </c>
      <c r="AF1873" s="82" t="b">
        <f t="shared" si="609"/>
        <v>1</v>
      </c>
    </row>
    <row r="1874" spans="1:32">
      <c r="A1874" s="43" t="s">
        <v>3685</v>
      </c>
      <c r="B1874" s="19" t="s">
        <v>2979</v>
      </c>
      <c r="C1874" s="19" t="s">
        <v>4849</v>
      </c>
      <c r="D1874" s="19">
        <v>42634973</v>
      </c>
      <c r="E1874" s="58" t="str">
        <f t="shared" si="598"/>
        <v>KG-ARI-1909-00203-04439/42634973</v>
      </c>
      <c r="F1874" s="19" t="s">
        <v>2981</v>
      </c>
      <c r="G1874" s="19" t="s">
        <v>2990</v>
      </c>
      <c r="H1874" s="45">
        <v>43781</v>
      </c>
      <c r="I1874" s="46">
        <v>62</v>
      </c>
      <c r="J1874" s="46">
        <v>744</v>
      </c>
      <c r="K1874" s="67">
        <f t="shared" si="599"/>
        <v>12</v>
      </c>
      <c r="L1874" s="47">
        <v>1.95</v>
      </c>
      <c r="M1874" s="68">
        <f t="shared" si="600"/>
        <v>120.9</v>
      </c>
      <c r="N1874" s="46">
        <v>28.5</v>
      </c>
      <c r="O1874" s="46">
        <v>15.5</v>
      </c>
      <c r="P1874" s="46">
        <v>33</v>
      </c>
      <c r="Q1874" s="73">
        <f t="shared" si="601"/>
        <v>0.015</v>
      </c>
      <c r="R1874" s="67">
        <f t="shared" si="602"/>
        <v>0.9</v>
      </c>
      <c r="S1874" s="74">
        <f t="shared" si="603"/>
        <v>0.133064516129032</v>
      </c>
      <c r="T1874" s="51">
        <v>99</v>
      </c>
      <c r="U1874" s="52" t="s">
        <v>4850</v>
      </c>
      <c r="V1874" s="26">
        <f>IF(E1874="","",SUMIF(OUTBOUND!$G:$G,WMS!E1874,OUTBOUND!$L:$L))</f>
        <v>1</v>
      </c>
      <c r="W1874" s="26">
        <f>IF(E1874="","",SUMIF(OUTBOUND!$G:$G,WMS!E1874,OUTBOUND!$M:$M))</f>
        <v>12</v>
      </c>
      <c r="X1874" s="73">
        <f>IF(E1874="","",SUMIF(OUTBOUND!$G:$G,WMS!E1874,OUTBOUND!$O:$O))</f>
        <v>1.95</v>
      </c>
      <c r="Y1874" s="73">
        <f>IF(E1874="","",SUMIF(OUTBOUND!$G:$G,WMS!E1874,OUTBOUND!$AC:$AC))</f>
        <v>1.59677419354838</v>
      </c>
      <c r="Z1874" s="73">
        <f>IF(E1874="","",SUMIF(OUTBOUND!$G:$G,WMS!E1874,OUTBOUND!$P:$P))</f>
        <v>0.015</v>
      </c>
      <c r="AA1874" s="26">
        <f t="shared" si="604"/>
        <v>61</v>
      </c>
      <c r="AB1874" s="26">
        <f t="shared" si="605"/>
        <v>732</v>
      </c>
      <c r="AC1874" s="73">
        <f t="shared" si="606"/>
        <v>118.95</v>
      </c>
      <c r="AD1874" s="73">
        <f t="shared" si="607"/>
        <v>97.4032258064516</v>
      </c>
      <c r="AE1874" s="73">
        <f t="shared" si="608"/>
        <v>0.885</v>
      </c>
      <c r="AF1874" s="82" t="b">
        <f t="shared" si="609"/>
        <v>1</v>
      </c>
    </row>
    <row r="1875" spans="1:32">
      <c r="A1875" s="43" t="s">
        <v>3685</v>
      </c>
      <c r="B1875" s="19" t="s">
        <v>2979</v>
      </c>
      <c r="C1875" s="19" t="s">
        <v>4849</v>
      </c>
      <c r="D1875" s="19">
        <v>42635055</v>
      </c>
      <c r="E1875" s="58" t="str">
        <f t="shared" si="598"/>
        <v>KG-ARI-1909-00203-04439/42635055</v>
      </c>
      <c r="F1875" s="19" t="s">
        <v>2981</v>
      </c>
      <c r="G1875" s="19" t="s">
        <v>2988</v>
      </c>
      <c r="H1875" s="45">
        <v>43781</v>
      </c>
      <c r="I1875" s="46">
        <v>33</v>
      </c>
      <c r="J1875" s="46">
        <v>396</v>
      </c>
      <c r="K1875" s="67">
        <f t="shared" si="599"/>
        <v>12</v>
      </c>
      <c r="L1875" s="47">
        <v>1.95</v>
      </c>
      <c r="M1875" s="68">
        <f t="shared" si="600"/>
        <v>64.35</v>
      </c>
      <c r="N1875" s="46">
        <v>17.5</v>
      </c>
      <c r="O1875" s="46">
        <v>17.5</v>
      </c>
      <c r="P1875" s="46">
        <v>37</v>
      </c>
      <c r="Q1875" s="73">
        <f t="shared" si="601"/>
        <v>0.011</v>
      </c>
      <c r="R1875" s="67">
        <f t="shared" si="602"/>
        <v>0.37</v>
      </c>
      <c r="S1875" s="74">
        <f t="shared" si="603"/>
        <v>0.131313131313131</v>
      </c>
      <c r="T1875" s="51">
        <v>52</v>
      </c>
      <c r="U1875" s="52" t="s">
        <v>4486</v>
      </c>
      <c r="V1875" s="26">
        <f>IF(E1875="","",SUMIF(OUTBOUND!$G:$G,WMS!E1875,OUTBOUND!$L:$L))</f>
        <v>2</v>
      </c>
      <c r="W1875" s="26">
        <f>IF(E1875="","",SUMIF(OUTBOUND!$G:$G,WMS!E1875,OUTBOUND!$M:$M))</f>
        <v>24</v>
      </c>
      <c r="X1875" s="73">
        <f>IF(E1875="","",SUMIF(OUTBOUND!$G:$G,WMS!E1875,OUTBOUND!$O:$O))</f>
        <v>3.9</v>
      </c>
      <c r="Y1875" s="73">
        <f>IF(E1875="","",SUMIF(OUTBOUND!$G:$G,WMS!E1875,OUTBOUND!$AC:$AC))</f>
        <v>3.15151515151514</v>
      </c>
      <c r="Z1875" s="73">
        <f>IF(E1875="","",SUMIF(OUTBOUND!$G:$G,WMS!E1875,OUTBOUND!$P:$P))</f>
        <v>0.022</v>
      </c>
      <c r="AA1875" s="26">
        <f t="shared" si="604"/>
        <v>31</v>
      </c>
      <c r="AB1875" s="26">
        <f t="shared" si="605"/>
        <v>372</v>
      </c>
      <c r="AC1875" s="73">
        <f t="shared" si="606"/>
        <v>60.45</v>
      </c>
      <c r="AD1875" s="73">
        <f t="shared" si="607"/>
        <v>48.8484848484849</v>
      </c>
      <c r="AE1875" s="73">
        <f t="shared" si="608"/>
        <v>0.348</v>
      </c>
      <c r="AF1875" s="82" t="b">
        <f t="shared" si="609"/>
        <v>1</v>
      </c>
    </row>
    <row r="1876" spans="1:32">
      <c r="A1876" s="43" t="s">
        <v>3685</v>
      </c>
      <c r="B1876" s="19" t="s">
        <v>2979</v>
      </c>
      <c r="C1876" s="19" t="s">
        <v>4849</v>
      </c>
      <c r="D1876" s="19">
        <v>41407615</v>
      </c>
      <c r="E1876" s="58" t="str">
        <f t="shared" si="598"/>
        <v>KG-ARI-1909-00203-04439/41407615</v>
      </c>
      <c r="F1876" s="19" t="s">
        <v>2981</v>
      </c>
      <c r="G1876" s="19" t="s">
        <v>2995</v>
      </c>
      <c r="H1876" s="45">
        <v>43781</v>
      </c>
      <c r="I1876" s="46">
        <v>5</v>
      </c>
      <c r="J1876" s="46">
        <v>40</v>
      </c>
      <c r="K1876" s="67">
        <f t="shared" si="599"/>
        <v>8</v>
      </c>
      <c r="L1876" s="47">
        <v>5.6</v>
      </c>
      <c r="M1876" s="68">
        <f t="shared" si="600"/>
        <v>28</v>
      </c>
      <c r="N1876" s="46">
        <v>40</v>
      </c>
      <c r="O1876" s="46">
        <v>33</v>
      </c>
      <c r="P1876" s="46">
        <v>54</v>
      </c>
      <c r="Q1876" s="73">
        <f t="shared" si="601"/>
        <v>0.071</v>
      </c>
      <c r="R1876" s="67">
        <f t="shared" si="602"/>
        <v>0.36</v>
      </c>
      <c r="S1876" s="74">
        <f t="shared" si="603"/>
        <v>0.7</v>
      </c>
      <c r="T1876" s="51">
        <v>28</v>
      </c>
      <c r="U1876" s="52" t="s">
        <v>4854</v>
      </c>
      <c r="V1876" s="26">
        <f>IF(E1876="","",SUMIF(OUTBOUND!$G:$G,WMS!E1876,OUTBOUND!$L:$L))</f>
        <v>2</v>
      </c>
      <c r="W1876" s="26">
        <f>IF(E1876="","",SUMIF(OUTBOUND!$G:$G,WMS!E1876,OUTBOUND!$M:$M))</f>
        <v>16</v>
      </c>
      <c r="X1876" s="73">
        <f>IF(E1876="","",SUMIF(OUTBOUND!$G:$G,WMS!E1876,OUTBOUND!$O:$O))</f>
        <v>11.2</v>
      </c>
      <c r="Y1876" s="73">
        <f>IF(E1876="","",SUMIF(OUTBOUND!$G:$G,WMS!E1876,OUTBOUND!$AC:$AC))</f>
        <v>11.2</v>
      </c>
      <c r="Z1876" s="73">
        <f>IF(E1876="","",SUMIF(OUTBOUND!$G:$G,WMS!E1876,OUTBOUND!$P:$P))</f>
        <v>0.142</v>
      </c>
      <c r="AA1876" s="26">
        <f t="shared" si="604"/>
        <v>3</v>
      </c>
      <c r="AB1876" s="26">
        <f t="shared" si="605"/>
        <v>24</v>
      </c>
      <c r="AC1876" s="73">
        <f t="shared" si="606"/>
        <v>16.8</v>
      </c>
      <c r="AD1876" s="73">
        <f t="shared" si="607"/>
        <v>16.8</v>
      </c>
      <c r="AE1876" s="73">
        <f t="shared" si="608"/>
        <v>0.218</v>
      </c>
      <c r="AF1876" s="82" t="b">
        <f t="shared" si="609"/>
        <v>1</v>
      </c>
    </row>
    <row r="1877" spans="1:32">
      <c r="A1877" s="43" t="s">
        <v>3685</v>
      </c>
      <c r="B1877" s="19" t="s">
        <v>2997</v>
      </c>
      <c r="C1877" s="19" t="s">
        <v>4862</v>
      </c>
      <c r="D1877" s="19">
        <v>42630487</v>
      </c>
      <c r="E1877" s="58" t="str">
        <f t="shared" si="598"/>
        <v>KG-ARI-1911-00212-05401/42630487</v>
      </c>
      <c r="F1877" s="19" t="s">
        <v>2999</v>
      </c>
      <c r="G1877" s="19" t="s">
        <v>3002</v>
      </c>
      <c r="H1877" s="45">
        <v>43781</v>
      </c>
      <c r="I1877" s="46">
        <v>10</v>
      </c>
      <c r="J1877" s="46">
        <v>60</v>
      </c>
      <c r="K1877" s="67">
        <f t="shared" si="599"/>
        <v>6</v>
      </c>
      <c r="L1877" s="47">
        <v>10.5</v>
      </c>
      <c r="M1877" s="68">
        <f t="shared" si="600"/>
        <v>105</v>
      </c>
      <c r="N1877" s="46">
        <v>56.5</v>
      </c>
      <c r="O1877" s="46">
        <v>35.5</v>
      </c>
      <c r="P1877" s="46">
        <v>41</v>
      </c>
      <c r="Q1877" s="73">
        <f t="shared" si="601"/>
        <v>0.082</v>
      </c>
      <c r="R1877" s="67">
        <f t="shared" si="602"/>
        <v>0.82</v>
      </c>
      <c r="S1877" s="74">
        <f t="shared" si="603"/>
        <v>1.68333333333333</v>
      </c>
      <c r="T1877" s="51">
        <v>101</v>
      </c>
      <c r="U1877" s="52" t="s">
        <v>4859</v>
      </c>
      <c r="V1877" s="26">
        <f>IF(E1877="","",SUMIF(OUTBOUND!$G:$G,WMS!E1877,OUTBOUND!$L:$L))</f>
        <v>0</v>
      </c>
      <c r="W1877" s="26">
        <f>IF(E1877="","",SUMIF(OUTBOUND!$G:$G,WMS!E1877,OUTBOUND!$M:$M))</f>
        <v>0</v>
      </c>
      <c r="X1877" s="73">
        <f>IF(E1877="","",SUMIF(OUTBOUND!$G:$G,WMS!E1877,OUTBOUND!$O:$O))</f>
        <v>0</v>
      </c>
      <c r="Y1877" s="73">
        <f>IF(E1877="","",SUMIF(OUTBOUND!$G:$G,WMS!E1877,OUTBOUND!$AC:$AC))</f>
        <v>0</v>
      </c>
      <c r="Z1877" s="73">
        <f>IF(E1877="","",SUMIF(OUTBOUND!$G:$G,WMS!E1877,OUTBOUND!$P:$P))</f>
        <v>0</v>
      </c>
      <c r="AA1877" s="26">
        <f t="shared" si="604"/>
        <v>10</v>
      </c>
      <c r="AB1877" s="26">
        <f t="shared" si="605"/>
        <v>60</v>
      </c>
      <c r="AC1877" s="73">
        <f t="shared" si="606"/>
        <v>105</v>
      </c>
      <c r="AD1877" s="73">
        <f t="shared" si="607"/>
        <v>101</v>
      </c>
      <c r="AE1877" s="73">
        <f t="shared" si="608"/>
        <v>0.82</v>
      </c>
      <c r="AF1877" s="82" t="b">
        <f t="shared" si="609"/>
        <v>1</v>
      </c>
    </row>
    <row r="1878" spans="1:32">
      <c r="A1878" s="43" t="s">
        <v>3685</v>
      </c>
      <c r="B1878" s="19" t="s">
        <v>2997</v>
      </c>
      <c r="C1878" s="19" t="s">
        <v>4862</v>
      </c>
      <c r="D1878" s="19">
        <v>41401439</v>
      </c>
      <c r="E1878" s="58" t="str">
        <f t="shared" si="598"/>
        <v>KG-ARI-1911-00212-05401/41401439</v>
      </c>
      <c r="F1878" s="19" t="s">
        <v>2999</v>
      </c>
      <c r="G1878" s="19" t="s">
        <v>3002</v>
      </c>
      <c r="H1878" s="45">
        <v>43781</v>
      </c>
      <c r="I1878" s="46">
        <v>5</v>
      </c>
      <c r="J1878" s="46">
        <v>80</v>
      </c>
      <c r="K1878" s="67">
        <f t="shared" si="599"/>
        <v>16</v>
      </c>
      <c r="L1878" s="47">
        <v>4.2</v>
      </c>
      <c r="M1878" s="68">
        <f t="shared" si="600"/>
        <v>21</v>
      </c>
      <c r="N1878" s="46">
        <v>45.5</v>
      </c>
      <c r="O1878" s="46">
        <v>31</v>
      </c>
      <c r="P1878" s="46">
        <v>32</v>
      </c>
      <c r="Q1878" s="73">
        <f t="shared" si="601"/>
        <v>0.045</v>
      </c>
      <c r="R1878" s="67">
        <f t="shared" si="602"/>
        <v>0.23</v>
      </c>
      <c r="S1878" s="74">
        <f t="shared" si="603"/>
        <v>0.23125</v>
      </c>
      <c r="T1878" s="51">
        <v>18.5</v>
      </c>
      <c r="U1878" s="52" t="s">
        <v>4863</v>
      </c>
      <c r="V1878" s="26">
        <f>IF(E1878="","",SUMIF(OUTBOUND!$G:$G,WMS!E1878,OUTBOUND!$L:$L))</f>
        <v>0</v>
      </c>
      <c r="W1878" s="26">
        <f>IF(E1878="","",SUMIF(OUTBOUND!$G:$G,WMS!E1878,OUTBOUND!$M:$M))</f>
        <v>0</v>
      </c>
      <c r="X1878" s="73">
        <f>IF(E1878="","",SUMIF(OUTBOUND!$G:$G,WMS!E1878,OUTBOUND!$O:$O))</f>
        <v>0</v>
      </c>
      <c r="Y1878" s="73">
        <f>IF(E1878="","",SUMIF(OUTBOUND!$G:$G,WMS!E1878,OUTBOUND!$AC:$AC))</f>
        <v>0</v>
      </c>
      <c r="Z1878" s="73">
        <f>IF(E1878="","",SUMIF(OUTBOUND!$G:$G,WMS!E1878,OUTBOUND!$P:$P))</f>
        <v>0</v>
      </c>
      <c r="AA1878" s="26">
        <f t="shared" si="604"/>
        <v>5</v>
      </c>
      <c r="AB1878" s="26">
        <f t="shared" si="605"/>
        <v>80</v>
      </c>
      <c r="AC1878" s="73">
        <f t="shared" si="606"/>
        <v>21</v>
      </c>
      <c r="AD1878" s="73">
        <f t="shared" si="607"/>
        <v>18.5</v>
      </c>
      <c r="AE1878" s="73">
        <f t="shared" si="608"/>
        <v>0.23</v>
      </c>
      <c r="AF1878" s="82" t="b">
        <f t="shared" si="609"/>
        <v>1</v>
      </c>
    </row>
    <row r="1879" spans="1:33">
      <c r="A1879" s="61" t="s">
        <v>3685</v>
      </c>
      <c r="B1879" s="62" t="s">
        <v>2997</v>
      </c>
      <c r="C1879" s="62" t="s">
        <v>4862</v>
      </c>
      <c r="D1879" s="62">
        <v>42622642</v>
      </c>
      <c r="E1879" s="58" t="str">
        <f t="shared" si="598"/>
        <v>KG-ARI-1911-00212-05401/42622642</v>
      </c>
      <c r="F1879" s="19" t="s">
        <v>2999</v>
      </c>
      <c r="G1879" s="19" t="s">
        <v>3002</v>
      </c>
      <c r="H1879" s="45">
        <v>43781</v>
      </c>
      <c r="I1879" s="46">
        <v>7</v>
      </c>
      <c r="J1879" s="46">
        <v>84</v>
      </c>
      <c r="K1879" s="67">
        <f t="shared" si="599"/>
        <v>12</v>
      </c>
      <c r="L1879" s="47">
        <v>1.8</v>
      </c>
      <c r="M1879" s="68">
        <f t="shared" si="600"/>
        <v>12.6</v>
      </c>
      <c r="N1879" s="46">
        <v>27</v>
      </c>
      <c r="O1879" s="46">
        <v>23.5</v>
      </c>
      <c r="P1879" s="46">
        <v>22</v>
      </c>
      <c r="Q1879" s="73">
        <f t="shared" si="601"/>
        <v>0.014</v>
      </c>
      <c r="R1879" s="67">
        <f t="shared" si="602"/>
        <v>0.1</v>
      </c>
      <c r="S1879" s="74">
        <f t="shared" si="603"/>
        <v>0.108333333333333</v>
      </c>
      <c r="T1879" s="51">
        <v>9.1</v>
      </c>
      <c r="U1879" s="52" t="s">
        <v>4863</v>
      </c>
      <c r="V1879" s="26">
        <f>IF(E1879="","",SUMIF(OUTBOUND!$G:$G,WMS!E1879,OUTBOUND!$L:$L))</f>
        <v>7</v>
      </c>
      <c r="W1879" s="26">
        <f>IF(E1879="","",SUMIF(OUTBOUND!$G:$G,WMS!E1879,OUTBOUND!$M:$M))</f>
        <v>84</v>
      </c>
      <c r="X1879" s="73">
        <f>IF(E1879="","",SUMIF(OUTBOUND!$G:$G,WMS!E1879,OUTBOUND!$O:$O))</f>
        <v>12.6</v>
      </c>
      <c r="Y1879" s="73">
        <f>IF(E1879="","",SUMIF(OUTBOUND!$G:$G,WMS!E1879,OUTBOUND!$AC:$AC))</f>
        <v>9.09999999999997</v>
      </c>
      <c r="Z1879" s="73">
        <f>IF(E1879="","",SUMIF(OUTBOUND!$G:$G,WMS!E1879,OUTBOUND!$P:$P))</f>
        <v>0.098</v>
      </c>
      <c r="AA1879" s="26">
        <f t="shared" si="604"/>
        <v>0</v>
      </c>
      <c r="AB1879" s="26">
        <f t="shared" si="605"/>
        <v>0</v>
      </c>
      <c r="AC1879" s="73">
        <f t="shared" si="606"/>
        <v>0</v>
      </c>
      <c r="AD1879" s="73">
        <f t="shared" si="607"/>
        <v>2.66453525910038e-14</v>
      </c>
      <c r="AE1879" s="73">
        <f t="shared" si="608"/>
        <v>0.002</v>
      </c>
      <c r="AF1879" s="82" t="e">
        <f t="shared" si="609"/>
        <v>#DIV/0!</v>
      </c>
      <c r="AG1879" s="60" t="s">
        <v>3310</v>
      </c>
    </row>
    <row r="1880" spans="1:32">
      <c r="A1880" s="43" t="s">
        <v>3685</v>
      </c>
      <c r="B1880" s="19" t="s">
        <v>2997</v>
      </c>
      <c r="C1880" s="19" t="s">
        <v>4862</v>
      </c>
      <c r="D1880" s="19">
        <v>42630449</v>
      </c>
      <c r="E1880" s="58" t="str">
        <f t="shared" si="598"/>
        <v>KG-ARI-1911-00212-05401/42630449</v>
      </c>
      <c r="F1880" s="19" t="s">
        <v>2999</v>
      </c>
      <c r="G1880" s="19" t="s">
        <v>3002</v>
      </c>
      <c r="H1880" s="45">
        <v>43781</v>
      </c>
      <c r="I1880" s="46">
        <v>5</v>
      </c>
      <c r="J1880" s="46">
        <v>60</v>
      </c>
      <c r="K1880" s="67">
        <f t="shared" si="599"/>
        <v>12</v>
      </c>
      <c r="L1880" s="47">
        <v>3.95</v>
      </c>
      <c r="M1880" s="68">
        <f t="shared" si="600"/>
        <v>19.75</v>
      </c>
      <c r="N1880" s="46">
        <v>58</v>
      </c>
      <c r="O1880" s="46">
        <v>32.5</v>
      </c>
      <c r="P1880" s="46">
        <v>29.5</v>
      </c>
      <c r="Q1880" s="73">
        <f t="shared" si="601"/>
        <v>0.056</v>
      </c>
      <c r="R1880" s="67">
        <f t="shared" si="602"/>
        <v>0.28</v>
      </c>
      <c r="S1880" s="74">
        <f t="shared" si="603"/>
        <v>0.3</v>
      </c>
      <c r="T1880" s="51">
        <v>18</v>
      </c>
      <c r="U1880" s="52" t="s">
        <v>4848</v>
      </c>
      <c r="V1880" s="26">
        <f>IF(E1880="","",SUMIF(OUTBOUND!$G:$G,WMS!E1880,OUTBOUND!$L:$L))</f>
        <v>0</v>
      </c>
      <c r="W1880" s="26">
        <f>IF(E1880="","",SUMIF(OUTBOUND!$G:$G,WMS!E1880,OUTBOUND!$M:$M))</f>
        <v>0</v>
      </c>
      <c r="X1880" s="73">
        <f>IF(E1880="","",SUMIF(OUTBOUND!$G:$G,WMS!E1880,OUTBOUND!$O:$O))</f>
        <v>0</v>
      </c>
      <c r="Y1880" s="73">
        <f>IF(E1880="","",SUMIF(OUTBOUND!$G:$G,WMS!E1880,OUTBOUND!$AC:$AC))</f>
        <v>0</v>
      </c>
      <c r="Z1880" s="73">
        <f>IF(E1880="","",SUMIF(OUTBOUND!$G:$G,WMS!E1880,OUTBOUND!$P:$P))</f>
        <v>0</v>
      </c>
      <c r="AA1880" s="26">
        <f t="shared" si="604"/>
        <v>5</v>
      </c>
      <c r="AB1880" s="26">
        <f t="shared" si="605"/>
        <v>60</v>
      </c>
      <c r="AC1880" s="73">
        <f t="shared" si="606"/>
        <v>19.75</v>
      </c>
      <c r="AD1880" s="73">
        <f t="shared" si="607"/>
        <v>18</v>
      </c>
      <c r="AE1880" s="73">
        <f t="shared" si="608"/>
        <v>0.28</v>
      </c>
      <c r="AF1880" s="82" t="b">
        <f t="shared" si="609"/>
        <v>1</v>
      </c>
    </row>
    <row r="1881" spans="1:32">
      <c r="A1881" s="43" t="s">
        <v>3685</v>
      </c>
      <c r="B1881" s="19" t="s">
        <v>2997</v>
      </c>
      <c r="C1881" s="19" t="s">
        <v>4862</v>
      </c>
      <c r="D1881" s="19">
        <v>41401460</v>
      </c>
      <c r="E1881" s="58" t="str">
        <f t="shared" si="598"/>
        <v>KG-ARI-1911-00212-05401/41401460</v>
      </c>
      <c r="F1881" s="19" t="s">
        <v>2999</v>
      </c>
      <c r="G1881" s="19" t="s">
        <v>3002</v>
      </c>
      <c r="H1881" s="45">
        <v>43781</v>
      </c>
      <c r="I1881" s="46">
        <v>5</v>
      </c>
      <c r="J1881" s="46">
        <v>80</v>
      </c>
      <c r="K1881" s="67">
        <f t="shared" si="599"/>
        <v>16</v>
      </c>
      <c r="L1881" s="47">
        <v>3.5</v>
      </c>
      <c r="M1881" s="68">
        <f t="shared" si="600"/>
        <v>17.5</v>
      </c>
      <c r="N1881" s="46">
        <v>30.5</v>
      </c>
      <c r="O1881" s="46">
        <v>24</v>
      </c>
      <c r="P1881" s="46">
        <v>45.5</v>
      </c>
      <c r="Q1881" s="73">
        <f t="shared" si="601"/>
        <v>0.033</v>
      </c>
      <c r="R1881" s="67">
        <f t="shared" si="602"/>
        <v>0.17</v>
      </c>
      <c r="S1881" s="74">
        <f t="shared" si="603"/>
        <v>0.1875</v>
      </c>
      <c r="T1881" s="51">
        <v>15</v>
      </c>
      <c r="U1881" s="52" t="s">
        <v>4863</v>
      </c>
      <c r="V1881" s="26">
        <f>IF(E1881="","",SUMIF(OUTBOUND!$G:$G,WMS!E1881,OUTBOUND!$L:$L))</f>
        <v>0</v>
      </c>
      <c r="W1881" s="26">
        <f>IF(E1881="","",SUMIF(OUTBOUND!$G:$G,WMS!E1881,OUTBOUND!$M:$M))</f>
        <v>0</v>
      </c>
      <c r="X1881" s="73">
        <f>IF(E1881="","",SUMIF(OUTBOUND!$G:$G,WMS!E1881,OUTBOUND!$O:$O))</f>
        <v>0</v>
      </c>
      <c r="Y1881" s="73">
        <f>IF(E1881="","",SUMIF(OUTBOUND!$G:$G,WMS!E1881,OUTBOUND!$AC:$AC))</f>
        <v>0</v>
      </c>
      <c r="Z1881" s="73">
        <f>IF(E1881="","",SUMIF(OUTBOUND!$G:$G,WMS!E1881,OUTBOUND!$P:$P))</f>
        <v>0</v>
      </c>
      <c r="AA1881" s="26">
        <f t="shared" si="604"/>
        <v>5</v>
      </c>
      <c r="AB1881" s="26">
        <f t="shared" si="605"/>
        <v>80</v>
      </c>
      <c r="AC1881" s="73">
        <f t="shared" si="606"/>
        <v>17.5</v>
      </c>
      <c r="AD1881" s="73">
        <f t="shared" si="607"/>
        <v>15</v>
      </c>
      <c r="AE1881" s="73">
        <f t="shared" si="608"/>
        <v>0.17</v>
      </c>
      <c r="AF1881" s="82" t="b">
        <f t="shared" si="609"/>
        <v>1</v>
      </c>
    </row>
    <row r="1882" spans="1:32">
      <c r="A1882" s="43" t="s">
        <v>3685</v>
      </c>
      <c r="B1882" s="19" t="s">
        <v>2997</v>
      </c>
      <c r="C1882" s="19" t="s">
        <v>4862</v>
      </c>
      <c r="D1882" s="19">
        <v>42630418</v>
      </c>
      <c r="E1882" s="58" t="str">
        <f t="shared" si="598"/>
        <v>KG-ARI-1911-00212-05401/42630418</v>
      </c>
      <c r="F1882" s="19" t="s">
        <v>2999</v>
      </c>
      <c r="G1882" s="19" t="s">
        <v>3002</v>
      </c>
      <c r="H1882" s="45">
        <v>43781</v>
      </c>
      <c r="I1882" s="46">
        <v>5</v>
      </c>
      <c r="J1882" s="46">
        <v>60</v>
      </c>
      <c r="K1882" s="67">
        <f t="shared" si="599"/>
        <v>12</v>
      </c>
      <c r="L1882" s="47">
        <v>4.1</v>
      </c>
      <c r="M1882" s="68">
        <f t="shared" si="600"/>
        <v>20.5</v>
      </c>
      <c r="N1882" s="46">
        <v>42.5</v>
      </c>
      <c r="O1882" s="46">
        <v>33.5</v>
      </c>
      <c r="P1882" s="46">
        <v>52</v>
      </c>
      <c r="Q1882" s="73">
        <f t="shared" si="601"/>
        <v>0.074</v>
      </c>
      <c r="R1882" s="67">
        <f t="shared" si="602"/>
        <v>0.37</v>
      </c>
      <c r="S1882" s="74">
        <f t="shared" si="603"/>
        <v>0.316666666666667</v>
      </c>
      <c r="T1882" s="51">
        <v>19</v>
      </c>
      <c r="U1882" s="52" t="s">
        <v>4863</v>
      </c>
      <c r="V1882" s="26">
        <f>IF(E1882="","",SUMIF(OUTBOUND!$G:$G,WMS!E1882,OUTBOUND!$L:$L))</f>
        <v>0</v>
      </c>
      <c r="W1882" s="26">
        <f>IF(E1882="","",SUMIF(OUTBOUND!$G:$G,WMS!E1882,OUTBOUND!$M:$M))</f>
        <v>0</v>
      </c>
      <c r="X1882" s="73">
        <f>IF(E1882="","",SUMIF(OUTBOUND!$G:$G,WMS!E1882,OUTBOUND!$O:$O))</f>
        <v>0</v>
      </c>
      <c r="Y1882" s="73">
        <f>IF(E1882="","",SUMIF(OUTBOUND!$G:$G,WMS!E1882,OUTBOUND!$AC:$AC))</f>
        <v>0</v>
      </c>
      <c r="Z1882" s="73">
        <f>IF(E1882="","",SUMIF(OUTBOUND!$G:$G,WMS!E1882,OUTBOUND!$P:$P))</f>
        <v>0</v>
      </c>
      <c r="AA1882" s="26">
        <f t="shared" si="604"/>
        <v>5</v>
      </c>
      <c r="AB1882" s="26">
        <f t="shared" si="605"/>
        <v>60</v>
      </c>
      <c r="AC1882" s="73">
        <f t="shared" si="606"/>
        <v>20.5</v>
      </c>
      <c r="AD1882" s="73">
        <f t="shared" si="607"/>
        <v>19</v>
      </c>
      <c r="AE1882" s="73">
        <f t="shared" si="608"/>
        <v>0.37</v>
      </c>
      <c r="AF1882" s="82" t="b">
        <f t="shared" si="609"/>
        <v>1</v>
      </c>
    </row>
    <row r="1883" spans="1:32">
      <c r="A1883" s="43" t="s">
        <v>3685</v>
      </c>
      <c r="B1883" s="19" t="s">
        <v>2997</v>
      </c>
      <c r="C1883" s="19" t="s">
        <v>4862</v>
      </c>
      <c r="D1883" s="19">
        <v>41401491</v>
      </c>
      <c r="E1883" s="58" t="str">
        <f t="shared" si="598"/>
        <v>KG-ARI-1911-00212-05401/41401491</v>
      </c>
      <c r="F1883" s="19" t="s">
        <v>2999</v>
      </c>
      <c r="G1883" s="19" t="s">
        <v>3002</v>
      </c>
      <c r="H1883" s="45">
        <v>43781</v>
      </c>
      <c r="I1883" s="46">
        <v>5</v>
      </c>
      <c r="J1883" s="46">
        <v>80</v>
      </c>
      <c r="K1883" s="67">
        <f t="shared" si="599"/>
        <v>16</v>
      </c>
      <c r="L1883" s="47">
        <v>3</v>
      </c>
      <c r="M1883" s="68">
        <f t="shared" si="600"/>
        <v>15</v>
      </c>
      <c r="N1883" s="46">
        <v>40.5</v>
      </c>
      <c r="O1883" s="46">
        <v>21.5</v>
      </c>
      <c r="P1883" s="46">
        <v>37</v>
      </c>
      <c r="Q1883" s="73">
        <f t="shared" si="601"/>
        <v>0.032</v>
      </c>
      <c r="R1883" s="67">
        <f t="shared" si="602"/>
        <v>0.16</v>
      </c>
      <c r="S1883" s="74">
        <f t="shared" si="603"/>
        <v>0.1575</v>
      </c>
      <c r="T1883" s="51">
        <v>12.6</v>
      </c>
      <c r="U1883" s="52" t="s">
        <v>4863</v>
      </c>
      <c r="V1883" s="26">
        <f>IF(E1883="","",SUMIF(OUTBOUND!$G:$G,WMS!E1883,OUTBOUND!$L:$L))</f>
        <v>0</v>
      </c>
      <c r="W1883" s="26">
        <f>IF(E1883="","",SUMIF(OUTBOUND!$G:$G,WMS!E1883,OUTBOUND!$M:$M))</f>
        <v>0</v>
      </c>
      <c r="X1883" s="73">
        <f>IF(E1883="","",SUMIF(OUTBOUND!$G:$G,WMS!E1883,OUTBOUND!$O:$O))</f>
        <v>0</v>
      </c>
      <c r="Y1883" s="73">
        <f>IF(E1883="","",SUMIF(OUTBOUND!$G:$G,WMS!E1883,OUTBOUND!$AC:$AC))</f>
        <v>0</v>
      </c>
      <c r="Z1883" s="73">
        <f>IF(E1883="","",SUMIF(OUTBOUND!$G:$G,WMS!E1883,OUTBOUND!$P:$P))</f>
        <v>0</v>
      </c>
      <c r="AA1883" s="26">
        <f t="shared" si="604"/>
        <v>5</v>
      </c>
      <c r="AB1883" s="26">
        <f t="shared" si="605"/>
        <v>80</v>
      </c>
      <c r="AC1883" s="73">
        <f t="shared" si="606"/>
        <v>15</v>
      </c>
      <c r="AD1883" s="73">
        <f t="shared" si="607"/>
        <v>12.6</v>
      </c>
      <c r="AE1883" s="73">
        <f t="shared" si="608"/>
        <v>0.16</v>
      </c>
      <c r="AF1883" s="82" t="b">
        <f t="shared" si="609"/>
        <v>1</v>
      </c>
    </row>
    <row r="1884" spans="1:32">
      <c r="A1884" s="43" t="s">
        <v>3685</v>
      </c>
      <c r="B1884" s="19" t="s">
        <v>2997</v>
      </c>
      <c r="C1884" s="19" t="s">
        <v>4862</v>
      </c>
      <c r="D1884" s="19">
        <v>41401514</v>
      </c>
      <c r="E1884" s="58" t="str">
        <f t="shared" si="598"/>
        <v>KG-ARI-1911-00212-05401/41401514</v>
      </c>
      <c r="F1884" s="19" t="s">
        <v>2999</v>
      </c>
      <c r="G1884" s="19" t="s">
        <v>3002</v>
      </c>
      <c r="H1884" s="45">
        <v>43781</v>
      </c>
      <c r="I1884" s="46">
        <v>5</v>
      </c>
      <c r="J1884" s="46">
        <v>80</v>
      </c>
      <c r="K1884" s="67">
        <f t="shared" si="599"/>
        <v>16</v>
      </c>
      <c r="L1884" s="47">
        <v>2.5</v>
      </c>
      <c r="M1884" s="68">
        <f t="shared" si="600"/>
        <v>12.5</v>
      </c>
      <c r="N1884" s="46">
        <v>30.5</v>
      </c>
      <c r="O1884" s="46">
        <v>22.5</v>
      </c>
      <c r="P1884" s="46">
        <v>29</v>
      </c>
      <c r="Q1884" s="73">
        <f t="shared" si="601"/>
        <v>0.02</v>
      </c>
      <c r="R1884" s="67">
        <f t="shared" si="602"/>
        <v>0.1</v>
      </c>
      <c r="S1884" s="74">
        <f t="shared" si="603"/>
        <v>0.1575</v>
      </c>
      <c r="T1884" s="51">
        <v>12.6</v>
      </c>
      <c r="U1884" s="52" t="s">
        <v>4863</v>
      </c>
      <c r="V1884" s="26">
        <f>IF(E1884="","",SUMIF(OUTBOUND!$G:$G,WMS!E1884,OUTBOUND!$L:$L))</f>
        <v>0</v>
      </c>
      <c r="W1884" s="26">
        <f>IF(E1884="","",SUMIF(OUTBOUND!$G:$G,WMS!E1884,OUTBOUND!$M:$M))</f>
        <v>0</v>
      </c>
      <c r="X1884" s="73">
        <f>IF(E1884="","",SUMIF(OUTBOUND!$G:$G,WMS!E1884,OUTBOUND!$O:$O))</f>
        <v>0</v>
      </c>
      <c r="Y1884" s="73">
        <f>IF(E1884="","",SUMIF(OUTBOUND!$G:$G,WMS!E1884,OUTBOUND!$AC:$AC))</f>
        <v>0</v>
      </c>
      <c r="Z1884" s="73">
        <f>IF(E1884="","",SUMIF(OUTBOUND!$G:$G,WMS!E1884,OUTBOUND!$P:$P))</f>
        <v>0</v>
      </c>
      <c r="AA1884" s="26">
        <f t="shared" si="604"/>
        <v>5</v>
      </c>
      <c r="AB1884" s="26">
        <f t="shared" si="605"/>
        <v>80</v>
      </c>
      <c r="AC1884" s="73">
        <f t="shared" si="606"/>
        <v>12.5</v>
      </c>
      <c r="AD1884" s="73">
        <f t="shared" si="607"/>
        <v>12.6</v>
      </c>
      <c r="AE1884" s="73">
        <f t="shared" si="608"/>
        <v>0.1</v>
      </c>
      <c r="AF1884" s="82" t="b">
        <f t="shared" si="609"/>
        <v>1</v>
      </c>
    </row>
    <row r="1885" spans="1:32">
      <c r="A1885" s="43" t="s">
        <v>3685</v>
      </c>
      <c r="B1885" s="19" t="s">
        <v>2997</v>
      </c>
      <c r="C1885" s="19" t="s">
        <v>4862</v>
      </c>
      <c r="D1885" s="19">
        <v>42629610</v>
      </c>
      <c r="E1885" s="58" t="str">
        <f t="shared" si="598"/>
        <v>KG-ARI-1911-00212-05401/42629610</v>
      </c>
      <c r="F1885" s="19" t="s">
        <v>2999</v>
      </c>
      <c r="G1885" s="19" t="s">
        <v>3002</v>
      </c>
      <c r="H1885" s="45">
        <v>43781</v>
      </c>
      <c r="I1885" s="46">
        <v>10</v>
      </c>
      <c r="J1885" s="46">
        <v>60</v>
      </c>
      <c r="K1885" s="67">
        <f t="shared" si="599"/>
        <v>6</v>
      </c>
      <c r="L1885" s="47">
        <v>4.05</v>
      </c>
      <c r="M1885" s="68">
        <f t="shared" si="600"/>
        <v>40.5</v>
      </c>
      <c r="N1885" s="46">
        <v>50</v>
      </c>
      <c r="O1885" s="46">
        <v>33</v>
      </c>
      <c r="P1885" s="46">
        <v>38</v>
      </c>
      <c r="Q1885" s="73">
        <f t="shared" si="601"/>
        <v>0.063</v>
      </c>
      <c r="R1885" s="67">
        <f t="shared" si="602"/>
        <v>0.63</v>
      </c>
      <c r="S1885" s="74">
        <f t="shared" si="603"/>
        <v>0.633333333333333</v>
      </c>
      <c r="T1885" s="51">
        <v>38</v>
      </c>
      <c r="U1885" s="52" t="s">
        <v>4863</v>
      </c>
      <c r="V1885" s="26">
        <f>IF(E1885="","",SUMIF(OUTBOUND!$G:$G,WMS!E1885,OUTBOUND!$L:$L))</f>
        <v>0</v>
      </c>
      <c r="W1885" s="26">
        <f>IF(E1885="","",SUMIF(OUTBOUND!$G:$G,WMS!E1885,OUTBOUND!$M:$M))</f>
        <v>0</v>
      </c>
      <c r="X1885" s="73">
        <f>IF(E1885="","",SUMIF(OUTBOUND!$G:$G,WMS!E1885,OUTBOUND!$O:$O))</f>
        <v>0</v>
      </c>
      <c r="Y1885" s="73">
        <f>IF(E1885="","",SUMIF(OUTBOUND!$G:$G,WMS!E1885,OUTBOUND!$AC:$AC))</f>
        <v>0</v>
      </c>
      <c r="Z1885" s="73">
        <f>IF(E1885="","",SUMIF(OUTBOUND!$G:$G,WMS!E1885,OUTBOUND!$P:$P))</f>
        <v>0</v>
      </c>
      <c r="AA1885" s="26">
        <f t="shared" si="604"/>
        <v>10</v>
      </c>
      <c r="AB1885" s="26">
        <f t="shared" si="605"/>
        <v>60</v>
      </c>
      <c r="AC1885" s="73">
        <f t="shared" si="606"/>
        <v>40.5</v>
      </c>
      <c r="AD1885" s="73">
        <f t="shared" si="607"/>
        <v>38</v>
      </c>
      <c r="AE1885" s="73">
        <f t="shared" si="608"/>
        <v>0.63</v>
      </c>
      <c r="AF1885" s="82" t="b">
        <f t="shared" si="609"/>
        <v>1</v>
      </c>
    </row>
    <row r="1886" spans="1:32">
      <c r="A1886" s="43" t="s">
        <v>3685</v>
      </c>
      <c r="B1886" s="19" t="s">
        <v>2997</v>
      </c>
      <c r="C1886" s="19" t="s">
        <v>4862</v>
      </c>
      <c r="D1886" s="19">
        <v>42630296</v>
      </c>
      <c r="E1886" s="58" t="str">
        <f t="shared" si="598"/>
        <v>KG-ARI-1911-00212-05401/42630296</v>
      </c>
      <c r="F1886" s="19" t="s">
        <v>2999</v>
      </c>
      <c r="G1886" s="19" t="s">
        <v>3002</v>
      </c>
      <c r="H1886" s="45">
        <v>43781</v>
      </c>
      <c r="I1886" s="46">
        <v>9</v>
      </c>
      <c r="J1886" s="46">
        <v>108</v>
      </c>
      <c r="K1886" s="67">
        <f t="shared" si="599"/>
        <v>12</v>
      </c>
      <c r="L1886" s="47">
        <v>1.55</v>
      </c>
      <c r="M1886" s="68">
        <f t="shared" si="600"/>
        <v>13.95</v>
      </c>
      <c r="N1886" s="46">
        <v>35.5</v>
      </c>
      <c r="O1886" s="46">
        <v>26</v>
      </c>
      <c r="P1886" s="46">
        <v>23</v>
      </c>
      <c r="Q1886" s="73">
        <f t="shared" si="601"/>
        <v>0.021</v>
      </c>
      <c r="R1886" s="67">
        <f t="shared" si="602"/>
        <v>0.19</v>
      </c>
      <c r="S1886" s="74">
        <f t="shared" si="603"/>
        <v>0.1</v>
      </c>
      <c r="T1886" s="51">
        <v>10.8</v>
      </c>
      <c r="U1886" s="52" t="s">
        <v>4848</v>
      </c>
      <c r="V1886" s="26">
        <f>IF(E1886="","",SUMIF(OUTBOUND!$G:$G,WMS!E1886,OUTBOUND!$L:$L))</f>
        <v>1</v>
      </c>
      <c r="W1886" s="26">
        <f>IF(E1886="","",SUMIF(OUTBOUND!$G:$G,WMS!E1886,OUTBOUND!$M:$M))</f>
        <v>12</v>
      </c>
      <c r="X1886" s="73">
        <f>IF(E1886="","",SUMIF(OUTBOUND!$G:$G,WMS!E1886,OUTBOUND!$O:$O))</f>
        <v>1.55</v>
      </c>
      <c r="Y1886" s="73">
        <f>IF(E1886="","",SUMIF(OUTBOUND!$G:$G,WMS!E1886,OUTBOUND!$AC:$AC))</f>
        <v>1.2</v>
      </c>
      <c r="Z1886" s="73">
        <f>IF(E1886="","",SUMIF(OUTBOUND!$G:$G,WMS!E1886,OUTBOUND!$P:$P))</f>
        <v>0.021</v>
      </c>
      <c r="AA1886" s="26">
        <f t="shared" si="604"/>
        <v>8</v>
      </c>
      <c r="AB1886" s="26">
        <f t="shared" si="605"/>
        <v>96</v>
      </c>
      <c r="AC1886" s="73">
        <f t="shared" si="606"/>
        <v>12.4</v>
      </c>
      <c r="AD1886" s="73">
        <f t="shared" si="607"/>
        <v>9.6</v>
      </c>
      <c r="AE1886" s="73">
        <f t="shared" si="608"/>
        <v>0.169</v>
      </c>
      <c r="AF1886" s="82" t="b">
        <f t="shared" si="609"/>
        <v>1</v>
      </c>
    </row>
    <row r="1887" spans="1:32">
      <c r="A1887" s="43" t="s">
        <v>3685</v>
      </c>
      <c r="B1887" s="19" t="s">
        <v>2997</v>
      </c>
      <c r="C1887" s="19" t="s">
        <v>4862</v>
      </c>
      <c r="D1887" s="19">
        <v>42501893</v>
      </c>
      <c r="E1887" s="58" t="str">
        <f t="shared" si="598"/>
        <v>KG-ARI-1911-00212-05401/42501893</v>
      </c>
      <c r="F1887" s="19" t="s">
        <v>2999</v>
      </c>
      <c r="G1887" s="19" t="s">
        <v>3001</v>
      </c>
      <c r="H1887" s="45">
        <v>43781</v>
      </c>
      <c r="I1887" s="46">
        <v>7</v>
      </c>
      <c r="J1887" s="46">
        <v>84</v>
      </c>
      <c r="K1887" s="67">
        <f t="shared" si="599"/>
        <v>12</v>
      </c>
      <c r="L1887" s="47">
        <v>3.45</v>
      </c>
      <c r="M1887" s="68">
        <f t="shared" si="600"/>
        <v>24.15</v>
      </c>
      <c r="N1887" s="46">
        <v>30</v>
      </c>
      <c r="O1887" s="46">
        <v>30.5</v>
      </c>
      <c r="P1887" s="46">
        <v>33</v>
      </c>
      <c r="Q1887" s="73">
        <f t="shared" si="601"/>
        <v>0.03</v>
      </c>
      <c r="R1887" s="67">
        <f t="shared" si="602"/>
        <v>0.21</v>
      </c>
      <c r="S1887" s="74">
        <f t="shared" si="603"/>
        <v>0.261904761904762</v>
      </c>
      <c r="T1887" s="51">
        <v>22</v>
      </c>
      <c r="U1887" s="52" t="s">
        <v>4859</v>
      </c>
      <c r="V1887" s="26">
        <f>IF(E1887="","",SUMIF(OUTBOUND!$G:$G,WMS!E1887,OUTBOUND!$L:$L))</f>
        <v>0</v>
      </c>
      <c r="W1887" s="26">
        <f>IF(E1887="","",SUMIF(OUTBOUND!$G:$G,WMS!E1887,OUTBOUND!$M:$M))</f>
        <v>0</v>
      </c>
      <c r="X1887" s="73">
        <f>IF(E1887="","",SUMIF(OUTBOUND!$G:$G,WMS!E1887,OUTBOUND!$O:$O))</f>
        <v>0</v>
      </c>
      <c r="Y1887" s="73">
        <f>IF(E1887="","",SUMIF(OUTBOUND!$G:$G,WMS!E1887,OUTBOUND!$AC:$AC))</f>
        <v>0</v>
      </c>
      <c r="Z1887" s="73">
        <f>IF(E1887="","",SUMIF(OUTBOUND!$G:$G,WMS!E1887,OUTBOUND!$P:$P))</f>
        <v>0</v>
      </c>
      <c r="AA1887" s="26">
        <f t="shared" si="604"/>
        <v>7</v>
      </c>
      <c r="AB1887" s="26">
        <f t="shared" si="605"/>
        <v>84</v>
      </c>
      <c r="AC1887" s="73">
        <f t="shared" si="606"/>
        <v>24.15</v>
      </c>
      <c r="AD1887" s="73">
        <f t="shared" si="607"/>
        <v>22</v>
      </c>
      <c r="AE1887" s="73">
        <f t="shared" si="608"/>
        <v>0.21</v>
      </c>
      <c r="AF1887" s="82" t="b">
        <f t="shared" si="609"/>
        <v>1</v>
      </c>
    </row>
    <row r="1888" spans="1:32">
      <c r="A1888" s="43" t="s">
        <v>3685</v>
      </c>
      <c r="B1888" s="19" t="s">
        <v>2997</v>
      </c>
      <c r="C1888" s="19" t="s">
        <v>4862</v>
      </c>
      <c r="D1888" s="19">
        <v>42814283</v>
      </c>
      <c r="E1888" s="58" t="str">
        <f t="shared" si="598"/>
        <v>KG-ARI-1911-00212-05401/42814283</v>
      </c>
      <c r="F1888" s="19" t="s">
        <v>2999</v>
      </c>
      <c r="G1888" s="19" t="s">
        <v>3002</v>
      </c>
      <c r="H1888" s="45">
        <v>43781</v>
      </c>
      <c r="I1888" s="46">
        <v>14</v>
      </c>
      <c r="J1888" s="46">
        <v>84</v>
      </c>
      <c r="K1888" s="67">
        <f t="shared" si="599"/>
        <v>6</v>
      </c>
      <c r="L1888" s="47">
        <v>2.25</v>
      </c>
      <c r="M1888" s="68">
        <f t="shared" si="600"/>
        <v>31.5</v>
      </c>
      <c r="N1888" s="46">
        <v>49.5</v>
      </c>
      <c r="O1888" s="46">
        <v>18.5</v>
      </c>
      <c r="P1888" s="46">
        <v>29.5</v>
      </c>
      <c r="Q1888" s="73">
        <f t="shared" si="601"/>
        <v>0.027</v>
      </c>
      <c r="R1888" s="67">
        <f t="shared" si="602"/>
        <v>0.38</v>
      </c>
      <c r="S1888" s="74">
        <f t="shared" si="603"/>
        <v>0.3</v>
      </c>
      <c r="T1888" s="51">
        <v>25.2</v>
      </c>
      <c r="U1888" s="52" t="s">
        <v>4848</v>
      </c>
      <c r="V1888" s="26">
        <f>IF(E1888="","",SUMIF(OUTBOUND!$G:$G,WMS!E1888,OUTBOUND!$L:$L))</f>
        <v>0</v>
      </c>
      <c r="W1888" s="26">
        <f>IF(E1888="","",SUMIF(OUTBOUND!$G:$G,WMS!E1888,OUTBOUND!$M:$M))</f>
        <v>0</v>
      </c>
      <c r="X1888" s="73">
        <f>IF(E1888="","",SUMIF(OUTBOUND!$G:$G,WMS!E1888,OUTBOUND!$O:$O))</f>
        <v>0</v>
      </c>
      <c r="Y1888" s="73">
        <f>IF(E1888="","",SUMIF(OUTBOUND!$G:$G,WMS!E1888,OUTBOUND!$AC:$AC))</f>
        <v>0</v>
      </c>
      <c r="Z1888" s="73">
        <f>IF(E1888="","",SUMIF(OUTBOUND!$G:$G,WMS!E1888,OUTBOUND!$P:$P))</f>
        <v>0</v>
      </c>
      <c r="AA1888" s="26">
        <f t="shared" si="604"/>
        <v>14</v>
      </c>
      <c r="AB1888" s="26">
        <f t="shared" si="605"/>
        <v>84</v>
      </c>
      <c r="AC1888" s="73">
        <f t="shared" si="606"/>
        <v>31.5</v>
      </c>
      <c r="AD1888" s="73">
        <f t="shared" si="607"/>
        <v>25.2</v>
      </c>
      <c r="AE1888" s="73">
        <f t="shared" si="608"/>
        <v>0.38</v>
      </c>
      <c r="AF1888" s="82" t="b">
        <f t="shared" si="609"/>
        <v>1</v>
      </c>
    </row>
    <row r="1889" spans="1:32">
      <c r="A1889" s="43" t="s">
        <v>3685</v>
      </c>
      <c r="B1889" s="19" t="s">
        <v>2997</v>
      </c>
      <c r="C1889" s="19" t="s">
        <v>4862</v>
      </c>
      <c r="D1889" s="19">
        <v>42814276</v>
      </c>
      <c r="E1889" s="58" t="str">
        <f t="shared" si="598"/>
        <v>KG-ARI-1911-00212-05401/42814276</v>
      </c>
      <c r="F1889" s="19" t="s">
        <v>2999</v>
      </c>
      <c r="G1889" s="19" t="s">
        <v>3002</v>
      </c>
      <c r="H1889" s="45">
        <v>43781</v>
      </c>
      <c r="I1889" s="46">
        <v>17</v>
      </c>
      <c r="J1889" s="46">
        <v>102</v>
      </c>
      <c r="K1889" s="67">
        <f t="shared" si="599"/>
        <v>6</v>
      </c>
      <c r="L1889" s="47">
        <v>2.25</v>
      </c>
      <c r="M1889" s="68">
        <f t="shared" si="600"/>
        <v>38.25</v>
      </c>
      <c r="N1889" s="46">
        <v>49.5</v>
      </c>
      <c r="O1889" s="46">
        <v>18.5</v>
      </c>
      <c r="P1889" s="46">
        <v>29.5</v>
      </c>
      <c r="Q1889" s="73">
        <f t="shared" si="601"/>
        <v>0.027</v>
      </c>
      <c r="R1889" s="67">
        <f t="shared" si="602"/>
        <v>0.46</v>
      </c>
      <c r="S1889" s="74">
        <f t="shared" si="603"/>
        <v>0.298039215686275</v>
      </c>
      <c r="T1889" s="51">
        <v>30.4</v>
      </c>
      <c r="U1889" s="52" t="s">
        <v>4848</v>
      </c>
      <c r="V1889" s="26">
        <f>IF(E1889="","",SUMIF(OUTBOUND!$G:$G,WMS!E1889,OUTBOUND!$L:$L))</f>
        <v>0</v>
      </c>
      <c r="W1889" s="26">
        <f>IF(E1889="","",SUMIF(OUTBOUND!$G:$G,WMS!E1889,OUTBOUND!$M:$M))</f>
        <v>0</v>
      </c>
      <c r="X1889" s="73">
        <f>IF(E1889="","",SUMIF(OUTBOUND!$G:$G,WMS!E1889,OUTBOUND!$O:$O))</f>
        <v>0</v>
      </c>
      <c r="Y1889" s="73">
        <f>IF(E1889="","",SUMIF(OUTBOUND!$G:$G,WMS!E1889,OUTBOUND!$AC:$AC))</f>
        <v>0</v>
      </c>
      <c r="Z1889" s="73">
        <f>IF(E1889="","",SUMIF(OUTBOUND!$G:$G,WMS!E1889,OUTBOUND!$P:$P))</f>
        <v>0</v>
      </c>
      <c r="AA1889" s="26">
        <f t="shared" si="604"/>
        <v>17</v>
      </c>
      <c r="AB1889" s="26">
        <f t="shared" si="605"/>
        <v>102</v>
      </c>
      <c r="AC1889" s="73">
        <f t="shared" si="606"/>
        <v>38.25</v>
      </c>
      <c r="AD1889" s="73">
        <f t="shared" si="607"/>
        <v>30.4</v>
      </c>
      <c r="AE1889" s="73">
        <f t="shared" si="608"/>
        <v>0.46</v>
      </c>
      <c r="AF1889" s="82" t="b">
        <f t="shared" si="609"/>
        <v>1</v>
      </c>
    </row>
    <row r="1890" spans="1:32">
      <c r="A1890" s="43" t="s">
        <v>3685</v>
      </c>
      <c r="B1890" s="19" t="s">
        <v>2997</v>
      </c>
      <c r="C1890" s="19" t="s">
        <v>4862</v>
      </c>
      <c r="D1890" s="19">
        <v>42813491</v>
      </c>
      <c r="E1890" s="58" t="str">
        <f t="shared" si="598"/>
        <v>KG-ARI-1911-00212-05401/42813491</v>
      </c>
      <c r="F1890" s="19" t="s">
        <v>2999</v>
      </c>
      <c r="G1890" s="19" t="s">
        <v>3002</v>
      </c>
      <c r="H1890" s="45">
        <v>43781</v>
      </c>
      <c r="I1890" s="46">
        <v>5</v>
      </c>
      <c r="J1890" s="46">
        <v>60</v>
      </c>
      <c r="K1890" s="67">
        <f t="shared" si="599"/>
        <v>12</v>
      </c>
      <c r="L1890" s="47">
        <v>2.1</v>
      </c>
      <c r="M1890" s="68">
        <f t="shared" si="600"/>
        <v>10.5</v>
      </c>
      <c r="N1890" s="46">
        <v>32.5</v>
      </c>
      <c r="O1890" s="46">
        <v>17.5</v>
      </c>
      <c r="P1890" s="46">
        <v>31.5</v>
      </c>
      <c r="Q1890" s="73">
        <f t="shared" si="601"/>
        <v>0.018</v>
      </c>
      <c r="R1890" s="67">
        <f t="shared" si="602"/>
        <v>0.09</v>
      </c>
      <c r="S1890" s="74">
        <f t="shared" si="603"/>
        <v>0.138333333333333</v>
      </c>
      <c r="T1890" s="51">
        <v>8.3</v>
      </c>
      <c r="U1890" s="52" t="s">
        <v>4848</v>
      </c>
      <c r="V1890" s="26">
        <f>IF(E1890="","",SUMIF(OUTBOUND!$G:$G,WMS!E1890,OUTBOUND!$L:$L))</f>
        <v>1</v>
      </c>
      <c r="W1890" s="26">
        <f>IF(E1890="","",SUMIF(OUTBOUND!$G:$G,WMS!E1890,OUTBOUND!$M:$M))</f>
        <v>12</v>
      </c>
      <c r="X1890" s="73">
        <f>IF(E1890="","",SUMIF(OUTBOUND!$G:$G,WMS!E1890,OUTBOUND!$O:$O))</f>
        <v>2.1</v>
      </c>
      <c r="Y1890" s="73">
        <f>IF(E1890="","",SUMIF(OUTBOUND!$G:$G,WMS!E1890,OUTBOUND!$AC:$AC))</f>
        <v>1.66</v>
      </c>
      <c r="Z1890" s="73">
        <f>IF(E1890="","",SUMIF(OUTBOUND!$G:$G,WMS!E1890,OUTBOUND!$P:$P))</f>
        <v>0.018</v>
      </c>
      <c r="AA1890" s="26">
        <f t="shared" si="604"/>
        <v>4</v>
      </c>
      <c r="AB1890" s="26">
        <f t="shared" si="605"/>
        <v>48</v>
      </c>
      <c r="AC1890" s="73">
        <f t="shared" si="606"/>
        <v>8.4</v>
      </c>
      <c r="AD1890" s="73">
        <f t="shared" si="607"/>
        <v>6.64</v>
      </c>
      <c r="AE1890" s="73">
        <f t="shared" si="608"/>
        <v>0.072</v>
      </c>
      <c r="AF1890" s="82" t="b">
        <f t="shared" si="609"/>
        <v>1</v>
      </c>
    </row>
    <row r="1891" spans="1:32">
      <c r="A1891" s="43" t="s">
        <v>3685</v>
      </c>
      <c r="B1891" s="19" t="s">
        <v>2997</v>
      </c>
      <c r="C1891" s="19" t="s">
        <v>4862</v>
      </c>
      <c r="D1891" s="19">
        <v>42575863</v>
      </c>
      <c r="E1891" s="58" t="str">
        <f t="shared" si="598"/>
        <v>KG-ARI-1911-00212-05401/42575863</v>
      </c>
      <c r="F1891" s="19" t="s">
        <v>2999</v>
      </c>
      <c r="G1891" s="19" t="s">
        <v>3003</v>
      </c>
      <c r="H1891" s="45">
        <v>43781</v>
      </c>
      <c r="I1891" s="46">
        <v>10</v>
      </c>
      <c r="J1891" s="46">
        <v>120</v>
      </c>
      <c r="K1891" s="67">
        <f t="shared" si="599"/>
        <v>12</v>
      </c>
      <c r="L1891" s="47">
        <v>1.4</v>
      </c>
      <c r="M1891" s="68">
        <f t="shared" si="600"/>
        <v>14</v>
      </c>
      <c r="N1891" s="46">
        <v>36</v>
      </c>
      <c r="O1891" s="46">
        <v>26.5</v>
      </c>
      <c r="P1891" s="46">
        <v>17</v>
      </c>
      <c r="Q1891" s="73">
        <f t="shared" si="601"/>
        <v>0.016</v>
      </c>
      <c r="R1891" s="67">
        <f t="shared" si="602"/>
        <v>0.16</v>
      </c>
      <c r="S1891" s="74">
        <f t="shared" si="603"/>
        <v>0.075</v>
      </c>
      <c r="T1891" s="51">
        <v>9</v>
      </c>
      <c r="U1891" s="52" t="s">
        <v>4863</v>
      </c>
      <c r="V1891" s="26">
        <f>IF(E1891="","",SUMIF(OUTBOUND!$G:$G,WMS!E1891,OUTBOUND!$L:$L))</f>
        <v>4</v>
      </c>
      <c r="W1891" s="26">
        <f>IF(E1891="","",SUMIF(OUTBOUND!$G:$G,WMS!E1891,OUTBOUND!$M:$M))</f>
        <v>48</v>
      </c>
      <c r="X1891" s="73">
        <f>IF(E1891="","",SUMIF(OUTBOUND!$G:$G,WMS!E1891,OUTBOUND!$O:$O))</f>
        <v>5.6</v>
      </c>
      <c r="Y1891" s="73">
        <f>IF(E1891="","",SUMIF(OUTBOUND!$G:$G,WMS!E1891,OUTBOUND!$AC:$AC))</f>
        <v>3.6</v>
      </c>
      <c r="Z1891" s="73">
        <f>IF(E1891="","",SUMIF(OUTBOUND!$G:$G,WMS!E1891,OUTBOUND!$P:$P))</f>
        <v>0.064</v>
      </c>
      <c r="AA1891" s="26">
        <f t="shared" si="604"/>
        <v>6</v>
      </c>
      <c r="AB1891" s="26">
        <f t="shared" si="605"/>
        <v>72</v>
      </c>
      <c r="AC1891" s="73">
        <f t="shared" si="606"/>
        <v>8.4</v>
      </c>
      <c r="AD1891" s="73">
        <f t="shared" si="607"/>
        <v>5.4</v>
      </c>
      <c r="AE1891" s="73">
        <f t="shared" si="608"/>
        <v>0.096</v>
      </c>
      <c r="AF1891" s="82" t="b">
        <f t="shared" si="609"/>
        <v>1</v>
      </c>
    </row>
    <row r="1892" spans="1:32">
      <c r="A1892" s="43" t="s">
        <v>3685</v>
      </c>
      <c r="B1892" s="19" t="s">
        <v>2997</v>
      </c>
      <c r="C1892" s="19" t="s">
        <v>4862</v>
      </c>
      <c r="D1892" s="19">
        <v>42626756</v>
      </c>
      <c r="E1892" s="58" t="str">
        <f t="shared" si="598"/>
        <v>KG-ARI-1911-00212-05401/42626756</v>
      </c>
      <c r="F1892" s="19" t="s">
        <v>2999</v>
      </c>
      <c r="G1892" s="19" t="s">
        <v>3000</v>
      </c>
      <c r="H1892" s="45">
        <v>43781</v>
      </c>
      <c r="I1892" s="46">
        <v>7</v>
      </c>
      <c r="J1892" s="46">
        <v>84</v>
      </c>
      <c r="K1892" s="67">
        <f t="shared" si="599"/>
        <v>12</v>
      </c>
      <c r="L1892" s="47">
        <v>4.95</v>
      </c>
      <c r="M1892" s="68">
        <f t="shared" si="600"/>
        <v>34.65</v>
      </c>
      <c r="N1892" s="46">
        <v>38.5</v>
      </c>
      <c r="O1892" s="46">
        <v>26</v>
      </c>
      <c r="P1892" s="46">
        <v>60</v>
      </c>
      <c r="Q1892" s="73">
        <f t="shared" si="601"/>
        <v>0.06</v>
      </c>
      <c r="R1892" s="67">
        <f t="shared" si="602"/>
        <v>0.42</v>
      </c>
      <c r="S1892" s="74">
        <f t="shared" si="603"/>
        <v>0.4</v>
      </c>
      <c r="T1892" s="51">
        <v>33.6</v>
      </c>
      <c r="U1892" s="52" t="s">
        <v>4863</v>
      </c>
      <c r="V1892" s="26">
        <f>IF(E1892="","",SUMIF(OUTBOUND!$G:$G,WMS!E1892,OUTBOUND!$L:$L))</f>
        <v>1</v>
      </c>
      <c r="W1892" s="26">
        <f>IF(E1892="","",SUMIF(OUTBOUND!$G:$G,WMS!E1892,OUTBOUND!$M:$M))</f>
        <v>12</v>
      </c>
      <c r="X1892" s="73">
        <f>IF(E1892="","",SUMIF(OUTBOUND!$G:$G,WMS!E1892,OUTBOUND!$O:$O))</f>
        <v>4.95</v>
      </c>
      <c r="Y1892" s="73">
        <f>IF(E1892="","",SUMIF(OUTBOUND!$G:$G,WMS!E1892,OUTBOUND!$AC:$AC))</f>
        <v>4.8</v>
      </c>
      <c r="Z1892" s="73">
        <f>IF(E1892="","",SUMIF(OUTBOUND!$G:$G,WMS!E1892,OUTBOUND!$P:$P))</f>
        <v>0.06</v>
      </c>
      <c r="AA1892" s="26">
        <f t="shared" si="604"/>
        <v>6</v>
      </c>
      <c r="AB1892" s="26">
        <f t="shared" si="605"/>
        <v>72</v>
      </c>
      <c r="AC1892" s="73">
        <f t="shared" si="606"/>
        <v>29.7</v>
      </c>
      <c r="AD1892" s="73">
        <f t="shared" si="607"/>
        <v>28.8</v>
      </c>
      <c r="AE1892" s="73">
        <f t="shared" si="608"/>
        <v>0.36</v>
      </c>
      <c r="AF1892" s="82" t="b">
        <f t="shared" si="609"/>
        <v>1</v>
      </c>
    </row>
    <row r="1893" spans="1:32">
      <c r="A1893" s="43" t="s">
        <v>3685</v>
      </c>
      <c r="B1893" s="19" t="s">
        <v>2997</v>
      </c>
      <c r="C1893" s="19" t="s">
        <v>4862</v>
      </c>
      <c r="D1893" s="19">
        <v>42627036</v>
      </c>
      <c r="E1893" s="58" t="str">
        <f t="shared" si="598"/>
        <v>KG-ARI-1911-00212-05401/42627036</v>
      </c>
      <c r="F1893" s="19" t="s">
        <v>2999</v>
      </c>
      <c r="G1893" s="19" t="s">
        <v>3000</v>
      </c>
      <c r="H1893" s="45">
        <v>43781</v>
      </c>
      <c r="I1893" s="46">
        <v>13</v>
      </c>
      <c r="J1893" s="46">
        <v>78</v>
      </c>
      <c r="K1893" s="67">
        <f t="shared" si="599"/>
        <v>6</v>
      </c>
      <c r="L1893" s="47">
        <v>21.45</v>
      </c>
      <c r="M1893" s="68">
        <f t="shared" si="600"/>
        <v>278.85</v>
      </c>
      <c r="N1893" s="46">
        <v>82.5</v>
      </c>
      <c r="O1893" s="46">
        <v>54</v>
      </c>
      <c r="P1893" s="46">
        <v>66.5</v>
      </c>
      <c r="Q1893" s="73">
        <f t="shared" si="601"/>
        <v>0.296</v>
      </c>
      <c r="R1893" s="67">
        <f t="shared" si="602"/>
        <v>3.85</v>
      </c>
      <c r="S1893" s="74">
        <f t="shared" si="603"/>
        <v>3.68461538461538</v>
      </c>
      <c r="T1893" s="51">
        <v>287.4</v>
      </c>
      <c r="U1893" s="52" t="s">
        <v>4864</v>
      </c>
      <c r="V1893" s="26">
        <f>IF(E1893="","",SUMIF(OUTBOUND!$G:$G,WMS!E1893,OUTBOUND!$L:$L))</f>
        <v>0</v>
      </c>
      <c r="W1893" s="26">
        <f>IF(E1893="","",SUMIF(OUTBOUND!$G:$G,WMS!E1893,OUTBOUND!$M:$M))</f>
        <v>0</v>
      </c>
      <c r="X1893" s="73">
        <f>IF(E1893="","",SUMIF(OUTBOUND!$G:$G,WMS!E1893,OUTBOUND!$O:$O))</f>
        <v>0</v>
      </c>
      <c r="Y1893" s="73">
        <f>IF(E1893="","",SUMIF(OUTBOUND!$G:$G,WMS!E1893,OUTBOUND!$AC:$AC))</f>
        <v>0</v>
      </c>
      <c r="Z1893" s="73">
        <f>IF(E1893="","",SUMIF(OUTBOUND!$G:$G,WMS!E1893,OUTBOUND!$P:$P))</f>
        <v>0</v>
      </c>
      <c r="AA1893" s="26">
        <f t="shared" si="604"/>
        <v>13</v>
      </c>
      <c r="AB1893" s="26">
        <f t="shared" si="605"/>
        <v>78</v>
      </c>
      <c r="AC1893" s="73">
        <f t="shared" si="606"/>
        <v>278.85</v>
      </c>
      <c r="AD1893" s="73">
        <f t="shared" si="607"/>
        <v>287.4</v>
      </c>
      <c r="AE1893" s="73">
        <f t="shared" si="608"/>
        <v>3.85</v>
      </c>
      <c r="AF1893" s="82" t="b">
        <f t="shared" si="609"/>
        <v>1</v>
      </c>
    </row>
    <row r="1894" spans="1:32">
      <c r="A1894" s="43" t="s">
        <v>3685</v>
      </c>
      <c r="B1894" s="19" t="s">
        <v>2997</v>
      </c>
      <c r="C1894" s="19" t="s">
        <v>4862</v>
      </c>
      <c r="D1894" s="19">
        <v>42634966</v>
      </c>
      <c r="E1894" s="58" t="str">
        <f t="shared" si="598"/>
        <v>KG-ARI-1911-00212-05401/42634966</v>
      </c>
      <c r="F1894" s="19" t="s">
        <v>2999</v>
      </c>
      <c r="G1894" s="19" t="s">
        <v>3004</v>
      </c>
      <c r="H1894" s="45">
        <v>43781</v>
      </c>
      <c r="I1894" s="46">
        <v>5</v>
      </c>
      <c r="J1894" s="46">
        <v>60</v>
      </c>
      <c r="K1894" s="67">
        <f t="shared" si="599"/>
        <v>12</v>
      </c>
      <c r="L1894" s="47">
        <v>2.6</v>
      </c>
      <c r="M1894" s="68">
        <f t="shared" si="600"/>
        <v>13</v>
      </c>
      <c r="N1894" s="46">
        <v>26.5</v>
      </c>
      <c r="O1894" s="46">
        <v>27</v>
      </c>
      <c r="P1894" s="46">
        <v>28</v>
      </c>
      <c r="Q1894" s="73">
        <f t="shared" si="601"/>
        <v>0.02</v>
      </c>
      <c r="R1894" s="67">
        <f t="shared" si="602"/>
        <v>0.1</v>
      </c>
      <c r="S1894" s="74">
        <f t="shared" si="603"/>
        <v>0.183333333333333</v>
      </c>
      <c r="T1894" s="51">
        <v>11</v>
      </c>
      <c r="U1894" s="52" t="s">
        <v>4863</v>
      </c>
      <c r="V1894" s="26">
        <f>IF(E1894="","",SUMIF(OUTBOUND!$G:$G,WMS!E1894,OUTBOUND!$L:$L))</f>
        <v>0</v>
      </c>
      <c r="W1894" s="26">
        <f>IF(E1894="","",SUMIF(OUTBOUND!$G:$G,WMS!E1894,OUTBOUND!$M:$M))</f>
        <v>0</v>
      </c>
      <c r="X1894" s="73">
        <f>IF(E1894="","",SUMIF(OUTBOUND!$G:$G,WMS!E1894,OUTBOUND!$O:$O))</f>
        <v>0</v>
      </c>
      <c r="Y1894" s="73">
        <f>IF(E1894="","",SUMIF(OUTBOUND!$G:$G,WMS!E1894,OUTBOUND!$AC:$AC))</f>
        <v>0</v>
      </c>
      <c r="Z1894" s="73">
        <f>IF(E1894="","",SUMIF(OUTBOUND!$G:$G,WMS!E1894,OUTBOUND!$P:$P))</f>
        <v>0</v>
      </c>
      <c r="AA1894" s="26">
        <f t="shared" si="604"/>
        <v>5</v>
      </c>
      <c r="AB1894" s="26">
        <f t="shared" si="605"/>
        <v>60</v>
      </c>
      <c r="AC1894" s="73">
        <f t="shared" si="606"/>
        <v>13</v>
      </c>
      <c r="AD1894" s="73">
        <f t="shared" si="607"/>
        <v>11</v>
      </c>
      <c r="AE1894" s="73">
        <f t="shared" si="608"/>
        <v>0.1</v>
      </c>
      <c r="AF1894" s="82" t="b">
        <f t="shared" si="609"/>
        <v>1</v>
      </c>
    </row>
    <row r="1895" spans="1:32">
      <c r="A1895" s="43" t="s">
        <v>3685</v>
      </c>
      <c r="B1895" s="19" t="s">
        <v>2997</v>
      </c>
      <c r="C1895" s="19" t="s">
        <v>4862</v>
      </c>
      <c r="D1895" s="19">
        <v>42813521</v>
      </c>
      <c r="E1895" s="58" t="str">
        <f t="shared" si="598"/>
        <v>KG-ARI-1911-00212-05401/42813521</v>
      </c>
      <c r="F1895" s="19" t="s">
        <v>2999</v>
      </c>
      <c r="G1895" s="19" t="s">
        <v>3002</v>
      </c>
      <c r="H1895" s="45">
        <v>43781</v>
      </c>
      <c r="I1895" s="46">
        <v>5</v>
      </c>
      <c r="J1895" s="46">
        <v>60</v>
      </c>
      <c r="K1895" s="67">
        <f t="shared" si="599"/>
        <v>12</v>
      </c>
      <c r="L1895" s="47">
        <v>2.1</v>
      </c>
      <c r="M1895" s="68">
        <f t="shared" si="600"/>
        <v>10.5</v>
      </c>
      <c r="N1895" s="46">
        <v>32.5</v>
      </c>
      <c r="O1895" s="46">
        <v>17.5</v>
      </c>
      <c r="P1895" s="46">
        <v>31.5</v>
      </c>
      <c r="Q1895" s="73">
        <f t="shared" si="601"/>
        <v>0.018</v>
      </c>
      <c r="R1895" s="67">
        <f t="shared" si="602"/>
        <v>0.09</v>
      </c>
      <c r="S1895" s="74">
        <f t="shared" si="603"/>
        <v>0.141666666666667</v>
      </c>
      <c r="T1895" s="51">
        <v>8.5</v>
      </c>
      <c r="U1895" s="52" t="s">
        <v>4848</v>
      </c>
      <c r="V1895" s="26">
        <f>IF(E1895="","",SUMIF(OUTBOUND!$G:$G,WMS!E1895,OUTBOUND!$L:$L))</f>
        <v>1</v>
      </c>
      <c r="W1895" s="26">
        <f>IF(E1895="","",SUMIF(OUTBOUND!$G:$G,WMS!E1895,OUTBOUND!$M:$M))</f>
        <v>12</v>
      </c>
      <c r="X1895" s="73">
        <f>IF(E1895="","",SUMIF(OUTBOUND!$G:$G,WMS!E1895,OUTBOUND!$O:$O))</f>
        <v>2.1</v>
      </c>
      <c r="Y1895" s="73">
        <f>IF(E1895="","",SUMIF(OUTBOUND!$G:$G,WMS!E1895,OUTBOUND!$AC:$AC))</f>
        <v>1.7</v>
      </c>
      <c r="Z1895" s="73">
        <f>IF(E1895="","",SUMIF(OUTBOUND!$G:$G,WMS!E1895,OUTBOUND!$P:$P))</f>
        <v>0.018</v>
      </c>
      <c r="AA1895" s="26">
        <f t="shared" si="604"/>
        <v>4</v>
      </c>
      <c r="AB1895" s="26">
        <f t="shared" si="605"/>
        <v>48</v>
      </c>
      <c r="AC1895" s="73">
        <f t="shared" si="606"/>
        <v>8.4</v>
      </c>
      <c r="AD1895" s="73">
        <f t="shared" si="607"/>
        <v>6.8</v>
      </c>
      <c r="AE1895" s="73">
        <f t="shared" si="608"/>
        <v>0.072</v>
      </c>
      <c r="AF1895" s="82" t="b">
        <f t="shared" si="609"/>
        <v>1</v>
      </c>
    </row>
    <row r="1896" spans="1:32">
      <c r="A1896" s="43" t="s">
        <v>3685</v>
      </c>
      <c r="B1896" s="19" t="s">
        <v>3005</v>
      </c>
      <c r="C1896" s="19" t="s">
        <v>4865</v>
      </c>
      <c r="D1896" s="19">
        <v>42374268</v>
      </c>
      <c r="E1896" s="58" t="str">
        <f t="shared" si="598"/>
        <v>KG-ARI-2003-00225-05826/42374268</v>
      </c>
      <c r="F1896" s="19" t="s">
        <v>3007</v>
      </c>
      <c r="G1896" s="20" t="s">
        <v>3008</v>
      </c>
      <c r="H1896" s="45">
        <v>43791</v>
      </c>
      <c r="I1896" s="46">
        <v>1</v>
      </c>
      <c r="J1896" s="46">
        <v>12</v>
      </c>
      <c r="K1896" s="67">
        <f t="shared" si="599"/>
        <v>12</v>
      </c>
      <c r="L1896" s="47">
        <v>0.9</v>
      </c>
      <c r="M1896" s="68">
        <f t="shared" si="600"/>
        <v>0.9</v>
      </c>
      <c r="N1896" s="46">
        <v>30.5</v>
      </c>
      <c r="O1896" s="46">
        <v>12.5</v>
      </c>
      <c r="P1896" s="46">
        <v>20</v>
      </c>
      <c r="Q1896" s="73">
        <f t="shared" si="601"/>
        <v>0.008</v>
      </c>
      <c r="R1896" s="67">
        <f t="shared" si="602"/>
        <v>0.01</v>
      </c>
      <c r="S1896" s="74">
        <f t="shared" si="603"/>
        <v>0.0583333333333333</v>
      </c>
      <c r="T1896" s="51">
        <v>0.7</v>
      </c>
      <c r="U1896" s="52" t="s">
        <v>3684</v>
      </c>
      <c r="V1896" s="26">
        <f>IF(E1896="","",SUMIF(OUTBOUND!$G:$G,WMS!E1896,OUTBOUND!$L:$L))</f>
        <v>0</v>
      </c>
      <c r="W1896" s="26">
        <f>IF(E1896="","",SUMIF(OUTBOUND!$G:$G,WMS!E1896,OUTBOUND!$M:$M))</f>
        <v>0</v>
      </c>
      <c r="X1896" s="73">
        <f>IF(E1896="","",SUMIF(OUTBOUND!$G:$G,WMS!E1896,OUTBOUND!$O:$O))</f>
        <v>0</v>
      </c>
      <c r="Y1896" s="73">
        <f>IF(E1896="","",SUMIF(OUTBOUND!$G:$G,WMS!E1896,OUTBOUND!$AC:$AC))</f>
        <v>0</v>
      </c>
      <c r="Z1896" s="73">
        <f>IF(E1896="","",SUMIF(OUTBOUND!$G:$G,WMS!E1896,OUTBOUND!$P:$P))</f>
        <v>0</v>
      </c>
      <c r="AA1896" s="26">
        <f t="shared" si="604"/>
        <v>1</v>
      </c>
      <c r="AB1896" s="26">
        <f t="shared" si="605"/>
        <v>12</v>
      </c>
      <c r="AC1896" s="73">
        <f t="shared" si="606"/>
        <v>0.9</v>
      </c>
      <c r="AD1896" s="73">
        <f t="shared" si="607"/>
        <v>0.7</v>
      </c>
      <c r="AE1896" s="73">
        <f t="shared" si="608"/>
        <v>0.01</v>
      </c>
      <c r="AF1896" s="82" t="b">
        <f t="shared" si="609"/>
        <v>1</v>
      </c>
    </row>
    <row r="1897" spans="1:32">
      <c r="A1897" s="43" t="s">
        <v>3685</v>
      </c>
      <c r="B1897" s="19" t="s">
        <v>3005</v>
      </c>
      <c r="C1897" s="19" t="s">
        <v>4865</v>
      </c>
      <c r="D1897" s="19">
        <v>42551225</v>
      </c>
      <c r="E1897" s="58" t="str">
        <f t="shared" si="598"/>
        <v>KG-ARI-2003-00225-05826/42551225</v>
      </c>
      <c r="F1897" s="19" t="s">
        <v>3007</v>
      </c>
      <c r="G1897" s="20" t="s">
        <v>3009</v>
      </c>
      <c r="H1897" s="45">
        <v>43791</v>
      </c>
      <c r="I1897" s="46">
        <v>1</v>
      </c>
      <c r="J1897" s="46">
        <v>12</v>
      </c>
      <c r="K1897" s="67">
        <f t="shared" si="599"/>
        <v>12</v>
      </c>
      <c r="L1897" s="47">
        <v>1.95</v>
      </c>
      <c r="M1897" s="68">
        <f t="shared" si="600"/>
        <v>1.95</v>
      </c>
      <c r="N1897" s="46">
        <v>27.5</v>
      </c>
      <c r="O1897" s="46">
        <v>18.5</v>
      </c>
      <c r="P1897" s="46">
        <v>30.5</v>
      </c>
      <c r="Q1897" s="73">
        <f t="shared" si="601"/>
        <v>0.016</v>
      </c>
      <c r="R1897" s="67">
        <f t="shared" si="602"/>
        <v>0.02</v>
      </c>
      <c r="S1897" s="74">
        <f t="shared" si="603"/>
        <v>0.158333333333333</v>
      </c>
      <c r="T1897" s="51">
        <v>1.9</v>
      </c>
      <c r="U1897" s="52" t="s">
        <v>3684</v>
      </c>
      <c r="V1897" s="26">
        <f>IF(E1897="","",SUMIF(OUTBOUND!$G:$G,WMS!E1897,OUTBOUND!$L:$L))</f>
        <v>0</v>
      </c>
      <c r="W1897" s="26">
        <f>IF(E1897="","",SUMIF(OUTBOUND!$G:$G,WMS!E1897,OUTBOUND!$M:$M))</f>
        <v>0</v>
      </c>
      <c r="X1897" s="73">
        <f>IF(E1897="","",SUMIF(OUTBOUND!$G:$G,WMS!E1897,OUTBOUND!$O:$O))</f>
        <v>0</v>
      </c>
      <c r="Y1897" s="73">
        <f>IF(E1897="","",SUMIF(OUTBOUND!$G:$G,WMS!E1897,OUTBOUND!$AC:$AC))</f>
        <v>0</v>
      </c>
      <c r="Z1897" s="73">
        <f>IF(E1897="","",SUMIF(OUTBOUND!$G:$G,WMS!E1897,OUTBOUND!$P:$P))</f>
        <v>0</v>
      </c>
      <c r="AA1897" s="26">
        <f t="shared" si="604"/>
        <v>1</v>
      </c>
      <c r="AB1897" s="26">
        <f t="shared" si="605"/>
        <v>12</v>
      </c>
      <c r="AC1897" s="73">
        <f t="shared" si="606"/>
        <v>1.95</v>
      </c>
      <c r="AD1897" s="73">
        <f t="shared" si="607"/>
        <v>1.9</v>
      </c>
      <c r="AE1897" s="73">
        <f t="shared" si="608"/>
        <v>0.02</v>
      </c>
      <c r="AF1897" s="82" t="b">
        <f t="shared" si="609"/>
        <v>1</v>
      </c>
    </row>
    <row r="1898" spans="1:33">
      <c r="A1898" s="61" t="s">
        <v>3685</v>
      </c>
      <c r="B1898" s="62" t="s">
        <v>3005</v>
      </c>
      <c r="C1898" s="62" t="s">
        <v>4865</v>
      </c>
      <c r="D1898" s="62">
        <v>42604280</v>
      </c>
      <c r="E1898" s="58" t="str">
        <f t="shared" si="598"/>
        <v>KG-ARI-2003-00225-05826/42604280</v>
      </c>
      <c r="F1898" s="19" t="s">
        <v>3012</v>
      </c>
      <c r="G1898" s="19" t="s">
        <v>3013</v>
      </c>
      <c r="H1898" s="45">
        <v>43791</v>
      </c>
      <c r="I1898" s="46">
        <v>1</v>
      </c>
      <c r="J1898" s="46">
        <v>12</v>
      </c>
      <c r="K1898" s="67">
        <f t="shared" si="599"/>
        <v>12</v>
      </c>
      <c r="L1898" s="47">
        <v>1.55</v>
      </c>
      <c r="M1898" s="68">
        <f t="shared" si="600"/>
        <v>1.55</v>
      </c>
      <c r="N1898" s="46">
        <v>43.5</v>
      </c>
      <c r="O1898" s="46">
        <v>12.5</v>
      </c>
      <c r="P1898" s="46">
        <v>21</v>
      </c>
      <c r="Q1898" s="73">
        <f t="shared" si="601"/>
        <v>0.011</v>
      </c>
      <c r="R1898" s="67">
        <f t="shared" si="602"/>
        <v>0.01</v>
      </c>
      <c r="S1898" s="74">
        <f t="shared" si="603"/>
        <v>0.0858333333333333</v>
      </c>
      <c r="T1898" s="51">
        <v>1.03</v>
      </c>
      <c r="U1898" s="52" t="s">
        <v>3684</v>
      </c>
      <c r="V1898" s="26">
        <f>IF(E1898="","",SUMIF(OUTBOUND!$G:$G,WMS!E1898,OUTBOUND!$L:$L))</f>
        <v>1</v>
      </c>
      <c r="W1898" s="26">
        <f>IF(E1898="","",SUMIF(OUTBOUND!$G:$G,WMS!E1898,OUTBOUND!$M:$M))</f>
        <v>12</v>
      </c>
      <c r="X1898" s="73">
        <f>IF(E1898="","",SUMIF(OUTBOUND!$G:$G,WMS!E1898,OUTBOUND!$O:$O))</f>
        <v>1.55</v>
      </c>
      <c r="Y1898" s="73">
        <f>IF(E1898="","",SUMIF(OUTBOUND!$G:$G,WMS!E1898,OUTBOUND!$AC:$AC))</f>
        <v>1.03</v>
      </c>
      <c r="Z1898" s="73">
        <f>IF(E1898="","",SUMIF(OUTBOUND!$G:$G,WMS!E1898,OUTBOUND!$P:$P))</f>
        <v>0.011</v>
      </c>
      <c r="AA1898" s="26">
        <f t="shared" si="604"/>
        <v>0</v>
      </c>
      <c r="AB1898" s="26">
        <f t="shared" si="605"/>
        <v>0</v>
      </c>
      <c r="AC1898" s="73">
        <f t="shared" si="606"/>
        <v>0</v>
      </c>
      <c r="AD1898" s="73">
        <f t="shared" si="607"/>
        <v>0</v>
      </c>
      <c r="AE1898" s="73">
        <f t="shared" si="608"/>
        <v>-0.000999999999999999</v>
      </c>
      <c r="AF1898" s="82" t="e">
        <f t="shared" si="609"/>
        <v>#DIV/0!</v>
      </c>
      <c r="AG1898" s="60" t="s">
        <v>3310</v>
      </c>
    </row>
    <row r="1899" spans="1:32">
      <c r="A1899" s="43" t="s">
        <v>3685</v>
      </c>
      <c r="B1899" s="19" t="s">
        <v>3005</v>
      </c>
      <c r="C1899" s="19" t="s">
        <v>4865</v>
      </c>
      <c r="D1899" s="19">
        <v>42706618</v>
      </c>
      <c r="E1899" s="58" t="str">
        <f t="shared" si="598"/>
        <v>KG-ARI-2003-00225-05826/42706618</v>
      </c>
      <c r="F1899" s="19" t="s">
        <v>3015</v>
      </c>
      <c r="G1899" s="20" t="s">
        <v>3016</v>
      </c>
      <c r="H1899" s="45">
        <v>43791</v>
      </c>
      <c r="I1899" s="46">
        <v>1</v>
      </c>
      <c r="J1899" s="46">
        <v>6</v>
      </c>
      <c r="K1899" s="67">
        <f t="shared" si="599"/>
        <v>6</v>
      </c>
      <c r="L1899" s="47">
        <v>1.65</v>
      </c>
      <c r="M1899" s="68">
        <f t="shared" si="600"/>
        <v>1.65</v>
      </c>
      <c r="N1899" s="46">
        <v>39.5</v>
      </c>
      <c r="O1899" s="46">
        <v>20.5</v>
      </c>
      <c r="P1899" s="46">
        <v>16</v>
      </c>
      <c r="Q1899" s="73">
        <f t="shared" si="601"/>
        <v>0.013</v>
      </c>
      <c r="R1899" s="67">
        <f t="shared" si="602"/>
        <v>0.01</v>
      </c>
      <c r="S1899" s="74">
        <f t="shared" si="603"/>
        <v>0.218333333333333</v>
      </c>
      <c r="T1899" s="51">
        <v>1.31</v>
      </c>
      <c r="U1899" s="52" t="s">
        <v>3684</v>
      </c>
      <c r="V1899" s="26">
        <f>IF(E1899="","",SUMIF(OUTBOUND!$G:$G,WMS!E1899,OUTBOUND!$L:$L))</f>
        <v>0</v>
      </c>
      <c r="W1899" s="26">
        <f>IF(E1899="","",SUMIF(OUTBOUND!$G:$G,WMS!E1899,OUTBOUND!$M:$M))</f>
        <v>0</v>
      </c>
      <c r="X1899" s="73">
        <f>IF(E1899="","",SUMIF(OUTBOUND!$G:$G,WMS!E1899,OUTBOUND!$O:$O))</f>
        <v>0</v>
      </c>
      <c r="Y1899" s="73">
        <f>IF(E1899="","",SUMIF(OUTBOUND!$G:$G,WMS!E1899,OUTBOUND!$AC:$AC))</f>
        <v>0</v>
      </c>
      <c r="Z1899" s="73">
        <f>IF(E1899="","",SUMIF(OUTBOUND!$G:$G,WMS!E1899,OUTBOUND!$P:$P))</f>
        <v>0</v>
      </c>
      <c r="AA1899" s="26">
        <f t="shared" si="604"/>
        <v>1</v>
      </c>
      <c r="AB1899" s="26">
        <f t="shared" si="605"/>
        <v>6</v>
      </c>
      <c r="AC1899" s="73">
        <f t="shared" si="606"/>
        <v>1.65</v>
      </c>
      <c r="AD1899" s="73">
        <f t="shared" si="607"/>
        <v>1.31</v>
      </c>
      <c r="AE1899" s="73">
        <f t="shared" si="608"/>
        <v>0.01</v>
      </c>
      <c r="AF1899" s="82" t="b">
        <f t="shared" si="609"/>
        <v>1</v>
      </c>
    </row>
    <row r="1900" spans="1:33">
      <c r="A1900" s="61" t="s">
        <v>3685</v>
      </c>
      <c r="B1900" s="62" t="s">
        <v>3005</v>
      </c>
      <c r="C1900" s="62" t="s">
        <v>4865</v>
      </c>
      <c r="D1900" s="62">
        <v>42613725</v>
      </c>
      <c r="E1900" s="58" t="str">
        <f t="shared" si="598"/>
        <v>KG-ARI-2003-00225-05826/42613725</v>
      </c>
      <c r="F1900" s="19" t="s">
        <v>3015</v>
      </c>
      <c r="G1900" s="20" t="s">
        <v>3018</v>
      </c>
      <c r="H1900" s="45">
        <v>43791</v>
      </c>
      <c r="I1900" s="46">
        <v>1</v>
      </c>
      <c r="J1900" s="46">
        <v>12</v>
      </c>
      <c r="K1900" s="67">
        <f t="shared" si="599"/>
        <v>12</v>
      </c>
      <c r="L1900" s="47">
        <v>2.55</v>
      </c>
      <c r="M1900" s="68">
        <f t="shared" si="600"/>
        <v>2.55</v>
      </c>
      <c r="N1900" s="46">
        <v>41</v>
      </c>
      <c r="O1900" s="46">
        <v>22</v>
      </c>
      <c r="P1900" s="46">
        <v>28</v>
      </c>
      <c r="Q1900" s="73">
        <f t="shared" si="601"/>
        <v>0.025</v>
      </c>
      <c r="R1900" s="67">
        <f t="shared" si="602"/>
        <v>0.03</v>
      </c>
      <c r="S1900" s="74">
        <f t="shared" si="603"/>
        <v>0.258333333333333</v>
      </c>
      <c r="T1900" s="51">
        <v>3.1</v>
      </c>
      <c r="U1900" s="52" t="s">
        <v>3684</v>
      </c>
      <c r="V1900" s="26">
        <f>IF(E1900="","",SUMIF(OUTBOUND!$G:$G,WMS!E1900,OUTBOUND!$L:$L))</f>
        <v>1</v>
      </c>
      <c r="W1900" s="26">
        <f>IF(E1900="","",SUMIF(OUTBOUND!$G:$G,WMS!E1900,OUTBOUND!$M:$M))</f>
        <v>12</v>
      </c>
      <c r="X1900" s="73">
        <f>IF(E1900="","",SUMIF(OUTBOUND!$G:$G,WMS!E1900,OUTBOUND!$O:$O))</f>
        <v>2.55</v>
      </c>
      <c r="Y1900" s="73">
        <f>IF(E1900="","",SUMIF(OUTBOUND!$G:$G,WMS!E1900,OUTBOUND!$AC:$AC))</f>
        <v>3.1</v>
      </c>
      <c r="Z1900" s="73">
        <f>IF(E1900="","",SUMIF(OUTBOUND!$G:$G,WMS!E1900,OUTBOUND!$P:$P))</f>
        <v>0.025</v>
      </c>
      <c r="AA1900" s="26">
        <f t="shared" si="604"/>
        <v>0</v>
      </c>
      <c r="AB1900" s="26">
        <f t="shared" si="605"/>
        <v>0</v>
      </c>
      <c r="AC1900" s="73">
        <f t="shared" si="606"/>
        <v>0</v>
      </c>
      <c r="AD1900" s="73">
        <f t="shared" si="607"/>
        <v>3.99680288865056e-15</v>
      </c>
      <c r="AE1900" s="73">
        <f t="shared" si="608"/>
        <v>0.005</v>
      </c>
      <c r="AF1900" s="82" t="e">
        <f t="shared" si="609"/>
        <v>#DIV/0!</v>
      </c>
      <c r="AG1900" s="60" t="s">
        <v>3310</v>
      </c>
    </row>
    <row r="1901" spans="1:33">
      <c r="A1901" s="61" t="s">
        <v>3685</v>
      </c>
      <c r="B1901" s="62" t="s">
        <v>3005</v>
      </c>
      <c r="C1901" s="62" t="s">
        <v>4865</v>
      </c>
      <c r="D1901" s="62">
        <v>42613763</v>
      </c>
      <c r="E1901" s="58" t="str">
        <f t="shared" ref="E1901:E1964" si="610">IF(D1901="","",C1901&amp;"/"&amp;D1901)</f>
        <v>KG-ARI-2003-00225-05826/42613763</v>
      </c>
      <c r="F1901" s="19" t="s">
        <v>3015</v>
      </c>
      <c r="G1901" s="20" t="s">
        <v>3019</v>
      </c>
      <c r="H1901" s="45">
        <v>43791</v>
      </c>
      <c r="I1901" s="46">
        <v>1</v>
      </c>
      <c r="J1901" s="46">
        <v>6</v>
      </c>
      <c r="K1901" s="67">
        <f t="shared" ref="K1901:K1964" si="611">IF(J1901="","",J1901/I1901)</f>
        <v>6</v>
      </c>
      <c r="L1901" s="47">
        <v>1.6</v>
      </c>
      <c r="M1901" s="68">
        <f t="shared" ref="M1901:M1964" si="612">IF(L1901="","",ROUND(I1901*L1901,3))</f>
        <v>1.6</v>
      </c>
      <c r="N1901" s="46">
        <v>31.5</v>
      </c>
      <c r="O1901" s="46">
        <v>25.5</v>
      </c>
      <c r="P1901" s="46">
        <v>11.5</v>
      </c>
      <c r="Q1901" s="73">
        <f t="shared" ref="Q1901:Q1964" si="613">IF(P1901="","",ROUND(N1901*O1901*P1901/1000000,3))</f>
        <v>0.009</v>
      </c>
      <c r="R1901" s="67">
        <f t="shared" ref="R1901:R1964" si="614">IF(Q1901="","",ROUND(N1901*O1901*P1901/1000000*I1901,2))</f>
        <v>0.01</v>
      </c>
      <c r="S1901" s="74">
        <f t="shared" ref="S1901:S1964" si="615">IF(T1901="","",T1901/J1901)</f>
        <v>0.233333333333333</v>
      </c>
      <c r="T1901" s="51">
        <v>1.4</v>
      </c>
      <c r="U1901" s="52" t="s">
        <v>3684</v>
      </c>
      <c r="V1901" s="26">
        <f>IF(E1901="","",SUMIF(OUTBOUND!$G:$G,WMS!E1901,OUTBOUND!$L:$L))</f>
        <v>1</v>
      </c>
      <c r="W1901" s="26">
        <f>IF(E1901="","",SUMIF(OUTBOUND!$G:$G,WMS!E1901,OUTBOUND!$M:$M))</f>
        <v>6</v>
      </c>
      <c r="X1901" s="73">
        <f>IF(E1901="","",SUMIF(OUTBOUND!$G:$G,WMS!E1901,OUTBOUND!$O:$O))</f>
        <v>1.6</v>
      </c>
      <c r="Y1901" s="73">
        <f>IF(E1901="","",SUMIF(OUTBOUND!$G:$G,WMS!E1901,OUTBOUND!$AC:$AC))</f>
        <v>1.4</v>
      </c>
      <c r="Z1901" s="73">
        <f>IF(E1901="","",SUMIF(OUTBOUND!$G:$G,WMS!E1901,OUTBOUND!$P:$P))</f>
        <v>0.009</v>
      </c>
      <c r="AA1901" s="26">
        <f t="shared" ref="AA1901:AA1964" si="616">IF(I1901="","",I1901-V1901)</f>
        <v>0</v>
      </c>
      <c r="AB1901" s="26">
        <f t="shared" ref="AB1901:AB1964" si="617">IF(J1901="","",J1901-W1901)</f>
        <v>0</v>
      </c>
      <c r="AC1901" s="73">
        <f t="shared" ref="AC1901:AC1964" si="618">IF(M1901="","",M1901-X1901)</f>
        <v>0</v>
      </c>
      <c r="AD1901" s="73">
        <f t="shared" ref="AD1901:AD1964" si="619">IF(T1901="","",T1901-Y1901)</f>
        <v>1.77635683940025e-15</v>
      </c>
      <c r="AE1901" s="73">
        <f t="shared" ref="AE1901:AE1964" si="620">IF(R1901="","",R1901-Z1901)</f>
        <v>0.001</v>
      </c>
      <c r="AF1901" s="82" t="e">
        <f t="shared" ref="AF1901:AF1964" si="621">IF(AB1901="","",EXACT(K1901,AB1901/AA1901))</f>
        <v>#DIV/0!</v>
      </c>
      <c r="AG1901" s="60" t="s">
        <v>3310</v>
      </c>
    </row>
    <row r="1902" spans="1:32">
      <c r="A1902" s="43" t="s">
        <v>3685</v>
      </c>
      <c r="B1902" s="19" t="s">
        <v>3020</v>
      </c>
      <c r="C1902" s="19" t="s">
        <v>4866</v>
      </c>
      <c r="D1902" s="19" t="s">
        <v>4867</v>
      </c>
      <c r="E1902" s="58" t="str">
        <f t="shared" si="610"/>
        <v>KG-ARI-1911-00212-05082/42369547</v>
      </c>
      <c r="F1902" s="19" t="s">
        <v>3022</v>
      </c>
      <c r="G1902" s="19" t="s">
        <v>3023</v>
      </c>
      <c r="H1902" s="45">
        <v>43791</v>
      </c>
      <c r="I1902" s="46">
        <v>7</v>
      </c>
      <c r="J1902" s="46">
        <v>70</v>
      </c>
      <c r="K1902" s="67">
        <f t="shared" si="611"/>
        <v>10</v>
      </c>
      <c r="L1902" s="47">
        <v>1.8</v>
      </c>
      <c r="M1902" s="68">
        <f t="shared" si="612"/>
        <v>12.6</v>
      </c>
      <c r="N1902" s="46">
        <v>17.5</v>
      </c>
      <c r="O1902" s="46">
        <v>9</v>
      </c>
      <c r="P1902" s="46">
        <v>40</v>
      </c>
      <c r="Q1902" s="73">
        <f t="shared" si="613"/>
        <v>0.006</v>
      </c>
      <c r="R1902" s="67">
        <f t="shared" si="614"/>
        <v>0.04</v>
      </c>
      <c r="S1902" s="74">
        <f t="shared" si="615"/>
        <v>0.157142857142857</v>
      </c>
      <c r="T1902" s="51">
        <v>11</v>
      </c>
      <c r="U1902" s="52" t="s">
        <v>4567</v>
      </c>
      <c r="V1902" s="26">
        <f>IF(E1902="","",SUMIF(OUTBOUND!$G:$G,WMS!E1902,OUTBOUND!$L:$L))</f>
        <v>0</v>
      </c>
      <c r="W1902" s="26">
        <f>IF(E1902="","",SUMIF(OUTBOUND!$G:$G,WMS!E1902,OUTBOUND!$M:$M))</f>
        <v>0</v>
      </c>
      <c r="X1902" s="73">
        <f>IF(E1902="","",SUMIF(OUTBOUND!$G:$G,WMS!E1902,OUTBOUND!$O:$O))</f>
        <v>0</v>
      </c>
      <c r="Y1902" s="73">
        <f>IF(E1902="","",SUMIF(OUTBOUND!$G:$G,WMS!E1902,OUTBOUND!$AC:$AC))</f>
        <v>0</v>
      </c>
      <c r="Z1902" s="73">
        <f>IF(E1902="","",SUMIF(OUTBOUND!$G:$G,WMS!E1902,OUTBOUND!$P:$P))</f>
        <v>0</v>
      </c>
      <c r="AA1902" s="26">
        <f t="shared" si="616"/>
        <v>7</v>
      </c>
      <c r="AB1902" s="26">
        <f t="shared" si="617"/>
        <v>70</v>
      </c>
      <c r="AC1902" s="73">
        <f t="shared" si="618"/>
        <v>12.6</v>
      </c>
      <c r="AD1902" s="73">
        <f t="shared" si="619"/>
        <v>11</v>
      </c>
      <c r="AE1902" s="73">
        <f t="shared" si="620"/>
        <v>0.04</v>
      </c>
      <c r="AF1902" s="82" t="b">
        <f t="shared" si="621"/>
        <v>1</v>
      </c>
    </row>
    <row r="1903" spans="1:32">
      <c r="A1903" s="43" t="s">
        <v>3685</v>
      </c>
      <c r="B1903" s="19" t="s">
        <v>3020</v>
      </c>
      <c r="C1903" s="19" t="s">
        <v>4866</v>
      </c>
      <c r="D1903" s="19" t="s">
        <v>4868</v>
      </c>
      <c r="E1903" s="58" t="str">
        <f t="shared" si="610"/>
        <v>KG-ARI-1911-00212-05082/42705451</v>
      </c>
      <c r="F1903" s="19" t="s">
        <v>3022</v>
      </c>
      <c r="G1903" s="19" t="s">
        <v>3024</v>
      </c>
      <c r="H1903" s="45">
        <v>43791</v>
      </c>
      <c r="I1903" s="46">
        <v>13</v>
      </c>
      <c r="J1903" s="46">
        <v>52</v>
      </c>
      <c r="K1903" s="67">
        <f t="shared" si="611"/>
        <v>4</v>
      </c>
      <c r="L1903" s="47">
        <v>3.05</v>
      </c>
      <c r="M1903" s="68">
        <f t="shared" si="612"/>
        <v>39.65</v>
      </c>
      <c r="N1903" s="46">
        <v>42</v>
      </c>
      <c r="O1903" s="46">
        <v>26.5</v>
      </c>
      <c r="P1903" s="46">
        <v>25.5</v>
      </c>
      <c r="Q1903" s="73">
        <f t="shared" si="613"/>
        <v>0.028</v>
      </c>
      <c r="R1903" s="67">
        <f t="shared" si="614"/>
        <v>0.37</v>
      </c>
      <c r="S1903" s="74">
        <f t="shared" si="615"/>
        <v>0.576923076923077</v>
      </c>
      <c r="T1903" s="51">
        <v>30</v>
      </c>
      <c r="U1903" s="52" t="s">
        <v>4567</v>
      </c>
      <c r="V1903" s="26">
        <f>IF(E1903="","",SUMIF(OUTBOUND!$G:$G,WMS!E1903,OUTBOUND!$L:$L))</f>
        <v>0</v>
      </c>
      <c r="W1903" s="26">
        <f>IF(E1903="","",SUMIF(OUTBOUND!$G:$G,WMS!E1903,OUTBOUND!$M:$M))</f>
        <v>0</v>
      </c>
      <c r="X1903" s="73">
        <f>IF(E1903="","",SUMIF(OUTBOUND!$G:$G,WMS!E1903,OUTBOUND!$O:$O))</f>
        <v>0</v>
      </c>
      <c r="Y1903" s="73">
        <f>IF(E1903="","",SUMIF(OUTBOUND!$G:$G,WMS!E1903,OUTBOUND!$AC:$AC))</f>
        <v>0</v>
      </c>
      <c r="Z1903" s="73">
        <f>IF(E1903="","",SUMIF(OUTBOUND!$G:$G,WMS!E1903,OUTBOUND!$P:$P))</f>
        <v>0</v>
      </c>
      <c r="AA1903" s="26">
        <f t="shared" si="616"/>
        <v>13</v>
      </c>
      <c r="AB1903" s="26">
        <f t="shared" si="617"/>
        <v>52</v>
      </c>
      <c r="AC1903" s="73">
        <f t="shared" si="618"/>
        <v>39.65</v>
      </c>
      <c r="AD1903" s="73">
        <f t="shared" si="619"/>
        <v>30</v>
      </c>
      <c r="AE1903" s="73">
        <f t="shared" si="620"/>
        <v>0.37</v>
      </c>
      <c r="AF1903" s="82" t="b">
        <f t="shared" si="621"/>
        <v>1</v>
      </c>
    </row>
    <row r="1904" spans="1:32">
      <c r="A1904" s="43" t="s">
        <v>3685</v>
      </c>
      <c r="B1904" s="19" t="s">
        <v>3020</v>
      </c>
      <c r="C1904" s="19" t="s">
        <v>4866</v>
      </c>
      <c r="D1904" s="19" t="s">
        <v>4869</v>
      </c>
      <c r="E1904" s="58" t="str">
        <f t="shared" si="610"/>
        <v>KG-ARI-1911-00212-05082/42705819</v>
      </c>
      <c r="F1904" s="19" t="s">
        <v>3022</v>
      </c>
      <c r="G1904" s="19" t="s">
        <v>3025</v>
      </c>
      <c r="H1904" s="45">
        <v>43791</v>
      </c>
      <c r="I1904" s="46">
        <v>25</v>
      </c>
      <c r="J1904" s="46">
        <v>50</v>
      </c>
      <c r="K1904" s="67">
        <f t="shared" si="611"/>
        <v>2</v>
      </c>
      <c r="L1904" s="47">
        <v>4.05</v>
      </c>
      <c r="M1904" s="68">
        <f t="shared" si="612"/>
        <v>101.25</v>
      </c>
      <c r="N1904" s="46">
        <v>41</v>
      </c>
      <c r="O1904" s="46">
        <v>33.5</v>
      </c>
      <c r="P1904" s="46">
        <v>40.5</v>
      </c>
      <c r="Q1904" s="73">
        <f t="shared" si="613"/>
        <v>0.056</v>
      </c>
      <c r="R1904" s="67">
        <f t="shared" si="614"/>
        <v>1.39</v>
      </c>
      <c r="S1904" s="74">
        <f t="shared" si="615"/>
        <v>1.22</v>
      </c>
      <c r="T1904" s="51">
        <v>61</v>
      </c>
      <c r="U1904" s="52" t="s">
        <v>3684</v>
      </c>
      <c r="V1904" s="26">
        <f>IF(E1904="","",SUMIF(OUTBOUND!$G:$G,WMS!E1904,OUTBOUND!$L:$L))</f>
        <v>0</v>
      </c>
      <c r="W1904" s="26">
        <f>IF(E1904="","",SUMIF(OUTBOUND!$G:$G,WMS!E1904,OUTBOUND!$M:$M))</f>
        <v>0</v>
      </c>
      <c r="X1904" s="73">
        <f>IF(E1904="","",SUMIF(OUTBOUND!$G:$G,WMS!E1904,OUTBOUND!$O:$O))</f>
        <v>0</v>
      </c>
      <c r="Y1904" s="73">
        <f>IF(E1904="","",SUMIF(OUTBOUND!$G:$G,WMS!E1904,OUTBOUND!$AC:$AC))</f>
        <v>0</v>
      </c>
      <c r="Z1904" s="73">
        <f>IF(E1904="","",SUMIF(OUTBOUND!$G:$G,WMS!E1904,OUTBOUND!$P:$P))</f>
        <v>0</v>
      </c>
      <c r="AA1904" s="26">
        <f t="shared" si="616"/>
        <v>25</v>
      </c>
      <c r="AB1904" s="26">
        <f t="shared" si="617"/>
        <v>50</v>
      </c>
      <c r="AC1904" s="73">
        <f t="shared" si="618"/>
        <v>101.25</v>
      </c>
      <c r="AD1904" s="73">
        <f t="shared" si="619"/>
        <v>61</v>
      </c>
      <c r="AE1904" s="73">
        <f t="shared" si="620"/>
        <v>1.39</v>
      </c>
      <c r="AF1904" s="82" t="b">
        <f t="shared" si="621"/>
        <v>1</v>
      </c>
    </row>
    <row r="1905" spans="1:32">
      <c r="A1905" s="43" t="s">
        <v>3685</v>
      </c>
      <c r="B1905" s="19" t="s">
        <v>3020</v>
      </c>
      <c r="C1905" s="19" t="s">
        <v>4866</v>
      </c>
      <c r="D1905" s="19" t="s">
        <v>4870</v>
      </c>
      <c r="E1905" s="58" t="str">
        <f t="shared" si="610"/>
        <v>KG-ARI-1911-00212-05082/42705178</v>
      </c>
      <c r="F1905" s="19" t="s">
        <v>3022</v>
      </c>
      <c r="G1905" s="19" t="s">
        <v>3027</v>
      </c>
      <c r="H1905" s="45">
        <v>43791</v>
      </c>
      <c r="I1905" s="46">
        <v>2</v>
      </c>
      <c r="J1905" s="46">
        <v>12</v>
      </c>
      <c r="K1905" s="67">
        <f t="shared" si="611"/>
        <v>6</v>
      </c>
      <c r="L1905" s="47">
        <v>1.2</v>
      </c>
      <c r="M1905" s="68">
        <f t="shared" si="612"/>
        <v>2.4</v>
      </c>
      <c r="N1905" s="46">
        <v>40.5</v>
      </c>
      <c r="O1905" s="46">
        <v>32.5</v>
      </c>
      <c r="P1905" s="46">
        <v>15.5</v>
      </c>
      <c r="Q1905" s="73">
        <f t="shared" si="613"/>
        <v>0.02</v>
      </c>
      <c r="R1905" s="67">
        <f t="shared" si="614"/>
        <v>0.04</v>
      </c>
      <c r="S1905" s="74">
        <f t="shared" si="615"/>
        <v>0.0833333333333333</v>
      </c>
      <c r="T1905" s="51">
        <v>1</v>
      </c>
      <c r="U1905" s="52" t="s">
        <v>3684</v>
      </c>
      <c r="V1905" s="26">
        <f>IF(E1905="","",SUMIF(OUTBOUND!$G:$G,WMS!E1905,OUTBOUND!$L:$L))</f>
        <v>0</v>
      </c>
      <c r="W1905" s="26">
        <f>IF(E1905="","",SUMIF(OUTBOUND!$G:$G,WMS!E1905,OUTBOUND!$M:$M))</f>
        <v>0</v>
      </c>
      <c r="X1905" s="73">
        <f>IF(E1905="","",SUMIF(OUTBOUND!$G:$G,WMS!E1905,OUTBOUND!$O:$O))</f>
        <v>0</v>
      </c>
      <c r="Y1905" s="73">
        <f>IF(E1905="","",SUMIF(OUTBOUND!$G:$G,WMS!E1905,OUTBOUND!$AC:$AC))</f>
        <v>0</v>
      </c>
      <c r="Z1905" s="73">
        <f>IF(E1905="","",SUMIF(OUTBOUND!$G:$G,WMS!E1905,OUTBOUND!$P:$P))</f>
        <v>0</v>
      </c>
      <c r="AA1905" s="26">
        <f t="shared" si="616"/>
        <v>2</v>
      </c>
      <c r="AB1905" s="26">
        <f t="shared" si="617"/>
        <v>12</v>
      </c>
      <c r="AC1905" s="73">
        <f t="shared" si="618"/>
        <v>2.4</v>
      </c>
      <c r="AD1905" s="73">
        <f t="shared" si="619"/>
        <v>1</v>
      </c>
      <c r="AE1905" s="73">
        <f t="shared" si="620"/>
        <v>0.04</v>
      </c>
      <c r="AF1905" s="82" t="b">
        <f t="shared" si="621"/>
        <v>1</v>
      </c>
    </row>
    <row r="1906" spans="1:32">
      <c r="A1906" s="43" t="s">
        <v>3685</v>
      </c>
      <c r="B1906" s="19" t="s">
        <v>3020</v>
      </c>
      <c r="C1906" s="19" t="s">
        <v>4866</v>
      </c>
      <c r="D1906" s="19" t="s">
        <v>4871</v>
      </c>
      <c r="E1906" s="58" t="str">
        <f t="shared" si="610"/>
        <v>KG-ARI-1911-00212-05082/42701910</v>
      </c>
      <c r="F1906" s="19" t="s">
        <v>3022</v>
      </c>
      <c r="G1906" s="19" t="s">
        <v>3028</v>
      </c>
      <c r="H1906" s="45">
        <v>43791</v>
      </c>
      <c r="I1906" s="46">
        <v>4</v>
      </c>
      <c r="J1906" s="46">
        <v>16</v>
      </c>
      <c r="K1906" s="67">
        <f t="shared" si="611"/>
        <v>4</v>
      </c>
      <c r="L1906" s="47">
        <v>1.65</v>
      </c>
      <c r="M1906" s="68">
        <f t="shared" si="612"/>
        <v>6.6</v>
      </c>
      <c r="N1906" s="46">
        <v>38.5</v>
      </c>
      <c r="O1906" s="46">
        <v>35.5</v>
      </c>
      <c r="P1906" s="46">
        <v>21</v>
      </c>
      <c r="Q1906" s="73">
        <f t="shared" si="613"/>
        <v>0.029</v>
      </c>
      <c r="R1906" s="67">
        <f t="shared" si="614"/>
        <v>0.11</v>
      </c>
      <c r="S1906" s="74">
        <f t="shared" si="615"/>
        <v>0.1875</v>
      </c>
      <c r="T1906" s="51">
        <v>3</v>
      </c>
      <c r="U1906" s="52" t="s">
        <v>3863</v>
      </c>
      <c r="V1906" s="26">
        <f>IF(E1906="","",SUMIF(OUTBOUND!$G:$G,WMS!E1906,OUTBOUND!$L:$L))</f>
        <v>0</v>
      </c>
      <c r="W1906" s="26">
        <f>IF(E1906="","",SUMIF(OUTBOUND!$G:$G,WMS!E1906,OUTBOUND!$M:$M))</f>
        <v>0</v>
      </c>
      <c r="X1906" s="73">
        <f>IF(E1906="","",SUMIF(OUTBOUND!$G:$G,WMS!E1906,OUTBOUND!$O:$O))</f>
        <v>0</v>
      </c>
      <c r="Y1906" s="73">
        <f>IF(E1906="","",SUMIF(OUTBOUND!$G:$G,WMS!E1906,OUTBOUND!$AC:$AC))</f>
        <v>0</v>
      </c>
      <c r="Z1906" s="73">
        <f>IF(E1906="","",SUMIF(OUTBOUND!$G:$G,WMS!E1906,OUTBOUND!$P:$P))</f>
        <v>0</v>
      </c>
      <c r="AA1906" s="26">
        <f t="shared" si="616"/>
        <v>4</v>
      </c>
      <c r="AB1906" s="26">
        <f t="shared" si="617"/>
        <v>16</v>
      </c>
      <c r="AC1906" s="73">
        <f t="shared" si="618"/>
        <v>6.6</v>
      </c>
      <c r="AD1906" s="73">
        <f t="shared" si="619"/>
        <v>3</v>
      </c>
      <c r="AE1906" s="73">
        <f t="shared" si="620"/>
        <v>0.11</v>
      </c>
      <c r="AF1906" s="82" t="b">
        <f t="shared" si="621"/>
        <v>1</v>
      </c>
    </row>
    <row r="1907" spans="1:32">
      <c r="A1907" s="43" t="s">
        <v>3685</v>
      </c>
      <c r="B1907" s="19" t="s">
        <v>3020</v>
      </c>
      <c r="C1907" s="19" t="s">
        <v>4866</v>
      </c>
      <c r="D1907" s="19" t="s">
        <v>4872</v>
      </c>
      <c r="E1907" s="58" t="str">
        <f t="shared" si="610"/>
        <v>KG-ARI-1911-00212-05082/41953419</v>
      </c>
      <c r="F1907" s="19" t="s">
        <v>3022</v>
      </c>
      <c r="G1907" s="19" t="s">
        <v>3029</v>
      </c>
      <c r="H1907" s="45">
        <v>43791</v>
      </c>
      <c r="I1907" s="46">
        <v>3</v>
      </c>
      <c r="J1907" s="46">
        <v>12</v>
      </c>
      <c r="K1907" s="67">
        <f t="shared" si="611"/>
        <v>4</v>
      </c>
      <c r="L1907" s="47">
        <v>1.6</v>
      </c>
      <c r="M1907" s="68">
        <f t="shared" si="612"/>
        <v>4.8</v>
      </c>
      <c r="N1907" s="46">
        <v>35</v>
      </c>
      <c r="O1907" s="46">
        <v>33</v>
      </c>
      <c r="P1907" s="46">
        <v>19</v>
      </c>
      <c r="Q1907" s="73">
        <f t="shared" si="613"/>
        <v>0.022</v>
      </c>
      <c r="R1907" s="67">
        <f t="shared" si="614"/>
        <v>0.07</v>
      </c>
      <c r="S1907" s="74">
        <f t="shared" si="615"/>
        <v>0.25</v>
      </c>
      <c r="T1907" s="51">
        <v>3</v>
      </c>
      <c r="U1907" s="52" t="s">
        <v>3863</v>
      </c>
      <c r="V1907" s="26">
        <f>IF(E1907="","",SUMIF(OUTBOUND!$G:$G,WMS!E1907,OUTBOUND!$L:$L))</f>
        <v>0</v>
      </c>
      <c r="W1907" s="26">
        <f>IF(E1907="","",SUMIF(OUTBOUND!$G:$G,WMS!E1907,OUTBOUND!$M:$M))</f>
        <v>0</v>
      </c>
      <c r="X1907" s="73">
        <f>IF(E1907="","",SUMIF(OUTBOUND!$G:$G,WMS!E1907,OUTBOUND!$O:$O))</f>
        <v>0</v>
      </c>
      <c r="Y1907" s="73">
        <f>IF(E1907="","",SUMIF(OUTBOUND!$G:$G,WMS!E1907,OUTBOUND!$AC:$AC))</f>
        <v>0</v>
      </c>
      <c r="Z1907" s="73">
        <f>IF(E1907="","",SUMIF(OUTBOUND!$G:$G,WMS!E1907,OUTBOUND!$P:$P))</f>
        <v>0</v>
      </c>
      <c r="AA1907" s="26">
        <f t="shared" si="616"/>
        <v>3</v>
      </c>
      <c r="AB1907" s="26">
        <f t="shared" si="617"/>
        <v>12</v>
      </c>
      <c r="AC1907" s="73">
        <f t="shared" si="618"/>
        <v>4.8</v>
      </c>
      <c r="AD1907" s="73">
        <f t="shared" si="619"/>
        <v>3</v>
      </c>
      <c r="AE1907" s="73">
        <f t="shared" si="620"/>
        <v>0.07</v>
      </c>
      <c r="AF1907" s="82" t="b">
        <f t="shared" si="621"/>
        <v>1</v>
      </c>
    </row>
    <row r="1908" spans="1:32">
      <c r="A1908" s="43" t="s">
        <v>3685</v>
      </c>
      <c r="B1908" s="19" t="s">
        <v>3020</v>
      </c>
      <c r="C1908" s="19" t="s">
        <v>4866</v>
      </c>
      <c r="D1908" s="19" t="s">
        <v>4873</v>
      </c>
      <c r="E1908" s="58" t="str">
        <f t="shared" si="610"/>
        <v>KG-ARI-1911-00212-05082/42743170</v>
      </c>
      <c r="F1908" s="19" t="s">
        <v>3022</v>
      </c>
      <c r="G1908" s="19" t="s">
        <v>3030</v>
      </c>
      <c r="H1908" s="45">
        <v>43791</v>
      </c>
      <c r="I1908" s="46">
        <v>6</v>
      </c>
      <c r="J1908" s="46">
        <v>36</v>
      </c>
      <c r="K1908" s="67">
        <f t="shared" si="611"/>
        <v>6</v>
      </c>
      <c r="L1908" s="47">
        <v>6.35</v>
      </c>
      <c r="M1908" s="68">
        <f t="shared" si="612"/>
        <v>38.1</v>
      </c>
      <c r="N1908" s="46">
        <v>42</v>
      </c>
      <c r="O1908" s="46">
        <v>22.5</v>
      </c>
      <c r="P1908" s="46">
        <v>25.5</v>
      </c>
      <c r="Q1908" s="73">
        <f t="shared" si="613"/>
        <v>0.024</v>
      </c>
      <c r="R1908" s="67">
        <f t="shared" si="614"/>
        <v>0.14</v>
      </c>
      <c r="S1908" s="74">
        <f t="shared" si="615"/>
        <v>0.833333333333333</v>
      </c>
      <c r="T1908" s="51">
        <v>30</v>
      </c>
      <c r="U1908" s="52" t="s">
        <v>4567</v>
      </c>
      <c r="V1908" s="26">
        <f>IF(E1908="","",SUMIF(OUTBOUND!$G:$G,WMS!E1908,OUTBOUND!$L:$L))</f>
        <v>0</v>
      </c>
      <c r="W1908" s="26">
        <f>IF(E1908="","",SUMIF(OUTBOUND!$G:$G,WMS!E1908,OUTBOUND!$M:$M))</f>
        <v>0</v>
      </c>
      <c r="X1908" s="73">
        <f>IF(E1908="","",SUMIF(OUTBOUND!$G:$G,WMS!E1908,OUTBOUND!$O:$O))</f>
        <v>0</v>
      </c>
      <c r="Y1908" s="73">
        <f>IF(E1908="","",SUMIF(OUTBOUND!$G:$G,WMS!E1908,OUTBOUND!$AC:$AC))</f>
        <v>0</v>
      </c>
      <c r="Z1908" s="73">
        <f>IF(E1908="","",SUMIF(OUTBOUND!$G:$G,WMS!E1908,OUTBOUND!$P:$P))</f>
        <v>0</v>
      </c>
      <c r="AA1908" s="26">
        <f t="shared" si="616"/>
        <v>6</v>
      </c>
      <c r="AB1908" s="26">
        <f t="shared" si="617"/>
        <v>36</v>
      </c>
      <c r="AC1908" s="73">
        <f t="shared" si="618"/>
        <v>38.1</v>
      </c>
      <c r="AD1908" s="73">
        <f t="shared" si="619"/>
        <v>30</v>
      </c>
      <c r="AE1908" s="73">
        <f t="shared" si="620"/>
        <v>0.14</v>
      </c>
      <c r="AF1908" s="82" t="b">
        <f t="shared" si="621"/>
        <v>1</v>
      </c>
    </row>
    <row r="1909" spans="1:32">
      <c r="A1909" s="43" t="s">
        <v>3685</v>
      </c>
      <c r="B1909" s="19" t="s">
        <v>3020</v>
      </c>
      <c r="C1909" s="19" t="s">
        <v>4866</v>
      </c>
      <c r="D1909" s="19" t="s">
        <v>4874</v>
      </c>
      <c r="E1909" s="58" t="str">
        <f t="shared" si="610"/>
        <v>KG-ARI-1911-00212-05082/42708568</v>
      </c>
      <c r="F1909" s="19" t="s">
        <v>3022</v>
      </c>
      <c r="G1909" s="19" t="s">
        <v>3031</v>
      </c>
      <c r="H1909" s="45">
        <v>43791</v>
      </c>
      <c r="I1909" s="46">
        <v>29</v>
      </c>
      <c r="J1909" s="46">
        <v>116</v>
      </c>
      <c r="K1909" s="67">
        <f t="shared" si="611"/>
        <v>4</v>
      </c>
      <c r="L1909" s="47">
        <v>1.05</v>
      </c>
      <c r="M1909" s="68">
        <f t="shared" si="612"/>
        <v>30.45</v>
      </c>
      <c r="N1909" s="46">
        <v>22.5</v>
      </c>
      <c r="O1909" s="46">
        <v>13.5</v>
      </c>
      <c r="P1909" s="46">
        <v>32</v>
      </c>
      <c r="Q1909" s="73">
        <f t="shared" si="613"/>
        <v>0.01</v>
      </c>
      <c r="R1909" s="67">
        <f t="shared" si="614"/>
        <v>0.28</v>
      </c>
      <c r="S1909" s="74">
        <f t="shared" si="615"/>
        <v>0.198275862068966</v>
      </c>
      <c r="T1909" s="51">
        <v>23</v>
      </c>
      <c r="U1909" s="52" t="s">
        <v>4567</v>
      </c>
      <c r="V1909" s="26">
        <f>IF(E1909="","",SUMIF(OUTBOUND!$G:$G,WMS!E1909,OUTBOUND!$L:$L))</f>
        <v>0</v>
      </c>
      <c r="W1909" s="26">
        <f>IF(E1909="","",SUMIF(OUTBOUND!$G:$G,WMS!E1909,OUTBOUND!$M:$M))</f>
        <v>0</v>
      </c>
      <c r="X1909" s="73">
        <f>IF(E1909="","",SUMIF(OUTBOUND!$G:$G,WMS!E1909,OUTBOUND!$O:$O))</f>
        <v>0</v>
      </c>
      <c r="Y1909" s="73">
        <f>IF(E1909="","",SUMIF(OUTBOUND!$G:$G,WMS!E1909,OUTBOUND!$AC:$AC))</f>
        <v>0</v>
      </c>
      <c r="Z1909" s="73">
        <f>IF(E1909="","",SUMIF(OUTBOUND!$G:$G,WMS!E1909,OUTBOUND!$P:$P))</f>
        <v>0</v>
      </c>
      <c r="AA1909" s="26">
        <f t="shared" si="616"/>
        <v>29</v>
      </c>
      <c r="AB1909" s="26">
        <f t="shared" si="617"/>
        <v>116</v>
      </c>
      <c r="AC1909" s="73">
        <f t="shared" si="618"/>
        <v>30.45</v>
      </c>
      <c r="AD1909" s="73">
        <f t="shared" si="619"/>
        <v>23</v>
      </c>
      <c r="AE1909" s="73">
        <f t="shared" si="620"/>
        <v>0.28</v>
      </c>
      <c r="AF1909" s="82" t="b">
        <f t="shared" si="621"/>
        <v>1</v>
      </c>
    </row>
    <row r="1910" spans="1:32">
      <c r="A1910" s="43" t="s">
        <v>3685</v>
      </c>
      <c r="B1910" s="19" t="s">
        <v>3020</v>
      </c>
      <c r="C1910" s="19" t="s">
        <v>4866</v>
      </c>
      <c r="D1910" s="19" t="s">
        <v>4875</v>
      </c>
      <c r="E1910" s="58" t="str">
        <f t="shared" si="610"/>
        <v>KG-ARI-1911-00212-05082/42474999</v>
      </c>
      <c r="F1910" s="19" t="s">
        <v>3022</v>
      </c>
      <c r="G1910" s="19" t="s">
        <v>3032</v>
      </c>
      <c r="H1910" s="45">
        <v>43791</v>
      </c>
      <c r="I1910" s="46">
        <v>2</v>
      </c>
      <c r="J1910" s="46">
        <v>12</v>
      </c>
      <c r="K1910" s="67">
        <f t="shared" si="611"/>
        <v>6</v>
      </c>
      <c r="L1910" s="47">
        <v>1.7</v>
      </c>
      <c r="M1910" s="68">
        <f t="shared" si="612"/>
        <v>3.4</v>
      </c>
      <c r="N1910" s="46">
        <v>38</v>
      </c>
      <c r="O1910" s="46">
        <v>23</v>
      </c>
      <c r="P1910" s="46">
        <v>18</v>
      </c>
      <c r="Q1910" s="73">
        <f t="shared" si="613"/>
        <v>0.016</v>
      </c>
      <c r="R1910" s="67">
        <f t="shared" si="614"/>
        <v>0.03</v>
      </c>
      <c r="S1910" s="74">
        <f t="shared" si="615"/>
        <v>0.166666666666667</v>
      </c>
      <c r="T1910" s="51">
        <v>2</v>
      </c>
      <c r="U1910" s="52" t="s">
        <v>4567</v>
      </c>
      <c r="V1910" s="26">
        <f>IF(E1910="","",SUMIF(OUTBOUND!$G:$G,WMS!E1910,OUTBOUND!$L:$L))</f>
        <v>0</v>
      </c>
      <c r="W1910" s="26">
        <f>IF(E1910="","",SUMIF(OUTBOUND!$G:$G,WMS!E1910,OUTBOUND!$M:$M))</f>
        <v>0</v>
      </c>
      <c r="X1910" s="73">
        <f>IF(E1910="","",SUMIF(OUTBOUND!$G:$G,WMS!E1910,OUTBOUND!$O:$O))</f>
        <v>0</v>
      </c>
      <c r="Y1910" s="73">
        <f>IF(E1910="","",SUMIF(OUTBOUND!$G:$G,WMS!E1910,OUTBOUND!$AC:$AC))</f>
        <v>0</v>
      </c>
      <c r="Z1910" s="73">
        <f>IF(E1910="","",SUMIF(OUTBOUND!$G:$G,WMS!E1910,OUTBOUND!$P:$P))</f>
        <v>0</v>
      </c>
      <c r="AA1910" s="26">
        <f t="shared" si="616"/>
        <v>2</v>
      </c>
      <c r="AB1910" s="26">
        <f t="shared" si="617"/>
        <v>12</v>
      </c>
      <c r="AC1910" s="73">
        <f t="shared" si="618"/>
        <v>3.4</v>
      </c>
      <c r="AD1910" s="73">
        <f t="shared" si="619"/>
        <v>2</v>
      </c>
      <c r="AE1910" s="73">
        <f t="shared" si="620"/>
        <v>0.03</v>
      </c>
      <c r="AF1910" s="82" t="b">
        <f t="shared" si="621"/>
        <v>1</v>
      </c>
    </row>
    <row r="1911" spans="1:32">
      <c r="A1911" s="43" t="s">
        <v>3685</v>
      </c>
      <c r="B1911" s="19" t="s">
        <v>3020</v>
      </c>
      <c r="C1911" s="19" t="s">
        <v>4866</v>
      </c>
      <c r="D1911" s="19" t="s">
        <v>4876</v>
      </c>
      <c r="E1911" s="58" t="str">
        <f t="shared" si="610"/>
        <v>KG-ARI-1911-00212-05082/42707394</v>
      </c>
      <c r="F1911" s="19" t="s">
        <v>3022</v>
      </c>
      <c r="G1911" s="19" t="s">
        <v>3033</v>
      </c>
      <c r="H1911" s="45">
        <v>43791</v>
      </c>
      <c r="I1911" s="46">
        <v>22</v>
      </c>
      <c r="J1911" s="46">
        <v>88</v>
      </c>
      <c r="K1911" s="67">
        <f t="shared" si="611"/>
        <v>4</v>
      </c>
      <c r="L1911" s="47">
        <v>4.75</v>
      </c>
      <c r="M1911" s="68">
        <f t="shared" si="612"/>
        <v>104.5</v>
      </c>
      <c r="N1911" s="46">
        <v>44.5</v>
      </c>
      <c r="O1911" s="46">
        <v>30</v>
      </c>
      <c r="P1911" s="46">
        <v>44</v>
      </c>
      <c r="Q1911" s="73">
        <f t="shared" si="613"/>
        <v>0.059</v>
      </c>
      <c r="R1911" s="67">
        <f t="shared" si="614"/>
        <v>1.29</v>
      </c>
      <c r="S1911" s="74">
        <f t="shared" si="615"/>
        <v>0.977272727272727</v>
      </c>
      <c r="T1911" s="51">
        <v>86</v>
      </c>
      <c r="U1911" s="52" t="s">
        <v>3684</v>
      </c>
      <c r="V1911" s="26">
        <f>IF(E1911="","",SUMIF(OUTBOUND!$G:$G,WMS!E1911,OUTBOUND!$L:$L))</f>
        <v>0</v>
      </c>
      <c r="W1911" s="26">
        <f>IF(E1911="","",SUMIF(OUTBOUND!$G:$G,WMS!E1911,OUTBOUND!$M:$M))</f>
        <v>0</v>
      </c>
      <c r="X1911" s="73">
        <f>IF(E1911="","",SUMIF(OUTBOUND!$G:$G,WMS!E1911,OUTBOUND!$O:$O))</f>
        <v>0</v>
      </c>
      <c r="Y1911" s="73">
        <f>IF(E1911="","",SUMIF(OUTBOUND!$G:$G,WMS!E1911,OUTBOUND!$AC:$AC))</f>
        <v>0</v>
      </c>
      <c r="Z1911" s="73">
        <f>IF(E1911="","",SUMIF(OUTBOUND!$G:$G,WMS!E1911,OUTBOUND!$P:$P))</f>
        <v>0</v>
      </c>
      <c r="AA1911" s="26">
        <f t="shared" si="616"/>
        <v>22</v>
      </c>
      <c r="AB1911" s="26">
        <f t="shared" si="617"/>
        <v>88</v>
      </c>
      <c r="AC1911" s="73">
        <f t="shared" si="618"/>
        <v>104.5</v>
      </c>
      <c r="AD1911" s="73">
        <f t="shared" si="619"/>
        <v>86</v>
      </c>
      <c r="AE1911" s="73">
        <f t="shared" si="620"/>
        <v>1.29</v>
      </c>
      <c r="AF1911" s="82" t="b">
        <f t="shared" si="621"/>
        <v>1</v>
      </c>
    </row>
    <row r="1912" spans="1:32">
      <c r="A1912" s="43" t="s">
        <v>3685</v>
      </c>
      <c r="B1912" s="19" t="s">
        <v>3020</v>
      </c>
      <c r="C1912" s="19" t="s">
        <v>4866</v>
      </c>
      <c r="D1912" s="19" t="s">
        <v>4877</v>
      </c>
      <c r="E1912" s="58" t="str">
        <f t="shared" si="610"/>
        <v>KG-ARI-1911-00212-05082/42475712</v>
      </c>
      <c r="F1912" s="19" t="s">
        <v>3022</v>
      </c>
      <c r="G1912" s="19" t="s">
        <v>3034</v>
      </c>
      <c r="H1912" s="45">
        <v>43791</v>
      </c>
      <c r="I1912" s="46">
        <v>4</v>
      </c>
      <c r="J1912" s="46">
        <v>12</v>
      </c>
      <c r="K1912" s="67">
        <f t="shared" si="611"/>
        <v>3</v>
      </c>
      <c r="L1912" s="47">
        <v>2</v>
      </c>
      <c r="M1912" s="68">
        <f t="shared" si="612"/>
        <v>8</v>
      </c>
      <c r="N1912" s="46">
        <v>49.5</v>
      </c>
      <c r="O1912" s="46">
        <v>18</v>
      </c>
      <c r="P1912" s="46">
        <v>40.5</v>
      </c>
      <c r="Q1912" s="73">
        <f t="shared" si="613"/>
        <v>0.036</v>
      </c>
      <c r="R1912" s="67">
        <f t="shared" si="614"/>
        <v>0.14</v>
      </c>
      <c r="S1912" s="74">
        <f t="shared" si="615"/>
        <v>0.5</v>
      </c>
      <c r="T1912" s="51">
        <v>6</v>
      </c>
      <c r="U1912" s="52" t="s">
        <v>4567</v>
      </c>
      <c r="V1912" s="26">
        <f>IF(E1912="","",SUMIF(OUTBOUND!$G:$G,WMS!E1912,OUTBOUND!$L:$L))</f>
        <v>0</v>
      </c>
      <c r="W1912" s="26">
        <f>IF(E1912="","",SUMIF(OUTBOUND!$G:$G,WMS!E1912,OUTBOUND!$M:$M))</f>
        <v>0</v>
      </c>
      <c r="X1912" s="73">
        <f>IF(E1912="","",SUMIF(OUTBOUND!$G:$G,WMS!E1912,OUTBOUND!$O:$O))</f>
        <v>0</v>
      </c>
      <c r="Y1912" s="73">
        <f>IF(E1912="","",SUMIF(OUTBOUND!$G:$G,WMS!E1912,OUTBOUND!$AC:$AC))</f>
        <v>0</v>
      </c>
      <c r="Z1912" s="73">
        <f>IF(E1912="","",SUMIF(OUTBOUND!$G:$G,WMS!E1912,OUTBOUND!$P:$P))</f>
        <v>0</v>
      </c>
      <c r="AA1912" s="26">
        <f t="shared" si="616"/>
        <v>4</v>
      </c>
      <c r="AB1912" s="26">
        <f t="shared" si="617"/>
        <v>12</v>
      </c>
      <c r="AC1912" s="73">
        <f t="shared" si="618"/>
        <v>8</v>
      </c>
      <c r="AD1912" s="73">
        <f t="shared" si="619"/>
        <v>6</v>
      </c>
      <c r="AE1912" s="73">
        <f t="shared" si="620"/>
        <v>0.14</v>
      </c>
      <c r="AF1912" s="82" t="b">
        <f t="shared" si="621"/>
        <v>1</v>
      </c>
    </row>
    <row r="1913" spans="1:32">
      <c r="A1913" s="43" t="s">
        <v>3685</v>
      </c>
      <c r="B1913" s="19" t="s">
        <v>3035</v>
      </c>
      <c r="C1913" s="19" t="s">
        <v>4866</v>
      </c>
      <c r="D1913" s="19">
        <v>42720461</v>
      </c>
      <c r="E1913" s="58" t="str">
        <f t="shared" si="610"/>
        <v>KG-ARI-1911-00212-05082/42720461</v>
      </c>
      <c r="F1913" s="19" t="s">
        <v>3037</v>
      </c>
      <c r="G1913" s="19" t="s">
        <v>3038</v>
      </c>
      <c r="H1913" s="45">
        <v>43791</v>
      </c>
      <c r="I1913" s="46">
        <v>21</v>
      </c>
      <c r="J1913" s="46">
        <v>63</v>
      </c>
      <c r="K1913" s="67">
        <f t="shared" si="611"/>
        <v>3</v>
      </c>
      <c r="L1913" s="47">
        <v>2.55</v>
      </c>
      <c r="M1913" s="68">
        <f t="shared" si="612"/>
        <v>53.55</v>
      </c>
      <c r="N1913" s="46">
        <v>31.5</v>
      </c>
      <c r="O1913" s="46">
        <v>30</v>
      </c>
      <c r="P1913" s="46">
        <v>22.5</v>
      </c>
      <c r="Q1913" s="73">
        <f t="shared" si="613"/>
        <v>0.021</v>
      </c>
      <c r="R1913" s="67">
        <f t="shared" si="614"/>
        <v>0.45</v>
      </c>
      <c r="S1913" s="74">
        <f t="shared" si="615"/>
        <v>0.603174603174603</v>
      </c>
      <c r="T1913" s="51">
        <v>38</v>
      </c>
      <c r="U1913" s="52" t="s">
        <v>3863</v>
      </c>
      <c r="V1913" s="26">
        <f>IF(E1913="","",SUMIF(OUTBOUND!$G:$G,WMS!E1913,OUTBOUND!$L:$L))</f>
        <v>0</v>
      </c>
      <c r="W1913" s="26">
        <f>IF(E1913="","",SUMIF(OUTBOUND!$G:$G,WMS!E1913,OUTBOUND!$M:$M))</f>
        <v>0</v>
      </c>
      <c r="X1913" s="73">
        <f>IF(E1913="","",SUMIF(OUTBOUND!$G:$G,WMS!E1913,OUTBOUND!$O:$O))</f>
        <v>0</v>
      </c>
      <c r="Y1913" s="73">
        <f>IF(E1913="","",SUMIF(OUTBOUND!$G:$G,WMS!E1913,OUTBOUND!$AC:$AC))</f>
        <v>0</v>
      </c>
      <c r="Z1913" s="73">
        <f>IF(E1913="","",SUMIF(OUTBOUND!$G:$G,WMS!E1913,OUTBOUND!$P:$P))</f>
        <v>0</v>
      </c>
      <c r="AA1913" s="26">
        <f t="shared" si="616"/>
        <v>21</v>
      </c>
      <c r="AB1913" s="26">
        <f t="shared" si="617"/>
        <v>63</v>
      </c>
      <c r="AC1913" s="73">
        <f t="shared" si="618"/>
        <v>53.55</v>
      </c>
      <c r="AD1913" s="73">
        <f t="shared" si="619"/>
        <v>38</v>
      </c>
      <c r="AE1913" s="73">
        <f t="shared" si="620"/>
        <v>0.45</v>
      </c>
      <c r="AF1913" s="82" t="b">
        <f t="shared" si="621"/>
        <v>1</v>
      </c>
    </row>
    <row r="1914" spans="1:32">
      <c r="A1914" s="43" t="s">
        <v>3685</v>
      </c>
      <c r="B1914" s="19" t="s">
        <v>3035</v>
      </c>
      <c r="C1914" s="19" t="s">
        <v>4866</v>
      </c>
      <c r="D1914" s="19">
        <v>42720379</v>
      </c>
      <c r="E1914" s="58" t="str">
        <f t="shared" si="610"/>
        <v>KG-ARI-1911-00212-05082/42720379</v>
      </c>
      <c r="F1914" s="19" t="s">
        <v>3037</v>
      </c>
      <c r="G1914" s="19" t="s">
        <v>3040</v>
      </c>
      <c r="H1914" s="45">
        <v>43791</v>
      </c>
      <c r="I1914" s="46">
        <v>17</v>
      </c>
      <c r="J1914" s="46">
        <v>102</v>
      </c>
      <c r="K1914" s="67">
        <f t="shared" si="611"/>
        <v>6</v>
      </c>
      <c r="L1914" s="47">
        <v>1.75</v>
      </c>
      <c r="M1914" s="68">
        <f t="shared" si="612"/>
        <v>29.75</v>
      </c>
      <c r="N1914" s="46">
        <v>36.5</v>
      </c>
      <c r="O1914" s="46">
        <v>17.5</v>
      </c>
      <c r="P1914" s="46">
        <v>21</v>
      </c>
      <c r="Q1914" s="73">
        <f t="shared" si="613"/>
        <v>0.013</v>
      </c>
      <c r="R1914" s="67">
        <f t="shared" si="614"/>
        <v>0.23</v>
      </c>
      <c r="S1914" s="74">
        <f t="shared" si="615"/>
        <v>0.245098039215686</v>
      </c>
      <c r="T1914" s="51">
        <v>25</v>
      </c>
      <c r="U1914" s="52" t="s">
        <v>3863</v>
      </c>
      <c r="V1914" s="26">
        <f>IF(E1914="","",SUMIF(OUTBOUND!$G:$G,WMS!E1914,OUTBOUND!$L:$L))</f>
        <v>0</v>
      </c>
      <c r="W1914" s="26">
        <f>IF(E1914="","",SUMIF(OUTBOUND!$G:$G,WMS!E1914,OUTBOUND!$M:$M))</f>
        <v>0</v>
      </c>
      <c r="X1914" s="73">
        <f>IF(E1914="","",SUMIF(OUTBOUND!$G:$G,WMS!E1914,OUTBOUND!$O:$O))</f>
        <v>0</v>
      </c>
      <c r="Y1914" s="73">
        <f>IF(E1914="","",SUMIF(OUTBOUND!$G:$G,WMS!E1914,OUTBOUND!$AC:$AC))</f>
        <v>0</v>
      </c>
      <c r="Z1914" s="73">
        <f>IF(E1914="","",SUMIF(OUTBOUND!$G:$G,WMS!E1914,OUTBOUND!$P:$P))</f>
        <v>0</v>
      </c>
      <c r="AA1914" s="26">
        <f t="shared" si="616"/>
        <v>17</v>
      </c>
      <c r="AB1914" s="26">
        <f t="shared" si="617"/>
        <v>102</v>
      </c>
      <c r="AC1914" s="73">
        <f t="shared" si="618"/>
        <v>29.75</v>
      </c>
      <c r="AD1914" s="73">
        <f t="shared" si="619"/>
        <v>25</v>
      </c>
      <c r="AE1914" s="73">
        <f t="shared" si="620"/>
        <v>0.23</v>
      </c>
      <c r="AF1914" s="82" t="b">
        <f t="shared" si="621"/>
        <v>1</v>
      </c>
    </row>
    <row r="1915" spans="1:32">
      <c r="A1915" s="43" t="s">
        <v>3685</v>
      </c>
      <c r="B1915" s="19" t="s">
        <v>3035</v>
      </c>
      <c r="C1915" s="19" t="s">
        <v>4866</v>
      </c>
      <c r="D1915" s="19">
        <v>42720430</v>
      </c>
      <c r="E1915" s="58" t="str">
        <f t="shared" si="610"/>
        <v>KG-ARI-1911-00212-05082/42720430</v>
      </c>
      <c r="F1915" s="19" t="s">
        <v>3037</v>
      </c>
      <c r="G1915" s="19" t="s">
        <v>3038</v>
      </c>
      <c r="H1915" s="45">
        <v>43791</v>
      </c>
      <c r="I1915" s="46">
        <v>1</v>
      </c>
      <c r="J1915" s="46">
        <v>12</v>
      </c>
      <c r="K1915" s="67">
        <f t="shared" si="611"/>
        <v>12</v>
      </c>
      <c r="L1915" s="47">
        <v>2.5</v>
      </c>
      <c r="M1915" s="68">
        <f t="shared" si="612"/>
        <v>2.5</v>
      </c>
      <c r="N1915" s="46">
        <v>26.5</v>
      </c>
      <c r="O1915" s="46">
        <v>22</v>
      </c>
      <c r="P1915" s="46">
        <v>20</v>
      </c>
      <c r="Q1915" s="73">
        <f t="shared" si="613"/>
        <v>0.012</v>
      </c>
      <c r="R1915" s="67">
        <f t="shared" si="614"/>
        <v>0.01</v>
      </c>
      <c r="S1915" s="74">
        <f t="shared" si="615"/>
        <v>0.0833333333333333</v>
      </c>
      <c r="T1915" s="51">
        <v>1</v>
      </c>
      <c r="U1915" s="52" t="s">
        <v>4567</v>
      </c>
      <c r="V1915" s="26">
        <f>IF(E1915="","",SUMIF(OUTBOUND!$G:$G,WMS!E1915,OUTBOUND!$L:$L))</f>
        <v>0</v>
      </c>
      <c r="W1915" s="26">
        <f>IF(E1915="","",SUMIF(OUTBOUND!$G:$G,WMS!E1915,OUTBOUND!$M:$M))</f>
        <v>0</v>
      </c>
      <c r="X1915" s="73">
        <f>IF(E1915="","",SUMIF(OUTBOUND!$G:$G,WMS!E1915,OUTBOUND!$O:$O))</f>
        <v>0</v>
      </c>
      <c r="Y1915" s="73">
        <f>IF(E1915="","",SUMIF(OUTBOUND!$G:$G,WMS!E1915,OUTBOUND!$AC:$AC))</f>
        <v>0</v>
      </c>
      <c r="Z1915" s="73">
        <f>IF(E1915="","",SUMIF(OUTBOUND!$G:$G,WMS!E1915,OUTBOUND!$P:$P))</f>
        <v>0</v>
      </c>
      <c r="AA1915" s="26">
        <f t="shared" si="616"/>
        <v>1</v>
      </c>
      <c r="AB1915" s="26">
        <f t="shared" si="617"/>
        <v>12</v>
      </c>
      <c r="AC1915" s="73">
        <f t="shared" si="618"/>
        <v>2.5</v>
      </c>
      <c r="AD1915" s="73">
        <f t="shared" si="619"/>
        <v>1</v>
      </c>
      <c r="AE1915" s="73">
        <f t="shared" si="620"/>
        <v>0.01</v>
      </c>
      <c r="AF1915" s="82" t="b">
        <f t="shared" si="621"/>
        <v>1</v>
      </c>
    </row>
    <row r="1916" spans="1:32">
      <c r="A1916" s="43" t="s">
        <v>3685</v>
      </c>
      <c r="B1916" s="19" t="s">
        <v>3035</v>
      </c>
      <c r="C1916" s="19" t="s">
        <v>4866</v>
      </c>
      <c r="D1916" s="19">
        <v>42701989</v>
      </c>
      <c r="E1916" s="58" t="str">
        <f t="shared" si="610"/>
        <v>KG-ARI-1911-00212-05082/42701989</v>
      </c>
      <c r="F1916" s="19" t="s">
        <v>3037</v>
      </c>
      <c r="G1916" s="19" t="s">
        <v>3042</v>
      </c>
      <c r="H1916" s="45">
        <v>43791</v>
      </c>
      <c r="I1916" s="46">
        <v>2</v>
      </c>
      <c r="J1916" s="46">
        <v>12</v>
      </c>
      <c r="K1916" s="67">
        <f t="shared" si="611"/>
        <v>6</v>
      </c>
      <c r="L1916" s="47">
        <v>2.35</v>
      </c>
      <c r="M1916" s="68">
        <f t="shared" si="612"/>
        <v>4.7</v>
      </c>
      <c r="N1916" s="46">
        <v>45</v>
      </c>
      <c r="O1916" s="46">
        <v>26.5</v>
      </c>
      <c r="P1916" s="46">
        <v>25.5</v>
      </c>
      <c r="Q1916" s="73">
        <f t="shared" si="613"/>
        <v>0.03</v>
      </c>
      <c r="R1916" s="67">
        <f t="shared" si="614"/>
        <v>0.06</v>
      </c>
      <c r="S1916" s="74">
        <f t="shared" si="615"/>
        <v>0.166666666666667</v>
      </c>
      <c r="T1916" s="51">
        <v>2</v>
      </c>
      <c r="U1916" s="52" t="s">
        <v>4567</v>
      </c>
      <c r="V1916" s="26">
        <f>IF(E1916="","",SUMIF(OUTBOUND!$G:$G,WMS!E1916,OUTBOUND!$L:$L))</f>
        <v>0</v>
      </c>
      <c r="W1916" s="26">
        <f>IF(E1916="","",SUMIF(OUTBOUND!$G:$G,WMS!E1916,OUTBOUND!$M:$M))</f>
        <v>0</v>
      </c>
      <c r="X1916" s="73">
        <f>IF(E1916="","",SUMIF(OUTBOUND!$G:$G,WMS!E1916,OUTBOUND!$O:$O))</f>
        <v>0</v>
      </c>
      <c r="Y1916" s="73">
        <f>IF(E1916="","",SUMIF(OUTBOUND!$G:$G,WMS!E1916,OUTBOUND!$AC:$AC))</f>
        <v>0</v>
      </c>
      <c r="Z1916" s="73">
        <f>IF(E1916="","",SUMIF(OUTBOUND!$G:$G,WMS!E1916,OUTBOUND!$P:$P))</f>
        <v>0</v>
      </c>
      <c r="AA1916" s="26">
        <f t="shared" si="616"/>
        <v>2</v>
      </c>
      <c r="AB1916" s="26">
        <f t="shared" si="617"/>
        <v>12</v>
      </c>
      <c r="AC1916" s="73">
        <f t="shared" si="618"/>
        <v>4.7</v>
      </c>
      <c r="AD1916" s="73">
        <f t="shared" si="619"/>
        <v>2</v>
      </c>
      <c r="AE1916" s="73">
        <f t="shared" si="620"/>
        <v>0.06</v>
      </c>
      <c r="AF1916" s="82" t="b">
        <f t="shared" si="621"/>
        <v>1</v>
      </c>
    </row>
    <row r="1917" spans="1:32">
      <c r="A1917" s="43" t="s">
        <v>3685</v>
      </c>
      <c r="B1917" s="19" t="s">
        <v>3035</v>
      </c>
      <c r="C1917" s="19" t="s">
        <v>4866</v>
      </c>
      <c r="D1917" s="19">
        <v>42726715</v>
      </c>
      <c r="E1917" s="58" t="str">
        <f t="shared" si="610"/>
        <v>KG-ARI-1911-00212-05082/42726715</v>
      </c>
      <c r="F1917" s="19" t="s">
        <v>3037</v>
      </c>
      <c r="G1917" s="19" t="s">
        <v>3038</v>
      </c>
      <c r="H1917" s="45">
        <v>43791</v>
      </c>
      <c r="I1917" s="46">
        <v>5</v>
      </c>
      <c r="J1917" s="46">
        <v>30</v>
      </c>
      <c r="K1917" s="67">
        <f t="shared" si="611"/>
        <v>6</v>
      </c>
      <c r="L1917" s="47">
        <v>2.8</v>
      </c>
      <c r="M1917" s="68">
        <f t="shared" si="612"/>
        <v>14</v>
      </c>
      <c r="N1917" s="46">
        <v>41.5</v>
      </c>
      <c r="O1917" s="46">
        <v>32</v>
      </c>
      <c r="P1917" s="46">
        <v>23.5</v>
      </c>
      <c r="Q1917" s="73">
        <f t="shared" si="613"/>
        <v>0.031</v>
      </c>
      <c r="R1917" s="67">
        <f t="shared" si="614"/>
        <v>0.16</v>
      </c>
      <c r="S1917" s="74">
        <f t="shared" si="615"/>
        <v>0.233333333333333</v>
      </c>
      <c r="T1917" s="51">
        <v>7</v>
      </c>
      <c r="U1917" s="52" t="s">
        <v>4567</v>
      </c>
      <c r="V1917" s="26">
        <f>IF(E1917="","",SUMIF(OUTBOUND!$G:$G,WMS!E1917,OUTBOUND!$L:$L))</f>
        <v>0</v>
      </c>
      <c r="W1917" s="26">
        <f>IF(E1917="","",SUMIF(OUTBOUND!$G:$G,WMS!E1917,OUTBOUND!$M:$M))</f>
        <v>0</v>
      </c>
      <c r="X1917" s="73">
        <f>IF(E1917="","",SUMIF(OUTBOUND!$G:$G,WMS!E1917,OUTBOUND!$O:$O))</f>
        <v>0</v>
      </c>
      <c r="Y1917" s="73">
        <f>IF(E1917="","",SUMIF(OUTBOUND!$G:$G,WMS!E1917,OUTBOUND!$AC:$AC))</f>
        <v>0</v>
      </c>
      <c r="Z1917" s="73">
        <f>IF(E1917="","",SUMIF(OUTBOUND!$G:$G,WMS!E1917,OUTBOUND!$P:$P))</f>
        <v>0</v>
      </c>
      <c r="AA1917" s="26">
        <f t="shared" si="616"/>
        <v>5</v>
      </c>
      <c r="AB1917" s="26">
        <f t="shared" si="617"/>
        <v>30</v>
      </c>
      <c r="AC1917" s="73">
        <f t="shared" si="618"/>
        <v>14</v>
      </c>
      <c r="AD1917" s="73">
        <f t="shared" si="619"/>
        <v>7</v>
      </c>
      <c r="AE1917" s="73">
        <f t="shared" si="620"/>
        <v>0.16</v>
      </c>
      <c r="AF1917" s="82" t="b">
        <f t="shared" si="621"/>
        <v>1</v>
      </c>
    </row>
    <row r="1918" spans="1:32">
      <c r="A1918" s="43" t="s">
        <v>3685</v>
      </c>
      <c r="B1918" s="19" t="s">
        <v>3035</v>
      </c>
      <c r="C1918" s="19" t="s">
        <v>4866</v>
      </c>
      <c r="D1918" s="19">
        <v>42720454</v>
      </c>
      <c r="E1918" s="58" t="str">
        <f t="shared" si="610"/>
        <v>KG-ARI-1911-00212-05082/42720454</v>
      </c>
      <c r="F1918" s="19" t="s">
        <v>3037</v>
      </c>
      <c r="G1918" s="19" t="s">
        <v>3038</v>
      </c>
      <c r="H1918" s="45">
        <v>43791</v>
      </c>
      <c r="I1918" s="46">
        <v>23</v>
      </c>
      <c r="J1918" s="46">
        <v>69</v>
      </c>
      <c r="K1918" s="67">
        <f t="shared" si="611"/>
        <v>3</v>
      </c>
      <c r="L1918" s="47">
        <v>2.2</v>
      </c>
      <c r="M1918" s="68">
        <f t="shared" si="612"/>
        <v>50.6</v>
      </c>
      <c r="N1918" s="46">
        <v>36</v>
      </c>
      <c r="O1918" s="46">
        <v>36</v>
      </c>
      <c r="P1918" s="46">
        <v>26</v>
      </c>
      <c r="Q1918" s="73">
        <f t="shared" si="613"/>
        <v>0.034</v>
      </c>
      <c r="R1918" s="67">
        <f t="shared" si="614"/>
        <v>0.78</v>
      </c>
      <c r="S1918" s="74">
        <f t="shared" si="615"/>
        <v>0.217391304347826</v>
      </c>
      <c r="T1918" s="51">
        <v>15</v>
      </c>
      <c r="U1918" s="52" t="s">
        <v>3684</v>
      </c>
      <c r="V1918" s="26">
        <f>IF(E1918="","",SUMIF(OUTBOUND!$G:$G,WMS!E1918,OUTBOUND!$L:$L))</f>
        <v>0</v>
      </c>
      <c r="W1918" s="26">
        <f>IF(E1918="","",SUMIF(OUTBOUND!$G:$G,WMS!E1918,OUTBOUND!$M:$M))</f>
        <v>0</v>
      </c>
      <c r="X1918" s="73">
        <f>IF(E1918="","",SUMIF(OUTBOUND!$G:$G,WMS!E1918,OUTBOUND!$O:$O))</f>
        <v>0</v>
      </c>
      <c r="Y1918" s="73">
        <f>IF(E1918="","",SUMIF(OUTBOUND!$G:$G,WMS!E1918,OUTBOUND!$AC:$AC))</f>
        <v>0</v>
      </c>
      <c r="Z1918" s="73">
        <f>IF(E1918="","",SUMIF(OUTBOUND!$G:$G,WMS!E1918,OUTBOUND!$P:$P))</f>
        <v>0</v>
      </c>
      <c r="AA1918" s="26">
        <f t="shared" si="616"/>
        <v>23</v>
      </c>
      <c r="AB1918" s="26">
        <f t="shared" si="617"/>
        <v>69</v>
      </c>
      <c r="AC1918" s="73">
        <f t="shared" si="618"/>
        <v>50.6</v>
      </c>
      <c r="AD1918" s="73">
        <f t="shared" si="619"/>
        <v>15</v>
      </c>
      <c r="AE1918" s="73">
        <f t="shared" si="620"/>
        <v>0.78</v>
      </c>
      <c r="AF1918" s="82" t="b">
        <f t="shared" si="621"/>
        <v>1</v>
      </c>
    </row>
    <row r="1919" spans="1:32">
      <c r="A1919" s="43" t="s">
        <v>3685</v>
      </c>
      <c r="B1919" s="19" t="s">
        <v>3035</v>
      </c>
      <c r="C1919" s="19" t="s">
        <v>4866</v>
      </c>
      <c r="D1919" s="19">
        <v>42720423</v>
      </c>
      <c r="E1919" s="58" t="str">
        <f t="shared" si="610"/>
        <v>KG-ARI-1911-00212-05082/42720423</v>
      </c>
      <c r="F1919" s="19" t="s">
        <v>3037</v>
      </c>
      <c r="G1919" s="19" t="s">
        <v>3038</v>
      </c>
      <c r="H1919" s="45">
        <v>43791</v>
      </c>
      <c r="I1919" s="46">
        <v>6</v>
      </c>
      <c r="J1919" s="46">
        <v>72</v>
      </c>
      <c r="K1919" s="67">
        <f t="shared" si="611"/>
        <v>12</v>
      </c>
      <c r="L1919" s="47">
        <v>1.67</v>
      </c>
      <c r="M1919" s="68">
        <f t="shared" si="612"/>
        <v>10.02</v>
      </c>
      <c r="N1919" s="46">
        <v>29.5</v>
      </c>
      <c r="O1919" s="46">
        <v>22.5</v>
      </c>
      <c r="P1919" s="46">
        <v>25</v>
      </c>
      <c r="Q1919" s="73">
        <f t="shared" si="613"/>
        <v>0.017</v>
      </c>
      <c r="R1919" s="67">
        <f t="shared" si="614"/>
        <v>0.1</v>
      </c>
      <c r="S1919" s="74">
        <f t="shared" si="615"/>
        <v>0.0694444444444444</v>
      </c>
      <c r="T1919" s="51">
        <v>5</v>
      </c>
      <c r="U1919" s="52" t="s">
        <v>4567</v>
      </c>
      <c r="V1919" s="26">
        <f>IF(E1919="","",SUMIF(OUTBOUND!$G:$G,WMS!E1919,OUTBOUND!$L:$L))</f>
        <v>0</v>
      </c>
      <c r="W1919" s="26">
        <f>IF(E1919="","",SUMIF(OUTBOUND!$G:$G,WMS!E1919,OUTBOUND!$M:$M))</f>
        <v>0</v>
      </c>
      <c r="X1919" s="73">
        <f>IF(E1919="","",SUMIF(OUTBOUND!$G:$G,WMS!E1919,OUTBOUND!$O:$O))</f>
        <v>0</v>
      </c>
      <c r="Y1919" s="73">
        <f>IF(E1919="","",SUMIF(OUTBOUND!$G:$G,WMS!E1919,OUTBOUND!$AC:$AC))</f>
        <v>0</v>
      </c>
      <c r="Z1919" s="73">
        <f>IF(E1919="","",SUMIF(OUTBOUND!$G:$G,WMS!E1919,OUTBOUND!$P:$P))</f>
        <v>0</v>
      </c>
      <c r="AA1919" s="26">
        <f t="shared" si="616"/>
        <v>6</v>
      </c>
      <c r="AB1919" s="26">
        <f t="shared" si="617"/>
        <v>72</v>
      </c>
      <c r="AC1919" s="73">
        <f t="shared" si="618"/>
        <v>10.02</v>
      </c>
      <c r="AD1919" s="73">
        <f t="shared" si="619"/>
        <v>5</v>
      </c>
      <c r="AE1919" s="73">
        <f t="shared" si="620"/>
        <v>0.1</v>
      </c>
      <c r="AF1919" s="82" t="b">
        <f t="shared" si="621"/>
        <v>1</v>
      </c>
    </row>
    <row r="1920" spans="1:32">
      <c r="A1920" s="43" t="s">
        <v>3685</v>
      </c>
      <c r="B1920" s="19" t="s">
        <v>3044</v>
      </c>
      <c r="C1920" s="19" t="s">
        <v>4878</v>
      </c>
      <c r="D1920" s="19">
        <v>42616597</v>
      </c>
      <c r="E1920" s="58" t="str">
        <f t="shared" si="610"/>
        <v>KG-ARI-2003-00225-05800/42616597</v>
      </c>
      <c r="F1920" s="19" t="s">
        <v>3046</v>
      </c>
      <c r="G1920" s="19" t="s">
        <v>3047</v>
      </c>
      <c r="H1920" s="45">
        <v>43791</v>
      </c>
      <c r="I1920" s="46">
        <v>4</v>
      </c>
      <c r="J1920" s="46">
        <v>24</v>
      </c>
      <c r="K1920" s="67">
        <f t="shared" si="611"/>
        <v>6</v>
      </c>
      <c r="L1920" s="47">
        <v>5.05</v>
      </c>
      <c r="M1920" s="68">
        <f t="shared" si="612"/>
        <v>20.2</v>
      </c>
      <c r="N1920" s="46">
        <v>29.5</v>
      </c>
      <c r="O1920" s="46">
        <v>24.5</v>
      </c>
      <c r="P1920" s="46">
        <v>23</v>
      </c>
      <c r="Q1920" s="73">
        <f t="shared" si="613"/>
        <v>0.017</v>
      </c>
      <c r="R1920" s="67">
        <f t="shared" si="614"/>
        <v>0.07</v>
      </c>
      <c r="S1920" s="74">
        <f t="shared" si="615"/>
        <v>0.633333333333333</v>
      </c>
      <c r="T1920" s="51">
        <v>15.2</v>
      </c>
      <c r="U1920" s="52" t="s">
        <v>3684</v>
      </c>
      <c r="V1920" s="26">
        <f>IF(E1920="","",SUMIF(OUTBOUND!$G:$G,WMS!E1920,OUTBOUND!$L:$L))</f>
        <v>0</v>
      </c>
      <c r="W1920" s="26">
        <f>IF(E1920="","",SUMIF(OUTBOUND!$G:$G,WMS!E1920,OUTBOUND!$M:$M))</f>
        <v>0</v>
      </c>
      <c r="X1920" s="73">
        <f>IF(E1920="","",SUMIF(OUTBOUND!$G:$G,WMS!E1920,OUTBOUND!$O:$O))</f>
        <v>0</v>
      </c>
      <c r="Y1920" s="73">
        <f>IF(E1920="","",SUMIF(OUTBOUND!$G:$G,WMS!E1920,OUTBOUND!$AC:$AC))</f>
        <v>0</v>
      </c>
      <c r="Z1920" s="73">
        <f>IF(E1920="","",SUMIF(OUTBOUND!$G:$G,WMS!E1920,OUTBOUND!$P:$P))</f>
        <v>0</v>
      </c>
      <c r="AA1920" s="26">
        <f t="shared" si="616"/>
        <v>4</v>
      </c>
      <c r="AB1920" s="26">
        <f t="shared" si="617"/>
        <v>24</v>
      </c>
      <c r="AC1920" s="73">
        <f t="shared" si="618"/>
        <v>20.2</v>
      </c>
      <c r="AD1920" s="73">
        <f t="shared" si="619"/>
        <v>15.2</v>
      </c>
      <c r="AE1920" s="73">
        <f t="shared" si="620"/>
        <v>0.07</v>
      </c>
      <c r="AF1920" s="82" t="b">
        <f t="shared" si="621"/>
        <v>1</v>
      </c>
    </row>
    <row r="1921" spans="1:32">
      <c r="A1921" s="43" t="s">
        <v>3685</v>
      </c>
      <c r="B1921" s="19" t="s">
        <v>3044</v>
      </c>
      <c r="C1921" s="19" t="s">
        <v>4878</v>
      </c>
      <c r="D1921" s="19">
        <v>42431763</v>
      </c>
      <c r="E1921" s="58" t="str">
        <f t="shared" si="610"/>
        <v>KG-ARI-2003-00225-05800/42431763</v>
      </c>
      <c r="F1921" s="19" t="s">
        <v>3046</v>
      </c>
      <c r="G1921" s="19" t="s">
        <v>3048</v>
      </c>
      <c r="H1921" s="45">
        <v>43791</v>
      </c>
      <c r="I1921" s="46">
        <v>3</v>
      </c>
      <c r="J1921" s="46">
        <v>18</v>
      </c>
      <c r="K1921" s="67">
        <f t="shared" si="611"/>
        <v>6</v>
      </c>
      <c r="L1921" s="47">
        <v>4.55</v>
      </c>
      <c r="M1921" s="68">
        <f t="shared" si="612"/>
        <v>13.65</v>
      </c>
      <c r="N1921" s="46">
        <v>29.5</v>
      </c>
      <c r="O1921" s="46">
        <v>24.5</v>
      </c>
      <c r="P1921" s="46">
        <v>23.5</v>
      </c>
      <c r="Q1921" s="73">
        <f t="shared" si="613"/>
        <v>0.017</v>
      </c>
      <c r="R1921" s="67">
        <f t="shared" si="614"/>
        <v>0.05</v>
      </c>
      <c r="S1921" s="74">
        <f t="shared" si="615"/>
        <v>0.516666666666667</v>
      </c>
      <c r="T1921" s="51">
        <v>9.3</v>
      </c>
      <c r="U1921" s="52" t="s">
        <v>3684</v>
      </c>
      <c r="V1921" s="26">
        <f>IF(E1921="","",SUMIF(OUTBOUND!$G:$G,WMS!E1921,OUTBOUND!$L:$L))</f>
        <v>0</v>
      </c>
      <c r="W1921" s="26">
        <f>IF(E1921="","",SUMIF(OUTBOUND!$G:$G,WMS!E1921,OUTBOUND!$M:$M))</f>
        <v>0</v>
      </c>
      <c r="X1921" s="73">
        <f>IF(E1921="","",SUMIF(OUTBOUND!$G:$G,WMS!E1921,OUTBOUND!$O:$O))</f>
        <v>0</v>
      </c>
      <c r="Y1921" s="73">
        <f>IF(E1921="","",SUMIF(OUTBOUND!$G:$G,WMS!E1921,OUTBOUND!$AC:$AC))</f>
        <v>0</v>
      </c>
      <c r="Z1921" s="73">
        <f>IF(E1921="","",SUMIF(OUTBOUND!$G:$G,WMS!E1921,OUTBOUND!$P:$P))</f>
        <v>0</v>
      </c>
      <c r="AA1921" s="26">
        <f t="shared" si="616"/>
        <v>3</v>
      </c>
      <c r="AB1921" s="26">
        <f t="shared" si="617"/>
        <v>18</v>
      </c>
      <c r="AC1921" s="73">
        <f t="shared" si="618"/>
        <v>13.65</v>
      </c>
      <c r="AD1921" s="73">
        <f t="shared" si="619"/>
        <v>9.3</v>
      </c>
      <c r="AE1921" s="73">
        <f t="shared" si="620"/>
        <v>0.05</v>
      </c>
      <c r="AF1921" s="82" t="b">
        <f t="shared" si="621"/>
        <v>1</v>
      </c>
    </row>
    <row r="1922" spans="1:33">
      <c r="A1922" s="61" t="s">
        <v>3685</v>
      </c>
      <c r="B1922" s="62" t="s">
        <v>3044</v>
      </c>
      <c r="C1922" s="62" t="s">
        <v>4878</v>
      </c>
      <c r="D1922" s="62">
        <v>42185093</v>
      </c>
      <c r="E1922" s="58" t="str">
        <f t="shared" si="610"/>
        <v>KG-ARI-2003-00225-05800/42185093</v>
      </c>
      <c r="F1922" s="19" t="s">
        <v>3046</v>
      </c>
      <c r="G1922" s="19" t="s">
        <v>3049</v>
      </c>
      <c r="H1922" s="45">
        <v>43791</v>
      </c>
      <c r="I1922" s="46">
        <v>2</v>
      </c>
      <c r="J1922" s="46">
        <v>12</v>
      </c>
      <c r="K1922" s="67">
        <f t="shared" si="611"/>
        <v>6</v>
      </c>
      <c r="L1922" s="47">
        <v>3</v>
      </c>
      <c r="M1922" s="68">
        <f t="shared" si="612"/>
        <v>6</v>
      </c>
      <c r="N1922" s="46">
        <v>24</v>
      </c>
      <c r="O1922" s="46">
        <v>20.5</v>
      </c>
      <c r="P1922" s="46">
        <v>27.5</v>
      </c>
      <c r="Q1922" s="73">
        <f t="shared" si="613"/>
        <v>0.014</v>
      </c>
      <c r="R1922" s="67">
        <f t="shared" si="614"/>
        <v>0.03</v>
      </c>
      <c r="S1922" s="74">
        <f t="shared" si="615"/>
        <v>0.383333333333333</v>
      </c>
      <c r="T1922" s="51">
        <v>4.6</v>
      </c>
      <c r="U1922" s="52" t="s">
        <v>3684</v>
      </c>
      <c r="V1922" s="26">
        <f>IF(E1922="","",SUMIF(OUTBOUND!$G:$G,WMS!E1922,OUTBOUND!$L:$L))</f>
        <v>2</v>
      </c>
      <c r="W1922" s="26">
        <f>IF(E1922="","",SUMIF(OUTBOUND!$G:$G,WMS!E1922,OUTBOUND!$M:$M))</f>
        <v>12</v>
      </c>
      <c r="X1922" s="73">
        <f>IF(E1922="","",SUMIF(OUTBOUND!$G:$G,WMS!E1922,OUTBOUND!$O:$O))</f>
        <v>6</v>
      </c>
      <c r="Y1922" s="73">
        <f>IF(E1922="","",SUMIF(OUTBOUND!$G:$G,WMS!E1922,OUTBOUND!$AC:$AC))</f>
        <v>4.6</v>
      </c>
      <c r="Z1922" s="73">
        <f>IF(E1922="","",SUMIF(OUTBOUND!$G:$G,WMS!E1922,OUTBOUND!$P:$P))</f>
        <v>0.028</v>
      </c>
      <c r="AA1922" s="26">
        <f t="shared" si="616"/>
        <v>0</v>
      </c>
      <c r="AB1922" s="26">
        <f t="shared" si="617"/>
        <v>0</v>
      </c>
      <c r="AC1922" s="73">
        <f t="shared" si="618"/>
        <v>0</v>
      </c>
      <c r="AD1922" s="73">
        <f t="shared" si="619"/>
        <v>0</v>
      </c>
      <c r="AE1922" s="73">
        <f t="shared" si="620"/>
        <v>0.002</v>
      </c>
      <c r="AF1922" s="82" t="e">
        <f t="shared" si="621"/>
        <v>#DIV/0!</v>
      </c>
      <c r="AG1922" s="60" t="s">
        <v>3310</v>
      </c>
    </row>
    <row r="1923" spans="1:32">
      <c r="A1923" s="43" t="s">
        <v>3685</v>
      </c>
      <c r="B1923" s="19" t="s">
        <v>3035</v>
      </c>
      <c r="C1923" s="19" t="s">
        <v>4866</v>
      </c>
      <c r="D1923" s="19">
        <v>42745631</v>
      </c>
      <c r="E1923" s="58" t="str">
        <f t="shared" si="610"/>
        <v>KG-ARI-1911-00212-05082/42745631</v>
      </c>
      <c r="F1923" s="19" t="s">
        <v>3051</v>
      </c>
      <c r="G1923" s="19" t="s">
        <v>3052</v>
      </c>
      <c r="H1923" s="45">
        <v>43791</v>
      </c>
      <c r="I1923" s="46">
        <v>5</v>
      </c>
      <c r="J1923" s="46">
        <v>30</v>
      </c>
      <c r="K1923" s="67">
        <f t="shared" si="611"/>
        <v>6</v>
      </c>
      <c r="L1923" s="47">
        <v>1.8</v>
      </c>
      <c r="M1923" s="68">
        <f t="shared" si="612"/>
        <v>9</v>
      </c>
      <c r="N1923" s="46">
        <v>26.5</v>
      </c>
      <c r="O1923" s="46">
        <v>26</v>
      </c>
      <c r="P1923" s="46">
        <v>31.5</v>
      </c>
      <c r="Q1923" s="73">
        <f t="shared" si="613"/>
        <v>0.022</v>
      </c>
      <c r="R1923" s="67">
        <f t="shared" si="614"/>
        <v>0.11</v>
      </c>
      <c r="S1923" s="74">
        <f t="shared" si="615"/>
        <v>0.133333333333333</v>
      </c>
      <c r="T1923" s="51">
        <v>4</v>
      </c>
      <c r="U1923" s="52" t="s">
        <v>4567</v>
      </c>
      <c r="V1923" s="26">
        <f>IF(E1923="","",SUMIF(OUTBOUND!$G:$G,WMS!E1923,OUTBOUND!$L:$L))</f>
        <v>0</v>
      </c>
      <c r="W1923" s="26">
        <f>IF(E1923="","",SUMIF(OUTBOUND!$G:$G,WMS!E1923,OUTBOUND!$M:$M))</f>
        <v>0</v>
      </c>
      <c r="X1923" s="73">
        <f>IF(E1923="","",SUMIF(OUTBOUND!$G:$G,WMS!E1923,OUTBOUND!$O:$O))</f>
        <v>0</v>
      </c>
      <c r="Y1923" s="73">
        <f>IF(E1923="","",SUMIF(OUTBOUND!$G:$G,WMS!E1923,OUTBOUND!$AC:$AC))</f>
        <v>0</v>
      </c>
      <c r="Z1923" s="73">
        <f>IF(E1923="","",SUMIF(OUTBOUND!$G:$G,WMS!E1923,OUTBOUND!$P:$P))</f>
        <v>0</v>
      </c>
      <c r="AA1923" s="26">
        <f t="shared" si="616"/>
        <v>5</v>
      </c>
      <c r="AB1923" s="26">
        <f t="shared" si="617"/>
        <v>30</v>
      </c>
      <c r="AC1923" s="73">
        <f t="shared" si="618"/>
        <v>9</v>
      </c>
      <c r="AD1923" s="73">
        <f t="shared" si="619"/>
        <v>4</v>
      </c>
      <c r="AE1923" s="73">
        <f t="shared" si="620"/>
        <v>0.11</v>
      </c>
      <c r="AF1923" s="82" t="b">
        <f t="shared" si="621"/>
        <v>1</v>
      </c>
    </row>
    <row r="1924" spans="1:32">
      <c r="A1924" s="43" t="s">
        <v>3685</v>
      </c>
      <c r="B1924" s="19" t="s">
        <v>3054</v>
      </c>
      <c r="C1924" s="19" t="s">
        <v>4879</v>
      </c>
      <c r="D1924" s="19">
        <v>42609315</v>
      </c>
      <c r="E1924" s="58" t="str">
        <f t="shared" si="610"/>
        <v>KG-ARI-2003-00225-05786/42609315</v>
      </c>
      <c r="F1924" s="19" t="s">
        <v>3056</v>
      </c>
      <c r="G1924" s="19" t="s">
        <v>3057</v>
      </c>
      <c r="H1924" s="45">
        <v>43791</v>
      </c>
      <c r="I1924" s="46">
        <v>1</v>
      </c>
      <c r="J1924" s="46">
        <v>12</v>
      </c>
      <c r="K1924" s="67">
        <f t="shared" si="611"/>
        <v>12</v>
      </c>
      <c r="L1924" s="47">
        <v>2</v>
      </c>
      <c r="M1924" s="68">
        <f t="shared" si="612"/>
        <v>2</v>
      </c>
      <c r="N1924" s="46">
        <v>31</v>
      </c>
      <c r="O1924" s="46">
        <v>17</v>
      </c>
      <c r="P1924" s="46">
        <v>19</v>
      </c>
      <c r="Q1924" s="73">
        <f t="shared" si="613"/>
        <v>0.01</v>
      </c>
      <c r="R1924" s="67">
        <f t="shared" si="614"/>
        <v>0.01</v>
      </c>
      <c r="S1924" s="74">
        <f t="shared" si="615"/>
        <v>0.116666666666667</v>
      </c>
      <c r="T1924" s="51">
        <v>1.4</v>
      </c>
      <c r="U1924" s="52" t="s">
        <v>3684</v>
      </c>
      <c r="V1924" s="26">
        <f>IF(E1924="","",SUMIF(OUTBOUND!$G:$G,WMS!E1924,OUTBOUND!$L:$L))</f>
        <v>0</v>
      </c>
      <c r="W1924" s="26">
        <f>IF(E1924="","",SUMIF(OUTBOUND!$G:$G,WMS!E1924,OUTBOUND!$M:$M))</f>
        <v>0</v>
      </c>
      <c r="X1924" s="73">
        <f>IF(E1924="","",SUMIF(OUTBOUND!$G:$G,WMS!E1924,OUTBOUND!$O:$O))</f>
        <v>0</v>
      </c>
      <c r="Y1924" s="73">
        <f>IF(E1924="","",SUMIF(OUTBOUND!$G:$G,WMS!E1924,OUTBOUND!$AC:$AC))</f>
        <v>0</v>
      </c>
      <c r="Z1924" s="73">
        <f>IF(E1924="","",SUMIF(OUTBOUND!$G:$G,WMS!E1924,OUTBOUND!$P:$P))</f>
        <v>0</v>
      </c>
      <c r="AA1924" s="26">
        <f t="shared" si="616"/>
        <v>1</v>
      </c>
      <c r="AB1924" s="26">
        <f t="shared" si="617"/>
        <v>12</v>
      </c>
      <c r="AC1924" s="73">
        <f t="shared" si="618"/>
        <v>2</v>
      </c>
      <c r="AD1924" s="73">
        <f t="shared" si="619"/>
        <v>1.4</v>
      </c>
      <c r="AE1924" s="73">
        <f t="shared" si="620"/>
        <v>0.01</v>
      </c>
      <c r="AF1924" s="82" t="b">
        <f t="shared" si="621"/>
        <v>1</v>
      </c>
    </row>
    <row r="1925" spans="1:32">
      <c r="A1925" s="43" t="s">
        <v>3685</v>
      </c>
      <c r="B1925" s="19" t="s">
        <v>3054</v>
      </c>
      <c r="C1925" s="19" t="s">
        <v>4879</v>
      </c>
      <c r="D1925" s="19">
        <v>42066224</v>
      </c>
      <c r="E1925" s="58" t="str">
        <f t="shared" si="610"/>
        <v>KG-ARI-2003-00225-05786/42066224</v>
      </c>
      <c r="F1925" s="19" t="s">
        <v>3056</v>
      </c>
      <c r="G1925" s="19" t="s">
        <v>3058</v>
      </c>
      <c r="H1925" s="45">
        <v>43791</v>
      </c>
      <c r="I1925" s="46">
        <v>1</v>
      </c>
      <c r="J1925" s="46">
        <v>10</v>
      </c>
      <c r="K1925" s="67">
        <f t="shared" si="611"/>
        <v>10</v>
      </c>
      <c r="L1925" s="47">
        <v>0.5</v>
      </c>
      <c r="M1925" s="68">
        <f t="shared" si="612"/>
        <v>0.5</v>
      </c>
      <c r="N1925" s="46">
        <v>56.5</v>
      </c>
      <c r="O1925" s="46">
        <v>16</v>
      </c>
      <c r="P1925" s="46">
        <v>9</v>
      </c>
      <c r="Q1925" s="73">
        <f t="shared" si="613"/>
        <v>0.008</v>
      </c>
      <c r="R1925" s="67">
        <f t="shared" si="614"/>
        <v>0.01</v>
      </c>
      <c r="S1925" s="74">
        <f t="shared" si="615"/>
        <v>0.035</v>
      </c>
      <c r="T1925" s="51">
        <v>0.35</v>
      </c>
      <c r="U1925" s="52" t="s">
        <v>3684</v>
      </c>
      <c r="V1925" s="26">
        <f>IF(E1925="","",SUMIF(OUTBOUND!$G:$G,WMS!E1925,OUTBOUND!$L:$L))</f>
        <v>0</v>
      </c>
      <c r="W1925" s="26">
        <f>IF(E1925="","",SUMIF(OUTBOUND!$G:$G,WMS!E1925,OUTBOUND!$M:$M))</f>
        <v>0</v>
      </c>
      <c r="X1925" s="73">
        <f>IF(E1925="","",SUMIF(OUTBOUND!$G:$G,WMS!E1925,OUTBOUND!$O:$O))</f>
        <v>0</v>
      </c>
      <c r="Y1925" s="73">
        <f>IF(E1925="","",SUMIF(OUTBOUND!$G:$G,WMS!E1925,OUTBOUND!$AC:$AC))</f>
        <v>0</v>
      </c>
      <c r="Z1925" s="73">
        <f>IF(E1925="","",SUMIF(OUTBOUND!$G:$G,WMS!E1925,OUTBOUND!$P:$P))</f>
        <v>0</v>
      </c>
      <c r="AA1925" s="26">
        <f t="shared" si="616"/>
        <v>1</v>
      </c>
      <c r="AB1925" s="26">
        <f t="shared" si="617"/>
        <v>10</v>
      </c>
      <c r="AC1925" s="73">
        <f t="shared" si="618"/>
        <v>0.5</v>
      </c>
      <c r="AD1925" s="73">
        <f t="shared" si="619"/>
        <v>0.35</v>
      </c>
      <c r="AE1925" s="73">
        <f t="shared" si="620"/>
        <v>0.01</v>
      </c>
      <c r="AF1925" s="82" t="b">
        <f t="shared" si="621"/>
        <v>1</v>
      </c>
    </row>
    <row r="1926" spans="1:32">
      <c r="A1926" s="43" t="s">
        <v>3685</v>
      </c>
      <c r="B1926" s="19" t="s">
        <v>3060</v>
      </c>
      <c r="C1926" s="19" t="s">
        <v>4880</v>
      </c>
      <c r="D1926" s="19" t="s">
        <v>4881</v>
      </c>
      <c r="E1926" s="58" t="str">
        <f t="shared" si="610"/>
        <v>KG-ARI-2003-00225-05820/42846963</v>
      </c>
      <c r="F1926" s="19" t="s">
        <v>3062</v>
      </c>
      <c r="G1926" s="19" t="s">
        <v>3063</v>
      </c>
      <c r="H1926" s="45">
        <v>43797</v>
      </c>
      <c r="I1926" s="46">
        <v>4</v>
      </c>
      <c r="J1926" s="46">
        <v>96</v>
      </c>
      <c r="K1926" s="67">
        <f t="shared" si="611"/>
        <v>24</v>
      </c>
      <c r="L1926" s="47">
        <v>1.84</v>
      </c>
      <c r="M1926" s="68">
        <f t="shared" si="612"/>
        <v>7.36</v>
      </c>
      <c r="N1926" s="46">
        <v>20.5</v>
      </c>
      <c r="O1926" s="46">
        <v>18.5</v>
      </c>
      <c r="P1926" s="46">
        <v>15.5</v>
      </c>
      <c r="Q1926" s="73">
        <f t="shared" si="613"/>
        <v>0.006</v>
      </c>
      <c r="R1926" s="67">
        <f t="shared" si="614"/>
        <v>0.02</v>
      </c>
      <c r="S1926" s="74">
        <f t="shared" si="615"/>
        <v>0.0683333333333333</v>
      </c>
      <c r="T1926" s="51">
        <v>6.56</v>
      </c>
      <c r="U1926" s="52" t="s">
        <v>4882</v>
      </c>
      <c r="V1926" s="26">
        <f>IF(E1926="","",SUMIF(OUTBOUND!$G:$G,WMS!E1926,OUTBOUND!$L:$L))</f>
        <v>0</v>
      </c>
      <c r="W1926" s="26">
        <f>IF(E1926="","",SUMIF(OUTBOUND!$G:$G,WMS!E1926,OUTBOUND!$M:$M))</f>
        <v>0</v>
      </c>
      <c r="X1926" s="73">
        <f>IF(E1926="","",SUMIF(OUTBOUND!$G:$G,WMS!E1926,OUTBOUND!$O:$O))</f>
        <v>0</v>
      </c>
      <c r="Y1926" s="73">
        <f>IF(E1926="","",SUMIF(OUTBOUND!$G:$G,WMS!E1926,OUTBOUND!$AC:$AC))</f>
        <v>0</v>
      </c>
      <c r="Z1926" s="73">
        <f>IF(E1926="","",SUMIF(OUTBOUND!$G:$G,WMS!E1926,OUTBOUND!$P:$P))</f>
        <v>0</v>
      </c>
      <c r="AA1926" s="26">
        <f t="shared" si="616"/>
        <v>4</v>
      </c>
      <c r="AB1926" s="26">
        <f t="shared" si="617"/>
        <v>96</v>
      </c>
      <c r="AC1926" s="73">
        <f t="shared" si="618"/>
        <v>7.36</v>
      </c>
      <c r="AD1926" s="73">
        <f t="shared" si="619"/>
        <v>6.56</v>
      </c>
      <c r="AE1926" s="73">
        <f t="shared" si="620"/>
        <v>0.02</v>
      </c>
      <c r="AF1926" s="82" t="b">
        <f t="shared" si="621"/>
        <v>1</v>
      </c>
    </row>
    <row r="1927" spans="1:32">
      <c r="A1927" s="43" t="s">
        <v>3685</v>
      </c>
      <c r="B1927" s="19" t="s">
        <v>3060</v>
      </c>
      <c r="C1927" s="19" t="s">
        <v>4880</v>
      </c>
      <c r="D1927" s="19" t="s">
        <v>4883</v>
      </c>
      <c r="E1927" s="58" t="str">
        <f t="shared" si="610"/>
        <v>KG-ARI-2003-00225-05820/42837022</v>
      </c>
      <c r="F1927" s="19" t="s">
        <v>3062</v>
      </c>
      <c r="G1927" s="19" t="s">
        <v>3064</v>
      </c>
      <c r="H1927" s="45">
        <v>43797</v>
      </c>
      <c r="I1927" s="46">
        <v>4</v>
      </c>
      <c r="J1927" s="46">
        <v>48</v>
      </c>
      <c r="K1927" s="67">
        <f t="shared" si="611"/>
        <v>12</v>
      </c>
      <c r="L1927" s="47">
        <v>6.5</v>
      </c>
      <c r="M1927" s="68">
        <f t="shared" si="612"/>
        <v>26</v>
      </c>
      <c r="N1927" s="46">
        <v>45</v>
      </c>
      <c r="O1927" s="46">
        <v>28.5</v>
      </c>
      <c r="P1927" s="46">
        <v>9.5</v>
      </c>
      <c r="Q1927" s="73">
        <f t="shared" si="613"/>
        <v>0.012</v>
      </c>
      <c r="R1927" s="67">
        <f t="shared" si="614"/>
        <v>0.05</v>
      </c>
      <c r="S1927" s="74">
        <f t="shared" si="615"/>
        <v>0.5</v>
      </c>
      <c r="T1927" s="51">
        <v>24</v>
      </c>
      <c r="U1927" s="52" t="s">
        <v>4882</v>
      </c>
      <c r="V1927" s="26">
        <f>IF(E1927="","",SUMIF(OUTBOUND!$G:$G,WMS!E1927,OUTBOUND!$L:$L))</f>
        <v>0</v>
      </c>
      <c r="W1927" s="26">
        <f>IF(E1927="","",SUMIF(OUTBOUND!$G:$G,WMS!E1927,OUTBOUND!$M:$M))</f>
        <v>0</v>
      </c>
      <c r="X1927" s="73">
        <f>IF(E1927="","",SUMIF(OUTBOUND!$G:$G,WMS!E1927,OUTBOUND!$O:$O))</f>
        <v>0</v>
      </c>
      <c r="Y1927" s="73">
        <f>IF(E1927="","",SUMIF(OUTBOUND!$G:$G,WMS!E1927,OUTBOUND!$AC:$AC))</f>
        <v>0</v>
      </c>
      <c r="Z1927" s="73">
        <f>IF(E1927="","",SUMIF(OUTBOUND!$G:$G,WMS!E1927,OUTBOUND!$P:$P))</f>
        <v>0</v>
      </c>
      <c r="AA1927" s="26">
        <f t="shared" si="616"/>
        <v>4</v>
      </c>
      <c r="AB1927" s="26">
        <f t="shared" si="617"/>
        <v>48</v>
      </c>
      <c r="AC1927" s="73">
        <f t="shared" si="618"/>
        <v>26</v>
      </c>
      <c r="AD1927" s="73">
        <f t="shared" si="619"/>
        <v>24</v>
      </c>
      <c r="AE1927" s="73">
        <f t="shared" si="620"/>
        <v>0.05</v>
      </c>
      <c r="AF1927" s="82" t="b">
        <f t="shared" si="621"/>
        <v>1</v>
      </c>
    </row>
    <row r="1928" spans="1:32">
      <c r="A1928" s="43" t="s">
        <v>3685</v>
      </c>
      <c r="B1928" s="19" t="s">
        <v>3060</v>
      </c>
      <c r="C1928" s="19" t="s">
        <v>4880</v>
      </c>
      <c r="D1928" s="19" t="s">
        <v>4884</v>
      </c>
      <c r="E1928" s="58" t="str">
        <f t="shared" si="610"/>
        <v>KG-ARI-2003-00225-05820/42825920</v>
      </c>
      <c r="F1928" s="19" t="s">
        <v>3062</v>
      </c>
      <c r="G1928" s="19" t="s">
        <v>3066</v>
      </c>
      <c r="H1928" s="45">
        <v>43797</v>
      </c>
      <c r="I1928" s="46">
        <v>5</v>
      </c>
      <c r="J1928" s="46">
        <v>120</v>
      </c>
      <c r="K1928" s="67">
        <f t="shared" si="611"/>
        <v>24</v>
      </c>
      <c r="L1928" s="47">
        <v>0.85</v>
      </c>
      <c r="M1928" s="68">
        <f t="shared" si="612"/>
        <v>4.25</v>
      </c>
      <c r="N1928" s="46">
        <v>28</v>
      </c>
      <c r="O1928" s="46">
        <v>23</v>
      </c>
      <c r="P1928" s="46">
        <v>18</v>
      </c>
      <c r="Q1928" s="73">
        <f t="shared" si="613"/>
        <v>0.012</v>
      </c>
      <c r="R1928" s="67">
        <f t="shared" si="614"/>
        <v>0.06</v>
      </c>
      <c r="S1928" s="74">
        <f t="shared" si="615"/>
        <v>0.0233333333333333</v>
      </c>
      <c r="T1928" s="51">
        <v>2.8</v>
      </c>
      <c r="U1928" s="52" t="s">
        <v>4882</v>
      </c>
      <c r="V1928" s="26">
        <f>IF(E1928="","",SUMIF(OUTBOUND!$G:$G,WMS!E1928,OUTBOUND!$L:$L))</f>
        <v>2</v>
      </c>
      <c r="W1928" s="26">
        <f>IF(E1928="","",SUMIF(OUTBOUND!$G:$G,WMS!E1928,OUTBOUND!$M:$M))</f>
        <v>48</v>
      </c>
      <c r="X1928" s="73">
        <f>IF(E1928="","",SUMIF(OUTBOUND!$G:$G,WMS!E1928,OUTBOUND!$O:$O))</f>
        <v>1.7</v>
      </c>
      <c r="Y1928" s="73">
        <f>IF(E1928="","",SUMIF(OUTBOUND!$G:$G,WMS!E1928,OUTBOUND!$AC:$AC))</f>
        <v>1.12</v>
      </c>
      <c r="Z1928" s="73">
        <f>IF(E1928="","",SUMIF(OUTBOUND!$G:$G,WMS!E1928,OUTBOUND!$P:$P))</f>
        <v>0.024</v>
      </c>
      <c r="AA1928" s="26">
        <f t="shared" si="616"/>
        <v>3</v>
      </c>
      <c r="AB1928" s="26">
        <f t="shared" si="617"/>
        <v>72</v>
      </c>
      <c r="AC1928" s="73">
        <f t="shared" si="618"/>
        <v>2.55</v>
      </c>
      <c r="AD1928" s="73">
        <f t="shared" si="619"/>
        <v>1.68</v>
      </c>
      <c r="AE1928" s="73">
        <f t="shared" si="620"/>
        <v>0.036</v>
      </c>
      <c r="AF1928" s="82" t="b">
        <f t="shared" si="621"/>
        <v>1</v>
      </c>
    </row>
    <row r="1929" spans="1:32">
      <c r="A1929" s="43" t="s">
        <v>3685</v>
      </c>
      <c r="B1929" s="19" t="s">
        <v>3060</v>
      </c>
      <c r="C1929" s="19" t="s">
        <v>4880</v>
      </c>
      <c r="D1929" s="19" t="s">
        <v>4885</v>
      </c>
      <c r="E1929" s="58" t="str">
        <f t="shared" si="610"/>
        <v>KG-ARI-2003-00225-05820/42837060</v>
      </c>
      <c r="F1929" s="19" t="s">
        <v>3062</v>
      </c>
      <c r="G1929" s="19" t="s">
        <v>3067</v>
      </c>
      <c r="H1929" s="45">
        <v>43797</v>
      </c>
      <c r="I1929" s="46">
        <v>5</v>
      </c>
      <c r="J1929" s="46">
        <v>60</v>
      </c>
      <c r="K1929" s="67">
        <f t="shared" si="611"/>
        <v>12</v>
      </c>
      <c r="L1929" s="47">
        <v>6.35</v>
      </c>
      <c r="M1929" s="68">
        <f t="shared" si="612"/>
        <v>31.75</v>
      </c>
      <c r="N1929" s="46">
        <v>45</v>
      </c>
      <c r="O1929" s="46">
        <v>28.5</v>
      </c>
      <c r="P1929" s="46">
        <v>9.5</v>
      </c>
      <c r="Q1929" s="73">
        <f t="shared" si="613"/>
        <v>0.012</v>
      </c>
      <c r="R1929" s="67">
        <f t="shared" si="614"/>
        <v>0.06</v>
      </c>
      <c r="S1929" s="74">
        <f t="shared" si="615"/>
        <v>0.5</v>
      </c>
      <c r="T1929" s="51">
        <v>30</v>
      </c>
      <c r="U1929" s="52" t="s">
        <v>4882</v>
      </c>
      <c r="V1929" s="26">
        <f>IF(E1929="","",SUMIF(OUTBOUND!$G:$G,WMS!E1929,OUTBOUND!$L:$L))</f>
        <v>0</v>
      </c>
      <c r="W1929" s="26">
        <f>IF(E1929="","",SUMIF(OUTBOUND!$G:$G,WMS!E1929,OUTBOUND!$M:$M))</f>
        <v>0</v>
      </c>
      <c r="X1929" s="73">
        <f>IF(E1929="","",SUMIF(OUTBOUND!$G:$G,WMS!E1929,OUTBOUND!$O:$O))</f>
        <v>0</v>
      </c>
      <c r="Y1929" s="73">
        <f>IF(E1929="","",SUMIF(OUTBOUND!$G:$G,WMS!E1929,OUTBOUND!$AC:$AC))</f>
        <v>0</v>
      </c>
      <c r="Z1929" s="73">
        <f>IF(E1929="","",SUMIF(OUTBOUND!$G:$G,WMS!E1929,OUTBOUND!$P:$P))</f>
        <v>0</v>
      </c>
      <c r="AA1929" s="26">
        <f t="shared" si="616"/>
        <v>5</v>
      </c>
      <c r="AB1929" s="26">
        <f t="shared" si="617"/>
        <v>60</v>
      </c>
      <c r="AC1929" s="73">
        <f t="shared" si="618"/>
        <v>31.75</v>
      </c>
      <c r="AD1929" s="73">
        <f t="shared" si="619"/>
        <v>30</v>
      </c>
      <c r="AE1929" s="73">
        <f t="shared" si="620"/>
        <v>0.06</v>
      </c>
      <c r="AF1929" s="82" t="b">
        <f t="shared" si="621"/>
        <v>1</v>
      </c>
    </row>
    <row r="1930" spans="1:32">
      <c r="A1930" s="43" t="s">
        <v>3685</v>
      </c>
      <c r="B1930" s="19" t="s">
        <v>3060</v>
      </c>
      <c r="C1930" s="19" t="s">
        <v>4880</v>
      </c>
      <c r="D1930" s="19" t="s">
        <v>4886</v>
      </c>
      <c r="E1930" s="58" t="str">
        <f t="shared" si="610"/>
        <v>KG-ARI-2003-00225-05820/42846949</v>
      </c>
      <c r="F1930" s="19" t="s">
        <v>3062</v>
      </c>
      <c r="G1930" s="19" t="s">
        <v>3068</v>
      </c>
      <c r="H1930" s="45">
        <v>43797</v>
      </c>
      <c r="I1930" s="46">
        <v>8</v>
      </c>
      <c r="J1930" s="46">
        <v>96</v>
      </c>
      <c r="K1930" s="67">
        <f t="shared" si="611"/>
        <v>12</v>
      </c>
      <c r="L1930" s="47">
        <v>1.6</v>
      </c>
      <c r="M1930" s="68">
        <f t="shared" si="612"/>
        <v>12.8</v>
      </c>
      <c r="N1930" s="46">
        <v>46.5</v>
      </c>
      <c r="O1930" s="46">
        <v>35.5</v>
      </c>
      <c r="P1930" s="46">
        <v>11.5</v>
      </c>
      <c r="Q1930" s="73">
        <f t="shared" si="613"/>
        <v>0.019</v>
      </c>
      <c r="R1930" s="67">
        <f t="shared" si="614"/>
        <v>0.15</v>
      </c>
      <c r="S1930" s="74">
        <f t="shared" si="615"/>
        <v>0.108333333333333</v>
      </c>
      <c r="T1930" s="51">
        <v>10.4</v>
      </c>
      <c r="U1930" s="52" t="s">
        <v>4882</v>
      </c>
      <c r="V1930" s="26">
        <f>IF(E1930="","",SUMIF(OUTBOUND!$G:$G,WMS!E1930,OUTBOUND!$L:$L))</f>
        <v>0</v>
      </c>
      <c r="W1930" s="26">
        <f>IF(E1930="","",SUMIF(OUTBOUND!$G:$G,WMS!E1930,OUTBOUND!$M:$M))</f>
        <v>0</v>
      </c>
      <c r="X1930" s="73">
        <f>IF(E1930="","",SUMIF(OUTBOUND!$G:$G,WMS!E1930,OUTBOUND!$O:$O))</f>
        <v>0</v>
      </c>
      <c r="Y1930" s="73">
        <f>IF(E1930="","",SUMIF(OUTBOUND!$G:$G,WMS!E1930,OUTBOUND!$AC:$AC))</f>
        <v>0</v>
      </c>
      <c r="Z1930" s="73">
        <f>IF(E1930="","",SUMIF(OUTBOUND!$G:$G,WMS!E1930,OUTBOUND!$P:$P))</f>
        <v>0</v>
      </c>
      <c r="AA1930" s="26">
        <f t="shared" si="616"/>
        <v>8</v>
      </c>
      <c r="AB1930" s="26">
        <f t="shared" si="617"/>
        <v>96</v>
      </c>
      <c r="AC1930" s="73">
        <f t="shared" si="618"/>
        <v>12.8</v>
      </c>
      <c r="AD1930" s="73">
        <f t="shared" si="619"/>
        <v>10.4</v>
      </c>
      <c r="AE1930" s="73">
        <f t="shared" si="620"/>
        <v>0.15</v>
      </c>
      <c r="AF1930" s="82" t="b">
        <f t="shared" si="621"/>
        <v>1</v>
      </c>
    </row>
    <row r="1931" spans="1:33">
      <c r="A1931" s="61" t="s">
        <v>3685</v>
      </c>
      <c r="B1931" s="62" t="s">
        <v>3070</v>
      </c>
      <c r="C1931" s="62" t="s">
        <v>4887</v>
      </c>
      <c r="D1931" s="62" t="s">
        <v>3509</v>
      </c>
      <c r="E1931" s="58" t="str">
        <f t="shared" si="610"/>
        <v>KG-ARI-2003-00225-05847/41872741</v>
      </c>
      <c r="F1931" s="19" t="s">
        <v>3072</v>
      </c>
      <c r="G1931" s="19" t="s">
        <v>3073</v>
      </c>
      <c r="H1931" s="45">
        <v>43797</v>
      </c>
      <c r="I1931" s="46">
        <v>4</v>
      </c>
      <c r="J1931" s="46">
        <v>24</v>
      </c>
      <c r="K1931" s="67">
        <f t="shared" si="611"/>
        <v>6</v>
      </c>
      <c r="L1931" s="47">
        <v>2.2</v>
      </c>
      <c r="M1931" s="68">
        <f t="shared" si="612"/>
        <v>8.8</v>
      </c>
      <c r="N1931" s="46">
        <v>19</v>
      </c>
      <c r="O1931" s="46">
        <v>14</v>
      </c>
      <c r="P1931" s="46">
        <v>29.5</v>
      </c>
      <c r="Q1931" s="73">
        <f t="shared" si="613"/>
        <v>0.008</v>
      </c>
      <c r="R1931" s="67">
        <f t="shared" si="614"/>
        <v>0.03</v>
      </c>
      <c r="S1931" s="74">
        <f t="shared" si="615"/>
        <v>0.333333333333333</v>
      </c>
      <c r="T1931" s="51">
        <v>8</v>
      </c>
      <c r="U1931" s="52" t="s">
        <v>4882</v>
      </c>
      <c r="V1931" s="26">
        <f>IF(E1931="","",SUMIF(OUTBOUND!$G:$G,WMS!E1931,OUTBOUND!$L:$L))</f>
        <v>4</v>
      </c>
      <c r="W1931" s="26">
        <f>IF(E1931="","",SUMIF(OUTBOUND!$G:$G,WMS!E1931,OUTBOUND!$M:$M))</f>
        <v>24</v>
      </c>
      <c r="X1931" s="73">
        <f>IF(E1931="","",SUMIF(OUTBOUND!$G:$G,WMS!E1931,OUTBOUND!$O:$O))</f>
        <v>8.8</v>
      </c>
      <c r="Y1931" s="73">
        <f>IF(E1931="","",SUMIF(OUTBOUND!$G:$G,WMS!E1931,OUTBOUND!$AC:$AC))</f>
        <v>7.99999999999999</v>
      </c>
      <c r="Z1931" s="73">
        <f>IF(E1931="","",SUMIF(OUTBOUND!$G:$G,WMS!E1931,OUTBOUND!$P:$P))</f>
        <v>0.032</v>
      </c>
      <c r="AA1931" s="26">
        <f t="shared" si="616"/>
        <v>0</v>
      </c>
      <c r="AB1931" s="26">
        <f t="shared" si="617"/>
        <v>0</v>
      </c>
      <c r="AC1931" s="73">
        <f t="shared" si="618"/>
        <v>0</v>
      </c>
      <c r="AD1931" s="73">
        <f t="shared" si="619"/>
        <v>8.88178419700125e-15</v>
      </c>
      <c r="AE1931" s="73">
        <f t="shared" si="620"/>
        <v>-0.002</v>
      </c>
      <c r="AF1931" s="82" t="e">
        <f t="shared" si="621"/>
        <v>#DIV/0!</v>
      </c>
      <c r="AG1931" s="60" t="s">
        <v>3310</v>
      </c>
    </row>
    <row r="1932" spans="1:32">
      <c r="A1932" s="43" t="s">
        <v>3685</v>
      </c>
      <c r="B1932" s="19" t="s">
        <v>3070</v>
      </c>
      <c r="C1932" s="19" t="s">
        <v>4887</v>
      </c>
      <c r="D1932" s="19" t="s">
        <v>4888</v>
      </c>
      <c r="E1932" s="58" t="str">
        <f t="shared" si="610"/>
        <v>KG-ARI-2003-00225-05847/42827702</v>
      </c>
      <c r="F1932" s="19" t="s">
        <v>3072</v>
      </c>
      <c r="G1932" s="19" t="s">
        <v>3075</v>
      </c>
      <c r="H1932" s="45">
        <v>43797</v>
      </c>
      <c r="I1932" s="46">
        <v>4</v>
      </c>
      <c r="J1932" s="46">
        <v>96</v>
      </c>
      <c r="K1932" s="67">
        <f t="shared" si="611"/>
        <v>24</v>
      </c>
      <c r="L1932" s="47">
        <v>1.95</v>
      </c>
      <c r="M1932" s="68">
        <f t="shared" si="612"/>
        <v>7.8</v>
      </c>
      <c r="N1932" s="46">
        <v>23.5</v>
      </c>
      <c r="O1932" s="46">
        <v>22.5</v>
      </c>
      <c r="P1932" s="46">
        <v>22.5</v>
      </c>
      <c r="Q1932" s="73">
        <f t="shared" si="613"/>
        <v>0.012</v>
      </c>
      <c r="R1932" s="67">
        <f t="shared" si="614"/>
        <v>0.05</v>
      </c>
      <c r="S1932" s="74">
        <f t="shared" si="615"/>
        <v>0.0666666666666667</v>
      </c>
      <c r="T1932" s="51">
        <v>6.4</v>
      </c>
      <c r="U1932" s="52" t="s">
        <v>4882</v>
      </c>
      <c r="V1932" s="26">
        <f>IF(E1932="","",SUMIF(OUTBOUND!$G:$G,WMS!E1932,OUTBOUND!$L:$L))</f>
        <v>0</v>
      </c>
      <c r="W1932" s="26">
        <f>IF(E1932="","",SUMIF(OUTBOUND!$G:$G,WMS!E1932,OUTBOUND!$M:$M))</f>
        <v>0</v>
      </c>
      <c r="X1932" s="73">
        <f>IF(E1932="","",SUMIF(OUTBOUND!$G:$G,WMS!E1932,OUTBOUND!$O:$O))</f>
        <v>0</v>
      </c>
      <c r="Y1932" s="73">
        <f>IF(E1932="","",SUMIF(OUTBOUND!$G:$G,WMS!E1932,OUTBOUND!$AC:$AC))</f>
        <v>0</v>
      </c>
      <c r="Z1932" s="73">
        <f>IF(E1932="","",SUMIF(OUTBOUND!$G:$G,WMS!E1932,OUTBOUND!$P:$P))</f>
        <v>0</v>
      </c>
      <c r="AA1932" s="26">
        <f t="shared" si="616"/>
        <v>4</v>
      </c>
      <c r="AB1932" s="26">
        <f t="shared" si="617"/>
        <v>96</v>
      </c>
      <c r="AC1932" s="73">
        <f t="shared" si="618"/>
        <v>7.8</v>
      </c>
      <c r="AD1932" s="73">
        <f t="shared" si="619"/>
        <v>6.4</v>
      </c>
      <c r="AE1932" s="73">
        <f t="shared" si="620"/>
        <v>0.05</v>
      </c>
      <c r="AF1932" s="82" t="b">
        <f t="shared" si="621"/>
        <v>1</v>
      </c>
    </row>
    <row r="1933" spans="1:32">
      <c r="A1933" s="43" t="s">
        <v>3685</v>
      </c>
      <c r="B1933" s="19" t="s">
        <v>3070</v>
      </c>
      <c r="C1933" s="19" t="s">
        <v>4887</v>
      </c>
      <c r="D1933" s="19" t="s">
        <v>4889</v>
      </c>
      <c r="E1933" s="58" t="str">
        <f t="shared" si="610"/>
        <v>KG-ARI-2003-00225-05847/42827733</v>
      </c>
      <c r="F1933" s="19" t="s">
        <v>3072</v>
      </c>
      <c r="G1933" s="19" t="s">
        <v>3076</v>
      </c>
      <c r="H1933" s="45">
        <v>43797</v>
      </c>
      <c r="I1933" s="46">
        <v>2</v>
      </c>
      <c r="J1933" s="46">
        <v>16</v>
      </c>
      <c r="K1933" s="67">
        <f t="shared" si="611"/>
        <v>8</v>
      </c>
      <c r="L1933" s="47">
        <v>2.6</v>
      </c>
      <c r="M1933" s="68">
        <f t="shared" si="612"/>
        <v>5.2</v>
      </c>
      <c r="N1933" s="46">
        <v>41</v>
      </c>
      <c r="O1933" s="46">
        <v>15</v>
      </c>
      <c r="P1933" s="46">
        <v>16</v>
      </c>
      <c r="Q1933" s="73">
        <f t="shared" si="613"/>
        <v>0.01</v>
      </c>
      <c r="R1933" s="67">
        <f t="shared" si="614"/>
        <v>0.02</v>
      </c>
      <c r="S1933" s="74">
        <f t="shared" si="615"/>
        <v>0.2625</v>
      </c>
      <c r="T1933" s="51">
        <v>4.2</v>
      </c>
      <c r="U1933" s="52" t="s">
        <v>4882</v>
      </c>
      <c r="V1933" s="26">
        <f>IF(E1933="","",SUMIF(OUTBOUND!$G:$G,WMS!E1933,OUTBOUND!$L:$L))</f>
        <v>0</v>
      </c>
      <c r="W1933" s="26">
        <f>IF(E1933="","",SUMIF(OUTBOUND!$G:$G,WMS!E1933,OUTBOUND!$M:$M))</f>
        <v>0</v>
      </c>
      <c r="X1933" s="73">
        <f>IF(E1933="","",SUMIF(OUTBOUND!$G:$G,WMS!E1933,OUTBOUND!$O:$O))</f>
        <v>0</v>
      </c>
      <c r="Y1933" s="73">
        <f>IF(E1933="","",SUMIF(OUTBOUND!$G:$G,WMS!E1933,OUTBOUND!$AC:$AC))</f>
        <v>0</v>
      </c>
      <c r="Z1933" s="73">
        <f>IF(E1933="","",SUMIF(OUTBOUND!$G:$G,WMS!E1933,OUTBOUND!$P:$P))</f>
        <v>0</v>
      </c>
      <c r="AA1933" s="26">
        <f t="shared" si="616"/>
        <v>2</v>
      </c>
      <c r="AB1933" s="26">
        <f t="shared" si="617"/>
        <v>16</v>
      </c>
      <c r="AC1933" s="73">
        <f t="shared" si="618"/>
        <v>5.2</v>
      </c>
      <c r="AD1933" s="73">
        <f t="shared" si="619"/>
        <v>4.2</v>
      </c>
      <c r="AE1933" s="73">
        <f t="shared" si="620"/>
        <v>0.02</v>
      </c>
      <c r="AF1933" s="82" t="b">
        <f t="shared" si="621"/>
        <v>1</v>
      </c>
    </row>
    <row r="1934" spans="1:32">
      <c r="A1934" s="43" t="s">
        <v>3685</v>
      </c>
      <c r="B1934" s="19" t="s">
        <v>3070</v>
      </c>
      <c r="C1934" s="19" t="s">
        <v>4887</v>
      </c>
      <c r="D1934" s="19" t="s">
        <v>4890</v>
      </c>
      <c r="E1934" s="58" t="str">
        <f t="shared" si="610"/>
        <v>KG-ARI-2003-00225-05847/42827771</v>
      </c>
      <c r="F1934" s="19" t="s">
        <v>3072</v>
      </c>
      <c r="G1934" s="19" t="s">
        <v>3074</v>
      </c>
      <c r="H1934" s="45">
        <v>43797</v>
      </c>
      <c r="I1934" s="46">
        <v>3</v>
      </c>
      <c r="J1934" s="46">
        <v>72</v>
      </c>
      <c r="K1934" s="67">
        <f t="shared" si="611"/>
        <v>24</v>
      </c>
      <c r="L1934" s="47">
        <v>1.85</v>
      </c>
      <c r="M1934" s="68">
        <f t="shared" si="612"/>
        <v>5.55</v>
      </c>
      <c r="N1934" s="46">
        <v>31.5</v>
      </c>
      <c r="O1934" s="46">
        <v>21</v>
      </c>
      <c r="P1934" s="46">
        <v>16.5</v>
      </c>
      <c r="Q1934" s="73">
        <f t="shared" si="613"/>
        <v>0.011</v>
      </c>
      <c r="R1934" s="67">
        <f t="shared" si="614"/>
        <v>0.03</v>
      </c>
      <c r="S1934" s="74">
        <f t="shared" si="615"/>
        <v>0.0625</v>
      </c>
      <c r="T1934" s="51">
        <v>4.5</v>
      </c>
      <c r="U1934" s="52" t="s">
        <v>4882</v>
      </c>
      <c r="V1934" s="26">
        <f>IF(E1934="","",SUMIF(OUTBOUND!$G:$G,WMS!E1934,OUTBOUND!$L:$L))</f>
        <v>0</v>
      </c>
      <c r="W1934" s="26">
        <f>IF(E1934="","",SUMIF(OUTBOUND!$G:$G,WMS!E1934,OUTBOUND!$M:$M))</f>
        <v>0</v>
      </c>
      <c r="X1934" s="73">
        <f>IF(E1934="","",SUMIF(OUTBOUND!$G:$G,WMS!E1934,OUTBOUND!$O:$O))</f>
        <v>0</v>
      </c>
      <c r="Y1934" s="73">
        <f>IF(E1934="","",SUMIF(OUTBOUND!$G:$G,WMS!E1934,OUTBOUND!$AC:$AC))</f>
        <v>0</v>
      </c>
      <c r="Z1934" s="73">
        <f>IF(E1934="","",SUMIF(OUTBOUND!$G:$G,WMS!E1934,OUTBOUND!$P:$P))</f>
        <v>0</v>
      </c>
      <c r="AA1934" s="26">
        <f t="shared" si="616"/>
        <v>3</v>
      </c>
      <c r="AB1934" s="26">
        <f t="shared" si="617"/>
        <v>72</v>
      </c>
      <c r="AC1934" s="73">
        <f t="shared" si="618"/>
        <v>5.55</v>
      </c>
      <c r="AD1934" s="73">
        <f t="shared" si="619"/>
        <v>4.5</v>
      </c>
      <c r="AE1934" s="73">
        <f t="shared" si="620"/>
        <v>0.03</v>
      </c>
      <c r="AF1934" s="82" t="b">
        <f t="shared" si="621"/>
        <v>1</v>
      </c>
    </row>
    <row r="1935" spans="1:32">
      <c r="A1935" s="43" t="s">
        <v>3685</v>
      </c>
      <c r="B1935" s="19" t="s">
        <v>3070</v>
      </c>
      <c r="C1935" s="19" t="s">
        <v>4887</v>
      </c>
      <c r="D1935" s="19" t="s">
        <v>4891</v>
      </c>
      <c r="E1935" s="58" t="str">
        <f t="shared" si="610"/>
        <v>KG-ARI-2003-00225-05847/42848929</v>
      </c>
      <c r="F1935" s="19" t="s">
        <v>3072</v>
      </c>
      <c r="G1935" s="19" t="s">
        <v>3074</v>
      </c>
      <c r="H1935" s="45">
        <v>43797</v>
      </c>
      <c r="I1935" s="46">
        <v>3</v>
      </c>
      <c r="J1935" s="46">
        <v>72</v>
      </c>
      <c r="K1935" s="67">
        <f t="shared" si="611"/>
        <v>24</v>
      </c>
      <c r="L1935" s="47">
        <v>3.55</v>
      </c>
      <c r="M1935" s="68">
        <f t="shared" si="612"/>
        <v>10.65</v>
      </c>
      <c r="N1935" s="46">
        <v>41.5</v>
      </c>
      <c r="O1935" s="46">
        <v>34</v>
      </c>
      <c r="P1935" s="46">
        <v>22</v>
      </c>
      <c r="Q1935" s="73">
        <f t="shared" si="613"/>
        <v>0.031</v>
      </c>
      <c r="R1935" s="67">
        <f t="shared" si="614"/>
        <v>0.09</v>
      </c>
      <c r="S1935" s="74">
        <f t="shared" si="615"/>
        <v>0.1125</v>
      </c>
      <c r="T1935" s="51">
        <v>8.1</v>
      </c>
      <c r="U1935" s="52" t="s">
        <v>4882</v>
      </c>
      <c r="V1935" s="26">
        <f>IF(E1935="","",SUMIF(OUTBOUND!$G:$G,WMS!E1935,OUTBOUND!$L:$L))</f>
        <v>0</v>
      </c>
      <c r="W1935" s="26">
        <f>IF(E1935="","",SUMIF(OUTBOUND!$G:$G,WMS!E1935,OUTBOUND!$M:$M))</f>
        <v>0</v>
      </c>
      <c r="X1935" s="73">
        <f>IF(E1935="","",SUMIF(OUTBOUND!$G:$G,WMS!E1935,OUTBOUND!$O:$O))</f>
        <v>0</v>
      </c>
      <c r="Y1935" s="73">
        <f>IF(E1935="","",SUMIF(OUTBOUND!$G:$G,WMS!E1935,OUTBOUND!$AC:$AC))</f>
        <v>0</v>
      </c>
      <c r="Z1935" s="73">
        <f>IF(E1935="","",SUMIF(OUTBOUND!$G:$G,WMS!E1935,OUTBOUND!$P:$P))</f>
        <v>0</v>
      </c>
      <c r="AA1935" s="26">
        <f t="shared" si="616"/>
        <v>3</v>
      </c>
      <c r="AB1935" s="26">
        <f t="shared" si="617"/>
        <v>72</v>
      </c>
      <c r="AC1935" s="73">
        <f t="shared" si="618"/>
        <v>10.65</v>
      </c>
      <c r="AD1935" s="73">
        <f t="shared" si="619"/>
        <v>8.1</v>
      </c>
      <c r="AE1935" s="73">
        <f t="shared" si="620"/>
        <v>0.09</v>
      </c>
      <c r="AF1935" s="82" t="b">
        <f t="shared" si="621"/>
        <v>1</v>
      </c>
    </row>
    <row r="1936" spans="1:32">
      <c r="A1936" s="43" t="s">
        <v>3685</v>
      </c>
      <c r="B1936" s="19" t="s">
        <v>3078</v>
      </c>
      <c r="C1936" s="19" t="s">
        <v>4892</v>
      </c>
      <c r="D1936" s="19" t="s">
        <v>4893</v>
      </c>
      <c r="E1936" s="58" t="str">
        <f t="shared" si="610"/>
        <v>KG-ARI-2003-00225-05775/42836209</v>
      </c>
      <c r="F1936" s="19" t="s">
        <v>3080</v>
      </c>
      <c r="G1936" s="19" t="s">
        <v>3083</v>
      </c>
      <c r="H1936" s="45">
        <v>43797</v>
      </c>
      <c r="I1936" s="46">
        <v>17</v>
      </c>
      <c r="J1936" s="46">
        <v>170</v>
      </c>
      <c r="K1936" s="67">
        <f t="shared" si="611"/>
        <v>10</v>
      </c>
      <c r="L1936" s="47">
        <v>1.4</v>
      </c>
      <c r="M1936" s="68">
        <f t="shared" si="612"/>
        <v>23.8</v>
      </c>
      <c r="N1936" s="46">
        <v>60</v>
      </c>
      <c r="O1936" s="46">
        <v>25.5</v>
      </c>
      <c r="P1936" s="46">
        <v>31</v>
      </c>
      <c r="Q1936" s="73">
        <f t="shared" si="613"/>
        <v>0.047</v>
      </c>
      <c r="R1936" s="67">
        <f t="shared" si="614"/>
        <v>0.81</v>
      </c>
      <c r="S1936" s="74">
        <f t="shared" si="615"/>
        <v>0.09</v>
      </c>
      <c r="T1936" s="51">
        <v>15.3</v>
      </c>
      <c r="U1936" s="52" t="s">
        <v>3252</v>
      </c>
      <c r="V1936" s="26">
        <f>IF(E1936="","",SUMIF(OUTBOUND!$G:$G,WMS!E1936,OUTBOUND!$L:$L))</f>
        <v>3</v>
      </c>
      <c r="W1936" s="26">
        <f>IF(E1936="","",SUMIF(OUTBOUND!$G:$G,WMS!E1936,OUTBOUND!$M:$M))</f>
        <v>30</v>
      </c>
      <c r="X1936" s="73">
        <f>IF(E1936="","",SUMIF(OUTBOUND!$G:$G,WMS!E1936,OUTBOUND!$O:$O))</f>
        <v>4.2</v>
      </c>
      <c r="Y1936" s="73">
        <f>IF(E1936="","",SUMIF(OUTBOUND!$G:$G,WMS!E1936,OUTBOUND!$AC:$AC))</f>
        <v>2.7</v>
      </c>
      <c r="Z1936" s="73">
        <f>IF(E1936="","",SUMIF(OUTBOUND!$G:$G,WMS!E1936,OUTBOUND!$P:$P))</f>
        <v>0.141</v>
      </c>
      <c r="AA1936" s="26">
        <f t="shared" si="616"/>
        <v>14</v>
      </c>
      <c r="AB1936" s="26">
        <f t="shared" si="617"/>
        <v>140</v>
      </c>
      <c r="AC1936" s="73">
        <f t="shared" si="618"/>
        <v>19.6</v>
      </c>
      <c r="AD1936" s="73">
        <f t="shared" si="619"/>
        <v>12.6</v>
      </c>
      <c r="AE1936" s="73">
        <f t="shared" si="620"/>
        <v>0.669</v>
      </c>
      <c r="AF1936" s="82" t="b">
        <f t="shared" si="621"/>
        <v>1</v>
      </c>
    </row>
    <row r="1937" spans="1:32">
      <c r="A1937" s="43" t="s">
        <v>3685</v>
      </c>
      <c r="B1937" s="19" t="s">
        <v>3078</v>
      </c>
      <c r="C1937" s="19" t="s">
        <v>4892</v>
      </c>
      <c r="D1937" s="19" t="s">
        <v>3957</v>
      </c>
      <c r="E1937" s="58" t="str">
        <f t="shared" si="610"/>
        <v>KG-ARI-2003-00225-05775/42683155</v>
      </c>
      <c r="F1937" s="19" t="s">
        <v>3080</v>
      </c>
      <c r="G1937" s="19" t="s">
        <v>3082</v>
      </c>
      <c r="H1937" s="45">
        <v>43797</v>
      </c>
      <c r="I1937" s="46">
        <v>1</v>
      </c>
      <c r="J1937" s="46">
        <v>15</v>
      </c>
      <c r="K1937" s="67">
        <f t="shared" si="611"/>
        <v>15</v>
      </c>
      <c r="L1937" s="47">
        <v>1.4</v>
      </c>
      <c r="M1937" s="68">
        <f t="shared" si="612"/>
        <v>1.4</v>
      </c>
      <c r="N1937" s="46">
        <v>82.5</v>
      </c>
      <c r="O1937" s="46">
        <v>39.5</v>
      </c>
      <c r="P1937" s="46">
        <v>13</v>
      </c>
      <c r="Q1937" s="73">
        <f t="shared" si="613"/>
        <v>0.042</v>
      </c>
      <c r="R1937" s="67">
        <f t="shared" si="614"/>
        <v>0.04</v>
      </c>
      <c r="S1937" s="74">
        <f t="shared" si="615"/>
        <v>0.0533333333333333</v>
      </c>
      <c r="T1937" s="51">
        <v>0.8</v>
      </c>
      <c r="U1937" s="52" t="s">
        <v>3252</v>
      </c>
      <c r="V1937" s="26">
        <f>IF(E1937="","",SUMIF(OUTBOUND!$G:$G,WMS!E1937,OUTBOUND!$L:$L))</f>
        <v>0</v>
      </c>
      <c r="W1937" s="26">
        <f>IF(E1937="","",SUMIF(OUTBOUND!$G:$G,WMS!E1937,OUTBOUND!$M:$M))</f>
        <v>0</v>
      </c>
      <c r="X1937" s="73">
        <f>IF(E1937="","",SUMIF(OUTBOUND!$G:$G,WMS!E1937,OUTBOUND!$O:$O))</f>
        <v>0</v>
      </c>
      <c r="Y1937" s="73">
        <f>IF(E1937="","",SUMIF(OUTBOUND!$G:$G,WMS!E1937,OUTBOUND!$AC:$AC))</f>
        <v>0</v>
      </c>
      <c r="Z1937" s="73">
        <f>IF(E1937="","",SUMIF(OUTBOUND!$G:$G,WMS!E1937,OUTBOUND!$P:$P))</f>
        <v>0</v>
      </c>
      <c r="AA1937" s="26">
        <f t="shared" si="616"/>
        <v>1</v>
      </c>
      <c r="AB1937" s="26">
        <f t="shared" si="617"/>
        <v>15</v>
      </c>
      <c r="AC1937" s="73">
        <f t="shared" si="618"/>
        <v>1.4</v>
      </c>
      <c r="AD1937" s="73">
        <f t="shared" si="619"/>
        <v>0.8</v>
      </c>
      <c r="AE1937" s="73">
        <f t="shared" si="620"/>
        <v>0.04</v>
      </c>
      <c r="AF1937" s="82" t="b">
        <f t="shared" si="621"/>
        <v>1</v>
      </c>
    </row>
    <row r="1938" spans="1:32">
      <c r="A1938" s="43" t="s">
        <v>3685</v>
      </c>
      <c r="B1938" s="19" t="s">
        <v>3078</v>
      </c>
      <c r="C1938" s="19" t="s">
        <v>4892</v>
      </c>
      <c r="D1938" s="19" t="s">
        <v>4894</v>
      </c>
      <c r="E1938" s="58" t="str">
        <f t="shared" si="610"/>
        <v>KG-ARI-2003-00225-05775/42110897</v>
      </c>
      <c r="F1938" s="19" t="s">
        <v>3080</v>
      </c>
      <c r="G1938" s="19" t="s">
        <v>3082</v>
      </c>
      <c r="H1938" s="45">
        <v>43797</v>
      </c>
      <c r="I1938" s="46">
        <v>1</v>
      </c>
      <c r="J1938" s="46">
        <v>12</v>
      </c>
      <c r="K1938" s="67">
        <f t="shared" si="611"/>
        <v>12</v>
      </c>
      <c r="L1938" s="47">
        <v>1.35</v>
      </c>
      <c r="M1938" s="68">
        <f t="shared" si="612"/>
        <v>1.35</v>
      </c>
      <c r="N1938" s="46">
        <v>72</v>
      </c>
      <c r="O1938" s="46">
        <v>36.5</v>
      </c>
      <c r="P1938" s="46">
        <v>16.5</v>
      </c>
      <c r="Q1938" s="73">
        <f t="shared" si="613"/>
        <v>0.043</v>
      </c>
      <c r="R1938" s="67">
        <f t="shared" si="614"/>
        <v>0.04</v>
      </c>
      <c r="S1938" s="74">
        <f t="shared" si="615"/>
        <v>0.05</v>
      </c>
      <c r="T1938" s="51">
        <v>0.6</v>
      </c>
      <c r="U1938" s="52" t="s">
        <v>3252</v>
      </c>
      <c r="V1938" s="26">
        <f>IF(E1938="","",SUMIF(OUTBOUND!$G:$G,WMS!E1938,OUTBOUND!$L:$L))</f>
        <v>0</v>
      </c>
      <c r="W1938" s="26">
        <f>IF(E1938="","",SUMIF(OUTBOUND!$G:$G,WMS!E1938,OUTBOUND!$M:$M))</f>
        <v>0</v>
      </c>
      <c r="X1938" s="73">
        <f>IF(E1938="","",SUMIF(OUTBOUND!$G:$G,WMS!E1938,OUTBOUND!$O:$O))</f>
        <v>0</v>
      </c>
      <c r="Y1938" s="73">
        <f>IF(E1938="","",SUMIF(OUTBOUND!$G:$G,WMS!E1938,OUTBOUND!$AC:$AC))</f>
        <v>0</v>
      </c>
      <c r="Z1938" s="73">
        <f>IF(E1938="","",SUMIF(OUTBOUND!$G:$G,WMS!E1938,OUTBOUND!$P:$P))</f>
        <v>0</v>
      </c>
      <c r="AA1938" s="26">
        <f t="shared" si="616"/>
        <v>1</v>
      </c>
      <c r="AB1938" s="26">
        <f t="shared" si="617"/>
        <v>12</v>
      </c>
      <c r="AC1938" s="73">
        <f t="shared" si="618"/>
        <v>1.35</v>
      </c>
      <c r="AD1938" s="73">
        <f t="shared" si="619"/>
        <v>0.6</v>
      </c>
      <c r="AE1938" s="73">
        <f t="shared" si="620"/>
        <v>0.04</v>
      </c>
      <c r="AF1938" s="82" t="b">
        <f t="shared" si="621"/>
        <v>1</v>
      </c>
    </row>
    <row r="1939" spans="1:32">
      <c r="A1939" s="43" t="s">
        <v>3685</v>
      </c>
      <c r="B1939" s="19" t="s">
        <v>3078</v>
      </c>
      <c r="C1939" s="19" t="s">
        <v>4892</v>
      </c>
      <c r="D1939" s="19" t="s">
        <v>4895</v>
      </c>
      <c r="E1939" s="58" t="str">
        <f t="shared" si="610"/>
        <v>KG-ARI-2003-00225-05775/42836230</v>
      </c>
      <c r="F1939" s="19" t="s">
        <v>3080</v>
      </c>
      <c r="G1939" s="19" t="s">
        <v>3083</v>
      </c>
      <c r="H1939" s="45">
        <v>43797</v>
      </c>
      <c r="I1939" s="46">
        <v>12</v>
      </c>
      <c r="J1939" s="46">
        <v>120</v>
      </c>
      <c r="K1939" s="67">
        <f t="shared" si="611"/>
        <v>10</v>
      </c>
      <c r="L1939" s="47">
        <v>1.2</v>
      </c>
      <c r="M1939" s="68">
        <f t="shared" si="612"/>
        <v>14.4</v>
      </c>
      <c r="N1939" s="46">
        <v>59.5</v>
      </c>
      <c r="O1939" s="46">
        <v>25</v>
      </c>
      <c r="P1939" s="46">
        <v>26.5</v>
      </c>
      <c r="Q1939" s="73">
        <f t="shared" si="613"/>
        <v>0.039</v>
      </c>
      <c r="R1939" s="67">
        <f t="shared" si="614"/>
        <v>0.47</v>
      </c>
      <c r="S1939" s="74">
        <f t="shared" si="615"/>
        <v>0.064</v>
      </c>
      <c r="T1939" s="51">
        <v>7.68</v>
      </c>
      <c r="U1939" s="52" t="s">
        <v>3252</v>
      </c>
      <c r="V1939" s="26">
        <f>IF(E1939="","",SUMIF(OUTBOUND!$G:$G,WMS!E1939,OUTBOUND!$L:$L))</f>
        <v>0</v>
      </c>
      <c r="W1939" s="26">
        <f>IF(E1939="","",SUMIF(OUTBOUND!$G:$G,WMS!E1939,OUTBOUND!$M:$M))</f>
        <v>0</v>
      </c>
      <c r="X1939" s="73">
        <f>IF(E1939="","",SUMIF(OUTBOUND!$G:$G,WMS!E1939,OUTBOUND!$O:$O))</f>
        <v>0</v>
      </c>
      <c r="Y1939" s="73">
        <f>IF(E1939="","",SUMIF(OUTBOUND!$G:$G,WMS!E1939,OUTBOUND!$AC:$AC))</f>
        <v>0</v>
      </c>
      <c r="Z1939" s="73">
        <f>IF(E1939="","",SUMIF(OUTBOUND!$G:$G,WMS!E1939,OUTBOUND!$P:$P))</f>
        <v>0</v>
      </c>
      <c r="AA1939" s="26">
        <f t="shared" si="616"/>
        <v>12</v>
      </c>
      <c r="AB1939" s="26">
        <f t="shared" si="617"/>
        <v>120</v>
      </c>
      <c r="AC1939" s="73">
        <f t="shared" si="618"/>
        <v>14.4</v>
      </c>
      <c r="AD1939" s="73">
        <f t="shared" si="619"/>
        <v>7.68</v>
      </c>
      <c r="AE1939" s="73">
        <f t="shared" si="620"/>
        <v>0.47</v>
      </c>
      <c r="AF1939" s="82" t="b">
        <f t="shared" si="621"/>
        <v>1</v>
      </c>
    </row>
    <row r="1940" spans="1:32">
      <c r="A1940" s="43" t="s">
        <v>3685</v>
      </c>
      <c r="B1940" s="19" t="s">
        <v>3078</v>
      </c>
      <c r="C1940" s="19" t="s">
        <v>4892</v>
      </c>
      <c r="D1940" s="19" t="s">
        <v>4896</v>
      </c>
      <c r="E1940" s="58" t="str">
        <f t="shared" si="610"/>
        <v>KG-ARI-2003-00225-05775/42830740</v>
      </c>
      <c r="F1940" s="19" t="s">
        <v>3080</v>
      </c>
      <c r="G1940" s="19" t="s">
        <v>3084</v>
      </c>
      <c r="H1940" s="45">
        <v>43797</v>
      </c>
      <c r="I1940" s="46">
        <v>6</v>
      </c>
      <c r="J1940" s="46">
        <v>72</v>
      </c>
      <c r="K1940" s="67">
        <f t="shared" si="611"/>
        <v>12</v>
      </c>
      <c r="L1940" s="47">
        <v>1.2</v>
      </c>
      <c r="M1940" s="68">
        <f t="shared" si="612"/>
        <v>7.2</v>
      </c>
      <c r="N1940" s="46">
        <v>85.5</v>
      </c>
      <c r="O1940" s="46">
        <v>22.5</v>
      </c>
      <c r="P1940" s="46">
        <v>11.5</v>
      </c>
      <c r="Q1940" s="73">
        <f t="shared" si="613"/>
        <v>0.022</v>
      </c>
      <c r="R1940" s="67">
        <f t="shared" si="614"/>
        <v>0.13</v>
      </c>
      <c r="S1940" s="74">
        <f t="shared" si="615"/>
        <v>0.0708333333333333</v>
      </c>
      <c r="T1940" s="51">
        <v>5.1</v>
      </c>
      <c r="U1940" s="52" t="s">
        <v>3252</v>
      </c>
      <c r="V1940" s="26">
        <f>IF(E1940="","",SUMIF(OUTBOUND!$G:$G,WMS!E1940,OUTBOUND!$L:$L))</f>
        <v>0</v>
      </c>
      <c r="W1940" s="26">
        <f>IF(E1940="","",SUMIF(OUTBOUND!$G:$G,WMS!E1940,OUTBOUND!$M:$M))</f>
        <v>0</v>
      </c>
      <c r="X1940" s="73">
        <f>IF(E1940="","",SUMIF(OUTBOUND!$G:$G,WMS!E1940,OUTBOUND!$O:$O))</f>
        <v>0</v>
      </c>
      <c r="Y1940" s="73">
        <f>IF(E1940="","",SUMIF(OUTBOUND!$G:$G,WMS!E1940,OUTBOUND!$AC:$AC))</f>
        <v>0</v>
      </c>
      <c r="Z1940" s="73">
        <f>IF(E1940="","",SUMIF(OUTBOUND!$G:$G,WMS!E1940,OUTBOUND!$P:$P))</f>
        <v>0</v>
      </c>
      <c r="AA1940" s="26">
        <f t="shared" si="616"/>
        <v>6</v>
      </c>
      <c r="AB1940" s="26">
        <f t="shared" si="617"/>
        <v>72</v>
      </c>
      <c r="AC1940" s="73">
        <f t="shared" si="618"/>
        <v>7.2</v>
      </c>
      <c r="AD1940" s="73">
        <f t="shared" si="619"/>
        <v>5.1</v>
      </c>
      <c r="AE1940" s="73">
        <f t="shared" si="620"/>
        <v>0.13</v>
      </c>
      <c r="AF1940" s="82" t="b">
        <f t="shared" si="621"/>
        <v>1</v>
      </c>
    </row>
    <row r="1941" spans="1:32">
      <c r="A1941" s="43" t="s">
        <v>3685</v>
      </c>
      <c r="B1941" s="19" t="s">
        <v>3078</v>
      </c>
      <c r="C1941" s="19" t="s">
        <v>4892</v>
      </c>
      <c r="D1941" s="19" t="s">
        <v>4897</v>
      </c>
      <c r="E1941" s="58" t="str">
        <f t="shared" si="610"/>
        <v>KG-ARI-2003-00225-05775/42830979</v>
      </c>
      <c r="F1941" s="19" t="s">
        <v>3080</v>
      </c>
      <c r="G1941" s="19" t="s">
        <v>3081</v>
      </c>
      <c r="H1941" s="45">
        <v>43797</v>
      </c>
      <c r="I1941" s="46">
        <v>14</v>
      </c>
      <c r="J1941" s="46">
        <v>28</v>
      </c>
      <c r="K1941" s="67">
        <f t="shared" si="611"/>
        <v>2</v>
      </c>
      <c r="L1941" s="47">
        <v>3.15</v>
      </c>
      <c r="M1941" s="68">
        <f t="shared" si="612"/>
        <v>44.1</v>
      </c>
      <c r="N1941" s="46">
        <v>120</v>
      </c>
      <c r="O1941" s="46">
        <v>22</v>
      </c>
      <c r="P1941" s="46">
        <v>19.5</v>
      </c>
      <c r="Q1941" s="73">
        <f t="shared" si="613"/>
        <v>0.051</v>
      </c>
      <c r="R1941" s="67">
        <f t="shared" si="614"/>
        <v>0.72</v>
      </c>
      <c r="S1941" s="74">
        <f t="shared" si="615"/>
        <v>1.4</v>
      </c>
      <c r="T1941" s="51">
        <v>39.2</v>
      </c>
      <c r="U1941" s="52" t="s">
        <v>3252</v>
      </c>
      <c r="V1941" s="26">
        <f>IF(E1941="","",SUMIF(OUTBOUND!$G:$G,WMS!E1941,OUTBOUND!$L:$L))</f>
        <v>0</v>
      </c>
      <c r="W1941" s="26">
        <f>IF(E1941="","",SUMIF(OUTBOUND!$G:$G,WMS!E1941,OUTBOUND!$M:$M))</f>
        <v>0</v>
      </c>
      <c r="X1941" s="73">
        <f>IF(E1941="","",SUMIF(OUTBOUND!$G:$G,WMS!E1941,OUTBOUND!$O:$O))</f>
        <v>0</v>
      </c>
      <c r="Y1941" s="73">
        <f>IF(E1941="","",SUMIF(OUTBOUND!$G:$G,WMS!E1941,OUTBOUND!$AC:$AC))</f>
        <v>0</v>
      </c>
      <c r="Z1941" s="73">
        <f>IF(E1941="","",SUMIF(OUTBOUND!$G:$G,WMS!E1941,OUTBOUND!$P:$P))</f>
        <v>0</v>
      </c>
      <c r="AA1941" s="26">
        <f t="shared" si="616"/>
        <v>14</v>
      </c>
      <c r="AB1941" s="26">
        <f t="shared" si="617"/>
        <v>28</v>
      </c>
      <c r="AC1941" s="73">
        <f t="shared" si="618"/>
        <v>44.1</v>
      </c>
      <c r="AD1941" s="73">
        <f t="shared" si="619"/>
        <v>39.2</v>
      </c>
      <c r="AE1941" s="73">
        <f t="shared" si="620"/>
        <v>0.72</v>
      </c>
      <c r="AF1941" s="82" t="b">
        <f t="shared" si="621"/>
        <v>1</v>
      </c>
    </row>
    <row r="1942" spans="1:32">
      <c r="A1942" s="83" t="s">
        <v>3685</v>
      </c>
      <c r="B1942" s="35" t="s">
        <v>3086</v>
      </c>
      <c r="C1942" s="35" t="s">
        <v>4898</v>
      </c>
      <c r="D1942" s="35" t="s">
        <v>4899</v>
      </c>
      <c r="E1942" s="58" t="str">
        <f t="shared" si="610"/>
        <v>KG-ARI-2003-00225-05792/42847250A</v>
      </c>
      <c r="F1942" s="19" t="s">
        <v>3088</v>
      </c>
      <c r="G1942" s="19" t="s">
        <v>3089</v>
      </c>
      <c r="H1942" s="45">
        <v>43797</v>
      </c>
      <c r="I1942" s="46">
        <v>6</v>
      </c>
      <c r="J1942" s="46">
        <v>48</v>
      </c>
      <c r="K1942" s="67">
        <f t="shared" si="611"/>
        <v>8</v>
      </c>
      <c r="L1942" s="47">
        <v>8.4</v>
      </c>
      <c r="M1942" s="68">
        <f t="shared" si="612"/>
        <v>50.4</v>
      </c>
      <c r="N1942" s="46">
        <v>36.5</v>
      </c>
      <c r="O1942" s="46">
        <v>34.5</v>
      </c>
      <c r="P1942" s="46">
        <v>35.5</v>
      </c>
      <c r="Q1942" s="73">
        <f t="shared" si="613"/>
        <v>0.045</v>
      </c>
      <c r="R1942" s="67">
        <f t="shared" si="614"/>
        <v>0.27</v>
      </c>
      <c r="S1942" s="74">
        <f t="shared" si="615"/>
        <v>0.48</v>
      </c>
      <c r="T1942" s="51">
        <v>23.04</v>
      </c>
      <c r="U1942" s="52" t="s">
        <v>3402</v>
      </c>
      <c r="V1942" s="26">
        <f>IF(E1942="","",SUMIF(OUTBOUND!$G:$G,WMS!E1942,OUTBOUND!$L:$L))</f>
        <v>2</v>
      </c>
      <c r="W1942" s="26">
        <f>IF(E1942="","",SUMIF(OUTBOUND!$G:$G,WMS!E1942,OUTBOUND!$M:$M))</f>
        <v>16</v>
      </c>
      <c r="X1942" s="73">
        <f>IF(E1942="","",SUMIF(OUTBOUND!$G:$G,WMS!E1942,OUTBOUND!$O:$O))</f>
        <v>16.8</v>
      </c>
      <c r="Y1942" s="73">
        <f>IF(E1942="","",SUMIF(OUTBOUND!$G:$G,WMS!E1942,OUTBOUND!$AC:$AC))</f>
        <v>7.68</v>
      </c>
      <c r="Z1942" s="73">
        <f>IF(E1942="","",SUMIF(OUTBOUND!$G:$G,WMS!E1942,OUTBOUND!$P:$P))</f>
        <v>0.09</v>
      </c>
      <c r="AA1942" s="26">
        <f t="shared" si="616"/>
        <v>4</v>
      </c>
      <c r="AB1942" s="26">
        <f t="shared" si="617"/>
        <v>32</v>
      </c>
      <c r="AC1942" s="73">
        <f t="shared" si="618"/>
        <v>33.6</v>
      </c>
      <c r="AD1942" s="73">
        <f t="shared" si="619"/>
        <v>15.36</v>
      </c>
      <c r="AE1942" s="73">
        <f t="shared" si="620"/>
        <v>0.18</v>
      </c>
      <c r="AF1942" s="82" t="b">
        <f t="shared" si="621"/>
        <v>1</v>
      </c>
    </row>
    <row r="1943" spans="1:32">
      <c r="A1943" s="83" t="s">
        <v>3685</v>
      </c>
      <c r="B1943" s="35" t="s">
        <v>3086</v>
      </c>
      <c r="C1943" s="35" t="s">
        <v>4898</v>
      </c>
      <c r="D1943" s="35" t="s">
        <v>4900</v>
      </c>
      <c r="E1943" s="58" t="str">
        <f t="shared" si="610"/>
        <v>KG-ARI-2003-00225-05792/42847250B</v>
      </c>
      <c r="F1943" s="19" t="s">
        <v>3088</v>
      </c>
      <c r="G1943" s="19" t="s">
        <v>3091</v>
      </c>
      <c r="H1943" s="45">
        <v>43797</v>
      </c>
      <c r="J1943" s="46">
        <v>48</v>
      </c>
      <c r="K1943" s="67" t="e">
        <f t="shared" si="611"/>
        <v>#DIV/0!</v>
      </c>
      <c r="L1943" s="47">
        <v>8.4</v>
      </c>
      <c r="M1943" s="68">
        <f t="shared" si="612"/>
        <v>0</v>
      </c>
      <c r="N1943" s="46">
        <v>36.5</v>
      </c>
      <c r="O1943" s="46">
        <v>34.5</v>
      </c>
      <c r="P1943" s="46">
        <v>35.5</v>
      </c>
      <c r="Q1943" s="73">
        <f t="shared" si="613"/>
        <v>0.045</v>
      </c>
      <c r="R1943" s="67">
        <f t="shared" si="614"/>
        <v>0</v>
      </c>
      <c r="S1943" s="74">
        <f t="shared" si="615"/>
        <v>0.36</v>
      </c>
      <c r="T1943" s="51">
        <v>17.28</v>
      </c>
      <c r="U1943" s="52" t="s">
        <v>3402</v>
      </c>
      <c r="V1943" s="26">
        <f>IF(E1943="","",SUMIF(OUTBOUND!$G:$G,WMS!E1943,OUTBOUND!$L:$L))</f>
        <v>0</v>
      </c>
      <c r="W1943" s="26">
        <f>IF(E1943="","",SUMIF(OUTBOUND!$G:$G,WMS!E1943,OUTBOUND!$M:$M))</f>
        <v>16</v>
      </c>
      <c r="X1943" s="73">
        <f>IF(E1943="","",SUMIF(OUTBOUND!$G:$G,WMS!E1943,OUTBOUND!$O:$O))</f>
        <v>0</v>
      </c>
      <c r="Y1943" s="73">
        <f>IF(E1943="","",SUMIF(OUTBOUND!$G:$G,WMS!E1943,OUTBOUND!$AC:$AC))</f>
        <v>5.76</v>
      </c>
      <c r="Z1943" s="73">
        <f>IF(E1943="","",SUMIF(OUTBOUND!$G:$G,WMS!E1943,OUTBOUND!$P:$P))</f>
        <v>0</v>
      </c>
      <c r="AA1943" s="26" t="str">
        <f t="shared" si="616"/>
        <v/>
      </c>
      <c r="AB1943" s="26">
        <f t="shared" si="617"/>
        <v>32</v>
      </c>
      <c r="AC1943" s="73">
        <f t="shared" si="618"/>
        <v>0</v>
      </c>
      <c r="AD1943" s="73">
        <f t="shared" si="619"/>
        <v>11.52</v>
      </c>
      <c r="AE1943" s="73">
        <f t="shared" si="620"/>
        <v>0</v>
      </c>
      <c r="AF1943" s="82" t="e">
        <f t="shared" si="621"/>
        <v>#DIV/0!</v>
      </c>
    </row>
    <row r="1944" spans="1:32">
      <c r="A1944" s="83" t="s">
        <v>3685</v>
      </c>
      <c r="B1944" s="35" t="s">
        <v>3086</v>
      </c>
      <c r="C1944" s="35" t="s">
        <v>4898</v>
      </c>
      <c r="D1944" s="35" t="s">
        <v>4901</v>
      </c>
      <c r="E1944" s="58" t="str">
        <f t="shared" si="610"/>
        <v>KG-ARI-2003-00225-05792/41326572A</v>
      </c>
      <c r="F1944" s="19" t="s">
        <v>3088</v>
      </c>
      <c r="G1944" s="19" t="s">
        <v>3090</v>
      </c>
      <c r="H1944" s="45">
        <v>43797</v>
      </c>
      <c r="I1944" s="46">
        <v>11</v>
      </c>
      <c r="J1944" s="46">
        <v>44</v>
      </c>
      <c r="K1944" s="67">
        <f t="shared" si="611"/>
        <v>4</v>
      </c>
      <c r="L1944" s="47">
        <v>10.95</v>
      </c>
      <c r="M1944" s="68">
        <f t="shared" si="612"/>
        <v>120.45</v>
      </c>
      <c r="N1944" s="46">
        <v>49</v>
      </c>
      <c r="O1944" s="46">
        <v>28.5</v>
      </c>
      <c r="P1944" s="46">
        <v>37</v>
      </c>
      <c r="Q1944" s="73">
        <f t="shared" si="613"/>
        <v>0.052</v>
      </c>
      <c r="R1944" s="67">
        <f t="shared" si="614"/>
        <v>0.57</v>
      </c>
      <c r="S1944" s="74">
        <f t="shared" si="615"/>
        <v>0.49</v>
      </c>
      <c r="T1944" s="51">
        <v>21.56</v>
      </c>
      <c r="U1944" s="52" t="s">
        <v>3402</v>
      </c>
      <c r="V1944" s="26">
        <f>IF(E1944="","",SUMIF(OUTBOUND!$G:$G,WMS!E1944,OUTBOUND!$L:$L))</f>
        <v>0</v>
      </c>
      <c r="W1944" s="26">
        <f>IF(E1944="","",SUMIF(OUTBOUND!$G:$G,WMS!E1944,OUTBOUND!$M:$M))</f>
        <v>0</v>
      </c>
      <c r="X1944" s="73">
        <f>IF(E1944="","",SUMIF(OUTBOUND!$G:$G,WMS!E1944,OUTBOUND!$O:$O))</f>
        <v>0</v>
      </c>
      <c r="Y1944" s="73">
        <f>IF(E1944="","",SUMIF(OUTBOUND!$G:$G,WMS!E1944,OUTBOUND!$AC:$AC))</f>
        <v>0</v>
      </c>
      <c r="Z1944" s="73">
        <f>IF(E1944="","",SUMIF(OUTBOUND!$G:$G,WMS!E1944,OUTBOUND!$P:$P))</f>
        <v>0</v>
      </c>
      <c r="AA1944" s="26">
        <f t="shared" si="616"/>
        <v>11</v>
      </c>
      <c r="AB1944" s="26">
        <f t="shared" si="617"/>
        <v>44</v>
      </c>
      <c r="AC1944" s="73">
        <f t="shared" si="618"/>
        <v>120.45</v>
      </c>
      <c r="AD1944" s="73">
        <f t="shared" si="619"/>
        <v>21.56</v>
      </c>
      <c r="AE1944" s="73">
        <f t="shared" si="620"/>
        <v>0.57</v>
      </c>
      <c r="AF1944" s="82" t="b">
        <f t="shared" si="621"/>
        <v>1</v>
      </c>
    </row>
    <row r="1945" spans="1:32">
      <c r="A1945" s="83" t="s">
        <v>3685</v>
      </c>
      <c r="B1945" s="35" t="s">
        <v>3086</v>
      </c>
      <c r="C1945" s="35" t="s">
        <v>4898</v>
      </c>
      <c r="D1945" s="35" t="s">
        <v>4902</v>
      </c>
      <c r="E1945" s="58" t="str">
        <f t="shared" si="610"/>
        <v>KG-ARI-2003-00225-05792/41326572B</v>
      </c>
      <c r="F1945" s="19" t="s">
        <v>3088</v>
      </c>
      <c r="G1945" s="19" t="s">
        <v>3092</v>
      </c>
      <c r="H1945" s="45">
        <v>43797</v>
      </c>
      <c r="J1945" s="46">
        <v>44</v>
      </c>
      <c r="K1945" s="67" t="e">
        <f t="shared" si="611"/>
        <v>#DIV/0!</v>
      </c>
      <c r="L1945" s="47">
        <v>10.95</v>
      </c>
      <c r="M1945" s="68">
        <f t="shared" si="612"/>
        <v>0</v>
      </c>
      <c r="N1945" s="46">
        <v>49</v>
      </c>
      <c r="O1945" s="46">
        <v>28.5</v>
      </c>
      <c r="P1945" s="46">
        <v>37</v>
      </c>
      <c r="Q1945" s="73">
        <f t="shared" si="613"/>
        <v>0.052</v>
      </c>
      <c r="R1945" s="67">
        <f t="shared" si="614"/>
        <v>0</v>
      </c>
      <c r="S1945" s="74">
        <f t="shared" si="615"/>
        <v>0.695</v>
      </c>
      <c r="T1945" s="51">
        <v>30.58</v>
      </c>
      <c r="U1945" s="52" t="s">
        <v>3402</v>
      </c>
      <c r="V1945" s="26">
        <f>IF(E1945="","",SUMIF(OUTBOUND!$G:$G,WMS!E1945,OUTBOUND!$L:$L))</f>
        <v>0</v>
      </c>
      <c r="W1945" s="26">
        <f>IF(E1945="","",SUMIF(OUTBOUND!$G:$G,WMS!E1945,OUTBOUND!$M:$M))</f>
        <v>0</v>
      </c>
      <c r="X1945" s="73">
        <f>IF(E1945="","",SUMIF(OUTBOUND!$G:$G,WMS!E1945,OUTBOUND!$O:$O))</f>
        <v>0</v>
      </c>
      <c r="Y1945" s="73">
        <f>IF(E1945="","",SUMIF(OUTBOUND!$G:$G,WMS!E1945,OUTBOUND!$AC:$AC))</f>
        <v>0</v>
      </c>
      <c r="Z1945" s="73">
        <f>IF(E1945="","",SUMIF(OUTBOUND!$G:$G,WMS!E1945,OUTBOUND!$P:$P))</f>
        <v>0</v>
      </c>
      <c r="AA1945" s="26" t="str">
        <f t="shared" si="616"/>
        <v/>
      </c>
      <c r="AB1945" s="26">
        <f t="shared" si="617"/>
        <v>44</v>
      </c>
      <c r="AC1945" s="73">
        <f t="shared" si="618"/>
        <v>0</v>
      </c>
      <c r="AD1945" s="73">
        <f t="shared" si="619"/>
        <v>30.58</v>
      </c>
      <c r="AE1945" s="73">
        <f t="shared" si="620"/>
        <v>0</v>
      </c>
      <c r="AF1945" s="82" t="e">
        <f t="shared" si="621"/>
        <v>#DIV/0!</v>
      </c>
    </row>
    <row r="1946" spans="1:32">
      <c r="A1946" s="83" t="s">
        <v>3685</v>
      </c>
      <c r="B1946" s="35" t="s">
        <v>3086</v>
      </c>
      <c r="C1946" s="35" t="s">
        <v>4898</v>
      </c>
      <c r="D1946" s="35" t="s">
        <v>4903</v>
      </c>
      <c r="E1946" s="58" t="str">
        <f t="shared" si="610"/>
        <v>KG-ARI-2003-00225-05792/41326572C</v>
      </c>
      <c r="F1946" s="19" t="s">
        <v>3088</v>
      </c>
      <c r="G1946" s="19" t="s">
        <v>3094</v>
      </c>
      <c r="H1946" s="45">
        <v>43797</v>
      </c>
      <c r="J1946" s="46">
        <v>44</v>
      </c>
      <c r="K1946" s="67" t="e">
        <f t="shared" si="611"/>
        <v>#DIV/0!</v>
      </c>
      <c r="L1946" s="47">
        <v>10.95</v>
      </c>
      <c r="M1946" s="68">
        <f t="shared" si="612"/>
        <v>0</v>
      </c>
      <c r="N1946" s="46">
        <v>49</v>
      </c>
      <c r="O1946" s="46">
        <v>28.5</v>
      </c>
      <c r="P1946" s="46">
        <v>37</v>
      </c>
      <c r="Q1946" s="73">
        <f t="shared" si="613"/>
        <v>0.052</v>
      </c>
      <c r="R1946" s="67">
        <f t="shared" si="614"/>
        <v>0</v>
      </c>
      <c r="S1946" s="74">
        <f t="shared" si="615"/>
        <v>0.805</v>
      </c>
      <c r="T1946" s="51">
        <v>35.42</v>
      </c>
      <c r="U1946" s="52" t="s">
        <v>3402</v>
      </c>
      <c r="V1946" s="26">
        <f>IF(E1946="","",SUMIF(OUTBOUND!$G:$G,WMS!E1946,OUTBOUND!$L:$L))</f>
        <v>0</v>
      </c>
      <c r="W1946" s="26">
        <f>IF(E1946="","",SUMIF(OUTBOUND!$G:$G,WMS!E1946,OUTBOUND!$M:$M))</f>
        <v>0</v>
      </c>
      <c r="X1946" s="73">
        <f>IF(E1946="","",SUMIF(OUTBOUND!$G:$G,WMS!E1946,OUTBOUND!$O:$O))</f>
        <v>0</v>
      </c>
      <c r="Y1946" s="73">
        <f>IF(E1946="","",SUMIF(OUTBOUND!$G:$G,WMS!E1946,OUTBOUND!$AC:$AC))</f>
        <v>0</v>
      </c>
      <c r="Z1946" s="73">
        <f>IF(E1946="","",SUMIF(OUTBOUND!$G:$G,WMS!E1946,OUTBOUND!$P:$P))</f>
        <v>0</v>
      </c>
      <c r="AA1946" s="26" t="str">
        <f t="shared" si="616"/>
        <v/>
      </c>
      <c r="AB1946" s="26">
        <f t="shared" si="617"/>
        <v>44</v>
      </c>
      <c r="AC1946" s="73">
        <f t="shared" si="618"/>
        <v>0</v>
      </c>
      <c r="AD1946" s="73">
        <f t="shared" si="619"/>
        <v>35.42</v>
      </c>
      <c r="AE1946" s="73">
        <f t="shared" si="620"/>
        <v>0</v>
      </c>
      <c r="AF1946" s="82" t="e">
        <f t="shared" si="621"/>
        <v>#DIV/0!</v>
      </c>
    </row>
    <row r="1947" spans="1:32">
      <c r="A1947" s="83" t="s">
        <v>3685</v>
      </c>
      <c r="B1947" s="35" t="s">
        <v>3086</v>
      </c>
      <c r="C1947" s="35" t="s">
        <v>4898</v>
      </c>
      <c r="D1947" s="35" t="s">
        <v>4904</v>
      </c>
      <c r="E1947" s="58" t="str">
        <f t="shared" si="610"/>
        <v>KG-ARI-2003-00225-05792/41326572D</v>
      </c>
      <c r="F1947" s="19" t="s">
        <v>3088</v>
      </c>
      <c r="G1947" s="19" t="s">
        <v>3096</v>
      </c>
      <c r="H1947" s="45">
        <v>43797</v>
      </c>
      <c r="J1947" s="46">
        <v>44</v>
      </c>
      <c r="K1947" s="67" t="e">
        <f t="shared" si="611"/>
        <v>#DIV/0!</v>
      </c>
      <c r="L1947" s="47">
        <v>10.95</v>
      </c>
      <c r="M1947" s="68">
        <f t="shared" si="612"/>
        <v>0</v>
      </c>
      <c r="N1947" s="46">
        <v>49</v>
      </c>
      <c r="O1947" s="46">
        <v>28.5</v>
      </c>
      <c r="P1947" s="46">
        <v>37</v>
      </c>
      <c r="Q1947" s="73">
        <f t="shared" si="613"/>
        <v>0.052</v>
      </c>
      <c r="R1947" s="67">
        <f t="shared" si="614"/>
        <v>0</v>
      </c>
      <c r="S1947" s="74">
        <f t="shared" si="615"/>
        <v>0.06</v>
      </c>
      <c r="T1947" s="51">
        <v>2.64</v>
      </c>
      <c r="U1947" s="52" t="s">
        <v>3402</v>
      </c>
      <c r="V1947" s="26">
        <f>IF(E1947="","",SUMIF(OUTBOUND!$G:$G,WMS!E1947,OUTBOUND!$L:$L))</f>
        <v>0</v>
      </c>
      <c r="W1947" s="26">
        <f>IF(E1947="","",SUMIF(OUTBOUND!$G:$G,WMS!E1947,OUTBOUND!$M:$M))</f>
        <v>0</v>
      </c>
      <c r="X1947" s="73">
        <f>IF(E1947="","",SUMIF(OUTBOUND!$G:$G,WMS!E1947,OUTBOUND!$O:$O))</f>
        <v>0</v>
      </c>
      <c r="Y1947" s="73">
        <f>IF(E1947="","",SUMIF(OUTBOUND!$G:$G,WMS!E1947,OUTBOUND!$AC:$AC))</f>
        <v>0</v>
      </c>
      <c r="Z1947" s="73">
        <f>IF(E1947="","",SUMIF(OUTBOUND!$G:$G,WMS!E1947,OUTBOUND!$P:$P))</f>
        <v>0</v>
      </c>
      <c r="AA1947" s="26" t="str">
        <f t="shared" si="616"/>
        <v/>
      </c>
      <c r="AB1947" s="26">
        <f t="shared" si="617"/>
        <v>44</v>
      </c>
      <c r="AC1947" s="73">
        <f t="shared" si="618"/>
        <v>0</v>
      </c>
      <c r="AD1947" s="73">
        <f t="shared" si="619"/>
        <v>2.64</v>
      </c>
      <c r="AE1947" s="73">
        <f t="shared" si="620"/>
        <v>0</v>
      </c>
      <c r="AF1947" s="82" t="e">
        <f t="shared" si="621"/>
        <v>#DIV/0!</v>
      </c>
    </row>
    <row r="1948" spans="1:32">
      <c r="A1948" s="83" t="s">
        <v>3685</v>
      </c>
      <c r="B1948" s="35" t="s">
        <v>3086</v>
      </c>
      <c r="C1948" s="35" t="s">
        <v>4898</v>
      </c>
      <c r="D1948" s="35" t="s">
        <v>4905</v>
      </c>
      <c r="E1948" s="58" t="str">
        <f t="shared" si="610"/>
        <v>KG-ARI-2003-00225-05792/41326572E</v>
      </c>
      <c r="F1948" s="19" t="s">
        <v>3088</v>
      </c>
      <c r="G1948" s="19" t="s">
        <v>3098</v>
      </c>
      <c r="H1948" s="45">
        <v>43797</v>
      </c>
      <c r="J1948" s="46">
        <v>44</v>
      </c>
      <c r="K1948" s="67" t="e">
        <f t="shared" si="611"/>
        <v>#DIV/0!</v>
      </c>
      <c r="L1948" s="47">
        <v>10.95</v>
      </c>
      <c r="M1948" s="68">
        <f t="shared" si="612"/>
        <v>0</v>
      </c>
      <c r="N1948" s="46">
        <v>49</v>
      </c>
      <c r="O1948" s="46">
        <v>28.5</v>
      </c>
      <c r="P1948" s="46">
        <v>37</v>
      </c>
      <c r="Q1948" s="73">
        <f t="shared" si="613"/>
        <v>0.052</v>
      </c>
      <c r="R1948" s="67">
        <f t="shared" si="614"/>
        <v>0</v>
      </c>
      <c r="S1948" s="74">
        <f t="shared" si="615"/>
        <v>0.07</v>
      </c>
      <c r="T1948" s="51">
        <v>3.08</v>
      </c>
      <c r="U1948" s="52" t="s">
        <v>3402</v>
      </c>
      <c r="V1948" s="26">
        <f>IF(E1948="","",SUMIF(OUTBOUND!$G:$G,WMS!E1948,OUTBOUND!$L:$L))</f>
        <v>0</v>
      </c>
      <c r="W1948" s="26">
        <f>IF(E1948="","",SUMIF(OUTBOUND!$G:$G,WMS!E1948,OUTBOUND!$M:$M))</f>
        <v>0</v>
      </c>
      <c r="X1948" s="73">
        <f>IF(E1948="","",SUMIF(OUTBOUND!$G:$G,WMS!E1948,OUTBOUND!$O:$O))</f>
        <v>0</v>
      </c>
      <c r="Y1948" s="73">
        <f>IF(E1948="","",SUMIF(OUTBOUND!$G:$G,WMS!E1948,OUTBOUND!$AC:$AC))</f>
        <v>0</v>
      </c>
      <c r="Z1948" s="73">
        <f>IF(E1948="","",SUMIF(OUTBOUND!$G:$G,WMS!E1948,OUTBOUND!$P:$P))</f>
        <v>0</v>
      </c>
      <c r="AA1948" s="26" t="str">
        <f t="shared" si="616"/>
        <v/>
      </c>
      <c r="AB1948" s="26">
        <f t="shared" si="617"/>
        <v>44</v>
      </c>
      <c r="AC1948" s="73">
        <f t="shared" si="618"/>
        <v>0</v>
      </c>
      <c r="AD1948" s="73">
        <f t="shared" si="619"/>
        <v>3.08</v>
      </c>
      <c r="AE1948" s="73">
        <f t="shared" si="620"/>
        <v>0</v>
      </c>
      <c r="AF1948" s="82" t="e">
        <f t="shared" si="621"/>
        <v>#DIV/0!</v>
      </c>
    </row>
    <row r="1949" spans="1:32">
      <c r="A1949" s="83" t="s">
        <v>3685</v>
      </c>
      <c r="B1949" s="35" t="s">
        <v>3086</v>
      </c>
      <c r="C1949" s="35" t="s">
        <v>4898</v>
      </c>
      <c r="D1949" s="35" t="s">
        <v>4906</v>
      </c>
      <c r="E1949" s="58" t="str">
        <f t="shared" si="610"/>
        <v>KG-ARI-2003-00225-05792/41326572F</v>
      </c>
      <c r="F1949" s="19" t="s">
        <v>3088</v>
      </c>
      <c r="G1949" s="19" t="s">
        <v>3100</v>
      </c>
      <c r="H1949" s="45">
        <v>43797</v>
      </c>
      <c r="J1949" s="46">
        <v>44</v>
      </c>
      <c r="K1949" s="67" t="e">
        <f t="shared" si="611"/>
        <v>#DIV/0!</v>
      </c>
      <c r="L1949" s="47">
        <v>10.95</v>
      </c>
      <c r="M1949" s="68">
        <f t="shared" si="612"/>
        <v>0</v>
      </c>
      <c r="N1949" s="46">
        <v>49</v>
      </c>
      <c r="O1949" s="46">
        <v>28.5</v>
      </c>
      <c r="P1949" s="46">
        <v>37</v>
      </c>
      <c r="Q1949" s="73">
        <f t="shared" si="613"/>
        <v>0.052</v>
      </c>
      <c r="R1949" s="67">
        <f t="shared" si="614"/>
        <v>0</v>
      </c>
      <c r="S1949" s="74">
        <f t="shared" si="615"/>
        <v>0.03</v>
      </c>
      <c r="T1949" s="51">
        <v>1.32</v>
      </c>
      <c r="U1949" s="52" t="s">
        <v>3402</v>
      </c>
      <c r="V1949" s="26">
        <f>IF(E1949="","",SUMIF(OUTBOUND!$G:$G,WMS!E1949,OUTBOUND!$L:$L))</f>
        <v>0</v>
      </c>
      <c r="W1949" s="26">
        <f>IF(E1949="","",SUMIF(OUTBOUND!$G:$G,WMS!E1949,OUTBOUND!$M:$M))</f>
        <v>0</v>
      </c>
      <c r="X1949" s="73">
        <f>IF(E1949="","",SUMIF(OUTBOUND!$G:$G,WMS!E1949,OUTBOUND!$O:$O))</f>
        <v>0</v>
      </c>
      <c r="Y1949" s="73">
        <f>IF(E1949="","",SUMIF(OUTBOUND!$G:$G,WMS!E1949,OUTBOUND!$AC:$AC))</f>
        <v>0</v>
      </c>
      <c r="Z1949" s="73">
        <f>IF(E1949="","",SUMIF(OUTBOUND!$G:$G,WMS!E1949,OUTBOUND!$P:$P))</f>
        <v>0</v>
      </c>
      <c r="AA1949" s="26" t="str">
        <f t="shared" si="616"/>
        <v/>
      </c>
      <c r="AB1949" s="26">
        <f t="shared" si="617"/>
        <v>44</v>
      </c>
      <c r="AC1949" s="73">
        <f t="shared" si="618"/>
        <v>0</v>
      </c>
      <c r="AD1949" s="73">
        <f t="shared" si="619"/>
        <v>1.32</v>
      </c>
      <c r="AE1949" s="73">
        <f t="shared" si="620"/>
        <v>0</v>
      </c>
      <c r="AF1949" s="82" t="e">
        <f t="shared" si="621"/>
        <v>#DIV/0!</v>
      </c>
    </row>
    <row r="1950" spans="1:32">
      <c r="A1950" s="83" t="s">
        <v>3685</v>
      </c>
      <c r="B1950" s="35" t="s">
        <v>3086</v>
      </c>
      <c r="C1950" s="35" t="s">
        <v>4898</v>
      </c>
      <c r="D1950" s="35" t="s">
        <v>4907</v>
      </c>
      <c r="E1950" s="58" t="str">
        <f t="shared" si="610"/>
        <v>KG-ARI-2003-00225-05792/41326572G</v>
      </c>
      <c r="F1950" s="19" t="s">
        <v>3088</v>
      </c>
      <c r="G1950" s="19" t="s">
        <v>3102</v>
      </c>
      <c r="H1950" s="45">
        <v>43797</v>
      </c>
      <c r="J1950" s="46">
        <v>44</v>
      </c>
      <c r="K1950" s="67" t="e">
        <f t="shared" si="611"/>
        <v>#DIV/0!</v>
      </c>
      <c r="L1950" s="47">
        <v>10.95</v>
      </c>
      <c r="M1950" s="68">
        <f t="shared" si="612"/>
        <v>0</v>
      </c>
      <c r="N1950" s="46">
        <v>49</v>
      </c>
      <c r="O1950" s="46">
        <v>28.5</v>
      </c>
      <c r="P1950" s="46">
        <v>37</v>
      </c>
      <c r="Q1950" s="73">
        <f t="shared" si="613"/>
        <v>0.052</v>
      </c>
      <c r="R1950" s="67">
        <f t="shared" si="614"/>
        <v>0</v>
      </c>
      <c r="S1950" s="74">
        <f t="shared" si="615"/>
        <v>0.025</v>
      </c>
      <c r="T1950" s="51">
        <v>1.1</v>
      </c>
      <c r="U1950" s="52" t="s">
        <v>3402</v>
      </c>
      <c r="V1950" s="26">
        <f>IF(E1950="","",SUMIF(OUTBOUND!$G:$G,WMS!E1950,OUTBOUND!$L:$L))</f>
        <v>0</v>
      </c>
      <c r="W1950" s="26">
        <f>IF(E1950="","",SUMIF(OUTBOUND!$G:$G,WMS!E1950,OUTBOUND!$M:$M))</f>
        <v>0</v>
      </c>
      <c r="X1950" s="73">
        <f>IF(E1950="","",SUMIF(OUTBOUND!$G:$G,WMS!E1950,OUTBOUND!$O:$O))</f>
        <v>0</v>
      </c>
      <c r="Y1950" s="73">
        <f>IF(E1950="","",SUMIF(OUTBOUND!$G:$G,WMS!E1950,OUTBOUND!$AC:$AC))</f>
        <v>0</v>
      </c>
      <c r="Z1950" s="73">
        <f>IF(E1950="","",SUMIF(OUTBOUND!$G:$G,WMS!E1950,OUTBOUND!$P:$P))</f>
        <v>0</v>
      </c>
      <c r="AA1950" s="26" t="str">
        <f t="shared" si="616"/>
        <v/>
      </c>
      <c r="AB1950" s="26">
        <f t="shared" si="617"/>
        <v>44</v>
      </c>
      <c r="AC1950" s="73">
        <f t="shared" si="618"/>
        <v>0</v>
      </c>
      <c r="AD1950" s="73">
        <f t="shared" si="619"/>
        <v>1.1</v>
      </c>
      <c r="AE1950" s="73">
        <f t="shared" si="620"/>
        <v>0</v>
      </c>
      <c r="AF1950" s="82" t="e">
        <f t="shared" si="621"/>
        <v>#DIV/0!</v>
      </c>
    </row>
    <row r="1951" spans="1:32">
      <c r="A1951" s="83" t="s">
        <v>3685</v>
      </c>
      <c r="B1951" s="35" t="s">
        <v>3086</v>
      </c>
      <c r="C1951" s="35" t="s">
        <v>4898</v>
      </c>
      <c r="D1951" s="35" t="s">
        <v>4908</v>
      </c>
      <c r="E1951" s="58" t="str">
        <f t="shared" si="610"/>
        <v>KG-ARI-2003-00225-05792/41326572H</v>
      </c>
      <c r="F1951" s="19" t="s">
        <v>3088</v>
      </c>
      <c r="G1951" s="19" t="s">
        <v>3103</v>
      </c>
      <c r="H1951" s="45">
        <v>43797</v>
      </c>
      <c r="J1951" s="46">
        <v>44</v>
      </c>
      <c r="K1951" s="67" t="e">
        <f t="shared" si="611"/>
        <v>#DIV/0!</v>
      </c>
      <c r="L1951" s="47">
        <v>10.95</v>
      </c>
      <c r="M1951" s="68">
        <f t="shared" si="612"/>
        <v>0</v>
      </c>
      <c r="N1951" s="46">
        <v>49</v>
      </c>
      <c r="O1951" s="46">
        <v>28.5</v>
      </c>
      <c r="P1951" s="46">
        <v>37</v>
      </c>
      <c r="Q1951" s="73">
        <f t="shared" si="613"/>
        <v>0.052</v>
      </c>
      <c r="R1951" s="67">
        <f t="shared" si="614"/>
        <v>0</v>
      </c>
      <c r="S1951" s="74">
        <f t="shared" si="615"/>
        <v>0.055</v>
      </c>
      <c r="T1951" s="51">
        <v>2.42</v>
      </c>
      <c r="U1951" s="52" t="s">
        <v>3402</v>
      </c>
      <c r="V1951" s="26">
        <f>IF(E1951="","",SUMIF(OUTBOUND!$G:$G,WMS!E1951,OUTBOUND!$L:$L))</f>
        <v>0</v>
      </c>
      <c r="W1951" s="26">
        <f>IF(E1951="","",SUMIF(OUTBOUND!$G:$G,WMS!E1951,OUTBOUND!$M:$M))</f>
        <v>0</v>
      </c>
      <c r="X1951" s="73">
        <f>IF(E1951="","",SUMIF(OUTBOUND!$G:$G,WMS!E1951,OUTBOUND!$O:$O))</f>
        <v>0</v>
      </c>
      <c r="Y1951" s="73">
        <f>IF(E1951="","",SUMIF(OUTBOUND!$G:$G,WMS!E1951,OUTBOUND!$AC:$AC))</f>
        <v>0</v>
      </c>
      <c r="Z1951" s="73">
        <f>IF(E1951="","",SUMIF(OUTBOUND!$G:$G,WMS!E1951,OUTBOUND!$P:$P))</f>
        <v>0</v>
      </c>
      <c r="AA1951" s="26" t="str">
        <f t="shared" si="616"/>
        <v/>
      </c>
      <c r="AB1951" s="26">
        <f t="shared" si="617"/>
        <v>44</v>
      </c>
      <c r="AC1951" s="73">
        <f t="shared" si="618"/>
        <v>0</v>
      </c>
      <c r="AD1951" s="73">
        <f t="shared" si="619"/>
        <v>2.42</v>
      </c>
      <c r="AE1951" s="73">
        <f t="shared" si="620"/>
        <v>0</v>
      </c>
      <c r="AF1951" s="82" t="e">
        <f t="shared" si="621"/>
        <v>#DIV/0!</v>
      </c>
    </row>
    <row r="1952" spans="1:32">
      <c r="A1952" s="83" t="s">
        <v>3685</v>
      </c>
      <c r="B1952" s="35" t="s">
        <v>3086</v>
      </c>
      <c r="C1952" s="35" t="s">
        <v>4898</v>
      </c>
      <c r="D1952" s="35" t="s">
        <v>4909</v>
      </c>
      <c r="E1952" s="58" t="str">
        <f t="shared" si="610"/>
        <v>KG-ARI-2003-00225-05792/41326572I</v>
      </c>
      <c r="F1952" s="19" t="s">
        <v>3088</v>
      </c>
      <c r="G1952" s="19" t="s">
        <v>3104</v>
      </c>
      <c r="H1952" s="45">
        <v>43797</v>
      </c>
      <c r="J1952" s="46">
        <v>44</v>
      </c>
      <c r="K1952" s="67" t="e">
        <f t="shared" si="611"/>
        <v>#DIV/0!</v>
      </c>
      <c r="L1952" s="47">
        <v>10.95</v>
      </c>
      <c r="M1952" s="68">
        <f t="shared" si="612"/>
        <v>0</v>
      </c>
      <c r="N1952" s="46">
        <v>49</v>
      </c>
      <c r="O1952" s="46">
        <v>28.5</v>
      </c>
      <c r="P1952" s="46">
        <v>37</v>
      </c>
      <c r="Q1952" s="73">
        <f t="shared" si="613"/>
        <v>0.052</v>
      </c>
      <c r="R1952" s="67">
        <f t="shared" si="614"/>
        <v>0</v>
      </c>
      <c r="S1952" s="74">
        <f t="shared" si="615"/>
        <v>0.075</v>
      </c>
      <c r="T1952" s="51">
        <v>3.3</v>
      </c>
      <c r="U1952" s="52" t="s">
        <v>3402</v>
      </c>
      <c r="V1952" s="26">
        <f>IF(E1952="","",SUMIF(OUTBOUND!$G:$G,WMS!E1952,OUTBOUND!$L:$L))</f>
        <v>0</v>
      </c>
      <c r="W1952" s="26">
        <f>IF(E1952="","",SUMIF(OUTBOUND!$G:$G,WMS!E1952,OUTBOUND!$M:$M))</f>
        <v>0</v>
      </c>
      <c r="X1952" s="73">
        <f>IF(E1952="","",SUMIF(OUTBOUND!$G:$G,WMS!E1952,OUTBOUND!$O:$O))</f>
        <v>0</v>
      </c>
      <c r="Y1952" s="73">
        <f>IF(E1952="","",SUMIF(OUTBOUND!$G:$G,WMS!E1952,OUTBOUND!$AC:$AC))</f>
        <v>0</v>
      </c>
      <c r="Z1952" s="73">
        <f>IF(E1952="","",SUMIF(OUTBOUND!$G:$G,WMS!E1952,OUTBOUND!$P:$P))</f>
        <v>0</v>
      </c>
      <c r="AA1952" s="26" t="str">
        <f t="shared" si="616"/>
        <v/>
      </c>
      <c r="AB1952" s="26">
        <f t="shared" si="617"/>
        <v>44</v>
      </c>
      <c r="AC1952" s="73">
        <f t="shared" si="618"/>
        <v>0</v>
      </c>
      <c r="AD1952" s="73">
        <f t="shared" si="619"/>
        <v>3.3</v>
      </c>
      <c r="AE1952" s="73">
        <f t="shared" si="620"/>
        <v>0</v>
      </c>
      <c r="AF1952" s="82" t="e">
        <f t="shared" si="621"/>
        <v>#DIV/0!</v>
      </c>
    </row>
    <row r="1953" spans="1:32">
      <c r="A1953" s="83" t="s">
        <v>3685</v>
      </c>
      <c r="B1953" s="35" t="s">
        <v>3086</v>
      </c>
      <c r="C1953" s="35" t="s">
        <v>4898</v>
      </c>
      <c r="D1953" s="35" t="s">
        <v>4910</v>
      </c>
      <c r="E1953" s="58" t="str">
        <f t="shared" si="610"/>
        <v>KG-ARI-2003-00225-05792/41326572J</v>
      </c>
      <c r="F1953" s="19" t="s">
        <v>3088</v>
      </c>
      <c r="G1953" s="19" t="s">
        <v>3105</v>
      </c>
      <c r="H1953" s="45">
        <v>43797</v>
      </c>
      <c r="J1953" s="46">
        <v>44</v>
      </c>
      <c r="K1953" s="67" t="e">
        <f t="shared" si="611"/>
        <v>#DIV/0!</v>
      </c>
      <c r="L1953" s="47">
        <v>10.95</v>
      </c>
      <c r="M1953" s="68">
        <f t="shared" si="612"/>
        <v>0</v>
      </c>
      <c r="N1953" s="46">
        <v>49</v>
      </c>
      <c r="O1953" s="46">
        <v>28.5</v>
      </c>
      <c r="P1953" s="46">
        <v>37</v>
      </c>
      <c r="Q1953" s="73">
        <f t="shared" si="613"/>
        <v>0.052</v>
      </c>
      <c r="R1953" s="67">
        <f t="shared" si="614"/>
        <v>0</v>
      </c>
      <c r="S1953" s="74">
        <f t="shared" si="615"/>
        <v>0.02</v>
      </c>
      <c r="T1953" s="51">
        <v>0.88</v>
      </c>
      <c r="U1953" s="52" t="s">
        <v>3402</v>
      </c>
      <c r="V1953" s="26">
        <f>IF(E1953="","",SUMIF(OUTBOUND!$G:$G,WMS!E1953,OUTBOUND!$L:$L))</f>
        <v>0</v>
      </c>
      <c r="W1953" s="26">
        <f>IF(E1953="","",SUMIF(OUTBOUND!$G:$G,WMS!E1953,OUTBOUND!$M:$M))</f>
        <v>0</v>
      </c>
      <c r="X1953" s="73">
        <f>IF(E1953="","",SUMIF(OUTBOUND!$G:$G,WMS!E1953,OUTBOUND!$O:$O))</f>
        <v>0</v>
      </c>
      <c r="Y1953" s="73">
        <f>IF(E1953="","",SUMIF(OUTBOUND!$G:$G,WMS!E1953,OUTBOUND!$AC:$AC))</f>
        <v>0</v>
      </c>
      <c r="Z1953" s="73">
        <f>IF(E1953="","",SUMIF(OUTBOUND!$G:$G,WMS!E1953,OUTBOUND!$P:$P))</f>
        <v>0</v>
      </c>
      <c r="AA1953" s="26" t="str">
        <f t="shared" si="616"/>
        <v/>
      </c>
      <c r="AB1953" s="26">
        <f t="shared" si="617"/>
        <v>44</v>
      </c>
      <c r="AC1953" s="73">
        <f t="shared" si="618"/>
        <v>0</v>
      </c>
      <c r="AD1953" s="73">
        <f t="shared" si="619"/>
        <v>0.88</v>
      </c>
      <c r="AE1953" s="73">
        <f t="shared" si="620"/>
        <v>0</v>
      </c>
      <c r="AF1953" s="82" t="e">
        <f t="shared" si="621"/>
        <v>#DIV/0!</v>
      </c>
    </row>
    <row r="1954" spans="1:32">
      <c r="A1954" s="83" t="s">
        <v>3685</v>
      </c>
      <c r="B1954" s="35" t="s">
        <v>3086</v>
      </c>
      <c r="C1954" s="35" t="s">
        <v>4898</v>
      </c>
      <c r="D1954" s="35" t="s">
        <v>4911</v>
      </c>
      <c r="E1954" s="58" t="str">
        <f t="shared" si="610"/>
        <v>KG-ARI-2003-00225-05792/41326572K</v>
      </c>
      <c r="F1954" s="19" t="s">
        <v>3088</v>
      </c>
      <c r="G1954" s="19" t="s">
        <v>3107</v>
      </c>
      <c r="H1954" s="45">
        <v>43797</v>
      </c>
      <c r="J1954" s="46">
        <v>44</v>
      </c>
      <c r="K1954" s="67" t="e">
        <f t="shared" si="611"/>
        <v>#DIV/0!</v>
      </c>
      <c r="L1954" s="47">
        <v>10.95</v>
      </c>
      <c r="M1954" s="68">
        <f t="shared" si="612"/>
        <v>0</v>
      </c>
      <c r="N1954" s="46">
        <v>49</v>
      </c>
      <c r="O1954" s="46">
        <v>28.5</v>
      </c>
      <c r="P1954" s="46">
        <v>37</v>
      </c>
      <c r="Q1954" s="73">
        <f t="shared" si="613"/>
        <v>0.052</v>
      </c>
      <c r="R1954" s="67">
        <f t="shared" si="614"/>
        <v>0</v>
      </c>
      <c r="S1954" s="74">
        <f t="shared" si="615"/>
        <v>0.08</v>
      </c>
      <c r="T1954" s="51">
        <v>3.52</v>
      </c>
      <c r="U1954" s="52" t="s">
        <v>3402</v>
      </c>
      <c r="V1954" s="26">
        <f>IF(E1954="","",SUMIF(OUTBOUND!$G:$G,WMS!E1954,OUTBOUND!$L:$L))</f>
        <v>0</v>
      </c>
      <c r="W1954" s="26">
        <f>IF(E1954="","",SUMIF(OUTBOUND!$G:$G,WMS!E1954,OUTBOUND!$M:$M))</f>
        <v>0</v>
      </c>
      <c r="X1954" s="73">
        <f>IF(E1954="","",SUMIF(OUTBOUND!$G:$G,WMS!E1954,OUTBOUND!$O:$O))</f>
        <v>0</v>
      </c>
      <c r="Y1954" s="73">
        <f>IF(E1954="","",SUMIF(OUTBOUND!$G:$G,WMS!E1954,OUTBOUND!$AC:$AC))</f>
        <v>0</v>
      </c>
      <c r="Z1954" s="73">
        <f>IF(E1954="","",SUMIF(OUTBOUND!$G:$G,WMS!E1954,OUTBOUND!$P:$P))</f>
        <v>0</v>
      </c>
      <c r="AA1954" s="26" t="str">
        <f t="shared" si="616"/>
        <v/>
      </c>
      <c r="AB1954" s="26">
        <f t="shared" si="617"/>
        <v>44</v>
      </c>
      <c r="AC1954" s="73">
        <f t="shared" si="618"/>
        <v>0</v>
      </c>
      <c r="AD1954" s="73">
        <f t="shared" si="619"/>
        <v>3.52</v>
      </c>
      <c r="AE1954" s="73">
        <f t="shared" si="620"/>
        <v>0</v>
      </c>
      <c r="AF1954" s="82" t="e">
        <f t="shared" si="621"/>
        <v>#DIV/0!</v>
      </c>
    </row>
    <row r="1955" spans="1:32">
      <c r="A1955" s="43" t="s">
        <v>3685</v>
      </c>
      <c r="B1955" s="19" t="s">
        <v>3086</v>
      </c>
      <c r="C1955" s="19" t="s">
        <v>4898</v>
      </c>
      <c r="D1955" s="19">
        <v>41527283</v>
      </c>
      <c r="E1955" s="58" t="str">
        <f t="shared" si="610"/>
        <v>KG-ARI-2003-00225-05792/41527283</v>
      </c>
      <c r="F1955" s="19" t="s">
        <v>3088</v>
      </c>
      <c r="G1955" s="19" t="s">
        <v>3109</v>
      </c>
      <c r="H1955" s="45">
        <v>43797</v>
      </c>
      <c r="I1955" s="46">
        <v>1</v>
      </c>
      <c r="J1955" s="46">
        <v>16</v>
      </c>
      <c r="K1955" s="67">
        <f t="shared" si="611"/>
        <v>16</v>
      </c>
      <c r="L1955" s="47">
        <v>2.75</v>
      </c>
      <c r="M1955" s="68">
        <f t="shared" si="612"/>
        <v>2.75</v>
      </c>
      <c r="N1955" s="46">
        <v>41</v>
      </c>
      <c r="O1955" s="46">
        <v>25</v>
      </c>
      <c r="P1955" s="46">
        <v>31</v>
      </c>
      <c r="Q1955" s="73">
        <f t="shared" si="613"/>
        <v>0.032</v>
      </c>
      <c r="R1955" s="67">
        <f t="shared" si="614"/>
        <v>0.03</v>
      </c>
      <c r="S1955" s="74">
        <f t="shared" si="615"/>
        <v>0.116875</v>
      </c>
      <c r="T1955" s="51">
        <v>1.87</v>
      </c>
      <c r="U1955" s="52" t="s">
        <v>3402</v>
      </c>
      <c r="V1955" s="26">
        <f>IF(E1955="","",SUMIF(OUTBOUND!$G:$G,WMS!E1955,OUTBOUND!$L:$L))</f>
        <v>0</v>
      </c>
      <c r="W1955" s="26">
        <f>IF(E1955="","",SUMIF(OUTBOUND!$G:$G,WMS!E1955,OUTBOUND!$M:$M))</f>
        <v>0</v>
      </c>
      <c r="X1955" s="73">
        <f>IF(E1955="","",SUMIF(OUTBOUND!$G:$G,WMS!E1955,OUTBOUND!$O:$O))</f>
        <v>0</v>
      </c>
      <c r="Y1955" s="73">
        <f>IF(E1955="","",SUMIF(OUTBOUND!$G:$G,WMS!E1955,OUTBOUND!$AC:$AC))</f>
        <v>0</v>
      </c>
      <c r="Z1955" s="73">
        <f>IF(E1955="","",SUMIF(OUTBOUND!$G:$G,WMS!E1955,OUTBOUND!$P:$P))</f>
        <v>0</v>
      </c>
      <c r="AA1955" s="26">
        <f t="shared" si="616"/>
        <v>1</v>
      </c>
      <c r="AB1955" s="26">
        <f t="shared" si="617"/>
        <v>16</v>
      </c>
      <c r="AC1955" s="73">
        <f t="shared" si="618"/>
        <v>2.75</v>
      </c>
      <c r="AD1955" s="73">
        <f t="shared" si="619"/>
        <v>1.87</v>
      </c>
      <c r="AE1955" s="73">
        <f t="shared" si="620"/>
        <v>0.03</v>
      </c>
      <c r="AF1955" s="82" t="b">
        <f t="shared" si="621"/>
        <v>1</v>
      </c>
    </row>
    <row r="1956" spans="1:32">
      <c r="A1956" s="43" t="s">
        <v>3685</v>
      </c>
      <c r="B1956" s="19" t="s">
        <v>3086</v>
      </c>
      <c r="C1956" s="19" t="s">
        <v>4898</v>
      </c>
      <c r="D1956" s="19">
        <v>41526750</v>
      </c>
      <c r="E1956" s="58" t="str">
        <f t="shared" si="610"/>
        <v>KG-ARI-2003-00225-05792/41526750</v>
      </c>
      <c r="F1956" s="19" t="s">
        <v>3088</v>
      </c>
      <c r="G1956" s="19" t="s">
        <v>3110</v>
      </c>
      <c r="H1956" s="45">
        <v>43797</v>
      </c>
      <c r="I1956" s="46">
        <v>1</v>
      </c>
      <c r="J1956" s="46">
        <v>12</v>
      </c>
      <c r="K1956" s="67">
        <f t="shared" si="611"/>
        <v>12</v>
      </c>
      <c r="L1956" s="47">
        <v>4.75</v>
      </c>
      <c r="M1956" s="68">
        <f t="shared" si="612"/>
        <v>4.75</v>
      </c>
      <c r="N1956" s="46">
        <v>40.5</v>
      </c>
      <c r="O1956" s="46">
        <v>13</v>
      </c>
      <c r="P1956" s="46">
        <v>15</v>
      </c>
      <c r="Q1956" s="73">
        <f t="shared" si="613"/>
        <v>0.008</v>
      </c>
      <c r="R1956" s="67">
        <f t="shared" si="614"/>
        <v>0.01</v>
      </c>
      <c r="S1956" s="74">
        <f t="shared" si="615"/>
        <v>0.341666666666667</v>
      </c>
      <c r="T1956" s="51">
        <v>4.1</v>
      </c>
      <c r="U1956" s="52" t="s">
        <v>3402</v>
      </c>
      <c r="V1956" s="26">
        <f>IF(E1956="","",SUMIF(OUTBOUND!$G:$G,WMS!E1956,OUTBOUND!$L:$L))</f>
        <v>0</v>
      </c>
      <c r="W1956" s="26">
        <f>IF(E1956="","",SUMIF(OUTBOUND!$G:$G,WMS!E1956,OUTBOUND!$M:$M))</f>
        <v>0</v>
      </c>
      <c r="X1956" s="73">
        <f>IF(E1956="","",SUMIF(OUTBOUND!$G:$G,WMS!E1956,OUTBOUND!$O:$O))</f>
        <v>0</v>
      </c>
      <c r="Y1956" s="73">
        <f>IF(E1956="","",SUMIF(OUTBOUND!$G:$G,WMS!E1956,OUTBOUND!$AC:$AC))</f>
        <v>0</v>
      </c>
      <c r="Z1956" s="73">
        <f>IF(E1956="","",SUMIF(OUTBOUND!$G:$G,WMS!E1956,OUTBOUND!$P:$P))</f>
        <v>0</v>
      </c>
      <c r="AA1956" s="26">
        <f t="shared" si="616"/>
        <v>1</v>
      </c>
      <c r="AB1956" s="26">
        <f t="shared" si="617"/>
        <v>12</v>
      </c>
      <c r="AC1956" s="73">
        <f t="shared" si="618"/>
        <v>4.75</v>
      </c>
      <c r="AD1956" s="73">
        <f t="shared" si="619"/>
        <v>4.1</v>
      </c>
      <c r="AE1956" s="73">
        <f t="shared" si="620"/>
        <v>0.01</v>
      </c>
      <c r="AF1956" s="82" t="b">
        <f t="shared" si="621"/>
        <v>1</v>
      </c>
    </row>
    <row r="1957" spans="1:33">
      <c r="A1957" s="61" t="s">
        <v>3685</v>
      </c>
      <c r="B1957" s="62" t="s">
        <v>3086</v>
      </c>
      <c r="C1957" s="62" t="s">
        <v>4898</v>
      </c>
      <c r="D1957" s="62">
        <v>42720263</v>
      </c>
      <c r="E1957" s="58" t="str">
        <f t="shared" si="610"/>
        <v>KG-ARI-2003-00225-05792/42720263</v>
      </c>
      <c r="F1957" s="19" t="s">
        <v>3088</v>
      </c>
      <c r="G1957" s="19" t="s">
        <v>3111</v>
      </c>
      <c r="H1957" s="45">
        <v>43797</v>
      </c>
      <c r="I1957" s="46">
        <v>1</v>
      </c>
      <c r="J1957" s="46">
        <v>8</v>
      </c>
      <c r="K1957" s="67">
        <f t="shared" si="611"/>
        <v>8</v>
      </c>
      <c r="L1957" s="47">
        <v>1.45</v>
      </c>
      <c r="M1957" s="68">
        <f t="shared" si="612"/>
        <v>1.45</v>
      </c>
      <c r="N1957" s="46">
        <v>42</v>
      </c>
      <c r="O1957" s="46">
        <v>11.5</v>
      </c>
      <c r="P1957" s="46">
        <v>12.5</v>
      </c>
      <c r="Q1957" s="73">
        <f t="shared" si="613"/>
        <v>0.006</v>
      </c>
      <c r="R1957" s="67">
        <f t="shared" si="614"/>
        <v>0.01</v>
      </c>
      <c r="S1957" s="74">
        <f t="shared" si="615"/>
        <v>0.11125</v>
      </c>
      <c r="T1957" s="51">
        <v>0.89</v>
      </c>
      <c r="U1957" s="52" t="s">
        <v>3402</v>
      </c>
      <c r="V1957" s="26">
        <f>IF(E1957="","",SUMIF(OUTBOUND!$G:$G,WMS!E1957,OUTBOUND!$L:$L))</f>
        <v>1</v>
      </c>
      <c r="W1957" s="26">
        <f>IF(E1957="","",SUMIF(OUTBOUND!$G:$G,WMS!E1957,OUTBOUND!$M:$M))</f>
        <v>8</v>
      </c>
      <c r="X1957" s="73">
        <f>IF(E1957="","",SUMIF(OUTBOUND!$G:$G,WMS!E1957,OUTBOUND!$O:$O))</f>
        <v>1.45</v>
      </c>
      <c r="Y1957" s="73">
        <f>IF(E1957="","",SUMIF(OUTBOUND!$G:$G,WMS!E1957,OUTBOUND!$AC:$AC))</f>
        <v>0.89</v>
      </c>
      <c r="Z1957" s="73">
        <f>IF(E1957="","",SUMIF(OUTBOUND!$G:$G,WMS!E1957,OUTBOUND!$P:$P))</f>
        <v>0.006</v>
      </c>
      <c r="AA1957" s="26">
        <f t="shared" si="616"/>
        <v>0</v>
      </c>
      <c r="AB1957" s="26">
        <f t="shared" si="617"/>
        <v>0</v>
      </c>
      <c r="AC1957" s="73">
        <f t="shared" si="618"/>
        <v>0</v>
      </c>
      <c r="AD1957" s="73">
        <f t="shared" si="619"/>
        <v>0</v>
      </c>
      <c r="AE1957" s="73">
        <f t="shared" si="620"/>
        <v>0.004</v>
      </c>
      <c r="AF1957" s="82" t="e">
        <f t="shared" si="621"/>
        <v>#DIV/0!</v>
      </c>
      <c r="AG1957" s="60" t="s">
        <v>3310</v>
      </c>
    </row>
    <row r="1958" spans="1:32">
      <c r="A1958" s="43" t="s">
        <v>3685</v>
      </c>
      <c r="B1958" s="19" t="s">
        <v>3086</v>
      </c>
      <c r="C1958" s="19" t="s">
        <v>4898</v>
      </c>
      <c r="D1958" s="19">
        <v>42823940</v>
      </c>
      <c r="E1958" s="58" t="str">
        <f t="shared" si="610"/>
        <v>KG-ARI-2003-00225-05792/42823940</v>
      </c>
      <c r="F1958" s="19" t="s">
        <v>3088</v>
      </c>
      <c r="G1958" s="19" t="s">
        <v>3112</v>
      </c>
      <c r="H1958" s="45">
        <v>43797</v>
      </c>
      <c r="I1958" s="46">
        <v>5</v>
      </c>
      <c r="J1958" s="46">
        <v>120</v>
      </c>
      <c r="K1958" s="67">
        <f t="shared" si="611"/>
        <v>24</v>
      </c>
      <c r="L1958" s="47">
        <v>1.55</v>
      </c>
      <c r="M1958" s="68">
        <f t="shared" si="612"/>
        <v>7.75</v>
      </c>
      <c r="N1958" s="46">
        <v>30.5</v>
      </c>
      <c r="O1958" s="46">
        <v>28</v>
      </c>
      <c r="P1958" s="46">
        <v>23</v>
      </c>
      <c r="Q1958" s="73">
        <f t="shared" si="613"/>
        <v>0.02</v>
      </c>
      <c r="R1958" s="67">
        <f t="shared" si="614"/>
        <v>0.1</v>
      </c>
      <c r="S1958" s="74">
        <f t="shared" si="615"/>
        <v>0.04875</v>
      </c>
      <c r="T1958" s="51">
        <v>5.85</v>
      </c>
      <c r="U1958" s="52" t="s">
        <v>3402</v>
      </c>
      <c r="V1958" s="26">
        <f>IF(E1958="","",SUMIF(OUTBOUND!$G:$G,WMS!E1958,OUTBOUND!$L:$L))</f>
        <v>2</v>
      </c>
      <c r="W1958" s="26">
        <f>IF(E1958="","",SUMIF(OUTBOUND!$G:$G,WMS!E1958,OUTBOUND!$M:$M))</f>
        <v>48</v>
      </c>
      <c r="X1958" s="73">
        <f>IF(E1958="","",SUMIF(OUTBOUND!$G:$G,WMS!E1958,OUTBOUND!$O:$O))</f>
        <v>3.1</v>
      </c>
      <c r="Y1958" s="73">
        <f>IF(E1958="","",SUMIF(OUTBOUND!$G:$G,WMS!E1958,OUTBOUND!$AC:$AC))</f>
        <v>2.34</v>
      </c>
      <c r="Z1958" s="73">
        <f>IF(E1958="","",SUMIF(OUTBOUND!$G:$G,WMS!E1958,OUTBOUND!$P:$P))</f>
        <v>0.04</v>
      </c>
      <c r="AA1958" s="26">
        <f t="shared" si="616"/>
        <v>3</v>
      </c>
      <c r="AB1958" s="26">
        <f t="shared" si="617"/>
        <v>72</v>
      </c>
      <c r="AC1958" s="73">
        <f t="shared" si="618"/>
        <v>4.65</v>
      </c>
      <c r="AD1958" s="73">
        <f t="shared" si="619"/>
        <v>3.51</v>
      </c>
      <c r="AE1958" s="73">
        <f t="shared" si="620"/>
        <v>0.06</v>
      </c>
      <c r="AF1958" s="82" t="b">
        <f t="shared" si="621"/>
        <v>1</v>
      </c>
    </row>
    <row r="1959" spans="1:32">
      <c r="A1959" s="43" t="s">
        <v>3685</v>
      </c>
      <c r="B1959" s="19" t="s">
        <v>3086</v>
      </c>
      <c r="C1959" s="19" t="s">
        <v>4898</v>
      </c>
      <c r="D1959" s="19">
        <v>42823964</v>
      </c>
      <c r="E1959" s="58" t="str">
        <f t="shared" si="610"/>
        <v>KG-ARI-2003-00225-05792/42823964</v>
      </c>
      <c r="F1959" s="19" t="s">
        <v>3088</v>
      </c>
      <c r="G1959" s="19" t="s">
        <v>3113</v>
      </c>
      <c r="H1959" s="45">
        <v>43797</v>
      </c>
      <c r="I1959" s="46">
        <v>6</v>
      </c>
      <c r="J1959" s="46">
        <v>144</v>
      </c>
      <c r="K1959" s="67">
        <f t="shared" si="611"/>
        <v>24</v>
      </c>
      <c r="L1959" s="47">
        <v>3</v>
      </c>
      <c r="M1959" s="68">
        <f t="shared" si="612"/>
        <v>18</v>
      </c>
      <c r="N1959" s="46">
        <v>29.5</v>
      </c>
      <c r="O1959" s="46">
        <v>27.5</v>
      </c>
      <c r="P1959" s="46">
        <v>20</v>
      </c>
      <c r="Q1959" s="73">
        <f t="shared" si="613"/>
        <v>0.016</v>
      </c>
      <c r="R1959" s="67">
        <f t="shared" si="614"/>
        <v>0.1</v>
      </c>
      <c r="S1959" s="74">
        <f t="shared" si="615"/>
        <v>0.0908333333333333</v>
      </c>
      <c r="T1959" s="51">
        <v>13.08</v>
      </c>
      <c r="U1959" s="52" t="s">
        <v>3402</v>
      </c>
      <c r="V1959" s="26">
        <f>IF(E1959="","",SUMIF(OUTBOUND!$G:$G,WMS!E1959,OUTBOUND!$L:$L))</f>
        <v>0</v>
      </c>
      <c r="W1959" s="26">
        <f>IF(E1959="","",SUMIF(OUTBOUND!$G:$G,WMS!E1959,OUTBOUND!$M:$M))</f>
        <v>0</v>
      </c>
      <c r="X1959" s="73">
        <f>IF(E1959="","",SUMIF(OUTBOUND!$G:$G,WMS!E1959,OUTBOUND!$O:$O))</f>
        <v>0</v>
      </c>
      <c r="Y1959" s="73">
        <f>IF(E1959="","",SUMIF(OUTBOUND!$G:$G,WMS!E1959,OUTBOUND!$AC:$AC))</f>
        <v>0</v>
      </c>
      <c r="Z1959" s="73">
        <f>IF(E1959="","",SUMIF(OUTBOUND!$G:$G,WMS!E1959,OUTBOUND!$P:$P))</f>
        <v>0</v>
      </c>
      <c r="AA1959" s="26">
        <f t="shared" si="616"/>
        <v>6</v>
      </c>
      <c r="AB1959" s="26">
        <f t="shared" si="617"/>
        <v>144</v>
      </c>
      <c r="AC1959" s="73">
        <f t="shared" si="618"/>
        <v>18</v>
      </c>
      <c r="AD1959" s="73">
        <f t="shared" si="619"/>
        <v>13.08</v>
      </c>
      <c r="AE1959" s="73">
        <f t="shared" si="620"/>
        <v>0.1</v>
      </c>
      <c r="AF1959" s="82" t="b">
        <f t="shared" si="621"/>
        <v>1</v>
      </c>
    </row>
    <row r="1960" spans="1:32">
      <c r="A1960" s="43" t="s">
        <v>3685</v>
      </c>
      <c r="B1960" s="19" t="s">
        <v>3086</v>
      </c>
      <c r="C1960" s="19" t="s">
        <v>4898</v>
      </c>
      <c r="D1960" s="19">
        <v>42823988</v>
      </c>
      <c r="E1960" s="58" t="str">
        <f t="shared" si="610"/>
        <v>KG-ARI-2003-00225-05792/42823988</v>
      </c>
      <c r="F1960" s="19" t="s">
        <v>3088</v>
      </c>
      <c r="G1960" s="19" t="s">
        <v>3114</v>
      </c>
      <c r="H1960" s="45">
        <v>43797</v>
      </c>
      <c r="I1960" s="46">
        <v>4</v>
      </c>
      <c r="J1960" s="46">
        <v>96</v>
      </c>
      <c r="K1960" s="67">
        <f t="shared" si="611"/>
        <v>24</v>
      </c>
      <c r="L1960" s="47">
        <v>2.5</v>
      </c>
      <c r="M1960" s="68">
        <f t="shared" si="612"/>
        <v>10</v>
      </c>
      <c r="N1960" s="46">
        <v>44</v>
      </c>
      <c r="O1960" s="46">
        <v>29</v>
      </c>
      <c r="P1960" s="46">
        <v>15.5</v>
      </c>
      <c r="Q1960" s="73">
        <f t="shared" si="613"/>
        <v>0.02</v>
      </c>
      <c r="R1960" s="67">
        <f t="shared" si="614"/>
        <v>0.08</v>
      </c>
      <c r="S1960" s="74">
        <f t="shared" si="615"/>
        <v>0.0779166666666667</v>
      </c>
      <c r="T1960" s="51">
        <v>7.48</v>
      </c>
      <c r="U1960" s="52" t="s">
        <v>3402</v>
      </c>
      <c r="V1960" s="26">
        <f>IF(E1960="","",SUMIF(OUTBOUND!$G:$G,WMS!E1960,OUTBOUND!$L:$L))</f>
        <v>0</v>
      </c>
      <c r="W1960" s="26">
        <f>IF(E1960="","",SUMIF(OUTBOUND!$G:$G,WMS!E1960,OUTBOUND!$M:$M))</f>
        <v>0</v>
      </c>
      <c r="X1960" s="73">
        <f>IF(E1960="","",SUMIF(OUTBOUND!$G:$G,WMS!E1960,OUTBOUND!$O:$O))</f>
        <v>0</v>
      </c>
      <c r="Y1960" s="73">
        <f>IF(E1960="","",SUMIF(OUTBOUND!$G:$G,WMS!E1960,OUTBOUND!$AC:$AC))</f>
        <v>0</v>
      </c>
      <c r="Z1960" s="73">
        <f>IF(E1960="","",SUMIF(OUTBOUND!$G:$G,WMS!E1960,OUTBOUND!$P:$P))</f>
        <v>0</v>
      </c>
      <c r="AA1960" s="26">
        <f t="shared" si="616"/>
        <v>4</v>
      </c>
      <c r="AB1960" s="26">
        <f t="shared" si="617"/>
        <v>96</v>
      </c>
      <c r="AC1960" s="73">
        <f t="shared" si="618"/>
        <v>10</v>
      </c>
      <c r="AD1960" s="73">
        <f t="shared" si="619"/>
        <v>7.48</v>
      </c>
      <c r="AE1960" s="73">
        <f t="shared" si="620"/>
        <v>0.08</v>
      </c>
      <c r="AF1960" s="82" t="b">
        <f t="shared" si="621"/>
        <v>1</v>
      </c>
    </row>
    <row r="1961" spans="1:32">
      <c r="A1961" s="43" t="s">
        <v>3685</v>
      </c>
      <c r="B1961" s="19" t="s">
        <v>3086</v>
      </c>
      <c r="C1961" s="19" t="s">
        <v>4898</v>
      </c>
      <c r="D1961" s="19">
        <v>42828143</v>
      </c>
      <c r="E1961" s="58" t="str">
        <f t="shared" si="610"/>
        <v>KG-ARI-2003-00225-05792/42828143</v>
      </c>
      <c r="F1961" s="19" t="s">
        <v>3088</v>
      </c>
      <c r="G1961" s="19" t="s">
        <v>3116</v>
      </c>
      <c r="H1961" s="45">
        <v>43797</v>
      </c>
      <c r="I1961" s="46">
        <v>7</v>
      </c>
      <c r="J1961" s="46">
        <v>84</v>
      </c>
      <c r="K1961" s="67">
        <f t="shared" si="611"/>
        <v>12</v>
      </c>
      <c r="L1961" s="47">
        <v>1.7</v>
      </c>
      <c r="M1961" s="68">
        <f t="shared" si="612"/>
        <v>11.9</v>
      </c>
      <c r="N1961" s="46">
        <v>43.5</v>
      </c>
      <c r="O1961" s="46">
        <v>23</v>
      </c>
      <c r="P1961" s="46">
        <v>31</v>
      </c>
      <c r="Q1961" s="73">
        <f t="shared" si="613"/>
        <v>0.031</v>
      </c>
      <c r="R1961" s="67">
        <f t="shared" si="614"/>
        <v>0.22</v>
      </c>
      <c r="S1961" s="74">
        <f t="shared" si="615"/>
        <v>0.0866666666666667</v>
      </c>
      <c r="T1961" s="51">
        <v>7.28</v>
      </c>
      <c r="U1961" s="52" t="s">
        <v>3402</v>
      </c>
      <c r="V1961" s="26">
        <f>IF(E1961="","",SUMIF(OUTBOUND!$G:$G,WMS!E1961,OUTBOUND!$L:$L))</f>
        <v>3</v>
      </c>
      <c r="W1961" s="26">
        <f>IF(E1961="","",SUMIF(OUTBOUND!$G:$G,WMS!E1961,OUTBOUND!$M:$M))</f>
        <v>36</v>
      </c>
      <c r="X1961" s="73">
        <f>IF(E1961="","",SUMIF(OUTBOUND!$G:$G,WMS!E1961,OUTBOUND!$O:$O))</f>
        <v>5.1</v>
      </c>
      <c r="Y1961" s="73">
        <f>IF(E1961="","",SUMIF(OUTBOUND!$G:$G,WMS!E1961,OUTBOUND!$AC:$AC))</f>
        <v>3.12</v>
      </c>
      <c r="Z1961" s="73">
        <f>IF(E1961="","",SUMIF(OUTBOUND!$G:$G,WMS!E1961,OUTBOUND!$P:$P))</f>
        <v>0.093</v>
      </c>
      <c r="AA1961" s="26">
        <f t="shared" si="616"/>
        <v>4</v>
      </c>
      <c r="AB1961" s="26">
        <f t="shared" si="617"/>
        <v>48</v>
      </c>
      <c r="AC1961" s="73">
        <f t="shared" si="618"/>
        <v>6.8</v>
      </c>
      <c r="AD1961" s="73">
        <f t="shared" si="619"/>
        <v>4.16</v>
      </c>
      <c r="AE1961" s="73">
        <f t="shared" si="620"/>
        <v>0.127</v>
      </c>
      <c r="AF1961" s="82" t="b">
        <f t="shared" si="621"/>
        <v>1</v>
      </c>
    </row>
    <row r="1962" spans="1:32">
      <c r="A1962" s="43" t="s">
        <v>3685</v>
      </c>
      <c r="B1962" s="19" t="s">
        <v>3086</v>
      </c>
      <c r="C1962" s="19" t="s">
        <v>4898</v>
      </c>
      <c r="D1962" s="19">
        <v>42823995</v>
      </c>
      <c r="E1962" s="58" t="str">
        <f t="shared" si="610"/>
        <v>KG-ARI-2003-00225-05792/42823995</v>
      </c>
      <c r="F1962" s="19" t="s">
        <v>3088</v>
      </c>
      <c r="G1962" s="19" t="s">
        <v>3118</v>
      </c>
      <c r="H1962" s="45">
        <v>43797</v>
      </c>
      <c r="I1962" s="46">
        <v>8</v>
      </c>
      <c r="J1962" s="46">
        <v>96</v>
      </c>
      <c r="K1962" s="67">
        <f t="shared" si="611"/>
        <v>12</v>
      </c>
      <c r="L1962" s="47">
        <v>3.85</v>
      </c>
      <c r="M1962" s="68">
        <f t="shared" si="612"/>
        <v>30.8</v>
      </c>
      <c r="N1962" s="46">
        <v>37</v>
      </c>
      <c r="O1962" s="46">
        <v>32.5</v>
      </c>
      <c r="P1962" s="46">
        <v>19.5</v>
      </c>
      <c r="Q1962" s="73">
        <f t="shared" si="613"/>
        <v>0.023</v>
      </c>
      <c r="R1962" s="67">
        <f t="shared" si="614"/>
        <v>0.19</v>
      </c>
      <c r="S1962" s="74">
        <f t="shared" si="615"/>
        <v>0.295</v>
      </c>
      <c r="T1962" s="51">
        <v>28.32</v>
      </c>
      <c r="U1962" s="52" t="s">
        <v>3402</v>
      </c>
      <c r="V1962" s="26">
        <f>IF(E1962="","",SUMIF(OUTBOUND!$G:$G,WMS!E1962,OUTBOUND!$L:$L))</f>
        <v>0</v>
      </c>
      <c r="W1962" s="26">
        <f>IF(E1962="","",SUMIF(OUTBOUND!$G:$G,WMS!E1962,OUTBOUND!$M:$M))</f>
        <v>0</v>
      </c>
      <c r="X1962" s="73">
        <f>IF(E1962="","",SUMIF(OUTBOUND!$G:$G,WMS!E1962,OUTBOUND!$O:$O))</f>
        <v>0</v>
      </c>
      <c r="Y1962" s="73">
        <f>IF(E1962="","",SUMIF(OUTBOUND!$G:$G,WMS!E1962,OUTBOUND!$AC:$AC))</f>
        <v>0</v>
      </c>
      <c r="Z1962" s="73">
        <f>IF(E1962="","",SUMIF(OUTBOUND!$G:$G,WMS!E1962,OUTBOUND!$P:$P))</f>
        <v>0</v>
      </c>
      <c r="AA1962" s="26">
        <f t="shared" si="616"/>
        <v>8</v>
      </c>
      <c r="AB1962" s="26">
        <f t="shared" si="617"/>
        <v>96</v>
      </c>
      <c r="AC1962" s="73">
        <f t="shared" si="618"/>
        <v>30.8</v>
      </c>
      <c r="AD1962" s="73">
        <f t="shared" si="619"/>
        <v>28.32</v>
      </c>
      <c r="AE1962" s="73">
        <f t="shared" si="620"/>
        <v>0.19</v>
      </c>
      <c r="AF1962" s="82" t="b">
        <f t="shared" si="621"/>
        <v>1</v>
      </c>
    </row>
    <row r="1963" spans="1:32">
      <c r="A1963" s="43" t="s">
        <v>3685</v>
      </c>
      <c r="B1963" s="19" t="s">
        <v>3086</v>
      </c>
      <c r="C1963" s="19" t="s">
        <v>4898</v>
      </c>
      <c r="D1963" s="19">
        <v>42848981</v>
      </c>
      <c r="E1963" s="58" t="str">
        <f t="shared" si="610"/>
        <v>KG-ARI-2003-00225-05792/42848981</v>
      </c>
      <c r="F1963" s="19" t="s">
        <v>3088</v>
      </c>
      <c r="G1963" s="19" t="s">
        <v>3119</v>
      </c>
      <c r="H1963" s="45">
        <v>43797</v>
      </c>
      <c r="I1963" s="46">
        <v>8</v>
      </c>
      <c r="J1963" s="46">
        <v>96</v>
      </c>
      <c r="K1963" s="67">
        <f t="shared" si="611"/>
        <v>12</v>
      </c>
      <c r="L1963" s="47">
        <v>1.4</v>
      </c>
      <c r="M1963" s="68">
        <f t="shared" si="612"/>
        <v>11.2</v>
      </c>
      <c r="N1963" s="46">
        <v>30</v>
      </c>
      <c r="O1963" s="46">
        <v>21.5</v>
      </c>
      <c r="P1963" s="46">
        <v>18.5</v>
      </c>
      <c r="Q1963" s="73">
        <f t="shared" si="613"/>
        <v>0.012</v>
      </c>
      <c r="R1963" s="67">
        <f t="shared" si="614"/>
        <v>0.1</v>
      </c>
      <c r="S1963" s="74">
        <f t="shared" si="615"/>
        <v>0.0958333333333333</v>
      </c>
      <c r="T1963" s="51">
        <v>9.2</v>
      </c>
      <c r="U1963" s="52" t="s">
        <v>3402</v>
      </c>
      <c r="V1963" s="26">
        <f>IF(E1963="","",SUMIF(OUTBOUND!$G:$G,WMS!E1963,OUTBOUND!$L:$L))</f>
        <v>3</v>
      </c>
      <c r="W1963" s="26">
        <f>IF(E1963="","",SUMIF(OUTBOUND!$G:$G,WMS!E1963,OUTBOUND!$M:$M))</f>
        <v>36</v>
      </c>
      <c r="X1963" s="73">
        <f>IF(E1963="","",SUMIF(OUTBOUND!$G:$G,WMS!E1963,OUTBOUND!$O:$O))</f>
        <v>4.2</v>
      </c>
      <c r="Y1963" s="73">
        <f>IF(E1963="","",SUMIF(OUTBOUND!$G:$G,WMS!E1963,OUTBOUND!$AC:$AC))</f>
        <v>3.45</v>
      </c>
      <c r="Z1963" s="73">
        <f>IF(E1963="","",SUMIF(OUTBOUND!$G:$G,WMS!E1963,OUTBOUND!$P:$P))</f>
        <v>0.036</v>
      </c>
      <c r="AA1963" s="26">
        <f t="shared" si="616"/>
        <v>5</v>
      </c>
      <c r="AB1963" s="26">
        <f t="shared" si="617"/>
        <v>60</v>
      </c>
      <c r="AC1963" s="73">
        <f t="shared" si="618"/>
        <v>7</v>
      </c>
      <c r="AD1963" s="73">
        <f t="shared" si="619"/>
        <v>5.75</v>
      </c>
      <c r="AE1963" s="73">
        <f t="shared" si="620"/>
        <v>0.064</v>
      </c>
      <c r="AF1963" s="82" t="b">
        <f t="shared" si="621"/>
        <v>1</v>
      </c>
    </row>
    <row r="1964" spans="1:32">
      <c r="A1964" s="43" t="s">
        <v>3685</v>
      </c>
      <c r="B1964" s="19" t="s">
        <v>3086</v>
      </c>
      <c r="C1964" s="19" t="s">
        <v>4898</v>
      </c>
      <c r="D1964" s="19">
        <v>42849001</v>
      </c>
      <c r="E1964" s="58" t="str">
        <f t="shared" si="610"/>
        <v>KG-ARI-2003-00225-05792/42849001</v>
      </c>
      <c r="F1964" s="19" t="s">
        <v>3088</v>
      </c>
      <c r="G1964" s="19" t="s">
        <v>3120</v>
      </c>
      <c r="H1964" s="45">
        <v>43797</v>
      </c>
      <c r="I1964" s="46">
        <v>10</v>
      </c>
      <c r="J1964" s="46">
        <v>120</v>
      </c>
      <c r="K1964" s="67">
        <f t="shared" si="611"/>
        <v>12</v>
      </c>
      <c r="L1964" s="47">
        <v>0.6</v>
      </c>
      <c r="M1964" s="68">
        <f t="shared" si="612"/>
        <v>6</v>
      </c>
      <c r="N1964" s="46">
        <v>35.5</v>
      </c>
      <c r="O1964" s="46">
        <v>16.5</v>
      </c>
      <c r="P1964" s="46">
        <v>21.5</v>
      </c>
      <c r="Q1964" s="73">
        <f t="shared" si="613"/>
        <v>0.013</v>
      </c>
      <c r="R1964" s="67">
        <f t="shared" si="614"/>
        <v>0.13</v>
      </c>
      <c r="S1964" s="74">
        <f t="shared" si="615"/>
        <v>0.0258333333333333</v>
      </c>
      <c r="T1964" s="51">
        <v>3.1</v>
      </c>
      <c r="U1964" s="52" t="s">
        <v>3402</v>
      </c>
      <c r="V1964" s="26">
        <f>IF(E1964="","",SUMIF(OUTBOUND!$G:$G,WMS!E1964,OUTBOUND!$L:$L))</f>
        <v>3</v>
      </c>
      <c r="W1964" s="26">
        <f>IF(E1964="","",SUMIF(OUTBOUND!$G:$G,WMS!E1964,OUTBOUND!$M:$M))</f>
        <v>36</v>
      </c>
      <c r="X1964" s="73">
        <f>IF(E1964="","",SUMIF(OUTBOUND!$G:$G,WMS!E1964,OUTBOUND!$O:$O))</f>
        <v>1.8</v>
      </c>
      <c r="Y1964" s="73">
        <f>IF(E1964="","",SUMIF(OUTBOUND!$G:$G,WMS!E1964,OUTBOUND!$AC:$AC))</f>
        <v>0.929999999999999</v>
      </c>
      <c r="Z1964" s="73">
        <f>IF(E1964="","",SUMIF(OUTBOUND!$G:$G,WMS!E1964,OUTBOUND!$P:$P))</f>
        <v>0.039</v>
      </c>
      <c r="AA1964" s="26">
        <f t="shared" si="616"/>
        <v>7</v>
      </c>
      <c r="AB1964" s="26">
        <f t="shared" si="617"/>
        <v>84</v>
      </c>
      <c r="AC1964" s="73">
        <f t="shared" si="618"/>
        <v>4.2</v>
      </c>
      <c r="AD1964" s="73">
        <f t="shared" si="619"/>
        <v>2.17</v>
      </c>
      <c r="AE1964" s="73">
        <f t="shared" si="620"/>
        <v>0.091</v>
      </c>
      <c r="AF1964" s="82" t="b">
        <f t="shared" si="621"/>
        <v>1</v>
      </c>
    </row>
    <row r="1965" spans="1:32">
      <c r="A1965" s="43" t="s">
        <v>3685</v>
      </c>
      <c r="B1965" s="19" t="s">
        <v>3086</v>
      </c>
      <c r="C1965" s="19" t="s">
        <v>4898</v>
      </c>
      <c r="D1965" s="19">
        <v>42849018</v>
      </c>
      <c r="E1965" s="58" t="str">
        <f t="shared" ref="E1965:E2028" si="622">IF(D1965="","",C1965&amp;"/"&amp;D1965)</f>
        <v>KG-ARI-2003-00225-05792/42849018</v>
      </c>
      <c r="F1965" s="19" t="s">
        <v>3088</v>
      </c>
      <c r="G1965" s="19" t="s">
        <v>3121</v>
      </c>
      <c r="H1965" s="45">
        <v>43797</v>
      </c>
      <c r="I1965" s="46">
        <v>7</v>
      </c>
      <c r="J1965" s="46">
        <v>84</v>
      </c>
      <c r="K1965" s="67">
        <f t="shared" ref="K1965:K2028" si="623">IF(J1965="","",J1965/I1965)</f>
        <v>12</v>
      </c>
      <c r="L1965" s="47">
        <v>0.8</v>
      </c>
      <c r="M1965" s="68">
        <f t="shared" ref="M1965:M2028" si="624">IF(L1965="","",ROUND(I1965*L1965,3))</f>
        <v>5.6</v>
      </c>
      <c r="N1965" s="46">
        <v>38.5</v>
      </c>
      <c r="O1965" s="46">
        <v>17</v>
      </c>
      <c r="P1965" s="46">
        <v>13</v>
      </c>
      <c r="Q1965" s="73">
        <f t="shared" ref="Q1965:Q2028" si="625">IF(P1965="","",ROUND(N1965*O1965*P1965/1000000,3))</f>
        <v>0.009</v>
      </c>
      <c r="R1965" s="67">
        <f t="shared" ref="R1965:R2028" si="626">IF(Q1965="","",ROUND(N1965*O1965*P1965/1000000*I1965,2))</f>
        <v>0.06</v>
      </c>
      <c r="S1965" s="74">
        <f t="shared" ref="S1965:S2028" si="627">IF(T1965="","",T1965/J1965)</f>
        <v>0.0458333333333333</v>
      </c>
      <c r="T1965" s="51">
        <v>3.85</v>
      </c>
      <c r="U1965" s="52" t="s">
        <v>3402</v>
      </c>
      <c r="V1965" s="26">
        <f>IF(E1965="","",SUMIF(OUTBOUND!$G:$G,WMS!E1965,OUTBOUND!$L:$L))</f>
        <v>0</v>
      </c>
      <c r="W1965" s="26">
        <f>IF(E1965="","",SUMIF(OUTBOUND!$G:$G,WMS!E1965,OUTBOUND!$M:$M))</f>
        <v>0</v>
      </c>
      <c r="X1965" s="73">
        <f>IF(E1965="","",SUMIF(OUTBOUND!$G:$G,WMS!E1965,OUTBOUND!$O:$O))</f>
        <v>0</v>
      </c>
      <c r="Y1965" s="73">
        <f>IF(E1965="","",SUMIF(OUTBOUND!$G:$G,WMS!E1965,OUTBOUND!$AC:$AC))</f>
        <v>0</v>
      </c>
      <c r="Z1965" s="73">
        <f>IF(E1965="","",SUMIF(OUTBOUND!$G:$G,WMS!E1965,OUTBOUND!$P:$P))</f>
        <v>0</v>
      </c>
      <c r="AA1965" s="26">
        <f t="shared" ref="AA1965:AA2028" si="628">IF(I1965="","",I1965-V1965)</f>
        <v>7</v>
      </c>
      <c r="AB1965" s="26">
        <f t="shared" ref="AB1965:AB2028" si="629">IF(J1965="","",J1965-W1965)</f>
        <v>84</v>
      </c>
      <c r="AC1965" s="73">
        <f t="shared" ref="AC1965:AC2028" si="630">IF(M1965="","",M1965-X1965)</f>
        <v>5.6</v>
      </c>
      <c r="AD1965" s="73">
        <f t="shared" ref="AD1965:AD2028" si="631">IF(T1965="","",T1965-Y1965)</f>
        <v>3.85</v>
      </c>
      <c r="AE1965" s="73">
        <f t="shared" ref="AE1965:AE2028" si="632">IF(R1965="","",R1965-Z1965)</f>
        <v>0.06</v>
      </c>
      <c r="AF1965" s="82" t="b">
        <f t="shared" ref="AF1965:AF2028" si="633">IF(AB1965="","",EXACT(K1965,AB1965/AA1965))</f>
        <v>1</v>
      </c>
    </row>
    <row r="1966" spans="1:32">
      <c r="A1966" s="43" t="s">
        <v>3685</v>
      </c>
      <c r="B1966" s="19" t="s">
        <v>3122</v>
      </c>
      <c r="C1966" s="19" t="s">
        <v>4912</v>
      </c>
      <c r="D1966" s="19">
        <v>42303510</v>
      </c>
      <c r="E1966" s="58" t="str">
        <f t="shared" si="622"/>
        <v>KG-ARI-2001-00238-06167/42303510</v>
      </c>
      <c r="F1966" s="19" t="s">
        <v>3124</v>
      </c>
      <c r="G1966" s="19" t="s">
        <v>3125</v>
      </c>
      <c r="H1966" s="45">
        <v>43803</v>
      </c>
      <c r="I1966" s="46">
        <v>18</v>
      </c>
      <c r="J1966" s="46">
        <v>72</v>
      </c>
      <c r="K1966" s="67">
        <f t="shared" si="623"/>
        <v>4</v>
      </c>
      <c r="L1966" s="47">
        <v>8.9</v>
      </c>
      <c r="M1966" s="68">
        <f t="shared" si="624"/>
        <v>160.2</v>
      </c>
      <c r="N1966" s="46">
        <v>64</v>
      </c>
      <c r="O1966" s="46">
        <v>35</v>
      </c>
      <c r="P1966" s="46">
        <v>63</v>
      </c>
      <c r="Q1966" s="73">
        <f t="shared" si="625"/>
        <v>0.141</v>
      </c>
      <c r="R1966" s="67">
        <f t="shared" si="626"/>
        <v>2.54</v>
      </c>
      <c r="S1966" s="74">
        <f t="shared" si="627"/>
        <v>2.2725</v>
      </c>
      <c r="T1966" s="51">
        <v>163.62</v>
      </c>
      <c r="U1966" s="79" t="s">
        <v>3564</v>
      </c>
      <c r="V1966" s="26">
        <f>IF(E1966="","",SUMIF(OUTBOUND!$G:$G,WMS!E1966,OUTBOUND!$L:$L))</f>
        <v>0</v>
      </c>
      <c r="W1966" s="26">
        <f>IF(E1966="","",SUMIF(OUTBOUND!$G:$G,WMS!E1966,OUTBOUND!$M:$M))</f>
        <v>0</v>
      </c>
      <c r="X1966" s="73">
        <f>IF(E1966="","",SUMIF(OUTBOUND!$G:$G,WMS!E1966,OUTBOUND!$O:$O))</f>
        <v>0</v>
      </c>
      <c r="Y1966" s="73">
        <f>IF(E1966="","",SUMIF(OUTBOUND!$G:$G,WMS!E1966,OUTBOUND!$AC:$AC))</f>
        <v>0</v>
      </c>
      <c r="Z1966" s="73">
        <f>IF(E1966="","",SUMIF(OUTBOUND!$G:$G,WMS!E1966,OUTBOUND!$P:$P))</f>
        <v>0</v>
      </c>
      <c r="AA1966" s="26">
        <f t="shared" si="628"/>
        <v>18</v>
      </c>
      <c r="AB1966" s="26">
        <f t="shared" si="629"/>
        <v>72</v>
      </c>
      <c r="AC1966" s="73">
        <f t="shared" si="630"/>
        <v>160.2</v>
      </c>
      <c r="AD1966" s="73">
        <f t="shared" si="631"/>
        <v>163.62</v>
      </c>
      <c r="AE1966" s="73">
        <f t="shared" si="632"/>
        <v>2.54</v>
      </c>
      <c r="AF1966" s="82" t="b">
        <f t="shared" si="633"/>
        <v>1</v>
      </c>
    </row>
    <row r="1967" spans="1:32">
      <c r="A1967" s="43" t="s">
        <v>3685</v>
      </c>
      <c r="B1967" s="19" t="s">
        <v>3127</v>
      </c>
      <c r="C1967" s="19" t="s">
        <v>4913</v>
      </c>
      <c r="D1967" s="19">
        <v>42279082</v>
      </c>
      <c r="E1967" s="58" t="str">
        <f t="shared" si="622"/>
        <v>KG-ARI-2003-00225-05774/42279082</v>
      </c>
      <c r="F1967" s="19" t="s">
        <v>3129</v>
      </c>
      <c r="G1967" s="19" t="s">
        <v>3130</v>
      </c>
      <c r="H1967" s="45">
        <v>43803</v>
      </c>
      <c r="I1967" s="46">
        <v>5</v>
      </c>
      <c r="J1967" s="46">
        <v>60</v>
      </c>
      <c r="K1967" s="67">
        <f t="shared" si="623"/>
        <v>12</v>
      </c>
      <c r="L1967" s="47">
        <v>4.6</v>
      </c>
      <c r="M1967" s="68">
        <f t="shared" si="624"/>
        <v>23</v>
      </c>
      <c r="N1967" s="46">
        <v>37</v>
      </c>
      <c r="O1967" s="46">
        <v>37</v>
      </c>
      <c r="P1967" s="46">
        <v>13</v>
      </c>
      <c r="Q1967" s="73">
        <f t="shared" si="625"/>
        <v>0.018</v>
      </c>
      <c r="R1967" s="67">
        <f t="shared" si="626"/>
        <v>0.09</v>
      </c>
      <c r="S1967" s="74">
        <f t="shared" si="627"/>
        <v>0.333333333333333</v>
      </c>
      <c r="T1967" s="51">
        <v>20</v>
      </c>
      <c r="U1967" s="79" t="s">
        <v>4914</v>
      </c>
      <c r="V1967" s="26">
        <f>IF(E1967="","",SUMIF(OUTBOUND!$G:$G,WMS!E1967,OUTBOUND!$L:$L))</f>
        <v>2</v>
      </c>
      <c r="W1967" s="26">
        <f>IF(E1967="","",SUMIF(OUTBOUND!$G:$G,WMS!E1967,OUTBOUND!$M:$M))</f>
        <v>24</v>
      </c>
      <c r="X1967" s="73">
        <f>IF(E1967="","",SUMIF(OUTBOUND!$G:$G,WMS!E1967,OUTBOUND!$O:$O))</f>
        <v>9.2</v>
      </c>
      <c r="Y1967" s="73">
        <f>IF(E1967="","",SUMIF(OUTBOUND!$G:$G,WMS!E1967,OUTBOUND!$AC:$AC))</f>
        <v>7.99999999999999</v>
      </c>
      <c r="Z1967" s="73">
        <f>IF(E1967="","",SUMIF(OUTBOUND!$G:$G,WMS!E1967,OUTBOUND!$P:$P))</f>
        <v>0.036</v>
      </c>
      <c r="AA1967" s="26">
        <f t="shared" si="628"/>
        <v>3</v>
      </c>
      <c r="AB1967" s="26">
        <f t="shared" si="629"/>
        <v>36</v>
      </c>
      <c r="AC1967" s="73">
        <f t="shared" si="630"/>
        <v>13.8</v>
      </c>
      <c r="AD1967" s="73">
        <f t="shared" si="631"/>
        <v>12</v>
      </c>
      <c r="AE1967" s="73">
        <f t="shared" si="632"/>
        <v>0.054</v>
      </c>
      <c r="AF1967" s="82" t="b">
        <f t="shared" si="633"/>
        <v>1</v>
      </c>
    </row>
    <row r="1968" spans="1:32">
      <c r="A1968" s="43" t="s">
        <v>3685</v>
      </c>
      <c r="B1968" s="19" t="s">
        <v>3127</v>
      </c>
      <c r="C1968" s="19" t="s">
        <v>4913</v>
      </c>
      <c r="D1968" s="19">
        <v>42565352</v>
      </c>
      <c r="E1968" s="58" t="str">
        <f t="shared" si="622"/>
        <v>KG-ARI-2003-00225-05774/42565352</v>
      </c>
      <c r="F1968" s="19" t="s">
        <v>3129</v>
      </c>
      <c r="G1968" s="19" t="s">
        <v>3131</v>
      </c>
      <c r="H1968" s="45">
        <v>43803</v>
      </c>
      <c r="I1968" s="46">
        <v>5</v>
      </c>
      <c r="J1968" s="46">
        <v>60</v>
      </c>
      <c r="K1968" s="67">
        <f t="shared" si="623"/>
        <v>12</v>
      </c>
      <c r="L1968" s="47">
        <v>5.1</v>
      </c>
      <c r="M1968" s="68">
        <f t="shared" si="624"/>
        <v>25.5</v>
      </c>
      <c r="N1968" s="46">
        <v>44</v>
      </c>
      <c r="O1968" s="46">
        <v>27</v>
      </c>
      <c r="P1968" s="46">
        <v>22</v>
      </c>
      <c r="Q1968" s="73">
        <f t="shared" si="625"/>
        <v>0.026</v>
      </c>
      <c r="R1968" s="67">
        <f t="shared" si="626"/>
        <v>0.13</v>
      </c>
      <c r="S1968" s="74">
        <f t="shared" si="627"/>
        <v>0.35</v>
      </c>
      <c r="T1968" s="51">
        <v>21</v>
      </c>
      <c r="U1968" s="79" t="s">
        <v>4914</v>
      </c>
      <c r="V1968" s="26">
        <f>IF(E1968="","",SUMIF(OUTBOUND!$G:$G,WMS!E1968,OUTBOUND!$L:$L))</f>
        <v>2</v>
      </c>
      <c r="W1968" s="26">
        <f>IF(E1968="","",SUMIF(OUTBOUND!$G:$G,WMS!E1968,OUTBOUND!$M:$M))</f>
        <v>24</v>
      </c>
      <c r="X1968" s="73">
        <f>IF(E1968="","",SUMIF(OUTBOUND!$G:$G,WMS!E1968,OUTBOUND!$O:$O))</f>
        <v>10.2</v>
      </c>
      <c r="Y1968" s="73">
        <f>IF(E1968="","",SUMIF(OUTBOUND!$G:$G,WMS!E1968,OUTBOUND!$AC:$AC))</f>
        <v>8.4</v>
      </c>
      <c r="Z1968" s="73">
        <f>IF(E1968="","",SUMIF(OUTBOUND!$G:$G,WMS!E1968,OUTBOUND!$P:$P))</f>
        <v>0.052</v>
      </c>
      <c r="AA1968" s="26">
        <f t="shared" si="628"/>
        <v>3</v>
      </c>
      <c r="AB1968" s="26">
        <f t="shared" si="629"/>
        <v>36</v>
      </c>
      <c r="AC1968" s="73">
        <f t="shared" si="630"/>
        <v>15.3</v>
      </c>
      <c r="AD1968" s="73">
        <f t="shared" si="631"/>
        <v>12.6</v>
      </c>
      <c r="AE1968" s="73">
        <f t="shared" si="632"/>
        <v>0.078</v>
      </c>
      <c r="AF1968" s="82" t="b">
        <f t="shared" si="633"/>
        <v>1</v>
      </c>
    </row>
    <row r="1969" spans="1:32">
      <c r="A1969" s="43" t="s">
        <v>3685</v>
      </c>
      <c r="B1969" s="19" t="s">
        <v>3127</v>
      </c>
      <c r="C1969" s="19" t="s">
        <v>4913</v>
      </c>
      <c r="D1969" s="19">
        <v>42828570</v>
      </c>
      <c r="E1969" s="58" t="str">
        <f t="shared" si="622"/>
        <v>KG-ARI-2003-00225-05774/42828570</v>
      </c>
      <c r="F1969" s="19" t="s">
        <v>3129</v>
      </c>
      <c r="G1969" s="19" t="s">
        <v>3132</v>
      </c>
      <c r="H1969" s="45">
        <v>43803</v>
      </c>
      <c r="I1969" s="46">
        <v>5</v>
      </c>
      <c r="J1969" s="46">
        <v>30</v>
      </c>
      <c r="K1969" s="67">
        <f t="shared" si="623"/>
        <v>6</v>
      </c>
      <c r="L1969" s="47">
        <v>4.8</v>
      </c>
      <c r="M1969" s="68">
        <f t="shared" si="624"/>
        <v>24</v>
      </c>
      <c r="N1969" s="46">
        <v>63</v>
      </c>
      <c r="O1969" s="46">
        <v>33</v>
      </c>
      <c r="P1969" s="46">
        <v>39.5</v>
      </c>
      <c r="Q1969" s="73">
        <f t="shared" si="625"/>
        <v>0.082</v>
      </c>
      <c r="R1969" s="67">
        <f t="shared" si="626"/>
        <v>0.41</v>
      </c>
      <c r="S1969" s="74">
        <f t="shared" si="627"/>
        <v>0.716666666666667</v>
      </c>
      <c r="T1969" s="51">
        <v>21.5</v>
      </c>
      <c r="U1969" s="79" t="s">
        <v>4914</v>
      </c>
      <c r="V1969" s="26">
        <f>IF(E1969="","",SUMIF(OUTBOUND!$G:$G,WMS!E1969,OUTBOUND!$L:$L))</f>
        <v>1</v>
      </c>
      <c r="W1969" s="26">
        <f>IF(E1969="","",SUMIF(OUTBOUND!$G:$G,WMS!E1969,OUTBOUND!$M:$M))</f>
        <v>6</v>
      </c>
      <c r="X1969" s="73">
        <f>IF(E1969="","",SUMIF(OUTBOUND!$G:$G,WMS!E1969,OUTBOUND!$O:$O))</f>
        <v>4.8</v>
      </c>
      <c r="Y1969" s="73">
        <f>IF(E1969="","",SUMIF(OUTBOUND!$G:$G,WMS!E1969,OUTBOUND!$AC:$AC))</f>
        <v>4.3</v>
      </c>
      <c r="Z1969" s="73">
        <f>IF(E1969="","",SUMIF(OUTBOUND!$G:$G,WMS!E1969,OUTBOUND!$P:$P))</f>
        <v>0.082</v>
      </c>
      <c r="AA1969" s="26">
        <f t="shared" si="628"/>
        <v>4</v>
      </c>
      <c r="AB1969" s="26">
        <f t="shared" si="629"/>
        <v>24</v>
      </c>
      <c r="AC1969" s="73">
        <f t="shared" si="630"/>
        <v>19.2</v>
      </c>
      <c r="AD1969" s="73">
        <f t="shared" si="631"/>
        <v>17.2</v>
      </c>
      <c r="AE1969" s="73">
        <f t="shared" si="632"/>
        <v>0.328</v>
      </c>
      <c r="AF1969" s="82" t="b">
        <f t="shared" si="633"/>
        <v>1</v>
      </c>
    </row>
    <row r="1970" spans="1:32">
      <c r="A1970" s="43" t="s">
        <v>3685</v>
      </c>
      <c r="B1970" s="19" t="s">
        <v>3127</v>
      </c>
      <c r="C1970" s="19" t="s">
        <v>4913</v>
      </c>
      <c r="D1970" s="19">
        <v>40961200</v>
      </c>
      <c r="E1970" s="58" t="str">
        <f t="shared" si="622"/>
        <v>KG-ARI-2003-00225-05774/40961200</v>
      </c>
      <c r="F1970" s="19" t="s">
        <v>3129</v>
      </c>
      <c r="G1970" s="19" t="s">
        <v>3133</v>
      </c>
      <c r="H1970" s="45">
        <v>43803</v>
      </c>
      <c r="I1970" s="46">
        <v>2</v>
      </c>
      <c r="J1970" s="46">
        <v>12</v>
      </c>
      <c r="K1970" s="67">
        <f t="shared" si="623"/>
        <v>6</v>
      </c>
      <c r="L1970" s="47">
        <v>4</v>
      </c>
      <c r="M1970" s="68">
        <f t="shared" si="624"/>
        <v>8</v>
      </c>
      <c r="N1970" s="46">
        <v>42</v>
      </c>
      <c r="O1970" s="46">
        <v>28</v>
      </c>
      <c r="P1970" s="46">
        <v>39</v>
      </c>
      <c r="Q1970" s="73">
        <f t="shared" si="625"/>
        <v>0.046</v>
      </c>
      <c r="R1970" s="67">
        <f t="shared" si="626"/>
        <v>0.09</v>
      </c>
      <c r="S1970" s="74">
        <f t="shared" si="627"/>
        <v>0.6</v>
      </c>
      <c r="T1970" s="51">
        <v>7.2</v>
      </c>
      <c r="U1970" s="79" t="s">
        <v>4914</v>
      </c>
      <c r="V1970" s="26">
        <f>IF(E1970="","",SUMIF(OUTBOUND!$G:$G,WMS!E1970,OUTBOUND!$L:$L))</f>
        <v>0</v>
      </c>
      <c r="W1970" s="26">
        <f>IF(E1970="","",SUMIF(OUTBOUND!$G:$G,WMS!E1970,OUTBOUND!$M:$M))</f>
        <v>0</v>
      </c>
      <c r="X1970" s="73">
        <f>IF(E1970="","",SUMIF(OUTBOUND!$G:$G,WMS!E1970,OUTBOUND!$O:$O))</f>
        <v>0</v>
      </c>
      <c r="Y1970" s="73">
        <f>IF(E1970="","",SUMIF(OUTBOUND!$G:$G,WMS!E1970,OUTBOUND!$AC:$AC))</f>
        <v>0</v>
      </c>
      <c r="Z1970" s="73">
        <f>IF(E1970="","",SUMIF(OUTBOUND!$G:$G,WMS!E1970,OUTBOUND!$P:$P))</f>
        <v>0</v>
      </c>
      <c r="AA1970" s="26">
        <f t="shared" si="628"/>
        <v>2</v>
      </c>
      <c r="AB1970" s="26">
        <f t="shared" si="629"/>
        <v>12</v>
      </c>
      <c r="AC1970" s="73">
        <f t="shared" si="630"/>
        <v>8</v>
      </c>
      <c r="AD1970" s="73">
        <f t="shared" si="631"/>
        <v>7.2</v>
      </c>
      <c r="AE1970" s="73">
        <f t="shared" si="632"/>
        <v>0.09</v>
      </c>
      <c r="AF1970" s="82" t="b">
        <f t="shared" si="633"/>
        <v>1</v>
      </c>
    </row>
    <row r="1971" spans="1:32">
      <c r="A1971" s="43" t="s">
        <v>3685</v>
      </c>
      <c r="B1971" s="19" t="s">
        <v>3127</v>
      </c>
      <c r="C1971" s="19" t="s">
        <v>4913</v>
      </c>
      <c r="D1971" s="19">
        <v>42820581</v>
      </c>
      <c r="E1971" s="58" t="str">
        <f t="shared" si="622"/>
        <v>KG-ARI-2003-00225-05774/42820581</v>
      </c>
      <c r="F1971" s="19" t="s">
        <v>3129</v>
      </c>
      <c r="G1971" s="19" t="s">
        <v>3134</v>
      </c>
      <c r="H1971" s="45">
        <v>43803</v>
      </c>
      <c r="I1971" s="46">
        <v>5</v>
      </c>
      <c r="J1971" s="46">
        <v>20</v>
      </c>
      <c r="K1971" s="67">
        <f t="shared" si="623"/>
        <v>4</v>
      </c>
      <c r="L1971" s="47">
        <v>6.7</v>
      </c>
      <c r="M1971" s="68">
        <f t="shared" si="624"/>
        <v>33.5</v>
      </c>
      <c r="N1971" s="46">
        <v>82</v>
      </c>
      <c r="O1971" s="46">
        <v>28</v>
      </c>
      <c r="P1971" s="46">
        <v>43</v>
      </c>
      <c r="Q1971" s="73">
        <f t="shared" si="625"/>
        <v>0.099</v>
      </c>
      <c r="R1971" s="67">
        <f t="shared" si="626"/>
        <v>0.49</v>
      </c>
      <c r="S1971" s="74">
        <f t="shared" si="627"/>
        <v>1.47</v>
      </c>
      <c r="T1971" s="51">
        <v>29.4</v>
      </c>
      <c r="U1971" s="79" t="s">
        <v>4914</v>
      </c>
      <c r="V1971" s="26">
        <f>IF(E1971="","",SUMIF(OUTBOUND!$G:$G,WMS!E1971,OUTBOUND!$L:$L))</f>
        <v>0</v>
      </c>
      <c r="W1971" s="26">
        <f>IF(E1971="","",SUMIF(OUTBOUND!$G:$G,WMS!E1971,OUTBOUND!$M:$M))</f>
        <v>0</v>
      </c>
      <c r="X1971" s="73">
        <f>IF(E1971="","",SUMIF(OUTBOUND!$G:$G,WMS!E1971,OUTBOUND!$O:$O))</f>
        <v>0</v>
      </c>
      <c r="Y1971" s="73">
        <f>IF(E1971="","",SUMIF(OUTBOUND!$G:$G,WMS!E1971,OUTBOUND!$AC:$AC))</f>
        <v>0</v>
      </c>
      <c r="Z1971" s="73">
        <f>IF(E1971="","",SUMIF(OUTBOUND!$G:$G,WMS!E1971,OUTBOUND!$P:$P))</f>
        <v>0</v>
      </c>
      <c r="AA1971" s="26">
        <f t="shared" si="628"/>
        <v>5</v>
      </c>
      <c r="AB1971" s="26">
        <f t="shared" si="629"/>
        <v>20</v>
      </c>
      <c r="AC1971" s="73">
        <f t="shared" si="630"/>
        <v>33.5</v>
      </c>
      <c r="AD1971" s="73">
        <f t="shared" si="631"/>
        <v>29.4</v>
      </c>
      <c r="AE1971" s="73">
        <f t="shared" si="632"/>
        <v>0.49</v>
      </c>
      <c r="AF1971" s="82" t="b">
        <f t="shared" si="633"/>
        <v>1</v>
      </c>
    </row>
    <row r="1972" spans="1:32">
      <c r="A1972" s="43" t="s">
        <v>3685</v>
      </c>
      <c r="B1972" s="19" t="s">
        <v>3127</v>
      </c>
      <c r="C1972" s="19" t="s">
        <v>4913</v>
      </c>
      <c r="D1972" s="19">
        <v>42643494</v>
      </c>
      <c r="E1972" s="58" t="str">
        <f t="shared" si="622"/>
        <v>KG-ARI-2003-00225-05774/42643494</v>
      </c>
      <c r="F1972" s="19" t="s">
        <v>3129</v>
      </c>
      <c r="G1972" s="19" t="s">
        <v>3135</v>
      </c>
      <c r="H1972" s="45">
        <v>43803</v>
      </c>
      <c r="I1972" s="46">
        <v>3</v>
      </c>
      <c r="J1972" s="46">
        <v>18</v>
      </c>
      <c r="K1972" s="67">
        <f t="shared" si="623"/>
        <v>6</v>
      </c>
      <c r="L1972" s="47">
        <v>3.2</v>
      </c>
      <c r="M1972" s="68">
        <f t="shared" si="624"/>
        <v>9.6</v>
      </c>
      <c r="N1972" s="46">
        <v>23</v>
      </c>
      <c r="O1972" s="46">
        <v>23</v>
      </c>
      <c r="P1972" s="46">
        <v>36.5</v>
      </c>
      <c r="Q1972" s="73">
        <f t="shared" si="625"/>
        <v>0.019</v>
      </c>
      <c r="R1972" s="67">
        <f t="shared" si="626"/>
        <v>0.06</v>
      </c>
      <c r="S1972" s="74">
        <f t="shared" si="627"/>
        <v>0.425</v>
      </c>
      <c r="T1972" s="51">
        <v>7.65</v>
      </c>
      <c r="U1972" s="79" t="s">
        <v>4914</v>
      </c>
      <c r="V1972" s="26">
        <f>IF(E1972="","",SUMIF(OUTBOUND!$G:$G,WMS!E1972,OUTBOUND!$L:$L))</f>
        <v>0</v>
      </c>
      <c r="W1972" s="26">
        <f>IF(E1972="","",SUMIF(OUTBOUND!$G:$G,WMS!E1972,OUTBOUND!$M:$M))</f>
        <v>0</v>
      </c>
      <c r="X1972" s="73">
        <f>IF(E1972="","",SUMIF(OUTBOUND!$G:$G,WMS!E1972,OUTBOUND!$O:$O))</f>
        <v>0</v>
      </c>
      <c r="Y1972" s="73">
        <f>IF(E1972="","",SUMIF(OUTBOUND!$G:$G,WMS!E1972,OUTBOUND!$AC:$AC))</f>
        <v>0</v>
      </c>
      <c r="Z1972" s="73">
        <f>IF(E1972="","",SUMIF(OUTBOUND!$G:$G,WMS!E1972,OUTBOUND!$P:$P))</f>
        <v>0</v>
      </c>
      <c r="AA1972" s="26">
        <f t="shared" si="628"/>
        <v>3</v>
      </c>
      <c r="AB1972" s="26">
        <f t="shared" si="629"/>
        <v>18</v>
      </c>
      <c r="AC1972" s="73">
        <f t="shared" si="630"/>
        <v>9.6</v>
      </c>
      <c r="AD1972" s="73">
        <f t="shared" si="631"/>
        <v>7.65</v>
      </c>
      <c r="AE1972" s="73">
        <f t="shared" si="632"/>
        <v>0.06</v>
      </c>
      <c r="AF1972" s="82" t="b">
        <f t="shared" si="633"/>
        <v>1</v>
      </c>
    </row>
    <row r="1973" spans="1:32">
      <c r="A1973" s="43" t="s">
        <v>3685</v>
      </c>
      <c r="B1973" s="19" t="s">
        <v>3127</v>
      </c>
      <c r="C1973" s="19" t="s">
        <v>4913</v>
      </c>
      <c r="D1973" s="19">
        <v>42828396</v>
      </c>
      <c r="E1973" s="58" t="str">
        <f t="shared" si="622"/>
        <v>KG-ARI-2003-00225-05774/42828396</v>
      </c>
      <c r="F1973" s="19" t="s">
        <v>3129</v>
      </c>
      <c r="G1973" s="19" t="s">
        <v>3136</v>
      </c>
      <c r="H1973" s="45">
        <v>43803</v>
      </c>
      <c r="I1973" s="46">
        <v>4</v>
      </c>
      <c r="J1973" s="46">
        <v>16</v>
      </c>
      <c r="K1973" s="67">
        <f t="shared" si="623"/>
        <v>4</v>
      </c>
      <c r="L1973" s="47">
        <v>6.7</v>
      </c>
      <c r="M1973" s="68">
        <f t="shared" si="624"/>
        <v>26.8</v>
      </c>
      <c r="N1973" s="46">
        <v>82</v>
      </c>
      <c r="O1973" s="46">
        <v>28</v>
      </c>
      <c r="P1973" s="46">
        <v>43</v>
      </c>
      <c r="Q1973" s="73">
        <f t="shared" si="625"/>
        <v>0.099</v>
      </c>
      <c r="R1973" s="67">
        <f t="shared" si="626"/>
        <v>0.39</v>
      </c>
      <c r="S1973" s="74">
        <f t="shared" si="627"/>
        <v>1.47</v>
      </c>
      <c r="T1973" s="51">
        <v>23.52</v>
      </c>
      <c r="U1973" s="79" t="s">
        <v>4914</v>
      </c>
      <c r="V1973" s="26">
        <f>IF(E1973="","",SUMIF(OUTBOUND!$G:$G,WMS!E1973,OUTBOUND!$L:$L))</f>
        <v>0</v>
      </c>
      <c r="W1973" s="26">
        <f>IF(E1973="","",SUMIF(OUTBOUND!$G:$G,WMS!E1973,OUTBOUND!$M:$M))</f>
        <v>0</v>
      </c>
      <c r="X1973" s="73">
        <f>IF(E1973="","",SUMIF(OUTBOUND!$G:$G,WMS!E1973,OUTBOUND!$O:$O))</f>
        <v>0</v>
      </c>
      <c r="Y1973" s="73">
        <f>IF(E1973="","",SUMIF(OUTBOUND!$G:$G,WMS!E1973,OUTBOUND!$AC:$AC))</f>
        <v>0</v>
      </c>
      <c r="Z1973" s="73">
        <f>IF(E1973="","",SUMIF(OUTBOUND!$G:$G,WMS!E1973,OUTBOUND!$P:$P))</f>
        <v>0</v>
      </c>
      <c r="AA1973" s="26">
        <f t="shared" si="628"/>
        <v>4</v>
      </c>
      <c r="AB1973" s="26">
        <f t="shared" si="629"/>
        <v>16</v>
      </c>
      <c r="AC1973" s="73">
        <f t="shared" si="630"/>
        <v>26.8</v>
      </c>
      <c r="AD1973" s="73">
        <f t="shared" si="631"/>
        <v>23.52</v>
      </c>
      <c r="AE1973" s="73">
        <f t="shared" si="632"/>
        <v>0.39</v>
      </c>
      <c r="AF1973" s="82" t="b">
        <f t="shared" si="633"/>
        <v>1</v>
      </c>
    </row>
    <row r="1974" spans="1:32">
      <c r="A1974" s="43" t="s">
        <v>3685</v>
      </c>
      <c r="B1974" s="19" t="s">
        <v>3127</v>
      </c>
      <c r="C1974" s="19" t="s">
        <v>4913</v>
      </c>
      <c r="D1974" s="19">
        <v>41719718</v>
      </c>
      <c r="E1974" s="58" t="str">
        <f t="shared" si="622"/>
        <v>KG-ARI-2003-00225-05774/41719718</v>
      </c>
      <c r="F1974" s="19" t="s">
        <v>3129</v>
      </c>
      <c r="G1974" s="19" t="s">
        <v>3137</v>
      </c>
      <c r="H1974" s="45">
        <v>43803</v>
      </c>
      <c r="I1974" s="46">
        <v>4</v>
      </c>
      <c r="J1974" s="46">
        <v>32</v>
      </c>
      <c r="K1974" s="67">
        <f t="shared" si="623"/>
        <v>8</v>
      </c>
      <c r="L1974" s="47">
        <v>5.6</v>
      </c>
      <c r="M1974" s="68">
        <f t="shared" si="624"/>
        <v>22.4</v>
      </c>
      <c r="N1974" s="46">
        <v>35</v>
      </c>
      <c r="O1974" s="46">
        <v>19</v>
      </c>
      <c r="P1974" s="46">
        <v>19</v>
      </c>
      <c r="Q1974" s="73">
        <f t="shared" si="625"/>
        <v>0.013</v>
      </c>
      <c r="R1974" s="67">
        <f t="shared" si="626"/>
        <v>0.05</v>
      </c>
      <c r="S1974" s="74">
        <f t="shared" si="627"/>
        <v>0.6</v>
      </c>
      <c r="T1974" s="51">
        <v>19.2</v>
      </c>
      <c r="U1974" s="79" t="s">
        <v>4914</v>
      </c>
      <c r="V1974" s="26">
        <f>IF(E1974="","",SUMIF(OUTBOUND!$G:$G,WMS!E1974,OUTBOUND!$L:$L))</f>
        <v>0</v>
      </c>
      <c r="W1974" s="26">
        <f>IF(E1974="","",SUMIF(OUTBOUND!$G:$G,WMS!E1974,OUTBOUND!$M:$M))</f>
        <v>0</v>
      </c>
      <c r="X1974" s="73">
        <f>IF(E1974="","",SUMIF(OUTBOUND!$G:$G,WMS!E1974,OUTBOUND!$O:$O))</f>
        <v>0</v>
      </c>
      <c r="Y1974" s="73">
        <f>IF(E1974="","",SUMIF(OUTBOUND!$G:$G,WMS!E1974,OUTBOUND!$AC:$AC))</f>
        <v>0</v>
      </c>
      <c r="Z1974" s="73">
        <f>IF(E1974="","",SUMIF(OUTBOUND!$G:$G,WMS!E1974,OUTBOUND!$P:$P))</f>
        <v>0</v>
      </c>
      <c r="AA1974" s="26">
        <f t="shared" si="628"/>
        <v>4</v>
      </c>
      <c r="AB1974" s="26">
        <f t="shared" si="629"/>
        <v>32</v>
      </c>
      <c r="AC1974" s="73">
        <f t="shared" si="630"/>
        <v>22.4</v>
      </c>
      <c r="AD1974" s="73">
        <f t="shared" si="631"/>
        <v>19.2</v>
      </c>
      <c r="AE1974" s="73">
        <f t="shared" si="632"/>
        <v>0.05</v>
      </c>
      <c r="AF1974" s="82" t="b">
        <f t="shared" si="633"/>
        <v>1</v>
      </c>
    </row>
    <row r="1975" spans="1:32">
      <c r="A1975" s="43" t="s">
        <v>3685</v>
      </c>
      <c r="B1975" s="19" t="s">
        <v>3127</v>
      </c>
      <c r="C1975" s="19" t="s">
        <v>4913</v>
      </c>
      <c r="D1975" s="19">
        <v>42283317</v>
      </c>
      <c r="E1975" s="58" t="str">
        <f t="shared" si="622"/>
        <v>KG-ARI-2003-00225-05774/42283317</v>
      </c>
      <c r="F1975" s="19" t="s">
        <v>3129</v>
      </c>
      <c r="G1975" s="19" t="s">
        <v>3138</v>
      </c>
      <c r="H1975" s="45">
        <v>43803</v>
      </c>
      <c r="I1975" s="46">
        <v>2</v>
      </c>
      <c r="J1975" s="46">
        <v>8</v>
      </c>
      <c r="K1975" s="67">
        <f t="shared" si="623"/>
        <v>4</v>
      </c>
      <c r="L1975" s="47">
        <v>4.4</v>
      </c>
      <c r="M1975" s="68">
        <f t="shared" si="624"/>
        <v>8.8</v>
      </c>
      <c r="N1975" s="46">
        <v>58</v>
      </c>
      <c r="O1975" s="46">
        <v>32</v>
      </c>
      <c r="P1975" s="46">
        <v>44</v>
      </c>
      <c r="Q1975" s="73">
        <f t="shared" si="625"/>
        <v>0.082</v>
      </c>
      <c r="R1975" s="67">
        <f t="shared" si="626"/>
        <v>0.16</v>
      </c>
      <c r="S1975" s="74">
        <f t="shared" si="627"/>
        <v>0.9175</v>
      </c>
      <c r="T1975" s="51">
        <v>7.34</v>
      </c>
      <c r="U1975" s="79" t="s">
        <v>4914</v>
      </c>
      <c r="V1975" s="26">
        <f>IF(E1975="","",SUMIF(OUTBOUND!$G:$G,WMS!E1975,OUTBOUND!$L:$L))</f>
        <v>0</v>
      </c>
      <c r="W1975" s="26">
        <f>IF(E1975="","",SUMIF(OUTBOUND!$G:$G,WMS!E1975,OUTBOUND!$M:$M))</f>
        <v>0</v>
      </c>
      <c r="X1975" s="73">
        <f>IF(E1975="","",SUMIF(OUTBOUND!$G:$G,WMS!E1975,OUTBOUND!$O:$O))</f>
        <v>0</v>
      </c>
      <c r="Y1975" s="73">
        <f>IF(E1975="","",SUMIF(OUTBOUND!$G:$G,WMS!E1975,OUTBOUND!$AC:$AC))</f>
        <v>0</v>
      </c>
      <c r="Z1975" s="73">
        <f>IF(E1975="","",SUMIF(OUTBOUND!$G:$G,WMS!E1975,OUTBOUND!$P:$P))</f>
        <v>0</v>
      </c>
      <c r="AA1975" s="26">
        <f t="shared" si="628"/>
        <v>2</v>
      </c>
      <c r="AB1975" s="26">
        <f t="shared" si="629"/>
        <v>8</v>
      </c>
      <c r="AC1975" s="73">
        <f t="shared" si="630"/>
        <v>8.8</v>
      </c>
      <c r="AD1975" s="73">
        <f t="shared" si="631"/>
        <v>7.34</v>
      </c>
      <c r="AE1975" s="73">
        <f t="shared" si="632"/>
        <v>0.16</v>
      </c>
      <c r="AF1975" s="82" t="b">
        <f t="shared" si="633"/>
        <v>1</v>
      </c>
    </row>
    <row r="1976" spans="1:32">
      <c r="A1976" s="43" t="s">
        <v>3685</v>
      </c>
      <c r="B1976" s="19" t="s">
        <v>3127</v>
      </c>
      <c r="C1976" s="19" t="s">
        <v>4913</v>
      </c>
      <c r="D1976" s="19">
        <v>42846710</v>
      </c>
      <c r="E1976" s="58" t="str">
        <f t="shared" si="622"/>
        <v>KG-ARI-2003-00225-05774/42846710</v>
      </c>
      <c r="F1976" s="19" t="s">
        <v>3129</v>
      </c>
      <c r="G1976" s="19" t="s">
        <v>3139</v>
      </c>
      <c r="H1976" s="45">
        <v>43803</v>
      </c>
      <c r="I1976" s="46">
        <v>4</v>
      </c>
      <c r="J1976" s="46">
        <v>24</v>
      </c>
      <c r="K1976" s="67">
        <f t="shared" si="623"/>
        <v>6</v>
      </c>
      <c r="L1976" s="47">
        <v>4.7</v>
      </c>
      <c r="M1976" s="68">
        <f t="shared" si="624"/>
        <v>18.8</v>
      </c>
      <c r="N1976" s="46">
        <v>51</v>
      </c>
      <c r="O1976" s="46">
        <v>29</v>
      </c>
      <c r="P1976" s="46">
        <v>7.5</v>
      </c>
      <c r="Q1976" s="73">
        <f t="shared" si="625"/>
        <v>0.011</v>
      </c>
      <c r="R1976" s="67">
        <f t="shared" si="626"/>
        <v>0.04</v>
      </c>
      <c r="S1976" s="74">
        <f t="shared" si="627"/>
        <v>0.74</v>
      </c>
      <c r="T1976" s="51">
        <v>17.76</v>
      </c>
      <c r="U1976" s="79" t="s">
        <v>4914</v>
      </c>
      <c r="V1976" s="26">
        <f>IF(E1976="","",SUMIF(OUTBOUND!$G:$G,WMS!E1976,OUTBOUND!$L:$L))</f>
        <v>0</v>
      </c>
      <c r="W1976" s="26">
        <f>IF(E1976="","",SUMIF(OUTBOUND!$G:$G,WMS!E1976,OUTBOUND!$M:$M))</f>
        <v>0</v>
      </c>
      <c r="X1976" s="73">
        <f>IF(E1976="","",SUMIF(OUTBOUND!$G:$G,WMS!E1976,OUTBOUND!$O:$O))</f>
        <v>0</v>
      </c>
      <c r="Y1976" s="73">
        <f>IF(E1976="","",SUMIF(OUTBOUND!$G:$G,WMS!E1976,OUTBOUND!$AC:$AC))</f>
        <v>0</v>
      </c>
      <c r="Z1976" s="73">
        <f>IF(E1976="","",SUMIF(OUTBOUND!$G:$G,WMS!E1976,OUTBOUND!$P:$P))</f>
        <v>0</v>
      </c>
      <c r="AA1976" s="26">
        <f t="shared" si="628"/>
        <v>4</v>
      </c>
      <c r="AB1976" s="26">
        <f t="shared" si="629"/>
        <v>24</v>
      </c>
      <c r="AC1976" s="73">
        <f t="shared" si="630"/>
        <v>18.8</v>
      </c>
      <c r="AD1976" s="73">
        <f t="shared" si="631"/>
        <v>17.76</v>
      </c>
      <c r="AE1976" s="73">
        <f t="shared" si="632"/>
        <v>0.04</v>
      </c>
      <c r="AF1976" s="82" t="b">
        <f t="shared" si="633"/>
        <v>1</v>
      </c>
    </row>
    <row r="1977" spans="1:33">
      <c r="A1977" s="61" t="s">
        <v>3685</v>
      </c>
      <c r="B1977" s="62" t="s">
        <v>3127</v>
      </c>
      <c r="C1977" s="62" t="s">
        <v>4913</v>
      </c>
      <c r="D1977" s="62">
        <v>39814791</v>
      </c>
      <c r="E1977" s="58" t="str">
        <f t="shared" si="622"/>
        <v>KG-ARI-2003-00225-05774/39814791</v>
      </c>
      <c r="F1977" s="19" t="s">
        <v>3129</v>
      </c>
      <c r="G1977" s="19" t="s">
        <v>3141</v>
      </c>
      <c r="H1977" s="45">
        <v>43803</v>
      </c>
      <c r="I1977" s="46">
        <v>1</v>
      </c>
      <c r="J1977" s="46">
        <v>12</v>
      </c>
      <c r="K1977" s="67">
        <f t="shared" si="623"/>
        <v>12</v>
      </c>
      <c r="L1977" s="47">
        <v>2.9</v>
      </c>
      <c r="M1977" s="68">
        <f t="shared" si="624"/>
        <v>2.9</v>
      </c>
      <c r="N1977" s="46">
        <v>52.5</v>
      </c>
      <c r="O1977" s="46">
        <v>18</v>
      </c>
      <c r="P1977" s="46">
        <v>17</v>
      </c>
      <c r="Q1977" s="73">
        <f t="shared" si="625"/>
        <v>0.016</v>
      </c>
      <c r="R1977" s="67">
        <f t="shared" si="626"/>
        <v>0.02</v>
      </c>
      <c r="S1977" s="74">
        <f t="shared" si="627"/>
        <v>0.229166666666667</v>
      </c>
      <c r="T1977" s="51">
        <v>2.75</v>
      </c>
      <c r="U1977" s="79" t="s">
        <v>4914</v>
      </c>
      <c r="V1977" s="26">
        <f>IF(E1977="","",SUMIF(OUTBOUND!$G:$G,WMS!E1977,OUTBOUND!$L:$L))</f>
        <v>1</v>
      </c>
      <c r="W1977" s="26">
        <f>IF(E1977="","",SUMIF(OUTBOUND!$G:$G,WMS!E1977,OUTBOUND!$M:$M))</f>
        <v>12</v>
      </c>
      <c r="X1977" s="73">
        <f>IF(E1977="","",SUMIF(OUTBOUND!$G:$G,WMS!E1977,OUTBOUND!$O:$O))</f>
        <v>2.9</v>
      </c>
      <c r="Y1977" s="73">
        <f>IF(E1977="","",SUMIF(OUTBOUND!$G:$G,WMS!E1977,OUTBOUND!$AC:$AC))</f>
        <v>2.75</v>
      </c>
      <c r="Z1977" s="73">
        <f>IF(E1977="","",SUMIF(OUTBOUND!$G:$G,WMS!E1977,OUTBOUND!$P:$P))</f>
        <v>0.016</v>
      </c>
      <c r="AA1977" s="26">
        <f t="shared" si="628"/>
        <v>0</v>
      </c>
      <c r="AB1977" s="26">
        <f t="shared" si="629"/>
        <v>0</v>
      </c>
      <c r="AC1977" s="73">
        <f t="shared" si="630"/>
        <v>0</v>
      </c>
      <c r="AD1977" s="73">
        <f t="shared" si="631"/>
        <v>-3.99680288865056e-15</v>
      </c>
      <c r="AE1977" s="73">
        <f t="shared" si="632"/>
        <v>0.004</v>
      </c>
      <c r="AF1977" s="82" t="e">
        <f t="shared" si="633"/>
        <v>#DIV/0!</v>
      </c>
      <c r="AG1977" s="60" t="s">
        <v>3310</v>
      </c>
    </row>
    <row r="1978" spans="1:33">
      <c r="A1978" s="61" t="s">
        <v>3685</v>
      </c>
      <c r="B1978" s="62" t="s">
        <v>3127</v>
      </c>
      <c r="C1978" s="62" t="s">
        <v>4913</v>
      </c>
      <c r="D1978" s="62">
        <v>42698067</v>
      </c>
      <c r="E1978" s="58" t="str">
        <f t="shared" si="622"/>
        <v>KG-ARI-2003-00225-05774/42698067</v>
      </c>
      <c r="F1978" s="19" t="s">
        <v>3143</v>
      </c>
      <c r="G1978" s="19" t="s">
        <v>3144</v>
      </c>
      <c r="H1978" s="45">
        <v>43803</v>
      </c>
      <c r="I1978" s="46">
        <v>6</v>
      </c>
      <c r="J1978" s="46">
        <v>36</v>
      </c>
      <c r="K1978" s="67">
        <f t="shared" si="623"/>
        <v>6</v>
      </c>
      <c r="L1978" s="47">
        <v>1.25</v>
      </c>
      <c r="M1978" s="68">
        <f t="shared" si="624"/>
        <v>7.5</v>
      </c>
      <c r="N1978" s="46">
        <v>29</v>
      </c>
      <c r="O1978" s="46">
        <v>15</v>
      </c>
      <c r="P1978" s="46">
        <v>14.5</v>
      </c>
      <c r="Q1978" s="73">
        <f t="shared" si="625"/>
        <v>0.006</v>
      </c>
      <c r="R1978" s="67">
        <f t="shared" si="626"/>
        <v>0.04</v>
      </c>
      <c r="S1978" s="74">
        <f t="shared" si="627"/>
        <v>0.186666666666667</v>
      </c>
      <c r="T1978" s="51">
        <v>6.72</v>
      </c>
      <c r="U1978" s="79" t="s">
        <v>4914</v>
      </c>
      <c r="V1978" s="26">
        <f>IF(E1978="","",SUMIF(OUTBOUND!$G:$G,WMS!E1978,OUTBOUND!$L:$L))</f>
        <v>6</v>
      </c>
      <c r="W1978" s="26">
        <f>IF(E1978="","",SUMIF(OUTBOUND!$G:$G,WMS!E1978,OUTBOUND!$M:$M))</f>
        <v>36</v>
      </c>
      <c r="X1978" s="73">
        <f>IF(E1978="","",SUMIF(OUTBOUND!$G:$G,WMS!E1978,OUTBOUND!$O:$O))</f>
        <v>7.5</v>
      </c>
      <c r="Y1978" s="73">
        <f>IF(E1978="","",SUMIF(OUTBOUND!$G:$G,WMS!E1978,OUTBOUND!$AC:$AC))</f>
        <v>6.72000000000001</v>
      </c>
      <c r="Z1978" s="73">
        <f>IF(E1978="","",SUMIF(OUTBOUND!$G:$G,WMS!E1978,OUTBOUND!$P:$P))</f>
        <v>0.036</v>
      </c>
      <c r="AA1978" s="26">
        <f t="shared" si="628"/>
        <v>0</v>
      </c>
      <c r="AB1978" s="26">
        <f t="shared" si="629"/>
        <v>0</v>
      </c>
      <c r="AC1978" s="73">
        <f t="shared" si="630"/>
        <v>0</v>
      </c>
      <c r="AD1978" s="73">
        <f t="shared" si="631"/>
        <v>-1.24344978758018e-14</v>
      </c>
      <c r="AE1978" s="73">
        <f t="shared" si="632"/>
        <v>0.004</v>
      </c>
      <c r="AF1978" s="82" t="e">
        <f t="shared" si="633"/>
        <v>#DIV/0!</v>
      </c>
      <c r="AG1978" s="60" t="s">
        <v>3310</v>
      </c>
    </row>
    <row r="1979" spans="1:32">
      <c r="A1979" s="43" t="s">
        <v>3685</v>
      </c>
      <c r="B1979" s="19" t="s">
        <v>3127</v>
      </c>
      <c r="C1979" s="19" t="s">
        <v>4913</v>
      </c>
      <c r="D1979" s="19">
        <v>42698043</v>
      </c>
      <c r="E1979" s="58" t="str">
        <f t="shared" si="622"/>
        <v>KG-ARI-2003-00225-05774/42698043</v>
      </c>
      <c r="F1979" s="19" t="s">
        <v>3143</v>
      </c>
      <c r="G1979" s="19" t="s">
        <v>3145</v>
      </c>
      <c r="H1979" s="45">
        <v>43803</v>
      </c>
      <c r="I1979" s="46">
        <v>4</v>
      </c>
      <c r="J1979" s="46">
        <v>24</v>
      </c>
      <c r="K1979" s="67">
        <f t="shared" si="623"/>
        <v>6</v>
      </c>
      <c r="L1979" s="47">
        <v>1.1</v>
      </c>
      <c r="M1979" s="68">
        <f t="shared" si="624"/>
        <v>4.4</v>
      </c>
      <c r="N1979" s="46">
        <v>26.5</v>
      </c>
      <c r="O1979" s="46">
        <v>18</v>
      </c>
      <c r="P1979" s="46">
        <v>13.5</v>
      </c>
      <c r="Q1979" s="73">
        <f t="shared" si="625"/>
        <v>0.006</v>
      </c>
      <c r="R1979" s="67">
        <f t="shared" si="626"/>
        <v>0.03</v>
      </c>
      <c r="S1979" s="74">
        <f t="shared" si="627"/>
        <v>0.166666666666667</v>
      </c>
      <c r="T1979" s="51">
        <v>4</v>
      </c>
      <c r="U1979" s="79" t="s">
        <v>4914</v>
      </c>
      <c r="V1979" s="26">
        <f>IF(E1979="","",SUMIF(OUTBOUND!$G:$G,WMS!E1979,OUTBOUND!$L:$L))</f>
        <v>2</v>
      </c>
      <c r="W1979" s="26">
        <f>IF(E1979="","",SUMIF(OUTBOUND!$G:$G,WMS!E1979,OUTBOUND!$M:$M))</f>
        <v>12</v>
      </c>
      <c r="X1979" s="73">
        <f>IF(E1979="","",SUMIF(OUTBOUND!$G:$G,WMS!E1979,OUTBOUND!$O:$O))</f>
        <v>2.2</v>
      </c>
      <c r="Y1979" s="73">
        <f>IF(E1979="","",SUMIF(OUTBOUND!$G:$G,WMS!E1979,OUTBOUND!$AC:$AC))</f>
        <v>2</v>
      </c>
      <c r="Z1979" s="73">
        <f>IF(E1979="","",SUMIF(OUTBOUND!$G:$G,WMS!E1979,OUTBOUND!$P:$P))</f>
        <v>0.012</v>
      </c>
      <c r="AA1979" s="26">
        <f t="shared" si="628"/>
        <v>2</v>
      </c>
      <c r="AB1979" s="26">
        <f t="shared" si="629"/>
        <v>12</v>
      </c>
      <c r="AC1979" s="73">
        <f t="shared" si="630"/>
        <v>2.2</v>
      </c>
      <c r="AD1979" s="73">
        <f t="shared" si="631"/>
        <v>2</v>
      </c>
      <c r="AE1979" s="73">
        <f t="shared" si="632"/>
        <v>0.018</v>
      </c>
      <c r="AF1979" s="82" t="b">
        <f t="shared" si="633"/>
        <v>1</v>
      </c>
    </row>
    <row r="1980" spans="1:32">
      <c r="A1980" s="43" t="s">
        <v>3685</v>
      </c>
      <c r="B1980" s="19" t="s">
        <v>3127</v>
      </c>
      <c r="C1980" s="19" t="s">
        <v>4913</v>
      </c>
      <c r="D1980" s="19">
        <v>42616412</v>
      </c>
      <c r="E1980" s="58" t="str">
        <f t="shared" si="622"/>
        <v>KG-ARI-2003-00225-05774/42616412</v>
      </c>
      <c r="F1980" s="19" t="s">
        <v>3143</v>
      </c>
      <c r="G1980" s="19" t="s">
        <v>3146</v>
      </c>
      <c r="H1980" s="45">
        <v>43803</v>
      </c>
      <c r="I1980" s="46">
        <v>3</v>
      </c>
      <c r="J1980" s="46">
        <v>12</v>
      </c>
      <c r="K1980" s="67">
        <f t="shared" si="623"/>
        <v>4</v>
      </c>
      <c r="L1980" s="47">
        <v>7.8</v>
      </c>
      <c r="M1980" s="68">
        <f t="shared" si="624"/>
        <v>23.4</v>
      </c>
      <c r="N1980" s="46">
        <v>45.5</v>
      </c>
      <c r="O1980" s="46">
        <v>37</v>
      </c>
      <c r="P1980" s="46">
        <v>46.5</v>
      </c>
      <c r="Q1980" s="73">
        <f t="shared" si="625"/>
        <v>0.078</v>
      </c>
      <c r="R1980" s="67">
        <f t="shared" si="626"/>
        <v>0.23</v>
      </c>
      <c r="S1980" s="74">
        <f t="shared" si="627"/>
        <v>1.55</v>
      </c>
      <c r="T1980" s="51">
        <v>18.6</v>
      </c>
      <c r="U1980" s="79" t="s">
        <v>4914</v>
      </c>
      <c r="V1980" s="26">
        <f>IF(E1980="","",SUMIF(OUTBOUND!$G:$G,WMS!E1980,OUTBOUND!$L:$L))</f>
        <v>0</v>
      </c>
      <c r="W1980" s="26">
        <f>IF(E1980="","",SUMIF(OUTBOUND!$G:$G,WMS!E1980,OUTBOUND!$M:$M))</f>
        <v>0</v>
      </c>
      <c r="X1980" s="73">
        <f>IF(E1980="","",SUMIF(OUTBOUND!$G:$G,WMS!E1980,OUTBOUND!$O:$O))</f>
        <v>0</v>
      </c>
      <c r="Y1980" s="73">
        <f>IF(E1980="","",SUMIF(OUTBOUND!$G:$G,WMS!E1980,OUTBOUND!$AC:$AC))</f>
        <v>0</v>
      </c>
      <c r="Z1980" s="73">
        <f>IF(E1980="","",SUMIF(OUTBOUND!$G:$G,WMS!E1980,OUTBOUND!$P:$P))</f>
        <v>0</v>
      </c>
      <c r="AA1980" s="26">
        <f t="shared" si="628"/>
        <v>3</v>
      </c>
      <c r="AB1980" s="26">
        <f t="shared" si="629"/>
        <v>12</v>
      </c>
      <c r="AC1980" s="73">
        <f t="shared" si="630"/>
        <v>23.4</v>
      </c>
      <c r="AD1980" s="73">
        <f t="shared" si="631"/>
        <v>18.6</v>
      </c>
      <c r="AE1980" s="73">
        <f t="shared" si="632"/>
        <v>0.23</v>
      </c>
      <c r="AF1980" s="82" t="b">
        <f t="shared" si="633"/>
        <v>1</v>
      </c>
    </row>
    <row r="1981" spans="1:33">
      <c r="A1981" s="61" t="s">
        <v>3685</v>
      </c>
      <c r="B1981" s="62" t="s">
        <v>3127</v>
      </c>
      <c r="C1981" s="62" t="s">
        <v>4913</v>
      </c>
      <c r="D1981" s="62">
        <v>42494317</v>
      </c>
      <c r="E1981" s="58" t="str">
        <f t="shared" si="622"/>
        <v>KG-ARI-2003-00225-05774/42494317</v>
      </c>
      <c r="F1981" s="19" t="s">
        <v>3143</v>
      </c>
      <c r="G1981" s="19" t="s">
        <v>3148</v>
      </c>
      <c r="H1981" s="45">
        <v>43803</v>
      </c>
      <c r="I1981" s="46">
        <v>1</v>
      </c>
      <c r="J1981" s="46">
        <v>3</v>
      </c>
      <c r="K1981" s="67">
        <f t="shared" si="623"/>
        <v>3</v>
      </c>
      <c r="L1981" s="47">
        <v>3.4</v>
      </c>
      <c r="M1981" s="68">
        <f t="shared" si="624"/>
        <v>3.4</v>
      </c>
      <c r="N1981" s="46">
        <v>70.5</v>
      </c>
      <c r="O1981" s="46">
        <v>36</v>
      </c>
      <c r="P1981" s="46">
        <v>23.5</v>
      </c>
      <c r="Q1981" s="73">
        <f t="shared" si="625"/>
        <v>0.06</v>
      </c>
      <c r="R1981" s="67">
        <f t="shared" si="626"/>
        <v>0.06</v>
      </c>
      <c r="S1981" s="74">
        <f t="shared" si="627"/>
        <v>0.83</v>
      </c>
      <c r="T1981" s="51">
        <v>2.49</v>
      </c>
      <c r="U1981" s="79" t="s">
        <v>4914</v>
      </c>
      <c r="V1981" s="26">
        <f>IF(E1981="","",SUMIF(OUTBOUND!$G:$G,WMS!E1981,OUTBOUND!$L:$L))</f>
        <v>1</v>
      </c>
      <c r="W1981" s="26">
        <f>IF(E1981="","",SUMIF(OUTBOUND!$G:$G,WMS!E1981,OUTBOUND!$M:$M))</f>
        <v>3</v>
      </c>
      <c r="X1981" s="73">
        <f>IF(E1981="","",SUMIF(OUTBOUND!$G:$G,WMS!E1981,OUTBOUND!$O:$O))</f>
        <v>3.4</v>
      </c>
      <c r="Y1981" s="73">
        <f>IF(E1981="","",SUMIF(OUTBOUND!$G:$G,WMS!E1981,OUTBOUND!$AC:$AC))</f>
        <v>2.49</v>
      </c>
      <c r="Z1981" s="73">
        <f>IF(E1981="","",SUMIF(OUTBOUND!$G:$G,WMS!E1981,OUTBOUND!$P:$P))</f>
        <v>0.06</v>
      </c>
      <c r="AA1981" s="26">
        <f t="shared" si="628"/>
        <v>0</v>
      </c>
      <c r="AB1981" s="26">
        <f t="shared" si="629"/>
        <v>0</v>
      </c>
      <c r="AC1981" s="73">
        <f t="shared" si="630"/>
        <v>0</v>
      </c>
      <c r="AD1981" s="73">
        <f t="shared" si="631"/>
        <v>0</v>
      </c>
      <c r="AE1981" s="73">
        <f t="shared" si="632"/>
        <v>0</v>
      </c>
      <c r="AF1981" s="82" t="e">
        <f t="shared" si="633"/>
        <v>#DIV/0!</v>
      </c>
      <c r="AG1981" s="60" t="s">
        <v>3310</v>
      </c>
    </row>
    <row r="1982" spans="1:32">
      <c r="A1982" s="43" t="s">
        <v>3685</v>
      </c>
      <c r="B1982" s="19" t="s">
        <v>3127</v>
      </c>
      <c r="C1982" s="19" t="s">
        <v>4913</v>
      </c>
      <c r="D1982" s="19">
        <v>42494355</v>
      </c>
      <c r="E1982" s="58" t="str">
        <f t="shared" si="622"/>
        <v>KG-ARI-2003-00225-05774/42494355</v>
      </c>
      <c r="F1982" s="19" t="s">
        <v>3143</v>
      </c>
      <c r="G1982" s="19" t="s">
        <v>3149</v>
      </c>
      <c r="H1982" s="45">
        <v>43803</v>
      </c>
      <c r="I1982" s="46">
        <v>3</v>
      </c>
      <c r="J1982" s="46">
        <v>18</v>
      </c>
      <c r="K1982" s="67">
        <f t="shared" si="623"/>
        <v>6</v>
      </c>
      <c r="L1982" s="47">
        <v>5.2</v>
      </c>
      <c r="M1982" s="68">
        <f t="shared" si="624"/>
        <v>15.6</v>
      </c>
      <c r="N1982" s="46">
        <v>49.5</v>
      </c>
      <c r="O1982" s="46">
        <v>39</v>
      </c>
      <c r="P1982" s="46">
        <v>29</v>
      </c>
      <c r="Q1982" s="73">
        <f t="shared" si="625"/>
        <v>0.056</v>
      </c>
      <c r="R1982" s="67">
        <f t="shared" si="626"/>
        <v>0.17</v>
      </c>
      <c r="S1982" s="74">
        <f t="shared" si="627"/>
        <v>0.693333333333333</v>
      </c>
      <c r="T1982" s="51">
        <v>12.48</v>
      </c>
      <c r="U1982" s="79" t="s">
        <v>4914</v>
      </c>
      <c r="V1982" s="26">
        <f>IF(E1982="","",SUMIF(OUTBOUND!$G:$G,WMS!E1982,OUTBOUND!$L:$L))</f>
        <v>0</v>
      </c>
      <c r="W1982" s="26">
        <f>IF(E1982="","",SUMIF(OUTBOUND!$G:$G,WMS!E1982,OUTBOUND!$M:$M))</f>
        <v>0</v>
      </c>
      <c r="X1982" s="73">
        <f>IF(E1982="","",SUMIF(OUTBOUND!$G:$G,WMS!E1982,OUTBOUND!$O:$O))</f>
        <v>0</v>
      </c>
      <c r="Y1982" s="73">
        <f>IF(E1982="","",SUMIF(OUTBOUND!$G:$G,WMS!E1982,OUTBOUND!$AC:$AC))</f>
        <v>0</v>
      </c>
      <c r="Z1982" s="73">
        <f>IF(E1982="","",SUMIF(OUTBOUND!$G:$G,WMS!E1982,OUTBOUND!$P:$P))</f>
        <v>0</v>
      </c>
      <c r="AA1982" s="26">
        <f t="shared" si="628"/>
        <v>3</v>
      </c>
      <c r="AB1982" s="26">
        <f t="shared" si="629"/>
        <v>18</v>
      </c>
      <c r="AC1982" s="73">
        <f t="shared" si="630"/>
        <v>15.6</v>
      </c>
      <c r="AD1982" s="73">
        <f t="shared" si="631"/>
        <v>12.48</v>
      </c>
      <c r="AE1982" s="73">
        <f t="shared" si="632"/>
        <v>0.17</v>
      </c>
      <c r="AF1982" s="82" t="b">
        <f t="shared" si="633"/>
        <v>1</v>
      </c>
    </row>
    <row r="1983" spans="1:32">
      <c r="A1983" s="43" t="s">
        <v>3685</v>
      </c>
      <c r="B1983" s="19" t="s">
        <v>3127</v>
      </c>
      <c r="C1983" s="19" t="s">
        <v>4913</v>
      </c>
      <c r="D1983" s="19">
        <v>42753193</v>
      </c>
      <c r="E1983" s="58" t="str">
        <f t="shared" si="622"/>
        <v>KG-ARI-2003-00225-05774/42753193</v>
      </c>
      <c r="F1983" s="19" t="s">
        <v>3143</v>
      </c>
      <c r="G1983" s="19" t="s">
        <v>3150</v>
      </c>
      <c r="H1983" s="45">
        <v>43803</v>
      </c>
      <c r="I1983" s="46">
        <v>15</v>
      </c>
      <c r="J1983" s="46">
        <v>15</v>
      </c>
      <c r="K1983" s="67">
        <f t="shared" si="623"/>
        <v>1</v>
      </c>
      <c r="L1983" s="47">
        <v>13.6</v>
      </c>
      <c r="M1983" s="68">
        <f t="shared" si="624"/>
        <v>204</v>
      </c>
      <c r="N1983" s="46">
        <v>37</v>
      </c>
      <c r="O1983" s="46">
        <v>15</v>
      </c>
      <c r="P1983" s="46">
        <v>87</v>
      </c>
      <c r="Q1983" s="73">
        <f t="shared" si="625"/>
        <v>0.048</v>
      </c>
      <c r="R1983" s="67">
        <f t="shared" si="626"/>
        <v>0.72</v>
      </c>
      <c r="S1983" s="74">
        <f t="shared" si="627"/>
        <v>12.9</v>
      </c>
      <c r="T1983" s="51">
        <v>193.5</v>
      </c>
      <c r="U1983" s="79" t="s">
        <v>4914</v>
      </c>
      <c r="V1983" s="26">
        <f>IF(E1983="","",SUMIF(OUTBOUND!$G:$G,WMS!E1983,OUTBOUND!$L:$L))</f>
        <v>0</v>
      </c>
      <c r="W1983" s="26">
        <f>IF(E1983="","",SUMIF(OUTBOUND!$G:$G,WMS!E1983,OUTBOUND!$M:$M))</f>
        <v>0</v>
      </c>
      <c r="X1983" s="73">
        <f>IF(E1983="","",SUMIF(OUTBOUND!$G:$G,WMS!E1983,OUTBOUND!$O:$O))</f>
        <v>0</v>
      </c>
      <c r="Y1983" s="73">
        <f>IF(E1983="","",SUMIF(OUTBOUND!$G:$G,WMS!E1983,OUTBOUND!$AC:$AC))</f>
        <v>0</v>
      </c>
      <c r="Z1983" s="73">
        <f>IF(E1983="","",SUMIF(OUTBOUND!$G:$G,WMS!E1983,OUTBOUND!$P:$P))</f>
        <v>0</v>
      </c>
      <c r="AA1983" s="26">
        <f t="shared" si="628"/>
        <v>15</v>
      </c>
      <c r="AB1983" s="26">
        <f t="shared" si="629"/>
        <v>15</v>
      </c>
      <c r="AC1983" s="73">
        <f t="shared" si="630"/>
        <v>204</v>
      </c>
      <c r="AD1983" s="73">
        <f t="shared" si="631"/>
        <v>193.5</v>
      </c>
      <c r="AE1983" s="73">
        <f t="shared" si="632"/>
        <v>0.72</v>
      </c>
      <c r="AF1983" s="82" t="b">
        <f t="shared" si="633"/>
        <v>1</v>
      </c>
    </row>
    <row r="1984" spans="1:32">
      <c r="A1984" s="43" t="s">
        <v>3685</v>
      </c>
      <c r="B1984" s="19" t="s">
        <v>3127</v>
      </c>
      <c r="C1984" s="19" t="s">
        <v>4913</v>
      </c>
      <c r="D1984" s="19">
        <v>42194866</v>
      </c>
      <c r="E1984" s="58" t="str">
        <f t="shared" si="622"/>
        <v>KG-ARI-2003-00225-05774/42194866</v>
      </c>
      <c r="F1984" s="19" t="s">
        <v>3143</v>
      </c>
      <c r="G1984" s="19" t="s">
        <v>3151</v>
      </c>
      <c r="H1984" s="45">
        <v>43803</v>
      </c>
      <c r="I1984" s="46">
        <v>1</v>
      </c>
      <c r="J1984" s="46">
        <v>6</v>
      </c>
      <c r="K1984" s="67">
        <f t="shared" si="623"/>
        <v>6</v>
      </c>
      <c r="L1984" s="47">
        <v>12.1</v>
      </c>
      <c r="M1984" s="68">
        <f t="shared" si="624"/>
        <v>12.1</v>
      </c>
      <c r="N1984" s="46">
        <v>86.5</v>
      </c>
      <c r="O1984" s="46">
        <v>29</v>
      </c>
      <c r="P1984" s="46">
        <v>23</v>
      </c>
      <c r="Q1984" s="73">
        <f t="shared" si="625"/>
        <v>0.058</v>
      </c>
      <c r="R1984" s="67">
        <f t="shared" si="626"/>
        <v>0.06</v>
      </c>
      <c r="S1984" s="74">
        <f t="shared" si="627"/>
        <v>1.71333333333333</v>
      </c>
      <c r="T1984" s="51">
        <v>10.28</v>
      </c>
      <c r="U1984" s="79" t="s">
        <v>4914</v>
      </c>
      <c r="V1984" s="26">
        <f>IF(E1984="","",SUMIF(OUTBOUND!$G:$G,WMS!E1984,OUTBOUND!$L:$L))</f>
        <v>0</v>
      </c>
      <c r="W1984" s="26">
        <f>IF(E1984="","",SUMIF(OUTBOUND!$G:$G,WMS!E1984,OUTBOUND!$M:$M))</f>
        <v>0</v>
      </c>
      <c r="X1984" s="73">
        <f>IF(E1984="","",SUMIF(OUTBOUND!$G:$G,WMS!E1984,OUTBOUND!$O:$O))</f>
        <v>0</v>
      </c>
      <c r="Y1984" s="73">
        <f>IF(E1984="","",SUMIF(OUTBOUND!$G:$G,WMS!E1984,OUTBOUND!$AC:$AC))</f>
        <v>0</v>
      </c>
      <c r="Z1984" s="73">
        <f>IF(E1984="","",SUMIF(OUTBOUND!$G:$G,WMS!E1984,OUTBOUND!$P:$P))</f>
        <v>0</v>
      </c>
      <c r="AA1984" s="26">
        <f t="shared" si="628"/>
        <v>1</v>
      </c>
      <c r="AB1984" s="26">
        <f t="shared" si="629"/>
        <v>6</v>
      </c>
      <c r="AC1984" s="73">
        <f t="shared" si="630"/>
        <v>12.1</v>
      </c>
      <c r="AD1984" s="73">
        <f t="shared" si="631"/>
        <v>10.28</v>
      </c>
      <c r="AE1984" s="73">
        <f t="shared" si="632"/>
        <v>0.06</v>
      </c>
      <c r="AF1984" s="82" t="b">
        <f t="shared" si="633"/>
        <v>1</v>
      </c>
    </row>
    <row r="1985" spans="1:32">
      <c r="A1985" s="43" t="s">
        <v>3685</v>
      </c>
      <c r="B1985" s="19" t="s">
        <v>3127</v>
      </c>
      <c r="C1985" s="19" t="s">
        <v>4913</v>
      </c>
      <c r="D1985" s="19">
        <v>42283324</v>
      </c>
      <c r="E1985" s="58" t="str">
        <f t="shared" si="622"/>
        <v>KG-ARI-2003-00225-05774/42283324</v>
      </c>
      <c r="F1985" s="19" t="s">
        <v>3143</v>
      </c>
      <c r="G1985" s="19" t="s">
        <v>3152</v>
      </c>
      <c r="H1985" s="45">
        <v>43803</v>
      </c>
      <c r="I1985" s="46">
        <v>3</v>
      </c>
      <c r="J1985" s="46">
        <v>18</v>
      </c>
      <c r="K1985" s="67">
        <f t="shared" si="623"/>
        <v>6</v>
      </c>
      <c r="L1985" s="47">
        <v>9.35</v>
      </c>
      <c r="M1985" s="68">
        <f t="shared" si="624"/>
        <v>28.05</v>
      </c>
      <c r="N1985" s="46">
        <v>62.5</v>
      </c>
      <c r="O1985" s="46">
        <v>21.5</v>
      </c>
      <c r="P1985" s="46">
        <v>44</v>
      </c>
      <c r="Q1985" s="73">
        <f t="shared" si="625"/>
        <v>0.059</v>
      </c>
      <c r="R1985" s="67">
        <f t="shared" si="626"/>
        <v>0.18</v>
      </c>
      <c r="S1985" s="74">
        <f t="shared" si="627"/>
        <v>1.1</v>
      </c>
      <c r="T1985" s="51">
        <v>19.8</v>
      </c>
      <c r="U1985" s="79" t="s">
        <v>4914</v>
      </c>
      <c r="V1985" s="26">
        <f>IF(E1985="","",SUMIF(OUTBOUND!$G:$G,WMS!E1985,OUTBOUND!$L:$L))</f>
        <v>0</v>
      </c>
      <c r="W1985" s="26">
        <f>IF(E1985="","",SUMIF(OUTBOUND!$G:$G,WMS!E1985,OUTBOUND!$M:$M))</f>
        <v>0</v>
      </c>
      <c r="X1985" s="73">
        <f>IF(E1985="","",SUMIF(OUTBOUND!$G:$G,WMS!E1985,OUTBOUND!$O:$O))</f>
        <v>0</v>
      </c>
      <c r="Y1985" s="73">
        <f>IF(E1985="","",SUMIF(OUTBOUND!$G:$G,WMS!E1985,OUTBOUND!$AC:$AC))</f>
        <v>0</v>
      </c>
      <c r="Z1985" s="73">
        <f>IF(E1985="","",SUMIF(OUTBOUND!$G:$G,WMS!E1985,OUTBOUND!$P:$P))</f>
        <v>0</v>
      </c>
      <c r="AA1985" s="26">
        <f t="shared" si="628"/>
        <v>3</v>
      </c>
      <c r="AB1985" s="26">
        <f t="shared" si="629"/>
        <v>18</v>
      </c>
      <c r="AC1985" s="73">
        <f t="shared" si="630"/>
        <v>28.05</v>
      </c>
      <c r="AD1985" s="73">
        <f t="shared" si="631"/>
        <v>19.8</v>
      </c>
      <c r="AE1985" s="73">
        <f t="shared" si="632"/>
        <v>0.18</v>
      </c>
      <c r="AF1985" s="82" t="b">
        <f t="shared" si="633"/>
        <v>1</v>
      </c>
    </row>
    <row r="1986" spans="1:32">
      <c r="A1986" s="43" t="s">
        <v>3685</v>
      </c>
      <c r="B1986" s="19" t="s">
        <v>3127</v>
      </c>
      <c r="C1986" s="19" t="s">
        <v>4913</v>
      </c>
      <c r="D1986" s="19">
        <v>42194903</v>
      </c>
      <c r="E1986" s="58" t="str">
        <f t="shared" si="622"/>
        <v>KG-ARI-2003-00225-05774/42194903</v>
      </c>
      <c r="F1986" s="19" t="s">
        <v>3143</v>
      </c>
      <c r="G1986" s="19" t="s">
        <v>3153</v>
      </c>
      <c r="H1986" s="45">
        <v>43803</v>
      </c>
      <c r="I1986" s="46">
        <v>3</v>
      </c>
      <c r="J1986" s="46">
        <v>12</v>
      </c>
      <c r="K1986" s="67">
        <f t="shared" si="623"/>
        <v>4</v>
      </c>
      <c r="L1986" s="47">
        <v>17.2</v>
      </c>
      <c r="M1986" s="68">
        <f t="shared" si="624"/>
        <v>51.6</v>
      </c>
      <c r="N1986" s="46">
        <v>83.5</v>
      </c>
      <c r="O1986" s="46">
        <v>30</v>
      </c>
      <c r="P1986" s="46">
        <v>31</v>
      </c>
      <c r="Q1986" s="73">
        <f t="shared" si="625"/>
        <v>0.078</v>
      </c>
      <c r="R1986" s="67">
        <f t="shared" si="626"/>
        <v>0.23</v>
      </c>
      <c r="S1986" s="74">
        <f t="shared" si="627"/>
        <v>3.14</v>
      </c>
      <c r="T1986" s="51">
        <v>37.68</v>
      </c>
      <c r="U1986" s="79" t="s">
        <v>4914</v>
      </c>
      <c r="V1986" s="26">
        <f>IF(E1986="","",SUMIF(OUTBOUND!$G:$G,WMS!E1986,OUTBOUND!$L:$L))</f>
        <v>0</v>
      </c>
      <c r="W1986" s="26">
        <f>IF(E1986="","",SUMIF(OUTBOUND!$G:$G,WMS!E1986,OUTBOUND!$M:$M))</f>
        <v>0</v>
      </c>
      <c r="X1986" s="73">
        <f>IF(E1986="","",SUMIF(OUTBOUND!$G:$G,WMS!E1986,OUTBOUND!$O:$O))</f>
        <v>0</v>
      </c>
      <c r="Y1986" s="73">
        <f>IF(E1986="","",SUMIF(OUTBOUND!$G:$G,WMS!E1986,OUTBOUND!$AC:$AC))</f>
        <v>0</v>
      </c>
      <c r="Z1986" s="73">
        <f>IF(E1986="","",SUMIF(OUTBOUND!$G:$G,WMS!E1986,OUTBOUND!$P:$P))</f>
        <v>0</v>
      </c>
      <c r="AA1986" s="26">
        <f t="shared" si="628"/>
        <v>3</v>
      </c>
      <c r="AB1986" s="26">
        <f t="shared" si="629"/>
        <v>12</v>
      </c>
      <c r="AC1986" s="73">
        <f t="shared" si="630"/>
        <v>51.6</v>
      </c>
      <c r="AD1986" s="73">
        <f t="shared" si="631"/>
        <v>37.68</v>
      </c>
      <c r="AE1986" s="73">
        <f t="shared" si="632"/>
        <v>0.23</v>
      </c>
      <c r="AF1986" s="82" t="b">
        <f t="shared" si="633"/>
        <v>1</v>
      </c>
    </row>
    <row r="1987" spans="1:32">
      <c r="A1987" s="43" t="s">
        <v>3685</v>
      </c>
      <c r="B1987" s="19" t="s">
        <v>3127</v>
      </c>
      <c r="C1987" s="19" t="s">
        <v>4913</v>
      </c>
      <c r="D1987" s="19">
        <v>41697160</v>
      </c>
      <c r="E1987" s="58" t="str">
        <f t="shared" si="622"/>
        <v>KG-ARI-2003-00225-05774/41697160</v>
      </c>
      <c r="F1987" s="19" t="s">
        <v>3143</v>
      </c>
      <c r="G1987" s="19" t="s">
        <v>3155</v>
      </c>
      <c r="H1987" s="45">
        <v>43803</v>
      </c>
      <c r="I1987" s="46">
        <v>6</v>
      </c>
      <c r="J1987" s="46">
        <v>36</v>
      </c>
      <c r="K1987" s="67">
        <f t="shared" si="623"/>
        <v>6</v>
      </c>
      <c r="L1987" s="47">
        <v>14.8</v>
      </c>
      <c r="M1987" s="68">
        <f t="shared" si="624"/>
        <v>88.8</v>
      </c>
      <c r="N1987" s="46">
        <v>63</v>
      </c>
      <c r="O1987" s="46">
        <v>29.5</v>
      </c>
      <c r="P1987" s="46">
        <v>34.5</v>
      </c>
      <c r="Q1987" s="73">
        <f t="shared" si="625"/>
        <v>0.064</v>
      </c>
      <c r="R1987" s="67">
        <f t="shared" si="626"/>
        <v>0.38</v>
      </c>
      <c r="S1987" s="74">
        <f t="shared" si="627"/>
        <v>2.13333333333333</v>
      </c>
      <c r="T1987" s="51">
        <v>76.8</v>
      </c>
      <c r="U1987" s="79" t="s">
        <v>4914</v>
      </c>
      <c r="V1987" s="26">
        <f>IF(E1987="","",SUMIF(OUTBOUND!$G:$G,WMS!E1987,OUTBOUND!$L:$L))</f>
        <v>2</v>
      </c>
      <c r="W1987" s="26">
        <f>IF(E1987="","",SUMIF(OUTBOUND!$G:$G,WMS!E1987,OUTBOUND!$M:$M))</f>
        <v>12</v>
      </c>
      <c r="X1987" s="73">
        <f>IF(E1987="","",SUMIF(OUTBOUND!$G:$G,WMS!E1987,OUTBOUND!$O:$O))</f>
        <v>29.6</v>
      </c>
      <c r="Y1987" s="73">
        <f>IF(E1987="","",SUMIF(OUTBOUND!$G:$G,WMS!E1987,OUTBOUND!$AC:$AC))</f>
        <v>25.6</v>
      </c>
      <c r="Z1987" s="73">
        <f>IF(E1987="","",SUMIF(OUTBOUND!$G:$G,WMS!E1987,OUTBOUND!$P:$P))</f>
        <v>0.128</v>
      </c>
      <c r="AA1987" s="26">
        <f t="shared" si="628"/>
        <v>4</v>
      </c>
      <c r="AB1987" s="26">
        <f t="shared" si="629"/>
        <v>24</v>
      </c>
      <c r="AC1987" s="73">
        <f t="shared" si="630"/>
        <v>59.2</v>
      </c>
      <c r="AD1987" s="73">
        <f t="shared" si="631"/>
        <v>51.2</v>
      </c>
      <c r="AE1987" s="73">
        <f t="shared" si="632"/>
        <v>0.252</v>
      </c>
      <c r="AF1987" s="82" t="b">
        <f t="shared" si="633"/>
        <v>1</v>
      </c>
    </row>
    <row r="1988" spans="1:32">
      <c r="A1988" s="43" t="s">
        <v>3685</v>
      </c>
      <c r="B1988" s="19" t="s">
        <v>3127</v>
      </c>
      <c r="C1988" s="19" t="s">
        <v>4913</v>
      </c>
      <c r="D1988" s="19">
        <v>42839491</v>
      </c>
      <c r="E1988" s="58" t="str">
        <f t="shared" si="622"/>
        <v>KG-ARI-2003-00225-05774/42839491</v>
      </c>
      <c r="F1988" s="19" t="s">
        <v>3143</v>
      </c>
      <c r="G1988" s="19" t="s">
        <v>3157</v>
      </c>
      <c r="H1988" s="45">
        <v>43803</v>
      </c>
      <c r="I1988" s="46">
        <v>3</v>
      </c>
      <c r="J1988" s="46">
        <v>18</v>
      </c>
      <c r="K1988" s="67">
        <f t="shared" si="623"/>
        <v>6</v>
      </c>
      <c r="L1988" s="47">
        <v>14.8</v>
      </c>
      <c r="M1988" s="68">
        <f t="shared" si="624"/>
        <v>44.4</v>
      </c>
      <c r="N1988" s="46">
        <v>63</v>
      </c>
      <c r="O1988" s="46">
        <v>29.5</v>
      </c>
      <c r="P1988" s="46">
        <v>34.5</v>
      </c>
      <c r="Q1988" s="73">
        <f t="shared" si="625"/>
        <v>0.064</v>
      </c>
      <c r="R1988" s="67">
        <f t="shared" si="626"/>
        <v>0.19</v>
      </c>
      <c r="S1988" s="74">
        <f t="shared" si="627"/>
        <v>2.095</v>
      </c>
      <c r="T1988" s="51">
        <v>37.71</v>
      </c>
      <c r="U1988" s="79" t="s">
        <v>4914</v>
      </c>
      <c r="V1988" s="26">
        <f>IF(E1988="","",SUMIF(OUTBOUND!$G:$G,WMS!E1988,OUTBOUND!$L:$L))</f>
        <v>0</v>
      </c>
      <c r="W1988" s="26">
        <f>IF(E1988="","",SUMIF(OUTBOUND!$G:$G,WMS!E1988,OUTBOUND!$M:$M))</f>
        <v>0</v>
      </c>
      <c r="X1988" s="73">
        <f>IF(E1988="","",SUMIF(OUTBOUND!$G:$G,WMS!E1988,OUTBOUND!$O:$O))</f>
        <v>0</v>
      </c>
      <c r="Y1988" s="73">
        <f>IF(E1988="","",SUMIF(OUTBOUND!$G:$G,WMS!E1988,OUTBOUND!$AC:$AC))</f>
        <v>0</v>
      </c>
      <c r="Z1988" s="73">
        <f>IF(E1988="","",SUMIF(OUTBOUND!$G:$G,WMS!E1988,OUTBOUND!$P:$P))</f>
        <v>0</v>
      </c>
      <c r="AA1988" s="26">
        <f t="shared" si="628"/>
        <v>3</v>
      </c>
      <c r="AB1988" s="26">
        <f t="shared" si="629"/>
        <v>18</v>
      </c>
      <c r="AC1988" s="73">
        <f t="shared" si="630"/>
        <v>44.4</v>
      </c>
      <c r="AD1988" s="73">
        <f t="shared" si="631"/>
        <v>37.71</v>
      </c>
      <c r="AE1988" s="73">
        <f t="shared" si="632"/>
        <v>0.19</v>
      </c>
      <c r="AF1988" s="82" t="b">
        <f t="shared" si="633"/>
        <v>1</v>
      </c>
    </row>
    <row r="1989" spans="1:32">
      <c r="A1989" s="43" t="s">
        <v>3685</v>
      </c>
      <c r="B1989" s="19" t="s">
        <v>3127</v>
      </c>
      <c r="C1989" s="19" t="s">
        <v>4913</v>
      </c>
      <c r="D1989" s="19">
        <v>42488088</v>
      </c>
      <c r="E1989" s="58" t="str">
        <f t="shared" si="622"/>
        <v>KG-ARI-2003-00225-05774/42488088</v>
      </c>
      <c r="F1989" s="19" t="s">
        <v>3143</v>
      </c>
      <c r="G1989" s="19" t="s">
        <v>3158</v>
      </c>
      <c r="H1989" s="45">
        <v>43803</v>
      </c>
      <c r="I1989" s="46">
        <v>2</v>
      </c>
      <c r="J1989" s="46">
        <v>2</v>
      </c>
      <c r="K1989" s="67">
        <f t="shared" si="623"/>
        <v>1</v>
      </c>
      <c r="L1989" s="47">
        <v>4.1</v>
      </c>
      <c r="M1989" s="68">
        <f t="shared" si="624"/>
        <v>8.2</v>
      </c>
      <c r="N1989" s="46">
        <v>32</v>
      </c>
      <c r="O1989" s="46">
        <v>32</v>
      </c>
      <c r="P1989" s="46">
        <v>63</v>
      </c>
      <c r="Q1989" s="73">
        <f t="shared" si="625"/>
        <v>0.065</v>
      </c>
      <c r="R1989" s="67">
        <f t="shared" si="626"/>
        <v>0.13</v>
      </c>
      <c r="S1989" s="74">
        <f t="shared" si="627"/>
        <v>3.05</v>
      </c>
      <c r="T1989" s="51">
        <v>6.1</v>
      </c>
      <c r="U1989" s="79" t="s">
        <v>4914</v>
      </c>
      <c r="V1989" s="26">
        <f>IF(E1989="","",SUMIF(OUTBOUND!$G:$G,WMS!E1989,OUTBOUND!$L:$L))</f>
        <v>0</v>
      </c>
      <c r="W1989" s="26">
        <f>IF(E1989="","",SUMIF(OUTBOUND!$G:$G,WMS!E1989,OUTBOUND!$M:$M))</f>
        <v>0</v>
      </c>
      <c r="X1989" s="73">
        <f>IF(E1989="","",SUMIF(OUTBOUND!$G:$G,WMS!E1989,OUTBOUND!$O:$O))</f>
        <v>0</v>
      </c>
      <c r="Y1989" s="73">
        <f>IF(E1989="","",SUMIF(OUTBOUND!$G:$G,WMS!E1989,OUTBOUND!$AC:$AC))</f>
        <v>0</v>
      </c>
      <c r="Z1989" s="73">
        <f>IF(E1989="","",SUMIF(OUTBOUND!$G:$G,WMS!E1989,OUTBOUND!$P:$P))</f>
        <v>0</v>
      </c>
      <c r="AA1989" s="26">
        <f t="shared" si="628"/>
        <v>2</v>
      </c>
      <c r="AB1989" s="26">
        <f t="shared" si="629"/>
        <v>2</v>
      </c>
      <c r="AC1989" s="73">
        <f t="shared" si="630"/>
        <v>8.2</v>
      </c>
      <c r="AD1989" s="73">
        <f t="shared" si="631"/>
        <v>6.1</v>
      </c>
      <c r="AE1989" s="73">
        <f t="shared" si="632"/>
        <v>0.13</v>
      </c>
      <c r="AF1989" s="82" t="b">
        <f t="shared" si="633"/>
        <v>1</v>
      </c>
    </row>
    <row r="1990" spans="1:32">
      <c r="A1990" s="43" t="s">
        <v>3685</v>
      </c>
      <c r="B1990" s="19" t="s">
        <v>3127</v>
      </c>
      <c r="C1990" s="19" t="s">
        <v>4913</v>
      </c>
      <c r="D1990" s="19">
        <v>42285243</v>
      </c>
      <c r="E1990" s="58" t="str">
        <f t="shared" si="622"/>
        <v>KG-ARI-2003-00225-05774/42285243</v>
      </c>
      <c r="F1990" s="19" t="s">
        <v>3143</v>
      </c>
      <c r="G1990" s="19" t="s">
        <v>3159</v>
      </c>
      <c r="H1990" s="45">
        <v>43803</v>
      </c>
      <c r="I1990" s="46">
        <v>1</v>
      </c>
      <c r="J1990" s="46">
        <v>12</v>
      </c>
      <c r="K1990" s="67">
        <f t="shared" si="623"/>
        <v>12</v>
      </c>
      <c r="L1990" s="47">
        <v>5</v>
      </c>
      <c r="M1990" s="68">
        <f t="shared" si="624"/>
        <v>5</v>
      </c>
      <c r="N1990" s="46">
        <v>45</v>
      </c>
      <c r="O1990" s="46">
        <v>33</v>
      </c>
      <c r="P1990" s="46">
        <v>31</v>
      </c>
      <c r="Q1990" s="73">
        <f t="shared" si="625"/>
        <v>0.046</v>
      </c>
      <c r="R1990" s="67">
        <f t="shared" si="626"/>
        <v>0.05</v>
      </c>
      <c r="S1990" s="74">
        <f t="shared" si="627"/>
        <v>0.375</v>
      </c>
      <c r="T1990" s="51">
        <v>4.5</v>
      </c>
      <c r="U1990" s="79" t="s">
        <v>4914</v>
      </c>
      <c r="V1990" s="26">
        <f>IF(E1990="","",SUMIF(OUTBOUND!$G:$G,WMS!E1990,OUTBOUND!$L:$L))</f>
        <v>0</v>
      </c>
      <c r="W1990" s="26">
        <f>IF(E1990="","",SUMIF(OUTBOUND!$G:$G,WMS!E1990,OUTBOUND!$M:$M))</f>
        <v>0</v>
      </c>
      <c r="X1990" s="73">
        <f>IF(E1990="","",SUMIF(OUTBOUND!$G:$G,WMS!E1990,OUTBOUND!$O:$O))</f>
        <v>0</v>
      </c>
      <c r="Y1990" s="73">
        <f>IF(E1990="","",SUMIF(OUTBOUND!$G:$G,WMS!E1990,OUTBOUND!$AC:$AC))</f>
        <v>0</v>
      </c>
      <c r="Z1990" s="73">
        <f>IF(E1990="","",SUMIF(OUTBOUND!$G:$G,WMS!E1990,OUTBOUND!$P:$P))</f>
        <v>0</v>
      </c>
      <c r="AA1990" s="26">
        <f t="shared" si="628"/>
        <v>1</v>
      </c>
      <c r="AB1990" s="26">
        <f t="shared" si="629"/>
        <v>12</v>
      </c>
      <c r="AC1990" s="73">
        <f t="shared" si="630"/>
        <v>5</v>
      </c>
      <c r="AD1990" s="73">
        <f t="shared" si="631"/>
        <v>4.5</v>
      </c>
      <c r="AE1990" s="73">
        <f t="shared" si="632"/>
        <v>0.05</v>
      </c>
      <c r="AF1990" s="82" t="b">
        <f t="shared" si="633"/>
        <v>1</v>
      </c>
    </row>
    <row r="1991" spans="1:32">
      <c r="A1991" s="43" t="s">
        <v>3685</v>
      </c>
      <c r="B1991" s="19" t="s">
        <v>3127</v>
      </c>
      <c r="C1991" s="19" t="s">
        <v>4913</v>
      </c>
      <c r="D1991" s="19">
        <v>42285250</v>
      </c>
      <c r="E1991" s="58" t="str">
        <f t="shared" si="622"/>
        <v>KG-ARI-2003-00225-05774/42285250</v>
      </c>
      <c r="F1991" s="19" t="s">
        <v>3143</v>
      </c>
      <c r="G1991" s="19" t="s">
        <v>3160</v>
      </c>
      <c r="H1991" s="45">
        <v>43803</v>
      </c>
      <c r="I1991" s="46">
        <v>2</v>
      </c>
      <c r="J1991" s="46">
        <v>16</v>
      </c>
      <c r="K1991" s="67">
        <f t="shared" si="623"/>
        <v>8</v>
      </c>
      <c r="L1991" s="47">
        <v>5.3</v>
      </c>
      <c r="M1991" s="68">
        <f t="shared" si="624"/>
        <v>10.6</v>
      </c>
      <c r="N1991" s="46">
        <v>64.5</v>
      </c>
      <c r="O1991" s="46">
        <v>33</v>
      </c>
      <c r="P1991" s="46">
        <v>41</v>
      </c>
      <c r="Q1991" s="73">
        <f t="shared" si="625"/>
        <v>0.087</v>
      </c>
      <c r="R1991" s="67">
        <f t="shared" si="626"/>
        <v>0.17</v>
      </c>
      <c r="S1991" s="74">
        <f t="shared" si="627"/>
        <v>0.4875</v>
      </c>
      <c r="T1991" s="51">
        <v>7.8</v>
      </c>
      <c r="U1991" s="79" t="s">
        <v>4914</v>
      </c>
      <c r="V1991" s="26">
        <f>IF(E1991="","",SUMIF(OUTBOUND!$G:$G,WMS!E1991,OUTBOUND!$L:$L))</f>
        <v>0</v>
      </c>
      <c r="W1991" s="26">
        <f>IF(E1991="","",SUMIF(OUTBOUND!$G:$G,WMS!E1991,OUTBOUND!$M:$M))</f>
        <v>0</v>
      </c>
      <c r="X1991" s="73">
        <f>IF(E1991="","",SUMIF(OUTBOUND!$G:$G,WMS!E1991,OUTBOUND!$O:$O))</f>
        <v>0</v>
      </c>
      <c r="Y1991" s="73">
        <f>IF(E1991="","",SUMIF(OUTBOUND!$G:$G,WMS!E1991,OUTBOUND!$AC:$AC))</f>
        <v>0</v>
      </c>
      <c r="Z1991" s="73">
        <f>IF(E1991="","",SUMIF(OUTBOUND!$G:$G,WMS!E1991,OUTBOUND!$P:$P))</f>
        <v>0</v>
      </c>
      <c r="AA1991" s="26">
        <f t="shared" si="628"/>
        <v>2</v>
      </c>
      <c r="AB1991" s="26">
        <f t="shared" si="629"/>
        <v>16</v>
      </c>
      <c r="AC1991" s="73">
        <f t="shared" si="630"/>
        <v>10.6</v>
      </c>
      <c r="AD1991" s="73">
        <f t="shared" si="631"/>
        <v>7.8</v>
      </c>
      <c r="AE1991" s="73">
        <f t="shared" si="632"/>
        <v>0.17</v>
      </c>
      <c r="AF1991" s="82" t="b">
        <f t="shared" si="633"/>
        <v>1</v>
      </c>
    </row>
    <row r="1992" spans="1:32">
      <c r="A1992" s="43" t="s">
        <v>3685</v>
      </c>
      <c r="B1992" s="19" t="s">
        <v>3127</v>
      </c>
      <c r="C1992" s="19" t="s">
        <v>4913</v>
      </c>
      <c r="D1992" s="19">
        <v>42826668</v>
      </c>
      <c r="E1992" s="58" t="str">
        <f t="shared" si="622"/>
        <v>KG-ARI-2003-00225-05774/42826668</v>
      </c>
      <c r="F1992" s="19" t="s">
        <v>3143</v>
      </c>
      <c r="G1992" s="19" t="s">
        <v>3161</v>
      </c>
      <c r="H1992" s="45">
        <v>43803</v>
      </c>
      <c r="I1992" s="46">
        <v>24</v>
      </c>
      <c r="J1992" s="46">
        <v>24</v>
      </c>
      <c r="K1992" s="67">
        <f t="shared" si="623"/>
        <v>1</v>
      </c>
      <c r="L1992" s="47">
        <v>7.2</v>
      </c>
      <c r="M1992" s="68">
        <f t="shared" si="624"/>
        <v>172.8</v>
      </c>
      <c r="N1992" s="46">
        <v>49.5</v>
      </c>
      <c r="O1992" s="46">
        <v>42</v>
      </c>
      <c r="P1992" s="46">
        <v>11.5</v>
      </c>
      <c r="Q1992" s="73">
        <f t="shared" si="625"/>
        <v>0.024</v>
      </c>
      <c r="R1992" s="67">
        <f t="shared" si="626"/>
        <v>0.57</v>
      </c>
      <c r="S1992" s="74">
        <f t="shared" si="627"/>
        <v>6.85</v>
      </c>
      <c r="T1992" s="51">
        <v>164.4</v>
      </c>
      <c r="U1992" s="79" t="s">
        <v>4914</v>
      </c>
      <c r="V1992" s="26">
        <f>IF(E1992="","",SUMIF(OUTBOUND!$G:$G,WMS!E1992,OUTBOUND!$L:$L))</f>
        <v>0</v>
      </c>
      <c r="W1992" s="26">
        <f>IF(E1992="","",SUMIF(OUTBOUND!$G:$G,WMS!E1992,OUTBOUND!$M:$M))</f>
        <v>0</v>
      </c>
      <c r="X1992" s="73">
        <f>IF(E1992="","",SUMIF(OUTBOUND!$G:$G,WMS!E1992,OUTBOUND!$O:$O))</f>
        <v>0</v>
      </c>
      <c r="Y1992" s="73">
        <f>IF(E1992="","",SUMIF(OUTBOUND!$G:$G,WMS!E1992,OUTBOUND!$AC:$AC))</f>
        <v>0</v>
      </c>
      <c r="Z1992" s="73">
        <f>IF(E1992="","",SUMIF(OUTBOUND!$G:$G,WMS!E1992,OUTBOUND!$P:$P))</f>
        <v>0</v>
      </c>
      <c r="AA1992" s="26">
        <f t="shared" si="628"/>
        <v>24</v>
      </c>
      <c r="AB1992" s="26">
        <f t="shared" si="629"/>
        <v>24</v>
      </c>
      <c r="AC1992" s="73">
        <f t="shared" si="630"/>
        <v>172.8</v>
      </c>
      <c r="AD1992" s="73">
        <f t="shared" si="631"/>
        <v>164.4</v>
      </c>
      <c r="AE1992" s="73">
        <f t="shared" si="632"/>
        <v>0.57</v>
      </c>
      <c r="AF1992" s="82" t="b">
        <f t="shared" si="633"/>
        <v>1</v>
      </c>
    </row>
    <row r="1993" spans="1:33">
      <c r="A1993" s="61" t="s">
        <v>3685</v>
      </c>
      <c r="B1993" s="62" t="s">
        <v>3127</v>
      </c>
      <c r="C1993" s="62" t="s">
        <v>4913</v>
      </c>
      <c r="D1993" s="62">
        <v>42436416</v>
      </c>
      <c r="E1993" s="58" t="str">
        <f t="shared" si="622"/>
        <v>KG-ARI-2003-00225-05774/42436416</v>
      </c>
      <c r="F1993" s="19" t="s">
        <v>3143</v>
      </c>
      <c r="G1993" s="19" t="s">
        <v>3163</v>
      </c>
      <c r="H1993" s="45">
        <v>43803</v>
      </c>
      <c r="I1993" s="46">
        <v>3</v>
      </c>
      <c r="J1993" s="46">
        <v>18</v>
      </c>
      <c r="K1993" s="67">
        <f t="shared" si="623"/>
        <v>6</v>
      </c>
      <c r="L1993" s="47">
        <v>4.8</v>
      </c>
      <c r="M1993" s="68">
        <f t="shared" si="624"/>
        <v>14.4</v>
      </c>
      <c r="N1993" s="46">
        <v>65</v>
      </c>
      <c r="O1993" s="46">
        <v>44</v>
      </c>
      <c r="P1993" s="46">
        <v>24.5</v>
      </c>
      <c r="Q1993" s="73">
        <f t="shared" si="625"/>
        <v>0.07</v>
      </c>
      <c r="R1993" s="67">
        <f t="shared" si="626"/>
        <v>0.21</v>
      </c>
      <c r="S1993" s="74">
        <f t="shared" si="627"/>
        <v>0.591666666666667</v>
      </c>
      <c r="T1993" s="51">
        <v>10.65</v>
      </c>
      <c r="U1993" s="79" t="s">
        <v>4914</v>
      </c>
      <c r="V1993" s="26">
        <f>IF(E1993="","",SUMIF(OUTBOUND!$G:$G,WMS!E1993,OUTBOUND!$L:$L))</f>
        <v>3</v>
      </c>
      <c r="W1993" s="26">
        <f>IF(E1993="","",SUMIF(OUTBOUND!$G:$G,WMS!E1993,OUTBOUND!$M:$M))</f>
        <v>18</v>
      </c>
      <c r="X1993" s="73">
        <f>IF(E1993="","",SUMIF(OUTBOUND!$G:$G,WMS!E1993,OUTBOUND!$O:$O))</f>
        <v>14.4</v>
      </c>
      <c r="Y1993" s="73">
        <f>IF(E1993="","",SUMIF(OUTBOUND!$G:$G,WMS!E1993,OUTBOUND!$AC:$AC))</f>
        <v>10.65</v>
      </c>
      <c r="Z1993" s="73">
        <f>IF(E1993="","",SUMIF(OUTBOUND!$G:$G,WMS!E1993,OUTBOUND!$P:$P))</f>
        <v>0.21</v>
      </c>
      <c r="AA1993" s="26">
        <f t="shared" si="628"/>
        <v>0</v>
      </c>
      <c r="AB1993" s="26">
        <f t="shared" si="629"/>
        <v>0</v>
      </c>
      <c r="AC1993" s="73">
        <f t="shared" si="630"/>
        <v>0</v>
      </c>
      <c r="AD1993" s="73">
        <f t="shared" si="631"/>
        <v>0</v>
      </c>
      <c r="AE1993" s="73">
        <f t="shared" si="632"/>
        <v>0</v>
      </c>
      <c r="AF1993" s="82" t="e">
        <f t="shared" si="633"/>
        <v>#DIV/0!</v>
      </c>
      <c r="AG1993" s="60" t="s">
        <v>3310</v>
      </c>
    </row>
    <row r="1994" spans="1:32">
      <c r="A1994" s="43" t="s">
        <v>3685</v>
      </c>
      <c r="B1994" s="19" t="s">
        <v>3165</v>
      </c>
      <c r="C1994" s="19" t="s">
        <v>4915</v>
      </c>
      <c r="D1994" s="19" t="s">
        <v>4916</v>
      </c>
      <c r="E1994" s="58" t="str">
        <f t="shared" si="622"/>
        <v>KG-ARI-2003-00225-05893/42836902</v>
      </c>
      <c r="F1994" s="19" t="s">
        <v>3167</v>
      </c>
      <c r="G1994" s="20" t="s">
        <v>3168</v>
      </c>
      <c r="H1994" s="45">
        <v>43810</v>
      </c>
      <c r="I1994" s="46">
        <v>14</v>
      </c>
      <c r="J1994" s="46">
        <v>56</v>
      </c>
      <c r="K1994" s="67">
        <f t="shared" si="623"/>
        <v>4</v>
      </c>
      <c r="L1994" s="47">
        <v>17.9</v>
      </c>
      <c r="M1994" s="68">
        <f t="shared" si="624"/>
        <v>250.6</v>
      </c>
      <c r="N1994" s="46">
        <v>65</v>
      </c>
      <c r="O1994" s="46">
        <v>44</v>
      </c>
      <c r="P1994" s="46">
        <v>56.5</v>
      </c>
      <c r="Q1994" s="73">
        <f t="shared" si="625"/>
        <v>0.162</v>
      </c>
      <c r="R1994" s="67">
        <f t="shared" si="626"/>
        <v>2.26</v>
      </c>
      <c r="S1994" s="74">
        <f t="shared" si="627"/>
        <v>4.3</v>
      </c>
      <c r="T1994" s="51">
        <v>240.8</v>
      </c>
      <c r="U1994" s="79" t="s">
        <v>4917</v>
      </c>
      <c r="V1994" s="26">
        <f>IF(E1994="","",SUMIF(OUTBOUND!$G:$G,WMS!E1994,OUTBOUND!$L:$L))</f>
        <v>0</v>
      </c>
      <c r="W1994" s="26">
        <f>IF(E1994="","",SUMIF(OUTBOUND!$G:$G,WMS!E1994,OUTBOUND!$M:$M))</f>
        <v>0</v>
      </c>
      <c r="X1994" s="73">
        <f>IF(E1994="","",SUMIF(OUTBOUND!$G:$G,WMS!E1994,OUTBOUND!$O:$O))</f>
        <v>0</v>
      </c>
      <c r="Y1994" s="73">
        <f>IF(E1994="","",SUMIF(OUTBOUND!$G:$G,WMS!E1994,OUTBOUND!$AC:$AC))</f>
        <v>0</v>
      </c>
      <c r="Z1994" s="73">
        <f>IF(E1994="","",SUMIF(OUTBOUND!$G:$G,WMS!E1994,OUTBOUND!$P:$P))</f>
        <v>0</v>
      </c>
      <c r="AA1994" s="26">
        <f t="shared" si="628"/>
        <v>14</v>
      </c>
      <c r="AB1994" s="26">
        <f t="shared" si="629"/>
        <v>56</v>
      </c>
      <c r="AC1994" s="73">
        <f t="shared" si="630"/>
        <v>250.6</v>
      </c>
      <c r="AD1994" s="73">
        <f t="shared" si="631"/>
        <v>240.8</v>
      </c>
      <c r="AE1994" s="73">
        <f t="shared" si="632"/>
        <v>2.26</v>
      </c>
      <c r="AF1994" s="82" t="b">
        <f t="shared" si="633"/>
        <v>1</v>
      </c>
    </row>
    <row r="1995" spans="1:32">
      <c r="A1995" s="43" t="s">
        <v>3685</v>
      </c>
      <c r="B1995" s="19" t="s">
        <v>3165</v>
      </c>
      <c r="C1995" s="19" t="s">
        <v>4915</v>
      </c>
      <c r="D1995" s="19">
        <v>42826811</v>
      </c>
      <c r="E1995" s="58" t="str">
        <f t="shared" si="622"/>
        <v>KG-ARI-2003-00225-05893/42826811</v>
      </c>
      <c r="F1995" s="19" t="s">
        <v>3167</v>
      </c>
      <c r="G1995" s="20" t="s">
        <v>3168</v>
      </c>
      <c r="H1995" s="45">
        <v>43810</v>
      </c>
      <c r="I1995" s="46">
        <v>14</v>
      </c>
      <c r="J1995" s="46">
        <v>56</v>
      </c>
      <c r="K1995" s="67">
        <f t="shared" si="623"/>
        <v>4</v>
      </c>
      <c r="L1995" s="47">
        <v>18.62</v>
      </c>
      <c r="M1995" s="68">
        <f t="shared" si="624"/>
        <v>260.68</v>
      </c>
      <c r="N1995" s="46">
        <v>65</v>
      </c>
      <c r="O1995" s="46">
        <v>44</v>
      </c>
      <c r="P1995" s="46">
        <v>56.5</v>
      </c>
      <c r="Q1995" s="73">
        <f t="shared" si="625"/>
        <v>0.162</v>
      </c>
      <c r="R1995" s="67">
        <f t="shared" si="626"/>
        <v>2.26</v>
      </c>
      <c r="S1995" s="74">
        <f t="shared" si="627"/>
        <v>4.3</v>
      </c>
      <c r="T1995" s="51">
        <v>240.8</v>
      </c>
      <c r="U1995" s="79" t="s">
        <v>4917</v>
      </c>
      <c r="V1995" s="26">
        <f>IF(E1995="","",SUMIF(OUTBOUND!$G:$G,WMS!E1995,OUTBOUND!$L:$L))</f>
        <v>0</v>
      </c>
      <c r="W1995" s="26">
        <f>IF(E1995="","",SUMIF(OUTBOUND!$G:$G,WMS!E1995,OUTBOUND!$M:$M))</f>
        <v>0</v>
      </c>
      <c r="X1995" s="73">
        <f>IF(E1995="","",SUMIF(OUTBOUND!$G:$G,WMS!E1995,OUTBOUND!$O:$O))</f>
        <v>0</v>
      </c>
      <c r="Y1995" s="73">
        <f>IF(E1995="","",SUMIF(OUTBOUND!$G:$G,WMS!E1995,OUTBOUND!$AC:$AC))</f>
        <v>0</v>
      </c>
      <c r="Z1995" s="73">
        <f>IF(E1995="","",SUMIF(OUTBOUND!$G:$G,WMS!E1995,OUTBOUND!$P:$P))</f>
        <v>0</v>
      </c>
      <c r="AA1995" s="26">
        <f t="shared" si="628"/>
        <v>14</v>
      </c>
      <c r="AB1995" s="26">
        <f t="shared" si="629"/>
        <v>56</v>
      </c>
      <c r="AC1995" s="73">
        <f t="shared" si="630"/>
        <v>260.68</v>
      </c>
      <c r="AD1995" s="73">
        <f t="shared" si="631"/>
        <v>240.8</v>
      </c>
      <c r="AE1995" s="73">
        <f t="shared" si="632"/>
        <v>2.26</v>
      </c>
      <c r="AF1995" s="82" t="b">
        <f t="shared" si="633"/>
        <v>1</v>
      </c>
    </row>
    <row r="1996" spans="1:32">
      <c r="A1996" s="43" t="s">
        <v>3685</v>
      </c>
      <c r="B1996" s="19" t="s">
        <v>3165</v>
      </c>
      <c r="C1996" s="19" t="s">
        <v>4915</v>
      </c>
      <c r="D1996" s="19" t="s">
        <v>4918</v>
      </c>
      <c r="E1996" s="58" t="str">
        <f t="shared" si="622"/>
        <v>KG-ARI-2003-00225-05893/42848943</v>
      </c>
      <c r="F1996" s="19" t="s">
        <v>3167</v>
      </c>
      <c r="G1996" s="20" t="s">
        <v>3169</v>
      </c>
      <c r="H1996" s="45">
        <v>43810</v>
      </c>
      <c r="I1996" s="46">
        <v>4</v>
      </c>
      <c r="J1996" s="46">
        <v>16</v>
      </c>
      <c r="K1996" s="67">
        <f t="shared" si="623"/>
        <v>4</v>
      </c>
      <c r="L1996" s="47">
        <v>4.62</v>
      </c>
      <c r="M1996" s="68">
        <f t="shared" si="624"/>
        <v>18.48</v>
      </c>
      <c r="N1996" s="46">
        <v>41.5</v>
      </c>
      <c r="O1996" s="46">
        <v>36</v>
      </c>
      <c r="P1996" s="46">
        <v>38.5</v>
      </c>
      <c r="Q1996" s="73">
        <f t="shared" si="625"/>
        <v>0.058</v>
      </c>
      <c r="R1996" s="67">
        <f t="shared" si="626"/>
        <v>0.23</v>
      </c>
      <c r="S1996" s="74">
        <f t="shared" si="627"/>
        <v>1.02</v>
      </c>
      <c r="T1996" s="51">
        <v>16.32</v>
      </c>
      <c r="U1996" s="79" t="s">
        <v>4917</v>
      </c>
      <c r="V1996" s="26">
        <f>IF(E1996="","",SUMIF(OUTBOUND!$G:$G,WMS!E1996,OUTBOUND!$L:$L))</f>
        <v>0</v>
      </c>
      <c r="W1996" s="26">
        <f>IF(E1996="","",SUMIF(OUTBOUND!$G:$G,WMS!E1996,OUTBOUND!$M:$M))</f>
        <v>0</v>
      </c>
      <c r="X1996" s="73">
        <f>IF(E1996="","",SUMIF(OUTBOUND!$G:$G,WMS!E1996,OUTBOUND!$O:$O))</f>
        <v>0</v>
      </c>
      <c r="Y1996" s="73">
        <f>IF(E1996="","",SUMIF(OUTBOUND!$G:$G,WMS!E1996,OUTBOUND!$AC:$AC))</f>
        <v>0</v>
      </c>
      <c r="Z1996" s="73">
        <f>IF(E1996="","",SUMIF(OUTBOUND!$G:$G,WMS!E1996,OUTBOUND!$P:$P))</f>
        <v>0</v>
      </c>
      <c r="AA1996" s="26">
        <f t="shared" si="628"/>
        <v>4</v>
      </c>
      <c r="AB1996" s="26">
        <f t="shared" si="629"/>
        <v>16</v>
      </c>
      <c r="AC1996" s="73">
        <f t="shared" si="630"/>
        <v>18.48</v>
      </c>
      <c r="AD1996" s="73">
        <f t="shared" si="631"/>
        <v>16.32</v>
      </c>
      <c r="AE1996" s="73">
        <f t="shared" si="632"/>
        <v>0.23</v>
      </c>
      <c r="AF1996" s="82" t="b">
        <f t="shared" si="633"/>
        <v>1</v>
      </c>
    </row>
    <row r="1997" spans="1:32">
      <c r="A1997" s="43" t="s">
        <v>3685</v>
      </c>
      <c r="B1997" s="19" t="s">
        <v>3165</v>
      </c>
      <c r="C1997" s="19" t="s">
        <v>4915</v>
      </c>
      <c r="D1997" s="19" t="s">
        <v>4919</v>
      </c>
      <c r="E1997" s="58" t="str">
        <f t="shared" si="622"/>
        <v>KG-ARI-2003-00225-05893/42823513</v>
      </c>
      <c r="F1997" s="19" t="s">
        <v>3167</v>
      </c>
      <c r="G1997" s="20" t="s">
        <v>3171</v>
      </c>
      <c r="H1997" s="45">
        <v>43810</v>
      </c>
      <c r="I1997" s="46">
        <v>3</v>
      </c>
      <c r="J1997" s="46">
        <v>12</v>
      </c>
      <c r="K1997" s="67">
        <f t="shared" si="623"/>
        <v>4</v>
      </c>
      <c r="L1997" s="47">
        <v>9.54</v>
      </c>
      <c r="M1997" s="68">
        <f t="shared" si="624"/>
        <v>28.62</v>
      </c>
      <c r="N1997" s="46">
        <v>48</v>
      </c>
      <c r="O1997" s="46">
        <v>31</v>
      </c>
      <c r="P1997" s="46">
        <v>38.5</v>
      </c>
      <c r="Q1997" s="73">
        <f t="shared" si="625"/>
        <v>0.057</v>
      </c>
      <c r="R1997" s="67">
        <f t="shared" si="626"/>
        <v>0.17</v>
      </c>
      <c r="S1997" s="74">
        <f t="shared" si="627"/>
        <v>1.99</v>
      </c>
      <c r="T1997" s="51">
        <v>23.88</v>
      </c>
      <c r="U1997" s="79" t="s">
        <v>4917</v>
      </c>
      <c r="V1997" s="26">
        <f>IF(E1997="","",SUMIF(OUTBOUND!$G:$G,WMS!E1997,OUTBOUND!$L:$L))</f>
        <v>0</v>
      </c>
      <c r="W1997" s="26">
        <f>IF(E1997="","",SUMIF(OUTBOUND!$G:$G,WMS!E1997,OUTBOUND!$M:$M))</f>
        <v>0</v>
      </c>
      <c r="X1997" s="73">
        <f>IF(E1997="","",SUMIF(OUTBOUND!$G:$G,WMS!E1997,OUTBOUND!$O:$O))</f>
        <v>0</v>
      </c>
      <c r="Y1997" s="73">
        <f>IF(E1997="","",SUMIF(OUTBOUND!$G:$G,WMS!E1997,OUTBOUND!$AC:$AC))</f>
        <v>0</v>
      </c>
      <c r="Z1997" s="73">
        <f>IF(E1997="","",SUMIF(OUTBOUND!$G:$G,WMS!E1997,OUTBOUND!$P:$P))</f>
        <v>0</v>
      </c>
      <c r="AA1997" s="26">
        <f t="shared" si="628"/>
        <v>3</v>
      </c>
      <c r="AB1997" s="26">
        <f t="shared" si="629"/>
        <v>12</v>
      </c>
      <c r="AC1997" s="73">
        <f t="shared" si="630"/>
        <v>28.62</v>
      </c>
      <c r="AD1997" s="73">
        <f t="shared" si="631"/>
        <v>23.88</v>
      </c>
      <c r="AE1997" s="73">
        <f t="shared" si="632"/>
        <v>0.17</v>
      </c>
      <c r="AF1997" s="82" t="b">
        <f t="shared" si="633"/>
        <v>1</v>
      </c>
    </row>
    <row r="1998" spans="1:32">
      <c r="A1998" s="43" t="s">
        <v>3685</v>
      </c>
      <c r="B1998" s="19" t="s">
        <v>3165</v>
      </c>
      <c r="C1998" s="19" t="s">
        <v>4915</v>
      </c>
      <c r="D1998" s="19" t="s">
        <v>4920</v>
      </c>
      <c r="E1998" s="58" t="str">
        <f t="shared" si="622"/>
        <v>KG-ARI-2003-00225-05893/42823698</v>
      </c>
      <c r="F1998" s="19" t="s">
        <v>3167</v>
      </c>
      <c r="G1998" s="20" t="s">
        <v>3171</v>
      </c>
      <c r="H1998" s="45">
        <v>43810</v>
      </c>
      <c r="I1998" s="46">
        <v>3</v>
      </c>
      <c r="J1998" s="46">
        <v>12</v>
      </c>
      <c r="K1998" s="67">
        <f t="shared" si="623"/>
        <v>4</v>
      </c>
      <c r="L1998" s="47">
        <v>13.36</v>
      </c>
      <c r="M1998" s="68">
        <f t="shared" si="624"/>
        <v>40.08</v>
      </c>
      <c r="N1998" s="46">
        <v>48</v>
      </c>
      <c r="O1998" s="46">
        <v>31</v>
      </c>
      <c r="P1998" s="46">
        <v>36</v>
      </c>
      <c r="Q1998" s="73">
        <f t="shared" si="625"/>
        <v>0.054</v>
      </c>
      <c r="R1998" s="67">
        <f t="shared" si="626"/>
        <v>0.16</v>
      </c>
      <c r="S1998" s="74">
        <f t="shared" si="627"/>
        <v>2.9125</v>
      </c>
      <c r="T1998" s="51">
        <v>34.95</v>
      </c>
      <c r="U1998" s="79" t="s">
        <v>4917</v>
      </c>
      <c r="V1998" s="26">
        <f>IF(E1998="","",SUMIF(OUTBOUND!$G:$G,WMS!E1998,OUTBOUND!$L:$L))</f>
        <v>0</v>
      </c>
      <c r="W1998" s="26">
        <f>IF(E1998="","",SUMIF(OUTBOUND!$G:$G,WMS!E1998,OUTBOUND!$M:$M))</f>
        <v>0</v>
      </c>
      <c r="X1998" s="73">
        <f>IF(E1998="","",SUMIF(OUTBOUND!$G:$G,WMS!E1998,OUTBOUND!$O:$O))</f>
        <v>0</v>
      </c>
      <c r="Y1998" s="73">
        <f>IF(E1998="","",SUMIF(OUTBOUND!$G:$G,WMS!E1998,OUTBOUND!$AC:$AC))</f>
        <v>0</v>
      </c>
      <c r="Z1998" s="73">
        <f>IF(E1998="","",SUMIF(OUTBOUND!$G:$G,WMS!E1998,OUTBOUND!$P:$P))</f>
        <v>0</v>
      </c>
      <c r="AA1998" s="26">
        <f t="shared" si="628"/>
        <v>3</v>
      </c>
      <c r="AB1998" s="26">
        <f t="shared" si="629"/>
        <v>12</v>
      </c>
      <c r="AC1998" s="73">
        <f t="shared" si="630"/>
        <v>40.08</v>
      </c>
      <c r="AD1998" s="73">
        <f t="shared" si="631"/>
        <v>34.95</v>
      </c>
      <c r="AE1998" s="73">
        <f t="shared" si="632"/>
        <v>0.16</v>
      </c>
      <c r="AF1998" s="82" t="b">
        <f t="shared" si="633"/>
        <v>1</v>
      </c>
    </row>
    <row r="1999" spans="1:32">
      <c r="A1999" s="43" t="s">
        <v>3685</v>
      </c>
      <c r="B1999" s="19" t="s">
        <v>3165</v>
      </c>
      <c r="C1999" s="19" t="s">
        <v>4915</v>
      </c>
      <c r="D1999" s="19" t="s">
        <v>4921</v>
      </c>
      <c r="E1999" s="58" t="str">
        <f t="shared" si="622"/>
        <v>KG-ARI-2003-00225-05893/42823704</v>
      </c>
      <c r="F1999" s="19" t="s">
        <v>3167</v>
      </c>
      <c r="G1999" s="20" t="s">
        <v>3171</v>
      </c>
      <c r="H1999" s="45">
        <v>43810</v>
      </c>
      <c r="I1999" s="46">
        <v>4</v>
      </c>
      <c r="J1999" s="46">
        <v>8</v>
      </c>
      <c r="K1999" s="67">
        <f t="shared" si="623"/>
        <v>2</v>
      </c>
      <c r="L1999" s="47">
        <v>9.08</v>
      </c>
      <c r="M1999" s="68">
        <f t="shared" si="624"/>
        <v>36.32</v>
      </c>
      <c r="N1999" s="46">
        <v>48</v>
      </c>
      <c r="O1999" s="46">
        <v>30.5</v>
      </c>
      <c r="P1999" s="46">
        <v>42</v>
      </c>
      <c r="Q1999" s="73">
        <f t="shared" si="625"/>
        <v>0.061</v>
      </c>
      <c r="R1999" s="67">
        <f t="shared" si="626"/>
        <v>0.25</v>
      </c>
      <c r="S1999" s="74">
        <f t="shared" si="627"/>
        <v>3.91</v>
      </c>
      <c r="T1999" s="51">
        <v>31.28</v>
      </c>
      <c r="U1999" s="79" t="s">
        <v>4917</v>
      </c>
      <c r="V1999" s="26">
        <f>IF(E1999="","",SUMIF(OUTBOUND!$G:$G,WMS!E1999,OUTBOUND!$L:$L))</f>
        <v>0</v>
      </c>
      <c r="W1999" s="26">
        <f>IF(E1999="","",SUMIF(OUTBOUND!$G:$G,WMS!E1999,OUTBOUND!$M:$M))</f>
        <v>0</v>
      </c>
      <c r="X1999" s="73">
        <f>IF(E1999="","",SUMIF(OUTBOUND!$G:$G,WMS!E1999,OUTBOUND!$O:$O))</f>
        <v>0</v>
      </c>
      <c r="Y1999" s="73">
        <f>IF(E1999="","",SUMIF(OUTBOUND!$G:$G,WMS!E1999,OUTBOUND!$AC:$AC))</f>
        <v>0</v>
      </c>
      <c r="Z1999" s="73">
        <f>IF(E1999="","",SUMIF(OUTBOUND!$G:$G,WMS!E1999,OUTBOUND!$P:$P))</f>
        <v>0</v>
      </c>
      <c r="AA1999" s="26">
        <f t="shared" si="628"/>
        <v>4</v>
      </c>
      <c r="AB1999" s="26">
        <f t="shared" si="629"/>
        <v>8</v>
      </c>
      <c r="AC1999" s="73">
        <f t="shared" si="630"/>
        <v>36.32</v>
      </c>
      <c r="AD1999" s="73">
        <f t="shared" si="631"/>
        <v>31.28</v>
      </c>
      <c r="AE1999" s="73">
        <f t="shared" si="632"/>
        <v>0.25</v>
      </c>
      <c r="AF1999" s="82" t="b">
        <f t="shared" si="633"/>
        <v>1</v>
      </c>
    </row>
    <row r="2000" spans="1:32">
      <c r="A2000" s="43" t="s">
        <v>3685</v>
      </c>
      <c r="B2000" s="19" t="s">
        <v>3165</v>
      </c>
      <c r="C2000" s="19" t="s">
        <v>4915</v>
      </c>
      <c r="D2000" s="19" t="s">
        <v>4922</v>
      </c>
      <c r="E2000" s="58" t="str">
        <f t="shared" si="622"/>
        <v>KG-ARI-2003-00225-05893/42826835</v>
      </c>
      <c r="F2000" s="19" t="s">
        <v>3167</v>
      </c>
      <c r="G2000" s="20" t="s">
        <v>3173</v>
      </c>
      <c r="H2000" s="45">
        <v>43810</v>
      </c>
      <c r="I2000" s="46">
        <v>3</v>
      </c>
      <c r="J2000" s="46">
        <v>36</v>
      </c>
      <c r="K2000" s="67">
        <f t="shared" si="623"/>
        <v>12</v>
      </c>
      <c r="L2000" s="47">
        <v>4.06</v>
      </c>
      <c r="M2000" s="68">
        <f t="shared" si="624"/>
        <v>12.18</v>
      </c>
      <c r="N2000" s="46">
        <v>32</v>
      </c>
      <c r="O2000" s="46">
        <v>32</v>
      </c>
      <c r="P2000" s="46">
        <v>17</v>
      </c>
      <c r="Q2000" s="73">
        <f t="shared" si="625"/>
        <v>0.017</v>
      </c>
      <c r="R2000" s="67">
        <f t="shared" si="626"/>
        <v>0.05</v>
      </c>
      <c r="S2000" s="74">
        <f t="shared" si="627"/>
        <v>0.425</v>
      </c>
      <c r="T2000" s="51">
        <v>15.3</v>
      </c>
      <c r="U2000" s="79" t="s">
        <v>4917</v>
      </c>
      <c r="V2000" s="26">
        <f>IF(E2000="","",SUMIF(OUTBOUND!$G:$G,WMS!E2000,OUTBOUND!$L:$L))</f>
        <v>0</v>
      </c>
      <c r="W2000" s="26">
        <f>IF(E2000="","",SUMIF(OUTBOUND!$G:$G,WMS!E2000,OUTBOUND!$M:$M))</f>
        <v>0</v>
      </c>
      <c r="X2000" s="73">
        <f>IF(E2000="","",SUMIF(OUTBOUND!$G:$G,WMS!E2000,OUTBOUND!$O:$O))</f>
        <v>0</v>
      </c>
      <c r="Y2000" s="73">
        <f>IF(E2000="","",SUMIF(OUTBOUND!$G:$G,WMS!E2000,OUTBOUND!$AC:$AC))</f>
        <v>0</v>
      </c>
      <c r="Z2000" s="73">
        <f>IF(E2000="","",SUMIF(OUTBOUND!$G:$G,WMS!E2000,OUTBOUND!$P:$P))</f>
        <v>0</v>
      </c>
      <c r="AA2000" s="26">
        <f t="shared" si="628"/>
        <v>3</v>
      </c>
      <c r="AB2000" s="26">
        <f t="shared" si="629"/>
        <v>36</v>
      </c>
      <c r="AC2000" s="73">
        <f t="shared" si="630"/>
        <v>12.18</v>
      </c>
      <c r="AD2000" s="73">
        <f t="shared" si="631"/>
        <v>15.3</v>
      </c>
      <c r="AE2000" s="73">
        <f t="shared" si="632"/>
        <v>0.05</v>
      </c>
      <c r="AF2000" s="82" t="b">
        <f t="shared" si="633"/>
        <v>1</v>
      </c>
    </row>
    <row r="2001" spans="1:32">
      <c r="A2001" s="43" t="s">
        <v>3685</v>
      </c>
      <c r="B2001" s="19" t="s">
        <v>3165</v>
      </c>
      <c r="C2001" s="19" t="s">
        <v>4915</v>
      </c>
      <c r="D2001" s="19" t="s">
        <v>4923</v>
      </c>
      <c r="E2001" s="58" t="str">
        <f t="shared" si="622"/>
        <v>KG-ARI-2003-00225-05893/42823827</v>
      </c>
      <c r="F2001" s="19" t="s">
        <v>3167</v>
      </c>
      <c r="G2001" s="20" t="s">
        <v>3174</v>
      </c>
      <c r="H2001" s="45">
        <v>43810</v>
      </c>
      <c r="I2001" s="46">
        <v>8</v>
      </c>
      <c r="J2001" s="46">
        <v>48</v>
      </c>
      <c r="K2001" s="67">
        <f t="shared" si="623"/>
        <v>6</v>
      </c>
      <c r="L2001" s="47">
        <v>1.1</v>
      </c>
      <c r="M2001" s="68">
        <f t="shared" si="624"/>
        <v>8.8</v>
      </c>
      <c r="N2001" s="46">
        <v>34</v>
      </c>
      <c r="O2001" s="46">
        <v>23.5</v>
      </c>
      <c r="P2001" s="46">
        <v>18</v>
      </c>
      <c r="Q2001" s="73">
        <f t="shared" si="625"/>
        <v>0.014</v>
      </c>
      <c r="R2001" s="67">
        <f t="shared" si="626"/>
        <v>0.12</v>
      </c>
      <c r="S2001" s="74">
        <f t="shared" si="627"/>
        <v>0.25</v>
      </c>
      <c r="T2001" s="51">
        <v>12</v>
      </c>
      <c r="U2001" s="79" t="s">
        <v>4917</v>
      </c>
      <c r="V2001" s="26">
        <f>IF(E2001="","",SUMIF(OUTBOUND!$G:$G,WMS!E2001,OUTBOUND!$L:$L))</f>
        <v>0</v>
      </c>
      <c r="W2001" s="26">
        <f>IF(E2001="","",SUMIF(OUTBOUND!$G:$G,WMS!E2001,OUTBOUND!$M:$M))</f>
        <v>0</v>
      </c>
      <c r="X2001" s="73">
        <f>IF(E2001="","",SUMIF(OUTBOUND!$G:$G,WMS!E2001,OUTBOUND!$O:$O))</f>
        <v>0</v>
      </c>
      <c r="Y2001" s="73">
        <f>IF(E2001="","",SUMIF(OUTBOUND!$G:$G,WMS!E2001,OUTBOUND!$AC:$AC))</f>
        <v>0</v>
      </c>
      <c r="Z2001" s="73">
        <f>IF(E2001="","",SUMIF(OUTBOUND!$G:$G,WMS!E2001,OUTBOUND!$P:$P))</f>
        <v>0</v>
      </c>
      <c r="AA2001" s="26">
        <f t="shared" si="628"/>
        <v>8</v>
      </c>
      <c r="AB2001" s="26">
        <f t="shared" si="629"/>
        <v>48</v>
      </c>
      <c r="AC2001" s="73">
        <f t="shared" si="630"/>
        <v>8.8</v>
      </c>
      <c r="AD2001" s="73">
        <f t="shared" si="631"/>
        <v>12</v>
      </c>
      <c r="AE2001" s="73">
        <f t="shared" si="632"/>
        <v>0.12</v>
      </c>
      <c r="AF2001" s="82" t="b">
        <f t="shared" si="633"/>
        <v>1</v>
      </c>
    </row>
    <row r="2002" spans="1:32">
      <c r="A2002" s="43" t="s">
        <v>3685</v>
      </c>
      <c r="B2002" s="19" t="s">
        <v>3165</v>
      </c>
      <c r="C2002" s="19" t="s">
        <v>4915</v>
      </c>
      <c r="D2002" s="19" t="s">
        <v>4924</v>
      </c>
      <c r="E2002" s="58" t="str">
        <f t="shared" si="622"/>
        <v>KG-ARI-2003-00225-05893/42823834</v>
      </c>
      <c r="F2002" s="19" t="s">
        <v>3167</v>
      </c>
      <c r="G2002" s="20" t="s">
        <v>3175</v>
      </c>
      <c r="H2002" s="45">
        <v>43810</v>
      </c>
      <c r="I2002" s="46">
        <v>6</v>
      </c>
      <c r="J2002" s="46">
        <v>36</v>
      </c>
      <c r="K2002" s="67">
        <f t="shared" si="623"/>
        <v>6</v>
      </c>
      <c r="L2002" s="47">
        <v>1.98</v>
      </c>
      <c r="M2002" s="68">
        <f t="shared" si="624"/>
        <v>11.88</v>
      </c>
      <c r="N2002" s="46">
        <v>32</v>
      </c>
      <c r="O2002" s="46">
        <v>20</v>
      </c>
      <c r="P2002" s="46">
        <v>20</v>
      </c>
      <c r="Q2002" s="73">
        <f t="shared" si="625"/>
        <v>0.013</v>
      </c>
      <c r="R2002" s="67">
        <f t="shared" si="626"/>
        <v>0.08</v>
      </c>
      <c r="S2002" s="74">
        <f t="shared" si="627"/>
        <v>0.4</v>
      </c>
      <c r="T2002" s="51">
        <v>14.4</v>
      </c>
      <c r="U2002" s="79" t="s">
        <v>4917</v>
      </c>
      <c r="V2002" s="26">
        <f>IF(E2002="","",SUMIF(OUTBOUND!$G:$G,WMS!E2002,OUTBOUND!$L:$L))</f>
        <v>0</v>
      </c>
      <c r="W2002" s="26">
        <f>IF(E2002="","",SUMIF(OUTBOUND!$G:$G,WMS!E2002,OUTBOUND!$M:$M))</f>
        <v>0</v>
      </c>
      <c r="X2002" s="73">
        <f>IF(E2002="","",SUMIF(OUTBOUND!$G:$G,WMS!E2002,OUTBOUND!$O:$O))</f>
        <v>0</v>
      </c>
      <c r="Y2002" s="73">
        <f>IF(E2002="","",SUMIF(OUTBOUND!$G:$G,WMS!E2002,OUTBOUND!$AC:$AC))</f>
        <v>0</v>
      </c>
      <c r="Z2002" s="73">
        <f>IF(E2002="","",SUMIF(OUTBOUND!$G:$G,WMS!E2002,OUTBOUND!$P:$P))</f>
        <v>0</v>
      </c>
      <c r="AA2002" s="26">
        <f t="shared" si="628"/>
        <v>6</v>
      </c>
      <c r="AB2002" s="26">
        <f t="shared" si="629"/>
        <v>36</v>
      </c>
      <c r="AC2002" s="73">
        <f t="shared" si="630"/>
        <v>11.88</v>
      </c>
      <c r="AD2002" s="73">
        <f t="shared" si="631"/>
        <v>14.4</v>
      </c>
      <c r="AE2002" s="73">
        <f t="shared" si="632"/>
        <v>0.08</v>
      </c>
      <c r="AF2002" s="82" t="b">
        <f t="shared" si="633"/>
        <v>1</v>
      </c>
    </row>
    <row r="2003" spans="1:32">
      <c r="A2003" s="43" t="s">
        <v>3685</v>
      </c>
      <c r="B2003" s="19" t="s">
        <v>3176</v>
      </c>
      <c r="C2003" s="19" t="s">
        <v>4925</v>
      </c>
      <c r="D2003" s="19">
        <v>42186922</v>
      </c>
      <c r="E2003" s="58" t="str">
        <f t="shared" si="622"/>
        <v>KG-ARI-2001-00238-06185/42186922</v>
      </c>
      <c r="F2003" s="19" t="s">
        <v>3178</v>
      </c>
      <c r="G2003" s="19" t="s">
        <v>3179</v>
      </c>
      <c r="H2003" s="45">
        <v>43810</v>
      </c>
      <c r="I2003" s="46">
        <v>21</v>
      </c>
      <c r="J2003" s="46">
        <v>84</v>
      </c>
      <c r="K2003" s="67">
        <f t="shared" si="623"/>
        <v>4</v>
      </c>
      <c r="L2003" s="47">
        <v>3.3</v>
      </c>
      <c r="M2003" s="68">
        <f t="shared" si="624"/>
        <v>69.3</v>
      </c>
      <c r="N2003" s="46">
        <v>56.5</v>
      </c>
      <c r="O2003" s="46">
        <v>27</v>
      </c>
      <c r="P2003" s="46">
        <v>39</v>
      </c>
      <c r="Q2003" s="73">
        <f t="shared" si="625"/>
        <v>0.059</v>
      </c>
      <c r="R2003" s="67">
        <f t="shared" si="626"/>
        <v>1.25</v>
      </c>
      <c r="S2003" s="74">
        <f t="shared" si="627"/>
        <v>0.7</v>
      </c>
      <c r="T2003" s="51">
        <v>58.8</v>
      </c>
      <c r="U2003" s="79" t="s">
        <v>4917</v>
      </c>
      <c r="V2003" s="26">
        <f>IF(E2003="","",SUMIF(OUTBOUND!$G:$G,WMS!E2003,OUTBOUND!$L:$L))</f>
        <v>0</v>
      </c>
      <c r="W2003" s="26">
        <f>IF(E2003="","",SUMIF(OUTBOUND!$G:$G,WMS!E2003,OUTBOUND!$M:$M))</f>
        <v>0</v>
      </c>
      <c r="X2003" s="73">
        <f>IF(E2003="","",SUMIF(OUTBOUND!$G:$G,WMS!E2003,OUTBOUND!$O:$O))</f>
        <v>0</v>
      </c>
      <c r="Y2003" s="73">
        <f>IF(E2003="","",SUMIF(OUTBOUND!$G:$G,WMS!E2003,OUTBOUND!$AC:$AC))</f>
        <v>0</v>
      </c>
      <c r="Z2003" s="73">
        <f>IF(E2003="","",SUMIF(OUTBOUND!$G:$G,WMS!E2003,OUTBOUND!$P:$P))</f>
        <v>0</v>
      </c>
      <c r="AA2003" s="26">
        <f t="shared" si="628"/>
        <v>21</v>
      </c>
      <c r="AB2003" s="26">
        <f t="shared" si="629"/>
        <v>84</v>
      </c>
      <c r="AC2003" s="73">
        <f t="shared" si="630"/>
        <v>69.3</v>
      </c>
      <c r="AD2003" s="73">
        <f t="shared" si="631"/>
        <v>58.8</v>
      </c>
      <c r="AE2003" s="73">
        <f t="shared" si="632"/>
        <v>1.25</v>
      </c>
      <c r="AF2003" s="82" t="b">
        <f t="shared" si="633"/>
        <v>1</v>
      </c>
    </row>
    <row r="2004" spans="1:32">
      <c r="A2004" s="43" t="s">
        <v>3685</v>
      </c>
      <c r="B2004" s="19" t="s">
        <v>3176</v>
      </c>
      <c r="C2004" s="19" t="s">
        <v>4925</v>
      </c>
      <c r="D2004" s="19">
        <v>42186946</v>
      </c>
      <c r="E2004" s="58" t="str">
        <f t="shared" si="622"/>
        <v>KG-ARI-2001-00238-06185/42186946</v>
      </c>
      <c r="F2004" s="19" t="s">
        <v>3178</v>
      </c>
      <c r="G2004" s="19" t="s">
        <v>3180</v>
      </c>
      <c r="H2004" s="45">
        <v>43810</v>
      </c>
      <c r="I2004" s="46">
        <v>2</v>
      </c>
      <c r="J2004" s="46">
        <v>8</v>
      </c>
      <c r="K2004" s="67">
        <f t="shared" si="623"/>
        <v>4</v>
      </c>
      <c r="L2004" s="47">
        <v>2.9</v>
      </c>
      <c r="M2004" s="68">
        <f t="shared" si="624"/>
        <v>5.8</v>
      </c>
      <c r="N2004" s="46">
        <v>44</v>
      </c>
      <c r="O2004" s="46">
        <v>29.5</v>
      </c>
      <c r="P2004" s="46">
        <v>41.5</v>
      </c>
      <c r="Q2004" s="73">
        <f t="shared" si="625"/>
        <v>0.054</v>
      </c>
      <c r="R2004" s="67">
        <f t="shared" si="626"/>
        <v>0.11</v>
      </c>
      <c r="S2004" s="74">
        <f t="shared" si="627"/>
        <v>0.625</v>
      </c>
      <c r="T2004" s="51">
        <v>5</v>
      </c>
      <c r="U2004" s="79" t="s">
        <v>4917</v>
      </c>
      <c r="V2004" s="26">
        <f>IF(E2004="","",SUMIF(OUTBOUND!$G:$G,WMS!E2004,OUTBOUND!$L:$L))</f>
        <v>0</v>
      </c>
      <c r="W2004" s="26">
        <f>IF(E2004="","",SUMIF(OUTBOUND!$G:$G,WMS!E2004,OUTBOUND!$M:$M))</f>
        <v>0</v>
      </c>
      <c r="X2004" s="73">
        <f>IF(E2004="","",SUMIF(OUTBOUND!$G:$G,WMS!E2004,OUTBOUND!$O:$O))</f>
        <v>0</v>
      </c>
      <c r="Y2004" s="73">
        <f>IF(E2004="","",SUMIF(OUTBOUND!$G:$G,WMS!E2004,OUTBOUND!$AC:$AC))</f>
        <v>0</v>
      </c>
      <c r="Z2004" s="73">
        <f>IF(E2004="","",SUMIF(OUTBOUND!$G:$G,WMS!E2004,OUTBOUND!$P:$P))</f>
        <v>0</v>
      </c>
      <c r="AA2004" s="26">
        <f t="shared" si="628"/>
        <v>2</v>
      </c>
      <c r="AB2004" s="26">
        <f t="shared" si="629"/>
        <v>8</v>
      </c>
      <c r="AC2004" s="73">
        <f t="shared" si="630"/>
        <v>5.8</v>
      </c>
      <c r="AD2004" s="73">
        <f t="shared" si="631"/>
        <v>5</v>
      </c>
      <c r="AE2004" s="73">
        <f t="shared" si="632"/>
        <v>0.11</v>
      </c>
      <c r="AF2004" s="82" t="b">
        <f t="shared" si="633"/>
        <v>1</v>
      </c>
    </row>
    <row r="2005" spans="1:32">
      <c r="A2005" s="43" t="s">
        <v>3685</v>
      </c>
      <c r="B2005" s="19" t="s">
        <v>3176</v>
      </c>
      <c r="C2005" s="19" t="s">
        <v>4925</v>
      </c>
      <c r="D2005" s="19">
        <v>42087717</v>
      </c>
      <c r="E2005" s="58" t="str">
        <f t="shared" si="622"/>
        <v>KG-ARI-2001-00238-06185/42087717</v>
      </c>
      <c r="F2005" s="19" t="s">
        <v>3178</v>
      </c>
      <c r="G2005" s="19" t="s">
        <v>3181</v>
      </c>
      <c r="H2005" s="45">
        <v>43810</v>
      </c>
      <c r="I2005" s="46">
        <v>9</v>
      </c>
      <c r="J2005" s="46">
        <v>54</v>
      </c>
      <c r="K2005" s="67">
        <f t="shared" si="623"/>
        <v>6</v>
      </c>
      <c r="L2005" s="47">
        <v>3.52</v>
      </c>
      <c r="M2005" s="68">
        <f t="shared" si="624"/>
        <v>31.68</v>
      </c>
      <c r="N2005" s="46">
        <v>40.5</v>
      </c>
      <c r="O2005" s="46">
        <v>24</v>
      </c>
      <c r="P2005" s="46">
        <v>31.5</v>
      </c>
      <c r="Q2005" s="73">
        <f t="shared" si="625"/>
        <v>0.031</v>
      </c>
      <c r="R2005" s="67">
        <f t="shared" si="626"/>
        <v>0.28</v>
      </c>
      <c r="S2005" s="74">
        <f t="shared" si="627"/>
        <v>0.55</v>
      </c>
      <c r="T2005" s="51">
        <v>29.7</v>
      </c>
      <c r="U2005" s="79" t="s">
        <v>4917</v>
      </c>
      <c r="V2005" s="26">
        <f>IF(E2005="","",SUMIF(OUTBOUND!$G:$G,WMS!E2005,OUTBOUND!$L:$L))</f>
        <v>0</v>
      </c>
      <c r="W2005" s="26">
        <f>IF(E2005="","",SUMIF(OUTBOUND!$G:$G,WMS!E2005,OUTBOUND!$M:$M))</f>
        <v>0</v>
      </c>
      <c r="X2005" s="73">
        <f>IF(E2005="","",SUMIF(OUTBOUND!$G:$G,WMS!E2005,OUTBOUND!$O:$O))</f>
        <v>0</v>
      </c>
      <c r="Y2005" s="73">
        <f>IF(E2005="","",SUMIF(OUTBOUND!$G:$G,WMS!E2005,OUTBOUND!$AC:$AC))</f>
        <v>0</v>
      </c>
      <c r="Z2005" s="73">
        <f>IF(E2005="","",SUMIF(OUTBOUND!$G:$G,WMS!E2005,OUTBOUND!$P:$P))</f>
        <v>0</v>
      </c>
      <c r="AA2005" s="26">
        <f t="shared" si="628"/>
        <v>9</v>
      </c>
      <c r="AB2005" s="26">
        <f t="shared" si="629"/>
        <v>54</v>
      </c>
      <c r="AC2005" s="73">
        <f t="shared" si="630"/>
        <v>31.68</v>
      </c>
      <c r="AD2005" s="73">
        <f t="shared" si="631"/>
        <v>29.7</v>
      </c>
      <c r="AE2005" s="73">
        <f t="shared" si="632"/>
        <v>0.28</v>
      </c>
      <c r="AF2005" s="82" t="b">
        <f t="shared" si="633"/>
        <v>1</v>
      </c>
    </row>
    <row r="2006" spans="1:32">
      <c r="A2006" s="43" t="s">
        <v>3685</v>
      </c>
      <c r="B2006" s="19" t="s">
        <v>3176</v>
      </c>
      <c r="C2006" s="19" t="s">
        <v>4925</v>
      </c>
      <c r="D2006" s="19">
        <v>42019688</v>
      </c>
      <c r="E2006" s="58" t="str">
        <f t="shared" si="622"/>
        <v>KG-ARI-2001-00238-06185/42019688</v>
      </c>
      <c r="F2006" s="19" t="s">
        <v>3178</v>
      </c>
      <c r="G2006" s="19" t="s">
        <v>3181</v>
      </c>
      <c r="H2006" s="45">
        <v>43810</v>
      </c>
      <c r="I2006" s="46">
        <v>5</v>
      </c>
      <c r="J2006" s="46">
        <v>15</v>
      </c>
      <c r="K2006" s="67">
        <f t="shared" si="623"/>
        <v>3</v>
      </c>
      <c r="L2006" s="47">
        <v>4.22</v>
      </c>
      <c r="M2006" s="68">
        <f t="shared" si="624"/>
        <v>21.1</v>
      </c>
      <c r="N2006" s="46">
        <v>48</v>
      </c>
      <c r="O2006" s="46">
        <v>38</v>
      </c>
      <c r="P2006" s="46">
        <v>23.5</v>
      </c>
      <c r="Q2006" s="73">
        <f t="shared" si="625"/>
        <v>0.043</v>
      </c>
      <c r="R2006" s="67">
        <f t="shared" si="626"/>
        <v>0.21</v>
      </c>
      <c r="S2006" s="74">
        <f t="shared" si="627"/>
        <v>1.33333333333333</v>
      </c>
      <c r="T2006" s="51">
        <v>20</v>
      </c>
      <c r="U2006" s="79" t="s">
        <v>4917</v>
      </c>
      <c r="V2006" s="26">
        <f>IF(E2006="","",SUMIF(OUTBOUND!$G:$G,WMS!E2006,OUTBOUND!$L:$L))</f>
        <v>0</v>
      </c>
      <c r="W2006" s="26">
        <f>IF(E2006="","",SUMIF(OUTBOUND!$G:$G,WMS!E2006,OUTBOUND!$M:$M))</f>
        <v>0</v>
      </c>
      <c r="X2006" s="73">
        <f>IF(E2006="","",SUMIF(OUTBOUND!$G:$G,WMS!E2006,OUTBOUND!$O:$O))</f>
        <v>0</v>
      </c>
      <c r="Y2006" s="73">
        <f>IF(E2006="","",SUMIF(OUTBOUND!$G:$G,WMS!E2006,OUTBOUND!$AC:$AC))</f>
        <v>0</v>
      </c>
      <c r="Z2006" s="73">
        <f>IF(E2006="","",SUMIF(OUTBOUND!$G:$G,WMS!E2006,OUTBOUND!$P:$P))</f>
        <v>0</v>
      </c>
      <c r="AA2006" s="26">
        <f t="shared" si="628"/>
        <v>5</v>
      </c>
      <c r="AB2006" s="26">
        <f t="shared" si="629"/>
        <v>15</v>
      </c>
      <c r="AC2006" s="73">
        <f t="shared" si="630"/>
        <v>21.1</v>
      </c>
      <c r="AD2006" s="73">
        <f t="shared" si="631"/>
        <v>20</v>
      </c>
      <c r="AE2006" s="73">
        <f t="shared" si="632"/>
        <v>0.21</v>
      </c>
      <c r="AF2006" s="82" t="b">
        <f t="shared" si="633"/>
        <v>1</v>
      </c>
    </row>
    <row r="2007" spans="1:32">
      <c r="A2007" s="43" t="s">
        <v>3685</v>
      </c>
      <c r="B2007" s="19" t="s">
        <v>3182</v>
      </c>
      <c r="C2007" s="19" t="s">
        <v>4926</v>
      </c>
      <c r="D2007" s="19" t="s">
        <v>4673</v>
      </c>
      <c r="E2007" s="58" t="str">
        <f t="shared" si="622"/>
        <v>KG-ARI-2001-00238-06178/42498506</v>
      </c>
      <c r="F2007" s="19" t="s">
        <v>3184</v>
      </c>
      <c r="G2007" s="19" t="s">
        <v>3186</v>
      </c>
      <c r="H2007" s="45">
        <v>43810</v>
      </c>
      <c r="I2007" s="46">
        <v>10</v>
      </c>
      <c r="J2007" s="46">
        <v>120</v>
      </c>
      <c r="K2007" s="67">
        <f t="shared" si="623"/>
        <v>12</v>
      </c>
      <c r="L2007" s="47">
        <v>5.52</v>
      </c>
      <c r="M2007" s="68">
        <f t="shared" si="624"/>
        <v>55.2</v>
      </c>
      <c r="N2007" s="46">
        <v>31</v>
      </c>
      <c r="O2007" s="46">
        <v>31</v>
      </c>
      <c r="P2007" s="46">
        <v>34.5</v>
      </c>
      <c r="Q2007" s="73">
        <f t="shared" si="625"/>
        <v>0.033</v>
      </c>
      <c r="R2007" s="67">
        <f t="shared" si="626"/>
        <v>0.33</v>
      </c>
      <c r="S2007" s="74">
        <f t="shared" si="627"/>
        <v>0.414166666666667</v>
      </c>
      <c r="T2007" s="51">
        <v>49.7</v>
      </c>
      <c r="U2007" s="79" t="s">
        <v>4917</v>
      </c>
      <c r="V2007" s="26">
        <f>IF(E2007="","",SUMIF(OUTBOUND!$G:$G,WMS!E2007,OUTBOUND!$L:$L))</f>
        <v>0</v>
      </c>
      <c r="W2007" s="26">
        <f>IF(E2007="","",SUMIF(OUTBOUND!$G:$G,WMS!E2007,OUTBOUND!$M:$M))</f>
        <v>0</v>
      </c>
      <c r="X2007" s="73">
        <f>IF(E2007="","",SUMIF(OUTBOUND!$G:$G,WMS!E2007,OUTBOUND!$O:$O))</f>
        <v>0</v>
      </c>
      <c r="Y2007" s="73">
        <f>IF(E2007="","",SUMIF(OUTBOUND!$G:$G,WMS!E2007,OUTBOUND!$AC:$AC))</f>
        <v>0</v>
      </c>
      <c r="Z2007" s="73">
        <f>IF(E2007="","",SUMIF(OUTBOUND!$G:$G,WMS!E2007,OUTBOUND!$P:$P))</f>
        <v>0</v>
      </c>
      <c r="AA2007" s="26">
        <f t="shared" si="628"/>
        <v>10</v>
      </c>
      <c r="AB2007" s="26">
        <f t="shared" si="629"/>
        <v>120</v>
      </c>
      <c r="AC2007" s="73">
        <f t="shared" si="630"/>
        <v>55.2</v>
      </c>
      <c r="AD2007" s="73">
        <f t="shared" si="631"/>
        <v>49.7</v>
      </c>
      <c r="AE2007" s="73">
        <f t="shared" si="632"/>
        <v>0.33</v>
      </c>
      <c r="AF2007" s="82" t="b">
        <f t="shared" si="633"/>
        <v>1</v>
      </c>
    </row>
    <row r="2008" spans="1:32">
      <c r="A2008" s="43" t="s">
        <v>3685</v>
      </c>
      <c r="B2008" s="19" t="s">
        <v>3182</v>
      </c>
      <c r="C2008" s="19" t="s">
        <v>4926</v>
      </c>
      <c r="D2008" s="19" t="s">
        <v>4927</v>
      </c>
      <c r="E2008" s="58" t="str">
        <f t="shared" si="622"/>
        <v>KG-ARI-2001-00238-06178/42696728</v>
      </c>
      <c r="F2008" s="19" t="s">
        <v>3184</v>
      </c>
      <c r="G2008" s="19" t="s">
        <v>3185</v>
      </c>
      <c r="H2008" s="45">
        <v>43810</v>
      </c>
      <c r="I2008" s="46">
        <v>3</v>
      </c>
      <c r="J2008" s="46">
        <v>15</v>
      </c>
      <c r="K2008" s="67">
        <f t="shared" si="623"/>
        <v>5</v>
      </c>
      <c r="L2008" s="47">
        <v>11.14</v>
      </c>
      <c r="M2008" s="68">
        <f t="shared" si="624"/>
        <v>33.42</v>
      </c>
      <c r="N2008" s="46">
        <v>38.5</v>
      </c>
      <c r="O2008" s="46">
        <v>38.5</v>
      </c>
      <c r="P2008" s="46">
        <v>54</v>
      </c>
      <c r="Q2008" s="73">
        <f t="shared" si="625"/>
        <v>0.08</v>
      </c>
      <c r="R2008" s="67">
        <f t="shared" si="626"/>
        <v>0.24</v>
      </c>
      <c r="S2008" s="74">
        <f t="shared" si="627"/>
        <v>1.66</v>
      </c>
      <c r="T2008" s="51">
        <v>24.9</v>
      </c>
      <c r="U2008" s="79" t="s">
        <v>4917</v>
      </c>
      <c r="V2008" s="26">
        <f>IF(E2008="","",SUMIF(OUTBOUND!$G:$G,WMS!E2008,OUTBOUND!$L:$L))</f>
        <v>0</v>
      </c>
      <c r="W2008" s="26">
        <f>IF(E2008="","",SUMIF(OUTBOUND!$G:$G,WMS!E2008,OUTBOUND!$M:$M))</f>
        <v>0</v>
      </c>
      <c r="X2008" s="73">
        <f>IF(E2008="","",SUMIF(OUTBOUND!$G:$G,WMS!E2008,OUTBOUND!$O:$O))</f>
        <v>0</v>
      </c>
      <c r="Y2008" s="73">
        <f>IF(E2008="","",SUMIF(OUTBOUND!$G:$G,WMS!E2008,OUTBOUND!$AC:$AC))</f>
        <v>0</v>
      </c>
      <c r="Z2008" s="73">
        <f>IF(E2008="","",SUMIF(OUTBOUND!$G:$G,WMS!E2008,OUTBOUND!$P:$P))</f>
        <v>0</v>
      </c>
      <c r="AA2008" s="26">
        <f t="shared" si="628"/>
        <v>3</v>
      </c>
      <c r="AB2008" s="26">
        <f t="shared" si="629"/>
        <v>15</v>
      </c>
      <c r="AC2008" s="73">
        <f t="shared" si="630"/>
        <v>33.42</v>
      </c>
      <c r="AD2008" s="73">
        <f t="shared" si="631"/>
        <v>24.9</v>
      </c>
      <c r="AE2008" s="73">
        <f t="shared" si="632"/>
        <v>0.24</v>
      </c>
      <c r="AF2008" s="82" t="b">
        <f t="shared" si="633"/>
        <v>1</v>
      </c>
    </row>
    <row r="2009" spans="1:32">
      <c r="A2009" s="43" t="s">
        <v>3685</v>
      </c>
      <c r="B2009" s="19" t="s">
        <v>3182</v>
      </c>
      <c r="C2009" s="19" t="s">
        <v>4926</v>
      </c>
      <c r="D2009" s="19" t="s">
        <v>4928</v>
      </c>
      <c r="E2009" s="58" t="str">
        <f t="shared" si="622"/>
        <v>KG-ARI-2001-00238-06178/42194545</v>
      </c>
      <c r="F2009" s="19" t="s">
        <v>3184</v>
      </c>
      <c r="G2009" s="19" t="s">
        <v>3186</v>
      </c>
      <c r="H2009" s="45">
        <v>43810</v>
      </c>
      <c r="I2009" s="46">
        <v>23</v>
      </c>
      <c r="J2009" s="46">
        <v>322</v>
      </c>
      <c r="K2009" s="67">
        <f t="shared" si="623"/>
        <v>14</v>
      </c>
      <c r="L2009" s="47">
        <v>7.4</v>
      </c>
      <c r="M2009" s="68">
        <f t="shared" si="624"/>
        <v>170.2</v>
      </c>
      <c r="N2009" s="46">
        <v>37.5</v>
      </c>
      <c r="O2009" s="46">
        <v>37</v>
      </c>
      <c r="P2009" s="46">
        <v>32.5</v>
      </c>
      <c r="Q2009" s="73">
        <f t="shared" si="625"/>
        <v>0.045</v>
      </c>
      <c r="R2009" s="67">
        <f t="shared" si="626"/>
        <v>1.04</v>
      </c>
      <c r="S2009" s="74">
        <f t="shared" si="627"/>
        <v>0.507142857142857</v>
      </c>
      <c r="T2009" s="51">
        <v>163.3</v>
      </c>
      <c r="U2009" s="79" t="s">
        <v>4917</v>
      </c>
      <c r="V2009" s="26">
        <f>IF(E2009="","",SUMIF(OUTBOUND!$G:$G,WMS!E2009,OUTBOUND!$L:$L))</f>
        <v>0</v>
      </c>
      <c r="W2009" s="26">
        <f>IF(E2009="","",SUMIF(OUTBOUND!$G:$G,WMS!E2009,OUTBOUND!$M:$M))</f>
        <v>0</v>
      </c>
      <c r="X2009" s="73">
        <f>IF(E2009="","",SUMIF(OUTBOUND!$G:$G,WMS!E2009,OUTBOUND!$O:$O))</f>
        <v>0</v>
      </c>
      <c r="Y2009" s="73">
        <f>IF(E2009="","",SUMIF(OUTBOUND!$G:$G,WMS!E2009,OUTBOUND!$AC:$AC))</f>
        <v>0</v>
      </c>
      <c r="Z2009" s="73">
        <f>IF(E2009="","",SUMIF(OUTBOUND!$G:$G,WMS!E2009,OUTBOUND!$P:$P))</f>
        <v>0</v>
      </c>
      <c r="AA2009" s="26">
        <f t="shared" si="628"/>
        <v>23</v>
      </c>
      <c r="AB2009" s="26">
        <f t="shared" si="629"/>
        <v>322</v>
      </c>
      <c r="AC2009" s="73">
        <f t="shared" si="630"/>
        <v>170.2</v>
      </c>
      <c r="AD2009" s="73">
        <f t="shared" si="631"/>
        <v>163.3</v>
      </c>
      <c r="AE2009" s="73">
        <f t="shared" si="632"/>
        <v>1.04</v>
      </c>
      <c r="AF2009" s="82" t="b">
        <f t="shared" si="633"/>
        <v>1</v>
      </c>
    </row>
    <row r="2010" spans="1:32">
      <c r="A2010" s="43" t="s">
        <v>3685</v>
      </c>
      <c r="B2010" s="19" t="s">
        <v>3182</v>
      </c>
      <c r="C2010" s="19" t="s">
        <v>4929</v>
      </c>
      <c r="D2010" s="19" t="s">
        <v>4927</v>
      </c>
      <c r="E2010" s="58" t="str">
        <f t="shared" si="622"/>
        <v>KG-ARI-2003-00225-05862/42696728</v>
      </c>
      <c r="F2010" s="19" t="s">
        <v>3184</v>
      </c>
      <c r="G2010" s="19" t="s">
        <v>3185</v>
      </c>
      <c r="H2010" s="45">
        <v>43810</v>
      </c>
      <c r="I2010" s="46">
        <v>6</v>
      </c>
      <c r="J2010" s="46">
        <v>30</v>
      </c>
      <c r="K2010" s="67">
        <f t="shared" si="623"/>
        <v>5</v>
      </c>
      <c r="L2010" s="47">
        <v>11.12</v>
      </c>
      <c r="M2010" s="68">
        <f t="shared" si="624"/>
        <v>66.72</v>
      </c>
      <c r="N2010" s="46">
        <v>38.5</v>
      </c>
      <c r="O2010" s="46">
        <v>38.5</v>
      </c>
      <c r="P2010" s="46">
        <v>54.5</v>
      </c>
      <c r="Q2010" s="73">
        <f t="shared" si="625"/>
        <v>0.081</v>
      </c>
      <c r="R2010" s="67">
        <f t="shared" si="626"/>
        <v>0.48</v>
      </c>
      <c r="S2010" s="74">
        <f t="shared" si="627"/>
        <v>1.66</v>
      </c>
      <c r="T2010" s="51">
        <v>49.8</v>
      </c>
      <c r="U2010" s="79" t="s">
        <v>4917</v>
      </c>
      <c r="V2010" s="26">
        <f>IF(E2010="","",SUMIF(OUTBOUND!$G:$G,WMS!E2010,OUTBOUND!$L:$L))</f>
        <v>0</v>
      </c>
      <c r="W2010" s="26">
        <f>IF(E2010="","",SUMIF(OUTBOUND!$G:$G,WMS!E2010,OUTBOUND!$M:$M))</f>
        <v>0</v>
      </c>
      <c r="X2010" s="73">
        <f>IF(E2010="","",SUMIF(OUTBOUND!$G:$G,WMS!E2010,OUTBOUND!$O:$O))</f>
        <v>0</v>
      </c>
      <c r="Y2010" s="73">
        <f>IF(E2010="","",SUMIF(OUTBOUND!$G:$G,WMS!E2010,OUTBOUND!$AC:$AC))</f>
        <v>0</v>
      </c>
      <c r="Z2010" s="73">
        <f>IF(E2010="","",SUMIF(OUTBOUND!$G:$G,WMS!E2010,OUTBOUND!$P:$P))</f>
        <v>0</v>
      </c>
      <c r="AA2010" s="26">
        <f t="shared" si="628"/>
        <v>6</v>
      </c>
      <c r="AB2010" s="26">
        <f t="shared" si="629"/>
        <v>30</v>
      </c>
      <c r="AC2010" s="73">
        <f t="shared" si="630"/>
        <v>66.72</v>
      </c>
      <c r="AD2010" s="73">
        <f t="shared" si="631"/>
        <v>49.8</v>
      </c>
      <c r="AE2010" s="73">
        <f t="shared" si="632"/>
        <v>0.48</v>
      </c>
      <c r="AF2010" s="82" t="b">
        <f t="shared" si="633"/>
        <v>1</v>
      </c>
    </row>
    <row r="2011" spans="1:32">
      <c r="A2011" s="43" t="s">
        <v>3685</v>
      </c>
      <c r="B2011" s="19" t="s">
        <v>3182</v>
      </c>
      <c r="C2011" s="19" t="s">
        <v>4929</v>
      </c>
      <c r="D2011" s="19" t="s">
        <v>4928</v>
      </c>
      <c r="E2011" s="58" t="str">
        <f t="shared" si="622"/>
        <v>KG-ARI-2003-00225-05862/42194545</v>
      </c>
      <c r="F2011" s="19" t="s">
        <v>3184</v>
      </c>
      <c r="G2011" s="19" t="s">
        <v>3186</v>
      </c>
      <c r="H2011" s="45">
        <v>43810</v>
      </c>
      <c r="I2011" s="46">
        <v>5</v>
      </c>
      <c r="J2011" s="46">
        <v>70</v>
      </c>
      <c r="K2011" s="67">
        <f t="shared" si="623"/>
        <v>14</v>
      </c>
      <c r="L2011" s="47">
        <v>7.4</v>
      </c>
      <c r="M2011" s="68">
        <f t="shared" si="624"/>
        <v>37</v>
      </c>
      <c r="N2011" s="46">
        <v>37.5</v>
      </c>
      <c r="O2011" s="46">
        <v>37</v>
      </c>
      <c r="P2011" s="46">
        <v>32.5</v>
      </c>
      <c r="Q2011" s="73">
        <f t="shared" si="625"/>
        <v>0.045</v>
      </c>
      <c r="R2011" s="67">
        <f t="shared" si="626"/>
        <v>0.23</v>
      </c>
      <c r="S2011" s="74">
        <f t="shared" si="627"/>
        <v>0.507142857142857</v>
      </c>
      <c r="T2011" s="51">
        <v>35.5</v>
      </c>
      <c r="U2011" s="79" t="s">
        <v>4917</v>
      </c>
      <c r="V2011" s="26">
        <f>IF(E2011="","",SUMIF(OUTBOUND!$G:$G,WMS!E2011,OUTBOUND!$L:$L))</f>
        <v>0</v>
      </c>
      <c r="W2011" s="26">
        <f>IF(E2011="","",SUMIF(OUTBOUND!$G:$G,WMS!E2011,OUTBOUND!$M:$M))</f>
        <v>0</v>
      </c>
      <c r="X2011" s="73">
        <f>IF(E2011="","",SUMIF(OUTBOUND!$G:$G,WMS!E2011,OUTBOUND!$O:$O))</f>
        <v>0</v>
      </c>
      <c r="Y2011" s="73">
        <f>IF(E2011="","",SUMIF(OUTBOUND!$G:$G,WMS!E2011,OUTBOUND!$AC:$AC))</f>
        <v>0</v>
      </c>
      <c r="Z2011" s="73">
        <f>IF(E2011="","",SUMIF(OUTBOUND!$G:$G,WMS!E2011,OUTBOUND!$P:$P))</f>
        <v>0</v>
      </c>
      <c r="AA2011" s="26">
        <f t="shared" si="628"/>
        <v>5</v>
      </c>
      <c r="AB2011" s="26">
        <f t="shared" si="629"/>
        <v>70</v>
      </c>
      <c r="AC2011" s="73">
        <f t="shared" si="630"/>
        <v>37</v>
      </c>
      <c r="AD2011" s="73">
        <f t="shared" si="631"/>
        <v>35.5</v>
      </c>
      <c r="AE2011" s="73">
        <f t="shared" si="632"/>
        <v>0.23</v>
      </c>
      <c r="AF2011" s="82" t="b">
        <f t="shared" si="633"/>
        <v>1</v>
      </c>
    </row>
    <row r="2012" spans="1:32">
      <c r="A2012" s="43" t="s">
        <v>3685</v>
      </c>
      <c r="B2012" s="19" t="s">
        <v>3182</v>
      </c>
      <c r="C2012" s="19" t="s">
        <v>4929</v>
      </c>
      <c r="D2012" s="19" t="s">
        <v>4930</v>
      </c>
      <c r="E2012" s="58" t="str">
        <f t="shared" si="622"/>
        <v>KG-ARI-2003-00225-05862/42194613</v>
      </c>
      <c r="F2012" s="19" t="s">
        <v>3184</v>
      </c>
      <c r="G2012" s="19" t="s">
        <v>3189</v>
      </c>
      <c r="H2012" s="45">
        <v>43810</v>
      </c>
      <c r="I2012" s="46">
        <v>2</v>
      </c>
      <c r="J2012" s="46">
        <v>24</v>
      </c>
      <c r="K2012" s="67">
        <f t="shared" si="623"/>
        <v>12</v>
      </c>
      <c r="L2012" s="47">
        <v>3.54</v>
      </c>
      <c r="M2012" s="68">
        <f t="shared" si="624"/>
        <v>7.08</v>
      </c>
      <c r="N2012" s="46">
        <v>35</v>
      </c>
      <c r="O2012" s="46">
        <v>35</v>
      </c>
      <c r="P2012" s="46">
        <v>12</v>
      </c>
      <c r="Q2012" s="73">
        <f t="shared" si="625"/>
        <v>0.015</v>
      </c>
      <c r="R2012" s="67">
        <f t="shared" si="626"/>
        <v>0.03</v>
      </c>
      <c r="S2012" s="74">
        <f t="shared" si="627"/>
        <v>0.265</v>
      </c>
      <c r="T2012" s="51">
        <v>6.36</v>
      </c>
      <c r="U2012" s="79" t="s">
        <v>4917</v>
      </c>
      <c r="V2012" s="26">
        <f>IF(E2012="","",SUMIF(OUTBOUND!$G:$G,WMS!E2012,OUTBOUND!$L:$L))</f>
        <v>0</v>
      </c>
      <c r="W2012" s="26">
        <f>IF(E2012="","",SUMIF(OUTBOUND!$G:$G,WMS!E2012,OUTBOUND!$M:$M))</f>
        <v>0</v>
      </c>
      <c r="X2012" s="73">
        <f>IF(E2012="","",SUMIF(OUTBOUND!$G:$G,WMS!E2012,OUTBOUND!$O:$O))</f>
        <v>0</v>
      </c>
      <c r="Y2012" s="73">
        <f>IF(E2012="","",SUMIF(OUTBOUND!$G:$G,WMS!E2012,OUTBOUND!$AC:$AC))</f>
        <v>0</v>
      </c>
      <c r="Z2012" s="73">
        <f>IF(E2012="","",SUMIF(OUTBOUND!$G:$G,WMS!E2012,OUTBOUND!$P:$P))</f>
        <v>0</v>
      </c>
      <c r="AA2012" s="26">
        <f t="shared" si="628"/>
        <v>2</v>
      </c>
      <c r="AB2012" s="26">
        <f t="shared" si="629"/>
        <v>24</v>
      </c>
      <c r="AC2012" s="73">
        <f t="shared" si="630"/>
        <v>7.08</v>
      </c>
      <c r="AD2012" s="73">
        <f t="shared" si="631"/>
        <v>6.36</v>
      </c>
      <c r="AE2012" s="73">
        <f t="shared" si="632"/>
        <v>0.03</v>
      </c>
      <c r="AF2012" s="82" t="b">
        <f t="shared" si="633"/>
        <v>1</v>
      </c>
    </row>
    <row r="2013" spans="1:32">
      <c r="A2013" s="43" t="s">
        <v>3685</v>
      </c>
      <c r="B2013" s="19" t="s">
        <v>3182</v>
      </c>
      <c r="C2013" s="19" t="s">
        <v>4929</v>
      </c>
      <c r="D2013" s="19" t="s">
        <v>4931</v>
      </c>
      <c r="E2013" s="58" t="str">
        <f t="shared" si="622"/>
        <v>KG-ARI-2003-00225-05862/42824060</v>
      </c>
      <c r="F2013" s="19" t="s">
        <v>3184</v>
      </c>
      <c r="G2013" s="19" t="s">
        <v>3187</v>
      </c>
      <c r="H2013" s="45">
        <v>43810</v>
      </c>
      <c r="I2013" s="46">
        <v>4</v>
      </c>
      <c r="J2013" s="46">
        <v>40</v>
      </c>
      <c r="K2013" s="67">
        <f t="shared" si="623"/>
        <v>10</v>
      </c>
      <c r="L2013" s="47">
        <v>3.9</v>
      </c>
      <c r="M2013" s="68">
        <f t="shared" si="624"/>
        <v>15.6</v>
      </c>
      <c r="N2013" s="46">
        <v>31</v>
      </c>
      <c r="O2013" s="46">
        <v>31.5</v>
      </c>
      <c r="P2013" s="46">
        <v>24.5</v>
      </c>
      <c r="Q2013" s="73">
        <f t="shared" si="625"/>
        <v>0.024</v>
      </c>
      <c r="R2013" s="67">
        <f t="shared" si="626"/>
        <v>0.1</v>
      </c>
      <c r="S2013" s="74">
        <f t="shared" si="627"/>
        <v>0.32</v>
      </c>
      <c r="T2013" s="51">
        <v>12.8</v>
      </c>
      <c r="U2013" s="79" t="s">
        <v>4917</v>
      </c>
      <c r="V2013" s="26">
        <f>IF(E2013="","",SUMIF(OUTBOUND!$G:$G,WMS!E2013,OUTBOUND!$L:$L))</f>
        <v>0</v>
      </c>
      <c r="W2013" s="26">
        <f>IF(E2013="","",SUMIF(OUTBOUND!$G:$G,WMS!E2013,OUTBOUND!$M:$M))</f>
        <v>0</v>
      </c>
      <c r="X2013" s="73">
        <f>IF(E2013="","",SUMIF(OUTBOUND!$G:$G,WMS!E2013,OUTBOUND!$O:$O))</f>
        <v>0</v>
      </c>
      <c r="Y2013" s="73">
        <f>IF(E2013="","",SUMIF(OUTBOUND!$G:$G,WMS!E2013,OUTBOUND!$AC:$AC))</f>
        <v>0</v>
      </c>
      <c r="Z2013" s="73">
        <f>IF(E2013="","",SUMIF(OUTBOUND!$G:$G,WMS!E2013,OUTBOUND!$P:$P))</f>
        <v>0</v>
      </c>
      <c r="AA2013" s="26">
        <f t="shared" si="628"/>
        <v>4</v>
      </c>
      <c r="AB2013" s="26">
        <f t="shared" si="629"/>
        <v>40</v>
      </c>
      <c r="AC2013" s="73">
        <f t="shared" si="630"/>
        <v>15.6</v>
      </c>
      <c r="AD2013" s="73">
        <f t="shared" si="631"/>
        <v>12.8</v>
      </c>
      <c r="AE2013" s="73">
        <f t="shared" si="632"/>
        <v>0.1</v>
      </c>
      <c r="AF2013" s="82" t="b">
        <f t="shared" si="633"/>
        <v>1</v>
      </c>
    </row>
    <row r="2014" spans="1:32">
      <c r="A2014" s="43" t="s">
        <v>3685</v>
      </c>
      <c r="B2014" s="19" t="s">
        <v>3190</v>
      </c>
      <c r="C2014" s="19" t="s">
        <v>4932</v>
      </c>
      <c r="D2014" s="19">
        <v>69715198</v>
      </c>
      <c r="E2014" s="58" t="str">
        <f t="shared" si="622"/>
        <v>KG-ARI-2002-00230-06049/69715198</v>
      </c>
      <c r="F2014" s="19" t="s">
        <v>3192</v>
      </c>
      <c r="G2014" s="20" t="s">
        <v>3193</v>
      </c>
      <c r="H2014" s="45">
        <v>43810</v>
      </c>
      <c r="I2014" s="46">
        <v>10</v>
      </c>
      <c r="J2014" s="46">
        <v>60</v>
      </c>
      <c r="K2014" s="67">
        <f t="shared" si="623"/>
        <v>6</v>
      </c>
      <c r="L2014" s="47">
        <v>2.1</v>
      </c>
      <c r="M2014" s="68">
        <f t="shared" si="624"/>
        <v>21</v>
      </c>
      <c r="N2014" s="46">
        <v>39</v>
      </c>
      <c r="O2014" s="46">
        <v>31</v>
      </c>
      <c r="P2014" s="46">
        <v>19.5</v>
      </c>
      <c r="Q2014" s="73">
        <f t="shared" si="625"/>
        <v>0.024</v>
      </c>
      <c r="R2014" s="67">
        <f t="shared" si="626"/>
        <v>0.24</v>
      </c>
      <c r="S2014" s="74">
        <f t="shared" si="627"/>
        <v>0.2</v>
      </c>
      <c r="T2014" s="51">
        <v>12</v>
      </c>
      <c r="U2014" s="79" t="s">
        <v>4917</v>
      </c>
      <c r="V2014" s="26">
        <f>IF(E2014="","",SUMIF(OUTBOUND!$G:$G,WMS!E2014,OUTBOUND!$L:$L))</f>
        <v>0</v>
      </c>
      <c r="W2014" s="26">
        <f>IF(E2014="","",SUMIF(OUTBOUND!$G:$G,WMS!E2014,OUTBOUND!$M:$M))</f>
        <v>0</v>
      </c>
      <c r="X2014" s="73">
        <f>IF(E2014="","",SUMIF(OUTBOUND!$G:$G,WMS!E2014,OUTBOUND!$O:$O))</f>
        <v>0</v>
      </c>
      <c r="Y2014" s="73">
        <f>IF(E2014="","",SUMIF(OUTBOUND!$G:$G,WMS!E2014,OUTBOUND!$AC:$AC))</f>
        <v>0</v>
      </c>
      <c r="Z2014" s="73">
        <f>IF(E2014="","",SUMIF(OUTBOUND!$G:$G,WMS!E2014,OUTBOUND!$P:$P))</f>
        <v>0</v>
      </c>
      <c r="AA2014" s="26">
        <f t="shared" si="628"/>
        <v>10</v>
      </c>
      <c r="AB2014" s="26">
        <f t="shared" si="629"/>
        <v>60</v>
      </c>
      <c r="AC2014" s="73">
        <f t="shared" si="630"/>
        <v>21</v>
      </c>
      <c r="AD2014" s="73">
        <f t="shared" si="631"/>
        <v>12</v>
      </c>
      <c r="AE2014" s="73">
        <f t="shared" si="632"/>
        <v>0.24</v>
      </c>
      <c r="AF2014" s="82" t="b">
        <f t="shared" si="633"/>
        <v>1</v>
      </c>
    </row>
    <row r="2015" spans="1:32">
      <c r="A2015" s="43" t="s">
        <v>3685</v>
      </c>
      <c r="B2015" s="19" t="s">
        <v>3190</v>
      </c>
      <c r="C2015" s="19" t="s">
        <v>4932</v>
      </c>
      <c r="D2015" s="19">
        <v>69715174</v>
      </c>
      <c r="E2015" s="58" t="str">
        <f t="shared" si="622"/>
        <v>KG-ARI-2002-00230-06049/69715174</v>
      </c>
      <c r="F2015" s="19" t="s">
        <v>3192</v>
      </c>
      <c r="G2015" s="20" t="s">
        <v>3193</v>
      </c>
      <c r="H2015" s="45">
        <v>43810</v>
      </c>
      <c r="I2015" s="46">
        <v>10</v>
      </c>
      <c r="J2015" s="46">
        <v>60</v>
      </c>
      <c r="K2015" s="67">
        <f t="shared" si="623"/>
        <v>6</v>
      </c>
      <c r="L2015" s="47">
        <v>2.12</v>
      </c>
      <c r="M2015" s="68">
        <f t="shared" si="624"/>
        <v>21.2</v>
      </c>
      <c r="N2015" s="46">
        <v>39</v>
      </c>
      <c r="O2015" s="46">
        <v>31</v>
      </c>
      <c r="P2015" s="46">
        <v>19.5</v>
      </c>
      <c r="Q2015" s="73">
        <f t="shared" si="625"/>
        <v>0.024</v>
      </c>
      <c r="R2015" s="67">
        <f t="shared" si="626"/>
        <v>0.24</v>
      </c>
      <c r="S2015" s="74">
        <f t="shared" si="627"/>
        <v>0.2</v>
      </c>
      <c r="T2015" s="51">
        <v>12</v>
      </c>
      <c r="U2015" s="79" t="s">
        <v>4917</v>
      </c>
      <c r="V2015" s="26">
        <f>IF(E2015="","",SUMIF(OUTBOUND!$G:$G,WMS!E2015,OUTBOUND!$L:$L))</f>
        <v>0</v>
      </c>
      <c r="W2015" s="26">
        <f>IF(E2015="","",SUMIF(OUTBOUND!$G:$G,WMS!E2015,OUTBOUND!$M:$M))</f>
        <v>0</v>
      </c>
      <c r="X2015" s="73">
        <f>IF(E2015="","",SUMIF(OUTBOUND!$G:$G,WMS!E2015,OUTBOUND!$O:$O))</f>
        <v>0</v>
      </c>
      <c r="Y2015" s="73">
        <f>IF(E2015="","",SUMIF(OUTBOUND!$G:$G,WMS!E2015,OUTBOUND!$AC:$AC))</f>
        <v>0</v>
      </c>
      <c r="Z2015" s="73">
        <f>IF(E2015="","",SUMIF(OUTBOUND!$G:$G,WMS!E2015,OUTBOUND!$P:$P))</f>
        <v>0</v>
      </c>
      <c r="AA2015" s="26">
        <f t="shared" si="628"/>
        <v>10</v>
      </c>
      <c r="AB2015" s="26">
        <f t="shared" si="629"/>
        <v>60</v>
      </c>
      <c r="AC2015" s="73">
        <f t="shared" si="630"/>
        <v>21.2</v>
      </c>
      <c r="AD2015" s="73">
        <f t="shared" si="631"/>
        <v>12</v>
      </c>
      <c r="AE2015" s="73">
        <f t="shared" si="632"/>
        <v>0.24</v>
      </c>
      <c r="AF2015" s="82" t="b">
        <f t="shared" si="633"/>
        <v>1</v>
      </c>
    </row>
    <row r="2016" spans="1:32">
      <c r="A2016" s="43" t="s">
        <v>3685</v>
      </c>
      <c r="B2016" s="19" t="s">
        <v>3194</v>
      </c>
      <c r="C2016" s="19" t="s">
        <v>4933</v>
      </c>
      <c r="D2016" s="19" t="s">
        <v>3509</v>
      </c>
      <c r="E2016" s="58" t="str">
        <f t="shared" si="622"/>
        <v>KG-ARI-2001-00238-06169/41872741</v>
      </c>
      <c r="F2016" s="19" t="s">
        <v>3196</v>
      </c>
      <c r="G2016" s="19" t="s">
        <v>3197</v>
      </c>
      <c r="H2016" s="45">
        <v>43810</v>
      </c>
      <c r="I2016" s="46">
        <v>2</v>
      </c>
      <c r="J2016" s="46">
        <v>12</v>
      </c>
      <c r="K2016" s="67">
        <f t="shared" si="623"/>
        <v>6</v>
      </c>
      <c r="L2016" s="47">
        <v>2.36</v>
      </c>
      <c r="M2016" s="68">
        <f t="shared" si="624"/>
        <v>4.72</v>
      </c>
      <c r="N2016" s="46">
        <v>19.5</v>
      </c>
      <c r="O2016" s="46">
        <v>14</v>
      </c>
      <c r="P2016" s="46">
        <v>29.5</v>
      </c>
      <c r="Q2016" s="73">
        <f t="shared" si="625"/>
        <v>0.008</v>
      </c>
      <c r="R2016" s="67">
        <f t="shared" si="626"/>
        <v>0.02</v>
      </c>
      <c r="S2016" s="74">
        <f t="shared" si="627"/>
        <v>0.333333333333333</v>
      </c>
      <c r="T2016" s="51">
        <v>4</v>
      </c>
      <c r="U2016" s="79" t="s">
        <v>4917</v>
      </c>
      <c r="V2016" s="26">
        <f>IF(E2016="","",SUMIF(OUTBOUND!$G:$G,WMS!E2016,OUTBOUND!$L:$L))</f>
        <v>0</v>
      </c>
      <c r="W2016" s="26">
        <f>IF(E2016="","",SUMIF(OUTBOUND!$G:$G,WMS!E2016,OUTBOUND!$M:$M))</f>
        <v>0</v>
      </c>
      <c r="X2016" s="73">
        <f>IF(E2016="","",SUMIF(OUTBOUND!$G:$G,WMS!E2016,OUTBOUND!$O:$O))</f>
        <v>0</v>
      </c>
      <c r="Y2016" s="73">
        <f>IF(E2016="","",SUMIF(OUTBOUND!$G:$G,WMS!E2016,OUTBOUND!$AC:$AC))</f>
        <v>0</v>
      </c>
      <c r="Z2016" s="73">
        <f>IF(E2016="","",SUMIF(OUTBOUND!$G:$G,WMS!E2016,OUTBOUND!$P:$P))</f>
        <v>0</v>
      </c>
      <c r="AA2016" s="26">
        <f t="shared" si="628"/>
        <v>2</v>
      </c>
      <c r="AB2016" s="26">
        <f t="shared" si="629"/>
        <v>12</v>
      </c>
      <c r="AC2016" s="73">
        <f t="shared" si="630"/>
        <v>4.72</v>
      </c>
      <c r="AD2016" s="73">
        <f t="shared" si="631"/>
        <v>4</v>
      </c>
      <c r="AE2016" s="73">
        <f t="shared" si="632"/>
        <v>0.02</v>
      </c>
      <c r="AF2016" s="82" t="b">
        <f t="shared" si="633"/>
        <v>1</v>
      </c>
    </row>
    <row r="2017" spans="1:32">
      <c r="A2017" s="43" t="s">
        <v>3685</v>
      </c>
      <c r="B2017" s="19" t="s">
        <v>3194</v>
      </c>
      <c r="C2017" s="19" t="s">
        <v>4933</v>
      </c>
      <c r="D2017" s="19" t="s">
        <v>4483</v>
      </c>
      <c r="E2017" s="58" t="str">
        <f t="shared" si="622"/>
        <v>KG-ARI-2001-00238-06169/41960554</v>
      </c>
      <c r="F2017" s="19" t="s">
        <v>3196</v>
      </c>
      <c r="G2017" s="19" t="s">
        <v>3198</v>
      </c>
      <c r="H2017" s="45">
        <v>43810</v>
      </c>
      <c r="I2017" s="46">
        <v>1</v>
      </c>
      <c r="J2017" s="46">
        <v>24</v>
      </c>
      <c r="K2017" s="67">
        <f t="shared" si="623"/>
        <v>24</v>
      </c>
      <c r="L2017" s="47">
        <v>1.68</v>
      </c>
      <c r="M2017" s="68">
        <f t="shared" si="624"/>
        <v>1.68</v>
      </c>
      <c r="N2017" s="46">
        <v>39</v>
      </c>
      <c r="O2017" s="46">
        <v>21.5</v>
      </c>
      <c r="P2017" s="46">
        <v>11.5</v>
      </c>
      <c r="Q2017" s="73">
        <f t="shared" si="625"/>
        <v>0.01</v>
      </c>
      <c r="R2017" s="67">
        <f t="shared" si="626"/>
        <v>0.01</v>
      </c>
      <c r="S2017" s="74">
        <f t="shared" si="627"/>
        <v>0.0541666666666667</v>
      </c>
      <c r="T2017" s="51">
        <v>1.3</v>
      </c>
      <c r="U2017" s="79" t="s">
        <v>4917</v>
      </c>
      <c r="V2017" s="26">
        <f>IF(E2017="","",SUMIF(OUTBOUND!$G:$G,WMS!E2017,OUTBOUND!$L:$L))</f>
        <v>0</v>
      </c>
      <c r="W2017" s="26">
        <f>IF(E2017="","",SUMIF(OUTBOUND!$G:$G,WMS!E2017,OUTBOUND!$M:$M))</f>
        <v>0</v>
      </c>
      <c r="X2017" s="73">
        <f>IF(E2017="","",SUMIF(OUTBOUND!$G:$G,WMS!E2017,OUTBOUND!$O:$O))</f>
        <v>0</v>
      </c>
      <c r="Y2017" s="73">
        <f>IF(E2017="","",SUMIF(OUTBOUND!$G:$G,WMS!E2017,OUTBOUND!$AC:$AC))</f>
        <v>0</v>
      </c>
      <c r="Z2017" s="73">
        <f>IF(E2017="","",SUMIF(OUTBOUND!$G:$G,WMS!E2017,OUTBOUND!$P:$P))</f>
        <v>0</v>
      </c>
      <c r="AA2017" s="26">
        <f t="shared" si="628"/>
        <v>1</v>
      </c>
      <c r="AB2017" s="26">
        <f t="shared" si="629"/>
        <v>24</v>
      </c>
      <c r="AC2017" s="73">
        <f t="shared" si="630"/>
        <v>1.68</v>
      </c>
      <c r="AD2017" s="73">
        <f t="shared" si="631"/>
        <v>1.3</v>
      </c>
      <c r="AE2017" s="73">
        <f t="shared" si="632"/>
        <v>0.01</v>
      </c>
      <c r="AF2017" s="82" t="b">
        <f t="shared" si="633"/>
        <v>1</v>
      </c>
    </row>
    <row r="2018" spans="1:32">
      <c r="A2018" s="43" t="s">
        <v>3685</v>
      </c>
      <c r="B2018" s="19" t="s">
        <v>3194</v>
      </c>
      <c r="C2018" s="19" t="s">
        <v>4933</v>
      </c>
      <c r="D2018" s="19" t="s">
        <v>4484</v>
      </c>
      <c r="E2018" s="58" t="str">
        <f t="shared" si="622"/>
        <v>KG-ARI-2001-00238-06169/41734094</v>
      </c>
      <c r="F2018" s="19" t="s">
        <v>3196</v>
      </c>
      <c r="G2018" s="19" t="s">
        <v>3199</v>
      </c>
      <c r="H2018" s="45">
        <v>43810</v>
      </c>
      <c r="I2018" s="46">
        <v>17</v>
      </c>
      <c r="J2018" s="46">
        <v>408</v>
      </c>
      <c r="K2018" s="67">
        <f t="shared" si="623"/>
        <v>24</v>
      </c>
      <c r="L2018" s="47">
        <v>3.94</v>
      </c>
      <c r="M2018" s="68">
        <f t="shared" si="624"/>
        <v>66.98</v>
      </c>
      <c r="N2018" s="46">
        <v>20.5</v>
      </c>
      <c r="O2018" s="46">
        <v>17</v>
      </c>
      <c r="P2018" s="46">
        <v>20</v>
      </c>
      <c r="Q2018" s="73">
        <f t="shared" si="625"/>
        <v>0.007</v>
      </c>
      <c r="R2018" s="67">
        <f t="shared" si="626"/>
        <v>0.12</v>
      </c>
      <c r="S2018" s="74">
        <f t="shared" si="627"/>
        <v>0.158333333333333</v>
      </c>
      <c r="T2018" s="51">
        <v>64.6</v>
      </c>
      <c r="U2018" s="79" t="s">
        <v>4917</v>
      </c>
      <c r="V2018" s="26">
        <f>IF(E2018="","",SUMIF(OUTBOUND!$G:$G,WMS!E2018,OUTBOUND!$L:$L))</f>
        <v>0</v>
      </c>
      <c r="W2018" s="26">
        <f>IF(E2018="","",SUMIF(OUTBOUND!$G:$G,WMS!E2018,OUTBOUND!$M:$M))</f>
        <v>0</v>
      </c>
      <c r="X2018" s="73">
        <f>IF(E2018="","",SUMIF(OUTBOUND!$G:$G,WMS!E2018,OUTBOUND!$O:$O))</f>
        <v>0</v>
      </c>
      <c r="Y2018" s="73">
        <f>IF(E2018="","",SUMIF(OUTBOUND!$G:$G,WMS!E2018,OUTBOUND!$AC:$AC))</f>
        <v>0</v>
      </c>
      <c r="Z2018" s="73">
        <f>IF(E2018="","",SUMIF(OUTBOUND!$G:$G,WMS!E2018,OUTBOUND!$P:$P))</f>
        <v>0</v>
      </c>
      <c r="AA2018" s="26">
        <f t="shared" si="628"/>
        <v>17</v>
      </c>
      <c r="AB2018" s="26">
        <f t="shared" si="629"/>
        <v>408</v>
      </c>
      <c r="AC2018" s="73">
        <f t="shared" si="630"/>
        <v>66.98</v>
      </c>
      <c r="AD2018" s="73">
        <f t="shared" si="631"/>
        <v>64.6</v>
      </c>
      <c r="AE2018" s="73">
        <f t="shared" si="632"/>
        <v>0.12</v>
      </c>
      <c r="AF2018" s="82" t="b">
        <f t="shared" si="633"/>
        <v>1</v>
      </c>
    </row>
    <row r="2019" spans="1:32">
      <c r="A2019" s="43" t="s">
        <v>3685</v>
      </c>
      <c r="B2019" s="19" t="s">
        <v>3194</v>
      </c>
      <c r="C2019" s="19" t="s">
        <v>4933</v>
      </c>
      <c r="D2019" s="19" t="s">
        <v>4487</v>
      </c>
      <c r="E2019" s="58" t="str">
        <f t="shared" si="622"/>
        <v>KG-ARI-2001-00238-06169/42688914</v>
      </c>
      <c r="F2019" s="19" t="s">
        <v>3196</v>
      </c>
      <c r="G2019" s="19" t="s">
        <v>3200</v>
      </c>
      <c r="H2019" s="45">
        <v>43810</v>
      </c>
      <c r="I2019" s="46">
        <v>8</v>
      </c>
      <c r="J2019" s="46">
        <v>96</v>
      </c>
      <c r="K2019" s="67">
        <f t="shared" si="623"/>
        <v>12</v>
      </c>
      <c r="L2019" s="47">
        <v>3.56</v>
      </c>
      <c r="M2019" s="68">
        <f t="shared" si="624"/>
        <v>28.48</v>
      </c>
      <c r="N2019" s="46">
        <v>26</v>
      </c>
      <c r="O2019" s="46">
        <v>19.5</v>
      </c>
      <c r="P2019" s="46">
        <v>17.5</v>
      </c>
      <c r="Q2019" s="73">
        <f t="shared" si="625"/>
        <v>0.009</v>
      </c>
      <c r="R2019" s="67">
        <f t="shared" si="626"/>
        <v>0.07</v>
      </c>
      <c r="S2019" s="74">
        <f t="shared" si="627"/>
        <v>0.291666666666667</v>
      </c>
      <c r="T2019" s="51">
        <v>28</v>
      </c>
      <c r="U2019" s="79" t="s">
        <v>4917</v>
      </c>
      <c r="V2019" s="26">
        <f>IF(E2019="","",SUMIF(OUTBOUND!$G:$G,WMS!E2019,OUTBOUND!$L:$L))</f>
        <v>0</v>
      </c>
      <c r="W2019" s="26">
        <f>IF(E2019="","",SUMIF(OUTBOUND!$G:$G,WMS!E2019,OUTBOUND!$M:$M))</f>
        <v>0</v>
      </c>
      <c r="X2019" s="73">
        <f>IF(E2019="","",SUMIF(OUTBOUND!$G:$G,WMS!E2019,OUTBOUND!$O:$O))</f>
        <v>0</v>
      </c>
      <c r="Y2019" s="73">
        <f>IF(E2019="","",SUMIF(OUTBOUND!$G:$G,WMS!E2019,OUTBOUND!$AC:$AC))</f>
        <v>0</v>
      </c>
      <c r="Z2019" s="73">
        <f>IF(E2019="","",SUMIF(OUTBOUND!$G:$G,WMS!E2019,OUTBOUND!$P:$P))</f>
        <v>0</v>
      </c>
      <c r="AA2019" s="26">
        <f t="shared" si="628"/>
        <v>8</v>
      </c>
      <c r="AB2019" s="26">
        <f t="shared" si="629"/>
        <v>96</v>
      </c>
      <c r="AC2019" s="73">
        <f t="shared" si="630"/>
        <v>28.48</v>
      </c>
      <c r="AD2019" s="73">
        <f t="shared" si="631"/>
        <v>28</v>
      </c>
      <c r="AE2019" s="73">
        <f t="shared" si="632"/>
        <v>0.07</v>
      </c>
      <c r="AF2019" s="82" t="b">
        <f t="shared" si="633"/>
        <v>1</v>
      </c>
    </row>
    <row r="2020" spans="1:32">
      <c r="A2020" s="83" t="s">
        <v>3685</v>
      </c>
      <c r="B2020" s="35" t="s">
        <v>3201</v>
      </c>
      <c r="C2020" s="35" t="s">
        <v>4934</v>
      </c>
      <c r="D2020" s="35" t="s">
        <v>4901</v>
      </c>
      <c r="E2020" s="58" t="str">
        <f t="shared" si="622"/>
        <v>KG-ARI-2001-00238-06142/41326572A</v>
      </c>
      <c r="F2020" s="19" t="s">
        <v>3203</v>
      </c>
      <c r="G2020" s="19" t="s">
        <v>3204</v>
      </c>
      <c r="H2020" s="45">
        <v>43810</v>
      </c>
      <c r="I2020" s="46">
        <v>22</v>
      </c>
      <c r="J2020" s="46">
        <v>88</v>
      </c>
      <c r="K2020" s="67">
        <f t="shared" si="623"/>
        <v>4</v>
      </c>
      <c r="L2020" s="47">
        <v>11.14</v>
      </c>
      <c r="M2020" s="68">
        <f t="shared" si="624"/>
        <v>245.08</v>
      </c>
      <c r="N2020" s="46">
        <v>48</v>
      </c>
      <c r="O2020" s="46">
        <v>28</v>
      </c>
      <c r="P2020" s="46">
        <v>37</v>
      </c>
      <c r="Q2020" s="73">
        <f t="shared" si="625"/>
        <v>0.05</v>
      </c>
      <c r="R2020" s="67">
        <f t="shared" si="626"/>
        <v>1.09</v>
      </c>
      <c r="S2020" s="74">
        <f t="shared" si="627"/>
        <v>0.49</v>
      </c>
      <c r="T2020" s="51">
        <v>43.12</v>
      </c>
      <c r="U2020" s="79" t="s">
        <v>4917</v>
      </c>
      <c r="V2020" s="26">
        <f>IF(E2020="","",SUMIF(OUTBOUND!$G:$G,WMS!E2020,OUTBOUND!$L:$L))</f>
        <v>0</v>
      </c>
      <c r="W2020" s="26">
        <f>IF(E2020="","",SUMIF(OUTBOUND!$G:$G,WMS!E2020,OUTBOUND!$M:$M))</f>
        <v>0</v>
      </c>
      <c r="X2020" s="73">
        <f>IF(E2020="","",SUMIF(OUTBOUND!$G:$G,WMS!E2020,OUTBOUND!$O:$O))</f>
        <v>0</v>
      </c>
      <c r="Y2020" s="73">
        <f>IF(E2020="","",SUMIF(OUTBOUND!$G:$G,WMS!E2020,OUTBOUND!$AC:$AC))</f>
        <v>0</v>
      </c>
      <c r="Z2020" s="73">
        <f>IF(E2020="","",SUMIF(OUTBOUND!$G:$G,WMS!E2020,OUTBOUND!$P:$P))</f>
        <v>0</v>
      </c>
      <c r="AA2020" s="26">
        <f t="shared" si="628"/>
        <v>22</v>
      </c>
      <c r="AB2020" s="26">
        <f t="shared" si="629"/>
        <v>88</v>
      </c>
      <c r="AC2020" s="73">
        <f t="shared" si="630"/>
        <v>245.08</v>
      </c>
      <c r="AD2020" s="73">
        <f t="shared" si="631"/>
        <v>43.12</v>
      </c>
      <c r="AE2020" s="73">
        <f t="shared" si="632"/>
        <v>1.09</v>
      </c>
      <c r="AF2020" s="82" t="b">
        <f t="shared" si="633"/>
        <v>1</v>
      </c>
    </row>
    <row r="2021" spans="1:32">
      <c r="A2021" s="83" t="s">
        <v>3685</v>
      </c>
      <c r="B2021" s="35" t="s">
        <v>3201</v>
      </c>
      <c r="C2021" s="35" t="s">
        <v>4934</v>
      </c>
      <c r="D2021" s="35" t="s">
        <v>4902</v>
      </c>
      <c r="E2021" s="58" t="str">
        <f t="shared" si="622"/>
        <v>KG-ARI-2001-00238-06142/41326572B</v>
      </c>
      <c r="F2021" s="19" t="s">
        <v>3203</v>
      </c>
      <c r="G2021" s="19" t="s">
        <v>3206</v>
      </c>
      <c r="H2021" s="45">
        <v>43810</v>
      </c>
      <c r="J2021" s="46">
        <v>88</v>
      </c>
      <c r="K2021" s="67" t="e">
        <f t="shared" si="623"/>
        <v>#DIV/0!</v>
      </c>
      <c r="L2021" s="47">
        <v>11.14</v>
      </c>
      <c r="M2021" s="68">
        <f t="shared" si="624"/>
        <v>0</v>
      </c>
      <c r="N2021" s="46">
        <v>48</v>
      </c>
      <c r="O2021" s="46">
        <v>28</v>
      </c>
      <c r="P2021" s="46">
        <v>37</v>
      </c>
      <c r="Q2021" s="73">
        <f t="shared" si="625"/>
        <v>0.05</v>
      </c>
      <c r="R2021" s="67">
        <f t="shared" si="626"/>
        <v>0</v>
      </c>
      <c r="S2021" s="74">
        <f t="shared" si="627"/>
        <v>0.695</v>
      </c>
      <c r="T2021" s="51">
        <v>61.16</v>
      </c>
      <c r="U2021" s="79" t="s">
        <v>4917</v>
      </c>
      <c r="V2021" s="26">
        <f>IF(E2021="","",SUMIF(OUTBOUND!$G:$G,WMS!E2021,OUTBOUND!$L:$L))</f>
        <v>0</v>
      </c>
      <c r="W2021" s="26">
        <f>IF(E2021="","",SUMIF(OUTBOUND!$G:$G,WMS!E2021,OUTBOUND!$M:$M))</f>
        <v>0</v>
      </c>
      <c r="X2021" s="73">
        <f>IF(E2021="","",SUMIF(OUTBOUND!$G:$G,WMS!E2021,OUTBOUND!$O:$O))</f>
        <v>0</v>
      </c>
      <c r="Y2021" s="73">
        <f>IF(E2021="","",SUMIF(OUTBOUND!$G:$G,WMS!E2021,OUTBOUND!$AC:$AC))</f>
        <v>0</v>
      </c>
      <c r="Z2021" s="73">
        <f>IF(E2021="","",SUMIF(OUTBOUND!$G:$G,WMS!E2021,OUTBOUND!$P:$P))</f>
        <v>0</v>
      </c>
      <c r="AA2021" s="26" t="str">
        <f t="shared" si="628"/>
        <v/>
      </c>
      <c r="AB2021" s="26">
        <f t="shared" si="629"/>
        <v>88</v>
      </c>
      <c r="AC2021" s="73">
        <f t="shared" si="630"/>
        <v>0</v>
      </c>
      <c r="AD2021" s="73">
        <f t="shared" si="631"/>
        <v>61.16</v>
      </c>
      <c r="AE2021" s="73">
        <f t="shared" si="632"/>
        <v>0</v>
      </c>
      <c r="AF2021" s="82" t="e">
        <f t="shared" si="633"/>
        <v>#DIV/0!</v>
      </c>
    </row>
    <row r="2022" spans="1:32">
      <c r="A2022" s="83" t="s">
        <v>3685</v>
      </c>
      <c r="B2022" s="35" t="s">
        <v>3201</v>
      </c>
      <c r="C2022" s="35" t="s">
        <v>4934</v>
      </c>
      <c r="D2022" s="35" t="s">
        <v>4903</v>
      </c>
      <c r="E2022" s="58" t="str">
        <f t="shared" si="622"/>
        <v>KG-ARI-2001-00238-06142/41326572C</v>
      </c>
      <c r="F2022" s="19" t="s">
        <v>3203</v>
      </c>
      <c r="G2022" s="19" t="s">
        <v>3205</v>
      </c>
      <c r="H2022" s="45">
        <v>43810</v>
      </c>
      <c r="J2022" s="46">
        <v>88</v>
      </c>
      <c r="K2022" s="67" t="e">
        <f t="shared" si="623"/>
        <v>#DIV/0!</v>
      </c>
      <c r="L2022" s="47">
        <v>11.14</v>
      </c>
      <c r="M2022" s="68">
        <f t="shared" si="624"/>
        <v>0</v>
      </c>
      <c r="N2022" s="46">
        <v>48</v>
      </c>
      <c r="O2022" s="46">
        <v>28</v>
      </c>
      <c r="P2022" s="46">
        <v>37</v>
      </c>
      <c r="Q2022" s="73">
        <f t="shared" si="625"/>
        <v>0.05</v>
      </c>
      <c r="R2022" s="67">
        <f t="shared" si="626"/>
        <v>0</v>
      </c>
      <c r="S2022" s="74">
        <f t="shared" si="627"/>
        <v>0.805</v>
      </c>
      <c r="T2022" s="51">
        <v>70.84</v>
      </c>
      <c r="U2022" s="79" t="s">
        <v>4917</v>
      </c>
      <c r="V2022" s="26">
        <f>IF(E2022="","",SUMIF(OUTBOUND!$G:$G,WMS!E2022,OUTBOUND!$L:$L))</f>
        <v>0</v>
      </c>
      <c r="W2022" s="26">
        <f>IF(E2022="","",SUMIF(OUTBOUND!$G:$G,WMS!E2022,OUTBOUND!$M:$M))</f>
        <v>0</v>
      </c>
      <c r="X2022" s="73">
        <f>IF(E2022="","",SUMIF(OUTBOUND!$G:$G,WMS!E2022,OUTBOUND!$O:$O))</f>
        <v>0</v>
      </c>
      <c r="Y2022" s="73">
        <f>IF(E2022="","",SUMIF(OUTBOUND!$G:$G,WMS!E2022,OUTBOUND!$AC:$AC))</f>
        <v>0</v>
      </c>
      <c r="Z2022" s="73">
        <f>IF(E2022="","",SUMIF(OUTBOUND!$G:$G,WMS!E2022,OUTBOUND!$P:$P))</f>
        <v>0</v>
      </c>
      <c r="AA2022" s="26" t="str">
        <f t="shared" si="628"/>
        <v/>
      </c>
      <c r="AB2022" s="26">
        <f t="shared" si="629"/>
        <v>88</v>
      </c>
      <c r="AC2022" s="73">
        <f t="shared" si="630"/>
        <v>0</v>
      </c>
      <c r="AD2022" s="73">
        <f t="shared" si="631"/>
        <v>70.84</v>
      </c>
      <c r="AE2022" s="73">
        <f t="shared" si="632"/>
        <v>0</v>
      </c>
      <c r="AF2022" s="82" t="e">
        <f t="shared" si="633"/>
        <v>#DIV/0!</v>
      </c>
    </row>
    <row r="2023" spans="1:32">
      <c r="A2023" s="83" t="s">
        <v>3685</v>
      </c>
      <c r="B2023" s="35" t="s">
        <v>3201</v>
      </c>
      <c r="C2023" s="35" t="s">
        <v>4934</v>
      </c>
      <c r="D2023" s="35" t="s">
        <v>4904</v>
      </c>
      <c r="E2023" s="58" t="str">
        <f t="shared" si="622"/>
        <v>KG-ARI-2001-00238-06142/41326572D</v>
      </c>
      <c r="F2023" s="19" t="s">
        <v>3203</v>
      </c>
      <c r="G2023" s="19" t="s">
        <v>3207</v>
      </c>
      <c r="H2023" s="45">
        <v>43810</v>
      </c>
      <c r="J2023" s="46">
        <v>88</v>
      </c>
      <c r="K2023" s="67" t="e">
        <f t="shared" si="623"/>
        <v>#DIV/0!</v>
      </c>
      <c r="L2023" s="47">
        <v>11.14</v>
      </c>
      <c r="M2023" s="68">
        <f t="shared" si="624"/>
        <v>0</v>
      </c>
      <c r="N2023" s="46">
        <v>48</v>
      </c>
      <c r="O2023" s="46">
        <v>28</v>
      </c>
      <c r="P2023" s="46">
        <v>37</v>
      </c>
      <c r="Q2023" s="73">
        <f t="shared" si="625"/>
        <v>0.05</v>
      </c>
      <c r="R2023" s="67">
        <f t="shared" si="626"/>
        <v>0</v>
      </c>
      <c r="S2023" s="74">
        <f t="shared" si="627"/>
        <v>0.06</v>
      </c>
      <c r="T2023" s="51">
        <v>5.28</v>
      </c>
      <c r="U2023" s="79" t="s">
        <v>4917</v>
      </c>
      <c r="V2023" s="26">
        <f>IF(E2023="","",SUMIF(OUTBOUND!$G:$G,WMS!E2023,OUTBOUND!$L:$L))</f>
        <v>0</v>
      </c>
      <c r="W2023" s="26">
        <f>IF(E2023="","",SUMIF(OUTBOUND!$G:$G,WMS!E2023,OUTBOUND!$M:$M))</f>
        <v>0</v>
      </c>
      <c r="X2023" s="73">
        <f>IF(E2023="","",SUMIF(OUTBOUND!$G:$G,WMS!E2023,OUTBOUND!$O:$O))</f>
        <v>0</v>
      </c>
      <c r="Y2023" s="73">
        <f>IF(E2023="","",SUMIF(OUTBOUND!$G:$G,WMS!E2023,OUTBOUND!$AC:$AC))</f>
        <v>0</v>
      </c>
      <c r="Z2023" s="73">
        <f>IF(E2023="","",SUMIF(OUTBOUND!$G:$G,WMS!E2023,OUTBOUND!$P:$P))</f>
        <v>0</v>
      </c>
      <c r="AA2023" s="26" t="str">
        <f t="shared" si="628"/>
        <v/>
      </c>
      <c r="AB2023" s="26">
        <f t="shared" si="629"/>
        <v>88</v>
      </c>
      <c r="AC2023" s="73">
        <f t="shared" si="630"/>
        <v>0</v>
      </c>
      <c r="AD2023" s="73">
        <f t="shared" si="631"/>
        <v>5.28</v>
      </c>
      <c r="AE2023" s="73">
        <f t="shared" si="632"/>
        <v>0</v>
      </c>
      <c r="AF2023" s="82" t="e">
        <f t="shared" si="633"/>
        <v>#DIV/0!</v>
      </c>
    </row>
    <row r="2024" spans="1:32">
      <c r="A2024" s="83" t="s">
        <v>3685</v>
      </c>
      <c r="B2024" s="35" t="s">
        <v>3201</v>
      </c>
      <c r="C2024" s="35" t="s">
        <v>4934</v>
      </c>
      <c r="D2024" s="35" t="s">
        <v>4905</v>
      </c>
      <c r="E2024" s="58" t="str">
        <f t="shared" si="622"/>
        <v>KG-ARI-2001-00238-06142/41326572E</v>
      </c>
      <c r="F2024" s="19" t="s">
        <v>3203</v>
      </c>
      <c r="G2024" s="19" t="s">
        <v>3208</v>
      </c>
      <c r="H2024" s="45">
        <v>43810</v>
      </c>
      <c r="J2024" s="46">
        <v>88</v>
      </c>
      <c r="K2024" s="67" t="e">
        <f t="shared" si="623"/>
        <v>#DIV/0!</v>
      </c>
      <c r="L2024" s="47">
        <v>11.14</v>
      </c>
      <c r="M2024" s="68">
        <f t="shared" si="624"/>
        <v>0</v>
      </c>
      <c r="N2024" s="46">
        <v>48</v>
      </c>
      <c r="O2024" s="46">
        <v>28</v>
      </c>
      <c r="P2024" s="46">
        <v>37</v>
      </c>
      <c r="Q2024" s="73">
        <f t="shared" si="625"/>
        <v>0.05</v>
      </c>
      <c r="R2024" s="67">
        <f t="shared" si="626"/>
        <v>0</v>
      </c>
      <c r="S2024" s="74">
        <f t="shared" si="627"/>
        <v>0.07</v>
      </c>
      <c r="T2024" s="51">
        <v>6.16</v>
      </c>
      <c r="U2024" s="79" t="s">
        <v>4917</v>
      </c>
      <c r="V2024" s="26">
        <f>IF(E2024="","",SUMIF(OUTBOUND!$G:$G,WMS!E2024,OUTBOUND!$L:$L))</f>
        <v>0</v>
      </c>
      <c r="W2024" s="26">
        <f>IF(E2024="","",SUMIF(OUTBOUND!$G:$G,WMS!E2024,OUTBOUND!$M:$M))</f>
        <v>0</v>
      </c>
      <c r="X2024" s="73">
        <f>IF(E2024="","",SUMIF(OUTBOUND!$G:$G,WMS!E2024,OUTBOUND!$O:$O))</f>
        <v>0</v>
      </c>
      <c r="Y2024" s="73">
        <f>IF(E2024="","",SUMIF(OUTBOUND!$G:$G,WMS!E2024,OUTBOUND!$AC:$AC))</f>
        <v>0</v>
      </c>
      <c r="Z2024" s="73">
        <f>IF(E2024="","",SUMIF(OUTBOUND!$G:$G,WMS!E2024,OUTBOUND!$P:$P))</f>
        <v>0</v>
      </c>
      <c r="AA2024" s="26" t="str">
        <f t="shared" si="628"/>
        <v/>
      </c>
      <c r="AB2024" s="26">
        <f t="shared" si="629"/>
        <v>88</v>
      </c>
      <c r="AC2024" s="73">
        <f t="shared" si="630"/>
        <v>0</v>
      </c>
      <c r="AD2024" s="73">
        <f t="shared" si="631"/>
        <v>6.16</v>
      </c>
      <c r="AE2024" s="73">
        <f t="shared" si="632"/>
        <v>0</v>
      </c>
      <c r="AF2024" s="82" t="e">
        <f t="shared" si="633"/>
        <v>#DIV/0!</v>
      </c>
    </row>
    <row r="2025" spans="1:32">
      <c r="A2025" s="83" t="s">
        <v>3685</v>
      </c>
      <c r="B2025" s="35" t="s">
        <v>3201</v>
      </c>
      <c r="C2025" s="35" t="s">
        <v>4934</v>
      </c>
      <c r="D2025" s="35" t="s">
        <v>4906</v>
      </c>
      <c r="E2025" s="58" t="str">
        <f t="shared" si="622"/>
        <v>KG-ARI-2001-00238-06142/41326572F</v>
      </c>
      <c r="F2025" s="19" t="s">
        <v>3203</v>
      </c>
      <c r="G2025" s="19" t="s">
        <v>3209</v>
      </c>
      <c r="H2025" s="45">
        <v>43810</v>
      </c>
      <c r="J2025" s="46">
        <v>88</v>
      </c>
      <c r="K2025" s="67" t="e">
        <f t="shared" si="623"/>
        <v>#DIV/0!</v>
      </c>
      <c r="L2025" s="47">
        <v>11.14</v>
      </c>
      <c r="M2025" s="68">
        <f t="shared" si="624"/>
        <v>0</v>
      </c>
      <c r="N2025" s="46">
        <v>48</v>
      </c>
      <c r="O2025" s="46">
        <v>28</v>
      </c>
      <c r="P2025" s="46">
        <v>37</v>
      </c>
      <c r="Q2025" s="73">
        <f t="shared" si="625"/>
        <v>0.05</v>
      </c>
      <c r="R2025" s="67">
        <f t="shared" si="626"/>
        <v>0</v>
      </c>
      <c r="S2025" s="74">
        <f t="shared" si="627"/>
        <v>0.03</v>
      </c>
      <c r="T2025" s="51">
        <v>2.64</v>
      </c>
      <c r="U2025" s="79" t="s">
        <v>4917</v>
      </c>
      <c r="V2025" s="26">
        <f>IF(E2025="","",SUMIF(OUTBOUND!$G:$G,WMS!E2025,OUTBOUND!$L:$L))</f>
        <v>0</v>
      </c>
      <c r="W2025" s="26">
        <f>IF(E2025="","",SUMIF(OUTBOUND!$G:$G,WMS!E2025,OUTBOUND!$M:$M))</f>
        <v>0</v>
      </c>
      <c r="X2025" s="73">
        <f>IF(E2025="","",SUMIF(OUTBOUND!$G:$G,WMS!E2025,OUTBOUND!$O:$O))</f>
        <v>0</v>
      </c>
      <c r="Y2025" s="73">
        <f>IF(E2025="","",SUMIF(OUTBOUND!$G:$G,WMS!E2025,OUTBOUND!$AC:$AC))</f>
        <v>0</v>
      </c>
      <c r="Z2025" s="73">
        <f>IF(E2025="","",SUMIF(OUTBOUND!$G:$G,WMS!E2025,OUTBOUND!$P:$P))</f>
        <v>0</v>
      </c>
      <c r="AA2025" s="26" t="str">
        <f t="shared" si="628"/>
        <v/>
      </c>
      <c r="AB2025" s="26">
        <f t="shared" si="629"/>
        <v>88</v>
      </c>
      <c r="AC2025" s="73">
        <f t="shared" si="630"/>
        <v>0</v>
      </c>
      <c r="AD2025" s="73">
        <f t="shared" si="631"/>
        <v>2.64</v>
      </c>
      <c r="AE2025" s="73">
        <f t="shared" si="632"/>
        <v>0</v>
      </c>
      <c r="AF2025" s="82" t="e">
        <f t="shared" si="633"/>
        <v>#DIV/0!</v>
      </c>
    </row>
    <row r="2026" spans="1:32">
      <c r="A2026" s="83" t="s">
        <v>3685</v>
      </c>
      <c r="B2026" s="35" t="s">
        <v>3201</v>
      </c>
      <c r="C2026" s="35" t="s">
        <v>4934</v>
      </c>
      <c r="D2026" s="35" t="s">
        <v>4907</v>
      </c>
      <c r="E2026" s="58" t="str">
        <f t="shared" si="622"/>
        <v>KG-ARI-2001-00238-06142/41326572G</v>
      </c>
      <c r="F2026" s="19" t="s">
        <v>3203</v>
      </c>
      <c r="G2026" s="19" t="s">
        <v>3210</v>
      </c>
      <c r="H2026" s="45">
        <v>43810</v>
      </c>
      <c r="J2026" s="46">
        <v>88</v>
      </c>
      <c r="K2026" s="67" t="e">
        <f t="shared" si="623"/>
        <v>#DIV/0!</v>
      </c>
      <c r="L2026" s="47">
        <v>11.14</v>
      </c>
      <c r="M2026" s="68">
        <f t="shared" si="624"/>
        <v>0</v>
      </c>
      <c r="N2026" s="46">
        <v>48</v>
      </c>
      <c r="O2026" s="46">
        <v>28</v>
      </c>
      <c r="P2026" s="46">
        <v>37</v>
      </c>
      <c r="Q2026" s="73">
        <f t="shared" si="625"/>
        <v>0.05</v>
      </c>
      <c r="R2026" s="67">
        <f t="shared" si="626"/>
        <v>0</v>
      </c>
      <c r="S2026" s="74">
        <f t="shared" si="627"/>
        <v>0.025</v>
      </c>
      <c r="T2026" s="51">
        <v>2.2</v>
      </c>
      <c r="U2026" s="79" t="s">
        <v>4917</v>
      </c>
      <c r="V2026" s="26">
        <f>IF(E2026="","",SUMIF(OUTBOUND!$G:$G,WMS!E2026,OUTBOUND!$L:$L))</f>
        <v>0</v>
      </c>
      <c r="W2026" s="26">
        <f>IF(E2026="","",SUMIF(OUTBOUND!$G:$G,WMS!E2026,OUTBOUND!$M:$M))</f>
        <v>0</v>
      </c>
      <c r="X2026" s="73">
        <f>IF(E2026="","",SUMIF(OUTBOUND!$G:$G,WMS!E2026,OUTBOUND!$O:$O))</f>
        <v>0</v>
      </c>
      <c r="Y2026" s="73">
        <f>IF(E2026="","",SUMIF(OUTBOUND!$G:$G,WMS!E2026,OUTBOUND!$AC:$AC))</f>
        <v>0</v>
      </c>
      <c r="Z2026" s="73">
        <f>IF(E2026="","",SUMIF(OUTBOUND!$G:$G,WMS!E2026,OUTBOUND!$P:$P))</f>
        <v>0</v>
      </c>
      <c r="AA2026" s="26" t="str">
        <f t="shared" si="628"/>
        <v/>
      </c>
      <c r="AB2026" s="26">
        <f t="shared" si="629"/>
        <v>88</v>
      </c>
      <c r="AC2026" s="73">
        <f t="shared" si="630"/>
        <v>0</v>
      </c>
      <c r="AD2026" s="73">
        <f t="shared" si="631"/>
        <v>2.2</v>
      </c>
      <c r="AE2026" s="73">
        <f t="shared" si="632"/>
        <v>0</v>
      </c>
      <c r="AF2026" s="82" t="e">
        <f t="shared" si="633"/>
        <v>#DIV/0!</v>
      </c>
    </row>
    <row r="2027" spans="1:32">
      <c r="A2027" s="83" t="s">
        <v>3685</v>
      </c>
      <c r="B2027" s="35" t="s">
        <v>3201</v>
      </c>
      <c r="C2027" s="35" t="s">
        <v>4934</v>
      </c>
      <c r="D2027" s="35" t="s">
        <v>4908</v>
      </c>
      <c r="E2027" s="58" t="str">
        <f t="shared" si="622"/>
        <v>KG-ARI-2001-00238-06142/41326572H</v>
      </c>
      <c r="F2027" s="19" t="s">
        <v>3203</v>
      </c>
      <c r="G2027" s="19" t="s">
        <v>3211</v>
      </c>
      <c r="H2027" s="45">
        <v>43810</v>
      </c>
      <c r="J2027" s="46">
        <v>88</v>
      </c>
      <c r="K2027" s="67" t="e">
        <f t="shared" si="623"/>
        <v>#DIV/0!</v>
      </c>
      <c r="L2027" s="47">
        <v>11.14</v>
      </c>
      <c r="M2027" s="68">
        <f t="shared" si="624"/>
        <v>0</v>
      </c>
      <c r="N2027" s="46">
        <v>48</v>
      </c>
      <c r="O2027" s="46">
        <v>28</v>
      </c>
      <c r="P2027" s="46">
        <v>37</v>
      </c>
      <c r="Q2027" s="73">
        <f t="shared" si="625"/>
        <v>0.05</v>
      </c>
      <c r="R2027" s="67">
        <f t="shared" si="626"/>
        <v>0</v>
      </c>
      <c r="S2027" s="74">
        <f t="shared" si="627"/>
        <v>0.055</v>
      </c>
      <c r="T2027" s="51">
        <v>4.84</v>
      </c>
      <c r="U2027" s="79" t="s">
        <v>4917</v>
      </c>
      <c r="V2027" s="26">
        <f>IF(E2027="","",SUMIF(OUTBOUND!$G:$G,WMS!E2027,OUTBOUND!$L:$L))</f>
        <v>0</v>
      </c>
      <c r="W2027" s="26">
        <f>IF(E2027="","",SUMIF(OUTBOUND!$G:$G,WMS!E2027,OUTBOUND!$M:$M))</f>
        <v>0</v>
      </c>
      <c r="X2027" s="73">
        <f>IF(E2027="","",SUMIF(OUTBOUND!$G:$G,WMS!E2027,OUTBOUND!$O:$O))</f>
        <v>0</v>
      </c>
      <c r="Y2027" s="73">
        <f>IF(E2027="","",SUMIF(OUTBOUND!$G:$G,WMS!E2027,OUTBOUND!$AC:$AC))</f>
        <v>0</v>
      </c>
      <c r="Z2027" s="73">
        <f>IF(E2027="","",SUMIF(OUTBOUND!$G:$G,WMS!E2027,OUTBOUND!$P:$P))</f>
        <v>0</v>
      </c>
      <c r="AA2027" s="26" t="str">
        <f t="shared" si="628"/>
        <v/>
      </c>
      <c r="AB2027" s="26">
        <f t="shared" si="629"/>
        <v>88</v>
      </c>
      <c r="AC2027" s="73">
        <f t="shared" si="630"/>
        <v>0</v>
      </c>
      <c r="AD2027" s="73">
        <f t="shared" si="631"/>
        <v>4.84</v>
      </c>
      <c r="AE2027" s="73">
        <f t="shared" si="632"/>
        <v>0</v>
      </c>
      <c r="AF2027" s="82" t="e">
        <f t="shared" si="633"/>
        <v>#DIV/0!</v>
      </c>
    </row>
    <row r="2028" spans="1:32">
      <c r="A2028" s="83" t="s">
        <v>3685</v>
      </c>
      <c r="B2028" s="35" t="s">
        <v>3201</v>
      </c>
      <c r="C2028" s="35" t="s">
        <v>4934</v>
      </c>
      <c r="D2028" s="35" t="s">
        <v>4909</v>
      </c>
      <c r="E2028" s="58" t="str">
        <f t="shared" si="622"/>
        <v>KG-ARI-2001-00238-06142/41326572I</v>
      </c>
      <c r="F2028" s="19" t="s">
        <v>3203</v>
      </c>
      <c r="G2028" s="19" t="s">
        <v>3212</v>
      </c>
      <c r="H2028" s="45">
        <v>43810</v>
      </c>
      <c r="J2028" s="46">
        <v>88</v>
      </c>
      <c r="K2028" s="67" t="e">
        <f t="shared" si="623"/>
        <v>#DIV/0!</v>
      </c>
      <c r="L2028" s="47">
        <v>11.14</v>
      </c>
      <c r="M2028" s="68">
        <f t="shared" si="624"/>
        <v>0</v>
      </c>
      <c r="N2028" s="46">
        <v>48</v>
      </c>
      <c r="O2028" s="46">
        <v>28</v>
      </c>
      <c r="P2028" s="46">
        <v>37</v>
      </c>
      <c r="Q2028" s="73">
        <f t="shared" si="625"/>
        <v>0.05</v>
      </c>
      <c r="R2028" s="67">
        <f t="shared" si="626"/>
        <v>0</v>
      </c>
      <c r="S2028" s="74">
        <f t="shared" si="627"/>
        <v>0.075</v>
      </c>
      <c r="T2028" s="51">
        <v>6.6</v>
      </c>
      <c r="U2028" s="79" t="s">
        <v>4917</v>
      </c>
      <c r="V2028" s="26">
        <f>IF(E2028="","",SUMIF(OUTBOUND!$G:$G,WMS!E2028,OUTBOUND!$L:$L))</f>
        <v>0</v>
      </c>
      <c r="W2028" s="26">
        <f>IF(E2028="","",SUMIF(OUTBOUND!$G:$G,WMS!E2028,OUTBOUND!$M:$M))</f>
        <v>0</v>
      </c>
      <c r="X2028" s="73">
        <f>IF(E2028="","",SUMIF(OUTBOUND!$G:$G,WMS!E2028,OUTBOUND!$O:$O))</f>
        <v>0</v>
      </c>
      <c r="Y2028" s="73">
        <f>IF(E2028="","",SUMIF(OUTBOUND!$G:$G,WMS!E2028,OUTBOUND!$AC:$AC))</f>
        <v>0</v>
      </c>
      <c r="Z2028" s="73">
        <f>IF(E2028="","",SUMIF(OUTBOUND!$G:$G,WMS!E2028,OUTBOUND!$P:$P))</f>
        <v>0</v>
      </c>
      <c r="AA2028" s="26" t="str">
        <f t="shared" si="628"/>
        <v/>
      </c>
      <c r="AB2028" s="26">
        <f t="shared" si="629"/>
        <v>88</v>
      </c>
      <c r="AC2028" s="73">
        <f t="shared" si="630"/>
        <v>0</v>
      </c>
      <c r="AD2028" s="73">
        <f t="shared" si="631"/>
        <v>6.6</v>
      </c>
      <c r="AE2028" s="73">
        <f t="shared" si="632"/>
        <v>0</v>
      </c>
      <c r="AF2028" s="82" t="e">
        <f t="shared" si="633"/>
        <v>#DIV/0!</v>
      </c>
    </row>
    <row r="2029" spans="1:32">
      <c r="A2029" s="83" t="s">
        <v>3685</v>
      </c>
      <c r="B2029" s="35" t="s">
        <v>3201</v>
      </c>
      <c r="C2029" s="35" t="s">
        <v>4934</v>
      </c>
      <c r="D2029" s="35" t="s">
        <v>4907</v>
      </c>
      <c r="E2029" s="58" t="str">
        <f t="shared" ref="E2029:E2081" si="634">IF(D2029="","",C2029&amp;"/"&amp;D2029)</f>
        <v>KG-ARI-2001-00238-06142/41326572G</v>
      </c>
      <c r="F2029" s="19" t="s">
        <v>3203</v>
      </c>
      <c r="G2029" s="19" t="s">
        <v>3213</v>
      </c>
      <c r="H2029" s="45">
        <v>43810</v>
      </c>
      <c r="J2029" s="46">
        <v>88</v>
      </c>
      <c r="K2029" s="67" t="e">
        <f t="shared" ref="K2029:K2081" si="635">IF(J2029="","",J2029/I2029)</f>
        <v>#DIV/0!</v>
      </c>
      <c r="L2029" s="47">
        <v>11.14</v>
      </c>
      <c r="M2029" s="68">
        <f t="shared" ref="M2029:M2081" si="636">IF(L2029="","",ROUND(I2029*L2029,3))</f>
        <v>0</v>
      </c>
      <c r="N2029" s="46">
        <v>48</v>
      </c>
      <c r="O2029" s="46">
        <v>28</v>
      </c>
      <c r="P2029" s="46">
        <v>37</v>
      </c>
      <c r="Q2029" s="73">
        <f t="shared" ref="Q2029:Q2081" si="637">IF(P2029="","",ROUND(N2029*O2029*P2029/1000000,3))</f>
        <v>0.05</v>
      </c>
      <c r="R2029" s="67">
        <f t="shared" ref="R2029:R2081" si="638">IF(Q2029="","",ROUND(N2029*O2029*P2029/1000000*I2029,2))</f>
        <v>0</v>
      </c>
      <c r="S2029" s="74">
        <f t="shared" ref="S2029:S2081" si="639">IF(T2029="","",T2029/J2029)</f>
        <v>0.02</v>
      </c>
      <c r="T2029" s="51">
        <v>1.76</v>
      </c>
      <c r="U2029" s="79" t="s">
        <v>4917</v>
      </c>
      <c r="V2029" s="26">
        <f>IF(E2029="","",SUMIF(OUTBOUND!$G:$G,WMS!E2029,OUTBOUND!$L:$L))</f>
        <v>0</v>
      </c>
      <c r="W2029" s="26">
        <f>IF(E2029="","",SUMIF(OUTBOUND!$G:$G,WMS!E2029,OUTBOUND!$M:$M))</f>
        <v>0</v>
      </c>
      <c r="X2029" s="73">
        <f>IF(E2029="","",SUMIF(OUTBOUND!$G:$G,WMS!E2029,OUTBOUND!$O:$O))</f>
        <v>0</v>
      </c>
      <c r="Y2029" s="73">
        <f>IF(E2029="","",SUMIF(OUTBOUND!$G:$G,WMS!E2029,OUTBOUND!$AC:$AC))</f>
        <v>0</v>
      </c>
      <c r="Z2029" s="73">
        <f>IF(E2029="","",SUMIF(OUTBOUND!$G:$G,WMS!E2029,OUTBOUND!$P:$P))</f>
        <v>0</v>
      </c>
      <c r="AA2029" s="26" t="str">
        <f t="shared" ref="AA2029:AA2081" si="640">IF(I2029="","",I2029-V2029)</f>
        <v/>
      </c>
      <c r="AB2029" s="26">
        <f t="shared" ref="AB2029:AB2081" si="641">IF(J2029="","",J2029-W2029)</f>
        <v>88</v>
      </c>
      <c r="AC2029" s="73">
        <f t="shared" ref="AC2029:AC2081" si="642">IF(M2029="","",M2029-X2029)</f>
        <v>0</v>
      </c>
      <c r="AD2029" s="73">
        <f t="shared" ref="AD2029:AD2081" si="643">IF(T2029="","",T2029-Y2029)</f>
        <v>1.76</v>
      </c>
      <c r="AE2029" s="73">
        <f t="shared" ref="AE2029:AE2081" si="644">IF(R2029="","",R2029-Z2029)</f>
        <v>0</v>
      </c>
      <c r="AF2029" s="82" t="e">
        <f t="shared" ref="AF2029:AF2081" si="645">IF(AB2029="","",EXACT(K2029,AB2029/AA2029))</f>
        <v>#DIV/0!</v>
      </c>
    </row>
    <row r="2030" spans="1:32">
      <c r="A2030" s="83" t="s">
        <v>3685</v>
      </c>
      <c r="B2030" s="35" t="s">
        <v>3201</v>
      </c>
      <c r="C2030" s="35" t="s">
        <v>4934</v>
      </c>
      <c r="D2030" s="35" t="s">
        <v>4911</v>
      </c>
      <c r="E2030" s="58" t="str">
        <f t="shared" si="634"/>
        <v>KG-ARI-2001-00238-06142/41326572K</v>
      </c>
      <c r="F2030" s="19" t="s">
        <v>3203</v>
      </c>
      <c r="G2030" s="19" t="s">
        <v>3214</v>
      </c>
      <c r="H2030" s="45">
        <v>43810</v>
      </c>
      <c r="J2030" s="46">
        <v>88</v>
      </c>
      <c r="K2030" s="67" t="e">
        <f t="shared" si="635"/>
        <v>#DIV/0!</v>
      </c>
      <c r="L2030" s="47">
        <v>11.14</v>
      </c>
      <c r="M2030" s="68">
        <f t="shared" si="636"/>
        <v>0</v>
      </c>
      <c r="N2030" s="46">
        <v>48</v>
      </c>
      <c r="O2030" s="46">
        <v>28</v>
      </c>
      <c r="P2030" s="46">
        <v>37</v>
      </c>
      <c r="Q2030" s="73">
        <f t="shared" si="637"/>
        <v>0.05</v>
      </c>
      <c r="R2030" s="67">
        <f t="shared" si="638"/>
        <v>0</v>
      </c>
      <c r="S2030" s="74">
        <f t="shared" si="639"/>
        <v>0.08</v>
      </c>
      <c r="T2030" s="51">
        <v>7.04</v>
      </c>
      <c r="U2030" s="79" t="s">
        <v>4917</v>
      </c>
      <c r="V2030" s="26">
        <f>IF(E2030="","",SUMIF(OUTBOUND!$G:$G,WMS!E2030,OUTBOUND!$L:$L))</f>
        <v>0</v>
      </c>
      <c r="W2030" s="26">
        <f>IF(E2030="","",SUMIF(OUTBOUND!$G:$G,WMS!E2030,OUTBOUND!$M:$M))</f>
        <v>0</v>
      </c>
      <c r="X2030" s="73">
        <f>IF(E2030="","",SUMIF(OUTBOUND!$G:$G,WMS!E2030,OUTBOUND!$O:$O))</f>
        <v>0</v>
      </c>
      <c r="Y2030" s="73">
        <f>IF(E2030="","",SUMIF(OUTBOUND!$G:$G,WMS!E2030,OUTBOUND!$AC:$AC))</f>
        <v>0</v>
      </c>
      <c r="Z2030" s="73">
        <f>IF(E2030="","",SUMIF(OUTBOUND!$G:$G,WMS!E2030,OUTBOUND!$P:$P))</f>
        <v>0</v>
      </c>
      <c r="AA2030" s="26" t="str">
        <f t="shared" si="640"/>
        <v/>
      </c>
      <c r="AB2030" s="26">
        <f t="shared" si="641"/>
        <v>88</v>
      </c>
      <c r="AC2030" s="73">
        <f t="shared" si="642"/>
        <v>0</v>
      </c>
      <c r="AD2030" s="73">
        <f t="shared" si="643"/>
        <v>7.04</v>
      </c>
      <c r="AE2030" s="73">
        <f t="shared" si="644"/>
        <v>0</v>
      </c>
      <c r="AF2030" s="82" t="e">
        <f t="shared" si="645"/>
        <v>#DIV/0!</v>
      </c>
    </row>
    <row r="2031" spans="1:32">
      <c r="A2031" s="43" t="s">
        <v>3685</v>
      </c>
      <c r="B2031" s="19" t="s">
        <v>3201</v>
      </c>
      <c r="C2031" s="19" t="s">
        <v>4934</v>
      </c>
      <c r="D2031" s="19">
        <v>41168356</v>
      </c>
      <c r="E2031" s="58" t="str">
        <f t="shared" si="634"/>
        <v>KG-ARI-2001-00238-06142/41168356</v>
      </c>
      <c r="F2031" s="19" t="s">
        <v>3203</v>
      </c>
      <c r="G2031" s="19" t="s">
        <v>3215</v>
      </c>
      <c r="H2031" s="45">
        <v>43810</v>
      </c>
      <c r="I2031" s="46">
        <v>19</v>
      </c>
      <c r="J2031" s="46">
        <v>456</v>
      </c>
      <c r="K2031" s="67">
        <f t="shared" si="635"/>
        <v>24</v>
      </c>
      <c r="L2031" s="47">
        <v>2.38</v>
      </c>
      <c r="M2031" s="68">
        <f t="shared" si="636"/>
        <v>45.22</v>
      </c>
      <c r="N2031" s="46">
        <v>27</v>
      </c>
      <c r="O2031" s="46">
        <v>23</v>
      </c>
      <c r="P2031" s="46">
        <v>28</v>
      </c>
      <c r="Q2031" s="73">
        <f t="shared" si="637"/>
        <v>0.017</v>
      </c>
      <c r="R2031" s="67">
        <f t="shared" si="638"/>
        <v>0.33</v>
      </c>
      <c r="S2031" s="74">
        <f t="shared" si="639"/>
        <v>0.0833333333333333</v>
      </c>
      <c r="T2031" s="51">
        <v>38</v>
      </c>
      <c r="U2031" s="79" t="s">
        <v>4917</v>
      </c>
      <c r="V2031" s="26">
        <f>IF(E2031="","",SUMIF(OUTBOUND!$G:$G,WMS!E2031,OUTBOUND!$L:$L))</f>
        <v>0</v>
      </c>
      <c r="W2031" s="26">
        <f>IF(E2031="","",SUMIF(OUTBOUND!$G:$G,WMS!E2031,OUTBOUND!$M:$M))</f>
        <v>0</v>
      </c>
      <c r="X2031" s="73">
        <f>IF(E2031="","",SUMIF(OUTBOUND!$G:$G,WMS!E2031,OUTBOUND!$O:$O))</f>
        <v>0</v>
      </c>
      <c r="Y2031" s="73">
        <f>IF(E2031="","",SUMIF(OUTBOUND!$G:$G,WMS!E2031,OUTBOUND!$AC:$AC))</f>
        <v>0</v>
      </c>
      <c r="Z2031" s="73">
        <f>IF(E2031="","",SUMIF(OUTBOUND!$G:$G,WMS!E2031,OUTBOUND!$P:$P))</f>
        <v>0</v>
      </c>
      <c r="AA2031" s="26">
        <f t="shared" si="640"/>
        <v>19</v>
      </c>
      <c r="AB2031" s="26">
        <f t="shared" si="641"/>
        <v>456</v>
      </c>
      <c r="AC2031" s="73">
        <f t="shared" si="642"/>
        <v>45.22</v>
      </c>
      <c r="AD2031" s="73">
        <f t="shared" si="643"/>
        <v>38</v>
      </c>
      <c r="AE2031" s="73">
        <f t="shared" si="644"/>
        <v>0.33</v>
      </c>
      <c r="AF2031" s="82" t="b">
        <f t="shared" si="645"/>
        <v>1</v>
      </c>
    </row>
    <row r="2032" spans="1:32">
      <c r="A2032" s="43" t="s">
        <v>3685</v>
      </c>
      <c r="B2032" s="19" t="s">
        <v>3201</v>
      </c>
      <c r="C2032" s="19" t="s">
        <v>4934</v>
      </c>
      <c r="D2032" s="19">
        <v>42116608</v>
      </c>
      <c r="E2032" s="58" t="str">
        <f t="shared" si="634"/>
        <v>KG-ARI-2001-00238-06142/42116608</v>
      </c>
      <c r="F2032" s="19" t="s">
        <v>3203</v>
      </c>
      <c r="G2032" s="19" t="s">
        <v>3216</v>
      </c>
      <c r="H2032" s="45">
        <v>43810</v>
      </c>
      <c r="I2032" s="46">
        <v>1</v>
      </c>
      <c r="J2032" s="46">
        <v>6</v>
      </c>
      <c r="K2032" s="67">
        <f t="shared" si="635"/>
        <v>6</v>
      </c>
      <c r="L2032" s="47">
        <v>1.36</v>
      </c>
      <c r="M2032" s="68">
        <f t="shared" si="636"/>
        <v>1.36</v>
      </c>
      <c r="N2032" s="46">
        <v>32</v>
      </c>
      <c r="O2032" s="46">
        <v>23.5</v>
      </c>
      <c r="P2032" s="46">
        <v>10</v>
      </c>
      <c r="Q2032" s="73">
        <f t="shared" si="637"/>
        <v>0.008</v>
      </c>
      <c r="R2032" s="67">
        <f t="shared" si="638"/>
        <v>0.01</v>
      </c>
      <c r="S2032" s="74">
        <f t="shared" si="639"/>
        <v>0.191666666666667</v>
      </c>
      <c r="T2032" s="51">
        <v>1.15</v>
      </c>
      <c r="U2032" s="79" t="s">
        <v>4917</v>
      </c>
      <c r="V2032" s="26">
        <f>IF(E2032="","",SUMIF(OUTBOUND!$G:$G,WMS!E2032,OUTBOUND!$L:$L))</f>
        <v>0</v>
      </c>
      <c r="W2032" s="26">
        <f>IF(E2032="","",SUMIF(OUTBOUND!$G:$G,WMS!E2032,OUTBOUND!$M:$M))</f>
        <v>0</v>
      </c>
      <c r="X2032" s="73">
        <f>IF(E2032="","",SUMIF(OUTBOUND!$G:$G,WMS!E2032,OUTBOUND!$O:$O))</f>
        <v>0</v>
      </c>
      <c r="Y2032" s="73">
        <f>IF(E2032="","",SUMIF(OUTBOUND!$G:$G,WMS!E2032,OUTBOUND!$AC:$AC))</f>
        <v>0</v>
      </c>
      <c r="Z2032" s="73">
        <f>IF(E2032="","",SUMIF(OUTBOUND!$G:$G,WMS!E2032,OUTBOUND!$P:$P))</f>
        <v>0</v>
      </c>
      <c r="AA2032" s="26">
        <f t="shared" si="640"/>
        <v>1</v>
      </c>
      <c r="AB2032" s="26">
        <f t="shared" si="641"/>
        <v>6</v>
      </c>
      <c r="AC2032" s="73">
        <f t="shared" si="642"/>
        <v>1.36</v>
      </c>
      <c r="AD2032" s="73">
        <f t="shared" si="643"/>
        <v>1.15</v>
      </c>
      <c r="AE2032" s="73">
        <f t="shared" si="644"/>
        <v>0.01</v>
      </c>
      <c r="AF2032" s="82" t="b">
        <f t="shared" si="645"/>
        <v>1</v>
      </c>
    </row>
    <row r="2033" spans="5:32">
      <c r="E2033" s="58" t="str">
        <f t="shared" si="634"/>
        <v/>
      </c>
      <c r="K2033" s="67" t="str">
        <f t="shared" si="635"/>
        <v/>
      </c>
      <c r="M2033" s="68" t="str">
        <f t="shared" si="636"/>
        <v/>
      </c>
      <c r="Q2033" s="73" t="str">
        <f t="shared" si="637"/>
        <v/>
      </c>
      <c r="R2033" s="67" t="str">
        <f t="shared" si="638"/>
        <v/>
      </c>
      <c r="S2033" s="74" t="str">
        <f t="shared" si="639"/>
        <v/>
      </c>
      <c r="V2033" s="26" t="str">
        <f>IF(E2033="","",SUMIF(OUTBOUND!$G:$G,WMS!E2033,OUTBOUND!$L:$L))</f>
        <v/>
      </c>
      <c r="W2033" s="26" t="str">
        <f>IF(E2033="","",SUMIF(OUTBOUND!$G:$G,WMS!E2033,OUTBOUND!$M:$M))</f>
        <v/>
      </c>
      <c r="X2033" s="73" t="str">
        <f>IF(E2033="","",SUMIF(OUTBOUND!$G:$G,WMS!E2033,OUTBOUND!$O:$O))</f>
        <v/>
      </c>
      <c r="Y2033" s="73" t="str">
        <f>IF(E2033="","",SUMIF(OUTBOUND!$G:$G,WMS!E2033,OUTBOUND!$AC:$AC))</f>
        <v/>
      </c>
      <c r="Z2033" s="73" t="str">
        <f>IF(E2033="","",SUMIF(OUTBOUND!$G:$G,WMS!E2033,OUTBOUND!$P:$P))</f>
        <v/>
      </c>
      <c r="AA2033" s="26" t="str">
        <f t="shared" si="640"/>
        <v/>
      </c>
      <c r="AB2033" s="26" t="str">
        <f t="shared" si="641"/>
        <v/>
      </c>
      <c r="AC2033" s="73" t="str">
        <f t="shared" si="642"/>
        <v/>
      </c>
      <c r="AD2033" s="73" t="str">
        <f t="shared" si="643"/>
        <v/>
      </c>
      <c r="AE2033" s="73" t="str">
        <f t="shared" si="644"/>
        <v/>
      </c>
      <c r="AF2033" s="82" t="str">
        <f t="shared" si="645"/>
        <v/>
      </c>
    </row>
    <row r="2034" spans="5:32">
      <c r="E2034" s="58" t="str">
        <f t="shared" si="634"/>
        <v/>
      </c>
      <c r="K2034" s="67" t="str">
        <f t="shared" si="635"/>
        <v/>
      </c>
      <c r="M2034" s="68" t="str">
        <f t="shared" si="636"/>
        <v/>
      </c>
      <c r="Q2034" s="73" t="str">
        <f t="shared" si="637"/>
        <v/>
      </c>
      <c r="R2034" s="67" t="str">
        <f t="shared" si="638"/>
        <v/>
      </c>
      <c r="S2034" s="74" t="str">
        <f t="shared" si="639"/>
        <v/>
      </c>
      <c r="V2034" s="26" t="str">
        <f>IF(E2034="","",SUMIF(OUTBOUND!$G:$G,WMS!E2034,OUTBOUND!$L:$L))</f>
        <v/>
      </c>
      <c r="W2034" s="26" t="str">
        <f>IF(E2034="","",SUMIF(OUTBOUND!$G:$G,WMS!E2034,OUTBOUND!$M:$M))</f>
        <v/>
      </c>
      <c r="X2034" s="73" t="str">
        <f>IF(E2034="","",SUMIF(OUTBOUND!$G:$G,WMS!E2034,OUTBOUND!$O:$O))</f>
        <v/>
      </c>
      <c r="Y2034" s="73" t="str">
        <f>IF(E2034="","",SUMIF(OUTBOUND!$G:$G,WMS!E2034,OUTBOUND!$AC:$AC))</f>
        <v/>
      </c>
      <c r="Z2034" s="73" t="str">
        <f>IF(E2034="","",SUMIF(OUTBOUND!$G:$G,WMS!E2034,OUTBOUND!$P:$P))</f>
        <v/>
      </c>
      <c r="AA2034" s="26" t="str">
        <f t="shared" si="640"/>
        <v/>
      </c>
      <c r="AB2034" s="26" t="str">
        <f t="shared" si="641"/>
        <v/>
      </c>
      <c r="AC2034" s="73" t="str">
        <f t="shared" si="642"/>
        <v/>
      </c>
      <c r="AD2034" s="73" t="str">
        <f t="shared" si="643"/>
        <v/>
      </c>
      <c r="AE2034" s="73" t="str">
        <f t="shared" si="644"/>
        <v/>
      </c>
      <c r="AF2034" s="82" t="str">
        <f t="shared" si="645"/>
        <v/>
      </c>
    </row>
    <row r="2035" spans="5:32">
      <c r="E2035" s="58" t="str">
        <f t="shared" si="634"/>
        <v/>
      </c>
      <c r="K2035" s="67" t="str">
        <f t="shared" si="635"/>
        <v/>
      </c>
      <c r="M2035" s="68" t="str">
        <f t="shared" si="636"/>
        <v/>
      </c>
      <c r="Q2035" s="73" t="str">
        <f t="shared" si="637"/>
        <v/>
      </c>
      <c r="R2035" s="67" t="str">
        <f t="shared" si="638"/>
        <v/>
      </c>
      <c r="S2035" s="74" t="str">
        <f t="shared" si="639"/>
        <v/>
      </c>
      <c r="V2035" s="26" t="str">
        <f>IF(E2035="","",SUMIF(OUTBOUND!$G:$G,WMS!E2035,OUTBOUND!$L:$L))</f>
        <v/>
      </c>
      <c r="W2035" s="26" t="str">
        <f>IF(E2035="","",SUMIF(OUTBOUND!$G:$G,WMS!E2035,OUTBOUND!$M:$M))</f>
        <v/>
      </c>
      <c r="X2035" s="73" t="str">
        <f>IF(E2035="","",SUMIF(OUTBOUND!$G:$G,WMS!E2035,OUTBOUND!$O:$O))</f>
        <v/>
      </c>
      <c r="Y2035" s="73" t="str">
        <f>IF(E2035="","",SUMIF(OUTBOUND!$G:$G,WMS!E2035,OUTBOUND!$AC:$AC))</f>
        <v/>
      </c>
      <c r="Z2035" s="73" t="str">
        <f>IF(E2035="","",SUMIF(OUTBOUND!$G:$G,WMS!E2035,OUTBOUND!$P:$P))</f>
        <v/>
      </c>
      <c r="AA2035" s="26" t="str">
        <f t="shared" si="640"/>
        <v/>
      </c>
      <c r="AB2035" s="26" t="str">
        <f t="shared" si="641"/>
        <v/>
      </c>
      <c r="AC2035" s="73" t="str">
        <f t="shared" si="642"/>
        <v/>
      </c>
      <c r="AD2035" s="73" t="str">
        <f t="shared" si="643"/>
        <v/>
      </c>
      <c r="AE2035" s="73" t="str">
        <f t="shared" si="644"/>
        <v/>
      </c>
      <c r="AF2035" s="82" t="str">
        <f t="shared" si="645"/>
        <v/>
      </c>
    </row>
    <row r="2036" spans="5:32">
      <c r="E2036" s="58" t="str">
        <f t="shared" si="634"/>
        <v/>
      </c>
      <c r="K2036" s="67" t="str">
        <f t="shared" si="635"/>
        <v/>
      </c>
      <c r="M2036" s="68" t="str">
        <f t="shared" si="636"/>
        <v/>
      </c>
      <c r="Q2036" s="73" t="str">
        <f t="shared" si="637"/>
        <v/>
      </c>
      <c r="R2036" s="67" t="str">
        <f t="shared" si="638"/>
        <v/>
      </c>
      <c r="S2036" s="74" t="str">
        <f t="shared" si="639"/>
        <v/>
      </c>
      <c r="V2036" s="26" t="str">
        <f>IF(E2036="","",SUMIF(OUTBOUND!$G:$G,WMS!E2036,OUTBOUND!$L:$L))</f>
        <v/>
      </c>
      <c r="W2036" s="26" t="str">
        <f>IF(E2036="","",SUMIF(OUTBOUND!$G:$G,WMS!E2036,OUTBOUND!$M:$M))</f>
        <v/>
      </c>
      <c r="X2036" s="73" t="str">
        <f>IF(E2036="","",SUMIF(OUTBOUND!$G:$G,WMS!E2036,OUTBOUND!$O:$O))</f>
        <v/>
      </c>
      <c r="Y2036" s="73" t="str">
        <f>IF(E2036="","",SUMIF(OUTBOUND!$G:$G,WMS!E2036,OUTBOUND!$AC:$AC))</f>
        <v/>
      </c>
      <c r="Z2036" s="73" t="str">
        <f>IF(E2036="","",SUMIF(OUTBOUND!$G:$G,WMS!E2036,OUTBOUND!$P:$P))</f>
        <v/>
      </c>
      <c r="AA2036" s="26" t="str">
        <f t="shared" si="640"/>
        <v/>
      </c>
      <c r="AB2036" s="26" t="str">
        <f t="shared" si="641"/>
        <v/>
      </c>
      <c r="AC2036" s="73" t="str">
        <f t="shared" si="642"/>
        <v/>
      </c>
      <c r="AD2036" s="73" t="str">
        <f t="shared" si="643"/>
        <v/>
      </c>
      <c r="AE2036" s="73" t="str">
        <f t="shared" si="644"/>
        <v/>
      </c>
      <c r="AF2036" s="82" t="str">
        <f t="shared" si="645"/>
        <v/>
      </c>
    </row>
    <row r="2037" spans="5:32">
      <c r="E2037" s="58" t="str">
        <f t="shared" si="634"/>
        <v/>
      </c>
      <c r="K2037" s="67" t="str">
        <f t="shared" si="635"/>
        <v/>
      </c>
      <c r="M2037" s="68" t="str">
        <f t="shared" si="636"/>
        <v/>
      </c>
      <c r="Q2037" s="73" t="str">
        <f t="shared" si="637"/>
        <v/>
      </c>
      <c r="R2037" s="67" t="str">
        <f t="shared" si="638"/>
        <v/>
      </c>
      <c r="S2037" s="74" t="str">
        <f t="shared" si="639"/>
        <v/>
      </c>
      <c r="V2037" s="26" t="str">
        <f>IF(E2037="","",SUMIF(OUTBOUND!$G:$G,WMS!E2037,OUTBOUND!$L:$L))</f>
        <v/>
      </c>
      <c r="W2037" s="26" t="str">
        <f>IF(E2037="","",SUMIF(OUTBOUND!$G:$G,WMS!E2037,OUTBOUND!$M:$M))</f>
        <v/>
      </c>
      <c r="X2037" s="73" t="str">
        <f>IF(E2037="","",SUMIF(OUTBOUND!$G:$G,WMS!E2037,OUTBOUND!$O:$O))</f>
        <v/>
      </c>
      <c r="Y2037" s="73" t="str">
        <f>IF(E2037="","",SUMIF(OUTBOUND!$G:$G,WMS!E2037,OUTBOUND!$AC:$AC))</f>
        <v/>
      </c>
      <c r="Z2037" s="73" t="str">
        <f>IF(E2037="","",SUMIF(OUTBOUND!$G:$G,WMS!E2037,OUTBOUND!$P:$P))</f>
        <v/>
      </c>
      <c r="AA2037" s="26" t="str">
        <f t="shared" si="640"/>
        <v/>
      </c>
      <c r="AB2037" s="26" t="str">
        <f t="shared" si="641"/>
        <v/>
      </c>
      <c r="AC2037" s="73" t="str">
        <f t="shared" si="642"/>
        <v/>
      </c>
      <c r="AD2037" s="73" t="str">
        <f t="shared" si="643"/>
        <v/>
      </c>
      <c r="AE2037" s="73" t="str">
        <f t="shared" si="644"/>
        <v/>
      </c>
      <c r="AF2037" s="82" t="str">
        <f t="shared" si="645"/>
        <v/>
      </c>
    </row>
    <row r="2038" spans="5:32">
      <c r="E2038" s="58" t="str">
        <f t="shared" si="634"/>
        <v/>
      </c>
      <c r="K2038" s="67" t="str">
        <f t="shared" si="635"/>
        <v/>
      </c>
      <c r="M2038" s="68" t="str">
        <f t="shared" si="636"/>
        <v/>
      </c>
      <c r="Q2038" s="73" t="str">
        <f t="shared" si="637"/>
        <v/>
      </c>
      <c r="R2038" s="67" t="str">
        <f t="shared" si="638"/>
        <v/>
      </c>
      <c r="S2038" s="74" t="str">
        <f t="shared" si="639"/>
        <v/>
      </c>
      <c r="V2038" s="26" t="str">
        <f>IF(E2038="","",SUMIF(OUTBOUND!$G:$G,WMS!E2038,OUTBOUND!$L:$L))</f>
        <v/>
      </c>
      <c r="W2038" s="26" t="str">
        <f>IF(E2038="","",SUMIF(OUTBOUND!$G:$G,WMS!E2038,OUTBOUND!$M:$M))</f>
        <v/>
      </c>
      <c r="X2038" s="73" t="str">
        <f>IF(E2038="","",SUMIF(OUTBOUND!$G:$G,WMS!E2038,OUTBOUND!$O:$O))</f>
        <v/>
      </c>
      <c r="Y2038" s="73" t="str">
        <f>IF(E2038="","",SUMIF(OUTBOUND!$G:$G,WMS!E2038,OUTBOUND!$AC:$AC))</f>
        <v/>
      </c>
      <c r="Z2038" s="73" t="str">
        <f>IF(E2038="","",SUMIF(OUTBOUND!$G:$G,WMS!E2038,OUTBOUND!$P:$P))</f>
        <v/>
      </c>
      <c r="AA2038" s="26" t="str">
        <f t="shared" si="640"/>
        <v/>
      </c>
      <c r="AB2038" s="26" t="str">
        <f t="shared" si="641"/>
        <v/>
      </c>
      <c r="AC2038" s="73" t="str">
        <f t="shared" si="642"/>
        <v/>
      </c>
      <c r="AD2038" s="73" t="str">
        <f t="shared" si="643"/>
        <v/>
      </c>
      <c r="AE2038" s="73" t="str">
        <f t="shared" si="644"/>
        <v/>
      </c>
      <c r="AF2038" s="82" t="str">
        <f t="shared" si="645"/>
        <v/>
      </c>
    </row>
    <row r="2039" spans="5:32">
      <c r="E2039" s="58" t="str">
        <f t="shared" si="634"/>
        <v/>
      </c>
      <c r="K2039" s="67" t="str">
        <f t="shared" si="635"/>
        <v/>
      </c>
      <c r="M2039" s="68" t="str">
        <f t="shared" si="636"/>
        <v/>
      </c>
      <c r="Q2039" s="73" t="str">
        <f t="shared" si="637"/>
        <v/>
      </c>
      <c r="R2039" s="67" t="str">
        <f t="shared" si="638"/>
        <v/>
      </c>
      <c r="S2039" s="74" t="str">
        <f t="shared" si="639"/>
        <v/>
      </c>
      <c r="V2039" s="26" t="str">
        <f>IF(E2039="","",SUMIF(OUTBOUND!$G:$G,WMS!E2039,OUTBOUND!$L:$L))</f>
        <v/>
      </c>
      <c r="W2039" s="26" t="str">
        <f>IF(E2039="","",SUMIF(OUTBOUND!$G:$G,WMS!E2039,OUTBOUND!$M:$M))</f>
        <v/>
      </c>
      <c r="X2039" s="73" t="str">
        <f>IF(E2039="","",SUMIF(OUTBOUND!$G:$G,WMS!E2039,OUTBOUND!$O:$O))</f>
        <v/>
      </c>
      <c r="Y2039" s="73" t="str">
        <f>IF(E2039="","",SUMIF(OUTBOUND!$G:$G,WMS!E2039,OUTBOUND!$AC:$AC))</f>
        <v/>
      </c>
      <c r="Z2039" s="73" t="str">
        <f>IF(E2039="","",SUMIF(OUTBOUND!$G:$G,WMS!E2039,OUTBOUND!$P:$P))</f>
        <v/>
      </c>
      <c r="AA2039" s="26" t="str">
        <f t="shared" si="640"/>
        <v/>
      </c>
      <c r="AB2039" s="26" t="str">
        <f t="shared" si="641"/>
        <v/>
      </c>
      <c r="AC2039" s="73" t="str">
        <f t="shared" si="642"/>
        <v/>
      </c>
      <c r="AD2039" s="73" t="str">
        <f t="shared" si="643"/>
        <v/>
      </c>
      <c r="AE2039" s="73" t="str">
        <f t="shared" si="644"/>
        <v/>
      </c>
      <c r="AF2039" s="82" t="str">
        <f t="shared" si="645"/>
        <v/>
      </c>
    </row>
    <row r="2040" spans="5:32">
      <c r="E2040" s="58" t="str">
        <f t="shared" si="634"/>
        <v/>
      </c>
      <c r="K2040" s="67" t="str">
        <f t="shared" si="635"/>
        <v/>
      </c>
      <c r="M2040" s="68" t="str">
        <f t="shared" si="636"/>
        <v/>
      </c>
      <c r="Q2040" s="73" t="str">
        <f t="shared" si="637"/>
        <v/>
      </c>
      <c r="R2040" s="67" t="str">
        <f t="shared" si="638"/>
        <v/>
      </c>
      <c r="S2040" s="74" t="str">
        <f t="shared" si="639"/>
        <v/>
      </c>
      <c r="V2040" s="26" t="str">
        <f>IF(E2040="","",SUMIF(OUTBOUND!$G:$G,WMS!E2040,OUTBOUND!$L:$L))</f>
        <v/>
      </c>
      <c r="W2040" s="26" t="str">
        <f>IF(E2040="","",SUMIF(OUTBOUND!$G:$G,WMS!E2040,OUTBOUND!$M:$M))</f>
        <v/>
      </c>
      <c r="X2040" s="73" t="str">
        <f>IF(E2040="","",SUMIF(OUTBOUND!$G:$G,WMS!E2040,OUTBOUND!$O:$O))</f>
        <v/>
      </c>
      <c r="Y2040" s="73" t="str">
        <f>IF(E2040="","",SUMIF(OUTBOUND!$G:$G,WMS!E2040,OUTBOUND!$AC:$AC))</f>
        <v/>
      </c>
      <c r="Z2040" s="73" t="str">
        <f>IF(E2040="","",SUMIF(OUTBOUND!$G:$G,WMS!E2040,OUTBOUND!$P:$P))</f>
        <v/>
      </c>
      <c r="AA2040" s="26" t="str">
        <f t="shared" si="640"/>
        <v/>
      </c>
      <c r="AB2040" s="26" t="str">
        <f t="shared" si="641"/>
        <v/>
      </c>
      <c r="AC2040" s="73" t="str">
        <f t="shared" si="642"/>
        <v/>
      </c>
      <c r="AD2040" s="73" t="str">
        <f t="shared" si="643"/>
        <v/>
      </c>
      <c r="AE2040" s="73" t="str">
        <f t="shared" si="644"/>
        <v/>
      </c>
      <c r="AF2040" s="82" t="str">
        <f t="shared" si="645"/>
        <v/>
      </c>
    </row>
    <row r="2041" spans="5:32">
      <c r="E2041" s="58" t="str">
        <f t="shared" si="634"/>
        <v/>
      </c>
      <c r="K2041" s="67" t="str">
        <f t="shared" si="635"/>
        <v/>
      </c>
      <c r="M2041" s="68" t="str">
        <f t="shared" si="636"/>
        <v/>
      </c>
      <c r="Q2041" s="73" t="str">
        <f t="shared" si="637"/>
        <v/>
      </c>
      <c r="R2041" s="67" t="str">
        <f t="shared" si="638"/>
        <v/>
      </c>
      <c r="S2041" s="74" t="str">
        <f t="shared" si="639"/>
        <v/>
      </c>
      <c r="V2041" s="26" t="str">
        <f>IF(E2041="","",SUMIF(OUTBOUND!$G:$G,WMS!E2041,OUTBOUND!$L:$L))</f>
        <v/>
      </c>
      <c r="W2041" s="26" t="str">
        <f>IF(E2041="","",SUMIF(OUTBOUND!$G:$G,WMS!E2041,OUTBOUND!$M:$M))</f>
        <v/>
      </c>
      <c r="X2041" s="73" t="str">
        <f>IF(E2041="","",SUMIF(OUTBOUND!$G:$G,WMS!E2041,OUTBOUND!$O:$O))</f>
        <v/>
      </c>
      <c r="Y2041" s="73" t="str">
        <f>IF(E2041="","",SUMIF(OUTBOUND!$G:$G,WMS!E2041,OUTBOUND!$AC:$AC))</f>
        <v/>
      </c>
      <c r="Z2041" s="73" t="str">
        <f>IF(E2041="","",SUMIF(OUTBOUND!$G:$G,WMS!E2041,OUTBOUND!$P:$P))</f>
        <v/>
      </c>
      <c r="AA2041" s="26" t="str">
        <f t="shared" si="640"/>
        <v/>
      </c>
      <c r="AB2041" s="26" t="str">
        <f t="shared" si="641"/>
        <v/>
      </c>
      <c r="AC2041" s="73" t="str">
        <f t="shared" si="642"/>
        <v/>
      </c>
      <c r="AD2041" s="73" t="str">
        <f t="shared" si="643"/>
        <v/>
      </c>
      <c r="AE2041" s="73" t="str">
        <f t="shared" si="644"/>
        <v/>
      </c>
      <c r="AF2041" s="82" t="str">
        <f t="shared" si="645"/>
        <v/>
      </c>
    </row>
    <row r="2042" spans="5:32">
      <c r="E2042" s="58" t="str">
        <f t="shared" si="634"/>
        <v/>
      </c>
      <c r="K2042" s="67" t="str">
        <f t="shared" si="635"/>
        <v/>
      </c>
      <c r="M2042" s="68" t="str">
        <f t="shared" si="636"/>
        <v/>
      </c>
      <c r="Q2042" s="73" t="str">
        <f t="shared" si="637"/>
        <v/>
      </c>
      <c r="R2042" s="67" t="str">
        <f t="shared" si="638"/>
        <v/>
      </c>
      <c r="S2042" s="74" t="str">
        <f t="shared" si="639"/>
        <v/>
      </c>
      <c r="V2042" s="26" t="str">
        <f>IF(E2042="","",SUMIF(OUTBOUND!$G:$G,WMS!E2042,OUTBOUND!$L:$L))</f>
        <v/>
      </c>
      <c r="W2042" s="26" t="str">
        <f>IF(E2042="","",SUMIF(OUTBOUND!$G:$G,WMS!E2042,OUTBOUND!$M:$M))</f>
        <v/>
      </c>
      <c r="X2042" s="73" t="str">
        <f>IF(E2042="","",SUMIF(OUTBOUND!$G:$G,WMS!E2042,OUTBOUND!$O:$O))</f>
        <v/>
      </c>
      <c r="Y2042" s="73" t="str">
        <f>IF(E2042="","",SUMIF(OUTBOUND!$G:$G,WMS!E2042,OUTBOUND!$AC:$AC))</f>
        <v/>
      </c>
      <c r="Z2042" s="73" t="str">
        <f>IF(E2042="","",SUMIF(OUTBOUND!$G:$G,WMS!E2042,OUTBOUND!$P:$P))</f>
        <v/>
      </c>
      <c r="AA2042" s="26" t="str">
        <f t="shared" si="640"/>
        <v/>
      </c>
      <c r="AB2042" s="26" t="str">
        <f t="shared" si="641"/>
        <v/>
      </c>
      <c r="AC2042" s="73" t="str">
        <f t="shared" si="642"/>
        <v/>
      </c>
      <c r="AD2042" s="73" t="str">
        <f t="shared" si="643"/>
        <v/>
      </c>
      <c r="AE2042" s="73" t="str">
        <f t="shared" si="644"/>
        <v/>
      </c>
      <c r="AF2042" s="82" t="str">
        <f t="shared" si="645"/>
        <v/>
      </c>
    </row>
    <row r="2043" spans="5:32">
      <c r="E2043" s="58" t="str">
        <f t="shared" si="634"/>
        <v/>
      </c>
      <c r="K2043" s="67" t="str">
        <f t="shared" si="635"/>
        <v/>
      </c>
      <c r="M2043" s="68" t="str">
        <f t="shared" si="636"/>
        <v/>
      </c>
      <c r="Q2043" s="73" t="str">
        <f t="shared" si="637"/>
        <v/>
      </c>
      <c r="R2043" s="67" t="str">
        <f t="shared" si="638"/>
        <v/>
      </c>
      <c r="S2043" s="74" t="str">
        <f t="shared" si="639"/>
        <v/>
      </c>
      <c r="V2043" s="26" t="str">
        <f>IF(E2043="","",SUMIF(OUTBOUND!$G:$G,WMS!E2043,OUTBOUND!$L:$L))</f>
        <v/>
      </c>
      <c r="W2043" s="26" t="str">
        <f>IF(E2043="","",SUMIF(OUTBOUND!$G:$G,WMS!E2043,OUTBOUND!$M:$M))</f>
        <v/>
      </c>
      <c r="X2043" s="73" t="str">
        <f>IF(E2043="","",SUMIF(OUTBOUND!$G:$G,WMS!E2043,OUTBOUND!$O:$O))</f>
        <v/>
      </c>
      <c r="Y2043" s="73" t="str">
        <f>IF(E2043="","",SUMIF(OUTBOUND!$G:$G,WMS!E2043,OUTBOUND!$AC:$AC))</f>
        <v/>
      </c>
      <c r="Z2043" s="73" t="str">
        <f>IF(E2043="","",SUMIF(OUTBOUND!$G:$G,WMS!E2043,OUTBOUND!$P:$P))</f>
        <v/>
      </c>
      <c r="AA2043" s="26" t="str">
        <f t="shared" si="640"/>
        <v/>
      </c>
      <c r="AB2043" s="26" t="str">
        <f t="shared" si="641"/>
        <v/>
      </c>
      <c r="AC2043" s="73" t="str">
        <f t="shared" si="642"/>
        <v/>
      </c>
      <c r="AD2043" s="73" t="str">
        <f t="shared" si="643"/>
        <v/>
      </c>
      <c r="AE2043" s="73" t="str">
        <f t="shared" si="644"/>
        <v/>
      </c>
      <c r="AF2043" s="82" t="str">
        <f t="shared" si="645"/>
        <v/>
      </c>
    </row>
    <row r="2044" spans="5:32">
      <c r="E2044" s="58" t="str">
        <f t="shared" si="634"/>
        <v/>
      </c>
      <c r="K2044" s="67" t="str">
        <f t="shared" si="635"/>
        <v/>
      </c>
      <c r="M2044" s="68" t="str">
        <f t="shared" si="636"/>
        <v/>
      </c>
      <c r="Q2044" s="73" t="str">
        <f t="shared" si="637"/>
        <v/>
      </c>
      <c r="R2044" s="67" t="str">
        <f t="shared" si="638"/>
        <v/>
      </c>
      <c r="S2044" s="74" t="str">
        <f t="shared" si="639"/>
        <v/>
      </c>
      <c r="V2044" s="26" t="str">
        <f>IF(E2044="","",SUMIF(OUTBOUND!$G:$G,WMS!E2044,OUTBOUND!$L:$L))</f>
        <v/>
      </c>
      <c r="W2044" s="26" t="str">
        <f>IF(E2044="","",SUMIF(OUTBOUND!$G:$G,WMS!E2044,OUTBOUND!$M:$M))</f>
        <v/>
      </c>
      <c r="X2044" s="73" t="str">
        <f>IF(E2044="","",SUMIF(OUTBOUND!$G:$G,WMS!E2044,OUTBOUND!$O:$O))</f>
        <v/>
      </c>
      <c r="Y2044" s="73" t="str">
        <f>IF(E2044="","",SUMIF(OUTBOUND!$G:$G,WMS!E2044,OUTBOUND!$AC:$AC))</f>
        <v/>
      </c>
      <c r="Z2044" s="73" t="str">
        <f>IF(E2044="","",SUMIF(OUTBOUND!$G:$G,WMS!E2044,OUTBOUND!$P:$P))</f>
        <v/>
      </c>
      <c r="AA2044" s="26" t="str">
        <f t="shared" si="640"/>
        <v/>
      </c>
      <c r="AB2044" s="26" t="str">
        <f t="shared" si="641"/>
        <v/>
      </c>
      <c r="AC2044" s="73" t="str">
        <f t="shared" si="642"/>
        <v/>
      </c>
      <c r="AD2044" s="73" t="str">
        <f t="shared" si="643"/>
        <v/>
      </c>
      <c r="AE2044" s="73" t="str">
        <f t="shared" si="644"/>
        <v/>
      </c>
      <c r="AF2044" s="82" t="str">
        <f t="shared" si="645"/>
        <v/>
      </c>
    </row>
    <row r="2045" spans="5:32">
      <c r="E2045" s="58" t="str">
        <f t="shared" si="634"/>
        <v/>
      </c>
      <c r="K2045" s="67" t="str">
        <f t="shared" si="635"/>
        <v/>
      </c>
      <c r="M2045" s="68" t="str">
        <f t="shared" si="636"/>
        <v/>
      </c>
      <c r="Q2045" s="73" t="str">
        <f t="shared" si="637"/>
        <v/>
      </c>
      <c r="R2045" s="67" t="str">
        <f t="shared" si="638"/>
        <v/>
      </c>
      <c r="S2045" s="74" t="str">
        <f t="shared" si="639"/>
        <v/>
      </c>
      <c r="V2045" s="26" t="str">
        <f>IF(E2045="","",SUMIF(OUTBOUND!$G:$G,WMS!E2045,OUTBOUND!$L:$L))</f>
        <v/>
      </c>
      <c r="W2045" s="26" t="str">
        <f>IF(E2045="","",SUMIF(OUTBOUND!$G:$G,WMS!E2045,OUTBOUND!$M:$M))</f>
        <v/>
      </c>
      <c r="X2045" s="73" t="str">
        <f>IF(E2045="","",SUMIF(OUTBOUND!$G:$G,WMS!E2045,OUTBOUND!$O:$O))</f>
        <v/>
      </c>
      <c r="Y2045" s="73" t="str">
        <f>IF(E2045="","",SUMIF(OUTBOUND!$G:$G,WMS!E2045,OUTBOUND!$AC:$AC))</f>
        <v/>
      </c>
      <c r="Z2045" s="73" t="str">
        <f>IF(E2045="","",SUMIF(OUTBOUND!$G:$G,WMS!E2045,OUTBOUND!$P:$P))</f>
        <v/>
      </c>
      <c r="AA2045" s="26" t="str">
        <f t="shared" si="640"/>
        <v/>
      </c>
      <c r="AB2045" s="26" t="str">
        <f t="shared" si="641"/>
        <v/>
      </c>
      <c r="AC2045" s="73" t="str">
        <f t="shared" si="642"/>
        <v/>
      </c>
      <c r="AD2045" s="73" t="str">
        <f t="shared" si="643"/>
        <v/>
      </c>
      <c r="AE2045" s="73" t="str">
        <f t="shared" si="644"/>
        <v/>
      </c>
      <c r="AF2045" s="82" t="str">
        <f t="shared" si="645"/>
        <v/>
      </c>
    </row>
    <row r="2046" spans="5:32">
      <c r="E2046" s="58" t="str">
        <f t="shared" si="634"/>
        <v/>
      </c>
      <c r="K2046" s="67" t="str">
        <f t="shared" si="635"/>
        <v/>
      </c>
      <c r="M2046" s="68" t="str">
        <f t="shared" si="636"/>
        <v/>
      </c>
      <c r="Q2046" s="73" t="str">
        <f t="shared" si="637"/>
        <v/>
      </c>
      <c r="R2046" s="67" t="str">
        <f t="shared" si="638"/>
        <v/>
      </c>
      <c r="S2046" s="74" t="str">
        <f t="shared" si="639"/>
        <v/>
      </c>
      <c r="V2046" s="26" t="str">
        <f>IF(E2046="","",SUMIF(OUTBOUND!$G:$G,WMS!E2046,OUTBOUND!$L:$L))</f>
        <v/>
      </c>
      <c r="W2046" s="26" t="str">
        <f>IF(E2046="","",SUMIF(OUTBOUND!$G:$G,WMS!E2046,OUTBOUND!$M:$M))</f>
        <v/>
      </c>
      <c r="X2046" s="73" t="str">
        <f>IF(E2046="","",SUMIF(OUTBOUND!$G:$G,WMS!E2046,OUTBOUND!$O:$O))</f>
        <v/>
      </c>
      <c r="Y2046" s="73" t="str">
        <f>IF(E2046="","",SUMIF(OUTBOUND!$G:$G,WMS!E2046,OUTBOUND!$AC:$AC))</f>
        <v/>
      </c>
      <c r="Z2046" s="73" t="str">
        <f>IF(E2046="","",SUMIF(OUTBOUND!$G:$G,WMS!E2046,OUTBOUND!$P:$P))</f>
        <v/>
      </c>
      <c r="AA2046" s="26" t="str">
        <f t="shared" si="640"/>
        <v/>
      </c>
      <c r="AB2046" s="26" t="str">
        <f t="shared" si="641"/>
        <v/>
      </c>
      <c r="AC2046" s="73" t="str">
        <f t="shared" si="642"/>
        <v/>
      </c>
      <c r="AD2046" s="73" t="str">
        <f t="shared" si="643"/>
        <v/>
      </c>
      <c r="AE2046" s="73" t="str">
        <f t="shared" si="644"/>
        <v/>
      </c>
      <c r="AF2046" s="82" t="str">
        <f t="shared" si="645"/>
        <v/>
      </c>
    </row>
    <row r="2047" spans="5:32">
      <c r="E2047" s="58" t="str">
        <f t="shared" si="634"/>
        <v/>
      </c>
      <c r="K2047" s="67" t="str">
        <f t="shared" si="635"/>
        <v/>
      </c>
      <c r="M2047" s="68" t="str">
        <f t="shared" si="636"/>
        <v/>
      </c>
      <c r="Q2047" s="73" t="str">
        <f t="shared" si="637"/>
        <v/>
      </c>
      <c r="R2047" s="67" t="str">
        <f t="shared" si="638"/>
        <v/>
      </c>
      <c r="S2047" s="74" t="str">
        <f t="shared" si="639"/>
        <v/>
      </c>
      <c r="V2047" s="26" t="str">
        <f>IF(E2047="","",SUMIF(OUTBOUND!$G:$G,WMS!E2047,OUTBOUND!$L:$L))</f>
        <v/>
      </c>
      <c r="W2047" s="26" t="str">
        <f>IF(E2047="","",SUMIF(OUTBOUND!$G:$G,WMS!E2047,OUTBOUND!$M:$M))</f>
        <v/>
      </c>
      <c r="X2047" s="73" t="str">
        <f>IF(E2047="","",SUMIF(OUTBOUND!$G:$G,WMS!E2047,OUTBOUND!$O:$O))</f>
        <v/>
      </c>
      <c r="Y2047" s="73" t="str">
        <f>IF(E2047="","",SUMIF(OUTBOUND!$G:$G,WMS!E2047,OUTBOUND!$AC:$AC))</f>
        <v/>
      </c>
      <c r="Z2047" s="73" t="str">
        <f>IF(E2047="","",SUMIF(OUTBOUND!$G:$G,WMS!E2047,OUTBOUND!$P:$P))</f>
        <v/>
      </c>
      <c r="AA2047" s="26" t="str">
        <f t="shared" si="640"/>
        <v/>
      </c>
      <c r="AB2047" s="26" t="str">
        <f t="shared" si="641"/>
        <v/>
      </c>
      <c r="AC2047" s="73" t="str">
        <f t="shared" si="642"/>
        <v/>
      </c>
      <c r="AD2047" s="73" t="str">
        <f t="shared" si="643"/>
        <v/>
      </c>
      <c r="AE2047" s="73" t="str">
        <f t="shared" si="644"/>
        <v/>
      </c>
      <c r="AF2047" s="82" t="str">
        <f t="shared" si="645"/>
        <v/>
      </c>
    </row>
    <row r="2048" spans="5:32">
      <c r="E2048" s="58" t="str">
        <f t="shared" si="634"/>
        <v/>
      </c>
      <c r="K2048" s="67" t="str">
        <f t="shared" si="635"/>
        <v/>
      </c>
      <c r="M2048" s="68" t="str">
        <f t="shared" si="636"/>
        <v/>
      </c>
      <c r="Q2048" s="73" t="str">
        <f t="shared" si="637"/>
        <v/>
      </c>
      <c r="R2048" s="67" t="str">
        <f t="shared" si="638"/>
        <v/>
      </c>
      <c r="S2048" s="74" t="str">
        <f t="shared" si="639"/>
        <v/>
      </c>
      <c r="V2048" s="26" t="str">
        <f>IF(E2048="","",SUMIF(OUTBOUND!$G:$G,WMS!E2048,OUTBOUND!$L:$L))</f>
        <v/>
      </c>
      <c r="W2048" s="26" t="str">
        <f>IF(E2048="","",SUMIF(OUTBOUND!$G:$G,WMS!E2048,OUTBOUND!$M:$M))</f>
        <v/>
      </c>
      <c r="X2048" s="73" t="str">
        <f>IF(E2048="","",SUMIF(OUTBOUND!$G:$G,WMS!E2048,OUTBOUND!$O:$O))</f>
        <v/>
      </c>
      <c r="Y2048" s="73" t="str">
        <f>IF(E2048="","",SUMIF(OUTBOUND!$G:$G,WMS!E2048,OUTBOUND!$AC:$AC))</f>
        <v/>
      </c>
      <c r="Z2048" s="73" t="str">
        <f>IF(E2048="","",SUMIF(OUTBOUND!$G:$G,WMS!E2048,OUTBOUND!$P:$P))</f>
        <v/>
      </c>
      <c r="AA2048" s="26" t="str">
        <f t="shared" si="640"/>
        <v/>
      </c>
      <c r="AB2048" s="26" t="str">
        <f t="shared" si="641"/>
        <v/>
      </c>
      <c r="AC2048" s="73" t="str">
        <f t="shared" si="642"/>
        <v/>
      </c>
      <c r="AD2048" s="73" t="str">
        <f t="shared" si="643"/>
        <v/>
      </c>
      <c r="AE2048" s="73" t="str">
        <f t="shared" si="644"/>
        <v/>
      </c>
      <c r="AF2048" s="82" t="str">
        <f t="shared" si="645"/>
        <v/>
      </c>
    </row>
    <row r="2049" spans="5:32">
      <c r="E2049" s="58" t="str">
        <f t="shared" si="634"/>
        <v/>
      </c>
      <c r="K2049" s="67" t="str">
        <f t="shared" si="635"/>
        <v/>
      </c>
      <c r="M2049" s="68" t="str">
        <f t="shared" si="636"/>
        <v/>
      </c>
      <c r="Q2049" s="73" t="str">
        <f t="shared" si="637"/>
        <v/>
      </c>
      <c r="R2049" s="67" t="str">
        <f t="shared" si="638"/>
        <v/>
      </c>
      <c r="S2049" s="74" t="str">
        <f t="shared" si="639"/>
        <v/>
      </c>
      <c r="V2049" s="26" t="str">
        <f>IF(E2049="","",SUMIF(OUTBOUND!$G:$G,WMS!E2049,OUTBOUND!$L:$L))</f>
        <v/>
      </c>
      <c r="W2049" s="26" t="str">
        <f>IF(E2049="","",SUMIF(OUTBOUND!$G:$G,WMS!E2049,OUTBOUND!$M:$M))</f>
        <v/>
      </c>
      <c r="X2049" s="73" t="str">
        <f>IF(E2049="","",SUMIF(OUTBOUND!$G:$G,WMS!E2049,OUTBOUND!$O:$O))</f>
        <v/>
      </c>
      <c r="Y2049" s="73" t="str">
        <f>IF(E2049="","",SUMIF(OUTBOUND!$G:$G,WMS!E2049,OUTBOUND!$AC:$AC))</f>
        <v/>
      </c>
      <c r="Z2049" s="73" t="str">
        <f>IF(E2049="","",SUMIF(OUTBOUND!$G:$G,WMS!E2049,OUTBOUND!$P:$P))</f>
        <v/>
      </c>
      <c r="AA2049" s="26" t="str">
        <f t="shared" si="640"/>
        <v/>
      </c>
      <c r="AB2049" s="26" t="str">
        <f t="shared" si="641"/>
        <v/>
      </c>
      <c r="AC2049" s="73" t="str">
        <f t="shared" si="642"/>
        <v/>
      </c>
      <c r="AD2049" s="73" t="str">
        <f t="shared" si="643"/>
        <v/>
      </c>
      <c r="AE2049" s="73" t="str">
        <f t="shared" si="644"/>
        <v/>
      </c>
      <c r="AF2049" s="82" t="str">
        <f t="shared" si="645"/>
        <v/>
      </c>
    </row>
    <row r="2050" spans="5:32">
      <c r="E2050" s="58" t="str">
        <f t="shared" si="634"/>
        <v/>
      </c>
      <c r="K2050" s="67" t="str">
        <f t="shared" si="635"/>
        <v/>
      </c>
      <c r="M2050" s="68" t="str">
        <f t="shared" si="636"/>
        <v/>
      </c>
      <c r="Q2050" s="73" t="str">
        <f t="shared" si="637"/>
        <v/>
      </c>
      <c r="R2050" s="67" t="str">
        <f t="shared" si="638"/>
        <v/>
      </c>
      <c r="S2050" s="74" t="str">
        <f t="shared" si="639"/>
        <v/>
      </c>
      <c r="V2050" s="26" t="str">
        <f>IF(E2050="","",SUMIF(OUTBOUND!$G:$G,WMS!E2050,OUTBOUND!$L:$L))</f>
        <v/>
      </c>
      <c r="W2050" s="26" t="str">
        <f>IF(E2050="","",SUMIF(OUTBOUND!$G:$G,WMS!E2050,OUTBOUND!$M:$M))</f>
        <v/>
      </c>
      <c r="X2050" s="73" t="str">
        <f>IF(E2050="","",SUMIF(OUTBOUND!$G:$G,WMS!E2050,OUTBOUND!$O:$O))</f>
        <v/>
      </c>
      <c r="Y2050" s="73" t="str">
        <f>IF(E2050="","",SUMIF(OUTBOUND!$G:$G,WMS!E2050,OUTBOUND!$AC:$AC))</f>
        <v/>
      </c>
      <c r="Z2050" s="73" t="str">
        <f>IF(E2050="","",SUMIF(OUTBOUND!$G:$G,WMS!E2050,OUTBOUND!$P:$P))</f>
        <v/>
      </c>
      <c r="AA2050" s="26" t="str">
        <f t="shared" si="640"/>
        <v/>
      </c>
      <c r="AB2050" s="26" t="str">
        <f t="shared" si="641"/>
        <v/>
      </c>
      <c r="AC2050" s="73" t="str">
        <f t="shared" si="642"/>
        <v/>
      </c>
      <c r="AD2050" s="73" t="str">
        <f t="shared" si="643"/>
        <v/>
      </c>
      <c r="AE2050" s="73" t="str">
        <f t="shared" si="644"/>
        <v/>
      </c>
      <c r="AF2050" s="82" t="str">
        <f t="shared" si="645"/>
        <v/>
      </c>
    </row>
    <row r="2051" spans="5:32">
      <c r="E2051" s="58" t="str">
        <f t="shared" si="634"/>
        <v/>
      </c>
      <c r="K2051" s="67" t="str">
        <f t="shared" si="635"/>
        <v/>
      </c>
      <c r="M2051" s="68" t="str">
        <f t="shared" si="636"/>
        <v/>
      </c>
      <c r="Q2051" s="73" t="str">
        <f t="shared" si="637"/>
        <v/>
      </c>
      <c r="R2051" s="67" t="str">
        <f t="shared" si="638"/>
        <v/>
      </c>
      <c r="S2051" s="74" t="str">
        <f t="shared" si="639"/>
        <v/>
      </c>
      <c r="V2051" s="26" t="str">
        <f>IF(E2051="","",SUMIF(OUTBOUND!$G:$G,WMS!E2051,OUTBOUND!$L:$L))</f>
        <v/>
      </c>
      <c r="W2051" s="26" t="str">
        <f>IF(E2051="","",SUMIF(OUTBOUND!$G:$G,WMS!E2051,OUTBOUND!$M:$M))</f>
        <v/>
      </c>
      <c r="X2051" s="73" t="str">
        <f>IF(E2051="","",SUMIF(OUTBOUND!$G:$G,WMS!E2051,OUTBOUND!$O:$O))</f>
        <v/>
      </c>
      <c r="Y2051" s="73" t="str">
        <f>IF(E2051="","",SUMIF(OUTBOUND!$G:$G,WMS!E2051,OUTBOUND!$AC:$AC))</f>
        <v/>
      </c>
      <c r="Z2051" s="73" t="str">
        <f>IF(E2051="","",SUMIF(OUTBOUND!$G:$G,WMS!E2051,OUTBOUND!$P:$P))</f>
        <v/>
      </c>
      <c r="AA2051" s="26" t="str">
        <f t="shared" si="640"/>
        <v/>
      </c>
      <c r="AB2051" s="26" t="str">
        <f t="shared" si="641"/>
        <v/>
      </c>
      <c r="AC2051" s="73" t="str">
        <f t="shared" si="642"/>
        <v/>
      </c>
      <c r="AD2051" s="73" t="str">
        <f t="shared" si="643"/>
        <v/>
      </c>
      <c r="AE2051" s="73" t="str">
        <f t="shared" si="644"/>
        <v/>
      </c>
      <c r="AF2051" s="82" t="str">
        <f t="shared" si="645"/>
        <v/>
      </c>
    </row>
    <row r="2052" spans="5:32">
      <c r="E2052" s="58" t="str">
        <f t="shared" si="634"/>
        <v/>
      </c>
      <c r="K2052" s="67" t="str">
        <f t="shared" si="635"/>
        <v/>
      </c>
      <c r="M2052" s="68" t="str">
        <f t="shared" si="636"/>
        <v/>
      </c>
      <c r="Q2052" s="73" t="str">
        <f t="shared" si="637"/>
        <v/>
      </c>
      <c r="R2052" s="67" t="str">
        <f t="shared" si="638"/>
        <v/>
      </c>
      <c r="S2052" s="74" t="str">
        <f t="shared" si="639"/>
        <v/>
      </c>
      <c r="V2052" s="26" t="str">
        <f>IF(E2052="","",SUMIF(OUTBOUND!$G:$G,WMS!E2052,OUTBOUND!$L:$L))</f>
        <v/>
      </c>
      <c r="W2052" s="26" t="str">
        <f>IF(E2052="","",SUMIF(OUTBOUND!$G:$G,WMS!E2052,OUTBOUND!$M:$M))</f>
        <v/>
      </c>
      <c r="X2052" s="73" t="str">
        <f>IF(E2052="","",SUMIF(OUTBOUND!$G:$G,WMS!E2052,OUTBOUND!$O:$O))</f>
        <v/>
      </c>
      <c r="Y2052" s="73" t="str">
        <f>IF(E2052="","",SUMIF(OUTBOUND!$G:$G,WMS!E2052,OUTBOUND!$AC:$AC))</f>
        <v/>
      </c>
      <c r="Z2052" s="73" t="str">
        <f>IF(E2052="","",SUMIF(OUTBOUND!$G:$G,WMS!E2052,OUTBOUND!$P:$P))</f>
        <v/>
      </c>
      <c r="AA2052" s="26" t="str">
        <f t="shared" si="640"/>
        <v/>
      </c>
      <c r="AB2052" s="26" t="str">
        <f t="shared" si="641"/>
        <v/>
      </c>
      <c r="AC2052" s="73" t="str">
        <f t="shared" si="642"/>
        <v/>
      </c>
      <c r="AD2052" s="73" t="str">
        <f t="shared" si="643"/>
        <v/>
      </c>
      <c r="AE2052" s="73" t="str">
        <f t="shared" si="644"/>
        <v/>
      </c>
      <c r="AF2052" s="82" t="str">
        <f t="shared" si="645"/>
        <v/>
      </c>
    </row>
    <row r="2053" spans="5:32">
      <c r="E2053" s="58" t="str">
        <f t="shared" si="634"/>
        <v/>
      </c>
      <c r="K2053" s="67" t="str">
        <f t="shared" si="635"/>
        <v/>
      </c>
      <c r="M2053" s="68" t="str">
        <f t="shared" si="636"/>
        <v/>
      </c>
      <c r="Q2053" s="73" t="str">
        <f t="shared" si="637"/>
        <v/>
      </c>
      <c r="R2053" s="67" t="str">
        <f t="shared" si="638"/>
        <v/>
      </c>
      <c r="S2053" s="74" t="str">
        <f t="shared" si="639"/>
        <v/>
      </c>
      <c r="V2053" s="26" t="str">
        <f>IF(E2053="","",SUMIF(OUTBOUND!$G:$G,WMS!E2053,OUTBOUND!$L:$L))</f>
        <v/>
      </c>
      <c r="W2053" s="26" t="str">
        <f>IF(E2053="","",SUMIF(OUTBOUND!$G:$G,WMS!E2053,OUTBOUND!$M:$M))</f>
        <v/>
      </c>
      <c r="X2053" s="73" t="str">
        <f>IF(E2053="","",SUMIF(OUTBOUND!$G:$G,WMS!E2053,OUTBOUND!$O:$O))</f>
        <v/>
      </c>
      <c r="Y2053" s="73" t="str">
        <f>IF(E2053="","",SUMIF(OUTBOUND!$G:$G,WMS!E2053,OUTBOUND!$AC:$AC))</f>
        <v/>
      </c>
      <c r="Z2053" s="73" t="str">
        <f>IF(E2053="","",SUMIF(OUTBOUND!$G:$G,WMS!E2053,OUTBOUND!$P:$P))</f>
        <v/>
      </c>
      <c r="AA2053" s="26" t="str">
        <f t="shared" si="640"/>
        <v/>
      </c>
      <c r="AB2053" s="26" t="str">
        <f t="shared" si="641"/>
        <v/>
      </c>
      <c r="AC2053" s="73" t="str">
        <f t="shared" si="642"/>
        <v/>
      </c>
      <c r="AD2053" s="73" t="str">
        <f t="shared" si="643"/>
        <v/>
      </c>
      <c r="AE2053" s="73" t="str">
        <f t="shared" si="644"/>
        <v/>
      </c>
      <c r="AF2053" s="82" t="str">
        <f t="shared" si="645"/>
        <v/>
      </c>
    </row>
    <row r="2054" spans="5:32">
      <c r="E2054" s="58" t="str">
        <f t="shared" si="634"/>
        <v/>
      </c>
      <c r="K2054" s="67" t="str">
        <f t="shared" si="635"/>
        <v/>
      </c>
      <c r="M2054" s="68" t="str">
        <f t="shared" si="636"/>
        <v/>
      </c>
      <c r="Q2054" s="73" t="str">
        <f t="shared" si="637"/>
        <v/>
      </c>
      <c r="R2054" s="67" t="str">
        <f t="shared" si="638"/>
        <v/>
      </c>
      <c r="S2054" s="74" t="str">
        <f t="shared" si="639"/>
        <v/>
      </c>
      <c r="V2054" s="26" t="str">
        <f>IF(E2054="","",SUMIF(OUTBOUND!$G:$G,WMS!E2054,OUTBOUND!$L:$L))</f>
        <v/>
      </c>
      <c r="W2054" s="26" t="str">
        <f>IF(E2054="","",SUMIF(OUTBOUND!$G:$G,WMS!E2054,OUTBOUND!$M:$M))</f>
        <v/>
      </c>
      <c r="X2054" s="73" t="str">
        <f>IF(E2054="","",SUMIF(OUTBOUND!$G:$G,WMS!E2054,OUTBOUND!$O:$O))</f>
        <v/>
      </c>
      <c r="Y2054" s="73" t="str">
        <f>IF(E2054="","",SUMIF(OUTBOUND!$G:$G,WMS!E2054,OUTBOUND!$AC:$AC))</f>
        <v/>
      </c>
      <c r="Z2054" s="73" t="str">
        <f>IF(E2054="","",SUMIF(OUTBOUND!$G:$G,WMS!E2054,OUTBOUND!$P:$P))</f>
        <v/>
      </c>
      <c r="AA2054" s="26" t="str">
        <f t="shared" si="640"/>
        <v/>
      </c>
      <c r="AB2054" s="26" t="str">
        <f t="shared" si="641"/>
        <v/>
      </c>
      <c r="AC2054" s="73" t="str">
        <f t="shared" si="642"/>
        <v/>
      </c>
      <c r="AD2054" s="73" t="str">
        <f t="shared" si="643"/>
        <v/>
      </c>
      <c r="AE2054" s="73" t="str">
        <f t="shared" si="644"/>
        <v/>
      </c>
      <c r="AF2054" s="82" t="str">
        <f t="shared" si="645"/>
        <v/>
      </c>
    </row>
    <row r="2055" spans="5:32">
      <c r="E2055" s="58" t="str">
        <f t="shared" si="634"/>
        <v/>
      </c>
      <c r="K2055" s="67" t="str">
        <f t="shared" si="635"/>
        <v/>
      </c>
      <c r="M2055" s="68" t="str">
        <f t="shared" si="636"/>
        <v/>
      </c>
      <c r="Q2055" s="73" t="str">
        <f t="shared" si="637"/>
        <v/>
      </c>
      <c r="R2055" s="67" t="str">
        <f t="shared" si="638"/>
        <v/>
      </c>
      <c r="S2055" s="74" t="str">
        <f t="shared" si="639"/>
        <v/>
      </c>
      <c r="V2055" s="26" t="str">
        <f>IF(E2055="","",SUMIF(OUTBOUND!$G:$G,WMS!E2055,OUTBOUND!$L:$L))</f>
        <v/>
      </c>
      <c r="W2055" s="26" t="str">
        <f>IF(E2055="","",SUMIF(OUTBOUND!$G:$G,WMS!E2055,OUTBOUND!$M:$M))</f>
        <v/>
      </c>
      <c r="X2055" s="73" t="str">
        <f>IF(E2055="","",SUMIF(OUTBOUND!$G:$G,WMS!E2055,OUTBOUND!$O:$O))</f>
        <v/>
      </c>
      <c r="Y2055" s="73" t="str">
        <f>IF(E2055="","",SUMIF(OUTBOUND!$G:$G,WMS!E2055,OUTBOUND!$AC:$AC))</f>
        <v/>
      </c>
      <c r="Z2055" s="73" t="str">
        <f>IF(E2055="","",SUMIF(OUTBOUND!$G:$G,WMS!E2055,OUTBOUND!$P:$P))</f>
        <v/>
      </c>
      <c r="AA2055" s="26" t="str">
        <f t="shared" si="640"/>
        <v/>
      </c>
      <c r="AB2055" s="26" t="str">
        <f t="shared" si="641"/>
        <v/>
      </c>
      <c r="AC2055" s="73" t="str">
        <f t="shared" si="642"/>
        <v/>
      </c>
      <c r="AD2055" s="73" t="str">
        <f t="shared" si="643"/>
        <v/>
      </c>
      <c r="AE2055" s="73" t="str">
        <f t="shared" si="644"/>
        <v/>
      </c>
      <c r="AF2055" s="82" t="str">
        <f t="shared" si="645"/>
        <v/>
      </c>
    </row>
    <row r="2056" spans="5:32">
      <c r="E2056" s="58" t="str">
        <f t="shared" si="634"/>
        <v/>
      </c>
      <c r="K2056" s="67" t="str">
        <f t="shared" si="635"/>
        <v/>
      </c>
      <c r="M2056" s="68" t="str">
        <f t="shared" si="636"/>
        <v/>
      </c>
      <c r="Q2056" s="73" t="str">
        <f t="shared" si="637"/>
        <v/>
      </c>
      <c r="R2056" s="67" t="str">
        <f t="shared" si="638"/>
        <v/>
      </c>
      <c r="S2056" s="74" t="str">
        <f t="shared" si="639"/>
        <v/>
      </c>
      <c r="V2056" s="26" t="str">
        <f>IF(E2056="","",SUMIF(OUTBOUND!$G:$G,WMS!E2056,OUTBOUND!$L:$L))</f>
        <v/>
      </c>
      <c r="W2056" s="26" t="str">
        <f>IF(E2056="","",SUMIF(OUTBOUND!$G:$G,WMS!E2056,OUTBOUND!$M:$M))</f>
        <v/>
      </c>
      <c r="X2056" s="73" t="str">
        <f>IF(E2056="","",SUMIF(OUTBOUND!$G:$G,WMS!E2056,OUTBOUND!$O:$O))</f>
        <v/>
      </c>
      <c r="Y2056" s="73" t="str">
        <f>IF(E2056="","",SUMIF(OUTBOUND!$G:$G,WMS!E2056,OUTBOUND!$AC:$AC))</f>
        <v/>
      </c>
      <c r="Z2056" s="73" t="str">
        <f>IF(E2056="","",SUMIF(OUTBOUND!$G:$G,WMS!E2056,OUTBOUND!$P:$P))</f>
        <v/>
      </c>
      <c r="AA2056" s="26" t="str">
        <f t="shared" si="640"/>
        <v/>
      </c>
      <c r="AB2056" s="26" t="str">
        <f t="shared" si="641"/>
        <v/>
      </c>
      <c r="AC2056" s="73" t="str">
        <f t="shared" si="642"/>
        <v/>
      </c>
      <c r="AD2056" s="73" t="str">
        <f t="shared" si="643"/>
        <v/>
      </c>
      <c r="AE2056" s="73" t="str">
        <f t="shared" si="644"/>
        <v/>
      </c>
      <c r="AF2056" s="82" t="str">
        <f t="shared" si="645"/>
        <v/>
      </c>
    </row>
    <row r="2057" spans="5:32">
      <c r="E2057" s="58" t="str">
        <f t="shared" si="634"/>
        <v/>
      </c>
      <c r="K2057" s="67" t="str">
        <f t="shared" si="635"/>
        <v/>
      </c>
      <c r="M2057" s="68" t="str">
        <f t="shared" si="636"/>
        <v/>
      </c>
      <c r="Q2057" s="73" t="str">
        <f t="shared" si="637"/>
        <v/>
      </c>
      <c r="R2057" s="67" t="str">
        <f t="shared" si="638"/>
        <v/>
      </c>
      <c r="S2057" s="74" t="str">
        <f t="shared" si="639"/>
        <v/>
      </c>
      <c r="V2057" s="26" t="str">
        <f>IF(E2057="","",SUMIF(OUTBOUND!$G:$G,WMS!E2057,OUTBOUND!$L:$L))</f>
        <v/>
      </c>
      <c r="W2057" s="26" t="str">
        <f>IF(E2057="","",SUMIF(OUTBOUND!$G:$G,WMS!E2057,OUTBOUND!$M:$M))</f>
        <v/>
      </c>
      <c r="X2057" s="73" t="str">
        <f>IF(E2057="","",SUMIF(OUTBOUND!$G:$G,WMS!E2057,OUTBOUND!$O:$O))</f>
        <v/>
      </c>
      <c r="Y2057" s="73" t="str">
        <f>IF(E2057="","",SUMIF(OUTBOUND!$G:$G,WMS!E2057,OUTBOUND!$AC:$AC))</f>
        <v/>
      </c>
      <c r="Z2057" s="73" t="str">
        <f>IF(E2057="","",SUMIF(OUTBOUND!$G:$G,WMS!E2057,OUTBOUND!$P:$P))</f>
        <v/>
      </c>
      <c r="AA2057" s="26" t="str">
        <f t="shared" si="640"/>
        <v/>
      </c>
      <c r="AB2057" s="26" t="str">
        <f t="shared" si="641"/>
        <v/>
      </c>
      <c r="AC2057" s="73" t="str">
        <f t="shared" si="642"/>
        <v/>
      </c>
      <c r="AD2057" s="73" t="str">
        <f t="shared" si="643"/>
        <v/>
      </c>
      <c r="AE2057" s="73" t="str">
        <f t="shared" si="644"/>
        <v/>
      </c>
      <c r="AF2057" s="82" t="str">
        <f t="shared" si="645"/>
        <v/>
      </c>
    </row>
    <row r="2058" spans="5:32">
      <c r="E2058" s="58" t="str">
        <f t="shared" si="634"/>
        <v/>
      </c>
      <c r="K2058" s="67" t="str">
        <f t="shared" si="635"/>
        <v/>
      </c>
      <c r="M2058" s="68" t="str">
        <f t="shared" si="636"/>
        <v/>
      </c>
      <c r="Q2058" s="73" t="str">
        <f t="shared" si="637"/>
        <v/>
      </c>
      <c r="R2058" s="67" t="str">
        <f t="shared" si="638"/>
        <v/>
      </c>
      <c r="S2058" s="74" t="str">
        <f t="shared" si="639"/>
        <v/>
      </c>
      <c r="V2058" s="26" t="str">
        <f>IF(E2058="","",SUMIF(OUTBOUND!$G:$G,WMS!E2058,OUTBOUND!$L:$L))</f>
        <v/>
      </c>
      <c r="W2058" s="26" t="str">
        <f>IF(E2058="","",SUMIF(OUTBOUND!$G:$G,WMS!E2058,OUTBOUND!$M:$M))</f>
        <v/>
      </c>
      <c r="X2058" s="73" t="str">
        <f>IF(E2058="","",SUMIF(OUTBOUND!$G:$G,WMS!E2058,OUTBOUND!$O:$O))</f>
        <v/>
      </c>
      <c r="Y2058" s="73" t="str">
        <f>IF(E2058="","",SUMIF(OUTBOUND!$G:$G,WMS!E2058,OUTBOUND!$AC:$AC))</f>
        <v/>
      </c>
      <c r="Z2058" s="73" t="str">
        <f>IF(E2058="","",SUMIF(OUTBOUND!$G:$G,WMS!E2058,OUTBOUND!$P:$P))</f>
        <v/>
      </c>
      <c r="AA2058" s="26" t="str">
        <f t="shared" si="640"/>
        <v/>
      </c>
      <c r="AB2058" s="26" t="str">
        <f t="shared" si="641"/>
        <v/>
      </c>
      <c r="AC2058" s="73" t="str">
        <f t="shared" si="642"/>
        <v/>
      </c>
      <c r="AD2058" s="73" t="str">
        <f t="shared" si="643"/>
        <v/>
      </c>
      <c r="AE2058" s="73" t="str">
        <f t="shared" si="644"/>
        <v/>
      </c>
      <c r="AF2058" s="82" t="str">
        <f t="shared" si="645"/>
        <v/>
      </c>
    </row>
    <row r="2059" spans="5:32">
      <c r="E2059" s="58" t="str">
        <f t="shared" si="634"/>
        <v/>
      </c>
      <c r="K2059" s="67" t="str">
        <f t="shared" si="635"/>
        <v/>
      </c>
      <c r="M2059" s="68" t="str">
        <f t="shared" si="636"/>
        <v/>
      </c>
      <c r="Q2059" s="73" t="str">
        <f t="shared" si="637"/>
        <v/>
      </c>
      <c r="R2059" s="67" t="str">
        <f t="shared" si="638"/>
        <v/>
      </c>
      <c r="S2059" s="74" t="str">
        <f t="shared" si="639"/>
        <v/>
      </c>
      <c r="V2059" s="26" t="str">
        <f>IF(E2059="","",SUMIF(OUTBOUND!$G:$G,WMS!E2059,OUTBOUND!$L:$L))</f>
        <v/>
      </c>
      <c r="W2059" s="26" t="str">
        <f>IF(E2059="","",SUMIF(OUTBOUND!$G:$G,WMS!E2059,OUTBOUND!$M:$M))</f>
        <v/>
      </c>
      <c r="X2059" s="73" t="str">
        <f>IF(E2059="","",SUMIF(OUTBOUND!$G:$G,WMS!E2059,OUTBOUND!$O:$O))</f>
        <v/>
      </c>
      <c r="Y2059" s="73" t="str">
        <f>IF(E2059="","",SUMIF(OUTBOUND!$G:$G,WMS!E2059,OUTBOUND!$AC:$AC))</f>
        <v/>
      </c>
      <c r="Z2059" s="73" t="str">
        <f>IF(E2059="","",SUMIF(OUTBOUND!$G:$G,WMS!E2059,OUTBOUND!$P:$P))</f>
        <v/>
      </c>
      <c r="AA2059" s="26" t="str">
        <f t="shared" si="640"/>
        <v/>
      </c>
      <c r="AB2059" s="26" t="str">
        <f t="shared" si="641"/>
        <v/>
      </c>
      <c r="AC2059" s="73" t="str">
        <f t="shared" si="642"/>
        <v/>
      </c>
      <c r="AD2059" s="73" t="str">
        <f t="shared" si="643"/>
        <v/>
      </c>
      <c r="AE2059" s="73" t="str">
        <f t="shared" si="644"/>
        <v/>
      </c>
      <c r="AF2059" s="82" t="str">
        <f t="shared" si="645"/>
        <v/>
      </c>
    </row>
    <row r="2060" spans="5:32">
      <c r="E2060" s="58" t="str">
        <f t="shared" si="634"/>
        <v/>
      </c>
      <c r="K2060" s="67" t="str">
        <f t="shared" si="635"/>
        <v/>
      </c>
      <c r="M2060" s="68" t="str">
        <f t="shared" si="636"/>
        <v/>
      </c>
      <c r="Q2060" s="73" t="str">
        <f t="shared" si="637"/>
        <v/>
      </c>
      <c r="R2060" s="67" t="str">
        <f t="shared" si="638"/>
        <v/>
      </c>
      <c r="S2060" s="74" t="str">
        <f t="shared" si="639"/>
        <v/>
      </c>
      <c r="V2060" s="26" t="str">
        <f>IF(E2060="","",SUMIF(OUTBOUND!$G:$G,WMS!E2060,OUTBOUND!$L:$L))</f>
        <v/>
      </c>
      <c r="W2060" s="26" t="str">
        <f>IF(E2060="","",SUMIF(OUTBOUND!$G:$G,WMS!E2060,OUTBOUND!$M:$M))</f>
        <v/>
      </c>
      <c r="X2060" s="73" t="str">
        <f>IF(E2060="","",SUMIF(OUTBOUND!$G:$G,WMS!E2060,OUTBOUND!$O:$O))</f>
        <v/>
      </c>
      <c r="Y2060" s="73" t="str">
        <f>IF(E2060="","",SUMIF(OUTBOUND!$G:$G,WMS!E2060,OUTBOUND!$AC:$AC))</f>
        <v/>
      </c>
      <c r="Z2060" s="73" t="str">
        <f>IF(E2060="","",SUMIF(OUTBOUND!$G:$G,WMS!E2060,OUTBOUND!$P:$P))</f>
        <v/>
      </c>
      <c r="AA2060" s="26" t="str">
        <f t="shared" si="640"/>
        <v/>
      </c>
      <c r="AB2060" s="26" t="str">
        <f t="shared" si="641"/>
        <v/>
      </c>
      <c r="AC2060" s="73" t="str">
        <f t="shared" si="642"/>
        <v/>
      </c>
      <c r="AD2060" s="73" t="str">
        <f t="shared" si="643"/>
        <v/>
      </c>
      <c r="AE2060" s="73" t="str">
        <f t="shared" si="644"/>
        <v/>
      </c>
      <c r="AF2060" s="82" t="str">
        <f t="shared" si="645"/>
        <v/>
      </c>
    </row>
    <row r="2061" spans="5:32">
      <c r="E2061" s="58" t="str">
        <f t="shared" si="634"/>
        <v/>
      </c>
      <c r="K2061" s="67" t="str">
        <f t="shared" si="635"/>
        <v/>
      </c>
      <c r="M2061" s="68" t="str">
        <f t="shared" si="636"/>
        <v/>
      </c>
      <c r="Q2061" s="73" t="str">
        <f t="shared" si="637"/>
        <v/>
      </c>
      <c r="R2061" s="67" t="str">
        <f t="shared" si="638"/>
        <v/>
      </c>
      <c r="S2061" s="74" t="str">
        <f t="shared" si="639"/>
        <v/>
      </c>
      <c r="V2061" s="26" t="str">
        <f>IF(E2061="","",SUMIF(OUTBOUND!$G:$G,WMS!E2061,OUTBOUND!$L:$L))</f>
        <v/>
      </c>
      <c r="W2061" s="26" t="str">
        <f>IF(E2061="","",SUMIF(OUTBOUND!$G:$G,WMS!E2061,OUTBOUND!$M:$M))</f>
        <v/>
      </c>
      <c r="X2061" s="73" t="str">
        <f>IF(E2061="","",SUMIF(OUTBOUND!$G:$G,WMS!E2061,OUTBOUND!$O:$O))</f>
        <v/>
      </c>
      <c r="Y2061" s="73" t="str">
        <f>IF(E2061="","",SUMIF(OUTBOUND!$G:$G,WMS!E2061,OUTBOUND!$AC:$AC))</f>
        <v/>
      </c>
      <c r="Z2061" s="73" t="str">
        <f>IF(E2061="","",SUMIF(OUTBOUND!$G:$G,WMS!E2061,OUTBOUND!$P:$P))</f>
        <v/>
      </c>
      <c r="AA2061" s="26" t="str">
        <f t="shared" si="640"/>
        <v/>
      </c>
      <c r="AB2061" s="26" t="str">
        <f t="shared" si="641"/>
        <v/>
      </c>
      <c r="AC2061" s="73" t="str">
        <f t="shared" si="642"/>
        <v/>
      </c>
      <c r="AD2061" s="73" t="str">
        <f t="shared" si="643"/>
        <v/>
      </c>
      <c r="AE2061" s="73" t="str">
        <f t="shared" si="644"/>
        <v/>
      </c>
      <c r="AF2061" s="82" t="str">
        <f t="shared" si="645"/>
        <v/>
      </c>
    </row>
    <row r="2062" spans="5:32">
      <c r="E2062" s="58" t="str">
        <f t="shared" si="634"/>
        <v/>
      </c>
      <c r="K2062" s="67" t="str">
        <f t="shared" si="635"/>
        <v/>
      </c>
      <c r="M2062" s="68" t="str">
        <f t="shared" si="636"/>
        <v/>
      </c>
      <c r="Q2062" s="73" t="str">
        <f t="shared" si="637"/>
        <v/>
      </c>
      <c r="R2062" s="67" t="str">
        <f t="shared" si="638"/>
        <v/>
      </c>
      <c r="S2062" s="74" t="str">
        <f t="shared" si="639"/>
        <v/>
      </c>
      <c r="V2062" s="26" t="str">
        <f>IF(E2062="","",SUMIF(OUTBOUND!$G:$G,WMS!E2062,OUTBOUND!$L:$L))</f>
        <v/>
      </c>
      <c r="W2062" s="26" t="str">
        <f>IF(E2062="","",SUMIF(OUTBOUND!$G:$G,WMS!E2062,OUTBOUND!$M:$M))</f>
        <v/>
      </c>
      <c r="X2062" s="73" t="str">
        <f>IF(E2062="","",SUMIF(OUTBOUND!$G:$G,WMS!E2062,OUTBOUND!$O:$O))</f>
        <v/>
      </c>
      <c r="Y2062" s="73" t="str">
        <f>IF(E2062="","",SUMIF(OUTBOUND!$G:$G,WMS!E2062,OUTBOUND!$AC:$AC))</f>
        <v/>
      </c>
      <c r="Z2062" s="73" t="str">
        <f>IF(E2062="","",SUMIF(OUTBOUND!$G:$G,WMS!E2062,OUTBOUND!$P:$P))</f>
        <v/>
      </c>
      <c r="AA2062" s="26" t="str">
        <f t="shared" si="640"/>
        <v/>
      </c>
      <c r="AB2062" s="26" t="str">
        <f t="shared" si="641"/>
        <v/>
      </c>
      <c r="AC2062" s="73" t="str">
        <f t="shared" si="642"/>
        <v/>
      </c>
      <c r="AD2062" s="73" t="str">
        <f t="shared" si="643"/>
        <v/>
      </c>
      <c r="AE2062" s="73" t="str">
        <f t="shared" si="644"/>
        <v/>
      </c>
      <c r="AF2062" s="82" t="str">
        <f t="shared" si="645"/>
        <v/>
      </c>
    </row>
    <row r="2063" spans="5:32">
      <c r="E2063" s="58" t="str">
        <f t="shared" si="634"/>
        <v/>
      </c>
      <c r="K2063" s="67" t="str">
        <f t="shared" si="635"/>
        <v/>
      </c>
      <c r="M2063" s="68" t="str">
        <f t="shared" si="636"/>
        <v/>
      </c>
      <c r="Q2063" s="73" t="str">
        <f t="shared" si="637"/>
        <v/>
      </c>
      <c r="R2063" s="67" t="str">
        <f t="shared" si="638"/>
        <v/>
      </c>
      <c r="S2063" s="74" t="str">
        <f t="shared" si="639"/>
        <v/>
      </c>
      <c r="V2063" s="26" t="str">
        <f>IF(E2063="","",SUMIF(OUTBOUND!$G:$G,WMS!E2063,OUTBOUND!$L:$L))</f>
        <v/>
      </c>
      <c r="W2063" s="26" t="str">
        <f>IF(E2063="","",SUMIF(OUTBOUND!$G:$G,WMS!E2063,OUTBOUND!$M:$M))</f>
        <v/>
      </c>
      <c r="X2063" s="73" t="str">
        <f>IF(E2063="","",SUMIF(OUTBOUND!$G:$G,WMS!E2063,OUTBOUND!$O:$O))</f>
        <v/>
      </c>
      <c r="Y2063" s="73" t="str">
        <f>IF(E2063="","",SUMIF(OUTBOUND!$G:$G,WMS!E2063,OUTBOUND!$AC:$AC))</f>
        <v/>
      </c>
      <c r="Z2063" s="73" t="str">
        <f>IF(E2063="","",SUMIF(OUTBOUND!$G:$G,WMS!E2063,OUTBOUND!$P:$P))</f>
        <v/>
      </c>
      <c r="AA2063" s="26" t="str">
        <f t="shared" si="640"/>
        <v/>
      </c>
      <c r="AB2063" s="26" t="str">
        <f t="shared" si="641"/>
        <v/>
      </c>
      <c r="AC2063" s="73" t="str">
        <f t="shared" si="642"/>
        <v/>
      </c>
      <c r="AD2063" s="73" t="str">
        <f t="shared" si="643"/>
        <v/>
      </c>
      <c r="AE2063" s="73" t="str">
        <f t="shared" si="644"/>
        <v/>
      </c>
      <c r="AF2063" s="82" t="str">
        <f t="shared" si="645"/>
        <v/>
      </c>
    </row>
    <row r="2064" spans="5:32">
      <c r="E2064" s="58" t="str">
        <f t="shared" si="634"/>
        <v/>
      </c>
      <c r="K2064" s="67" t="str">
        <f t="shared" si="635"/>
        <v/>
      </c>
      <c r="M2064" s="68" t="str">
        <f t="shared" si="636"/>
        <v/>
      </c>
      <c r="Q2064" s="73" t="str">
        <f t="shared" si="637"/>
        <v/>
      </c>
      <c r="R2064" s="67" t="str">
        <f t="shared" si="638"/>
        <v/>
      </c>
      <c r="S2064" s="74" t="str">
        <f t="shared" si="639"/>
        <v/>
      </c>
      <c r="V2064" s="26" t="str">
        <f>IF(E2064="","",SUMIF(OUTBOUND!$G:$G,WMS!E2064,OUTBOUND!$L:$L))</f>
        <v/>
      </c>
      <c r="W2064" s="26" t="str">
        <f>IF(E2064="","",SUMIF(OUTBOUND!$G:$G,WMS!E2064,OUTBOUND!$M:$M))</f>
        <v/>
      </c>
      <c r="X2064" s="73" t="str">
        <f>IF(E2064="","",SUMIF(OUTBOUND!$G:$G,WMS!E2064,OUTBOUND!$O:$O))</f>
        <v/>
      </c>
      <c r="Y2064" s="73" t="str">
        <f>IF(E2064="","",SUMIF(OUTBOUND!$G:$G,WMS!E2064,OUTBOUND!$AC:$AC))</f>
        <v/>
      </c>
      <c r="Z2064" s="73" t="str">
        <f>IF(E2064="","",SUMIF(OUTBOUND!$G:$G,WMS!E2064,OUTBOUND!$P:$P))</f>
        <v/>
      </c>
      <c r="AA2064" s="26" t="str">
        <f t="shared" si="640"/>
        <v/>
      </c>
      <c r="AB2064" s="26" t="str">
        <f t="shared" si="641"/>
        <v/>
      </c>
      <c r="AC2064" s="73" t="str">
        <f t="shared" si="642"/>
        <v/>
      </c>
      <c r="AD2064" s="73" t="str">
        <f t="shared" si="643"/>
        <v/>
      </c>
      <c r="AE2064" s="73" t="str">
        <f t="shared" si="644"/>
        <v/>
      </c>
      <c r="AF2064" s="82" t="str">
        <f t="shared" si="645"/>
        <v/>
      </c>
    </row>
    <row r="2065" spans="5:32">
      <c r="E2065" s="58" t="str">
        <f t="shared" si="634"/>
        <v/>
      </c>
      <c r="K2065" s="67" t="str">
        <f t="shared" si="635"/>
        <v/>
      </c>
      <c r="M2065" s="68" t="str">
        <f t="shared" si="636"/>
        <v/>
      </c>
      <c r="Q2065" s="73" t="str">
        <f t="shared" si="637"/>
        <v/>
      </c>
      <c r="R2065" s="67" t="str">
        <f t="shared" si="638"/>
        <v/>
      </c>
      <c r="S2065" s="74" t="str">
        <f t="shared" si="639"/>
        <v/>
      </c>
      <c r="V2065" s="26" t="str">
        <f>IF(E2065="","",SUMIF(OUTBOUND!$G:$G,WMS!E2065,OUTBOUND!$L:$L))</f>
        <v/>
      </c>
      <c r="W2065" s="26" t="str">
        <f>IF(E2065="","",SUMIF(OUTBOUND!$G:$G,WMS!E2065,OUTBOUND!$M:$M))</f>
        <v/>
      </c>
      <c r="X2065" s="73" t="str">
        <f>IF(E2065="","",SUMIF(OUTBOUND!$G:$G,WMS!E2065,OUTBOUND!$O:$O))</f>
        <v/>
      </c>
      <c r="Y2065" s="73" t="str">
        <f>IF(E2065="","",SUMIF(OUTBOUND!$G:$G,WMS!E2065,OUTBOUND!$AC:$AC))</f>
        <v/>
      </c>
      <c r="Z2065" s="73" t="str">
        <f>IF(E2065="","",SUMIF(OUTBOUND!$G:$G,WMS!E2065,OUTBOUND!$P:$P))</f>
        <v/>
      </c>
      <c r="AA2065" s="26" t="str">
        <f t="shared" si="640"/>
        <v/>
      </c>
      <c r="AB2065" s="26" t="str">
        <f t="shared" si="641"/>
        <v/>
      </c>
      <c r="AC2065" s="73" t="str">
        <f t="shared" si="642"/>
        <v/>
      </c>
      <c r="AD2065" s="73" t="str">
        <f t="shared" si="643"/>
        <v/>
      </c>
      <c r="AE2065" s="73" t="str">
        <f t="shared" si="644"/>
        <v/>
      </c>
      <c r="AF2065" s="82" t="str">
        <f t="shared" si="645"/>
        <v/>
      </c>
    </row>
    <row r="2066" spans="5:32">
      <c r="E2066" s="58" t="str">
        <f t="shared" si="634"/>
        <v/>
      </c>
      <c r="K2066" s="67" t="str">
        <f t="shared" si="635"/>
        <v/>
      </c>
      <c r="M2066" s="68" t="str">
        <f t="shared" si="636"/>
        <v/>
      </c>
      <c r="Q2066" s="73" t="str">
        <f t="shared" si="637"/>
        <v/>
      </c>
      <c r="R2066" s="67" t="str">
        <f t="shared" si="638"/>
        <v/>
      </c>
      <c r="S2066" s="74" t="str">
        <f t="shared" si="639"/>
        <v/>
      </c>
      <c r="V2066" s="26" t="str">
        <f>IF(E2066="","",SUMIF(OUTBOUND!$G:$G,WMS!E2066,OUTBOUND!$L:$L))</f>
        <v/>
      </c>
      <c r="W2066" s="26" t="str">
        <f>IF(E2066="","",SUMIF(OUTBOUND!$G:$G,WMS!E2066,OUTBOUND!$M:$M))</f>
        <v/>
      </c>
      <c r="X2066" s="73" t="str">
        <f>IF(E2066="","",SUMIF(OUTBOUND!$G:$G,WMS!E2066,OUTBOUND!$O:$O))</f>
        <v/>
      </c>
      <c r="Y2066" s="73" t="str">
        <f>IF(E2066="","",SUMIF(OUTBOUND!$G:$G,WMS!E2066,OUTBOUND!$AC:$AC))</f>
        <v/>
      </c>
      <c r="Z2066" s="73" t="str">
        <f>IF(E2066="","",SUMIF(OUTBOUND!$G:$G,WMS!E2066,OUTBOUND!$P:$P))</f>
        <v/>
      </c>
      <c r="AA2066" s="26" t="str">
        <f t="shared" si="640"/>
        <v/>
      </c>
      <c r="AB2066" s="26" t="str">
        <f t="shared" si="641"/>
        <v/>
      </c>
      <c r="AC2066" s="73" t="str">
        <f t="shared" si="642"/>
        <v/>
      </c>
      <c r="AD2066" s="73" t="str">
        <f t="shared" si="643"/>
        <v/>
      </c>
      <c r="AE2066" s="73" t="str">
        <f t="shared" si="644"/>
        <v/>
      </c>
      <c r="AF2066" s="82" t="str">
        <f t="shared" si="645"/>
        <v/>
      </c>
    </row>
    <row r="2067" spans="5:32">
      <c r="E2067" s="58" t="str">
        <f t="shared" si="634"/>
        <v/>
      </c>
      <c r="K2067" s="67" t="str">
        <f t="shared" si="635"/>
        <v/>
      </c>
      <c r="M2067" s="68" t="str">
        <f t="shared" si="636"/>
        <v/>
      </c>
      <c r="Q2067" s="73" t="str">
        <f t="shared" si="637"/>
        <v/>
      </c>
      <c r="R2067" s="67" t="str">
        <f t="shared" si="638"/>
        <v/>
      </c>
      <c r="S2067" s="74" t="str">
        <f t="shared" si="639"/>
        <v/>
      </c>
      <c r="V2067" s="26" t="str">
        <f>IF(E2067="","",SUMIF(OUTBOUND!$G:$G,WMS!E2067,OUTBOUND!$L:$L))</f>
        <v/>
      </c>
      <c r="W2067" s="26" t="str">
        <f>IF(E2067="","",SUMIF(OUTBOUND!$G:$G,WMS!E2067,OUTBOUND!$M:$M))</f>
        <v/>
      </c>
      <c r="X2067" s="73" t="str">
        <f>IF(E2067="","",SUMIF(OUTBOUND!$G:$G,WMS!E2067,OUTBOUND!$O:$O))</f>
        <v/>
      </c>
      <c r="Y2067" s="73" t="str">
        <f>IF(E2067="","",SUMIF(OUTBOUND!$G:$G,WMS!E2067,OUTBOUND!$AC:$AC))</f>
        <v/>
      </c>
      <c r="Z2067" s="73" t="str">
        <f>IF(E2067="","",SUMIF(OUTBOUND!$G:$G,WMS!E2067,OUTBOUND!$P:$P))</f>
        <v/>
      </c>
      <c r="AA2067" s="26" t="str">
        <f t="shared" si="640"/>
        <v/>
      </c>
      <c r="AB2067" s="26" t="str">
        <f t="shared" si="641"/>
        <v/>
      </c>
      <c r="AC2067" s="73" t="str">
        <f t="shared" si="642"/>
        <v/>
      </c>
      <c r="AD2067" s="73" t="str">
        <f t="shared" si="643"/>
        <v/>
      </c>
      <c r="AE2067" s="73" t="str">
        <f t="shared" si="644"/>
        <v/>
      </c>
      <c r="AF2067" s="82" t="str">
        <f t="shared" si="645"/>
        <v/>
      </c>
    </row>
    <row r="2068" spans="5:32">
      <c r="E2068" s="58" t="str">
        <f t="shared" si="634"/>
        <v/>
      </c>
      <c r="K2068" s="67" t="str">
        <f t="shared" si="635"/>
        <v/>
      </c>
      <c r="M2068" s="68" t="str">
        <f t="shared" si="636"/>
        <v/>
      </c>
      <c r="Q2068" s="73" t="str">
        <f t="shared" si="637"/>
        <v/>
      </c>
      <c r="R2068" s="67" t="str">
        <f t="shared" si="638"/>
        <v/>
      </c>
      <c r="S2068" s="74" t="str">
        <f t="shared" si="639"/>
        <v/>
      </c>
      <c r="V2068" s="26" t="str">
        <f>IF(E2068="","",SUMIF(OUTBOUND!$G:$G,WMS!E2068,OUTBOUND!$L:$L))</f>
        <v/>
      </c>
      <c r="W2068" s="26" t="str">
        <f>IF(E2068="","",SUMIF(OUTBOUND!$G:$G,WMS!E2068,OUTBOUND!$M:$M))</f>
        <v/>
      </c>
      <c r="X2068" s="73" t="str">
        <f>IF(E2068="","",SUMIF(OUTBOUND!$G:$G,WMS!E2068,OUTBOUND!$O:$O))</f>
        <v/>
      </c>
      <c r="Y2068" s="73" t="str">
        <f>IF(E2068="","",SUMIF(OUTBOUND!$G:$G,WMS!E2068,OUTBOUND!$AC:$AC))</f>
        <v/>
      </c>
      <c r="Z2068" s="73" t="str">
        <f>IF(E2068="","",SUMIF(OUTBOUND!$G:$G,WMS!E2068,OUTBOUND!$P:$P))</f>
        <v/>
      </c>
      <c r="AA2068" s="26" t="str">
        <f t="shared" si="640"/>
        <v/>
      </c>
      <c r="AB2068" s="26" t="str">
        <f t="shared" si="641"/>
        <v/>
      </c>
      <c r="AC2068" s="73" t="str">
        <f t="shared" si="642"/>
        <v/>
      </c>
      <c r="AD2068" s="73" t="str">
        <f t="shared" si="643"/>
        <v/>
      </c>
      <c r="AE2068" s="73" t="str">
        <f t="shared" si="644"/>
        <v/>
      </c>
      <c r="AF2068" s="82" t="str">
        <f t="shared" si="645"/>
        <v/>
      </c>
    </row>
    <row r="2069" spans="5:32">
      <c r="E2069" s="58" t="str">
        <f t="shared" si="634"/>
        <v/>
      </c>
      <c r="K2069" s="67" t="str">
        <f t="shared" si="635"/>
        <v/>
      </c>
      <c r="M2069" s="68" t="str">
        <f t="shared" si="636"/>
        <v/>
      </c>
      <c r="Q2069" s="73" t="str">
        <f t="shared" si="637"/>
        <v/>
      </c>
      <c r="R2069" s="67" t="str">
        <f t="shared" si="638"/>
        <v/>
      </c>
      <c r="S2069" s="74" t="str">
        <f t="shared" si="639"/>
        <v/>
      </c>
      <c r="V2069" s="26" t="str">
        <f>IF(E2069="","",SUMIF(OUTBOUND!$G:$G,WMS!E2069,OUTBOUND!$L:$L))</f>
        <v/>
      </c>
      <c r="W2069" s="26" t="str">
        <f>IF(E2069="","",SUMIF(OUTBOUND!$G:$G,WMS!E2069,OUTBOUND!$M:$M))</f>
        <v/>
      </c>
      <c r="X2069" s="73" t="str">
        <f>IF(E2069="","",SUMIF(OUTBOUND!$G:$G,WMS!E2069,OUTBOUND!$O:$O))</f>
        <v/>
      </c>
      <c r="Y2069" s="73" t="str">
        <f>IF(E2069="","",SUMIF(OUTBOUND!$G:$G,WMS!E2069,OUTBOUND!$AC:$AC))</f>
        <v/>
      </c>
      <c r="Z2069" s="73" t="str">
        <f>IF(E2069="","",SUMIF(OUTBOUND!$G:$G,WMS!E2069,OUTBOUND!$P:$P))</f>
        <v/>
      </c>
      <c r="AA2069" s="26" t="str">
        <f t="shared" si="640"/>
        <v/>
      </c>
      <c r="AB2069" s="26" t="str">
        <f t="shared" si="641"/>
        <v/>
      </c>
      <c r="AC2069" s="73" t="str">
        <f t="shared" si="642"/>
        <v/>
      </c>
      <c r="AD2069" s="73" t="str">
        <f t="shared" si="643"/>
        <v/>
      </c>
      <c r="AE2069" s="73" t="str">
        <f t="shared" si="644"/>
        <v/>
      </c>
      <c r="AF2069" s="82" t="str">
        <f t="shared" si="645"/>
        <v/>
      </c>
    </row>
    <row r="2070" spans="5:32">
      <c r="E2070" s="58" t="str">
        <f t="shared" si="634"/>
        <v/>
      </c>
      <c r="K2070" s="67" t="str">
        <f t="shared" si="635"/>
        <v/>
      </c>
      <c r="M2070" s="68" t="str">
        <f t="shared" si="636"/>
        <v/>
      </c>
      <c r="Q2070" s="73" t="str">
        <f t="shared" si="637"/>
        <v/>
      </c>
      <c r="R2070" s="67" t="str">
        <f t="shared" si="638"/>
        <v/>
      </c>
      <c r="S2070" s="74" t="str">
        <f t="shared" si="639"/>
        <v/>
      </c>
      <c r="V2070" s="26" t="str">
        <f>IF(E2070="","",SUMIF(OUTBOUND!$G:$G,WMS!E2070,OUTBOUND!$L:$L))</f>
        <v/>
      </c>
      <c r="W2070" s="26" t="str">
        <f>IF(E2070="","",SUMIF(OUTBOUND!$G:$G,WMS!E2070,OUTBOUND!$M:$M))</f>
        <v/>
      </c>
      <c r="X2070" s="73" t="str">
        <f>IF(E2070="","",SUMIF(OUTBOUND!$G:$G,WMS!E2070,OUTBOUND!$O:$O))</f>
        <v/>
      </c>
      <c r="Y2070" s="73" t="str">
        <f>IF(E2070="","",SUMIF(OUTBOUND!$G:$G,WMS!E2070,OUTBOUND!$AC:$AC))</f>
        <v/>
      </c>
      <c r="Z2070" s="73" t="str">
        <f>IF(E2070="","",SUMIF(OUTBOUND!$G:$G,WMS!E2070,OUTBOUND!$P:$P))</f>
        <v/>
      </c>
      <c r="AA2070" s="26" t="str">
        <f t="shared" si="640"/>
        <v/>
      </c>
      <c r="AB2070" s="26" t="str">
        <f t="shared" si="641"/>
        <v/>
      </c>
      <c r="AC2070" s="73" t="str">
        <f t="shared" si="642"/>
        <v/>
      </c>
      <c r="AD2070" s="73" t="str">
        <f t="shared" si="643"/>
        <v/>
      </c>
      <c r="AE2070" s="73" t="str">
        <f t="shared" si="644"/>
        <v/>
      </c>
      <c r="AF2070" s="82" t="str">
        <f t="shared" si="645"/>
        <v/>
      </c>
    </row>
    <row r="2071" spans="5:32">
      <c r="E2071" s="58" t="str">
        <f t="shared" si="634"/>
        <v/>
      </c>
      <c r="K2071" s="67" t="str">
        <f t="shared" si="635"/>
        <v/>
      </c>
      <c r="M2071" s="68" t="str">
        <f t="shared" si="636"/>
        <v/>
      </c>
      <c r="Q2071" s="73" t="str">
        <f t="shared" si="637"/>
        <v/>
      </c>
      <c r="R2071" s="67" t="str">
        <f t="shared" si="638"/>
        <v/>
      </c>
      <c r="S2071" s="74" t="str">
        <f t="shared" si="639"/>
        <v/>
      </c>
      <c r="V2071" s="26" t="str">
        <f>IF(E2071="","",SUMIF(OUTBOUND!$G:$G,WMS!E2071,OUTBOUND!$L:$L))</f>
        <v/>
      </c>
      <c r="W2071" s="26" t="str">
        <f>IF(E2071="","",SUMIF(OUTBOUND!$G:$G,WMS!E2071,OUTBOUND!$M:$M))</f>
        <v/>
      </c>
      <c r="X2071" s="73" t="str">
        <f>IF(E2071="","",SUMIF(OUTBOUND!$G:$G,WMS!E2071,OUTBOUND!$O:$O))</f>
        <v/>
      </c>
      <c r="Y2071" s="73" t="str">
        <f>IF(E2071="","",SUMIF(OUTBOUND!$G:$G,WMS!E2071,OUTBOUND!$AC:$AC))</f>
        <v/>
      </c>
      <c r="Z2071" s="73" t="str">
        <f>IF(E2071="","",SUMIF(OUTBOUND!$G:$G,WMS!E2071,OUTBOUND!$P:$P))</f>
        <v/>
      </c>
      <c r="AA2071" s="26" t="str">
        <f t="shared" si="640"/>
        <v/>
      </c>
      <c r="AB2071" s="26" t="str">
        <f t="shared" si="641"/>
        <v/>
      </c>
      <c r="AC2071" s="73" t="str">
        <f t="shared" si="642"/>
        <v/>
      </c>
      <c r="AD2071" s="73" t="str">
        <f t="shared" si="643"/>
        <v/>
      </c>
      <c r="AE2071" s="73" t="str">
        <f t="shared" si="644"/>
        <v/>
      </c>
      <c r="AF2071" s="82" t="str">
        <f t="shared" si="645"/>
        <v/>
      </c>
    </row>
    <row r="2072" spans="5:32">
      <c r="E2072" s="58" t="str">
        <f t="shared" si="634"/>
        <v/>
      </c>
      <c r="K2072" s="67" t="str">
        <f t="shared" si="635"/>
        <v/>
      </c>
      <c r="M2072" s="68" t="str">
        <f t="shared" si="636"/>
        <v/>
      </c>
      <c r="Q2072" s="73" t="str">
        <f t="shared" si="637"/>
        <v/>
      </c>
      <c r="R2072" s="67" t="str">
        <f t="shared" si="638"/>
        <v/>
      </c>
      <c r="S2072" s="74" t="str">
        <f t="shared" si="639"/>
        <v/>
      </c>
      <c r="V2072" s="26" t="str">
        <f>IF(E2072="","",SUMIF(OUTBOUND!$G:$G,WMS!E2072,OUTBOUND!$L:$L))</f>
        <v/>
      </c>
      <c r="W2072" s="26" t="str">
        <f>IF(E2072="","",SUMIF(OUTBOUND!$G:$G,WMS!E2072,OUTBOUND!$M:$M))</f>
        <v/>
      </c>
      <c r="X2072" s="73" t="str">
        <f>IF(E2072="","",SUMIF(OUTBOUND!$G:$G,WMS!E2072,OUTBOUND!$O:$O))</f>
        <v/>
      </c>
      <c r="Y2072" s="73" t="str">
        <f>IF(E2072="","",SUMIF(OUTBOUND!$G:$G,WMS!E2072,OUTBOUND!$AC:$AC))</f>
        <v/>
      </c>
      <c r="Z2072" s="73" t="str">
        <f>IF(E2072="","",SUMIF(OUTBOUND!$G:$G,WMS!E2072,OUTBOUND!$P:$P))</f>
        <v/>
      </c>
      <c r="AA2072" s="26" t="str">
        <f t="shared" si="640"/>
        <v/>
      </c>
      <c r="AB2072" s="26" t="str">
        <f t="shared" si="641"/>
        <v/>
      </c>
      <c r="AC2072" s="73" t="str">
        <f t="shared" si="642"/>
        <v/>
      </c>
      <c r="AD2072" s="73" t="str">
        <f t="shared" si="643"/>
        <v/>
      </c>
      <c r="AE2072" s="73" t="str">
        <f t="shared" si="644"/>
        <v/>
      </c>
      <c r="AF2072" s="82" t="str">
        <f t="shared" si="645"/>
        <v/>
      </c>
    </row>
    <row r="2073" spans="5:32">
      <c r="E2073" s="58" t="str">
        <f t="shared" si="634"/>
        <v/>
      </c>
      <c r="K2073" s="67" t="str">
        <f t="shared" si="635"/>
        <v/>
      </c>
      <c r="M2073" s="68" t="str">
        <f t="shared" si="636"/>
        <v/>
      </c>
      <c r="Q2073" s="73" t="str">
        <f t="shared" si="637"/>
        <v/>
      </c>
      <c r="R2073" s="67" t="str">
        <f t="shared" si="638"/>
        <v/>
      </c>
      <c r="S2073" s="74" t="str">
        <f t="shared" si="639"/>
        <v/>
      </c>
      <c r="V2073" s="26" t="str">
        <f>IF(E2073="","",SUMIF(OUTBOUND!$G:$G,WMS!E2073,OUTBOUND!$L:$L))</f>
        <v/>
      </c>
      <c r="W2073" s="26" t="str">
        <f>IF(E2073="","",SUMIF(OUTBOUND!$G:$G,WMS!E2073,OUTBOUND!$M:$M))</f>
        <v/>
      </c>
      <c r="X2073" s="73" t="str">
        <f>IF(E2073="","",SUMIF(OUTBOUND!$G:$G,WMS!E2073,OUTBOUND!$O:$O))</f>
        <v/>
      </c>
      <c r="Y2073" s="73" t="str">
        <f>IF(E2073="","",SUMIF(OUTBOUND!$G:$G,WMS!E2073,OUTBOUND!$AC:$AC))</f>
        <v/>
      </c>
      <c r="Z2073" s="73" t="str">
        <f>IF(E2073="","",SUMIF(OUTBOUND!$G:$G,WMS!E2073,OUTBOUND!$P:$P))</f>
        <v/>
      </c>
      <c r="AA2073" s="26" t="str">
        <f t="shared" si="640"/>
        <v/>
      </c>
      <c r="AB2073" s="26" t="str">
        <f t="shared" si="641"/>
        <v/>
      </c>
      <c r="AC2073" s="73" t="str">
        <f t="shared" si="642"/>
        <v/>
      </c>
      <c r="AD2073" s="73" t="str">
        <f t="shared" si="643"/>
        <v/>
      </c>
      <c r="AE2073" s="73" t="str">
        <f t="shared" si="644"/>
        <v/>
      </c>
      <c r="AF2073" s="82" t="str">
        <f t="shared" si="645"/>
        <v/>
      </c>
    </row>
    <row r="2074" spans="5:32">
      <c r="E2074" s="58" t="str">
        <f t="shared" si="634"/>
        <v/>
      </c>
      <c r="K2074" s="67" t="str">
        <f t="shared" si="635"/>
        <v/>
      </c>
      <c r="M2074" s="68" t="str">
        <f t="shared" si="636"/>
        <v/>
      </c>
      <c r="Q2074" s="73" t="str">
        <f t="shared" si="637"/>
        <v/>
      </c>
      <c r="R2074" s="67" t="str">
        <f t="shared" si="638"/>
        <v/>
      </c>
      <c r="S2074" s="74" t="str">
        <f t="shared" si="639"/>
        <v/>
      </c>
      <c r="V2074" s="26" t="str">
        <f>IF(E2074="","",SUMIF(OUTBOUND!$G:$G,WMS!E2074,OUTBOUND!$L:$L))</f>
        <v/>
      </c>
      <c r="W2074" s="26" t="str">
        <f>IF(E2074="","",SUMIF(OUTBOUND!$G:$G,WMS!E2074,OUTBOUND!$M:$M))</f>
        <v/>
      </c>
      <c r="X2074" s="73" t="str">
        <f>IF(E2074="","",SUMIF(OUTBOUND!$G:$G,WMS!E2074,OUTBOUND!$O:$O))</f>
        <v/>
      </c>
      <c r="Y2074" s="73" t="str">
        <f>IF(E2074="","",SUMIF(OUTBOUND!$G:$G,WMS!E2074,OUTBOUND!$AC:$AC))</f>
        <v/>
      </c>
      <c r="Z2074" s="73" t="str">
        <f>IF(E2074="","",SUMIF(OUTBOUND!$G:$G,WMS!E2074,OUTBOUND!$P:$P))</f>
        <v/>
      </c>
      <c r="AA2074" s="26" t="str">
        <f t="shared" si="640"/>
        <v/>
      </c>
      <c r="AB2074" s="26" t="str">
        <f t="shared" si="641"/>
        <v/>
      </c>
      <c r="AC2074" s="73" t="str">
        <f t="shared" si="642"/>
        <v/>
      </c>
      <c r="AD2074" s="73" t="str">
        <f t="shared" si="643"/>
        <v/>
      </c>
      <c r="AE2074" s="73" t="str">
        <f t="shared" si="644"/>
        <v/>
      </c>
      <c r="AF2074" s="82" t="str">
        <f t="shared" si="645"/>
        <v/>
      </c>
    </row>
    <row r="2075" spans="5:32">
      <c r="E2075" s="58" t="str">
        <f t="shared" si="634"/>
        <v/>
      </c>
      <c r="K2075" s="67" t="str">
        <f t="shared" si="635"/>
        <v/>
      </c>
      <c r="M2075" s="68" t="str">
        <f t="shared" si="636"/>
        <v/>
      </c>
      <c r="Q2075" s="73" t="str">
        <f t="shared" si="637"/>
        <v/>
      </c>
      <c r="R2075" s="67" t="str">
        <f t="shared" si="638"/>
        <v/>
      </c>
      <c r="S2075" s="74" t="str">
        <f t="shared" si="639"/>
        <v/>
      </c>
      <c r="V2075" s="26" t="str">
        <f>IF(E2075="","",SUMIF(OUTBOUND!$G:$G,WMS!E2075,OUTBOUND!$L:$L))</f>
        <v/>
      </c>
      <c r="W2075" s="26" t="str">
        <f>IF(E2075="","",SUMIF(OUTBOUND!$G:$G,WMS!E2075,OUTBOUND!$M:$M))</f>
        <v/>
      </c>
      <c r="X2075" s="73" t="str">
        <f>IF(E2075="","",SUMIF(OUTBOUND!$G:$G,WMS!E2075,OUTBOUND!$O:$O))</f>
        <v/>
      </c>
      <c r="Y2075" s="73" t="str">
        <f>IF(E2075="","",SUMIF(OUTBOUND!$G:$G,WMS!E2075,OUTBOUND!$AC:$AC))</f>
        <v/>
      </c>
      <c r="Z2075" s="73" t="str">
        <f>IF(E2075="","",SUMIF(OUTBOUND!$G:$G,WMS!E2075,OUTBOUND!$P:$P))</f>
        <v/>
      </c>
      <c r="AA2075" s="26" t="str">
        <f t="shared" si="640"/>
        <v/>
      </c>
      <c r="AB2075" s="26" t="str">
        <f t="shared" si="641"/>
        <v/>
      </c>
      <c r="AC2075" s="73" t="str">
        <f t="shared" si="642"/>
        <v/>
      </c>
      <c r="AD2075" s="73" t="str">
        <f t="shared" si="643"/>
        <v/>
      </c>
      <c r="AE2075" s="73" t="str">
        <f t="shared" si="644"/>
        <v/>
      </c>
      <c r="AF2075" s="82" t="str">
        <f t="shared" si="645"/>
        <v/>
      </c>
    </row>
    <row r="2076" spans="5:32">
      <c r="E2076" s="58" t="str">
        <f t="shared" si="634"/>
        <v/>
      </c>
      <c r="K2076" s="67" t="str">
        <f t="shared" si="635"/>
        <v/>
      </c>
      <c r="M2076" s="68" t="str">
        <f t="shared" si="636"/>
        <v/>
      </c>
      <c r="Q2076" s="73" t="str">
        <f t="shared" si="637"/>
        <v/>
      </c>
      <c r="R2076" s="67" t="str">
        <f t="shared" si="638"/>
        <v/>
      </c>
      <c r="S2076" s="74" t="str">
        <f t="shared" si="639"/>
        <v/>
      </c>
      <c r="V2076" s="26" t="str">
        <f>IF(E2076="","",SUMIF(OUTBOUND!$G:$G,WMS!E2076,OUTBOUND!$L:$L))</f>
        <v/>
      </c>
      <c r="W2076" s="26" t="str">
        <f>IF(E2076="","",SUMIF(OUTBOUND!$G:$G,WMS!E2076,OUTBOUND!$M:$M))</f>
        <v/>
      </c>
      <c r="X2076" s="73" t="str">
        <f>IF(E2076="","",SUMIF(OUTBOUND!$G:$G,WMS!E2076,OUTBOUND!$O:$O))</f>
        <v/>
      </c>
      <c r="Y2076" s="73" t="str">
        <f>IF(E2076="","",SUMIF(OUTBOUND!$G:$G,WMS!E2076,OUTBOUND!$AC:$AC))</f>
        <v/>
      </c>
      <c r="Z2076" s="73" t="str">
        <f>IF(E2076="","",SUMIF(OUTBOUND!$G:$G,WMS!E2076,OUTBOUND!$P:$P))</f>
        <v/>
      </c>
      <c r="AA2076" s="26" t="str">
        <f t="shared" si="640"/>
        <v/>
      </c>
      <c r="AB2076" s="26" t="str">
        <f t="shared" si="641"/>
        <v/>
      </c>
      <c r="AC2076" s="73" t="str">
        <f t="shared" si="642"/>
        <v/>
      </c>
      <c r="AD2076" s="73" t="str">
        <f t="shared" si="643"/>
        <v/>
      </c>
      <c r="AE2076" s="73" t="str">
        <f t="shared" si="644"/>
        <v/>
      </c>
      <c r="AF2076" s="82" t="str">
        <f t="shared" si="645"/>
        <v/>
      </c>
    </row>
    <row r="2077" spans="5:32">
      <c r="E2077" s="58" t="str">
        <f t="shared" si="634"/>
        <v/>
      </c>
      <c r="K2077" s="67" t="str">
        <f t="shared" si="635"/>
        <v/>
      </c>
      <c r="M2077" s="68" t="str">
        <f t="shared" si="636"/>
        <v/>
      </c>
      <c r="Q2077" s="73" t="str">
        <f t="shared" si="637"/>
        <v/>
      </c>
      <c r="R2077" s="67" t="str">
        <f t="shared" si="638"/>
        <v/>
      </c>
      <c r="S2077" s="74" t="str">
        <f t="shared" si="639"/>
        <v/>
      </c>
      <c r="V2077" s="26" t="str">
        <f>IF(E2077="","",SUMIF(OUTBOUND!$G:$G,WMS!E2077,OUTBOUND!$L:$L))</f>
        <v/>
      </c>
      <c r="W2077" s="26" t="str">
        <f>IF(E2077="","",SUMIF(OUTBOUND!$G:$G,WMS!E2077,OUTBOUND!$M:$M))</f>
        <v/>
      </c>
      <c r="X2077" s="73" t="str">
        <f>IF(E2077="","",SUMIF(OUTBOUND!$G:$G,WMS!E2077,OUTBOUND!$O:$O))</f>
        <v/>
      </c>
      <c r="Y2077" s="73" t="str">
        <f>IF(E2077="","",SUMIF(OUTBOUND!$G:$G,WMS!E2077,OUTBOUND!$AC:$AC))</f>
        <v/>
      </c>
      <c r="Z2077" s="73" t="str">
        <f>IF(E2077="","",SUMIF(OUTBOUND!$G:$G,WMS!E2077,OUTBOUND!$P:$P))</f>
        <v/>
      </c>
      <c r="AA2077" s="26" t="str">
        <f t="shared" si="640"/>
        <v/>
      </c>
      <c r="AB2077" s="26" t="str">
        <f t="shared" si="641"/>
        <v/>
      </c>
      <c r="AC2077" s="73" t="str">
        <f t="shared" si="642"/>
        <v/>
      </c>
      <c r="AD2077" s="73" t="str">
        <f t="shared" si="643"/>
        <v/>
      </c>
      <c r="AE2077" s="73" t="str">
        <f t="shared" si="644"/>
        <v/>
      </c>
      <c r="AF2077" s="82" t="str">
        <f t="shared" si="645"/>
        <v/>
      </c>
    </row>
    <row r="2078" spans="5:32">
      <c r="E2078" s="58" t="str">
        <f t="shared" si="634"/>
        <v/>
      </c>
      <c r="K2078" s="67" t="str">
        <f t="shared" si="635"/>
        <v/>
      </c>
      <c r="M2078" s="68" t="str">
        <f t="shared" si="636"/>
        <v/>
      </c>
      <c r="Q2078" s="73" t="str">
        <f t="shared" si="637"/>
        <v/>
      </c>
      <c r="R2078" s="67" t="str">
        <f t="shared" si="638"/>
        <v/>
      </c>
      <c r="S2078" s="74" t="str">
        <f t="shared" si="639"/>
        <v/>
      </c>
      <c r="V2078" s="26" t="str">
        <f>IF(E2078="","",SUMIF(OUTBOUND!$G:$G,WMS!E2078,OUTBOUND!$L:$L))</f>
        <v/>
      </c>
      <c r="W2078" s="26" t="str">
        <f>IF(E2078="","",SUMIF(OUTBOUND!$G:$G,WMS!E2078,OUTBOUND!$M:$M))</f>
        <v/>
      </c>
      <c r="X2078" s="73" t="str">
        <f>IF(E2078="","",SUMIF(OUTBOUND!$G:$G,WMS!E2078,OUTBOUND!$O:$O))</f>
        <v/>
      </c>
      <c r="Y2078" s="73" t="str">
        <f>IF(E2078="","",SUMIF(OUTBOUND!$G:$G,WMS!E2078,OUTBOUND!$AC:$AC))</f>
        <v/>
      </c>
      <c r="Z2078" s="73" t="str">
        <f>IF(E2078="","",SUMIF(OUTBOUND!$G:$G,WMS!E2078,OUTBOUND!$P:$P))</f>
        <v/>
      </c>
      <c r="AA2078" s="26" t="str">
        <f t="shared" si="640"/>
        <v/>
      </c>
      <c r="AB2078" s="26" t="str">
        <f t="shared" si="641"/>
        <v/>
      </c>
      <c r="AC2078" s="73" t="str">
        <f t="shared" si="642"/>
        <v/>
      </c>
      <c r="AD2078" s="73" t="str">
        <f t="shared" si="643"/>
        <v/>
      </c>
      <c r="AE2078" s="73" t="str">
        <f t="shared" si="644"/>
        <v/>
      </c>
      <c r="AF2078" s="82" t="str">
        <f t="shared" si="645"/>
        <v/>
      </c>
    </row>
    <row r="2079" spans="5:32">
      <c r="E2079" s="58" t="str">
        <f t="shared" si="634"/>
        <v/>
      </c>
      <c r="K2079" s="67" t="str">
        <f t="shared" si="635"/>
        <v/>
      </c>
      <c r="M2079" s="68" t="str">
        <f t="shared" si="636"/>
        <v/>
      </c>
      <c r="Q2079" s="73" t="str">
        <f t="shared" si="637"/>
        <v/>
      </c>
      <c r="R2079" s="67" t="str">
        <f t="shared" si="638"/>
        <v/>
      </c>
      <c r="S2079" s="74" t="str">
        <f t="shared" si="639"/>
        <v/>
      </c>
      <c r="V2079" s="26" t="str">
        <f>IF(E2079="","",SUMIF(OUTBOUND!$G:$G,WMS!E2079,OUTBOUND!$L:$L))</f>
        <v/>
      </c>
      <c r="W2079" s="26" t="str">
        <f>IF(E2079="","",SUMIF(OUTBOUND!$G:$G,WMS!E2079,OUTBOUND!$M:$M))</f>
        <v/>
      </c>
      <c r="X2079" s="73" t="str">
        <f>IF(E2079="","",SUMIF(OUTBOUND!$G:$G,WMS!E2079,OUTBOUND!$O:$O))</f>
        <v/>
      </c>
      <c r="Y2079" s="73" t="str">
        <f>IF(E2079="","",SUMIF(OUTBOUND!$G:$G,WMS!E2079,OUTBOUND!$AC:$AC))</f>
        <v/>
      </c>
      <c r="Z2079" s="73" t="str">
        <f>IF(E2079="","",SUMIF(OUTBOUND!$G:$G,WMS!E2079,OUTBOUND!$P:$P))</f>
        <v/>
      </c>
      <c r="AA2079" s="26" t="str">
        <f t="shared" si="640"/>
        <v/>
      </c>
      <c r="AB2079" s="26" t="str">
        <f t="shared" si="641"/>
        <v/>
      </c>
      <c r="AC2079" s="73" t="str">
        <f t="shared" si="642"/>
        <v/>
      </c>
      <c r="AD2079" s="73" t="str">
        <f t="shared" si="643"/>
        <v/>
      </c>
      <c r="AE2079" s="73" t="str">
        <f t="shared" si="644"/>
        <v/>
      </c>
      <c r="AF2079" s="82" t="str">
        <f t="shared" si="645"/>
        <v/>
      </c>
    </row>
    <row r="2080" spans="5:32">
      <c r="E2080" s="58" t="str">
        <f t="shared" si="634"/>
        <v/>
      </c>
      <c r="K2080" s="67" t="str">
        <f t="shared" si="635"/>
        <v/>
      </c>
      <c r="M2080" s="68" t="str">
        <f t="shared" si="636"/>
        <v/>
      </c>
      <c r="Q2080" s="73" t="str">
        <f t="shared" si="637"/>
        <v/>
      </c>
      <c r="R2080" s="67" t="str">
        <f t="shared" si="638"/>
        <v/>
      </c>
      <c r="S2080" s="74" t="str">
        <f t="shared" si="639"/>
        <v/>
      </c>
      <c r="V2080" s="26" t="str">
        <f>IF(E2080="","",SUMIF(OUTBOUND!$G:$G,WMS!E2080,OUTBOUND!$L:$L))</f>
        <v/>
      </c>
      <c r="W2080" s="26" t="str">
        <f>IF(E2080="","",SUMIF(OUTBOUND!$G:$G,WMS!E2080,OUTBOUND!$M:$M))</f>
        <v/>
      </c>
      <c r="X2080" s="73" t="str">
        <f>IF(E2080="","",SUMIF(OUTBOUND!$G:$G,WMS!E2080,OUTBOUND!$O:$O))</f>
        <v/>
      </c>
      <c r="Y2080" s="73" t="str">
        <f>IF(E2080="","",SUMIF(OUTBOUND!$G:$G,WMS!E2080,OUTBOUND!$AC:$AC))</f>
        <v/>
      </c>
      <c r="Z2080" s="73" t="str">
        <f>IF(E2080="","",SUMIF(OUTBOUND!$G:$G,WMS!E2080,OUTBOUND!$P:$P))</f>
        <v/>
      </c>
      <c r="AA2080" s="26" t="str">
        <f t="shared" si="640"/>
        <v/>
      </c>
      <c r="AB2080" s="26" t="str">
        <f t="shared" si="641"/>
        <v/>
      </c>
      <c r="AC2080" s="73" t="str">
        <f t="shared" si="642"/>
        <v/>
      </c>
      <c r="AD2080" s="73" t="str">
        <f t="shared" si="643"/>
        <v/>
      </c>
      <c r="AE2080" s="73" t="str">
        <f t="shared" si="644"/>
        <v/>
      </c>
      <c r="AF2080" s="82" t="str">
        <f t="shared" si="645"/>
        <v/>
      </c>
    </row>
    <row r="2081" spans="5:32">
      <c r="E2081" s="58" t="str">
        <f t="shared" si="634"/>
        <v/>
      </c>
      <c r="K2081" s="67" t="str">
        <f t="shared" si="635"/>
        <v/>
      </c>
      <c r="M2081" s="68" t="str">
        <f t="shared" si="636"/>
        <v/>
      </c>
      <c r="Q2081" s="73" t="str">
        <f t="shared" si="637"/>
        <v/>
      </c>
      <c r="R2081" s="67" t="str">
        <f t="shared" si="638"/>
        <v/>
      </c>
      <c r="S2081" s="74" t="str">
        <f t="shared" si="639"/>
        <v/>
      </c>
      <c r="V2081" s="26" t="str">
        <f>IF(E2081="","",SUMIF(OUTBOUND!$G:$G,WMS!E2081,OUTBOUND!$L:$L))</f>
        <v/>
      </c>
      <c r="W2081" s="26" t="str">
        <f>IF(E2081="","",SUMIF(OUTBOUND!$G:$G,WMS!E2081,OUTBOUND!$M:$M))</f>
        <v/>
      </c>
      <c r="X2081" s="73" t="str">
        <f>IF(E2081="","",SUMIF(OUTBOUND!$G:$G,WMS!E2081,OUTBOUND!$O:$O))</f>
        <v/>
      </c>
      <c r="Y2081" s="73" t="str">
        <f>IF(E2081="","",SUMIF(OUTBOUND!$G:$G,WMS!E2081,OUTBOUND!$AC:$AC))</f>
        <v/>
      </c>
      <c r="Z2081" s="73" t="str">
        <f>IF(E2081="","",SUMIF(OUTBOUND!$G:$G,WMS!E2081,OUTBOUND!$P:$P))</f>
        <v/>
      </c>
      <c r="AA2081" s="26" t="str">
        <f t="shared" si="640"/>
        <v/>
      </c>
      <c r="AB2081" s="26" t="str">
        <f t="shared" si="641"/>
        <v/>
      </c>
      <c r="AC2081" s="73" t="str">
        <f t="shared" si="642"/>
        <v/>
      </c>
      <c r="AD2081" s="73" t="str">
        <f t="shared" si="643"/>
        <v/>
      </c>
      <c r="AE2081" s="73" t="str">
        <f t="shared" si="644"/>
        <v/>
      </c>
      <c r="AF2081" s="82" t="str">
        <f t="shared" si="645"/>
        <v/>
      </c>
    </row>
  </sheetData>
  <sheetProtection password="E1A4" sheet="1" formatCells="0" formatRows="0" insertRows="0" deleteRows="0" autoFilter="0" pivotTables="0" objects="1"/>
  <autoFilter ref="A2:AG2081">
    <extLst/>
  </autoFilter>
  <printOptions horizontalCentered="1"/>
  <pageMargins left="0.393055555555556" right="0.393055555555556" top="0.393055555555556" bottom="0.393055555555556" header="0.196527777777778" footer="0.196527777777778"/>
  <pageSetup paperSize="9" scale="22" fitToHeight="10" orientation="landscape"/>
  <headerFooter>
    <oddHeader>&amp;C&amp;A</oddHead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2:AE2200"/>
  <sheetViews>
    <sheetView zoomScale="90" zoomScaleNormal="90" workbookViewId="0">
      <pane ySplit="2" topLeftCell="A1976" activePane="bottomLeft" state="frozen"/>
      <selection/>
      <selection pane="bottomLeft" activeCell="E1991" sqref="E1991"/>
    </sheetView>
  </sheetViews>
  <sheetFormatPr defaultColWidth="9.14444444444444" defaultRowHeight="10.5"/>
  <cols>
    <col min="1" max="2" width="13.1444444444444" style="2" customWidth="1"/>
    <col min="3" max="3" width="19.8555555555556" style="2" customWidth="1"/>
    <col min="4" max="4" width="20" style="3" customWidth="1"/>
    <col min="5" max="5" width="30" style="3" customWidth="1"/>
    <col min="6" max="6" width="14.8111111111111" style="3" customWidth="1"/>
    <col min="7" max="7" width="43" style="4" customWidth="1"/>
    <col min="8" max="8" width="15.1444444444444" style="5" customWidth="1"/>
    <col min="9" max="9" width="17" style="5" customWidth="1"/>
    <col min="10" max="10" width="17.2888888888889" style="5" customWidth="1"/>
    <col min="11" max="11" width="12.1444444444444" style="6" customWidth="1"/>
    <col min="12" max="12" width="13.3333333333333" style="7" customWidth="1"/>
    <col min="13" max="13" width="13.8555555555556" style="7" customWidth="1"/>
    <col min="14" max="14" width="35.7111111111111" style="8" customWidth="1"/>
    <col min="15" max="15" width="16.1444444444444" style="9" customWidth="1"/>
    <col min="16" max="16" width="13.4222222222222" style="9" customWidth="1"/>
    <col min="17" max="17" width="17.4222222222222" style="6" customWidth="1"/>
    <col min="18" max="18" width="21.1444444444444" style="6" customWidth="1"/>
    <col min="19" max="19" width="17.4222222222222" style="4" customWidth="1"/>
    <col min="20" max="20" width="31.2888888888889" style="4" customWidth="1"/>
    <col min="21" max="21" width="11.1444444444444" style="5" customWidth="1"/>
    <col min="22" max="22" width="12" style="5" customWidth="1"/>
    <col min="23" max="23" width="12" style="10" customWidth="1"/>
    <col min="24" max="24" width="11.4222222222222" style="10" customWidth="1"/>
    <col min="25" max="26" width="10.4222222222222" style="5" customWidth="1"/>
    <col min="27" max="27" width="16.4222222222222" style="5" customWidth="1"/>
    <col min="28" max="28" width="12.4222222222222" style="10" customWidth="1"/>
    <col min="29" max="30" width="10.4222222222222" style="10" customWidth="1"/>
    <col min="31" max="31" width="56" style="11" customWidth="1"/>
    <col min="32" max="16384" width="9.14444444444444" style="11"/>
  </cols>
  <sheetData>
    <row r="2" s="1" customFormat="1" ht="40.95" customHeight="1" spans="1:31">
      <c r="A2" s="12" t="s">
        <v>4935</v>
      </c>
      <c r="B2" s="12" t="s">
        <v>4936</v>
      </c>
      <c r="C2" s="13" t="s">
        <v>4937</v>
      </c>
      <c r="D2" s="14" t="s">
        <v>4938</v>
      </c>
      <c r="E2" s="14" t="s">
        <v>3219</v>
      </c>
      <c r="F2" s="14" t="s">
        <v>3220</v>
      </c>
      <c r="G2" s="15" t="s">
        <v>3221</v>
      </c>
      <c r="H2" s="16" t="s">
        <v>3227</v>
      </c>
      <c r="I2" s="16" t="s">
        <v>3228</v>
      </c>
      <c r="J2" s="16" t="s">
        <v>3233</v>
      </c>
      <c r="K2" s="16" t="s">
        <v>4939</v>
      </c>
      <c r="L2" s="22" t="s">
        <v>4940</v>
      </c>
      <c r="M2" s="22" t="s">
        <v>4941</v>
      </c>
      <c r="N2" s="23" t="s">
        <v>4942</v>
      </c>
      <c r="O2" s="24" t="s">
        <v>4943</v>
      </c>
      <c r="P2" s="24" t="s">
        <v>4944</v>
      </c>
      <c r="Q2" s="16" t="s">
        <v>3222</v>
      </c>
      <c r="R2" s="16" t="s">
        <v>3223</v>
      </c>
      <c r="S2" s="29" t="s">
        <v>0</v>
      </c>
      <c r="T2" s="29" t="s">
        <v>4945</v>
      </c>
      <c r="U2" s="30" t="s">
        <v>4946</v>
      </c>
      <c r="V2" s="30" t="s">
        <v>4947</v>
      </c>
      <c r="W2" s="31" t="s">
        <v>4948</v>
      </c>
      <c r="X2" s="31" t="s">
        <v>4949</v>
      </c>
      <c r="Y2" s="30" t="s">
        <v>4950</v>
      </c>
      <c r="Z2" s="30" t="s">
        <v>4951</v>
      </c>
      <c r="AA2" s="30" t="s">
        <v>4952</v>
      </c>
      <c r="AB2" s="33" t="s">
        <v>4953</v>
      </c>
      <c r="AC2" s="33" t="s">
        <v>4954</v>
      </c>
      <c r="AD2" s="24" t="s">
        <v>1</v>
      </c>
      <c r="AE2" s="34" t="s">
        <v>4955</v>
      </c>
    </row>
    <row r="3" spans="1:30">
      <c r="A3" s="2">
        <v>43342</v>
      </c>
      <c r="B3" s="2">
        <v>43344</v>
      </c>
      <c r="C3" s="2" t="s">
        <v>4956</v>
      </c>
      <c r="D3" s="3" t="s">
        <v>148</v>
      </c>
      <c r="E3" s="3" t="s">
        <v>3251</v>
      </c>
      <c r="F3" s="3" t="s">
        <v>4957</v>
      </c>
      <c r="G3" s="17" t="str">
        <f t="shared" ref="G3:G66" si="0">IF(F3="","",E3&amp;"/"&amp;F3)</f>
        <v>KG-ARI-1808-00019-00285/42609926</v>
      </c>
      <c r="H3" s="18">
        <f>IF(G3="","",VLOOKUP(G3,WMS!$E$3:$Q$487,7,FALSE))</f>
        <v>6</v>
      </c>
      <c r="I3" s="18">
        <f>IF(G3="","",VLOOKUP(G3,WMS!$E$3:$Q$487,8,FALSE))</f>
        <v>0.85</v>
      </c>
      <c r="J3" s="18">
        <f>IF(G3="","",VLOOKUP(G3,WMS!$E$3:$Q$487,13,FALSE))</f>
        <v>0.008</v>
      </c>
      <c r="K3" s="25" t="b">
        <f t="shared" ref="K3:K35" si="1">IF(M3="","",EXACT(H3,M3/L3))</f>
        <v>1</v>
      </c>
      <c r="L3" s="7">
        <v>7</v>
      </c>
      <c r="M3" s="26">
        <f>IF(G3="","",VLOOKUP(G3,WMS!$E$3:$U$487,7,0)*L3)</f>
        <v>42</v>
      </c>
      <c r="N3" s="27" t="str">
        <f>IF(G3="","",VLOOKUP(G3,WMS!$E$3:$U$487,17,0))</f>
        <v>A01-303</v>
      </c>
      <c r="O3" s="28">
        <f t="shared" ref="O3:O35" si="2">IF(L3="","",I3*L3)</f>
        <v>5.95</v>
      </c>
      <c r="P3" s="28">
        <f t="shared" ref="P3:P66" si="3">IF(L3="","",J3*L3)</f>
        <v>0.056</v>
      </c>
      <c r="Q3" s="25" t="str">
        <f>IF(G3="","",VLOOKUP(G3,WMS!$E$3:$G$487,2,FALSE))</f>
        <v>KAS18070201</v>
      </c>
      <c r="R3" s="25" t="str">
        <f>IF(G3="","",VLOOKUP(G3,WMS!$E$3:$G$487,3,FALSE))</f>
        <v>KAS1807020104</v>
      </c>
      <c r="S3" s="17" t="str">
        <f>IF(R3="","",VLOOKUP(R3,CUSTOMS!$E$3:$N$796,2,FALSE))</f>
        <v>9405409000</v>
      </c>
      <c r="T3" s="17" t="str">
        <f>IF(R3="","",VLOOKUP(R3,CUSTOMS!$E$3:$N$796,3,FALSE))</f>
        <v>装饰灯</v>
      </c>
      <c r="U3" s="18">
        <f t="shared" ref="U3:U66" si="4">IF(V3="","",IF(V3="千克",M3*AB3,M3))</f>
        <v>42</v>
      </c>
      <c r="V3" s="18" t="str">
        <f>IF(R3="","",VLOOKUP(R3,CUSTOMS!$E$3:$N$796,5,FALSE))</f>
        <v>套</v>
      </c>
      <c r="W3" s="32">
        <f>IF(R3="","",VLOOKUP(R3,CUSTOMS!$E$3:$N$796,6,FALSE))</f>
        <v>0.63</v>
      </c>
      <c r="X3" s="32">
        <f t="shared" ref="X3:X66" si="5">IF(W3="","",U3*W3)</f>
        <v>26.46</v>
      </c>
      <c r="Y3" s="18" t="str">
        <f>IF(R3="","",VLOOKUP(R3,CUSTOMS!$E$3:$N$796,8,FALSE))</f>
        <v>美元</v>
      </c>
      <c r="Z3" s="18" t="str">
        <f>IF(R3="","",VLOOKUP(R3,CUSTOMS!$E$3:$N$796,9,FALSE))</f>
        <v>中国</v>
      </c>
      <c r="AA3" s="18" t="str">
        <f>IF(R3="","",VLOOKUP(R3,CUSTOMS!$E$3:$N$796,10,FALSE))</f>
        <v>美国</v>
      </c>
      <c r="AB3" s="32">
        <f>IF(R3="","",VLOOKUP(G3,WMS!$E$3:$T$487,15,FALSE))</f>
        <v>0.117</v>
      </c>
      <c r="AC3" s="32">
        <f t="shared" ref="AC3:AC66" si="6">IF(AB3="","",M3*AB3)</f>
        <v>4.914</v>
      </c>
      <c r="AD3" s="32" t="str">
        <f>IF(S3="","",VLOOKUP(S3,海关监管条件!$A$1:$B$2000,2,FALSE))</f>
        <v>无 </v>
      </c>
    </row>
    <row r="4" spans="1:30">
      <c r="A4" s="2">
        <v>43350</v>
      </c>
      <c r="B4" s="2">
        <v>43351</v>
      </c>
      <c r="C4" s="2" t="s">
        <v>4958</v>
      </c>
      <c r="D4" s="3" t="s">
        <v>157</v>
      </c>
      <c r="E4" s="3" t="s">
        <v>3254</v>
      </c>
      <c r="F4" s="3">
        <v>41400982</v>
      </c>
      <c r="G4" s="17" t="str">
        <f t="shared" si="0"/>
        <v>KG-ARI-1808-00019-00212/41400982</v>
      </c>
      <c r="H4" s="18">
        <f>IF(G4="","",VLOOKUP(G4,WMS!$E$3:$Q$487,7,FALSE))</f>
        <v>36</v>
      </c>
      <c r="I4" s="18">
        <f>IF(G4="","",VLOOKUP(G4,WMS!$E$3:$Q$487,8,FALSE))</f>
        <v>5.85</v>
      </c>
      <c r="J4" s="18">
        <f>IF(G4="","",VLOOKUP(G4,WMS!$E$3:$Q$487,13,FALSE))</f>
        <v>0.012</v>
      </c>
      <c r="K4" s="25" t="b">
        <f t="shared" si="1"/>
        <v>1</v>
      </c>
      <c r="L4" s="7">
        <v>63</v>
      </c>
      <c r="M4" s="26">
        <f>IF(G4="","",VLOOKUP(G4,WMS!$E$3:$U$487,7,0)*L4)</f>
        <v>2268</v>
      </c>
      <c r="N4" s="27" t="str">
        <f>IF(G4="","",VLOOKUP(G4,WMS!$E$3:$U$487,17,0))</f>
        <v>A01-103</v>
      </c>
      <c r="O4" s="28">
        <f t="shared" si="2"/>
        <v>368.55</v>
      </c>
      <c r="P4" s="28">
        <f t="shared" si="3"/>
        <v>0.756</v>
      </c>
      <c r="Q4" s="25" t="str">
        <f>IF(G4="","",VLOOKUP(G4,WMS!$E$3:$G$487,2,FALSE))</f>
        <v>KAS18071201</v>
      </c>
      <c r="R4" s="25" t="str">
        <f>IF(G4="","",VLOOKUP(G4,WMS!$E$3:$G$487,3,FALSE))</f>
        <v>KAS1807120105</v>
      </c>
      <c r="S4" s="17" t="str">
        <f>IF(R4="","",VLOOKUP(R4,CUSTOMS!$E$3:$N$796,2,FALSE))</f>
        <v>9503008900</v>
      </c>
      <c r="T4" s="17" t="str">
        <f>IF(R4="","",VLOOKUP(R4,CUSTOMS!$E$3:$N$796,3,FALSE))</f>
        <v>塑胶吹泡玩具</v>
      </c>
      <c r="U4" s="18">
        <f t="shared" si="4"/>
        <v>2268</v>
      </c>
      <c r="V4" s="18" t="str">
        <f>IF(R4="","",VLOOKUP(R4,CUSTOMS!$E$3:$N$796,5,FALSE))</f>
        <v>个</v>
      </c>
      <c r="W4" s="32">
        <f>IF(R4="","",VLOOKUP(R4,CUSTOMS!$E$3:$N$796,6,FALSE))</f>
        <v>1.3</v>
      </c>
      <c r="X4" s="32">
        <f t="shared" si="5"/>
        <v>2948.4</v>
      </c>
      <c r="Y4" s="18" t="str">
        <f>IF(R4="","",VLOOKUP(R4,CUSTOMS!$E$3:$N$796,8,FALSE))</f>
        <v>港币</v>
      </c>
      <c r="Z4" s="18" t="str">
        <f>IF(R4="","",VLOOKUP(R4,CUSTOMS!$E$3:$N$796,9,FALSE))</f>
        <v>中国</v>
      </c>
      <c r="AA4" s="18" t="str">
        <f>IF(R4="","",VLOOKUP(R4,CUSTOMS!$E$3:$N$796,10,FALSE))</f>
        <v>美国</v>
      </c>
      <c r="AB4" s="32">
        <f>IF(R4="","",VLOOKUP(G4,WMS!$E$3:$T$487,15,FALSE))</f>
        <v>0.158</v>
      </c>
      <c r="AC4" s="32">
        <f t="shared" si="6"/>
        <v>358.344</v>
      </c>
      <c r="AD4" s="32" t="str">
        <f>IF(S4="","",VLOOKUP(S4,海关监管条件!$A$1:$B$2000,2,FALSE))</f>
        <v>A </v>
      </c>
    </row>
    <row r="5" spans="1:30">
      <c r="A5" s="2">
        <v>43350</v>
      </c>
      <c r="B5" s="2">
        <v>43351</v>
      </c>
      <c r="C5" s="2" t="s">
        <v>4958</v>
      </c>
      <c r="D5" s="19" t="s">
        <v>187</v>
      </c>
      <c r="E5" s="19" t="s">
        <v>3272</v>
      </c>
      <c r="F5" s="19">
        <v>42603320</v>
      </c>
      <c r="G5" s="17" t="str">
        <f t="shared" si="0"/>
        <v>KG-ARI-1808-00019-00335/42603320</v>
      </c>
      <c r="H5" s="18">
        <f>IF(G5="","",VLOOKUP(G5,WMS!$E$3:$Q$487,7,FALSE))</f>
        <v>10</v>
      </c>
      <c r="I5" s="18">
        <f>IF(G5="","",VLOOKUP(G5,WMS!$E$3:$Q$487,8,FALSE))</f>
        <v>0.7</v>
      </c>
      <c r="J5" s="18">
        <f>IF(G5="","",VLOOKUP(G5,WMS!$E$3:$Q$487,13,FALSE))</f>
        <v>0.004</v>
      </c>
      <c r="K5" s="25" t="b">
        <f t="shared" si="1"/>
        <v>1</v>
      </c>
      <c r="L5" s="7">
        <v>4</v>
      </c>
      <c r="M5" s="26">
        <f>IF(G5="","",VLOOKUP(G5,WMS!$E$3:$U$487,7,0)*L5)</f>
        <v>40</v>
      </c>
      <c r="N5" s="27" t="str">
        <f>IF(G5="","",VLOOKUP(G5,WMS!$E$3:$U$487,17,0))</f>
        <v>A20-201</v>
      </c>
      <c r="O5" s="28">
        <f t="shared" si="2"/>
        <v>2.8</v>
      </c>
      <c r="P5" s="28">
        <f t="shared" si="3"/>
        <v>0.016</v>
      </c>
      <c r="Q5" s="25" t="str">
        <f>IF(G5="","",VLOOKUP(G5,WMS!$E$3:$G$487,2,FALSE))</f>
        <v>KAS18081003</v>
      </c>
      <c r="R5" s="25" t="str">
        <f>IF(G5="","",VLOOKUP(G5,WMS!$E$3:$G$487,3,FALSE))</f>
        <v>KAS18008100306</v>
      </c>
      <c r="S5" s="17" t="str">
        <f>IF(R5="","",VLOOKUP(R5,CUSTOMS!$E$3:$N$796,2,FALSE))</f>
        <v>3926909090</v>
      </c>
      <c r="T5" s="17" t="str">
        <f>IF(R5="","",VLOOKUP(R5,CUSTOMS!$E$3:$N$796,3,FALSE))</f>
        <v>手机套</v>
      </c>
      <c r="U5" s="18">
        <f t="shared" si="4"/>
        <v>40</v>
      </c>
      <c r="V5" s="18" t="str">
        <f>IF(R5="","",VLOOKUP(R5,CUSTOMS!$E$3:$N$796,5,FALSE))</f>
        <v>个</v>
      </c>
      <c r="W5" s="32">
        <f>IF(R5="","",VLOOKUP(R5,CUSTOMS!$E$3:$N$796,6,FALSE))</f>
        <v>2.53</v>
      </c>
      <c r="X5" s="32">
        <f t="shared" si="5"/>
        <v>101.2</v>
      </c>
      <c r="Y5" s="18" t="str">
        <f>IF(R5="","",VLOOKUP(R5,CUSTOMS!$E$3:$N$796,8,FALSE))</f>
        <v>美元</v>
      </c>
      <c r="Z5" s="18" t="str">
        <f>IF(R5="","",VLOOKUP(R5,CUSTOMS!$E$3:$N$796,9,FALSE))</f>
        <v>中国</v>
      </c>
      <c r="AA5" s="18" t="str">
        <f>IF(R5="","",VLOOKUP(R5,CUSTOMS!$E$3:$N$796,10,FALSE))</f>
        <v>中国</v>
      </c>
      <c r="AB5" s="32">
        <f>IF(R5="","",VLOOKUP(G5,WMS!$E$3:$T$487,15,FALSE))</f>
        <v>0.1</v>
      </c>
      <c r="AC5" s="32">
        <f t="shared" si="6"/>
        <v>4</v>
      </c>
      <c r="AD5" s="32" t="str">
        <f>IF(S5="","",VLOOKUP(S5,海关监管条件!$A$1:$B$2000,2,FALSE))</f>
        <v>无</v>
      </c>
    </row>
    <row r="6" spans="1:30">
      <c r="A6" s="2">
        <v>43350</v>
      </c>
      <c r="B6" s="2">
        <v>43351</v>
      </c>
      <c r="C6" s="2" t="s">
        <v>4958</v>
      </c>
      <c r="D6" s="19" t="s">
        <v>209</v>
      </c>
      <c r="E6" s="19" t="s">
        <v>3288</v>
      </c>
      <c r="F6" s="19" t="s">
        <v>3291</v>
      </c>
      <c r="G6" s="17" t="str">
        <f t="shared" si="0"/>
        <v>KG-ARI-1808-00019-00393/41174708</v>
      </c>
      <c r="H6" s="18">
        <f>IF(G6="","",VLOOKUP(G6,WMS!$E$3:$Q$487,7,FALSE))</f>
        <v>6</v>
      </c>
      <c r="I6" s="18">
        <f>IF(G6="","",VLOOKUP(G6,WMS!$E$3:$Q$487,8,FALSE))</f>
        <v>16.4</v>
      </c>
      <c r="J6" s="18">
        <f>IF(G6="","",VLOOKUP(G6,WMS!$E$3:$Q$487,13,FALSE))</f>
        <v>0.114</v>
      </c>
      <c r="K6" s="25" t="b">
        <f t="shared" si="1"/>
        <v>1</v>
      </c>
      <c r="L6" s="7">
        <v>11</v>
      </c>
      <c r="M6" s="26">
        <f>IF(G6="","",VLOOKUP(G6,WMS!$E$3:$U$487,7,0)*L6)</f>
        <v>66</v>
      </c>
      <c r="N6" s="27" t="str">
        <f>IF(G6="","",VLOOKUP(G6,WMS!$E$3:$U$487,17,0))</f>
        <v>A02-301-302</v>
      </c>
      <c r="O6" s="28">
        <f t="shared" si="2"/>
        <v>180.4</v>
      </c>
      <c r="P6" s="28">
        <f t="shared" si="3"/>
        <v>1.254</v>
      </c>
      <c r="Q6" s="25" t="str">
        <f>IF(G6="","",VLOOKUP(G6,WMS!$E$3:$G$487,2,FALSE))</f>
        <v>KAS18080201ABC</v>
      </c>
      <c r="R6" s="25" t="str">
        <f>IF(G6="","",VLOOKUP(G6,WMS!$E$3:$G$487,3,FALSE))</f>
        <v>KAS18080201C01</v>
      </c>
      <c r="S6" s="17" t="str">
        <f>IF(R6="","",VLOOKUP(R6,CUSTOMS!$E$3:$N$796,2,FALSE))</f>
        <v>9403200000</v>
      </c>
      <c r="T6" s="17" t="str">
        <f>IF(R6="","",VLOOKUP(R6,CUSTOMS!$E$3:$N$796,3,FALSE))</f>
        <v>铁制家用落地晒架</v>
      </c>
      <c r="U6" s="18">
        <f t="shared" si="4"/>
        <v>66</v>
      </c>
      <c r="V6" s="18" t="str">
        <f>IF(R6="","",VLOOKUP(R6,CUSTOMS!$E$3:$N$796,5,FALSE))</f>
        <v>件</v>
      </c>
      <c r="W6" s="32">
        <f>IF(R6="","",VLOOKUP(R6,CUSTOMS!$E$3:$N$796,6,FALSE))</f>
        <v>4.77</v>
      </c>
      <c r="X6" s="32">
        <f t="shared" si="5"/>
        <v>314.82</v>
      </c>
      <c r="Y6" s="18" t="str">
        <f>IF(R6="","",VLOOKUP(R6,CUSTOMS!$E$3:$N$796,8,FALSE))</f>
        <v>美元</v>
      </c>
      <c r="Z6" s="18" t="str">
        <f>IF(R6="","",VLOOKUP(R6,CUSTOMS!$E$3:$N$796,9,FALSE))</f>
        <v>中国</v>
      </c>
      <c r="AA6" s="18" t="str">
        <f>IF(R6="","",VLOOKUP(R6,CUSTOMS!$E$3:$N$796,10,FALSE))</f>
        <v>美国</v>
      </c>
      <c r="AB6" s="32">
        <f>IF(R6="","",VLOOKUP(G6,WMS!$E$3:$T$487,15,FALSE))</f>
        <v>2.54333333333333</v>
      </c>
      <c r="AC6" s="32">
        <f t="shared" si="6"/>
        <v>167.86</v>
      </c>
      <c r="AD6" s="32" t="str">
        <f>IF(S6="","",VLOOKUP(S6,海关监管条件!$A$1:$B$2000,2,FALSE))</f>
        <v>无 </v>
      </c>
    </row>
    <row r="7" spans="1:30">
      <c r="A7" s="2">
        <v>43350</v>
      </c>
      <c r="B7" s="2">
        <v>43351</v>
      </c>
      <c r="C7" s="2" t="s">
        <v>4958</v>
      </c>
      <c r="D7" s="19" t="s">
        <v>209</v>
      </c>
      <c r="E7" s="19" t="s">
        <v>3288</v>
      </c>
      <c r="F7" s="19" t="s">
        <v>3295</v>
      </c>
      <c r="G7" s="17" t="str">
        <f t="shared" si="0"/>
        <v>KG-ARI-1808-00019-00393/41799949</v>
      </c>
      <c r="H7" s="18">
        <f>IF(G7="","",VLOOKUP(G7,WMS!$E$3:$Q$487,7,FALSE))</f>
        <v>4</v>
      </c>
      <c r="I7" s="18">
        <f>IF(G7="","",VLOOKUP(G7,WMS!$E$3:$Q$487,8,FALSE))</f>
        <v>15.1</v>
      </c>
      <c r="J7" s="18">
        <f>IF(G7="","",VLOOKUP(G7,WMS!$E$3:$Q$487,13,FALSE))</f>
        <v>0.196</v>
      </c>
      <c r="K7" s="25" t="b">
        <f t="shared" si="1"/>
        <v>1</v>
      </c>
      <c r="L7" s="7">
        <v>22</v>
      </c>
      <c r="M7" s="26">
        <f>IF(G7="","",VLOOKUP(G7,WMS!$E$3:$U$487,7,0)*L7)</f>
        <v>88</v>
      </c>
      <c r="N7" s="27" t="str">
        <f>IF(G7="","",VLOOKUP(G7,WMS!$E$3:$U$487,17,0))</f>
        <v>A02-201、A05-101-201-301-302-202</v>
      </c>
      <c r="O7" s="28">
        <f t="shared" si="2"/>
        <v>332.2</v>
      </c>
      <c r="P7" s="28">
        <f t="shared" si="3"/>
        <v>4.312</v>
      </c>
      <c r="Q7" s="25" t="str">
        <f>IF(G7="","",VLOOKUP(G7,WMS!$E$3:$G$487,2,FALSE))</f>
        <v>KAS18080201ABC</v>
      </c>
      <c r="R7" s="25" t="str">
        <f>IF(G7="","",VLOOKUP(G7,WMS!$E$3:$G$487,3,FALSE))</f>
        <v>KAS18080201C03</v>
      </c>
      <c r="S7" s="17" t="str">
        <f>IF(R7="","",VLOOKUP(R7,CUSTOMS!$E$3:$N$796,2,FALSE))</f>
        <v>9403200000</v>
      </c>
      <c r="T7" s="17" t="str">
        <f>IF(R7="","",VLOOKUP(R7,CUSTOMS!$E$3:$N$796,3,FALSE))</f>
        <v>铁制家用落地晒架</v>
      </c>
      <c r="U7" s="18">
        <f t="shared" si="4"/>
        <v>88</v>
      </c>
      <c r="V7" s="18" t="str">
        <f>IF(R7="","",VLOOKUP(R7,CUSTOMS!$E$3:$N$796,5,FALSE))</f>
        <v>件</v>
      </c>
      <c r="W7" s="32">
        <f>IF(R7="","",VLOOKUP(R7,CUSTOMS!$E$3:$N$796,6,FALSE))</f>
        <v>7.96</v>
      </c>
      <c r="X7" s="32">
        <f t="shared" si="5"/>
        <v>700.48</v>
      </c>
      <c r="Y7" s="18" t="str">
        <f>IF(R7="","",VLOOKUP(R7,CUSTOMS!$E$3:$N$796,8,FALSE))</f>
        <v>美元</v>
      </c>
      <c r="Z7" s="18" t="str">
        <f>IF(R7="","",VLOOKUP(R7,CUSTOMS!$E$3:$N$796,9,FALSE))</f>
        <v>中国</v>
      </c>
      <c r="AA7" s="18" t="str">
        <f>IF(R7="","",VLOOKUP(R7,CUSTOMS!$E$3:$N$796,10,FALSE))</f>
        <v>美国</v>
      </c>
      <c r="AB7" s="32">
        <f>IF(R7="","",VLOOKUP(G7,WMS!$E$3:$T$487,15,FALSE))</f>
        <v>3.455</v>
      </c>
      <c r="AC7" s="32">
        <f t="shared" si="6"/>
        <v>304.04</v>
      </c>
      <c r="AD7" s="32" t="str">
        <f>IF(S7="","",VLOOKUP(S7,海关监管条件!$A$1:$B$2000,2,FALSE))</f>
        <v>无 </v>
      </c>
    </row>
    <row r="8" spans="1:30">
      <c r="A8" s="2">
        <v>43350</v>
      </c>
      <c r="B8" s="2">
        <v>43351</v>
      </c>
      <c r="C8" s="2" t="s">
        <v>4958</v>
      </c>
      <c r="D8" s="19" t="s">
        <v>209</v>
      </c>
      <c r="E8" s="19" t="s">
        <v>3288</v>
      </c>
      <c r="F8" s="19" t="s">
        <v>3289</v>
      </c>
      <c r="G8" s="17" t="str">
        <f t="shared" si="0"/>
        <v>KG-ARI-1808-00019-00393/41799956</v>
      </c>
      <c r="H8" s="18">
        <f>IF(G8="","",VLOOKUP(G8,WMS!$E$3:$Q$487,7,FALSE))</f>
        <v>4</v>
      </c>
      <c r="I8" s="18">
        <f>IF(G8="","",VLOOKUP(G8,WMS!$E$3:$Q$487,8,FALSE))</f>
        <v>13.4</v>
      </c>
      <c r="J8" s="18">
        <f>IF(G8="","",VLOOKUP(G8,WMS!$E$3:$Q$487,13,FALSE))</f>
        <v>0.091</v>
      </c>
      <c r="K8" s="25" t="b">
        <f t="shared" si="1"/>
        <v>1</v>
      </c>
      <c r="L8" s="7">
        <v>14</v>
      </c>
      <c r="M8" s="26">
        <f>IF(G8="","",VLOOKUP(G8,WMS!$E$3:$U$487,7,0)*L8)</f>
        <v>56</v>
      </c>
      <c r="N8" s="27" t="str">
        <f>IF(G8="","",VLOOKUP(G8,WMS!$E$3:$U$487,17,0))</f>
        <v>A01-201、A05-303-203</v>
      </c>
      <c r="O8" s="28">
        <f t="shared" si="2"/>
        <v>187.6</v>
      </c>
      <c r="P8" s="28">
        <f t="shared" si="3"/>
        <v>1.274</v>
      </c>
      <c r="Q8" s="25" t="str">
        <f>IF(G8="","",VLOOKUP(G8,WMS!$E$3:$G$487,2,FALSE))</f>
        <v>KAS18080201ABC</v>
      </c>
      <c r="R8" s="25" t="str">
        <f>IF(G8="","",VLOOKUP(G8,WMS!$E$3:$G$487,3,FALSE))</f>
        <v>KAS18080201A01</v>
      </c>
      <c r="S8" s="17" t="str">
        <f>IF(R8="","",VLOOKUP(R8,CUSTOMS!$E$3:$N$796,2,FALSE))</f>
        <v>9403200000</v>
      </c>
      <c r="T8" s="17" t="str">
        <f>IF(R8="","",VLOOKUP(R8,CUSTOMS!$E$3:$N$796,3,FALSE))</f>
        <v>熨衣板</v>
      </c>
      <c r="U8" s="18">
        <f t="shared" si="4"/>
        <v>56</v>
      </c>
      <c r="V8" s="18" t="str">
        <f>IF(R8="","",VLOOKUP(R8,CUSTOMS!$E$3:$N$796,5,FALSE))</f>
        <v>件</v>
      </c>
      <c r="W8" s="32">
        <f>IF(R8="","",VLOOKUP(R8,CUSTOMS!$E$3:$N$796,6,FALSE))</f>
        <v>6.85</v>
      </c>
      <c r="X8" s="32">
        <f t="shared" si="5"/>
        <v>383.6</v>
      </c>
      <c r="Y8" s="18" t="str">
        <f>IF(R8="","",VLOOKUP(R8,CUSTOMS!$E$3:$N$796,8,FALSE))</f>
        <v>美元</v>
      </c>
      <c r="Z8" s="18" t="str">
        <f>IF(R8="","",VLOOKUP(R8,CUSTOMS!$E$3:$N$796,9,FALSE))</f>
        <v>中国</v>
      </c>
      <c r="AA8" s="18" t="str">
        <f>IF(R8="","",VLOOKUP(R8,CUSTOMS!$E$3:$N$796,10,FALSE))</f>
        <v>美国</v>
      </c>
      <c r="AB8" s="32">
        <f>IF(R8="","",VLOOKUP(G8,WMS!$E$3:$T$487,15,FALSE))</f>
        <v>3.175</v>
      </c>
      <c r="AC8" s="32">
        <f t="shared" si="6"/>
        <v>177.8</v>
      </c>
      <c r="AD8" s="32" t="str">
        <f>IF(S8="","",VLOOKUP(S8,海关监管条件!$A$1:$B$2000,2,FALSE))</f>
        <v>无 </v>
      </c>
    </row>
    <row r="9" spans="1:30">
      <c r="A9" s="2">
        <v>43350</v>
      </c>
      <c r="B9" s="2">
        <v>43351</v>
      </c>
      <c r="C9" s="2" t="s">
        <v>4958</v>
      </c>
      <c r="D9" s="19" t="s">
        <v>209</v>
      </c>
      <c r="E9" s="19" t="s">
        <v>3288</v>
      </c>
      <c r="F9" s="19" t="s">
        <v>3293</v>
      </c>
      <c r="G9" s="17" t="str">
        <f t="shared" si="0"/>
        <v>KG-ARI-1808-00019-00393/42269076</v>
      </c>
      <c r="H9" s="18">
        <f>IF(G9="","",VLOOKUP(G9,WMS!$E$3:$Q$487,7,FALSE))</f>
        <v>4</v>
      </c>
      <c r="I9" s="18">
        <f>IF(G9="","",VLOOKUP(G9,WMS!$E$3:$Q$487,8,FALSE))</f>
        <v>11.4</v>
      </c>
      <c r="J9" s="18">
        <f>IF(G9="","",VLOOKUP(G9,WMS!$E$3:$Q$487,13,FALSE))</f>
        <v>0.126</v>
      </c>
      <c r="K9" s="25" t="b">
        <f t="shared" si="1"/>
        <v>1</v>
      </c>
      <c r="L9" s="7">
        <v>19</v>
      </c>
      <c r="M9" s="26">
        <f>IF(G9="","",VLOOKUP(G9,WMS!$E$3:$U$487,7,0)*L9)</f>
        <v>76</v>
      </c>
      <c r="N9" s="27" t="str">
        <f>IF(G9="","",VLOOKUP(G9,WMS!$E$3:$U$487,17,0))</f>
        <v>A01-302、A05-102-103</v>
      </c>
      <c r="O9" s="28">
        <f t="shared" si="2"/>
        <v>216.6</v>
      </c>
      <c r="P9" s="28">
        <f t="shared" si="3"/>
        <v>2.394</v>
      </c>
      <c r="Q9" s="25" t="str">
        <f>IF(G9="","",VLOOKUP(G9,WMS!$E$3:$G$487,2,FALSE))</f>
        <v>KAS18080201ABC</v>
      </c>
      <c r="R9" s="25" t="str">
        <f>IF(G9="","",VLOOKUP(G9,WMS!$E$3:$G$487,3,FALSE))</f>
        <v>KAS18080201C02</v>
      </c>
      <c r="S9" s="17" t="str">
        <f>IF(R9="","",VLOOKUP(R9,CUSTOMS!$E$3:$N$796,2,FALSE))</f>
        <v>9403200000</v>
      </c>
      <c r="T9" s="17" t="str">
        <f>IF(R9="","",VLOOKUP(R9,CUSTOMS!$E$3:$N$796,3,FALSE))</f>
        <v>铁制家用落地晒架</v>
      </c>
      <c r="U9" s="18">
        <f t="shared" si="4"/>
        <v>76</v>
      </c>
      <c r="V9" s="18" t="str">
        <f>IF(R9="","",VLOOKUP(R9,CUSTOMS!$E$3:$N$796,5,FALSE))</f>
        <v>件</v>
      </c>
      <c r="W9" s="32">
        <f>IF(R9="","",VLOOKUP(R9,CUSTOMS!$E$3:$N$796,6,FALSE))</f>
        <v>5.67</v>
      </c>
      <c r="X9" s="32">
        <f t="shared" si="5"/>
        <v>430.92</v>
      </c>
      <c r="Y9" s="18" t="str">
        <f>IF(R9="","",VLOOKUP(R9,CUSTOMS!$E$3:$N$796,8,FALSE))</f>
        <v>美元</v>
      </c>
      <c r="Z9" s="18" t="str">
        <f>IF(R9="","",VLOOKUP(R9,CUSTOMS!$E$3:$N$796,9,FALSE))</f>
        <v>中国</v>
      </c>
      <c r="AA9" s="18" t="str">
        <f>IF(R9="","",VLOOKUP(R9,CUSTOMS!$E$3:$N$796,10,FALSE))</f>
        <v>美国</v>
      </c>
      <c r="AB9" s="32">
        <f>IF(R9="","",VLOOKUP(G9,WMS!$E$3:$T$487,15,FALSE))</f>
        <v>2.5125</v>
      </c>
      <c r="AC9" s="32">
        <f t="shared" si="6"/>
        <v>190.95</v>
      </c>
      <c r="AD9" s="32" t="str">
        <f>IF(S9="","",VLOOKUP(S9,海关监管条件!$A$1:$B$2000,2,FALSE))</f>
        <v>无 </v>
      </c>
    </row>
    <row r="10" spans="1:30">
      <c r="A10" s="2">
        <v>43350</v>
      </c>
      <c r="B10" s="2">
        <v>43351</v>
      </c>
      <c r="C10" s="2" t="s">
        <v>4958</v>
      </c>
      <c r="D10" s="19" t="s">
        <v>187</v>
      </c>
      <c r="E10" s="19" t="s">
        <v>3283</v>
      </c>
      <c r="F10" s="19">
        <v>42242154</v>
      </c>
      <c r="G10" s="17" t="str">
        <f t="shared" si="0"/>
        <v>KG-ARI-1808-00019-00394/42242154</v>
      </c>
      <c r="H10" s="18">
        <f>IF(G10="","",VLOOKUP(G10,WMS!$E$3:$Q$487,7,FALSE))</f>
        <v>15</v>
      </c>
      <c r="I10" s="18">
        <f>IF(G10="","",VLOOKUP(G10,WMS!$E$3:$Q$487,8,FALSE))</f>
        <v>0.4</v>
      </c>
      <c r="J10" s="18">
        <f>IF(G10="","",VLOOKUP(G10,WMS!$E$3:$Q$487,13,FALSE))</f>
        <v>0.004</v>
      </c>
      <c r="K10" s="25" t="b">
        <f t="shared" si="1"/>
        <v>1</v>
      </c>
      <c r="L10" s="7">
        <v>4</v>
      </c>
      <c r="M10" s="26">
        <f>IF(G10="","",VLOOKUP(G10,WMS!$E$3:$U$487,7,0)*L10)</f>
        <v>60</v>
      </c>
      <c r="N10" s="27" t="str">
        <f>IF(G10="","",VLOOKUP(G10,WMS!$E$3:$U$487,17,0))</f>
        <v>A20-203</v>
      </c>
      <c r="O10" s="28">
        <f t="shared" si="2"/>
        <v>1.6</v>
      </c>
      <c r="P10" s="28">
        <f t="shared" si="3"/>
        <v>0.016</v>
      </c>
      <c r="Q10" s="25" t="str">
        <f>IF(G10="","",VLOOKUP(G10,WMS!$E$3:$G$487,2,FALSE))</f>
        <v>KAS18081003</v>
      </c>
      <c r="R10" s="25" t="str">
        <f>IF(G10="","",VLOOKUP(G10,WMS!$E$3:$G$487,3,FALSE))</f>
        <v>KAS18008100358</v>
      </c>
      <c r="S10" s="17" t="str">
        <f>IF(R10="","",VLOOKUP(R10,CUSTOMS!$E$3:$N$796,2,FALSE))</f>
        <v>3926909090</v>
      </c>
      <c r="T10" s="17" t="str">
        <f>IF(R10="","",VLOOKUP(R10,CUSTOMS!$E$3:$N$796,3,FALSE))</f>
        <v>塑胶手机保护壳</v>
      </c>
      <c r="U10" s="18">
        <f t="shared" si="4"/>
        <v>60</v>
      </c>
      <c r="V10" s="18" t="str">
        <f>IF(R10="","",VLOOKUP(R10,CUSTOMS!$E$3:$N$796,5,FALSE))</f>
        <v>个</v>
      </c>
      <c r="W10" s="32">
        <f>IF(R10="","",VLOOKUP(R10,CUSTOMS!$E$3:$N$796,6,FALSE))</f>
        <v>0.6411</v>
      </c>
      <c r="X10" s="32">
        <f t="shared" si="5"/>
        <v>38.466</v>
      </c>
      <c r="Y10" s="18" t="str">
        <f>IF(R10="","",VLOOKUP(R10,CUSTOMS!$E$3:$N$796,8,FALSE))</f>
        <v>美元</v>
      </c>
      <c r="Z10" s="18" t="str">
        <f>IF(R10="","",VLOOKUP(R10,CUSTOMS!$E$3:$N$796,9,FALSE))</f>
        <v>中国</v>
      </c>
      <c r="AA10" s="18" t="str">
        <f>IF(R10="","",VLOOKUP(R10,CUSTOMS!$E$3:$N$796,10,FALSE))</f>
        <v>中国</v>
      </c>
      <c r="AB10" s="32">
        <f>IF(R10="","",VLOOKUP(G10,WMS!$E$3:$T$487,15,FALSE))</f>
        <v>0.0269487179487179</v>
      </c>
      <c r="AC10" s="32">
        <f t="shared" si="6"/>
        <v>1.61692307692307</v>
      </c>
      <c r="AD10" s="32" t="str">
        <f>IF(S10="","",VLOOKUP(S10,海关监管条件!$A$1:$B$2000,2,FALSE))</f>
        <v>无</v>
      </c>
    </row>
    <row r="11" spans="1:30">
      <c r="A11" s="2">
        <v>43350</v>
      </c>
      <c r="B11" s="2">
        <v>43351</v>
      </c>
      <c r="C11" s="2" t="s">
        <v>4958</v>
      </c>
      <c r="D11" s="19" t="s">
        <v>187</v>
      </c>
      <c r="E11" s="19" t="s">
        <v>3283</v>
      </c>
      <c r="F11" s="19">
        <v>42433538</v>
      </c>
      <c r="G11" s="17" t="str">
        <f t="shared" si="0"/>
        <v>KG-ARI-1808-00019-00394/42433538</v>
      </c>
      <c r="H11" s="18">
        <f>IF(G11="","",VLOOKUP(G11,WMS!$E$3:$Q$487,7,FALSE))</f>
        <v>15</v>
      </c>
      <c r="I11" s="18">
        <f>IF(G11="","",VLOOKUP(G11,WMS!$E$3:$Q$487,8,FALSE))</f>
        <v>0.4</v>
      </c>
      <c r="J11" s="18">
        <f>IF(G11="","",VLOOKUP(G11,WMS!$E$3:$Q$487,13,FALSE))</f>
        <v>0.004</v>
      </c>
      <c r="K11" s="25" t="b">
        <f t="shared" si="1"/>
        <v>1</v>
      </c>
      <c r="L11" s="7">
        <v>4</v>
      </c>
      <c r="M11" s="26">
        <f>IF(G11="","",VLOOKUP(G11,WMS!$E$3:$U$487,7,0)*L11)</f>
        <v>60</v>
      </c>
      <c r="N11" s="27" t="str">
        <f>IF(G11="","",VLOOKUP(G11,WMS!$E$3:$U$487,17,0))</f>
        <v>A20-203</v>
      </c>
      <c r="O11" s="28">
        <f t="shared" si="2"/>
        <v>1.6</v>
      </c>
      <c r="P11" s="28">
        <f t="shared" si="3"/>
        <v>0.016</v>
      </c>
      <c r="Q11" s="25" t="str">
        <f>IF(G11="","",VLOOKUP(G11,WMS!$E$3:$G$487,2,FALSE))</f>
        <v>KAS18081003</v>
      </c>
      <c r="R11" s="25" t="str">
        <f>IF(G11="","",VLOOKUP(G11,WMS!$E$3:$G$487,3,FALSE))</f>
        <v>KAS18008100358</v>
      </c>
      <c r="S11" s="17" t="str">
        <f>IF(R11="","",VLOOKUP(R11,CUSTOMS!$E$3:$N$796,2,FALSE))</f>
        <v>3926909090</v>
      </c>
      <c r="T11" s="17" t="str">
        <f>IF(R11="","",VLOOKUP(R11,CUSTOMS!$E$3:$N$796,3,FALSE))</f>
        <v>塑胶手机保护壳</v>
      </c>
      <c r="U11" s="18">
        <f t="shared" si="4"/>
        <v>60</v>
      </c>
      <c r="V11" s="18" t="str">
        <f>IF(R11="","",VLOOKUP(R11,CUSTOMS!$E$3:$N$796,5,FALSE))</f>
        <v>个</v>
      </c>
      <c r="W11" s="32">
        <f>IF(R11="","",VLOOKUP(R11,CUSTOMS!$E$3:$N$796,6,FALSE))</f>
        <v>0.6411</v>
      </c>
      <c r="X11" s="32">
        <f t="shared" si="5"/>
        <v>38.466</v>
      </c>
      <c r="Y11" s="18" t="str">
        <f>IF(R11="","",VLOOKUP(R11,CUSTOMS!$E$3:$N$796,8,FALSE))</f>
        <v>美元</v>
      </c>
      <c r="Z11" s="18" t="str">
        <f>IF(R11="","",VLOOKUP(R11,CUSTOMS!$E$3:$N$796,9,FALSE))</f>
        <v>中国</v>
      </c>
      <c r="AA11" s="18" t="str">
        <f>IF(R11="","",VLOOKUP(R11,CUSTOMS!$E$3:$N$796,10,FALSE))</f>
        <v>中国</v>
      </c>
      <c r="AB11" s="32">
        <f>IF(R11="","",VLOOKUP(G11,WMS!$E$3:$T$487,15,FALSE))</f>
        <v>0.02695</v>
      </c>
      <c r="AC11" s="32">
        <f t="shared" si="6"/>
        <v>1.617</v>
      </c>
      <c r="AD11" s="32" t="str">
        <f>IF(S11="","",VLOOKUP(S11,海关监管条件!$A$1:$B$2000,2,FALSE))</f>
        <v>无</v>
      </c>
    </row>
    <row r="12" spans="1:30">
      <c r="A12" s="2">
        <v>43350</v>
      </c>
      <c r="B12" s="2">
        <v>43351</v>
      </c>
      <c r="C12" s="2" t="s">
        <v>4958</v>
      </c>
      <c r="D12" s="19" t="s">
        <v>187</v>
      </c>
      <c r="E12" s="19" t="s">
        <v>3283</v>
      </c>
      <c r="F12" s="19">
        <v>42464822</v>
      </c>
      <c r="G12" s="17" t="str">
        <f t="shared" si="0"/>
        <v>KG-ARI-1808-00019-00394/42464822</v>
      </c>
      <c r="H12" s="18">
        <f>IF(G12="","",VLOOKUP(G12,WMS!$E$3:$Q$487,7,FALSE))</f>
        <v>15</v>
      </c>
      <c r="I12" s="18">
        <f>IF(G12="","",VLOOKUP(G12,WMS!$E$3:$Q$487,8,FALSE))</f>
        <v>0.5</v>
      </c>
      <c r="J12" s="18">
        <f>IF(G12="","",VLOOKUP(G12,WMS!$E$3:$Q$487,13,FALSE))</f>
        <v>0.004</v>
      </c>
      <c r="K12" s="25" t="b">
        <f t="shared" si="1"/>
        <v>1</v>
      </c>
      <c r="L12" s="7">
        <v>5</v>
      </c>
      <c r="M12" s="26">
        <f>IF(G12="","",VLOOKUP(G12,WMS!$E$3:$U$487,7,0)*L12)</f>
        <v>75</v>
      </c>
      <c r="N12" s="27" t="str">
        <f>IF(G12="","",VLOOKUP(G12,WMS!$E$3:$U$487,17,0))</f>
        <v>A20-203</v>
      </c>
      <c r="O12" s="28">
        <f t="shared" si="2"/>
        <v>2.5</v>
      </c>
      <c r="P12" s="28">
        <f t="shared" si="3"/>
        <v>0.02</v>
      </c>
      <c r="Q12" s="25" t="str">
        <f>IF(G12="","",VLOOKUP(G12,WMS!$E$3:$G$487,2,FALSE))</f>
        <v>KAS18081003</v>
      </c>
      <c r="R12" s="25" t="str">
        <f>IF(G12="","",VLOOKUP(G12,WMS!$E$3:$G$487,3,FALSE))</f>
        <v>KAS18008100358</v>
      </c>
      <c r="S12" s="17" t="str">
        <f>IF(R12="","",VLOOKUP(R12,CUSTOMS!$E$3:$N$796,2,FALSE))</f>
        <v>3926909090</v>
      </c>
      <c r="T12" s="17" t="str">
        <f>IF(R12="","",VLOOKUP(R12,CUSTOMS!$E$3:$N$796,3,FALSE))</f>
        <v>塑胶手机保护壳</v>
      </c>
      <c r="U12" s="18">
        <f t="shared" si="4"/>
        <v>75</v>
      </c>
      <c r="V12" s="18" t="str">
        <f>IF(R12="","",VLOOKUP(R12,CUSTOMS!$E$3:$N$796,5,FALSE))</f>
        <v>个</v>
      </c>
      <c r="W12" s="32">
        <f>IF(R12="","",VLOOKUP(R12,CUSTOMS!$E$3:$N$796,6,FALSE))</f>
        <v>0.6411</v>
      </c>
      <c r="X12" s="32">
        <f t="shared" si="5"/>
        <v>48.0825</v>
      </c>
      <c r="Y12" s="18" t="str">
        <f>IF(R12="","",VLOOKUP(R12,CUSTOMS!$E$3:$N$796,8,FALSE))</f>
        <v>美元</v>
      </c>
      <c r="Z12" s="18" t="str">
        <f>IF(R12="","",VLOOKUP(R12,CUSTOMS!$E$3:$N$796,9,FALSE))</f>
        <v>中国</v>
      </c>
      <c r="AA12" s="18" t="str">
        <f>IF(R12="","",VLOOKUP(R12,CUSTOMS!$E$3:$N$796,10,FALSE))</f>
        <v>中国</v>
      </c>
      <c r="AB12" s="32">
        <f>IF(R12="","",VLOOKUP(G12,WMS!$E$3:$T$487,15,FALSE))</f>
        <v>0.02695</v>
      </c>
      <c r="AC12" s="32">
        <f t="shared" si="6"/>
        <v>2.02125</v>
      </c>
      <c r="AD12" s="32" t="str">
        <f>IF(S12="","",VLOOKUP(S12,海关监管条件!$A$1:$B$2000,2,FALSE))</f>
        <v>无</v>
      </c>
    </row>
    <row r="13" spans="1:30">
      <c r="A13" s="2">
        <v>43350</v>
      </c>
      <c r="B13" s="2">
        <v>43351</v>
      </c>
      <c r="C13" s="2" t="s">
        <v>4958</v>
      </c>
      <c r="D13" s="19" t="s">
        <v>187</v>
      </c>
      <c r="E13" s="19" t="s">
        <v>3283</v>
      </c>
      <c r="F13" s="19" t="s">
        <v>3285</v>
      </c>
      <c r="G13" s="17" t="str">
        <f t="shared" si="0"/>
        <v>KG-ARI-1808-00019-00394/42477808</v>
      </c>
      <c r="H13" s="18">
        <f>IF(G13="","",VLOOKUP(G13,WMS!$E$3:$Q$487,7,FALSE))</f>
        <v>25</v>
      </c>
      <c r="I13" s="18">
        <f>IF(G13="","",VLOOKUP(G13,WMS!$E$3:$Q$487,8,FALSE))</f>
        <v>1.7</v>
      </c>
      <c r="J13" s="18">
        <f>IF(G13="","",VLOOKUP(G13,WMS!$E$3:$Q$487,13,FALSE))</f>
        <v>0.004</v>
      </c>
      <c r="K13" s="25" t="b">
        <f t="shared" si="1"/>
        <v>1</v>
      </c>
      <c r="L13" s="7">
        <v>10</v>
      </c>
      <c r="M13" s="26">
        <f>IF(G13="","",VLOOKUP(G13,WMS!$E$3:$U$487,7,0)*L13)</f>
        <v>250</v>
      </c>
      <c r="N13" s="27" t="str">
        <f>IF(G13="","",VLOOKUP(G13,WMS!$E$3:$U$487,17,0))</f>
        <v>A20-203</v>
      </c>
      <c r="O13" s="28">
        <f t="shared" si="2"/>
        <v>17</v>
      </c>
      <c r="P13" s="28">
        <f t="shared" si="3"/>
        <v>0.04</v>
      </c>
      <c r="Q13" s="25" t="str">
        <f>IF(G13="","",VLOOKUP(G13,WMS!$E$3:$G$487,2,FALSE))</f>
        <v>KAS18081003</v>
      </c>
      <c r="R13" s="25" t="str">
        <f>IF(G13="","",VLOOKUP(G13,WMS!$E$3:$G$487,3,FALSE))</f>
        <v>KAS18008100359</v>
      </c>
      <c r="S13" s="17" t="str">
        <f>IF(R13="","",VLOOKUP(R13,CUSTOMS!$E$3:$N$796,2,FALSE))</f>
        <v>7006000090</v>
      </c>
      <c r="T13" s="17" t="str">
        <f>IF(R13="","",VLOOKUP(R13,CUSTOMS!$E$3:$N$796,3,FALSE))</f>
        <v>钢化玻璃膜</v>
      </c>
      <c r="U13" s="18">
        <f t="shared" si="4"/>
        <v>250</v>
      </c>
      <c r="V13" s="18" t="str">
        <f>IF(R13="","",VLOOKUP(R13,CUSTOMS!$E$3:$N$796,5,FALSE))</f>
        <v>个</v>
      </c>
      <c r="W13" s="32">
        <f>IF(R13="","",VLOOKUP(R13,CUSTOMS!$E$3:$N$796,6,FALSE))</f>
        <v>0.6411</v>
      </c>
      <c r="X13" s="32">
        <f t="shared" si="5"/>
        <v>160.275</v>
      </c>
      <c r="Y13" s="18" t="str">
        <f>IF(R13="","",VLOOKUP(R13,CUSTOMS!$E$3:$N$796,8,FALSE))</f>
        <v>美元</v>
      </c>
      <c r="Z13" s="18" t="str">
        <f>IF(R13="","",VLOOKUP(R13,CUSTOMS!$E$3:$N$796,9,FALSE))</f>
        <v>中国</v>
      </c>
      <c r="AA13" s="18" t="str">
        <f>IF(R13="","",VLOOKUP(R13,CUSTOMS!$E$3:$N$796,10,FALSE))</f>
        <v>中国</v>
      </c>
      <c r="AB13" s="32">
        <f>IF(R13="","",VLOOKUP(G13,WMS!$E$3:$T$487,15,FALSE))</f>
        <v>0.0593415789473684</v>
      </c>
      <c r="AC13" s="32">
        <f t="shared" si="6"/>
        <v>14.8353947368421</v>
      </c>
      <c r="AD13" s="32" t="str">
        <f>IF(S13="","",VLOOKUP(S13,海关监管条件!$A$1:$B$2000,2,FALSE))</f>
        <v>无</v>
      </c>
    </row>
    <row r="14" spans="1:30">
      <c r="A14" s="2">
        <v>43350</v>
      </c>
      <c r="B14" s="2">
        <v>43351</v>
      </c>
      <c r="C14" s="2" t="s">
        <v>4958</v>
      </c>
      <c r="D14" s="19" t="s">
        <v>187</v>
      </c>
      <c r="E14" s="19" t="s">
        <v>3283</v>
      </c>
      <c r="F14" s="19" t="s">
        <v>3286</v>
      </c>
      <c r="G14" s="17" t="str">
        <f t="shared" si="0"/>
        <v>KG-ARI-1808-00019-00394/42477815</v>
      </c>
      <c r="H14" s="18">
        <f>IF(G14="","",VLOOKUP(G14,WMS!$E$3:$Q$487,7,FALSE))</f>
        <v>25</v>
      </c>
      <c r="I14" s="18">
        <f>IF(G14="","",VLOOKUP(G14,WMS!$E$3:$Q$487,8,FALSE))</f>
        <v>1.6</v>
      </c>
      <c r="J14" s="18">
        <f>IF(G14="","",VLOOKUP(G14,WMS!$E$3:$Q$487,13,FALSE))</f>
        <v>0.004</v>
      </c>
      <c r="K14" s="25" t="b">
        <f t="shared" si="1"/>
        <v>1</v>
      </c>
      <c r="L14" s="7">
        <v>13</v>
      </c>
      <c r="M14" s="26">
        <f>IF(G14="","",VLOOKUP(G14,WMS!$E$3:$U$487,7,0)*L14)</f>
        <v>325</v>
      </c>
      <c r="N14" s="27" t="str">
        <f>IF(G14="","",VLOOKUP(G14,WMS!$E$3:$U$487,17,0))</f>
        <v>A20-203</v>
      </c>
      <c r="O14" s="28">
        <f t="shared" si="2"/>
        <v>20.8</v>
      </c>
      <c r="P14" s="28">
        <f t="shared" si="3"/>
        <v>0.052</v>
      </c>
      <c r="Q14" s="25" t="str">
        <f>IF(G14="","",VLOOKUP(G14,WMS!$E$3:$G$487,2,FALSE))</f>
        <v>KAS18081003</v>
      </c>
      <c r="R14" s="25" t="str">
        <f>IF(G14="","",VLOOKUP(G14,WMS!$E$3:$G$487,3,FALSE))</f>
        <v>KAS18008100359</v>
      </c>
      <c r="S14" s="17" t="str">
        <f>IF(R14="","",VLOOKUP(R14,CUSTOMS!$E$3:$N$796,2,FALSE))</f>
        <v>7006000090</v>
      </c>
      <c r="T14" s="17" t="str">
        <f>IF(R14="","",VLOOKUP(R14,CUSTOMS!$E$3:$N$796,3,FALSE))</f>
        <v>钢化玻璃膜</v>
      </c>
      <c r="U14" s="18">
        <f t="shared" si="4"/>
        <v>325</v>
      </c>
      <c r="V14" s="18" t="str">
        <f>IF(R14="","",VLOOKUP(R14,CUSTOMS!$E$3:$N$796,5,FALSE))</f>
        <v>个</v>
      </c>
      <c r="W14" s="32">
        <f>IF(R14="","",VLOOKUP(R14,CUSTOMS!$E$3:$N$796,6,FALSE))</f>
        <v>0.6411</v>
      </c>
      <c r="X14" s="32">
        <f t="shared" si="5"/>
        <v>208.3575</v>
      </c>
      <c r="Y14" s="18" t="str">
        <f>IF(R14="","",VLOOKUP(R14,CUSTOMS!$E$3:$N$796,8,FALSE))</f>
        <v>美元</v>
      </c>
      <c r="Z14" s="18" t="str">
        <f>IF(R14="","",VLOOKUP(R14,CUSTOMS!$E$3:$N$796,9,FALSE))</f>
        <v>中国</v>
      </c>
      <c r="AA14" s="18" t="str">
        <f>IF(R14="","",VLOOKUP(R14,CUSTOMS!$E$3:$N$796,10,FALSE))</f>
        <v>中国</v>
      </c>
      <c r="AB14" s="32">
        <f>IF(R14="","",VLOOKUP(G14,WMS!$E$3:$T$487,15,FALSE))</f>
        <v>0.05934</v>
      </c>
      <c r="AC14" s="32">
        <f t="shared" si="6"/>
        <v>19.2855</v>
      </c>
      <c r="AD14" s="32" t="str">
        <f>IF(S14="","",VLOOKUP(S14,海关监管条件!$A$1:$B$2000,2,FALSE))</f>
        <v>无</v>
      </c>
    </row>
    <row r="15" spans="1:30">
      <c r="A15" s="2">
        <v>43350</v>
      </c>
      <c r="B15" s="2">
        <v>43351</v>
      </c>
      <c r="C15" s="2" t="s">
        <v>4958</v>
      </c>
      <c r="D15" s="19" t="s">
        <v>187</v>
      </c>
      <c r="E15" s="19" t="s">
        <v>3283</v>
      </c>
      <c r="F15" s="19">
        <v>42571452</v>
      </c>
      <c r="G15" s="17" t="str">
        <f t="shared" si="0"/>
        <v>KG-ARI-1808-00019-00394/42571452</v>
      </c>
      <c r="H15" s="18">
        <f>IF(G15="","",VLOOKUP(G15,WMS!$E$3:$Q$487,7,FALSE))</f>
        <v>15</v>
      </c>
      <c r="I15" s="18">
        <f>IF(G15="","",VLOOKUP(G15,WMS!$E$3:$Q$487,8,FALSE))</f>
        <v>0.5</v>
      </c>
      <c r="J15" s="18">
        <f>IF(G15="","",VLOOKUP(G15,WMS!$E$3:$Q$487,13,FALSE))</f>
        <v>0.004</v>
      </c>
      <c r="K15" s="25" t="b">
        <f t="shared" si="1"/>
        <v>1</v>
      </c>
      <c r="L15" s="7">
        <v>4</v>
      </c>
      <c r="M15" s="26">
        <f>IF(G15="","",VLOOKUP(G15,WMS!$E$3:$U$487,7,0)*L15)</f>
        <v>60</v>
      </c>
      <c r="N15" s="27" t="str">
        <f>IF(G15="","",VLOOKUP(G15,WMS!$E$3:$U$487,17,0))</f>
        <v>A20-203</v>
      </c>
      <c r="O15" s="28">
        <f t="shared" si="2"/>
        <v>2</v>
      </c>
      <c r="P15" s="28">
        <f t="shared" si="3"/>
        <v>0.016</v>
      </c>
      <c r="Q15" s="25" t="str">
        <f>IF(G15="","",VLOOKUP(G15,WMS!$E$3:$G$487,2,FALSE))</f>
        <v>KAS18081003</v>
      </c>
      <c r="R15" s="25" t="str">
        <f>IF(G15="","",VLOOKUP(G15,WMS!$E$3:$G$487,3,FALSE))</f>
        <v>KAS18008100358</v>
      </c>
      <c r="S15" s="17" t="str">
        <f>IF(R15="","",VLOOKUP(R15,CUSTOMS!$E$3:$N$796,2,FALSE))</f>
        <v>3926909090</v>
      </c>
      <c r="T15" s="17" t="str">
        <f>IF(R15="","",VLOOKUP(R15,CUSTOMS!$E$3:$N$796,3,FALSE))</f>
        <v>塑胶手机保护壳</v>
      </c>
      <c r="U15" s="18">
        <f t="shared" si="4"/>
        <v>60</v>
      </c>
      <c r="V15" s="18" t="str">
        <f>IF(R15="","",VLOOKUP(R15,CUSTOMS!$E$3:$N$796,5,FALSE))</f>
        <v>个</v>
      </c>
      <c r="W15" s="32">
        <f>IF(R15="","",VLOOKUP(R15,CUSTOMS!$E$3:$N$796,6,FALSE))</f>
        <v>0.6411</v>
      </c>
      <c r="X15" s="32">
        <f t="shared" si="5"/>
        <v>38.466</v>
      </c>
      <c r="Y15" s="18" t="str">
        <f>IF(R15="","",VLOOKUP(R15,CUSTOMS!$E$3:$N$796,8,FALSE))</f>
        <v>美元</v>
      </c>
      <c r="Z15" s="18" t="str">
        <f>IF(R15="","",VLOOKUP(R15,CUSTOMS!$E$3:$N$796,9,FALSE))</f>
        <v>中国</v>
      </c>
      <c r="AA15" s="18" t="str">
        <f>IF(R15="","",VLOOKUP(R15,CUSTOMS!$E$3:$N$796,10,FALSE))</f>
        <v>中国</v>
      </c>
      <c r="AB15" s="32">
        <f>IF(R15="","",VLOOKUP(G15,WMS!$E$3:$T$487,15,FALSE))</f>
        <v>0.02695</v>
      </c>
      <c r="AC15" s="32">
        <f t="shared" si="6"/>
        <v>1.617</v>
      </c>
      <c r="AD15" s="32" t="str">
        <f>IF(S15="","",VLOOKUP(S15,海关监管条件!$A$1:$B$2000,2,FALSE))</f>
        <v>无</v>
      </c>
    </row>
    <row r="16" spans="1:30">
      <c r="A16" s="2">
        <v>43350</v>
      </c>
      <c r="B16" s="2">
        <v>43351</v>
      </c>
      <c r="C16" s="2" t="s">
        <v>4958</v>
      </c>
      <c r="D16" s="19" t="s">
        <v>174</v>
      </c>
      <c r="E16" s="19" t="s">
        <v>3265</v>
      </c>
      <c r="F16" s="19">
        <v>42494102</v>
      </c>
      <c r="G16" s="17" t="str">
        <f t="shared" si="0"/>
        <v>KG-ARI-1808-00019-00551/42494102</v>
      </c>
      <c r="H16" s="18">
        <f>IF(G16="","",VLOOKUP(G16,WMS!$E$3:$Q$487,7,FALSE))</f>
        <v>4</v>
      </c>
      <c r="I16" s="18">
        <f>IF(G16="","",VLOOKUP(G16,WMS!$E$3:$Q$487,8,FALSE))</f>
        <v>9.5</v>
      </c>
      <c r="J16" s="18">
        <f>IF(G16="","",VLOOKUP(G16,WMS!$E$3:$Q$487,13,FALSE))</f>
        <v>0.058</v>
      </c>
      <c r="K16" s="25" t="b">
        <f t="shared" si="1"/>
        <v>1</v>
      </c>
      <c r="L16" s="7">
        <v>49</v>
      </c>
      <c r="M16" s="26">
        <f>IF(G16="","",VLOOKUP(G16,WMS!$E$3:$U$487,7,0)*L16)</f>
        <v>196</v>
      </c>
      <c r="N16" s="27" t="str">
        <f>IF(G16="","",VLOOKUP(G16,WMS!$E$3:$U$487,17,0))</f>
        <v>A06-301-302-102-203</v>
      </c>
      <c r="O16" s="28">
        <f t="shared" si="2"/>
        <v>465.5</v>
      </c>
      <c r="P16" s="28">
        <f t="shared" si="3"/>
        <v>2.842</v>
      </c>
      <c r="Q16" s="25" t="str">
        <f>IF(G16="","",VLOOKUP(G16,WMS!$E$3:$G$487,2,FALSE))</f>
        <v>KAS18071101</v>
      </c>
      <c r="R16" s="25" t="str">
        <f>IF(G16="","",VLOOKUP(G16,WMS!$E$3:$G$487,3,FALSE))</f>
        <v>KAS1807110102</v>
      </c>
      <c r="S16" s="17" t="str">
        <f>IF(R16="","",VLOOKUP(R16,CUSTOMS!$E$3:$N$796,2,FALSE))</f>
        <v>3924900000</v>
      </c>
      <c r="T16" s="17" t="str">
        <f>IF(R16="","",VLOOKUP(R16,CUSTOMS!$E$3:$N$796,3,FALSE))</f>
        <v>植绒塑料衣架</v>
      </c>
      <c r="U16" s="18">
        <f t="shared" si="4"/>
        <v>367.5</v>
      </c>
      <c r="V16" s="18" t="str">
        <f>IF(R16="","",VLOOKUP(R16,CUSTOMS!$E$3:$N$796,5,FALSE))</f>
        <v>千克</v>
      </c>
      <c r="W16" s="32">
        <f>IF(R16="","",VLOOKUP(R16,CUSTOMS!$E$3:$N$796,6,FALSE))</f>
        <v>1</v>
      </c>
      <c r="X16" s="32">
        <f t="shared" si="5"/>
        <v>367.5</v>
      </c>
      <c r="Y16" s="18" t="str">
        <f>IF(R16="","",VLOOKUP(R16,CUSTOMS!$E$3:$N$796,8,FALSE))</f>
        <v>美元</v>
      </c>
      <c r="Z16" s="18" t="str">
        <f>IF(R16="","",VLOOKUP(R16,CUSTOMS!$E$3:$N$796,9,FALSE))</f>
        <v>中国</v>
      </c>
      <c r="AA16" s="18" t="str">
        <f>IF(R16="","",VLOOKUP(R16,CUSTOMS!$E$3:$N$796,10,FALSE))</f>
        <v>美国</v>
      </c>
      <c r="AB16" s="32">
        <f>IF(R16="","",VLOOKUP(G16,WMS!$E$3:$T$487,15,FALSE))</f>
        <v>1.875</v>
      </c>
      <c r="AC16" s="32">
        <f t="shared" si="6"/>
        <v>367.5</v>
      </c>
      <c r="AD16" s="32" t="str">
        <f>IF(S16="","",VLOOKUP(S16,海关监管条件!$A$1:$B$2000,2,FALSE))</f>
        <v>A </v>
      </c>
    </row>
    <row r="17" spans="1:30">
      <c r="A17" s="2">
        <v>43350</v>
      </c>
      <c r="B17" s="2">
        <v>43351</v>
      </c>
      <c r="C17" s="2" t="s">
        <v>4958</v>
      </c>
      <c r="D17" s="19" t="s">
        <v>249</v>
      </c>
      <c r="E17" s="19" t="s">
        <v>3324</v>
      </c>
      <c r="F17" s="19" t="s">
        <v>3325</v>
      </c>
      <c r="G17" s="17" t="str">
        <f t="shared" si="0"/>
        <v>KG-KGT-1808-00016-00690/41960554A</v>
      </c>
      <c r="H17" s="18">
        <f>IF(G17="","",VLOOKUP(G17,WMS!$E$3:$Q$487,7,FALSE))</f>
        <v>24</v>
      </c>
      <c r="I17" s="18">
        <f>IF(G17="","",VLOOKUP(G17,WMS!$E$3:$Q$487,8,FALSE))</f>
        <v>1.3</v>
      </c>
      <c r="J17" s="18">
        <f>IF(G17="","",VLOOKUP(G17,WMS!$E$3:$Q$487,13,FALSE))</f>
        <v>0.009</v>
      </c>
      <c r="K17" s="25" t="b">
        <f t="shared" si="1"/>
        <v>1</v>
      </c>
      <c r="L17" s="7">
        <v>7</v>
      </c>
      <c r="M17" s="26">
        <f>IF(G17="","",VLOOKUP(G17,WMS!$E$3:$U$487,7,0)*L17)</f>
        <v>168</v>
      </c>
      <c r="N17" s="27" t="str">
        <f>IF(G17="","",VLOOKUP(G17,WMS!$E$3:$U$487,17,0))</f>
        <v>B82</v>
      </c>
      <c r="O17" s="28">
        <f t="shared" si="2"/>
        <v>9.1</v>
      </c>
      <c r="P17" s="28">
        <f t="shared" si="3"/>
        <v>0.063</v>
      </c>
      <c r="Q17" s="25" t="str">
        <f>IF(G17="","",VLOOKUP(G17,WMS!$E$3:$G$487,2,FALSE))</f>
        <v>KAS18090104</v>
      </c>
      <c r="R17" s="25" t="str">
        <f>IF(G17="","",VLOOKUP(G17,WMS!$E$3:$G$487,3,FALSE))</f>
        <v>KAS1809010401</v>
      </c>
      <c r="S17" s="17" t="str">
        <f>IF(R17="","",VLOOKUP(R17,CUSTOMS!$E$3:$N$796,2,FALSE))</f>
        <v>3924100000</v>
      </c>
      <c r="T17" s="17" t="str">
        <f>IF(R17="","",VLOOKUP(R17,CUSTOMS!$E$3:$N$796,3,FALSE))</f>
        <v>塑料厨具带彩卡</v>
      </c>
      <c r="U17" s="18">
        <f t="shared" si="4"/>
        <v>168</v>
      </c>
      <c r="V17" s="18" t="str">
        <f>IF(R17="","",VLOOKUP(R17,CUSTOMS!$E$3:$N$796,5,FALSE))</f>
        <v>套</v>
      </c>
      <c r="W17" s="32">
        <f>IF(R17="","",VLOOKUP(R17,CUSTOMS!$E$3:$N$796,6,FALSE))</f>
        <v>0.8</v>
      </c>
      <c r="X17" s="32">
        <f t="shared" si="5"/>
        <v>134.4</v>
      </c>
      <c r="Y17" s="18" t="str">
        <f>IF(R17="","",VLOOKUP(R17,CUSTOMS!$E$3:$N$796,8,FALSE))</f>
        <v>美元</v>
      </c>
      <c r="Z17" s="18" t="str">
        <f>IF(R17="","",VLOOKUP(R17,CUSTOMS!$E$3:$N$796,9,FALSE))</f>
        <v>中国</v>
      </c>
      <c r="AA17" s="18" t="str">
        <f>IF(R17="","",VLOOKUP(R17,CUSTOMS!$E$3:$N$796,10,FALSE))</f>
        <v>印度尼西亚</v>
      </c>
      <c r="AB17" s="32">
        <f>IF(R17="","",VLOOKUP(G17,WMS!$E$3:$T$487,15,FALSE))</f>
        <v>0.0477272727272727</v>
      </c>
      <c r="AC17" s="32">
        <f t="shared" si="6"/>
        <v>8.01818181818181</v>
      </c>
      <c r="AD17" s="32" t="str">
        <f>IF(S17="","",VLOOKUP(S17,海关监管条件!$A$1:$B$2000,2,FALSE))</f>
        <v>A </v>
      </c>
    </row>
    <row r="18" spans="1:30">
      <c r="A18" s="2">
        <v>43350</v>
      </c>
      <c r="B18" s="2">
        <v>43351</v>
      </c>
      <c r="C18" s="2" t="s">
        <v>4958</v>
      </c>
      <c r="D18" s="19" t="s">
        <v>249</v>
      </c>
      <c r="E18" s="19" t="s">
        <v>3324</v>
      </c>
      <c r="F18" s="19" t="s">
        <v>3327</v>
      </c>
      <c r="G18" s="17" t="str">
        <f t="shared" si="0"/>
        <v>KG-KGT-1808-00016-00690/41960554B</v>
      </c>
      <c r="H18" s="18">
        <f>IF(G18="","",VLOOKUP(G18,WMS!$E$3:$Q$487,7,FALSE))</f>
        <v>24</v>
      </c>
      <c r="I18" s="18">
        <f>IF(G18="","",VLOOKUP(G18,WMS!$E$3:$Q$487,8,FALSE))</f>
        <v>1.3</v>
      </c>
      <c r="J18" s="18">
        <f>IF(G18="","",VLOOKUP(G18,WMS!$E$3:$Q$487,13,FALSE))</f>
        <v>0.009</v>
      </c>
      <c r="K18" s="25" t="b">
        <f t="shared" si="1"/>
        <v>1</v>
      </c>
      <c r="L18" s="7">
        <v>7</v>
      </c>
      <c r="M18" s="26">
        <f>IF(G18="","",VLOOKUP(G18,WMS!$E$3:$U$487,7,0)*L18)</f>
        <v>168</v>
      </c>
      <c r="N18" s="27" t="str">
        <f>IF(G18="","",VLOOKUP(G18,WMS!$E$3:$U$487,17,0))</f>
        <v>B82</v>
      </c>
      <c r="O18" s="28">
        <f t="shared" si="2"/>
        <v>9.1</v>
      </c>
      <c r="P18" s="28">
        <f t="shared" si="3"/>
        <v>0.063</v>
      </c>
      <c r="Q18" s="25" t="str">
        <f>IF(G18="","",VLOOKUP(G18,WMS!$E$3:$G$487,2,FALSE))</f>
        <v>KAS18090103</v>
      </c>
      <c r="R18" s="25" t="str">
        <f>IF(G18="","",VLOOKUP(G18,WMS!$E$3:$G$487,3,FALSE))</f>
        <v>KAS1809010304</v>
      </c>
      <c r="S18" s="17" t="str">
        <f>IF(R18="","",VLOOKUP(R18,CUSTOMS!$E$3:$N$796,2,FALSE))</f>
        <v>3924100000</v>
      </c>
      <c r="T18" s="17" t="str">
        <f>IF(R18="","",VLOOKUP(R18,CUSTOMS!$E$3:$N$796,3,FALSE))</f>
        <v>塑料厨具带彩卡</v>
      </c>
      <c r="U18" s="18">
        <f t="shared" si="4"/>
        <v>168</v>
      </c>
      <c r="V18" s="18" t="str">
        <f>IF(R18="","",VLOOKUP(R18,CUSTOMS!$E$3:$N$796,5,FALSE))</f>
        <v>套</v>
      </c>
      <c r="W18" s="32">
        <f>IF(R18="","",VLOOKUP(R18,CUSTOMS!$E$3:$N$796,6,FALSE))</f>
        <v>0.7</v>
      </c>
      <c r="X18" s="32">
        <f t="shared" si="5"/>
        <v>117.6</v>
      </c>
      <c r="Y18" s="18" t="str">
        <f>IF(R18="","",VLOOKUP(R18,CUSTOMS!$E$3:$N$796,8,FALSE))</f>
        <v>美元</v>
      </c>
      <c r="Z18" s="18" t="str">
        <f>IF(R18="","",VLOOKUP(R18,CUSTOMS!$E$3:$N$796,9,FALSE))</f>
        <v>中国</v>
      </c>
      <c r="AA18" s="18" t="str">
        <f>IF(R18="","",VLOOKUP(R18,CUSTOMS!$E$3:$N$796,10,FALSE))</f>
        <v>美国</v>
      </c>
      <c r="AB18" s="32">
        <f>IF(R18="","",VLOOKUP(G18,WMS!$E$3:$T$487,15,FALSE))</f>
        <v>0.0541666666666667</v>
      </c>
      <c r="AC18" s="32">
        <f t="shared" si="6"/>
        <v>9.10000000000001</v>
      </c>
      <c r="AD18" s="32" t="str">
        <f>IF(S18="","",VLOOKUP(S18,海关监管条件!$A$1:$B$2000,2,FALSE))</f>
        <v>A </v>
      </c>
    </row>
    <row r="19" spans="1:30">
      <c r="A19" s="2">
        <v>43356</v>
      </c>
      <c r="B19" s="2">
        <v>43357</v>
      </c>
      <c r="C19" s="2" t="s">
        <v>4959</v>
      </c>
      <c r="D19" s="20" t="s">
        <v>272</v>
      </c>
      <c r="E19" s="19" t="s">
        <v>3336</v>
      </c>
      <c r="F19" s="19" t="s">
        <v>3337</v>
      </c>
      <c r="G19" s="17" t="str">
        <f t="shared" si="0"/>
        <v>KG-ARI-1808-00019-00202/41638279</v>
      </c>
      <c r="H19" s="18">
        <f>IF(G19="","",VLOOKUP(G19,WMS!$E$3:$Q$487,7,FALSE))</f>
        <v>6</v>
      </c>
      <c r="I19" s="18">
        <f>IF(G19="","",VLOOKUP(G19,WMS!$E$3:$Q$487,8,FALSE))</f>
        <v>4.65</v>
      </c>
      <c r="J19" s="18">
        <f>IF(G19="","",VLOOKUP(G19,WMS!$E$3:$Q$487,13,FALSE))</f>
        <v>0.078</v>
      </c>
      <c r="K19" s="25" t="b">
        <f t="shared" si="1"/>
        <v>1</v>
      </c>
      <c r="L19" s="7">
        <v>15</v>
      </c>
      <c r="M19" s="26">
        <f>IF(G19="","",VLOOKUP(G19,WMS!$E$3:$U$487,7,0)*L19)</f>
        <v>90</v>
      </c>
      <c r="N19" s="27" t="str">
        <f>IF(G19="","",VLOOKUP(G19,WMS!$E$3:$U$487,17,0))</f>
        <v>A18-202</v>
      </c>
      <c r="O19" s="28">
        <f t="shared" si="2"/>
        <v>69.75</v>
      </c>
      <c r="P19" s="28">
        <f t="shared" si="3"/>
        <v>1.17</v>
      </c>
      <c r="Q19" s="25" t="str">
        <f>IF(G19="","",VLOOKUP(G19,WMS!$E$3:$G$487,2,FALSE))</f>
        <v>KAS18090603</v>
      </c>
      <c r="R19" s="25" t="str">
        <f>IF(G19="","",VLOOKUP(G19,WMS!$E$3:$G$487,3,FALSE))</f>
        <v>KAS1809060304</v>
      </c>
      <c r="S19" s="17" t="str">
        <f>IF(R19="","",VLOOKUP(R19,CUSTOMS!$E$3:$N$796,2,FALSE))</f>
        <v>7324900000</v>
      </c>
      <c r="T19" s="17" t="str">
        <f>IF(R19="","",VLOOKUP(R19,CUSTOMS!$E$3:$N$796,3,FALSE))</f>
        <v>铁制浴室架</v>
      </c>
      <c r="U19" s="18">
        <f t="shared" si="4"/>
        <v>90</v>
      </c>
      <c r="V19" s="18" t="str">
        <f>IF(R19="","",VLOOKUP(R19,CUSTOMS!$E$3:$N$796,5,FALSE))</f>
        <v>只</v>
      </c>
      <c r="W19" s="32">
        <f>IF(R19="","",VLOOKUP(R19,CUSTOMS!$E$3:$N$796,6,FALSE))</f>
        <v>1.89</v>
      </c>
      <c r="X19" s="32">
        <f t="shared" si="5"/>
        <v>170.1</v>
      </c>
      <c r="Y19" s="18" t="str">
        <f>IF(R19="","",VLOOKUP(R19,CUSTOMS!$E$3:$N$796,8,FALSE))</f>
        <v>美元</v>
      </c>
      <c r="Z19" s="18" t="str">
        <f>IF(R19="","",VLOOKUP(R19,CUSTOMS!$E$3:$N$796,9,FALSE))</f>
        <v>中国</v>
      </c>
      <c r="AA19" s="18" t="str">
        <f>IF(R19="","",VLOOKUP(R19,CUSTOMS!$E$3:$N$796,10,FALSE))</f>
        <v>美国</v>
      </c>
      <c r="AB19" s="32">
        <f>IF(R19="","",VLOOKUP(G19,WMS!$E$3:$T$487,15,FALSE))</f>
        <v>0.633333333333333</v>
      </c>
      <c r="AC19" s="32">
        <f t="shared" si="6"/>
        <v>57</v>
      </c>
      <c r="AD19" s="32" t="str">
        <f>IF(S19="","",VLOOKUP(S19,海关监管条件!$A$1:$B$2000,2,FALSE))</f>
        <v>无 </v>
      </c>
    </row>
    <row r="20" spans="1:30">
      <c r="A20" s="2">
        <v>43356</v>
      </c>
      <c r="B20" s="2">
        <v>43357</v>
      </c>
      <c r="C20" s="2" t="s">
        <v>4959</v>
      </c>
      <c r="D20" s="19" t="s">
        <v>157</v>
      </c>
      <c r="E20" s="19" t="s">
        <v>3254</v>
      </c>
      <c r="F20" s="19">
        <v>42432821</v>
      </c>
      <c r="G20" s="17" t="str">
        <f t="shared" si="0"/>
        <v>KG-ARI-1808-00019-00212/42432821</v>
      </c>
      <c r="H20" s="18">
        <f>IF(G20="","",VLOOKUP(G20,WMS!$E$3:$Q$487,7,FALSE))</f>
        <v>6</v>
      </c>
      <c r="I20" s="18">
        <f>IF(G20="","",VLOOKUP(G20,WMS!$E$3:$Q$487,8,FALSE))</f>
        <v>3.5</v>
      </c>
      <c r="J20" s="18">
        <f>IF(G20="","",VLOOKUP(G20,WMS!$E$3:$Q$487,13,FALSE))</f>
        <v>0.037</v>
      </c>
      <c r="K20" s="25" t="b">
        <f t="shared" si="1"/>
        <v>1</v>
      </c>
      <c r="L20" s="7">
        <v>5</v>
      </c>
      <c r="M20" s="26">
        <f>IF(G20="","",VLOOKUP(G20,WMS!$E$3:$U$487,7,0)*L20)</f>
        <v>30</v>
      </c>
      <c r="N20" s="27" t="str">
        <f>IF(G20="","",VLOOKUP(G20,WMS!$E$3:$U$487,17,0))</f>
        <v>A02-103</v>
      </c>
      <c r="O20" s="28">
        <f t="shared" si="2"/>
        <v>17.5</v>
      </c>
      <c r="P20" s="28">
        <f t="shared" si="3"/>
        <v>0.185</v>
      </c>
      <c r="Q20" s="25" t="str">
        <f>IF(G20="","",VLOOKUP(G20,WMS!$E$3:$G$487,2,FALSE))</f>
        <v>KAS18071201</v>
      </c>
      <c r="R20" s="25" t="str">
        <f>IF(G20="","",VLOOKUP(G20,WMS!$E$3:$G$487,3,FALSE))</f>
        <v>KAS1807120106</v>
      </c>
      <c r="S20" s="17" t="str">
        <f>IF(R20="","",VLOOKUP(R20,CUSTOMS!$E$3:$N$796,2,FALSE))</f>
        <v>9503008390</v>
      </c>
      <c r="T20" s="17" t="str">
        <f>IF(R20="","",VLOOKUP(R20,CUSTOMS!$E$3:$N$796,3,FALSE))</f>
        <v>电动塑胶吹泡玩具</v>
      </c>
      <c r="U20" s="18">
        <f t="shared" si="4"/>
        <v>30</v>
      </c>
      <c r="V20" s="18" t="str">
        <f>IF(R20="","",VLOOKUP(R20,CUSTOMS!$E$3:$N$796,5,FALSE))</f>
        <v>套</v>
      </c>
      <c r="W20" s="32">
        <f>IF(R20="","",VLOOKUP(R20,CUSTOMS!$E$3:$N$796,6,FALSE))</f>
        <v>13.06</v>
      </c>
      <c r="X20" s="32">
        <f t="shared" si="5"/>
        <v>391.8</v>
      </c>
      <c r="Y20" s="18" t="str">
        <f>IF(R20="","",VLOOKUP(R20,CUSTOMS!$E$3:$N$796,8,FALSE))</f>
        <v>港币</v>
      </c>
      <c r="Z20" s="18" t="str">
        <f>IF(R20="","",VLOOKUP(R20,CUSTOMS!$E$3:$N$796,9,FALSE))</f>
        <v>中国</v>
      </c>
      <c r="AA20" s="18" t="str">
        <f>IF(R20="","",VLOOKUP(R20,CUSTOMS!$E$3:$N$796,10,FALSE))</f>
        <v>美国</v>
      </c>
      <c r="AB20" s="32">
        <f>IF(R20="","",VLOOKUP(G20,WMS!$E$3:$T$487,15,FALSE))</f>
        <v>0.513</v>
      </c>
      <c r="AC20" s="32">
        <f t="shared" si="6"/>
        <v>15.39</v>
      </c>
      <c r="AD20" s="32" t="str">
        <f>IF(S20="","",VLOOKUP(S20,海关监管条件!$A$1:$B$2000,2,FALSE))</f>
        <v>A </v>
      </c>
    </row>
    <row r="21" spans="1:30">
      <c r="A21" s="2">
        <v>43356</v>
      </c>
      <c r="B21" s="2">
        <v>43357</v>
      </c>
      <c r="C21" s="2" t="s">
        <v>4959</v>
      </c>
      <c r="D21" s="19" t="s">
        <v>180</v>
      </c>
      <c r="E21" s="19" t="s">
        <v>3268</v>
      </c>
      <c r="F21" s="19">
        <v>42369578</v>
      </c>
      <c r="G21" s="17" t="str">
        <f t="shared" si="0"/>
        <v>KG-ARI-1808-00019-00577/42369578</v>
      </c>
      <c r="H21" s="18">
        <f>IF(G21="","",VLOOKUP(G21,WMS!$E$3:$Q$487,7,FALSE))</f>
        <v>8</v>
      </c>
      <c r="I21" s="18">
        <f>IF(G21="","",VLOOKUP(G21,WMS!$E$3:$Q$487,8,FALSE))</f>
        <v>10.1</v>
      </c>
      <c r="J21" s="18">
        <f>IF(G21="","",VLOOKUP(G21,WMS!$E$3:$Q$487,13,FALSE))</f>
        <v>0.021</v>
      </c>
      <c r="K21" s="25" t="b">
        <f t="shared" si="1"/>
        <v>1</v>
      </c>
      <c r="L21" s="7">
        <v>6</v>
      </c>
      <c r="M21" s="26">
        <f>IF(G21="","",VLOOKUP(G21,WMS!$E$3:$U$487,7,0)*L21)</f>
        <v>48</v>
      </c>
      <c r="N21" s="27" t="str">
        <f>IF(G21="","",VLOOKUP(G21,WMS!$E$3:$U$487,17,0))</f>
        <v>A02-103</v>
      </c>
      <c r="O21" s="28">
        <f t="shared" si="2"/>
        <v>60.6</v>
      </c>
      <c r="P21" s="28">
        <f t="shared" si="3"/>
        <v>0.126</v>
      </c>
      <c r="Q21" s="25" t="str">
        <f>IF(G21="","",VLOOKUP(G21,WMS!$E$3:$G$487,2,FALSE))</f>
        <v>KAS18071901</v>
      </c>
      <c r="R21" s="25" t="str">
        <f>IF(G21="","",VLOOKUP(G21,WMS!$E$3:$G$487,3,FALSE))</f>
        <v>KAS1807190109</v>
      </c>
      <c r="S21" s="17" t="str">
        <f>IF(R21="","",VLOOKUP(R21,CUSTOMS!$E$3:$N$796,2,FALSE))</f>
        <v>3407009000</v>
      </c>
      <c r="T21" s="17" t="str">
        <f>IF(R21="","",VLOOKUP(R21,CUSTOMS!$E$3:$N$796,3,FALSE))</f>
        <v>泥膏</v>
      </c>
      <c r="U21" s="18">
        <f t="shared" si="4"/>
        <v>57.648</v>
      </c>
      <c r="V21" s="18" t="str">
        <f>IF(R21="","",VLOOKUP(R21,CUSTOMS!$E$3:$N$796,5,FALSE))</f>
        <v>千克</v>
      </c>
      <c r="W21" s="32">
        <f>IF(R21="","",VLOOKUP(R21,CUSTOMS!$E$3:$N$796,6,FALSE))</f>
        <v>1.3987</v>
      </c>
      <c r="X21" s="32">
        <f t="shared" si="5"/>
        <v>80.6322576</v>
      </c>
      <c r="Y21" s="18" t="str">
        <f>IF(R21="","",VLOOKUP(R21,CUSTOMS!$E$3:$N$796,8,FALSE))</f>
        <v>美元</v>
      </c>
      <c r="Z21" s="18" t="str">
        <f>IF(R21="","",VLOOKUP(R21,CUSTOMS!$E$3:$N$796,9,FALSE))</f>
        <v>中国</v>
      </c>
      <c r="AA21" s="18" t="str">
        <f>IF(R21="","",VLOOKUP(R21,CUSTOMS!$E$3:$N$796,10,FALSE))</f>
        <v>美国</v>
      </c>
      <c r="AB21" s="32">
        <f>IF(R21="","",VLOOKUP(G21,WMS!$E$3:$T$487,15,FALSE))</f>
        <v>1.201</v>
      </c>
      <c r="AC21" s="32">
        <f t="shared" si="6"/>
        <v>57.648</v>
      </c>
      <c r="AD21" s="32" t="str">
        <f>IF(S21="","",VLOOKUP(S21,海关监管条件!$A$1:$B$2000,2,FALSE))</f>
        <v>无 </v>
      </c>
    </row>
    <row r="22" spans="1:30">
      <c r="A22" s="2">
        <v>43356</v>
      </c>
      <c r="B22" s="2">
        <v>43357</v>
      </c>
      <c r="C22" s="2" t="s">
        <v>4959</v>
      </c>
      <c r="D22" s="19" t="s">
        <v>180</v>
      </c>
      <c r="E22" s="19" t="s">
        <v>3268</v>
      </c>
      <c r="F22" s="19">
        <v>42478911</v>
      </c>
      <c r="G22" s="17" t="str">
        <f t="shared" si="0"/>
        <v>KG-ARI-1808-00019-00577/42478911</v>
      </c>
      <c r="H22" s="18">
        <f>IF(G22="","",VLOOKUP(G22,WMS!$E$3:$Q$487,7,FALSE))</f>
        <v>6</v>
      </c>
      <c r="I22" s="18">
        <f>IF(G22="","",VLOOKUP(G22,WMS!$E$3:$Q$487,8,FALSE))</f>
        <v>9.7</v>
      </c>
      <c r="J22" s="18">
        <f>IF(G22="","",VLOOKUP(G22,WMS!$E$3:$Q$487,13,FALSE))</f>
        <v>0.032</v>
      </c>
      <c r="K22" s="25" t="b">
        <f t="shared" si="1"/>
        <v>1</v>
      </c>
      <c r="L22" s="7">
        <v>5</v>
      </c>
      <c r="M22" s="26">
        <f>IF(G22="","",VLOOKUP(G22,WMS!$E$3:$U$487,7,0)*L22)</f>
        <v>30</v>
      </c>
      <c r="N22" s="27" t="str">
        <f>IF(G22="","",VLOOKUP(G22,WMS!$E$3:$U$487,17,0))</f>
        <v>A02-103</v>
      </c>
      <c r="O22" s="28">
        <f t="shared" si="2"/>
        <v>48.5</v>
      </c>
      <c r="P22" s="28">
        <f t="shared" si="3"/>
        <v>0.16</v>
      </c>
      <c r="Q22" s="25" t="str">
        <f>IF(G22="","",VLOOKUP(G22,WMS!$E$3:$G$487,2,FALSE))</f>
        <v>KAS18071901</v>
      </c>
      <c r="R22" s="25" t="str">
        <f>IF(G22="","",VLOOKUP(G22,WMS!$E$3:$G$487,3,FALSE))</f>
        <v>KAS1807190111</v>
      </c>
      <c r="S22" s="17" t="str">
        <f>IF(R22="","",VLOOKUP(R22,CUSTOMS!$E$3:$N$796,2,FALSE))</f>
        <v>9503008900</v>
      </c>
      <c r="T22" s="17" t="str">
        <f>IF(R22="","",VLOOKUP(R22,CUSTOMS!$E$3:$N$796,3,FALSE))</f>
        <v>泥膏玩具</v>
      </c>
      <c r="U22" s="18">
        <f t="shared" si="4"/>
        <v>38.34</v>
      </c>
      <c r="V22" s="18" t="str">
        <f>IF(R22="","",VLOOKUP(R22,CUSTOMS!$E$3:$N$796,5,FALSE))</f>
        <v>千克</v>
      </c>
      <c r="W22" s="32">
        <f>IF(R22="","",VLOOKUP(R22,CUSTOMS!$E$3:$N$796,6,FALSE))</f>
        <v>1.8352</v>
      </c>
      <c r="X22" s="32">
        <f t="shared" si="5"/>
        <v>70.361568</v>
      </c>
      <c r="Y22" s="18" t="str">
        <f>IF(R22="","",VLOOKUP(R22,CUSTOMS!$E$3:$N$796,8,FALSE))</f>
        <v>美元</v>
      </c>
      <c r="Z22" s="18" t="str">
        <f>IF(R22="","",VLOOKUP(R22,CUSTOMS!$E$3:$N$796,9,FALSE))</f>
        <v>中国</v>
      </c>
      <c r="AA22" s="18" t="str">
        <f>IF(R22="","",VLOOKUP(R22,CUSTOMS!$E$3:$N$796,10,FALSE))</f>
        <v>美国</v>
      </c>
      <c r="AB22" s="32">
        <f>IF(R22="","",VLOOKUP(G22,WMS!$E$3:$T$487,15,FALSE))</f>
        <v>1.278</v>
      </c>
      <c r="AC22" s="32">
        <f t="shared" si="6"/>
        <v>38.34</v>
      </c>
      <c r="AD22" s="32" t="str">
        <f>IF(S22="","",VLOOKUP(S22,海关监管条件!$A$1:$B$2000,2,FALSE))</f>
        <v>A </v>
      </c>
    </row>
    <row r="23" spans="1:30">
      <c r="A23" s="2">
        <v>43356</v>
      </c>
      <c r="B23" s="2">
        <v>43357</v>
      </c>
      <c r="C23" s="2" t="s">
        <v>4960</v>
      </c>
      <c r="D23" s="19" t="s">
        <v>249</v>
      </c>
      <c r="E23" s="19" t="s">
        <v>3324</v>
      </c>
      <c r="F23" s="19" t="s">
        <v>3325</v>
      </c>
      <c r="G23" s="17" t="str">
        <f t="shared" si="0"/>
        <v>KG-KGT-1808-00016-00690/41960554A</v>
      </c>
      <c r="H23" s="18">
        <f>IF(G23="","",VLOOKUP(G23,WMS!$E$3:$Q$487,7,FALSE))</f>
        <v>24</v>
      </c>
      <c r="I23" s="18">
        <f>IF(G23="","",VLOOKUP(G23,WMS!$E$3:$Q$487,8,FALSE))</f>
        <v>1.3</v>
      </c>
      <c r="J23" s="18">
        <f>IF(G23="","",VLOOKUP(G23,WMS!$E$3:$Q$487,13,FALSE))</f>
        <v>0.009</v>
      </c>
      <c r="K23" s="25" t="b">
        <f t="shared" si="1"/>
        <v>1</v>
      </c>
      <c r="L23" s="7">
        <v>101</v>
      </c>
      <c r="M23" s="26">
        <f>IF(G23="","",VLOOKUP(G23,WMS!$E$3:$U$487,7,0)*L23)</f>
        <v>2424</v>
      </c>
      <c r="N23" s="27" t="str">
        <f>IF(G23="","",VLOOKUP(G23,WMS!$E$3:$U$487,17,0))</f>
        <v>B82</v>
      </c>
      <c r="O23" s="28">
        <f t="shared" si="2"/>
        <v>131.3</v>
      </c>
      <c r="P23" s="28">
        <f t="shared" si="3"/>
        <v>0.909</v>
      </c>
      <c r="Q23" s="25" t="str">
        <f>IF(G23="","",VLOOKUP(G23,WMS!$E$3:$G$487,2,FALSE))</f>
        <v>KAS18090104</v>
      </c>
      <c r="R23" s="25" t="str">
        <f>IF(G23="","",VLOOKUP(G23,WMS!$E$3:$G$487,3,FALSE))</f>
        <v>KAS1809010401</v>
      </c>
      <c r="S23" s="17" t="str">
        <f>IF(R23="","",VLOOKUP(R23,CUSTOMS!$E$3:$N$796,2,FALSE))</f>
        <v>3924100000</v>
      </c>
      <c r="T23" s="17" t="str">
        <f>IF(R23="","",VLOOKUP(R23,CUSTOMS!$E$3:$N$796,3,FALSE))</f>
        <v>塑料厨具带彩卡</v>
      </c>
      <c r="U23" s="18">
        <f t="shared" si="4"/>
        <v>2424</v>
      </c>
      <c r="V23" s="18" t="str">
        <f>IF(R23="","",VLOOKUP(R23,CUSTOMS!$E$3:$N$796,5,FALSE))</f>
        <v>套</v>
      </c>
      <c r="W23" s="32">
        <f>IF(R23="","",VLOOKUP(R23,CUSTOMS!$E$3:$N$796,6,FALSE))</f>
        <v>0.8</v>
      </c>
      <c r="X23" s="32">
        <f t="shared" si="5"/>
        <v>1939.2</v>
      </c>
      <c r="Y23" s="18" t="str">
        <f>IF(R23="","",VLOOKUP(R23,CUSTOMS!$E$3:$N$796,8,FALSE))</f>
        <v>美元</v>
      </c>
      <c r="Z23" s="18" t="str">
        <f>IF(R23="","",VLOOKUP(R23,CUSTOMS!$E$3:$N$796,9,FALSE))</f>
        <v>中国</v>
      </c>
      <c r="AA23" s="18" t="str">
        <f>IF(R23="","",VLOOKUP(R23,CUSTOMS!$E$3:$N$796,10,FALSE))</f>
        <v>印度尼西亚</v>
      </c>
      <c r="AB23" s="32">
        <f>IF(R23="","",VLOOKUP(G23,WMS!$E$3:$T$487,15,FALSE))</f>
        <v>0.0477272727272727</v>
      </c>
      <c r="AC23" s="32">
        <f t="shared" si="6"/>
        <v>115.690909090909</v>
      </c>
      <c r="AD23" s="32" t="str">
        <f>IF(S23="","",VLOOKUP(S23,海关监管条件!$A$1:$B$2000,2,FALSE))</f>
        <v>A </v>
      </c>
    </row>
    <row r="24" spans="1:30">
      <c r="A24" s="2">
        <v>43363</v>
      </c>
      <c r="B24" s="2">
        <v>43364</v>
      </c>
      <c r="C24" s="2" t="s">
        <v>4961</v>
      </c>
      <c r="D24" s="19" t="s">
        <v>187</v>
      </c>
      <c r="E24" s="19" t="s">
        <v>3279</v>
      </c>
      <c r="F24" s="19">
        <v>42609896</v>
      </c>
      <c r="G24" s="17" t="str">
        <f t="shared" si="0"/>
        <v>KG-ARI-1808-00019-00221/42609896</v>
      </c>
      <c r="H24" s="18">
        <f>IF(G24="","",VLOOKUP(G24,WMS!$E$3:$Q$487,7,FALSE))</f>
        <v>6</v>
      </c>
      <c r="I24" s="18">
        <f>IF(G24="","",VLOOKUP(G24,WMS!$E$3:$Q$487,8,FALSE))</f>
        <v>1.1</v>
      </c>
      <c r="J24" s="18">
        <f>IF(G24="","",VLOOKUP(G24,WMS!$E$3:$Q$487,13,FALSE))</f>
        <v>0.019</v>
      </c>
      <c r="K24" s="25" t="b">
        <f t="shared" si="1"/>
        <v>1</v>
      </c>
      <c r="L24" s="7">
        <v>7</v>
      </c>
      <c r="M24" s="26">
        <f>IF(G24="","",VLOOKUP(G24,WMS!$E$3:$U$487,7,0)*L24)</f>
        <v>42</v>
      </c>
      <c r="N24" s="27" t="str">
        <f>IF(G24="","",VLOOKUP(G24,WMS!$E$3:$U$487,17,0))</f>
        <v>A18-301</v>
      </c>
      <c r="O24" s="28">
        <f t="shared" si="2"/>
        <v>7.7</v>
      </c>
      <c r="P24" s="28">
        <f t="shared" si="3"/>
        <v>0.133</v>
      </c>
      <c r="Q24" s="25" t="str">
        <f>IF(G24="","",VLOOKUP(G24,WMS!$E$3:$G$487,2,FALSE))</f>
        <v>KAS18081003</v>
      </c>
      <c r="R24" s="25" t="str">
        <f>IF(G24="","",VLOOKUP(G24,WMS!$E$3:$G$487,3,FALSE))</f>
        <v>KAS18008100343</v>
      </c>
      <c r="S24" s="17" t="str">
        <f>IF(R24="","",VLOOKUP(R24,CUSTOMS!$E$3:$N$796,2,FALSE))</f>
        <v>9405409000</v>
      </c>
      <c r="T24" s="17" t="str">
        <f>IF(R24="","",VLOOKUP(R24,CUSTOMS!$E$3:$N$796,3,FALSE))</f>
        <v>LED装饰灯串</v>
      </c>
      <c r="U24" s="18">
        <f t="shared" si="4"/>
        <v>5.712</v>
      </c>
      <c r="V24" s="18" t="str">
        <f>IF(R24="","",VLOOKUP(R24,CUSTOMS!$E$3:$N$796,5,FALSE))</f>
        <v>千克</v>
      </c>
      <c r="W24" s="32">
        <f>IF(R24="","",VLOOKUP(R24,CUSTOMS!$E$3:$N$796,6,FALSE))</f>
        <v>5.5</v>
      </c>
      <c r="X24" s="32">
        <f t="shared" si="5"/>
        <v>31.416</v>
      </c>
      <c r="Y24" s="18" t="str">
        <f>IF(R24="","",VLOOKUP(R24,CUSTOMS!$E$3:$N$796,8,FALSE))</f>
        <v>美元</v>
      </c>
      <c r="Z24" s="18" t="str">
        <f>IF(R24="","",VLOOKUP(R24,CUSTOMS!$E$3:$N$796,9,FALSE))</f>
        <v>中国</v>
      </c>
      <c r="AA24" s="18" t="str">
        <f>IF(R24="","",VLOOKUP(R24,CUSTOMS!$E$3:$N$796,10,FALSE))</f>
        <v>中国</v>
      </c>
      <c r="AB24" s="32">
        <f>IF(R24="","",VLOOKUP(G24,WMS!$E$3:$T$487,15,FALSE))</f>
        <v>0.136</v>
      </c>
      <c r="AC24" s="32">
        <f t="shared" si="6"/>
        <v>5.712</v>
      </c>
      <c r="AD24" s="32" t="str">
        <f>IF(S24="","",VLOOKUP(S24,海关监管条件!$A$1:$B$2000,2,FALSE))</f>
        <v>无 </v>
      </c>
    </row>
    <row r="25" spans="1:30">
      <c r="A25" s="2">
        <v>43370</v>
      </c>
      <c r="B25" s="2">
        <v>43372</v>
      </c>
      <c r="C25" s="2" t="s">
        <v>4962</v>
      </c>
      <c r="D25" s="3" t="s">
        <v>220</v>
      </c>
      <c r="E25" s="3" t="s">
        <v>3298</v>
      </c>
      <c r="F25" s="3" t="s">
        <v>3308</v>
      </c>
      <c r="G25" s="17" t="str">
        <f t="shared" si="0"/>
        <v>KG-ARI-1808-00019-00323/42308812</v>
      </c>
      <c r="H25" s="18">
        <f>IF(G25="","",VLOOKUP(G25,WMS!$E$3:$Q$487,7,FALSE))</f>
        <v>12</v>
      </c>
      <c r="I25" s="18">
        <f>IF(G25="","",VLOOKUP(G25,WMS!$E$3:$Q$487,8,FALSE))</f>
        <v>0.7</v>
      </c>
      <c r="J25" s="18">
        <f>IF(G25="","",VLOOKUP(G25,WMS!$E$3:$Q$487,13,FALSE))</f>
        <v>0.006</v>
      </c>
      <c r="K25" s="25" t="b">
        <f t="shared" si="1"/>
        <v>1</v>
      </c>
      <c r="L25" s="7">
        <v>11</v>
      </c>
      <c r="M25" s="26">
        <f>IF(G25="","",VLOOKUP(G25,WMS!$E$3:$U$487,7,0)*L25)</f>
        <v>132</v>
      </c>
      <c r="N25" s="27" t="str">
        <f>IF(G25="","",VLOOKUP(G25,WMS!$E$3:$U$487,17,0))</f>
        <v>A20-302</v>
      </c>
      <c r="O25" s="28">
        <f t="shared" si="2"/>
        <v>7.7</v>
      </c>
      <c r="P25" s="28">
        <f t="shared" si="3"/>
        <v>0.066</v>
      </c>
      <c r="Q25" s="25" t="str">
        <f>IF(G25="","",VLOOKUP(G25,WMS!$E$3:$G$487,2,FALSE))</f>
        <v>KAS180081002</v>
      </c>
      <c r="R25" s="25" t="str">
        <f>IF(G25="","",VLOOKUP(G25,WMS!$E$3:$G$487,3,FALSE))</f>
        <v>KAS18008100210</v>
      </c>
      <c r="S25" s="17" t="str">
        <f>IF(R25="","",VLOOKUP(R25,CUSTOMS!$E$3:$N$796,2,FALSE))</f>
        <v>8544421900</v>
      </c>
      <c r="T25" s="17" t="str">
        <f>IF(R25="","",VLOOKUP(R25,CUSTOMS!$E$3:$N$796,3,FALSE))</f>
        <v>连接线</v>
      </c>
      <c r="U25" s="18">
        <f t="shared" si="4"/>
        <v>13.71007</v>
      </c>
      <c r="V25" s="18" t="str">
        <f>IF(R25="","",VLOOKUP(R25,CUSTOMS!$E$3:$N$796,5,FALSE))</f>
        <v>千克</v>
      </c>
      <c r="W25" s="32">
        <f>IF(R25="","",VLOOKUP(R25,CUSTOMS!$E$3:$N$796,6,FALSE))</f>
        <v>1.2821</v>
      </c>
      <c r="X25" s="32">
        <f t="shared" si="5"/>
        <v>17.5776807470001</v>
      </c>
      <c r="Y25" s="18" t="str">
        <f>IF(R25="","",VLOOKUP(R25,CUSTOMS!$E$3:$N$796,8,FALSE))</f>
        <v>美元</v>
      </c>
      <c r="Z25" s="18" t="str">
        <f>IF(R25="","",VLOOKUP(R25,CUSTOMS!$E$3:$N$796,9,FALSE))</f>
        <v>中国</v>
      </c>
      <c r="AA25" s="18" t="str">
        <f>IF(R25="","",VLOOKUP(R25,CUSTOMS!$E$3:$N$796,10,FALSE))</f>
        <v>中国</v>
      </c>
      <c r="AB25" s="32">
        <f>IF(R25="","",VLOOKUP(G25,WMS!$E$3:$T$487,15,FALSE))</f>
        <v>0.103864166666667</v>
      </c>
      <c r="AC25" s="32">
        <f t="shared" si="6"/>
        <v>13.71007</v>
      </c>
      <c r="AD25" s="32" t="str">
        <f>IF(S25="","",VLOOKUP(S25,海关监管条件!$A$1:$B$2000,2,FALSE))</f>
        <v>无 </v>
      </c>
    </row>
    <row r="26" spans="1:30">
      <c r="A26" s="2">
        <v>43370</v>
      </c>
      <c r="B26" s="2">
        <v>43372</v>
      </c>
      <c r="C26" s="2" t="s">
        <v>4962</v>
      </c>
      <c r="D26" s="3" t="s">
        <v>220</v>
      </c>
      <c r="E26" s="3" t="s">
        <v>3298</v>
      </c>
      <c r="F26" s="3" t="s">
        <v>3306</v>
      </c>
      <c r="G26" s="17" t="str">
        <f t="shared" si="0"/>
        <v>KG-ARI-1808-00019-00323/42477730</v>
      </c>
      <c r="H26" s="18">
        <f>IF(G26="","",VLOOKUP(G26,WMS!$E$3:$Q$487,7,FALSE))</f>
        <v>12</v>
      </c>
      <c r="I26" s="18">
        <f>IF(G26="","",VLOOKUP(G26,WMS!$E$3:$Q$487,8,FALSE))</f>
        <v>0.85</v>
      </c>
      <c r="J26" s="18">
        <f>IF(G26="","",VLOOKUP(G26,WMS!$E$3:$Q$487,13,FALSE))</f>
        <v>0.007</v>
      </c>
      <c r="K26" s="25" t="b">
        <f t="shared" si="1"/>
        <v>1</v>
      </c>
      <c r="L26" s="7">
        <v>8</v>
      </c>
      <c r="M26" s="26">
        <f>IF(G26="","",VLOOKUP(G26,WMS!$E$3:$U$487,7,0)*L26)</f>
        <v>96</v>
      </c>
      <c r="N26" s="27" t="str">
        <f>IF(G26="","",VLOOKUP(G26,WMS!$E$3:$U$487,17,0))</f>
        <v>A02-201</v>
      </c>
      <c r="O26" s="28">
        <f t="shared" si="2"/>
        <v>6.8</v>
      </c>
      <c r="P26" s="28">
        <f t="shared" si="3"/>
        <v>0.056</v>
      </c>
      <c r="Q26" s="25" t="str">
        <f>IF(G26="","",VLOOKUP(G26,WMS!$E$3:$G$487,2,FALSE))</f>
        <v>KAS180081002</v>
      </c>
      <c r="R26" s="25" t="str">
        <f>IF(G26="","",VLOOKUP(G26,WMS!$E$3:$G$487,3,FALSE))</f>
        <v>KAS18008100207</v>
      </c>
      <c r="S26" s="17" t="str">
        <f>IF(R26="","",VLOOKUP(R26,CUSTOMS!$E$3:$N$796,2,FALSE))</f>
        <v>8544421900</v>
      </c>
      <c r="T26" s="17" t="str">
        <f>IF(R26="","",VLOOKUP(R26,CUSTOMS!$E$3:$N$796,3,FALSE))</f>
        <v>数据线</v>
      </c>
      <c r="U26" s="18">
        <f t="shared" si="4"/>
        <v>96</v>
      </c>
      <c r="V26" s="18" t="str">
        <f>IF(R26="","",VLOOKUP(R26,CUSTOMS!$E$3:$N$796,5,FALSE))</f>
        <v>条</v>
      </c>
      <c r="W26" s="32">
        <f>IF(R26="","",VLOOKUP(R26,CUSTOMS!$E$3:$N$796,6,FALSE))</f>
        <v>1.95</v>
      </c>
      <c r="X26" s="32">
        <f t="shared" si="5"/>
        <v>187.2</v>
      </c>
      <c r="Y26" s="18" t="str">
        <f>IF(R26="","",VLOOKUP(R26,CUSTOMS!$E$3:$N$796,8,FALSE))</f>
        <v>美元</v>
      </c>
      <c r="Z26" s="18" t="str">
        <f>IF(R26="","",VLOOKUP(R26,CUSTOMS!$E$3:$N$796,9,FALSE))</f>
        <v>中国</v>
      </c>
      <c r="AA26" s="18" t="str">
        <f>IF(R26="","",VLOOKUP(R26,CUSTOMS!$E$3:$N$796,10,FALSE))</f>
        <v>中国</v>
      </c>
      <c r="AB26" s="32">
        <f>IF(R26="","",VLOOKUP(G26,WMS!$E$3:$T$487,15,FALSE))</f>
        <v>0.0566666666666667</v>
      </c>
      <c r="AC26" s="32">
        <f t="shared" si="6"/>
        <v>5.44</v>
      </c>
      <c r="AD26" s="32" t="str">
        <f>IF(S26="","",VLOOKUP(S26,海关监管条件!$A$1:$B$2000,2,FALSE))</f>
        <v>无 </v>
      </c>
    </row>
    <row r="27" spans="1:30">
      <c r="A27" s="2">
        <v>43370</v>
      </c>
      <c r="B27" s="2">
        <v>43372</v>
      </c>
      <c r="C27" s="2" t="s">
        <v>4962</v>
      </c>
      <c r="D27" s="3" t="s">
        <v>220</v>
      </c>
      <c r="E27" s="3" t="s">
        <v>3298</v>
      </c>
      <c r="F27" s="3" t="s">
        <v>3301</v>
      </c>
      <c r="G27" s="17" t="str">
        <f t="shared" si="0"/>
        <v>KG-ARI-1808-00019-00323/42495222</v>
      </c>
      <c r="H27" s="18">
        <f>IF(G27="","",VLOOKUP(G27,WMS!$E$3:$Q$487,7,FALSE))</f>
        <v>12</v>
      </c>
      <c r="I27" s="18">
        <f>IF(G27="","",VLOOKUP(G27,WMS!$E$3:$Q$487,8,FALSE))</f>
        <v>0.7</v>
      </c>
      <c r="J27" s="18">
        <f>IF(G27="","",VLOOKUP(G27,WMS!$E$3:$Q$487,13,FALSE))</f>
        <v>0.008</v>
      </c>
      <c r="K27" s="25" t="b">
        <f t="shared" si="1"/>
        <v>1</v>
      </c>
      <c r="L27" s="7">
        <v>36</v>
      </c>
      <c r="M27" s="26">
        <f>IF(G27="","",VLOOKUP(G27,WMS!$E$3:$U$487,7,0)*L27)</f>
        <v>432</v>
      </c>
      <c r="N27" s="27" t="str">
        <f>IF(G27="","",VLOOKUP(G27,WMS!$E$3:$U$487,17,0))</f>
        <v>A20-303</v>
      </c>
      <c r="O27" s="28">
        <f t="shared" si="2"/>
        <v>25.2</v>
      </c>
      <c r="P27" s="28">
        <f t="shared" si="3"/>
        <v>0.288</v>
      </c>
      <c r="Q27" s="25" t="str">
        <f>IF(G27="","",VLOOKUP(G27,WMS!$E$3:$G$487,2,FALSE))</f>
        <v>KAS180081002</v>
      </c>
      <c r="R27" s="25" t="str">
        <f>IF(G27="","",VLOOKUP(G27,WMS!$E$3:$G$487,3,FALSE))</f>
        <v>KAS18008100202</v>
      </c>
      <c r="S27" s="17" t="str">
        <f>IF(R27="","",VLOOKUP(R27,CUSTOMS!$E$3:$N$796,2,FALSE))</f>
        <v>8544421900</v>
      </c>
      <c r="T27" s="17" t="str">
        <f>IF(R27="","",VLOOKUP(R27,CUSTOMS!$E$3:$N$796,3,FALSE))</f>
        <v>USB连接线A1</v>
      </c>
      <c r="U27" s="18">
        <f t="shared" si="4"/>
        <v>7.62797202797205</v>
      </c>
      <c r="V27" s="18" t="str">
        <f>IF(R27="","",VLOOKUP(R27,CUSTOMS!$E$3:$N$796,5,FALSE))</f>
        <v>千克</v>
      </c>
      <c r="W27" s="32">
        <f>IF(R27="","",VLOOKUP(R27,CUSTOMS!$E$3:$N$796,6,FALSE))</f>
        <v>169.828504828505</v>
      </c>
      <c r="X27" s="32">
        <f t="shared" si="5"/>
        <v>1295.44708438415</v>
      </c>
      <c r="Y27" s="18" t="str">
        <f>IF(R27="","",VLOOKUP(R27,CUSTOMS!$E$3:$N$796,8,FALSE))</f>
        <v>美元</v>
      </c>
      <c r="Z27" s="18" t="str">
        <f>IF(R27="","",VLOOKUP(R27,CUSTOMS!$E$3:$N$796,9,FALSE))</f>
        <v>中国</v>
      </c>
      <c r="AA27" s="18" t="str">
        <f>IF(R27="","",VLOOKUP(R27,CUSTOMS!$E$3:$N$796,10,FALSE))</f>
        <v>中国</v>
      </c>
      <c r="AB27" s="32">
        <f>IF(R27="","",VLOOKUP(G27,WMS!$E$3:$T$487,15,FALSE))</f>
        <v>0.0176573426573427</v>
      </c>
      <c r="AC27" s="32">
        <f t="shared" si="6"/>
        <v>7.62797202797205</v>
      </c>
      <c r="AD27" s="32" t="str">
        <f>IF(S27="","",VLOOKUP(S27,海关监管条件!$A$1:$B$2000,2,FALSE))</f>
        <v>无 </v>
      </c>
    </row>
    <row r="28" spans="1:30">
      <c r="A28" s="2">
        <v>43370</v>
      </c>
      <c r="B28" s="2">
        <v>43372</v>
      </c>
      <c r="C28" s="2" t="s">
        <v>4962</v>
      </c>
      <c r="D28" s="3" t="s">
        <v>220</v>
      </c>
      <c r="E28" s="3" t="s">
        <v>3298</v>
      </c>
      <c r="F28" s="3" t="s">
        <v>3302</v>
      </c>
      <c r="G28" s="17" t="str">
        <f t="shared" si="0"/>
        <v>KG-ARI-1808-00019-00323/42495239</v>
      </c>
      <c r="H28" s="18">
        <f>IF(G28="","",VLOOKUP(G28,WMS!$E$3:$Q$487,7,FALSE))</f>
        <v>12</v>
      </c>
      <c r="I28" s="18">
        <f>IF(G28="","",VLOOKUP(G28,WMS!$E$3:$Q$487,8,FALSE))</f>
        <v>0.85</v>
      </c>
      <c r="J28" s="18">
        <f>IF(G28="","",VLOOKUP(G28,WMS!$E$3:$Q$487,13,FALSE))</f>
        <v>0.008</v>
      </c>
      <c r="K28" s="25" t="b">
        <f t="shared" si="1"/>
        <v>1</v>
      </c>
      <c r="L28" s="7">
        <v>13</v>
      </c>
      <c r="M28" s="26">
        <f>IF(G28="","",VLOOKUP(G28,WMS!$E$3:$U$487,7,0)*L28)</f>
        <v>156</v>
      </c>
      <c r="N28" s="27" t="str">
        <f>IF(G28="","",VLOOKUP(G28,WMS!$E$3:$U$487,17,0))</f>
        <v>A20-303</v>
      </c>
      <c r="O28" s="28">
        <f t="shared" si="2"/>
        <v>11.05</v>
      </c>
      <c r="P28" s="28">
        <f t="shared" si="3"/>
        <v>0.104</v>
      </c>
      <c r="Q28" s="25" t="str">
        <f>IF(G28="","",VLOOKUP(G28,WMS!$E$3:$G$487,2,FALSE))</f>
        <v>KAS180081002</v>
      </c>
      <c r="R28" s="25" t="str">
        <f>IF(G28="","",VLOOKUP(G28,WMS!$E$3:$G$487,3,FALSE))</f>
        <v>KAS18008100203</v>
      </c>
      <c r="S28" s="17" t="str">
        <f>IF(R28="","",VLOOKUP(R28,CUSTOMS!$E$3:$N$796,2,FALSE))</f>
        <v>8544421900</v>
      </c>
      <c r="T28" s="17" t="str">
        <f>IF(R28="","",VLOOKUP(R28,CUSTOMS!$E$3:$N$796,3,FALSE))</f>
        <v>USB连接线A1</v>
      </c>
      <c r="U28" s="18">
        <f t="shared" si="4"/>
        <v>4.68</v>
      </c>
      <c r="V28" s="18" t="str">
        <f>IF(R28="","",VLOOKUP(R28,CUSTOMS!$E$3:$N$796,5,FALSE))</f>
        <v>千克</v>
      </c>
      <c r="W28" s="32">
        <f>IF(R28="","",VLOOKUP(R28,CUSTOMS!$E$3:$N$796,6,FALSE))</f>
        <v>96.7333333333333</v>
      </c>
      <c r="X28" s="32">
        <f t="shared" si="5"/>
        <v>452.712</v>
      </c>
      <c r="Y28" s="18" t="str">
        <f>IF(R28="","",VLOOKUP(R28,CUSTOMS!$E$3:$N$796,8,FALSE))</f>
        <v>美元</v>
      </c>
      <c r="Z28" s="18" t="str">
        <f>IF(R28="","",VLOOKUP(R28,CUSTOMS!$E$3:$N$796,9,FALSE))</f>
        <v>中国</v>
      </c>
      <c r="AA28" s="18" t="str">
        <f>IF(R28="","",VLOOKUP(R28,CUSTOMS!$E$3:$N$796,10,FALSE))</f>
        <v>中国</v>
      </c>
      <c r="AB28" s="32">
        <f>IF(R28="","",VLOOKUP(G28,WMS!$E$3:$T$487,15,FALSE))</f>
        <v>0.03</v>
      </c>
      <c r="AC28" s="32">
        <f t="shared" si="6"/>
        <v>4.68</v>
      </c>
      <c r="AD28" s="32" t="str">
        <f>IF(S28="","",VLOOKUP(S28,海关监管条件!$A$1:$B$2000,2,FALSE))</f>
        <v>无 </v>
      </c>
    </row>
    <row r="29" spans="1:30">
      <c r="A29" s="2">
        <v>43370</v>
      </c>
      <c r="B29" s="2">
        <v>43372</v>
      </c>
      <c r="C29" s="2" t="s">
        <v>4962</v>
      </c>
      <c r="D29" s="3" t="s">
        <v>220</v>
      </c>
      <c r="E29" s="3" t="s">
        <v>3298</v>
      </c>
      <c r="F29" s="3" t="s">
        <v>3312</v>
      </c>
      <c r="G29" s="17" t="str">
        <f t="shared" si="0"/>
        <v>KG-ARI-1808-00019-00323/42495277</v>
      </c>
      <c r="H29" s="18">
        <f>IF(G29="","",VLOOKUP(G29,WMS!$E$3:$Q$487,7,FALSE))</f>
        <v>12</v>
      </c>
      <c r="I29" s="18">
        <f>IF(G29="","",VLOOKUP(G29,WMS!$E$3:$Q$487,8,FALSE))</f>
        <v>0.95</v>
      </c>
      <c r="J29" s="18">
        <f>IF(G29="","",VLOOKUP(G29,WMS!$E$3:$Q$487,13,FALSE))</f>
        <v>0.008</v>
      </c>
      <c r="K29" s="25" t="b">
        <f t="shared" si="1"/>
        <v>1</v>
      </c>
      <c r="L29" s="7">
        <v>18</v>
      </c>
      <c r="M29" s="26">
        <f>IF(G29="","",VLOOKUP(G29,WMS!$E$3:$U$487,7,0)*L29)</f>
        <v>216</v>
      </c>
      <c r="N29" s="27" t="str">
        <f>IF(G29="","",VLOOKUP(G29,WMS!$E$3:$U$487,17,0))</f>
        <v>A20-302</v>
      </c>
      <c r="O29" s="28">
        <f t="shared" si="2"/>
        <v>17.1</v>
      </c>
      <c r="P29" s="28">
        <f t="shared" si="3"/>
        <v>0.144</v>
      </c>
      <c r="Q29" s="25" t="str">
        <f>IF(G29="","",VLOOKUP(G29,WMS!$E$3:$G$487,2,FALSE))</f>
        <v>KAS180081002</v>
      </c>
      <c r="R29" s="25" t="str">
        <f>IF(G29="","",VLOOKUP(G29,WMS!$E$3:$G$487,3,FALSE))</f>
        <v>KAS18008100212</v>
      </c>
      <c r="S29" s="17" t="str">
        <f>IF(R29="","",VLOOKUP(R29,CUSTOMS!$E$3:$N$796,2,FALSE))</f>
        <v>8544421900</v>
      </c>
      <c r="T29" s="17" t="str">
        <f>IF(R29="","",VLOOKUP(R29,CUSTOMS!$E$3:$N$796,3,FALSE))</f>
        <v>连接线</v>
      </c>
      <c r="U29" s="18">
        <f t="shared" si="4"/>
        <v>7.6056338028169</v>
      </c>
      <c r="V29" s="18" t="str">
        <f>IF(R29="","",VLOOKUP(R29,CUSTOMS!$E$3:$N$796,5,FALSE))</f>
        <v>千克</v>
      </c>
      <c r="W29" s="32">
        <f>IF(R29="","",VLOOKUP(R29,CUSTOMS!$E$3:$N$796,6,FALSE))</f>
        <v>1.282</v>
      </c>
      <c r="X29" s="32">
        <f t="shared" si="5"/>
        <v>9.75042253521127</v>
      </c>
      <c r="Y29" s="18" t="str">
        <f>IF(R29="","",VLOOKUP(R29,CUSTOMS!$E$3:$N$796,8,FALSE))</f>
        <v>美元</v>
      </c>
      <c r="Z29" s="18" t="str">
        <f>IF(R29="","",VLOOKUP(R29,CUSTOMS!$E$3:$N$796,9,FALSE))</f>
        <v>中国</v>
      </c>
      <c r="AA29" s="18" t="str">
        <f>IF(R29="","",VLOOKUP(R29,CUSTOMS!$E$3:$N$796,10,FALSE))</f>
        <v>中国</v>
      </c>
      <c r="AB29" s="32">
        <f>IF(R29="","",VLOOKUP(G29,WMS!$E$3:$T$487,15,FALSE))</f>
        <v>0.0352112676056338</v>
      </c>
      <c r="AC29" s="32">
        <f t="shared" si="6"/>
        <v>7.6056338028169</v>
      </c>
      <c r="AD29" s="32" t="str">
        <f>IF(S29="","",VLOOKUP(S29,海关监管条件!$A$1:$B$2000,2,FALSE))</f>
        <v>无 </v>
      </c>
    </row>
    <row r="30" spans="1:30">
      <c r="A30" s="2">
        <v>43370</v>
      </c>
      <c r="B30" s="2">
        <v>43372</v>
      </c>
      <c r="C30" s="2" t="s">
        <v>4962</v>
      </c>
      <c r="D30" s="3" t="s">
        <v>220</v>
      </c>
      <c r="E30" s="3" t="s">
        <v>3298</v>
      </c>
      <c r="F30" s="3" t="s">
        <v>3299</v>
      </c>
      <c r="G30" s="17" t="str">
        <f t="shared" si="0"/>
        <v>KG-ARI-1808-00019-00323/42495284</v>
      </c>
      <c r="H30" s="18">
        <f>IF(G30="","",VLOOKUP(G30,WMS!$E$3:$Q$487,7,FALSE))</f>
        <v>12</v>
      </c>
      <c r="I30" s="18">
        <f>IF(G30="","",VLOOKUP(G30,WMS!$E$3:$Q$487,8,FALSE))</f>
        <v>1</v>
      </c>
      <c r="J30" s="18">
        <f>IF(G30="","",VLOOKUP(G30,WMS!$E$3:$Q$487,13,FALSE))</f>
        <v>0.008</v>
      </c>
      <c r="K30" s="25" t="b">
        <f t="shared" si="1"/>
        <v>1</v>
      </c>
      <c r="L30" s="7">
        <v>12</v>
      </c>
      <c r="M30" s="26">
        <f>IF(G30="","",VLOOKUP(G30,WMS!$E$3:$U$487,7,0)*L30)</f>
        <v>144</v>
      </c>
      <c r="N30" s="27" t="str">
        <f>IF(G30="","",VLOOKUP(G30,WMS!$E$3:$U$487,17,0))</f>
        <v>A20-303</v>
      </c>
      <c r="O30" s="28">
        <f t="shared" si="2"/>
        <v>12</v>
      </c>
      <c r="P30" s="28">
        <f t="shared" si="3"/>
        <v>0.096</v>
      </c>
      <c r="Q30" s="25" t="str">
        <f>IF(G30="","",VLOOKUP(G30,WMS!$E$3:$G$487,2,FALSE))</f>
        <v>KAS180081002</v>
      </c>
      <c r="R30" s="25" t="str">
        <f>IF(G30="","",VLOOKUP(G30,WMS!$E$3:$G$487,3,FALSE))</f>
        <v>KAS18008100201</v>
      </c>
      <c r="S30" s="17" t="str">
        <f>IF(R30="","",VLOOKUP(R30,CUSTOMS!$E$3:$N$796,2,FALSE))</f>
        <v>8544421900</v>
      </c>
      <c r="T30" s="17" t="str">
        <f>IF(R30="","",VLOOKUP(R30,CUSTOMS!$E$3:$N$796,3,FALSE))</f>
        <v>USB连接线A1</v>
      </c>
      <c r="U30" s="18">
        <f t="shared" si="4"/>
        <v>6</v>
      </c>
      <c r="V30" s="18" t="str">
        <f>IF(R30="","",VLOOKUP(R30,CUSTOMS!$E$3:$N$796,5,FALSE))</f>
        <v>千克</v>
      </c>
      <c r="W30" s="32">
        <f>IF(R30="","",VLOOKUP(R30,CUSTOMS!$E$3:$N$796,6,FALSE))</f>
        <v>81.6479</v>
      </c>
      <c r="X30" s="32">
        <f t="shared" si="5"/>
        <v>489.8874</v>
      </c>
      <c r="Y30" s="18" t="str">
        <f>IF(R30="","",VLOOKUP(R30,CUSTOMS!$E$3:$N$796,8,FALSE))</f>
        <v>美元</v>
      </c>
      <c r="Z30" s="18" t="str">
        <f>IF(R30="","",VLOOKUP(R30,CUSTOMS!$E$3:$N$796,9,FALSE))</f>
        <v>中国</v>
      </c>
      <c r="AA30" s="18" t="str">
        <f>IF(R30="","",VLOOKUP(R30,CUSTOMS!$E$3:$N$796,10,FALSE))</f>
        <v>中国</v>
      </c>
      <c r="AB30" s="32">
        <f>IF(R30="","",VLOOKUP(G30,WMS!$E$3:$T$487,15,FALSE))</f>
        <v>0.0416666666666667</v>
      </c>
      <c r="AC30" s="32">
        <f t="shared" si="6"/>
        <v>6</v>
      </c>
      <c r="AD30" s="32" t="str">
        <f>IF(S30="","",VLOOKUP(S30,海关监管条件!$A$1:$B$2000,2,FALSE))</f>
        <v>无 </v>
      </c>
    </row>
    <row r="31" spans="1:30">
      <c r="A31" s="2">
        <v>43370</v>
      </c>
      <c r="B31" s="2">
        <v>43372</v>
      </c>
      <c r="C31" s="2" t="s">
        <v>4962</v>
      </c>
      <c r="D31" s="3" t="s">
        <v>220</v>
      </c>
      <c r="E31" s="3" t="s">
        <v>3298</v>
      </c>
      <c r="F31" s="3" t="s">
        <v>3303</v>
      </c>
      <c r="G31" s="17" t="str">
        <f t="shared" si="0"/>
        <v>KG-ARI-1808-00019-00323/42495291</v>
      </c>
      <c r="H31" s="18">
        <f>IF(G31="","",VLOOKUP(G31,WMS!$E$3:$Q$487,7,FALSE))</f>
        <v>12</v>
      </c>
      <c r="I31" s="18">
        <f>IF(G31="","",VLOOKUP(G31,WMS!$E$3:$Q$487,8,FALSE))</f>
        <v>0.95</v>
      </c>
      <c r="J31" s="18">
        <f>IF(G31="","",VLOOKUP(G31,WMS!$E$3:$Q$487,13,FALSE))</f>
        <v>0.008</v>
      </c>
      <c r="K31" s="25" t="b">
        <f t="shared" si="1"/>
        <v>1</v>
      </c>
      <c r="L31" s="7">
        <v>12</v>
      </c>
      <c r="M31" s="26">
        <f>IF(G31="","",VLOOKUP(G31,WMS!$E$3:$U$487,7,0)*L31)</f>
        <v>144</v>
      </c>
      <c r="N31" s="27" t="str">
        <f>IF(G31="","",VLOOKUP(G31,WMS!$E$3:$U$487,17,0))</f>
        <v>A20-302</v>
      </c>
      <c r="O31" s="28">
        <f t="shared" si="2"/>
        <v>11.4</v>
      </c>
      <c r="P31" s="28">
        <f t="shared" si="3"/>
        <v>0.096</v>
      </c>
      <c r="Q31" s="25" t="str">
        <f>IF(G31="","",VLOOKUP(G31,WMS!$E$3:$G$487,2,FALSE))</f>
        <v>KAS180081002</v>
      </c>
      <c r="R31" s="25" t="str">
        <f>IF(G31="","",VLOOKUP(G31,WMS!$E$3:$G$487,3,FALSE))</f>
        <v>KAS18008100204</v>
      </c>
      <c r="S31" s="17" t="str">
        <f>IF(R31="","",VLOOKUP(R31,CUSTOMS!$E$3:$N$796,2,FALSE))</f>
        <v>8544421900</v>
      </c>
      <c r="T31" s="17" t="str">
        <f>IF(R31="","",VLOOKUP(R31,CUSTOMS!$E$3:$N$796,3,FALSE))</f>
        <v>USB连接线A1</v>
      </c>
      <c r="U31" s="18">
        <f t="shared" si="4"/>
        <v>6</v>
      </c>
      <c r="V31" s="18" t="str">
        <f>IF(R31="","",VLOOKUP(R31,CUSTOMS!$E$3:$N$796,5,FALSE))</f>
        <v>千克</v>
      </c>
      <c r="W31" s="32">
        <f>IF(R31="","",VLOOKUP(R31,CUSTOMS!$E$3:$N$796,6,FALSE))</f>
        <v>81.6479</v>
      </c>
      <c r="X31" s="32">
        <f t="shared" si="5"/>
        <v>489.8874</v>
      </c>
      <c r="Y31" s="18" t="str">
        <f>IF(R31="","",VLOOKUP(R31,CUSTOMS!$E$3:$N$796,8,FALSE))</f>
        <v>美元</v>
      </c>
      <c r="Z31" s="18" t="str">
        <f>IF(R31="","",VLOOKUP(R31,CUSTOMS!$E$3:$N$796,9,FALSE))</f>
        <v>中国</v>
      </c>
      <c r="AA31" s="18" t="str">
        <f>IF(R31="","",VLOOKUP(R31,CUSTOMS!$E$3:$N$796,10,FALSE))</f>
        <v>中国</v>
      </c>
      <c r="AB31" s="32">
        <f>IF(R31="","",VLOOKUP(G31,WMS!$E$3:$T$487,15,FALSE))</f>
        <v>0.0416666666666667</v>
      </c>
      <c r="AC31" s="32">
        <f t="shared" si="6"/>
        <v>6</v>
      </c>
      <c r="AD31" s="32" t="str">
        <f>IF(S31="","",VLOOKUP(S31,海关监管条件!$A$1:$B$2000,2,FALSE))</f>
        <v>无 </v>
      </c>
    </row>
    <row r="32" spans="1:30">
      <c r="A32" s="2">
        <v>43370</v>
      </c>
      <c r="B32" s="2">
        <v>43372</v>
      </c>
      <c r="C32" s="2" t="s">
        <v>4962</v>
      </c>
      <c r="D32" s="3" t="s">
        <v>220</v>
      </c>
      <c r="E32" s="3" t="s">
        <v>3298</v>
      </c>
      <c r="F32" s="3" t="s">
        <v>3314</v>
      </c>
      <c r="G32" s="17" t="str">
        <f t="shared" si="0"/>
        <v>KG-ARI-1808-00019-00323/42551102</v>
      </c>
      <c r="H32" s="18">
        <f>IF(G32="","",VLOOKUP(G32,WMS!$E$3:$Q$487,7,FALSE))</f>
        <v>12</v>
      </c>
      <c r="I32" s="18">
        <f>IF(G32="","",VLOOKUP(G32,WMS!$E$3:$Q$487,8,FALSE))</f>
        <v>0.8</v>
      </c>
      <c r="J32" s="18">
        <f>IF(G32="","",VLOOKUP(G32,WMS!$E$3:$Q$487,13,FALSE))</f>
        <v>0.011</v>
      </c>
      <c r="K32" s="25" t="b">
        <f t="shared" si="1"/>
        <v>1</v>
      </c>
      <c r="L32" s="7">
        <v>10</v>
      </c>
      <c r="M32" s="26">
        <f>IF(G32="","",VLOOKUP(G32,WMS!$E$3:$U$487,7,0)*L32)</f>
        <v>120</v>
      </c>
      <c r="N32" s="27" t="str">
        <f>IF(G32="","",VLOOKUP(G32,WMS!$E$3:$U$487,17,0))</f>
        <v>A18-302</v>
      </c>
      <c r="O32" s="28">
        <f t="shared" si="2"/>
        <v>8</v>
      </c>
      <c r="P32" s="28">
        <f t="shared" si="3"/>
        <v>0.11</v>
      </c>
      <c r="Q32" s="25" t="str">
        <f>IF(G32="","",VLOOKUP(G32,WMS!$E$3:$G$487,2,FALSE))</f>
        <v>KAS180081002</v>
      </c>
      <c r="R32" s="25" t="str">
        <f>IF(G32="","",VLOOKUP(G32,WMS!$E$3:$G$487,3,FALSE))</f>
        <v>KAS18008100213</v>
      </c>
      <c r="S32" s="17" t="str">
        <f>IF(R32="","",VLOOKUP(R32,CUSTOMS!$E$3:$N$796,2,FALSE))</f>
        <v>8504409999</v>
      </c>
      <c r="T32" s="17" t="str">
        <f>IF(R32="","",VLOOKUP(R32,CUSTOMS!$E$3:$N$796,3,FALSE))</f>
        <v>充电器</v>
      </c>
      <c r="U32" s="18">
        <f t="shared" si="4"/>
        <v>120</v>
      </c>
      <c r="V32" s="18" t="str">
        <f>IF(R32="","",VLOOKUP(R32,CUSTOMS!$E$3:$N$796,5,FALSE))</f>
        <v>个</v>
      </c>
      <c r="W32" s="32">
        <f>IF(R32="","",VLOOKUP(R32,CUSTOMS!$E$3:$N$796,6,FALSE))</f>
        <v>0.3846</v>
      </c>
      <c r="X32" s="32">
        <f t="shared" si="5"/>
        <v>46.152</v>
      </c>
      <c r="Y32" s="18" t="str">
        <f>IF(R32="","",VLOOKUP(R32,CUSTOMS!$E$3:$N$796,8,FALSE))</f>
        <v>美元</v>
      </c>
      <c r="Z32" s="18" t="str">
        <f>IF(R32="","",VLOOKUP(R32,CUSTOMS!$E$3:$N$796,9,FALSE))</f>
        <v>中国</v>
      </c>
      <c r="AA32" s="18" t="str">
        <f>IF(R32="","",VLOOKUP(R32,CUSTOMS!$E$3:$N$796,10,FALSE))</f>
        <v>中国</v>
      </c>
      <c r="AB32" s="32">
        <f>IF(R32="","",VLOOKUP(G32,WMS!$E$3:$T$487,15,FALSE))</f>
        <v>0.0609756097560976</v>
      </c>
      <c r="AC32" s="32">
        <f t="shared" si="6"/>
        <v>7.31707317073171</v>
      </c>
      <c r="AD32" s="32" t="str">
        <f>IF(S32="","",VLOOKUP(S32,海关监管条件!$A$1:$B$2000,2,FALSE))</f>
        <v>无</v>
      </c>
    </row>
    <row r="33" spans="1:30">
      <c r="A33" s="2">
        <v>43370</v>
      </c>
      <c r="B33" s="2">
        <v>43372</v>
      </c>
      <c r="C33" s="2" t="s">
        <v>4962</v>
      </c>
      <c r="D33" s="3" t="s">
        <v>220</v>
      </c>
      <c r="E33" s="3" t="s">
        <v>3298</v>
      </c>
      <c r="F33" s="3" t="s">
        <v>3313</v>
      </c>
      <c r="G33" s="17" t="str">
        <f t="shared" si="0"/>
        <v>KG-ARI-1808-00019-00323/42551119</v>
      </c>
      <c r="H33" s="18">
        <f>IF(G33="","",VLOOKUP(G33,WMS!$E$3:$Q$487,7,FALSE))</f>
        <v>12</v>
      </c>
      <c r="I33" s="18">
        <f>IF(G33="","",VLOOKUP(G33,WMS!$E$3:$Q$487,8,FALSE))</f>
        <v>0.7</v>
      </c>
      <c r="J33" s="18">
        <f>IF(G33="","",VLOOKUP(G33,WMS!$E$3:$Q$487,13,FALSE))</f>
        <v>0.008</v>
      </c>
      <c r="K33" s="25" t="b">
        <f t="shared" si="1"/>
        <v>1</v>
      </c>
      <c r="L33" s="7">
        <v>6</v>
      </c>
      <c r="M33" s="26">
        <f>IF(G33="","",VLOOKUP(G33,WMS!$E$3:$U$487,7,0)*L33)</f>
        <v>72</v>
      </c>
      <c r="N33" s="27" t="str">
        <f>IF(G33="","",VLOOKUP(G33,WMS!$E$3:$U$487,17,0))</f>
        <v>A18-301</v>
      </c>
      <c r="O33" s="28">
        <f t="shared" si="2"/>
        <v>4.2</v>
      </c>
      <c r="P33" s="28">
        <f t="shared" si="3"/>
        <v>0.048</v>
      </c>
      <c r="Q33" s="25" t="str">
        <f>IF(G33="","",VLOOKUP(G33,WMS!$E$3:$G$487,2,FALSE))</f>
        <v>KAS180081002</v>
      </c>
      <c r="R33" s="25" t="str">
        <f>IF(G33="","",VLOOKUP(G33,WMS!$E$3:$G$487,3,FALSE))</f>
        <v>KAS18008100213</v>
      </c>
      <c r="S33" s="17" t="str">
        <f>IF(R33="","",VLOOKUP(R33,CUSTOMS!$E$3:$N$796,2,FALSE))</f>
        <v>8504409999</v>
      </c>
      <c r="T33" s="17" t="str">
        <f>IF(R33="","",VLOOKUP(R33,CUSTOMS!$E$3:$N$796,3,FALSE))</f>
        <v>充电器</v>
      </c>
      <c r="U33" s="18">
        <f t="shared" si="4"/>
        <v>72</v>
      </c>
      <c r="V33" s="18" t="str">
        <f>IF(R33="","",VLOOKUP(R33,CUSTOMS!$E$3:$N$796,5,FALSE))</f>
        <v>个</v>
      </c>
      <c r="W33" s="32">
        <f>IF(R33="","",VLOOKUP(R33,CUSTOMS!$E$3:$N$796,6,FALSE))</f>
        <v>0.3846</v>
      </c>
      <c r="X33" s="32">
        <f t="shared" si="5"/>
        <v>27.6912</v>
      </c>
      <c r="Y33" s="18" t="str">
        <f>IF(R33="","",VLOOKUP(R33,CUSTOMS!$E$3:$N$796,8,FALSE))</f>
        <v>美元</v>
      </c>
      <c r="Z33" s="18" t="str">
        <f>IF(R33="","",VLOOKUP(R33,CUSTOMS!$E$3:$N$796,9,FALSE))</f>
        <v>中国</v>
      </c>
      <c r="AA33" s="18" t="str">
        <f>IF(R33="","",VLOOKUP(R33,CUSTOMS!$E$3:$N$796,10,FALSE))</f>
        <v>中国</v>
      </c>
      <c r="AB33" s="32">
        <f>IF(R33="","",VLOOKUP(G33,WMS!$E$3:$T$487,15,FALSE))</f>
        <v>0.0652083333333333</v>
      </c>
      <c r="AC33" s="32">
        <f t="shared" si="6"/>
        <v>4.695</v>
      </c>
      <c r="AD33" s="32" t="str">
        <f>IF(S33="","",VLOOKUP(S33,海关监管条件!$A$1:$B$2000,2,FALSE))</f>
        <v>无</v>
      </c>
    </row>
    <row r="34" spans="1:30">
      <c r="A34" s="2">
        <v>43370</v>
      </c>
      <c r="B34" s="2">
        <v>43372</v>
      </c>
      <c r="C34" s="2" t="s">
        <v>4962</v>
      </c>
      <c r="D34" s="3" t="s">
        <v>220</v>
      </c>
      <c r="E34" s="3" t="s">
        <v>3298</v>
      </c>
      <c r="F34" s="3" t="s">
        <v>3305</v>
      </c>
      <c r="G34" s="17" t="str">
        <f t="shared" si="0"/>
        <v>KG-ARI-1808-00019-00323/42572176</v>
      </c>
      <c r="H34" s="18">
        <f>IF(G34="","",VLOOKUP(G34,WMS!$E$3:$Q$487,7,FALSE))</f>
        <v>12</v>
      </c>
      <c r="I34" s="18">
        <f>IF(G34="","",VLOOKUP(G34,WMS!$E$3:$Q$487,8,FALSE))</f>
        <v>1.25</v>
      </c>
      <c r="J34" s="18">
        <f>IF(G34="","",VLOOKUP(G34,WMS!$E$3:$Q$487,13,FALSE))</f>
        <v>0.008</v>
      </c>
      <c r="K34" s="25" t="b">
        <f t="shared" si="1"/>
        <v>1</v>
      </c>
      <c r="L34" s="7">
        <v>11</v>
      </c>
      <c r="M34" s="26">
        <f>IF(G34="","",VLOOKUP(G34,WMS!$E$3:$U$487,7,0)*L34)</f>
        <v>132</v>
      </c>
      <c r="N34" s="27" t="str">
        <f>IF(G34="","",VLOOKUP(G34,WMS!$E$3:$U$487,17,0))</f>
        <v>A18-302</v>
      </c>
      <c r="O34" s="28">
        <f t="shared" si="2"/>
        <v>13.75</v>
      </c>
      <c r="P34" s="28">
        <f t="shared" si="3"/>
        <v>0.088</v>
      </c>
      <c r="Q34" s="25" t="str">
        <f>IF(G34="","",VLOOKUP(G34,WMS!$E$3:$G$487,2,FALSE))</f>
        <v>KAS180081002</v>
      </c>
      <c r="R34" s="25" t="str">
        <f>IF(G34="","",VLOOKUP(G34,WMS!$E$3:$G$487,3,FALSE))</f>
        <v>KAS18008100205</v>
      </c>
      <c r="S34" s="17" t="str">
        <f>IF(R34="","",VLOOKUP(R34,CUSTOMS!$E$3:$N$796,2,FALSE))</f>
        <v>8544421900</v>
      </c>
      <c r="T34" s="17" t="str">
        <f>IF(R34="","",VLOOKUP(R34,CUSTOMS!$E$3:$N$796,3,FALSE))</f>
        <v>USB连接线A1</v>
      </c>
      <c r="U34" s="18">
        <f t="shared" si="4"/>
        <v>11.55</v>
      </c>
      <c r="V34" s="18" t="str">
        <f>IF(R34="","",VLOOKUP(R34,CUSTOMS!$E$3:$N$796,5,FALSE))</f>
        <v>千克</v>
      </c>
      <c r="W34" s="32">
        <f>IF(R34="","",VLOOKUP(R34,CUSTOMS!$E$3:$N$796,6,FALSE))</f>
        <v>42.5143</v>
      </c>
      <c r="X34" s="32">
        <f t="shared" si="5"/>
        <v>491.040165</v>
      </c>
      <c r="Y34" s="18" t="str">
        <f>IF(R34="","",VLOOKUP(R34,CUSTOMS!$E$3:$N$796,8,FALSE))</f>
        <v>美元</v>
      </c>
      <c r="Z34" s="18" t="str">
        <f>IF(R34="","",VLOOKUP(R34,CUSTOMS!$E$3:$N$796,9,FALSE))</f>
        <v>中国</v>
      </c>
      <c r="AA34" s="18" t="str">
        <f>IF(R34="","",VLOOKUP(R34,CUSTOMS!$E$3:$N$796,10,FALSE))</f>
        <v>中国</v>
      </c>
      <c r="AB34" s="32">
        <f>IF(R34="","",VLOOKUP(G34,WMS!$E$3:$T$487,15,FALSE))</f>
        <v>0.0875</v>
      </c>
      <c r="AC34" s="32">
        <f t="shared" si="6"/>
        <v>11.55</v>
      </c>
      <c r="AD34" s="32" t="str">
        <f>IF(S34="","",VLOOKUP(S34,海关监管条件!$A$1:$B$2000,2,FALSE))</f>
        <v>无 </v>
      </c>
    </row>
    <row r="35" spans="1:30">
      <c r="A35" s="2">
        <v>43370</v>
      </c>
      <c r="B35" s="2">
        <v>43372</v>
      </c>
      <c r="C35" s="2" t="s">
        <v>4962</v>
      </c>
      <c r="D35" s="3" t="s">
        <v>220</v>
      </c>
      <c r="E35" s="3" t="s">
        <v>3298</v>
      </c>
      <c r="F35" s="3" t="s">
        <v>3311</v>
      </c>
      <c r="G35" s="17" t="str">
        <f t="shared" si="0"/>
        <v>KG-ARI-1808-00019-00323/42604419</v>
      </c>
      <c r="H35" s="18">
        <f>IF(G35="","",VLOOKUP(G35,WMS!$E$3:$Q$487,7,FALSE))</f>
        <v>12</v>
      </c>
      <c r="I35" s="18">
        <f>IF(G35="","",VLOOKUP(G35,WMS!$E$3:$Q$487,8,FALSE))</f>
        <v>0.6</v>
      </c>
      <c r="J35" s="18">
        <f>IF(G35="","",VLOOKUP(G35,WMS!$E$3:$Q$487,13,FALSE))</f>
        <v>0.006</v>
      </c>
      <c r="K35" s="25" t="b">
        <f t="shared" si="1"/>
        <v>1</v>
      </c>
      <c r="L35" s="7">
        <v>5</v>
      </c>
      <c r="M35" s="26">
        <f>IF(G35="","",VLOOKUP(G35,WMS!$E$3:$U$487,7,0)*L35)</f>
        <v>60</v>
      </c>
      <c r="N35" s="27" t="str">
        <f>IF(G35="","",VLOOKUP(G35,WMS!$E$3:$U$487,17,0))</f>
        <v>A02-201</v>
      </c>
      <c r="O35" s="28">
        <f t="shared" si="2"/>
        <v>3</v>
      </c>
      <c r="P35" s="28">
        <f t="shared" si="3"/>
        <v>0.03</v>
      </c>
      <c r="Q35" s="25" t="str">
        <f>IF(G35="","",VLOOKUP(G35,WMS!$E$3:$G$487,2,FALSE))</f>
        <v>KAS180081002</v>
      </c>
      <c r="R35" s="25" t="str">
        <f>IF(G35="","",VLOOKUP(G35,WMS!$E$3:$G$487,3,FALSE))</f>
        <v>KAS18008100211</v>
      </c>
      <c r="S35" s="17" t="str">
        <f>IF(R35="","",VLOOKUP(R35,CUSTOMS!$E$3:$N$796,2,FALSE))</f>
        <v>8544421900</v>
      </c>
      <c r="T35" s="17" t="str">
        <f>IF(R35="","",VLOOKUP(R35,CUSTOMS!$E$3:$N$796,3,FALSE))</f>
        <v>音频线</v>
      </c>
      <c r="U35" s="18">
        <f t="shared" si="4"/>
        <v>2.63157894736842</v>
      </c>
      <c r="V35" s="18" t="str">
        <f>IF(R35="","",VLOOKUP(R35,CUSTOMS!$E$3:$N$796,5,FALSE))</f>
        <v>千克</v>
      </c>
      <c r="W35" s="32">
        <f>IF(R35="","",VLOOKUP(R35,CUSTOMS!$E$3:$N$796,6,FALSE))</f>
        <v>1.282</v>
      </c>
      <c r="X35" s="32">
        <f t="shared" si="5"/>
        <v>3.37368421052631</v>
      </c>
      <c r="Y35" s="18" t="str">
        <f>IF(R35="","",VLOOKUP(R35,CUSTOMS!$E$3:$N$796,8,FALSE))</f>
        <v>美元</v>
      </c>
      <c r="Z35" s="18" t="str">
        <f>IF(R35="","",VLOOKUP(R35,CUSTOMS!$E$3:$N$796,9,FALSE))</f>
        <v>中国</v>
      </c>
      <c r="AA35" s="18" t="str">
        <f>IF(R35="","",VLOOKUP(R35,CUSTOMS!$E$3:$N$796,10,FALSE))</f>
        <v>中国</v>
      </c>
      <c r="AB35" s="32">
        <f>IF(R35="","",VLOOKUP(G35,WMS!$E$3:$T$487,15,FALSE))</f>
        <v>0.043859649122807</v>
      </c>
      <c r="AC35" s="32">
        <f t="shared" si="6"/>
        <v>2.63157894736842</v>
      </c>
      <c r="AD35" s="32" t="str">
        <f>IF(S35="","",VLOOKUP(S35,海关监管条件!$A$1:$B$2000,2,FALSE))</f>
        <v>无 </v>
      </c>
    </row>
    <row r="36" spans="1:30">
      <c r="A36" s="2">
        <v>43370</v>
      </c>
      <c r="B36" s="2">
        <v>43372</v>
      </c>
      <c r="C36" s="2" t="s">
        <v>4962</v>
      </c>
      <c r="D36" s="3" t="s">
        <v>220</v>
      </c>
      <c r="E36" s="3" t="s">
        <v>3298</v>
      </c>
      <c r="F36" s="3" t="s">
        <v>3309</v>
      </c>
      <c r="G36" s="17" t="str">
        <f t="shared" si="0"/>
        <v>KG-ARI-1808-00019-00323/42604440</v>
      </c>
      <c r="H36" s="18">
        <f>IF(G36="","",VLOOKUP(G36,WMS!$E$3:$Q$487,7,FALSE))</f>
        <v>12</v>
      </c>
      <c r="I36" s="18">
        <f>IF(G36="","",VLOOKUP(G36,WMS!$E$3:$Q$487,8,FALSE))</f>
        <v>1.15</v>
      </c>
      <c r="J36" s="18">
        <f>IF(G36="","",VLOOKUP(G36,WMS!$E$3:$Q$487,13,FALSE))</f>
        <v>0.009</v>
      </c>
      <c r="K36" s="25" t="b">
        <f t="shared" ref="K36:K77" si="7">IF(M36="","",EXACT(H36,M36/L36))</f>
        <v>1</v>
      </c>
      <c r="L36" s="7">
        <v>4</v>
      </c>
      <c r="M36" s="26">
        <f>IF(G36="","",VLOOKUP(G36,WMS!$E$3:$U$487,7,0)*L36)</f>
        <v>48</v>
      </c>
      <c r="N36" s="27" t="str">
        <f>IF(G36="","",VLOOKUP(G36,WMS!$E$3:$U$487,17,0))</f>
        <v>A02-103</v>
      </c>
      <c r="O36" s="28">
        <f t="shared" ref="O36:O77" si="8">IF(L36="","",I36*L36)</f>
        <v>4.6</v>
      </c>
      <c r="P36" s="28">
        <f t="shared" si="3"/>
        <v>0.036</v>
      </c>
      <c r="Q36" s="25" t="str">
        <f>IF(G36="","",VLOOKUP(G36,WMS!$E$3:$G$487,2,FALSE))</f>
        <v>KAS180081002</v>
      </c>
      <c r="R36" s="25" t="str">
        <f>IF(G36="","",VLOOKUP(G36,WMS!$E$3:$G$487,3,FALSE))</f>
        <v>KAS18008100210</v>
      </c>
      <c r="S36" s="17" t="str">
        <f>IF(R36="","",VLOOKUP(R36,CUSTOMS!$E$3:$N$796,2,FALSE))</f>
        <v>8544421900</v>
      </c>
      <c r="T36" s="17" t="str">
        <f>IF(R36="","",VLOOKUP(R36,CUSTOMS!$E$3:$N$796,3,FALSE))</f>
        <v>连接线</v>
      </c>
      <c r="U36" s="18">
        <f t="shared" si="4"/>
        <v>4.98548000000002</v>
      </c>
      <c r="V36" s="18" t="str">
        <f>IF(R36="","",VLOOKUP(R36,CUSTOMS!$E$3:$N$796,5,FALSE))</f>
        <v>千克</v>
      </c>
      <c r="W36" s="32">
        <f>IF(R36="","",VLOOKUP(R36,CUSTOMS!$E$3:$N$796,6,FALSE))</f>
        <v>1.2821</v>
      </c>
      <c r="X36" s="32">
        <f t="shared" si="5"/>
        <v>6.39188390800002</v>
      </c>
      <c r="Y36" s="18" t="str">
        <f>IF(R36="","",VLOOKUP(R36,CUSTOMS!$E$3:$N$796,8,FALSE))</f>
        <v>美元</v>
      </c>
      <c r="Z36" s="18" t="str">
        <f>IF(R36="","",VLOOKUP(R36,CUSTOMS!$E$3:$N$796,9,FALSE))</f>
        <v>中国</v>
      </c>
      <c r="AA36" s="18" t="str">
        <f>IF(R36="","",VLOOKUP(R36,CUSTOMS!$E$3:$N$796,10,FALSE))</f>
        <v>中国</v>
      </c>
      <c r="AB36" s="32">
        <f>IF(R36="","",VLOOKUP(G36,WMS!$E$3:$T$487,15,FALSE))</f>
        <v>0.103864166666667</v>
      </c>
      <c r="AC36" s="32">
        <f t="shared" si="6"/>
        <v>4.98548000000002</v>
      </c>
      <c r="AD36" s="32" t="str">
        <f>IF(S36="","",VLOOKUP(S36,海关监管条件!$A$1:$B$2000,2,FALSE))</f>
        <v>无 </v>
      </c>
    </row>
    <row r="37" spans="1:30">
      <c r="A37" s="2">
        <v>43370</v>
      </c>
      <c r="B37" s="2">
        <v>43372</v>
      </c>
      <c r="C37" s="2" t="s">
        <v>4962</v>
      </c>
      <c r="D37" s="3" t="s">
        <v>187</v>
      </c>
      <c r="E37" s="3" t="s">
        <v>3278</v>
      </c>
      <c r="F37" s="3">
        <v>42204398</v>
      </c>
      <c r="G37" s="17" t="str">
        <f t="shared" si="0"/>
        <v>KG-ARI-1808-00019-00324/42204398</v>
      </c>
      <c r="H37" s="18">
        <f>IF(G37="","",VLOOKUP(G37,WMS!$E$3:$Q$487,7,FALSE))</f>
        <v>12</v>
      </c>
      <c r="I37" s="18">
        <f>IF(G37="","",VLOOKUP(G37,WMS!$E$3:$Q$487,8,FALSE))</f>
        <v>0.45</v>
      </c>
      <c r="J37" s="18">
        <f>IF(G37="","",VLOOKUP(G37,WMS!$E$3:$Q$487,13,FALSE))</f>
        <v>0.004</v>
      </c>
      <c r="K37" s="25" t="b">
        <f t="shared" si="7"/>
        <v>1</v>
      </c>
      <c r="L37" s="7">
        <v>5</v>
      </c>
      <c r="M37" s="26">
        <f>IF(G37="","",VLOOKUP(G37,WMS!$E$3:$U$487,7,0)*L37)</f>
        <v>60</v>
      </c>
      <c r="N37" s="27" t="str">
        <f>IF(G37="","",VLOOKUP(G37,WMS!$E$3:$U$487,17,0))</f>
        <v>A01-303</v>
      </c>
      <c r="O37" s="28">
        <f t="shared" si="8"/>
        <v>2.25</v>
      </c>
      <c r="P37" s="28">
        <f t="shared" si="3"/>
        <v>0.02</v>
      </c>
      <c r="Q37" s="25" t="str">
        <f>IF(G37="","",VLOOKUP(G37,WMS!$E$3:$G$487,2,FALSE))</f>
        <v>KAS18081003</v>
      </c>
      <c r="R37" s="25" t="str">
        <f>IF(G37="","",VLOOKUP(G37,WMS!$E$3:$G$487,3,FALSE))</f>
        <v>KAS18008100333</v>
      </c>
      <c r="S37" s="17" t="str">
        <f>IF(R37="","",VLOOKUP(R37,CUSTOMS!$E$3:$N$796,2,FALSE))</f>
        <v>8544421900</v>
      </c>
      <c r="T37" s="17" t="str">
        <f>IF(R37="","",VLOOKUP(R37,CUSTOMS!$E$3:$N$796,3,FALSE))</f>
        <v>电脑链接线</v>
      </c>
      <c r="U37" s="18">
        <f t="shared" si="4"/>
        <v>3.36</v>
      </c>
      <c r="V37" s="18" t="str">
        <f>IF(R37="","",VLOOKUP(R37,CUSTOMS!$E$3:$N$796,5,FALSE))</f>
        <v>千克</v>
      </c>
      <c r="W37" s="32">
        <f>IF(R37="","",VLOOKUP(R37,CUSTOMS!$E$3:$N$796,6,FALSE))</f>
        <v>3.8464</v>
      </c>
      <c r="X37" s="32">
        <f t="shared" si="5"/>
        <v>12.923904</v>
      </c>
      <c r="Y37" s="18" t="str">
        <f>IF(R37="","",VLOOKUP(R37,CUSTOMS!$E$3:$N$796,8,FALSE))</f>
        <v>美元</v>
      </c>
      <c r="Z37" s="18" t="str">
        <f>IF(R37="","",VLOOKUP(R37,CUSTOMS!$E$3:$N$796,9,FALSE))</f>
        <v>中国</v>
      </c>
      <c r="AA37" s="18" t="str">
        <f>IF(R37="","",VLOOKUP(R37,CUSTOMS!$E$3:$N$796,10,FALSE))</f>
        <v>中国</v>
      </c>
      <c r="AB37" s="32">
        <f>IF(R37="","",VLOOKUP(G37,WMS!$E$3:$T$487,15,FALSE))</f>
        <v>0.056</v>
      </c>
      <c r="AC37" s="32">
        <f t="shared" si="6"/>
        <v>3.36</v>
      </c>
      <c r="AD37" s="32" t="str">
        <f>IF(S37="","",VLOOKUP(S37,海关监管条件!$A$1:$B$2000,2,FALSE))</f>
        <v>无 </v>
      </c>
    </row>
    <row r="38" spans="1:30">
      <c r="A38" s="2">
        <v>43370</v>
      </c>
      <c r="B38" s="2">
        <v>43372</v>
      </c>
      <c r="C38" s="2" t="s">
        <v>4962</v>
      </c>
      <c r="D38" s="3" t="s">
        <v>187</v>
      </c>
      <c r="E38" s="3" t="s">
        <v>3278</v>
      </c>
      <c r="F38" s="3">
        <v>42308836</v>
      </c>
      <c r="G38" s="17" t="str">
        <f t="shared" si="0"/>
        <v>KG-ARI-1808-00019-00324/42308836</v>
      </c>
      <c r="H38" s="18">
        <f>IF(G38="","",VLOOKUP(G38,WMS!$E$3:$Q$487,7,FALSE))</f>
        <v>12</v>
      </c>
      <c r="I38" s="18">
        <f>IF(G38="","",VLOOKUP(G38,WMS!$E$3:$Q$487,8,FALSE))</f>
        <v>0.9</v>
      </c>
      <c r="J38" s="18">
        <f>IF(G38="","",VLOOKUP(G38,WMS!$E$3:$Q$487,13,FALSE))</f>
        <v>0.006</v>
      </c>
      <c r="K38" s="25" t="b">
        <f t="shared" si="7"/>
        <v>1</v>
      </c>
      <c r="L38" s="7">
        <v>5</v>
      </c>
      <c r="M38" s="26">
        <f>IF(G38="","",VLOOKUP(G38,WMS!$E$3:$U$487,7,0)*L38)</f>
        <v>60</v>
      </c>
      <c r="N38" s="27" t="str">
        <f>IF(G38="","",VLOOKUP(G38,WMS!$E$3:$U$487,17,0))</f>
        <v>A01-303</v>
      </c>
      <c r="O38" s="28">
        <f t="shared" si="8"/>
        <v>4.5</v>
      </c>
      <c r="P38" s="28">
        <f t="shared" si="3"/>
        <v>0.03</v>
      </c>
      <c r="Q38" s="25" t="str">
        <f>IF(G38="","",VLOOKUP(G38,WMS!$E$3:$G$487,2,FALSE))</f>
        <v>KAS18081003</v>
      </c>
      <c r="R38" s="25" t="str">
        <f>IF(G38="","",VLOOKUP(G38,WMS!$E$3:$G$487,3,FALSE))</f>
        <v>KAS18008100333</v>
      </c>
      <c r="S38" s="17" t="str">
        <f>IF(R38="","",VLOOKUP(R38,CUSTOMS!$E$3:$N$796,2,FALSE))</f>
        <v>8544421900</v>
      </c>
      <c r="T38" s="17" t="str">
        <f>IF(R38="","",VLOOKUP(R38,CUSTOMS!$E$3:$N$796,3,FALSE))</f>
        <v>电脑链接线</v>
      </c>
      <c r="U38" s="18">
        <f t="shared" si="4"/>
        <v>3.36</v>
      </c>
      <c r="V38" s="18" t="str">
        <f>IF(R38="","",VLOOKUP(R38,CUSTOMS!$E$3:$N$796,5,FALSE))</f>
        <v>千克</v>
      </c>
      <c r="W38" s="32">
        <f>IF(R38="","",VLOOKUP(R38,CUSTOMS!$E$3:$N$796,6,FALSE))</f>
        <v>3.8464</v>
      </c>
      <c r="X38" s="32">
        <f t="shared" si="5"/>
        <v>12.923904</v>
      </c>
      <c r="Y38" s="18" t="str">
        <f>IF(R38="","",VLOOKUP(R38,CUSTOMS!$E$3:$N$796,8,FALSE))</f>
        <v>美元</v>
      </c>
      <c r="Z38" s="18" t="str">
        <f>IF(R38="","",VLOOKUP(R38,CUSTOMS!$E$3:$N$796,9,FALSE))</f>
        <v>中国</v>
      </c>
      <c r="AA38" s="18" t="str">
        <f>IF(R38="","",VLOOKUP(R38,CUSTOMS!$E$3:$N$796,10,FALSE))</f>
        <v>中国</v>
      </c>
      <c r="AB38" s="32">
        <f>IF(R38="","",VLOOKUP(G38,WMS!$E$3:$T$487,15,FALSE))</f>
        <v>0.056</v>
      </c>
      <c r="AC38" s="32">
        <f t="shared" si="6"/>
        <v>3.36</v>
      </c>
      <c r="AD38" s="32" t="str">
        <f>IF(S38="","",VLOOKUP(S38,海关监管条件!$A$1:$B$2000,2,FALSE))</f>
        <v>无 </v>
      </c>
    </row>
    <row r="39" spans="1:30">
      <c r="A39" s="2">
        <v>43370</v>
      </c>
      <c r="B39" s="2">
        <v>43372</v>
      </c>
      <c r="C39" s="2" t="s">
        <v>4962</v>
      </c>
      <c r="D39" s="3" t="s">
        <v>187</v>
      </c>
      <c r="E39" s="3" t="s">
        <v>3278</v>
      </c>
      <c r="F39" s="3">
        <v>42327332</v>
      </c>
      <c r="G39" s="17" t="str">
        <f t="shared" si="0"/>
        <v>KG-ARI-1808-00019-00324/42327332</v>
      </c>
      <c r="H39" s="18">
        <f>IF(G39="","",VLOOKUP(G39,WMS!$E$3:$Q$487,7,FALSE))</f>
        <v>12</v>
      </c>
      <c r="I39" s="18">
        <f>IF(G39="","",VLOOKUP(G39,WMS!$E$3:$Q$487,8,FALSE))</f>
        <v>0.85</v>
      </c>
      <c r="J39" s="18">
        <f>IF(G39="","",VLOOKUP(G39,WMS!$E$3:$Q$487,13,FALSE))</f>
        <v>0.006</v>
      </c>
      <c r="K39" s="25" t="b">
        <f t="shared" si="7"/>
        <v>1</v>
      </c>
      <c r="L39" s="7">
        <v>5</v>
      </c>
      <c r="M39" s="26">
        <f>IF(G39="","",VLOOKUP(G39,WMS!$E$3:$U$487,7,0)*L39)</f>
        <v>60</v>
      </c>
      <c r="N39" s="27" t="str">
        <f>IF(G39="","",VLOOKUP(G39,WMS!$E$3:$U$487,17,0))</f>
        <v>A01-303</v>
      </c>
      <c r="O39" s="28">
        <f t="shared" si="8"/>
        <v>4.25</v>
      </c>
      <c r="P39" s="28">
        <f t="shared" si="3"/>
        <v>0.03</v>
      </c>
      <c r="Q39" s="25" t="str">
        <f>IF(G39="","",VLOOKUP(G39,WMS!$E$3:$G$487,2,FALSE))</f>
        <v>KAS18081003</v>
      </c>
      <c r="R39" s="25" t="str">
        <f>IF(G39="","",VLOOKUP(G39,WMS!$E$3:$G$487,3,FALSE))</f>
        <v>KAS18008100334</v>
      </c>
      <c r="S39" s="17" t="str">
        <f>IF(R39="","",VLOOKUP(R39,CUSTOMS!$E$3:$N$796,2,FALSE))</f>
        <v>8544421900</v>
      </c>
      <c r="T39" s="17" t="str">
        <f>IF(R39="","",VLOOKUP(R39,CUSTOMS!$E$3:$N$796,3,FALSE))</f>
        <v>电脑链接线</v>
      </c>
      <c r="U39" s="18">
        <f t="shared" si="4"/>
        <v>3.96</v>
      </c>
      <c r="V39" s="18" t="str">
        <f>IF(R39="","",VLOOKUP(R39,CUSTOMS!$E$3:$N$796,5,FALSE))</f>
        <v>千克</v>
      </c>
      <c r="W39" s="32">
        <f>IF(R39="","",VLOOKUP(R39,CUSTOMS!$E$3:$N$796,6,FALSE))</f>
        <v>3.8467</v>
      </c>
      <c r="X39" s="32">
        <f t="shared" si="5"/>
        <v>15.232932</v>
      </c>
      <c r="Y39" s="18" t="str">
        <f>IF(R39="","",VLOOKUP(R39,CUSTOMS!$E$3:$N$796,8,FALSE))</f>
        <v>美元</v>
      </c>
      <c r="Z39" s="18" t="str">
        <f>IF(R39="","",VLOOKUP(R39,CUSTOMS!$E$3:$N$796,9,FALSE))</f>
        <v>中国</v>
      </c>
      <c r="AA39" s="18" t="str">
        <f>IF(R39="","",VLOOKUP(R39,CUSTOMS!$E$3:$N$796,10,FALSE))</f>
        <v>中国</v>
      </c>
      <c r="AB39" s="32">
        <f>IF(R39="","",VLOOKUP(G39,WMS!$E$3:$T$487,15,FALSE))</f>
        <v>0.066</v>
      </c>
      <c r="AC39" s="32">
        <f t="shared" si="6"/>
        <v>3.96</v>
      </c>
      <c r="AD39" s="32" t="str">
        <f>IF(S39="","",VLOOKUP(S39,海关监管条件!$A$1:$B$2000,2,FALSE))</f>
        <v>无 </v>
      </c>
    </row>
    <row r="40" spans="1:30">
      <c r="A40" s="2">
        <v>43370</v>
      </c>
      <c r="B40" s="2">
        <v>43372</v>
      </c>
      <c r="C40" s="2" t="s">
        <v>4962</v>
      </c>
      <c r="D40" s="3" t="s">
        <v>242</v>
      </c>
      <c r="E40" s="3" t="s">
        <v>3319</v>
      </c>
      <c r="F40" s="3" t="s">
        <v>3320</v>
      </c>
      <c r="G40" s="17" t="str">
        <f t="shared" si="0"/>
        <v>KG-ARI-1808-00019-00326/42604433</v>
      </c>
      <c r="H40" s="18">
        <f>IF(G40="","",VLOOKUP(G40,WMS!$E$3:$Q$487,7,FALSE))</f>
        <v>12</v>
      </c>
      <c r="I40" s="18">
        <f>IF(G40="","",VLOOKUP(G40,WMS!$E$3:$Q$487,8,FALSE))</f>
        <v>1.2</v>
      </c>
      <c r="J40" s="18">
        <f>IF(G40="","",VLOOKUP(G40,WMS!$E$3:$Q$487,13,FALSE))</f>
        <v>0.009</v>
      </c>
      <c r="K40" s="25" t="b">
        <f t="shared" si="7"/>
        <v>1</v>
      </c>
      <c r="L40" s="7">
        <v>4</v>
      </c>
      <c r="M40" s="26">
        <f>IF(G40="","",VLOOKUP(G40,WMS!$E$3:$U$487,7,0)*L40)</f>
        <v>48</v>
      </c>
      <c r="N40" s="27" t="str">
        <f>IF(G40="","",VLOOKUP(G40,WMS!$E$3:$U$487,17,0))</f>
        <v>A20-302</v>
      </c>
      <c r="O40" s="28">
        <f t="shared" si="8"/>
        <v>4.8</v>
      </c>
      <c r="P40" s="28">
        <f t="shared" si="3"/>
        <v>0.036</v>
      </c>
      <c r="Q40" s="25" t="str">
        <f>IF(G40="","",VLOOKUP(G40,WMS!$E$3:$G$487,2,FALSE))</f>
        <v>KAS180081002</v>
      </c>
      <c r="R40" s="25" t="str">
        <f>IF(G40="","",VLOOKUP(G40,WMS!$E$3:$G$487,3,FALSE))</f>
        <v>KAS18008100221</v>
      </c>
      <c r="S40" s="17" t="str">
        <f>IF(R40="","",VLOOKUP(R40,CUSTOMS!$E$3:$N$796,2,FALSE))</f>
        <v>8544421900</v>
      </c>
      <c r="T40" s="17" t="str">
        <f>IF(R40="","",VLOOKUP(R40,CUSTOMS!$E$3:$N$796,3,FALSE))</f>
        <v>手机连接线</v>
      </c>
      <c r="U40" s="18">
        <f t="shared" si="4"/>
        <v>48</v>
      </c>
      <c r="V40" s="18" t="str">
        <f>IF(R40="","",VLOOKUP(R40,CUSTOMS!$E$3:$N$796,5,FALSE))</f>
        <v>条</v>
      </c>
      <c r="W40" s="32">
        <f>IF(R40="","",VLOOKUP(R40,CUSTOMS!$E$3:$N$796,6,FALSE))</f>
        <v>0.3846</v>
      </c>
      <c r="X40" s="32">
        <f t="shared" si="5"/>
        <v>18.4608</v>
      </c>
      <c r="Y40" s="18" t="str">
        <f>IF(R40="","",VLOOKUP(R40,CUSTOMS!$E$3:$N$796,8,FALSE))</f>
        <v>美元</v>
      </c>
      <c r="Z40" s="18" t="str">
        <f>IF(R40="","",VLOOKUP(R40,CUSTOMS!$E$3:$N$796,9,FALSE))</f>
        <v>中国</v>
      </c>
      <c r="AA40" s="18" t="str">
        <f>IF(R40="","",VLOOKUP(R40,CUSTOMS!$E$3:$N$796,10,FALSE))</f>
        <v>中国</v>
      </c>
      <c r="AB40" s="32">
        <f>IF(R40="","",VLOOKUP(G40,WMS!$E$3:$T$487,15,FALSE))</f>
        <v>0.0916666666666667</v>
      </c>
      <c r="AC40" s="32">
        <f t="shared" si="6"/>
        <v>4.4</v>
      </c>
      <c r="AD40" s="32" t="str">
        <f>IF(S40="","",VLOOKUP(S40,海关监管条件!$A$1:$B$2000,2,FALSE))</f>
        <v>无 </v>
      </c>
    </row>
    <row r="41" spans="1:30">
      <c r="A41" s="2">
        <v>43370</v>
      </c>
      <c r="B41" s="2">
        <v>43372</v>
      </c>
      <c r="C41" s="2" t="s">
        <v>4962</v>
      </c>
      <c r="D41" s="3" t="s">
        <v>187</v>
      </c>
      <c r="E41" s="3" t="s">
        <v>3273</v>
      </c>
      <c r="F41" s="3">
        <v>42171416</v>
      </c>
      <c r="G41" s="17" t="str">
        <f t="shared" si="0"/>
        <v>KG-ARI-1808-00019-00385/42171416</v>
      </c>
      <c r="H41" s="18">
        <f>IF(G41="","",VLOOKUP(G41,WMS!$E$3:$Q$487,7,FALSE))</f>
        <v>6</v>
      </c>
      <c r="I41" s="18">
        <f>IF(G41="","",VLOOKUP(G41,WMS!$E$3:$Q$487,8,FALSE))</f>
        <v>1.35</v>
      </c>
      <c r="J41" s="18">
        <f>IF(G41="","",VLOOKUP(G41,WMS!$E$3:$Q$487,13,FALSE))</f>
        <v>0.025</v>
      </c>
      <c r="K41" s="25" t="b">
        <f t="shared" si="7"/>
        <v>1</v>
      </c>
      <c r="L41" s="7">
        <v>11</v>
      </c>
      <c r="M41" s="26">
        <f>IF(G41="","",VLOOKUP(G41,WMS!$E$3:$U$487,7,0)*L41)</f>
        <v>66</v>
      </c>
      <c r="N41" s="27" t="str">
        <f>IF(G41="","",VLOOKUP(G41,WMS!$E$3:$U$487,17,0))</f>
        <v>A20-301</v>
      </c>
      <c r="O41" s="28">
        <f t="shared" si="8"/>
        <v>14.85</v>
      </c>
      <c r="P41" s="28">
        <f t="shared" si="3"/>
        <v>0.275</v>
      </c>
      <c r="Q41" s="25" t="str">
        <f>IF(G41="","",VLOOKUP(G41,WMS!$E$3:$G$487,2,FALSE))</f>
        <v>KAS18081003</v>
      </c>
      <c r="R41" s="25" t="str">
        <f>IF(G41="","",VLOOKUP(G41,WMS!$E$3:$G$487,3,FALSE))</f>
        <v>KAS18008100325</v>
      </c>
      <c r="S41" s="17" t="str">
        <f>IF(R41="","",VLOOKUP(R41,CUSTOMS!$E$3:$N$796,2,FALSE))</f>
        <v>8518300000</v>
      </c>
      <c r="T41" s="17" t="str">
        <f>IF(R41="","",VLOOKUP(R41,CUSTOMS!$E$3:$N$796,3,FALSE))</f>
        <v>耳机</v>
      </c>
      <c r="U41" s="18">
        <f t="shared" si="4"/>
        <v>66</v>
      </c>
      <c r="V41" s="18" t="str">
        <f>IF(R41="","",VLOOKUP(R41,CUSTOMS!$E$3:$N$796,5,FALSE))</f>
        <v>个</v>
      </c>
      <c r="W41" s="32">
        <f>IF(R41="","",VLOOKUP(R41,CUSTOMS!$E$3:$N$796,6,FALSE))</f>
        <v>2.7198</v>
      </c>
      <c r="X41" s="32">
        <f t="shared" si="5"/>
        <v>179.5068</v>
      </c>
      <c r="Y41" s="18" t="str">
        <f>IF(R41="","",VLOOKUP(R41,CUSTOMS!$E$3:$N$796,8,FALSE))</f>
        <v>美元</v>
      </c>
      <c r="Z41" s="18" t="str">
        <f>IF(R41="","",VLOOKUP(R41,CUSTOMS!$E$3:$N$796,9,FALSE))</f>
        <v>中国</v>
      </c>
      <c r="AA41" s="18" t="str">
        <f>IF(R41="","",VLOOKUP(R41,CUSTOMS!$E$3:$N$796,10,FALSE))</f>
        <v>中国</v>
      </c>
      <c r="AB41" s="32">
        <f>IF(R41="","",VLOOKUP(G41,WMS!$E$3:$T$487,15,FALSE))</f>
        <v>0.219</v>
      </c>
      <c r="AC41" s="32">
        <f t="shared" si="6"/>
        <v>14.454</v>
      </c>
      <c r="AD41" s="32" t="str">
        <f>IF(S41="","",VLOOKUP(S41,海关监管条件!$A$1:$B$2000,2,FALSE))</f>
        <v>无 </v>
      </c>
    </row>
    <row r="42" spans="1:30">
      <c r="A42" s="2">
        <v>43370</v>
      </c>
      <c r="B42" s="2">
        <v>43372</v>
      </c>
      <c r="C42" s="2" t="s">
        <v>4962</v>
      </c>
      <c r="D42" s="3" t="s">
        <v>187</v>
      </c>
      <c r="E42" s="3" t="s">
        <v>3273</v>
      </c>
      <c r="F42" s="3">
        <v>42300434</v>
      </c>
      <c r="G42" s="17" t="str">
        <f t="shared" si="0"/>
        <v>KG-ARI-1808-00019-00385/42300434</v>
      </c>
      <c r="H42" s="18">
        <f>IF(G42="","",VLOOKUP(G42,WMS!$E$3:$Q$487,7,FALSE))</f>
        <v>12</v>
      </c>
      <c r="I42" s="18">
        <f>IF(G42="","",VLOOKUP(G42,WMS!$E$3:$Q$487,8,FALSE))</f>
        <v>0.5</v>
      </c>
      <c r="J42" s="18">
        <f>IF(G42="","",VLOOKUP(G42,WMS!$E$3:$Q$487,13,FALSE))</f>
        <v>0.005</v>
      </c>
      <c r="K42" s="25" t="b">
        <f t="shared" si="7"/>
        <v>1</v>
      </c>
      <c r="L42" s="7">
        <v>9</v>
      </c>
      <c r="M42" s="26">
        <f>IF(G42="","",VLOOKUP(G42,WMS!$E$3:$U$487,7,0)*L42)</f>
        <v>108</v>
      </c>
      <c r="N42" s="27" t="str">
        <f>IF(G42="","",VLOOKUP(G42,WMS!$E$3:$U$487,17,0))</f>
        <v>A18-202</v>
      </c>
      <c r="O42" s="28">
        <f t="shared" si="8"/>
        <v>4.5</v>
      </c>
      <c r="P42" s="28">
        <f t="shared" si="3"/>
        <v>0.045</v>
      </c>
      <c r="Q42" s="25" t="str">
        <f>IF(G42="","",VLOOKUP(G42,WMS!$E$3:$G$487,2,FALSE))</f>
        <v>KAS18081003</v>
      </c>
      <c r="R42" s="25" t="str">
        <f>IF(G42="","",VLOOKUP(G42,WMS!$E$3:$G$487,3,FALSE))</f>
        <v>KAS18008100324</v>
      </c>
      <c r="S42" s="17" t="str">
        <f>IF(R42="","",VLOOKUP(R42,CUSTOMS!$E$3:$N$796,2,FALSE))</f>
        <v>8518300000</v>
      </c>
      <c r="T42" s="17" t="str">
        <f>IF(R42="","",VLOOKUP(R42,CUSTOMS!$E$3:$N$796,3,FALSE))</f>
        <v>耳塞</v>
      </c>
      <c r="U42" s="18">
        <f t="shared" si="4"/>
        <v>108</v>
      </c>
      <c r="V42" s="18" t="str">
        <f>IF(R42="","",VLOOKUP(R42,CUSTOMS!$E$3:$N$796,5,FALSE))</f>
        <v>个</v>
      </c>
      <c r="W42" s="32">
        <f>IF(R42="","",VLOOKUP(R42,CUSTOMS!$E$3:$N$796,6,FALSE))</f>
        <v>1.4163</v>
      </c>
      <c r="X42" s="32">
        <f t="shared" si="5"/>
        <v>152.9604</v>
      </c>
      <c r="Y42" s="18" t="str">
        <f>IF(R42="","",VLOOKUP(R42,CUSTOMS!$E$3:$N$796,8,FALSE))</f>
        <v>美元</v>
      </c>
      <c r="Z42" s="18" t="str">
        <f>IF(R42="","",VLOOKUP(R42,CUSTOMS!$E$3:$N$796,9,FALSE))</f>
        <v>中国</v>
      </c>
      <c r="AA42" s="18" t="str">
        <f>IF(R42="","",VLOOKUP(R42,CUSTOMS!$E$3:$N$796,10,FALSE))</f>
        <v>中国</v>
      </c>
      <c r="AB42" s="32">
        <f>IF(R42="","",VLOOKUP(G42,WMS!$E$3:$T$487,15,FALSE))</f>
        <v>0.028</v>
      </c>
      <c r="AC42" s="32">
        <f t="shared" si="6"/>
        <v>3.024</v>
      </c>
      <c r="AD42" s="32" t="str">
        <f>IF(S42="","",VLOOKUP(S42,海关监管条件!$A$1:$B$2000,2,FALSE))</f>
        <v>无 </v>
      </c>
    </row>
    <row r="43" spans="1:30">
      <c r="A43" s="2">
        <v>43370</v>
      </c>
      <c r="B43" s="2">
        <v>43372</v>
      </c>
      <c r="C43" s="2" t="s">
        <v>4962</v>
      </c>
      <c r="D43" s="3" t="s">
        <v>187</v>
      </c>
      <c r="E43" s="3" t="s">
        <v>3273</v>
      </c>
      <c r="F43" s="3">
        <v>42568612</v>
      </c>
      <c r="G43" s="17" t="str">
        <f t="shared" si="0"/>
        <v>KG-ARI-1808-00019-00385/42568612</v>
      </c>
      <c r="H43" s="18">
        <f>IF(G43="","",VLOOKUP(G43,WMS!$E$3:$Q$487,7,FALSE))</f>
        <v>12</v>
      </c>
      <c r="I43" s="18">
        <f>IF(G43="","",VLOOKUP(G43,WMS!$E$3:$Q$487,8,FALSE))</f>
        <v>0.68</v>
      </c>
      <c r="J43" s="18">
        <f>IF(G43="","",VLOOKUP(G43,WMS!$E$3:$Q$487,13,FALSE))</f>
        <v>0.009</v>
      </c>
      <c r="K43" s="25" t="b">
        <f t="shared" si="7"/>
        <v>1</v>
      </c>
      <c r="L43" s="7">
        <v>4</v>
      </c>
      <c r="M43" s="26">
        <f>IF(G43="","",VLOOKUP(G43,WMS!$E$3:$U$487,7,0)*L43)</f>
        <v>48</v>
      </c>
      <c r="N43" s="27" t="str">
        <f>IF(G43="","",VLOOKUP(G43,WMS!$E$3:$U$487,17,0))</f>
        <v>A18-102</v>
      </c>
      <c r="O43" s="28">
        <f t="shared" si="8"/>
        <v>2.72</v>
      </c>
      <c r="P43" s="28">
        <f t="shared" si="3"/>
        <v>0.036</v>
      </c>
      <c r="Q43" s="25" t="str">
        <f>IF(G43="","",VLOOKUP(G43,WMS!$E$3:$G$487,2,FALSE))</f>
        <v>KAS18081003</v>
      </c>
      <c r="R43" s="25" t="str">
        <f>IF(G43="","",VLOOKUP(G43,WMS!$E$3:$G$487,3,FALSE))</f>
        <v>KAS18008100324</v>
      </c>
      <c r="S43" s="17" t="str">
        <f>IF(R43="","",VLOOKUP(R43,CUSTOMS!$E$3:$N$796,2,FALSE))</f>
        <v>8518300000</v>
      </c>
      <c r="T43" s="17" t="str">
        <f>IF(R43="","",VLOOKUP(R43,CUSTOMS!$E$3:$N$796,3,FALSE))</f>
        <v>耳塞</v>
      </c>
      <c r="U43" s="18">
        <f t="shared" si="4"/>
        <v>48</v>
      </c>
      <c r="V43" s="18" t="str">
        <f>IF(R43="","",VLOOKUP(R43,CUSTOMS!$E$3:$N$796,5,FALSE))</f>
        <v>个</v>
      </c>
      <c r="W43" s="32">
        <f>IF(R43="","",VLOOKUP(R43,CUSTOMS!$E$3:$N$796,6,FALSE))</f>
        <v>1.4163</v>
      </c>
      <c r="X43" s="32">
        <f t="shared" si="5"/>
        <v>67.9824</v>
      </c>
      <c r="Y43" s="18" t="str">
        <f>IF(R43="","",VLOOKUP(R43,CUSTOMS!$E$3:$N$796,8,FALSE))</f>
        <v>美元</v>
      </c>
      <c r="Z43" s="18" t="str">
        <f>IF(R43="","",VLOOKUP(R43,CUSTOMS!$E$3:$N$796,9,FALSE))</f>
        <v>中国</v>
      </c>
      <c r="AA43" s="18" t="str">
        <f>IF(R43="","",VLOOKUP(R43,CUSTOMS!$E$3:$N$796,10,FALSE))</f>
        <v>中国</v>
      </c>
      <c r="AB43" s="32">
        <f>IF(R43="","",VLOOKUP(G43,WMS!$E$3:$T$487,15,FALSE))</f>
        <v>0.044</v>
      </c>
      <c r="AC43" s="32">
        <f t="shared" si="6"/>
        <v>2.112</v>
      </c>
      <c r="AD43" s="32" t="str">
        <f>IF(S43="","",VLOOKUP(S43,海关监管条件!$A$1:$B$2000,2,FALSE))</f>
        <v>无 </v>
      </c>
    </row>
    <row r="44" spans="1:30">
      <c r="A44" s="2">
        <v>43370</v>
      </c>
      <c r="B44" s="2">
        <v>43372</v>
      </c>
      <c r="C44" s="2" t="s">
        <v>4962</v>
      </c>
      <c r="D44" s="3" t="s">
        <v>187</v>
      </c>
      <c r="E44" s="3" t="s">
        <v>3273</v>
      </c>
      <c r="F44" s="3">
        <v>42568674</v>
      </c>
      <c r="G44" s="17" t="str">
        <f t="shared" si="0"/>
        <v>KG-ARI-1808-00019-00385/42568674</v>
      </c>
      <c r="H44" s="18">
        <f>IF(G44="","",VLOOKUP(G44,WMS!$E$3:$Q$487,7,FALSE))</f>
        <v>12</v>
      </c>
      <c r="I44" s="18">
        <f>IF(G44="","",VLOOKUP(G44,WMS!$E$3:$Q$487,8,FALSE))</f>
        <v>0.65</v>
      </c>
      <c r="J44" s="18">
        <f>IF(G44="","",VLOOKUP(G44,WMS!$E$3:$Q$487,13,FALSE))</f>
        <v>0.009</v>
      </c>
      <c r="K44" s="25" t="b">
        <f t="shared" si="7"/>
        <v>1</v>
      </c>
      <c r="L44" s="7">
        <v>4</v>
      </c>
      <c r="M44" s="26">
        <f>IF(G44="","",VLOOKUP(G44,WMS!$E$3:$U$487,7,0)*L44)</f>
        <v>48</v>
      </c>
      <c r="N44" s="27" t="str">
        <f>IF(G44="","",VLOOKUP(G44,WMS!$E$3:$U$487,17,0))</f>
        <v>A18-302</v>
      </c>
      <c r="O44" s="28">
        <f t="shared" si="8"/>
        <v>2.6</v>
      </c>
      <c r="P44" s="28">
        <f t="shared" si="3"/>
        <v>0.036</v>
      </c>
      <c r="Q44" s="25" t="str">
        <f>IF(G44="","",VLOOKUP(G44,WMS!$E$3:$G$487,2,FALSE))</f>
        <v>KAS18081003</v>
      </c>
      <c r="R44" s="25" t="str">
        <f>IF(G44="","",VLOOKUP(G44,WMS!$E$3:$G$487,3,FALSE))</f>
        <v>KAS18008100324</v>
      </c>
      <c r="S44" s="17" t="str">
        <f>IF(R44="","",VLOOKUP(R44,CUSTOMS!$E$3:$N$796,2,FALSE))</f>
        <v>8518300000</v>
      </c>
      <c r="T44" s="17" t="str">
        <f>IF(R44="","",VLOOKUP(R44,CUSTOMS!$E$3:$N$796,3,FALSE))</f>
        <v>耳塞</v>
      </c>
      <c r="U44" s="18">
        <f t="shared" si="4"/>
        <v>48</v>
      </c>
      <c r="V44" s="18" t="str">
        <f>IF(R44="","",VLOOKUP(R44,CUSTOMS!$E$3:$N$796,5,FALSE))</f>
        <v>个</v>
      </c>
      <c r="W44" s="32">
        <f>IF(R44="","",VLOOKUP(R44,CUSTOMS!$E$3:$N$796,6,FALSE))</f>
        <v>1.4163</v>
      </c>
      <c r="X44" s="32">
        <f t="shared" si="5"/>
        <v>67.9824</v>
      </c>
      <c r="Y44" s="18" t="str">
        <f>IF(R44="","",VLOOKUP(R44,CUSTOMS!$E$3:$N$796,8,FALSE))</f>
        <v>美元</v>
      </c>
      <c r="Z44" s="18" t="str">
        <f>IF(R44="","",VLOOKUP(R44,CUSTOMS!$E$3:$N$796,9,FALSE))</f>
        <v>中国</v>
      </c>
      <c r="AA44" s="18" t="str">
        <f>IF(R44="","",VLOOKUP(R44,CUSTOMS!$E$3:$N$796,10,FALSE))</f>
        <v>中国</v>
      </c>
      <c r="AB44" s="32">
        <f>IF(R44="","",VLOOKUP(G44,WMS!$E$3:$T$487,15,FALSE))</f>
        <v>0.044</v>
      </c>
      <c r="AC44" s="32">
        <f t="shared" si="6"/>
        <v>2.112</v>
      </c>
      <c r="AD44" s="32" t="str">
        <f>IF(S44="","",VLOOKUP(S44,海关监管条件!$A$1:$B$2000,2,FALSE))</f>
        <v>无 </v>
      </c>
    </row>
    <row r="45" spans="1:30">
      <c r="A45" s="2">
        <v>43370</v>
      </c>
      <c r="B45" s="2">
        <v>43372</v>
      </c>
      <c r="C45" s="2" t="s">
        <v>4962</v>
      </c>
      <c r="D45" s="3" t="s">
        <v>187</v>
      </c>
      <c r="E45" s="3" t="s">
        <v>3273</v>
      </c>
      <c r="F45" s="3">
        <v>42605522</v>
      </c>
      <c r="G45" s="17" t="str">
        <f t="shared" si="0"/>
        <v>KG-ARI-1808-00019-00385/42605522</v>
      </c>
      <c r="H45" s="18">
        <f>IF(G45="","",VLOOKUP(G45,WMS!$E$3:$Q$487,7,FALSE))</f>
        <v>6</v>
      </c>
      <c r="I45" s="18">
        <f>IF(G45="","",VLOOKUP(G45,WMS!$E$3:$Q$487,8,FALSE))</f>
        <v>1.7</v>
      </c>
      <c r="J45" s="18">
        <f>IF(G45="","",VLOOKUP(G45,WMS!$E$3:$Q$487,13,FALSE))</f>
        <v>0.03</v>
      </c>
      <c r="K45" s="25" t="b">
        <f t="shared" si="7"/>
        <v>1</v>
      </c>
      <c r="L45" s="7">
        <v>8</v>
      </c>
      <c r="M45" s="26">
        <f>IF(G45="","",VLOOKUP(G45,WMS!$E$3:$U$487,7,0)*L45)</f>
        <v>48</v>
      </c>
      <c r="N45" s="27" t="str">
        <f>IF(G45="","",VLOOKUP(G45,WMS!$E$3:$U$487,17,0))</f>
        <v>A20-301</v>
      </c>
      <c r="O45" s="28">
        <f t="shared" si="8"/>
        <v>13.6</v>
      </c>
      <c r="P45" s="28">
        <f t="shared" si="3"/>
        <v>0.24</v>
      </c>
      <c r="Q45" s="25" t="str">
        <f>IF(G45="","",VLOOKUP(G45,WMS!$E$3:$G$487,2,FALSE))</f>
        <v>KAS18081003</v>
      </c>
      <c r="R45" s="25" t="str">
        <f>IF(G45="","",VLOOKUP(G45,WMS!$E$3:$G$487,3,FALSE))</f>
        <v>KAS18008100323</v>
      </c>
      <c r="S45" s="17" t="str">
        <f>IF(R45="","",VLOOKUP(R45,CUSTOMS!$E$3:$N$796,2,FALSE))</f>
        <v>8518300000</v>
      </c>
      <c r="T45" s="17" t="str">
        <f>IF(R45="","",VLOOKUP(R45,CUSTOMS!$E$3:$N$796,3,FALSE))</f>
        <v>耳机</v>
      </c>
      <c r="U45" s="18">
        <f t="shared" si="4"/>
        <v>48</v>
      </c>
      <c r="V45" s="18" t="str">
        <f>IF(R45="","",VLOOKUP(R45,CUSTOMS!$E$3:$N$796,5,FALSE))</f>
        <v>个</v>
      </c>
      <c r="W45" s="32">
        <f>IF(R45="","",VLOOKUP(R45,CUSTOMS!$E$3:$N$796,6,FALSE))</f>
        <v>3.3</v>
      </c>
      <c r="X45" s="32">
        <f t="shared" si="5"/>
        <v>158.4</v>
      </c>
      <c r="Y45" s="18" t="str">
        <f>IF(R45="","",VLOOKUP(R45,CUSTOMS!$E$3:$N$796,8,FALSE))</f>
        <v>美元</v>
      </c>
      <c r="Z45" s="18" t="str">
        <f>IF(R45="","",VLOOKUP(R45,CUSTOMS!$E$3:$N$796,9,FALSE))</f>
        <v>中国</v>
      </c>
      <c r="AA45" s="18" t="str">
        <f>IF(R45="","",VLOOKUP(R45,CUSTOMS!$E$3:$N$796,10,FALSE))</f>
        <v>中国</v>
      </c>
      <c r="AB45" s="32">
        <f>IF(R45="","",VLOOKUP(G45,WMS!$E$3:$T$487,15,FALSE))</f>
        <v>0.203</v>
      </c>
      <c r="AC45" s="32">
        <f t="shared" si="6"/>
        <v>9.744</v>
      </c>
      <c r="AD45" s="32" t="str">
        <f>IF(S45="","",VLOOKUP(S45,海关监管条件!$A$1:$B$2000,2,FALSE))</f>
        <v>无 </v>
      </c>
    </row>
    <row r="46" spans="1:30">
      <c r="A46" s="2">
        <v>43370</v>
      </c>
      <c r="B46" s="2">
        <v>43372</v>
      </c>
      <c r="C46" s="2" t="s">
        <v>4962</v>
      </c>
      <c r="D46" s="3" t="s">
        <v>187</v>
      </c>
      <c r="E46" s="3" t="s">
        <v>3270</v>
      </c>
      <c r="F46" s="3">
        <v>42511656</v>
      </c>
      <c r="G46" s="17" t="str">
        <f t="shared" si="0"/>
        <v>KG-ARI-1808-00019-00489/42511656</v>
      </c>
      <c r="H46" s="18">
        <f>IF(G46="","",VLOOKUP(G46,WMS!$E$3:$Q$487,7,FALSE))</f>
        <v>6</v>
      </c>
      <c r="I46" s="18">
        <f>IF(G46="","",VLOOKUP(G46,WMS!$E$3:$Q$487,8,FALSE))</f>
        <v>2.6</v>
      </c>
      <c r="J46" s="18">
        <f>IF(G46="","",VLOOKUP(G46,WMS!$E$3:$Q$487,13,FALSE))</f>
        <v>0.035</v>
      </c>
      <c r="K46" s="25" t="b">
        <f t="shared" si="7"/>
        <v>1</v>
      </c>
      <c r="L46" s="7">
        <v>9</v>
      </c>
      <c r="M46" s="26">
        <f>IF(G46="","",VLOOKUP(G46,WMS!$E$3:$U$487,7,0)*L46)</f>
        <v>54</v>
      </c>
      <c r="N46" s="27" t="str">
        <f>IF(G46="","",VLOOKUP(G46,WMS!$E$3:$U$487,17,0))</f>
        <v>A18-104、A20</v>
      </c>
      <c r="O46" s="28">
        <f t="shared" si="8"/>
        <v>23.4</v>
      </c>
      <c r="P46" s="28">
        <f t="shared" si="3"/>
        <v>0.315</v>
      </c>
      <c r="Q46" s="25" t="str">
        <f>IF(G46="","",VLOOKUP(G46,WMS!$E$3:$G$487,2,FALSE))</f>
        <v>KAS18081003</v>
      </c>
      <c r="R46" s="25" t="str">
        <f>IF(G46="","",VLOOKUP(G46,WMS!$E$3:$G$487,3,FALSE))</f>
        <v>KAS18008100301</v>
      </c>
      <c r="S46" s="17" t="str">
        <f>IF(R46="","",VLOOKUP(R46,CUSTOMS!$E$3:$N$796,2,FALSE))</f>
        <v>8518300000</v>
      </c>
      <c r="T46" s="17" t="str">
        <f>IF(R46="","",VLOOKUP(R46,CUSTOMS!$E$3:$N$796,3,FALSE))</f>
        <v>耳机</v>
      </c>
      <c r="U46" s="18">
        <f t="shared" si="4"/>
        <v>54</v>
      </c>
      <c r="V46" s="18" t="str">
        <f>IF(R46="","",VLOOKUP(R46,CUSTOMS!$E$3:$N$796,5,FALSE))</f>
        <v>个</v>
      </c>
      <c r="W46" s="32">
        <f>IF(R46="","",VLOOKUP(R46,CUSTOMS!$E$3:$N$796,6,FALSE))</f>
        <v>5.9</v>
      </c>
      <c r="X46" s="32">
        <f t="shared" si="5"/>
        <v>318.6</v>
      </c>
      <c r="Y46" s="18" t="str">
        <f>IF(R46="","",VLOOKUP(R46,CUSTOMS!$E$3:$N$796,8,FALSE))</f>
        <v>美元</v>
      </c>
      <c r="Z46" s="18" t="str">
        <f>IF(R46="","",VLOOKUP(R46,CUSTOMS!$E$3:$N$796,9,FALSE))</f>
        <v>中国</v>
      </c>
      <c r="AA46" s="18" t="str">
        <f>IF(R46="","",VLOOKUP(R46,CUSTOMS!$E$3:$N$796,10,FALSE))</f>
        <v>中国</v>
      </c>
      <c r="AB46" s="32">
        <f>IF(R46="","",VLOOKUP(G46,WMS!$E$3:$T$487,15,FALSE))</f>
        <v>0.421</v>
      </c>
      <c r="AC46" s="32">
        <f t="shared" si="6"/>
        <v>22.734</v>
      </c>
      <c r="AD46" s="32" t="str">
        <f>IF(S46="","",VLOOKUP(S46,海关监管条件!$A$1:$B$2000,2,FALSE))</f>
        <v>无 </v>
      </c>
    </row>
    <row r="47" spans="1:30">
      <c r="A47" s="2">
        <v>43370</v>
      </c>
      <c r="B47" s="2">
        <v>43372</v>
      </c>
      <c r="C47" s="2" t="s">
        <v>4962</v>
      </c>
      <c r="D47" s="3" t="s">
        <v>282</v>
      </c>
      <c r="E47" s="3" t="s">
        <v>3342</v>
      </c>
      <c r="F47" s="3">
        <v>42565406</v>
      </c>
      <c r="G47" s="17" t="str">
        <f t="shared" si="0"/>
        <v>KG-KGT-1808-00016-00614/42565406</v>
      </c>
      <c r="H47" s="18">
        <f>IF(G47="","",VLOOKUP(G47,WMS!$E$3:$Q$487,7,FALSE))</f>
        <v>36</v>
      </c>
      <c r="I47" s="18">
        <f>IF(G47="","",VLOOKUP(G47,WMS!$E$3:$Q$487,8,FALSE))</f>
        <v>3.75</v>
      </c>
      <c r="J47" s="18">
        <f>IF(G47="","",VLOOKUP(G47,WMS!$E$3:$Q$487,13,FALSE))</f>
        <v>0.023</v>
      </c>
      <c r="K47" s="25" t="b">
        <f t="shared" si="7"/>
        <v>1</v>
      </c>
      <c r="L47" s="7">
        <v>15</v>
      </c>
      <c r="M47" s="26">
        <f>IF(G47="","",VLOOKUP(G47,WMS!$E$3:$U$487,7,0)*L47)</f>
        <v>540</v>
      </c>
      <c r="N47" s="27" t="str">
        <f>IF(G47="","",VLOOKUP(G47,WMS!$E$3:$U$487,17,0))</f>
        <v>B82</v>
      </c>
      <c r="O47" s="28">
        <f t="shared" si="8"/>
        <v>56.25</v>
      </c>
      <c r="P47" s="28">
        <f t="shared" si="3"/>
        <v>0.345</v>
      </c>
      <c r="Q47" s="25" t="str">
        <f>IF(G47="","",VLOOKUP(G47,WMS!$E$3:$G$487,2,FALSE))</f>
        <v>KAS18091502</v>
      </c>
      <c r="R47" s="25" t="str">
        <f>IF(G47="","",VLOOKUP(G47,WMS!$E$3:$G$487,3,FALSE))</f>
        <v>KAS1809150202</v>
      </c>
      <c r="S47" s="17" t="str">
        <f>IF(R47="","",VLOOKUP(R47,CUSTOMS!$E$3:$N$796,2,FALSE))</f>
        <v>3924900000</v>
      </c>
      <c r="T47" s="17" t="str">
        <f>IF(R47="","",VLOOKUP(R47,CUSTOMS!$E$3:$N$796,3,FALSE))</f>
        <v>塑胶胶篮</v>
      </c>
      <c r="U47" s="18">
        <f t="shared" si="4"/>
        <v>51.015228426396</v>
      </c>
      <c r="V47" s="18" t="str">
        <f>IF(R47="","",VLOOKUP(R47,CUSTOMS!$E$3:$N$796,5,FALSE))</f>
        <v>千克</v>
      </c>
      <c r="W47" s="32">
        <f>IF(R47="","",VLOOKUP(R47,CUSTOMS!$E$3:$N$796,6,FALSE))</f>
        <v>2</v>
      </c>
      <c r="X47" s="32">
        <f t="shared" si="5"/>
        <v>102.030456852792</v>
      </c>
      <c r="Y47" s="18" t="str">
        <f>IF(R47="","",VLOOKUP(R47,CUSTOMS!$E$3:$N$796,8,FALSE))</f>
        <v>美元</v>
      </c>
      <c r="Z47" s="18" t="str">
        <f>IF(R47="","",VLOOKUP(R47,CUSTOMS!$E$3:$N$796,9,FALSE))</f>
        <v>中国</v>
      </c>
      <c r="AA47" s="18" t="str">
        <f>IF(R47="","",VLOOKUP(R47,CUSTOMS!$E$3:$N$796,10,FALSE))</f>
        <v>印度尼西亚</v>
      </c>
      <c r="AB47" s="32">
        <f>IF(R47="","",VLOOKUP(G47,WMS!$E$3:$T$487,15,FALSE))</f>
        <v>0.0944726452340666</v>
      </c>
      <c r="AC47" s="32">
        <f t="shared" si="6"/>
        <v>51.015228426396</v>
      </c>
      <c r="AD47" s="32" t="str">
        <f>IF(S47="","",VLOOKUP(S47,海关监管条件!$A$1:$B$2000,2,FALSE))</f>
        <v>A </v>
      </c>
    </row>
    <row r="48" spans="1:30">
      <c r="A48" s="2">
        <v>43384</v>
      </c>
      <c r="B48" s="2">
        <v>43386</v>
      </c>
      <c r="C48" s="2" t="s">
        <v>4963</v>
      </c>
      <c r="D48" s="19" t="s">
        <v>245</v>
      </c>
      <c r="E48" s="19" t="s">
        <v>3321</v>
      </c>
      <c r="F48" s="19" t="s">
        <v>3322</v>
      </c>
      <c r="G48" s="17" t="str">
        <f t="shared" si="0"/>
        <v>KG-ARI-1808-00019-00262/42623762</v>
      </c>
      <c r="H48" s="18">
        <f>IF(G48="","",VLOOKUP(G48,WMS!$E$3:$Q$487,7,FALSE))</f>
        <v>5</v>
      </c>
      <c r="I48" s="18">
        <f>IF(G48="","",VLOOKUP(G48,WMS!$E$3:$Q$487,8,FALSE))</f>
        <v>8.7</v>
      </c>
      <c r="J48" s="18">
        <f>IF(G48="","",VLOOKUP(G48,WMS!$E$3:$Q$487,13,FALSE))</f>
        <v>0.023</v>
      </c>
      <c r="K48" s="25" t="b">
        <f t="shared" si="7"/>
        <v>1</v>
      </c>
      <c r="L48" s="7">
        <v>25</v>
      </c>
      <c r="M48" s="26">
        <f>IF(G48="","",VLOOKUP(G48,WMS!$E$3:$U$487,7,0)*L48)</f>
        <v>125</v>
      </c>
      <c r="N48" s="27" t="str">
        <f>IF(G48="","",VLOOKUP(G48,WMS!$E$3:$U$487,17,0))</f>
        <v>A18-103</v>
      </c>
      <c r="O48" s="28">
        <f t="shared" si="8"/>
        <v>217.5</v>
      </c>
      <c r="P48" s="28">
        <f t="shared" si="3"/>
        <v>0.575</v>
      </c>
      <c r="Q48" s="25" t="str">
        <f>IF(G48="","",VLOOKUP(G48,WMS!$E$3:$G$487,2,FALSE))</f>
        <v>KAS180081002</v>
      </c>
      <c r="R48" s="25" t="str">
        <f>IF(G48="","",VLOOKUP(G48,WMS!$E$3:$G$487,3,FALSE))</f>
        <v>KAS18008100222</v>
      </c>
      <c r="S48" s="17" t="str">
        <f>IF(R48="","",VLOOKUP(R48,CUSTOMS!$E$3:$N$796,2,FALSE))</f>
        <v>8423100000</v>
      </c>
      <c r="T48" s="17" t="str">
        <f>IF(R48="","",VLOOKUP(R48,CUSTOMS!$E$3:$N$796,3,FALSE))</f>
        <v>浴室称</v>
      </c>
      <c r="U48" s="18">
        <f t="shared" si="4"/>
        <v>125</v>
      </c>
      <c r="V48" s="18" t="str">
        <f>IF(R48="","",VLOOKUP(R48,CUSTOMS!$E$3:$N$796,5,FALSE))</f>
        <v>台</v>
      </c>
      <c r="W48" s="32">
        <f>IF(R48="","",VLOOKUP(R48,CUSTOMS!$E$3:$N$796,6,FALSE))</f>
        <v>4</v>
      </c>
      <c r="X48" s="32">
        <f t="shared" si="5"/>
        <v>500</v>
      </c>
      <c r="Y48" s="18" t="str">
        <f>IF(R48="","",VLOOKUP(R48,CUSTOMS!$E$3:$N$796,8,FALSE))</f>
        <v>美元</v>
      </c>
      <c r="Z48" s="18" t="str">
        <f>IF(R48="","",VLOOKUP(R48,CUSTOMS!$E$3:$N$796,9,FALSE))</f>
        <v>中国</v>
      </c>
      <c r="AA48" s="18" t="str">
        <f>IF(R48="","",VLOOKUP(R48,CUSTOMS!$E$3:$N$796,10,FALSE))</f>
        <v>中国</v>
      </c>
      <c r="AB48" s="32">
        <f>IF(R48="","",VLOOKUP(G48,WMS!$E$3:$T$487,15,FALSE))</f>
        <v>2.12530612244898</v>
      </c>
      <c r="AC48" s="32">
        <f t="shared" si="6"/>
        <v>265.663265306123</v>
      </c>
      <c r="AD48" s="32" t="str">
        <f>IF(S48="","",VLOOKUP(S48,海关监管条件!$A$1:$B$2000,2,FALSE))</f>
        <v>无 </v>
      </c>
    </row>
    <row r="49" spans="1:30">
      <c r="A49" s="2">
        <v>43398</v>
      </c>
      <c r="B49" s="2">
        <v>43399</v>
      </c>
      <c r="C49" s="21" t="s">
        <v>4964</v>
      </c>
      <c r="D49" s="3" t="s">
        <v>272</v>
      </c>
      <c r="E49" s="3" t="s">
        <v>3336</v>
      </c>
      <c r="F49" s="3" t="s">
        <v>3337</v>
      </c>
      <c r="G49" s="17" t="str">
        <f t="shared" si="0"/>
        <v>KG-ARI-1808-00019-00202/41638279</v>
      </c>
      <c r="H49" s="18">
        <f>IF(G49="","",VLOOKUP(G49,WMS!$E$3:$Q$487,7,FALSE))</f>
        <v>6</v>
      </c>
      <c r="I49" s="18">
        <f>IF(G49="","",VLOOKUP(G49,WMS!$E$3:$Q$487,8,FALSE))</f>
        <v>4.65</v>
      </c>
      <c r="J49" s="18">
        <f>IF(G49="","",VLOOKUP(G49,WMS!$E$3:$Q$487,13,FALSE))</f>
        <v>0.078</v>
      </c>
      <c r="K49" s="25" t="b">
        <f t="shared" si="7"/>
        <v>1</v>
      </c>
      <c r="L49" s="7">
        <v>15</v>
      </c>
      <c r="M49" s="26">
        <f>IF(G49="","",VLOOKUP(G49,WMS!$E$3:$U$487,7,0)*L49)</f>
        <v>90</v>
      </c>
      <c r="N49" s="27" t="str">
        <f>IF(G49="","",VLOOKUP(G49,WMS!$E$3:$U$487,17,0))</f>
        <v>A18-202</v>
      </c>
      <c r="O49" s="28">
        <f t="shared" si="8"/>
        <v>69.75</v>
      </c>
      <c r="P49" s="28">
        <f t="shared" si="3"/>
        <v>1.17</v>
      </c>
      <c r="Q49" s="25" t="str">
        <f>IF(G49="","",VLOOKUP(G49,WMS!$E$3:$G$487,2,FALSE))</f>
        <v>KAS18090603</v>
      </c>
      <c r="R49" s="25" t="str">
        <f>IF(G49="","",VLOOKUP(G49,WMS!$E$3:$G$487,3,FALSE))</f>
        <v>KAS1809060304</v>
      </c>
      <c r="S49" s="17" t="str">
        <f>IF(R49="","",VLOOKUP(R49,CUSTOMS!$E$3:$N$796,2,FALSE))</f>
        <v>7324900000</v>
      </c>
      <c r="T49" s="17" t="str">
        <f>IF(R49="","",VLOOKUP(R49,CUSTOMS!$E$3:$N$796,3,FALSE))</f>
        <v>铁制浴室架</v>
      </c>
      <c r="U49" s="18">
        <f t="shared" si="4"/>
        <v>90</v>
      </c>
      <c r="V49" s="18" t="str">
        <f>IF(R49="","",VLOOKUP(R49,CUSTOMS!$E$3:$N$796,5,FALSE))</f>
        <v>只</v>
      </c>
      <c r="W49" s="32">
        <f>IF(R49="","",VLOOKUP(R49,CUSTOMS!$E$3:$N$796,6,FALSE))</f>
        <v>1.89</v>
      </c>
      <c r="X49" s="32">
        <f t="shared" si="5"/>
        <v>170.1</v>
      </c>
      <c r="Y49" s="18" t="str">
        <f>IF(R49="","",VLOOKUP(R49,CUSTOMS!$E$3:$N$796,8,FALSE))</f>
        <v>美元</v>
      </c>
      <c r="Z49" s="18" t="str">
        <f>IF(R49="","",VLOOKUP(R49,CUSTOMS!$E$3:$N$796,9,FALSE))</f>
        <v>中国</v>
      </c>
      <c r="AA49" s="18" t="str">
        <f>IF(R49="","",VLOOKUP(R49,CUSTOMS!$E$3:$N$796,10,FALSE))</f>
        <v>美国</v>
      </c>
      <c r="AB49" s="32">
        <f>IF(R49="","",VLOOKUP(G49,WMS!$E$3:$T$487,15,FALSE))</f>
        <v>0.633333333333333</v>
      </c>
      <c r="AC49" s="32">
        <f t="shared" si="6"/>
        <v>57</v>
      </c>
      <c r="AD49" s="32" t="str">
        <f>IF(S49="","",VLOOKUP(S49,海关监管条件!$A$1:$B$2000,2,FALSE))</f>
        <v>无 </v>
      </c>
    </row>
    <row r="50" spans="1:30">
      <c r="A50" s="2">
        <v>43398</v>
      </c>
      <c r="B50" s="2">
        <v>43399</v>
      </c>
      <c r="C50" s="21" t="s">
        <v>4964</v>
      </c>
      <c r="D50" s="3" t="s">
        <v>289</v>
      </c>
      <c r="E50" s="3" t="s">
        <v>3344</v>
      </c>
      <c r="F50" s="3">
        <v>42194583</v>
      </c>
      <c r="G50" s="17" t="str">
        <f t="shared" si="0"/>
        <v>KG-ARI-1808-00019-00216/42194583</v>
      </c>
      <c r="H50" s="18">
        <f>IF(G50="","",VLOOKUP(G50,WMS!$E$3:$Q$487,7,FALSE))</f>
        <v>12</v>
      </c>
      <c r="I50" s="18">
        <f>IF(G50="","",VLOOKUP(G50,WMS!$E$3:$Q$487,8,FALSE))</f>
        <v>5.05</v>
      </c>
      <c r="J50" s="18">
        <f>IF(G50="","",VLOOKUP(G50,WMS!$E$3:$Q$487,13,FALSE))</f>
        <v>0.046</v>
      </c>
      <c r="K50" s="25" t="b">
        <f t="shared" si="7"/>
        <v>1</v>
      </c>
      <c r="L50" s="7">
        <v>42</v>
      </c>
      <c r="M50" s="26">
        <f>IF(G50="","",VLOOKUP(G50,WMS!$E$3:$U$487,7,0)*L50)</f>
        <v>504</v>
      </c>
      <c r="N50" s="27" t="str">
        <f>IF(G50="","",VLOOKUP(G50,WMS!$E$3:$U$487,17,0))</f>
        <v>B69</v>
      </c>
      <c r="O50" s="28">
        <f t="shared" si="8"/>
        <v>212.1</v>
      </c>
      <c r="P50" s="28">
        <f t="shared" si="3"/>
        <v>1.932</v>
      </c>
      <c r="Q50" s="25" t="str">
        <f>IF(G50="","",VLOOKUP(G50,WMS!$E$3:$G$487,2,FALSE))</f>
        <v>KAS18100801</v>
      </c>
      <c r="R50" s="25" t="str">
        <f>IF(G50="","",VLOOKUP(G50,WMS!$E$3:$G$487,3,FALSE))</f>
        <v>KAS1810080101</v>
      </c>
      <c r="S50" s="17" t="str">
        <f>IF(R50="","",VLOOKUP(R50,CUSTOMS!$E$3:$N$796,2,FALSE))</f>
        <v>3924900000</v>
      </c>
      <c r="T50" s="17" t="str">
        <f>IF(R50="","",VLOOKUP(R50,CUSTOMS!$E$3:$N$796,3,FALSE))</f>
        <v>塑胶衣架</v>
      </c>
      <c r="U50" s="18">
        <f t="shared" si="4"/>
        <v>202.046948356807</v>
      </c>
      <c r="V50" s="18" t="str">
        <f>IF(R50="","",VLOOKUP(R50,CUSTOMS!$E$3:$N$796,5,FALSE))</f>
        <v>千克</v>
      </c>
      <c r="W50" s="32">
        <f>IF(R50="","",VLOOKUP(R50,CUSTOMS!$E$3:$N$796,6,FALSE))</f>
        <v>2</v>
      </c>
      <c r="X50" s="32">
        <f t="shared" si="5"/>
        <v>404.093896713615</v>
      </c>
      <c r="Y50" s="18" t="str">
        <f>IF(R50="","",VLOOKUP(R50,CUSTOMS!$E$3:$N$796,8,FALSE))</f>
        <v>美元</v>
      </c>
      <c r="Z50" s="18" t="str">
        <f>IF(R50="","",VLOOKUP(R50,CUSTOMS!$E$3:$N$796,9,FALSE))</f>
        <v>中国</v>
      </c>
      <c r="AA50" s="18" t="str">
        <f>IF(R50="","",VLOOKUP(R50,CUSTOMS!$E$3:$N$796,10,FALSE))</f>
        <v>美国</v>
      </c>
      <c r="AB50" s="32">
        <f>IF(R50="","",VLOOKUP(G50,WMS!$E$3:$T$487,15,FALSE))</f>
        <v>0.400886802295253</v>
      </c>
      <c r="AC50" s="32">
        <f t="shared" si="6"/>
        <v>202.046948356807</v>
      </c>
      <c r="AD50" s="32" t="str">
        <f>IF(S50="","",VLOOKUP(S50,海关监管条件!$A$1:$B$2000,2,FALSE))</f>
        <v>A </v>
      </c>
    </row>
    <row r="51" spans="1:30">
      <c r="A51" s="2">
        <v>43398</v>
      </c>
      <c r="B51" s="2">
        <v>43399</v>
      </c>
      <c r="C51" s="2" t="s">
        <v>4965</v>
      </c>
      <c r="D51" s="19" t="s">
        <v>289</v>
      </c>
      <c r="E51" s="19" t="s">
        <v>3344</v>
      </c>
      <c r="F51" s="19">
        <v>42629658</v>
      </c>
      <c r="G51" s="17" t="str">
        <f t="shared" si="0"/>
        <v>KG-ARI-1808-00019-00216/42629658</v>
      </c>
      <c r="H51" s="18">
        <f>IF(G51="","",VLOOKUP(G51,WMS!$E$3:$Q$487,7,FALSE))</f>
        <v>12</v>
      </c>
      <c r="I51" s="18">
        <f>IF(G51="","",VLOOKUP(G51,WMS!$E$3:$Q$487,8,FALSE))</f>
        <v>2.65</v>
      </c>
      <c r="J51" s="18">
        <f>IF(G51="","",VLOOKUP(G51,WMS!$E$3:$Q$487,13,FALSE))</f>
        <v>0.037</v>
      </c>
      <c r="K51" s="25" t="b">
        <f t="shared" si="7"/>
        <v>1</v>
      </c>
      <c r="L51" s="7">
        <v>5</v>
      </c>
      <c r="M51" s="26">
        <f>IF(G51="","",VLOOKUP(G51,WMS!$E$3:$U$487,7,0)*L51)</f>
        <v>60</v>
      </c>
      <c r="N51" s="27" t="str">
        <f>IF(G51="","",VLOOKUP(G51,WMS!$E$3:$U$487,17,0))</f>
        <v>A18-103</v>
      </c>
      <c r="O51" s="28">
        <f t="shared" si="8"/>
        <v>13.25</v>
      </c>
      <c r="P51" s="28">
        <f t="shared" si="3"/>
        <v>0.185</v>
      </c>
      <c r="Q51" s="25" t="str">
        <f>IF(G51="","",VLOOKUP(G51,WMS!$E$3:$G$487,2,FALSE))</f>
        <v>KAS18100801</v>
      </c>
      <c r="R51" s="25" t="str">
        <f>IF(G51="","",VLOOKUP(G51,WMS!$E$3:$G$487,3,FALSE))</f>
        <v>KAS1810080102</v>
      </c>
      <c r="S51" s="17" t="str">
        <f>IF(R51="","",VLOOKUP(R51,CUSTOMS!$E$3:$N$796,2,FALSE))</f>
        <v>3924100000</v>
      </c>
      <c r="T51" s="17" t="str">
        <f>IF(R51="","",VLOOKUP(R51,CUSTOMS!$E$3:$N$796,3,FALSE))</f>
        <v>塑胶食物盒/A</v>
      </c>
      <c r="U51" s="18">
        <f t="shared" si="4"/>
        <v>12</v>
      </c>
      <c r="V51" s="18" t="str">
        <f>IF(R51="","",VLOOKUP(R51,CUSTOMS!$E$3:$N$796,5,FALSE))</f>
        <v>千克</v>
      </c>
      <c r="W51" s="32">
        <f>IF(R51="","",VLOOKUP(R51,CUSTOMS!$E$3:$N$796,6,FALSE))</f>
        <v>2</v>
      </c>
      <c r="X51" s="32">
        <f t="shared" si="5"/>
        <v>24</v>
      </c>
      <c r="Y51" s="18" t="str">
        <f>IF(R51="","",VLOOKUP(R51,CUSTOMS!$E$3:$N$796,8,FALSE))</f>
        <v>美元</v>
      </c>
      <c r="Z51" s="18" t="str">
        <f>IF(R51="","",VLOOKUP(R51,CUSTOMS!$E$3:$N$796,9,FALSE))</f>
        <v>中国</v>
      </c>
      <c r="AA51" s="18" t="str">
        <f>IF(R51="","",VLOOKUP(R51,CUSTOMS!$E$3:$N$796,10,FALSE))</f>
        <v>美国</v>
      </c>
      <c r="AB51" s="32">
        <f>IF(R51="","",VLOOKUP(G51,WMS!$E$3:$T$487,15,FALSE))</f>
        <v>0.2</v>
      </c>
      <c r="AC51" s="32">
        <f t="shared" si="6"/>
        <v>12</v>
      </c>
      <c r="AD51" s="32" t="str">
        <f>IF(S51="","",VLOOKUP(S51,海关监管条件!$A$1:$B$2000,2,FALSE))</f>
        <v>A </v>
      </c>
    </row>
    <row r="52" spans="1:30">
      <c r="A52" s="2">
        <v>43398</v>
      </c>
      <c r="B52" s="2">
        <v>43399</v>
      </c>
      <c r="C52" s="2" t="s">
        <v>4965</v>
      </c>
      <c r="D52" s="19" t="s">
        <v>289</v>
      </c>
      <c r="E52" s="19" t="s">
        <v>3344</v>
      </c>
      <c r="F52" s="19">
        <v>42630234</v>
      </c>
      <c r="G52" s="17" t="str">
        <f t="shared" si="0"/>
        <v>KG-ARI-1808-00019-00216/42630234</v>
      </c>
      <c r="H52" s="18">
        <f>IF(G52="","",VLOOKUP(G52,WMS!$E$3:$Q$487,7,FALSE))</f>
        <v>12</v>
      </c>
      <c r="I52" s="18">
        <f>IF(G52="","",VLOOKUP(G52,WMS!$E$3:$Q$487,8,FALSE))</f>
        <v>2.8</v>
      </c>
      <c r="J52" s="18">
        <f>IF(G52="","",VLOOKUP(G52,WMS!$E$3:$Q$487,13,FALSE))</f>
        <v>0.032</v>
      </c>
      <c r="K52" s="25" t="b">
        <f t="shared" si="7"/>
        <v>1</v>
      </c>
      <c r="L52" s="7">
        <v>6</v>
      </c>
      <c r="M52" s="26">
        <f>IF(G52="","",VLOOKUP(G52,WMS!$E$3:$U$487,7,0)*L52)</f>
        <v>72</v>
      </c>
      <c r="N52" s="27" t="str">
        <f>IF(G52="","",VLOOKUP(G52,WMS!$E$3:$U$487,17,0))</f>
        <v>A18-102</v>
      </c>
      <c r="O52" s="28">
        <f t="shared" si="8"/>
        <v>16.8</v>
      </c>
      <c r="P52" s="28">
        <f t="shared" si="3"/>
        <v>0.192</v>
      </c>
      <c r="Q52" s="25" t="str">
        <f>IF(G52="","",VLOOKUP(G52,WMS!$E$3:$G$487,2,FALSE))</f>
        <v>KAS18100801</v>
      </c>
      <c r="R52" s="25" t="str">
        <f>IF(G52="","",VLOOKUP(G52,WMS!$E$3:$G$487,3,FALSE))</f>
        <v>KAS1810080102</v>
      </c>
      <c r="S52" s="17" t="str">
        <f>IF(R52="","",VLOOKUP(R52,CUSTOMS!$E$3:$N$796,2,FALSE))</f>
        <v>3924100000</v>
      </c>
      <c r="T52" s="17" t="str">
        <f>IF(R52="","",VLOOKUP(R52,CUSTOMS!$E$3:$N$796,3,FALSE))</f>
        <v>塑胶食物盒/A</v>
      </c>
      <c r="U52" s="18">
        <f t="shared" si="4"/>
        <v>13.75</v>
      </c>
      <c r="V52" s="18" t="str">
        <f>IF(R52="","",VLOOKUP(R52,CUSTOMS!$E$3:$N$796,5,FALSE))</f>
        <v>千克</v>
      </c>
      <c r="W52" s="32">
        <f>IF(R52="","",VLOOKUP(R52,CUSTOMS!$E$3:$N$796,6,FALSE))</f>
        <v>2</v>
      </c>
      <c r="X52" s="32">
        <f t="shared" si="5"/>
        <v>27.5</v>
      </c>
      <c r="Y52" s="18" t="str">
        <f>IF(R52="","",VLOOKUP(R52,CUSTOMS!$E$3:$N$796,8,FALSE))</f>
        <v>美元</v>
      </c>
      <c r="Z52" s="18" t="str">
        <f>IF(R52="","",VLOOKUP(R52,CUSTOMS!$E$3:$N$796,9,FALSE))</f>
        <v>中国</v>
      </c>
      <c r="AA52" s="18" t="str">
        <f>IF(R52="","",VLOOKUP(R52,CUSTOMS!$E$3:$N$796,10,FALSE))</f>
        <v>美国</v>
      </c>
      <c r="AB52" s="32">
        <f>IF(R52="","",VLOOKUP(G52,WMS!$E$3:$T$487,15,FALSE))</f>
        <v>0.190972222222222</v>
      </c>
      <c r="AC52" s="32">
        <f t="shared" si="6"/>
        <v>13.75</v>
      </c>
      <c r="AD52" s="32" t="str">
        <f>IF(S52="","",VLOOKUP(S52,海关监管条件!$A$1:$B$2000,2,FALSE))</f>
        <v>A </v>
      </c>
    </row>
    <row r="53" spans="1:30">
      <c r="A53" s="2">
        <v>43405</v>
      </c>
      <c r="B53" s="2">
        <v>43406</v>
      </c>
      <c r="C53" s="2" t="s">
        <v>4966</v>
      </c>
      <c r="D53" s="19" t="s">
        <v>289</v>
      </c>
      <c r="E53" s="19" t="s">
        <v>3344</v>
      </c>
      <c r="F53" s="19">
        <v>42194583</v>
      </c>
      <c r="G53" s="17" t="str">
        <f t="shared" si="0"/>
        <v>KG-ARI-1808-00019-00216/42194583</v>
      </c>
      <c r="H53" s="18">
        <f>IF(G53="","",VLOOKUP(G53,WMS!$E$3:$Q$487,7,FALSE))</f>
        <v>12</v>
      </c>
      <c r="I53" s="18">
        <f>IF(G53="","",VLOOKUP(G53,WMS!$E$3:$Q$487,8,FALSE))</f>
        <v>5.05</v>
      </c>
      <c r="J53" s="18">
        <f>IF(G53="","",VLOOKUP(G53,WMS!$E$3:$Q$487,13,FALSE))</f>
        <v>0.046</v>
      </c>
      <c r="K53" s="25" t="b">
        <f t="shared" si="7"/>
        <v>1</v>
      </c>
      <c r="L53" s="7">
        <v>176</v>
      </c>
      <c r="M53" s="26">
        <f>IF(G53="","",VLOOKUP(G53,WMS!$E$3:$U$487,7,0)*L53)</f>
        <v>2112</v>
      </c>
      <c r="N53" s="27" t="str">
        <f>IF(G53="","",VLOOKUP(G53,WMS!$E$3:$U$487,17,0))</f>
        <v>B69</v>
      </c>
      <c r="O53" s="28">
        <f t="shared" si="8"/>
        <v>888.8</v>
      </c>
      <c r="P53" s="28">
        <f t="shared" si="3"/>
        <v>8.096</v>
      </c>
      <c r="Q53" s="25" t="str">
        <f>IF(G53="","",VLOOKUP(G53,WMS!$E$3:$G$487,2,FALSE))</f>
        <v>KAS18100801</v>
      </c>
      <c r="R53" s="25" t="str">
        <f>IF(G53="","",VLOOKUP(G53,WMS!$E$3:$G$487,3,FALSE))</f>
        <v>KAS1810080101</v>
      </c>
      <c r="S53" s="17" t="str">
        <f>IF(R53="","",VLOOKUP(R53,CUSTOMS!$E$3:$N$796,2,FALSE))</f>
        <v>3924900000</v>
      </c>
      <c r="T53" s="17" t="str">
        <f>IF(R53="","",VLOOKUP(R53,CUSTOMS!$E$3:$N$796,3,FALSE))</f>
        <v>塑胶衣架</v>
      </c>
      <c r="U53" s="18">
        <f t="shared" si="4"/>
        <v>846.672926447574</v>
      </c>
      <c r="V53" s="18" t="str">
        <f>IF(R53="","",VLOOKUP(R53,CUSTOMS!$E$3:$N$796,5,FALSE))</f>
        <v>千克</v>
      </c>
      <c r="W53" s="32">
        <f>IF(R53="","",VLOOKUP(R53,CUSTOMS!$E$3:$N$796,6,FALSE))</f>
        <v>2</v>
      </c>
      <c r="X53" s="32">
        <f t="shared" si="5"/>
        <v>1693.34585289515</v>
      </c>
      <c r="Y53" s="18" t="str">
        <f>IF(R53="","",VLOOKUP(R53,CUSTOMS!$E$3:$N$796,8,FALSE))</f>
        <v>美元</v>
      </c>
      <c r="Z53" s="18" t="str">
        <f>IF(R53="","",VLOOKUP(R53,CUSTOMS!$E$3:$N$796,9,FALSE))</f>
        <v>中国</v>
      </c>
      <c r="AA53" s="18" t="str">
        <f>IF(R53="","",VLOOKUP(R53,CUSTOMS!$E$3:$N$796,10,FALSE))</f>
        <v>美国</v>
      </c>
      <c r="AB53" s="32">
        <f>IF(R53="","",VLOOKUP(G53,WMS!$E$3:$T$487,15,FALSE))</f>
        <v>0.400886802295253</v>
      </c>
      <c r="AC53" s="32">
        <f t="shared" si="6"/>
        <v>846.672926447574</v>
      </c>
      <c r="AD53" s="32" t="str">
        <f>IF(S53="","",VLOOKUP(S53,海关监管条件!$A$1:$B$2000,2,FALSE))</f>
        <v>A </v>
      </c>
    </row>
    <row r="54" spans="1:30">
      <c r="A54" s="2">
        <v>43405</v>
      </c>
      <c r="B54" s="2">
        <v>43406</v>
      </c>
      <c r="C54" s="2" t="s">
        <v>4966</v>
      </c>
      <c r="D54" s="19" t="s">
        <v>289</v>
      </c>
      <c r="E54" s="19" t="s">
        <v>3344</v>
      </c>
      <c r="F54" s="19">
        <v>42629658</v>
      </c>
      <c r="G54" s="17" t="str">
        <f t="shared" si="0"/>
        <v>KG-ARI-1808-00019-00216/42629658</v>
      </c>
      <c r="H54" s="18">
        <f>IF(G54="","",VLOOKUP(G54,WMS!$E$3:$Q$487,7,FALSE))</f>
        <v>12</v>
      </c>
      <c r="I54" s="18">
        <f>IF(G54="","",VLOOKUP(G54,WMS!$E$3:$Q$487,8,FALSE))</f>
        <v>2.65</v>
      </c>
      <c r="J54" s="18">
        <f>IF(G54="","",VLOOKUP(G54,WMS!$E$3:$Q$487,13,FALSE))</f>
        <v>0.037</v>
      </c>
      <c r="K54" s="25" t="b">
        <f t="shared" si="7"/>
        <v>1</v>
      </c>
      <c r="L54" s="7">
        <v>5</v>
      </c>
      <c r="M54" s="26">
        <f>IF(G54="","",VLOOKUP(G54,WMS!$E$3:$U$487,7,0)*L54)</f>
        <v>60</v>
      </c>
      <c r="N54" s="27" t="str">
        <f>IF(G54="","",VLOOKUP(G54,WMS!$E$3:$U$487,17,0))</f>
        <v>A18-103</v>
      </c>
      <c r="O54" s="28">
        <f t="shared" si="8"/>
        <v>13.25</v>
      </c>
      <c r="P54" s="28">
        <f t="shared" si="3"/>
        <v>0.185</v>
      </c>
      <c r="Q54" s="25" t="str">
        <f>IF(G54="","",VLOOKUP(G54,WMS!$E$3:$G$487,2,FALSE))</f>
        <v>KAS18100801</v>
      </c>
      <c r="R54" s="25" t="str">
        <f>IF(G54="","",VLOOKUP(G54,WMS!$E$3:$G$487,3,FALSE))</f>
        <v>KAS1810080102</v>
      </c>
      <c r="S54" s="17" t="str">
        <f>IF(R54="","",VLOOKUP(R54,CUSTOMS!$E$3:$N$796,2,FALSE))</f>
        <v>3924100000</v>
      </c>
      <c r="T54" s="17" t="str">
        <f>IF(R54="","",VLOOKUP(R54,CUSTOMS!$E$3:$N$796,3,FALSE))</f>
        <v>塑胶食物盒/A</v>
      </c>
      <c r="U54" s="18">
        <f t="shared" si="4"/>
        <v>12</v>
      </c>
      <c r="V54" s="18" t="str">
        <f>IF(R54="","",VLOOKUP(R54,CUSTOMS!$E$3:$N$796,5,FALSE))</f>
        <v>千克</v>
      </c>
      <c r="W54" s="32">
        <f>IF(R54="","",VLOOKUP(R54,CUSTOMS!$E$3:$N$796,6,FALSE))</f>
        <v>2</v>
      </c>
      <c r="X54" s="32">
        <f t="shared" si="5"/>
        <v>24</v>
      </c>
      <c r="Y54" s="18" t="str">
        <f>IF(R54="","",VLOOKUP(R54,CUSTOMS!$E$3:$N$796,8,FALSE))</f>
        <v>美元</v>
      </c>
      <c r="Z54" s="18" t="str">
        <f>IF(R54="","",VLOOKUP(R54,CUSTOMS!$E$3:$N$796,9,FALSE))</f>
        <v>中国</v>
      </c>
      <c r="AA54" s="18" t="str">
        <f>IF(R54="","",VLOOKUP(R54,CUSTOMS!$E$3:$N$796,10,FALSE))</f>
        <v>美国</v>
      </c>
      <c r="AB54" s="32">
        <f>IF(R54="","",VLOOKUP(G54,WMS!$E$3:$T$487,15,FALSE))</f>
        <v>0.2</v>
      </c>
      <c r="AC54" s="32">
        <f t="shared" si="6"/>
        <v>12</v>
      </c>
      <c r="AD54" s="32" t="str">
        <f>IF(S54="","",VLOOKUP(S54,海关监管条件!$A$1:$B$2000,2,FALSE))</f>
        <v>A </v>
      </c>
    </row>
    <row r="55" spans="1:30">
      <c r="A55" s="2">
        <v>43405</v>
      </c>
      <c r="B55" s="2">
        <v>43406</v>
      </c>
      <c r="C55" s="2" t="s">
        <v>4966</v>
      </c>
      <c r="D55" s="19" t="s">
        <v>289</v>
      </c>
      <c r="E55" s="19" t="s">
        <v>3344</v>
      </c>
      <c r="F55" s="19">
        <v>42630234</v>
      </c>
      <c r="G55" s="17" t="str">
        <f t="shared" si="0"/>
        <v>KG-ARI-1808-00019-00216/42630234</v>
      </c>
      <c r="H55" s="18">
        <f>IF(G55="","",VLOOKUP(G55,WMS!$E$3:$Q$487,7,FALSE))</f>
        <v>12</v>
      </c>
      <c r="I55" s="18">
        <f>IF(G55="","",VLOOKUP(G55,WMS!$E$3:$Q$487,8,FALSE))</f>
        <v>2.8</v>
      </c>
      <c r="J55" s="18">
        <f>IF(G55="","",VLOOKUP(G55,WMS!$E$3:$Q$487,13,FALSE))</f>
        <v>0.032</v>
      </c>
      <c r="K55" s="25" t="b">
        <f t="shared" si="7"/>
        <v>1</v>
      </c>
      <c r="L55" s="7">
        <v>5</v>
      </c>
      <c r="M55" s="26">
        <f>IF(G55="","",VLOOKUP(G55,WMS!$E$3:$U$487,7,0)*L55)</f>
        <v>60</v>
      </c>
      <c r="N55" s="27" t="str">
        <f>IF(G55="","",VLOOKUP(G55,WMS!$E$3:$U$487,17,0))</f>
        <v>A18-102</v>
      </c>
      <c r="O55" s="28">
        <f t="shared" si="8"/>
        <v>14</v>
      </c>
      <c r="P55" s="28">
        <f t="shared" si="3"/>
        <v>0.16</v>
      </c>
      <c r="Q55" s="25" t="str">
        <f>IF(G55="","",VLOOKUP(G55,WMS!$E$3:$G$487,2,FALSE))</f>
        <v>KAS18100801</v>
      </c>
      <c r="R55" s="25" t="str">
        <f>IF(G55="","",VLOOKUP(G55,WMS!$E$3:$G$487,3,FALSE))</f>
        <v>KAS1810080102</v>
      </c>
      <c r="S55" s="17" t="str">
        <f>IF(R55="","",VLOOKUP(R55,CUSTOMS!$E$3:$N$796,2,FALSE))</f>
        <v>3924100000</v>
      </c>
      <c r="T55" s="17" t="str">
        <f>IF(R55="","",VLOOKUP(R55,CUSTOMS!$E$3:$N$796,3,FALSE))</f>
        <v>塑胶食物盒/A</v>
      </c>
      <c r="U55" s="18">
        <f t="shared" si="4"/>
        <v>11.4583333333333</v>
      </c>
      <c r="V55" s="18" t="str">
        <f>IF(R55="","",VLOOKUP(R55,CUSTOMS!$E$3:$N$796,5,FALSE))</f>
        <v>千克</v>
      </c>
      <c r="W55" s="32">
        <f>IF(R55="","",VLOOKUP(R55,CUSTOMS!$E$3:$N$796,6,FALSE))</f>
        <v>2</v>
      </c>
      <c r="X55" s="32">
        <f t="shared" si="5"/>
        <v>22.9166666666666</v>
      </c>
      <c r="Y55" s="18" t="str">
        <f>IF(R55="","",VLOOKUP(R55,CUSTOMS!$E$3:$N$796,8,FALSE))</f>
        <v>美元</v>
      </c>
      <c r="Z55" s="18" t="str">
        <f>IF(R55="","",VLOOKUP(R55,CUSTOMS!$E$3:$N$796,9,FALSE))</f>
        <v>中国</v>
      </c>
      <c r="AA55" s="18" t="str">
        <f>IF(R55="","",VLOOKUP(R55,CUSTOMS!$E$3:$N$796,10,FALSE))</f>
        <v>美国</v>
      </c>
      <c r="AB55" s="32">
        <f>IF(R55="","",VLOOKUP(G55,WMS!$E$3:$T$487,15,FALSE))</f>
        <v>0.190972222222222</v>
      </c>
      <c r="AC55" s="32">
        <f t="shared" si="6"/>
        <v>11.4583333333333</v>
      </c>
      <c r="AD55" s="32" t="str">
        <f>IF(S55="","",VLOOKUP(S55,海关监管条件!$A$1:$B$2000,2,FALSE))</f>
        <v>A </v>
      </c>
    </row>
    <row r="56" spans="1:30">
      <c r="A56" s="2">
        <v>43405</v>
      </c>
      <c r="B56" s="2">
        <v>43406</v>
      </c>
      <c r="C56" s="2" t="s">
        <v>4966</v>
      </c>
      <c r="D56" s="19" t="s">
        <v>187</v>
      </c>
      <c r="E56" s="19" t="s">
        <v>3279</v>
      </c>
      <c r="F56" s="19">
        <v>42609896</v>
      </c>
      <c r="G56" s="17" t="str">
        <f t="shared" si="0"/>
        <v>KG-ARI-1808-00019-00221/42609896</v>
      </c>
      <c r="H56" s="18">
        <f>IF(G56="","",VLOOKUP(G56,WMS!$E$3:$Q$487,7,FALSE))</f>
        <v>6</v>
      </c>
      <c r="I56" s="18">
        <f>IF(G56="","",VLOOKUP(G56,WMS!$E$3:$Q$487,8,FALSE))</f>
        <v>1.1</v>
      </c>
      <c r="J56" s="18">
        <f>IF(G56="","",VLOOKUP(G56,WMS!$E$3:$Q$487,13,FALSE))</f>
        <v>0.019</v>
      </c>
      <c r="K56" s="25" t="b">
        <f t="shared" si="7"/>
        <v>1</v>
      </c>
      <c r="L56" s="7">
        <v>7</v>
      </c>
      <c r="M56" s="26">
        <f>IF(G56="","",VLOOKUP(G56,WMS!$E$3:$U$487,7,0)*L56)</f>
        <v>42</v>
      </c>
      <c r="N56" s="27" t="str">
        <f>IF(G56="","",VLOOKUP(G56,WMS!$E$3:$U$487,17,0))</f>
        <v>A18-301</v>
      </c>
      <c r="O56" s="28">
        <f t="shared" si="8"/>
        <v>7.7</v>
      </c>
      <c r="P56" s="28">
        <f t="shared" si="3"/>
        <v>0.133</v>
      </c>
      <c r="Q56" s="25" t="str">
        <f>IF(G56="","",VLOOKUP(G56,WMS!$E$3:$G$487,2,FALSE))</f>
        <v>KAS18081003</v>
      </c>
      <c r="R56" s="25" t="str">
        <f>IF(G56="","",VLOOKUP(G56,WMS!$E$3:$G$487,3,FALSE))</f>
        <v>KAS18008100343</v>
      </c>
      <c r="S56" s="17" t="str">
        <f>IF(R56="","",VLOOKUP(R56,CUSTOMS!$E$3:$N$796,2,FALSE))</f>
        <v>9405409000</v>
      </c>
      <c r="T56" s="17" t="str">
        <f>IF(R56="","",VLOOKUP(R56,CUSTOMS!$E$3:$N$796,3,FALSE))</f>
        <v>LED装饰灯串</v>
      </c>
      <c r="U56" s="18">
        <f t="shared" si="4"/>
        <v>5.712</v>
      </c>
      <c r="V56" s="18" t="str">
        <f>IF(R56="","",VLOOKUP(R56,CUSTOMS!$E$3:$N$796,5,FALSE))</f>
        <v>千克</v>
      </c>
      <c r="W56" s="32">
        <f>IF(R56="","",VLOOKUP(R56,CUSTOMS!$E$3:$N$796,6,FALSE))</f>
        <v>5.5</v>
      </c>
      <c r="X56" s="32">
        <f t="shared" si="5"/>
        <v>31.416</v>
      </c>
      <c r="Y56" s="18" t="str">
        <f>IF(R56="","",VLOOKUP(R56,CUSTOMS!$E$3:$N$796,8,FALSE))</f>
        <v>美元</v>
      </c>
      <c r="Z56" s="18" t="str">
        <f>IF(R56="","",VLOOKUP(R56,CUSTOMS!$E$3:$N$796,9,FALSE))</f>
        <v>中国</v>
      </c>
      <c r="AA56" s="18" t="str">
        <f>IF(R56="","",VLOOKUP(R56,CUSTOMS!$E$3:$N$796,10,FALSE))</f>
        <v>中国</v>
      </c>
      <c r="AB56" s="32">
        <f>IF(R56="","",VLOOKUP(G56,WMS!$E$3:$T$487,15,FALSE))</f>
        <v>0.136</v>
      </c>
      <c r="AC56" s="32">
        <f t="shared" si="6"/>
        <v>5.712</v>
      </c>
      <c r="AD56" s="32" t="str">
        <f>IF(S56="","",VLOOKUP(S56,海关监管条件!$A$1:$B$2000,2,FALSE))</f>
        <v>无 </v>
      </c>
    </row>
    <row r="57" spans="1:30">
      <c r="A57" s="2">
        <v>43405</v>
      </c>
      <c r="B57" s="2">
        <v>43406</v>
      </c>
      <c r="C57" s="2" t="s">
        <v>4966</v>
      </c>
      <c r="D57" s="19" t="s">
        <v>245</v>
      </c>
      <c r="E57" s="19" t="s">
        <v>3321</v>
      </c>
      <c r="F57" s="19" t="s">
        <v>3322</v>
      </c>
      <c r="G57" s="17" t="str">
        <f t="shared" si="0"/>
        <v>KG-ARI-1808-00019-00262/42623762</v>
      </c>
      <c r="H57" s="18">
        <f>IF(G57="","",VLOOKUP(G57,WMS!$E$3:$Q$487,7,FALSE))</f>
        <v>5</v>
      </c>
      <c r="I57" s="18">
        <f>IF(G57="","",VLOOKUP(G57,WMS!$E$3:$Q$487,8,FALSE))</f>
        <v>8.7</v>
      </c>
      <c r="J57" s="18">
        <f>IF(G57="","",VLOOKUP(G57,WMS!$E$3:$Q$487,13,FALSE))</f>
        <v>0.023</v>
      </c>
      <c r="K57" s="25" t="b">
        <f t="shared" si="7"/>
        <v>1</v>
      </c>
      <c r="L57" s="7">
        <v>18</v>
      </c>
      <c r="M57" s="26">
        <f>IF(G57="","",VLOOKUP(G57,WMS!$E$3:$U$487,7,0)*L57)</f>
        <v>90</v>
      </c>
      <c r="N57" s="27" t="str">
        <f>IF(G57="","",VLOOKUP(G57,WMS!$E$3:$U$487,17,0))</f>
        <v>A18-103</v>
      </c>
      <c r="O57" s="28">
        <f t="shared" si="8"/>
        <v>156.6</v>
      </c>
      <c r="P57" s="28">
        <f t="shared" si="3"/>
        <v>0.414</v>
      </c>
      <c r="Q57" s="25" t="str">
        <f>IF(G57="","",VLOOKUP(G57,WMS!$E$3:$G$487,2,FALSE))</f>
        <v>KAS180081002</v>
      </c>
      <c r="R57" s="25" t="str">
        <f>IF(G57="","",VLOOKUP(G57,WMS!$E$3:$G$487,3,FALSE))</f>
        <v>KAS18008100222</v>
      </c>
      <c r="S57" s="17" t="str">
        <f>IF(R57="","",VLOOKUP(R57,CUSTOMS!$E$3:$N$796,2,FALSE))</f>
        <v>8423100000</v>
      </c>
      <c r="T57" s="17" t="str">
        <f>IF(R57="","",VLOOKUP(R57,CUSTOMS!$E$3:$N$796,3,FALSE))</f>
        <v>浴室称</v>
      </c>
      <c r="U57" s="18">
        <f t="shared" si="4"/>
        <v>90</v>
      </c>
      <c r="V57" s="18" t="str">
        <f>IF(R57="","",VLOOKUP(R57,CUSTOMS!$E$3:$N$796,5,FALSE))</f>
        <v>台</v>
      </c>
      <c r="W57" s="32">
        <f>IF(R57="","",VLOOKUP(R57,CUSTOMS!$E$3:$N$796,6,FALSE))</f>
        <v>4</v>
      </c>
      <c r="X57" s="32">
        <f t="shared" si="5"/>
        <v>360</v>
      </c>
      <c r="Y57" s="18" t="str">
        <f>IF(R57="","",VLOOKUP(R57,CUSTOMS!$E$3:$N$796,8,FALSE))</f>
        <v>美元</v>
      </c>
      <c r="Z57" s="18" t="str">
        <f>IF(R57="","",VLOOKUP(R57,CUSTOMS!$E$3:$N$796,9,FALSE))</f>
        <v>中国</v>
      </c>
      <c r="AA57" s="18" t="str">
        <f>IF(R57="","",VLOOKUP(R57,CUSTOMS!$E$3:$N$796,10,FALSE))</f>
        <v>中国</v>
      </c>
      <c r="AB57" s="32">
        <f>IF(R57="","",VLOOKUP(G57,WMS!$E$3:$T$487,15,FALSE))</f>
        <v>2.12530612244898</v>
      </c>
      <c r="AC57" s="32">
        <f t="shared" si="6"/>
        <v>191.277551020408</v>
      </c>
      <c r="AD57" s="32" t="str">
        <f>IF(S57="","",VLOOKUP(S57,海关监管条件!$A$1:$B$2000,2,FALSE))</f>
        <v>无 </v>
      </c>
    </row>
    <row r="58" spans="1:30">
      <c r="A58" s="2">
        <v>43405</v>
      </c>
      <c r="B58" s="2">
        <v>43406</v>
      </c>
      <c r="C58" s="2" t="s">
        <v>4966</v>
      </c>
      <c r="D58" s="19" t="s">
        <v>148</v>
      </c>
      <c r="E58" s="19" t="s">
        <v>3251</v>
      </c>
      <c r="F58" s="19">
        <v>42609926</v>
      </c>
      <c r="G58" s="17" t="str">
        <f t="shared" si="0"/>
        <v>KG-ARI-1808-00019-00285/42609926</v>
      </c>
      <c r="H58" s="18">
        <f>IF(G58="","",VLOOKUP(G58,WMS!$E$3:$Q$487,7,FALSE))</f>
        <v>6</v>
      </c>
      <c r="I58" s="18">
        <f>IF(G58="","",VLOOKUP(G58,WMS!$E$3:$Q$487,8,FALSE))</f>
        <v>0.85</v>
      </c>
      <c r="J58" s="18">
        <f>IF(G58="","",VLOOKUP(G58,WMS!$E$3:$Q$487,13,FALSE))</f>
        <v>0.008</v>
      </c>
      <c r="K58" s="25" t="b">
        <f t="shared" si="7"/>
        <v>1</v>
      </c>
      <c r="L58" s="7">
        <v>8</v>
      </c>
      <c r="M58" s="26">
        <f>IF(G58="","",VLOOKUP(G58,WMS!$E$3:$U$487,7,0)*L58)</f>
        <v>48</v>
      </c>
      <c r="N58" s="27" t="str">
        <f>IF(G58="","",VLOOKUP(G58,WMS!$E$3:$U$487,17,0))</f>
        <v>A01-303</v>
      </c>
      <c r="O58" s="28">
        <f t="shared" si="8"/>
        <v>6.8</v>
      </c>
      <c r="P58" s="28">
        <f t="shared" si="3"/>
        <v>0.064</v>
      </c>
      <c r="Q58" s="25" t="str">
        <f>IF(G58="","",VLOOKUP(G58,WMS!$E$3:$G$487,2,FALSE))</f>
        <v>KAS18070201</v>
      </c>
      <c r="R58" s="25" t="str">
        <f>IF(G58="","",VLOOKUP(G58,WMS!$E$3:$G$487,3,FALSE))</f>
        <v>KAS1807020104</v>
      </c>
      <c r="S58" s="17" t="str">
        <f>IF(R58="","",VLOOKUP(R58,CUSTOMS!$E$3:$N$796,2,FALSE))</f>
        <v>9405409000</v>
      </c>
      <c r="T58" s="17" t="str">
        <f>IF(R58="","",VLOOKUP(R58,CUSTOMS!$E$3:$N$796,3,FALSE))</f>
        <v>装饰灯</v>
      </c>
      <c r="U58" s="18">
        <f t="shared" si="4"/>
        <v>48</v>
      </c>
      <c r="V58" s="18" t="str">
        <f>IF(R58="","",VLOOKUP(R58,CUSTOMS!$E$3:$N$796,5,FALSE))</f>
        <v>套</v>
      </c>
      <c r="W58" s="32">
        <f>IF(R58="","",VLOOKUP(R58,CUSTOMS!$E$3:$N$796,6,FALSE))</f>
        <v>0.63</v>
      </c>
      <c r="X58" s="32">
        <f t="shared" si="5"/>
        <v>30.24</v>
      </c>
      <c r="Y58" s="18" t="str">
        <f>IF(R58="","",VLOOKUP(R58,CUSTOMS!$E$3:$N$796,8,FALSE))</f>
        <v>美元</v>
      </c>
      <c r="Z58" s="18" t="str">
        <f>IF(R58="","",VLOOKUP(R58,CUSTOMS!$E$3:$N$796,9,FALSE))</f>
        <v>中国</v>
      </c>
      <c r="AA58" s="18" t="str">
        <f>IF(R58="","",VLOOKUP(R58,CUSTOMS!$E$3:$N$796,10,FALSE))</f>
        <v>美国</v>
      </c>
      <c r="AB58" s="32">
        <f>IF(R58="","",VLOOKUP(G58,WMS!$E$3:$T$487,15,FALSE))</f>
        <v>0.117</v>
      </c>
      <c r="AC58" s="32">
        <f t="shared" si="6"/>
        <v>5.616</v>
      </c>
      <c r="AD58" s="32" t="str">
        <f>IF(S58="","",VLOOKUP(S58,海关监管条件!$A$1:$B$2000,2,FALSE))</f>
        <v>无 </v>
      </c>
    </row>
    <row r="59" spans="1:30">
      <c r="A59" s="2">
        <v>43405</v>
      </c>
      <c r="B59" s="2">
        <v>43406</v>
      </c>
      <c r="C59" s="2" t="s">
        <v>4966</v>
      </c>
      <c r="D59" s="19" t="s">
        <v>296</v>
      </c>
      <c r="E59" s="19" t="s">
        <v>3346</v>
      </c>
      <c r="F59" s="19">
        <v>42636021</v>
      </c>
      <c r="G59" s="17" t="str">
        <f t="shared" si="0"/>
        <v>KG-ARI-1808-00019-00386/42636021</v>
      </c>
      <c r="H59" s="18">
        <f>IF(G59="","",VLOOKUP(G59,WMS!$E$3:$Q$487,7,FALSE))</f>
        <v>6</v>
      </c>
      <c r="I59" s="18">
        <f>IF(G59="","",VLOOKUP(G59,WMS!$E$3:$Q$487,8,FALSE))</f>
        <v>2.1</v>
      </c>
      <c r="J59" s="18">
        <f>IF(G59="","",VLOOKUP(G59,WMS!$E$3:$Q$487,13,FALSE))</f>
        <v>0.048</v>
      </c>
      <c r="K59" s="25" t="b">
        <f t="shared" si="7"/>
        <v>1</v>
      </c>
      <c r="L59" s="7">
        <v>7</v>
      </c>
      <c r="M59" s="26">
        <f>IF(G59="","",VLOOKUP(G59,WMS!$E$3:$U$487,7,0)*L59)</f>
        <v>42</v>
      </c>
      <c r="N59" s="27" t="str">
        <f>IF(G59="","",VLOOKUP(G59,WMS!$E$3:$U$487,17,0))</f>
        <v>A18-104</v>
      </c>
      <c r="O59" s="28">
        <f t="shared" si="8"/>
        <v>14.7</v>
      </c>
      <c r="P59" s="28">
        <f t="shared" si="3"/>
        <v>0.336</v>
      </c>
      <c r="Q59" s="25" t="str">
        <f>IF(G59="","",VLOOKUP(G59,WMS!$E$3:$G$487,2,FALSE))</f>
        <v>KAS18101201</v>
      </c>
      <c r="R59" s="25" t="str">
        <f>IF(G59="","",VLOOKUP(G59,WMS!$E$3:$G$487,3,FALSE))</f>
        <v>KAS1810120106</v>
      </c>
      <c r="S59" s="17" t="str">
        <f>IF(R59="","",VLOOKUP(R59,CUSTOMS!$E$3:$N$796,2,FALSE))</f>
        <v>8518300000</v>
      </c>
      <c r="T59" s="17" t="str">
        <f>IF(R59="","",VLOOKUP(R59,CUSTOMS!$E$3:$N$796,3,FALSE))</f>
        <v>耳机</v>
      </c>
      <c r="U59" s="18">
        <f t="shared" si="4"/>
        <v>42</v>
      </c>
      <c r="V59" s="18" t="str">
        <f>IF(R59="","",VLOOKUP(R59,CUSTOMS!$E$3:$N$796,5,FALSE))</f>
        <v>个</v>
      </c>
      <c r="W59" s="32">
        <f>IF(R59="","",VLOOKUP(R59,CUSTOMS!$E$3:$N$796,6,FALSE))</f>
        <v>5</v>
      </c>
      <c r="X59" s="32">
        <f t="shared" si="5"/>
        <v>210</v>
      </c>
      <c r="Y59" s="18" t="str">
        <f>IF(R59="","",VLOOKUP(R59,CUSTOMS!$E$3:$N$796,8,FALSE))</f>
        <v>美元</v>
      </c>
      <c r="Z59" s="18" t="str">
        <f>IF(R59="","",VLOOKUP(R59,CUSTOMS!$E$3:$N$796,9,FALSE))</f>
        <v>中国</v>
      </c>
      <c r="AA59" s="18" t="str">
        <f>IF(R59="","",VLOOKUP(R59,CUSTOMS!$E$3:$N$796,10,FALSE))</f>
        <v>中国</v>
      </c>
      <c r="AB59" s="32">
        <f>IF(R59="","",VLOOKUP(G59,WMS!$E$3:$T$487,15,FALSE))</f>
        <v>0.34</v>
      </c>
      <c r="AC59" s="32">
        <f t="shared" si="6"/>
        <v>14.28</v>
      </c>
      <c r="AD59" s="32" t="str">
        <f>IF(S59="","",VLOOKUP(S59,海关监管条件!$A$1:$B$2000,2,FALSE))</f>
        <v>无 </v>
      </c>
    </row>
    <row r="60" spans="1:30">
      <c r="A60" s="2">
        <v>43412</v>
      </c>
      <c r="B60" s="2">
        <v>43413</v>
      </c>
      <c r="C60" s="2" t="s">
        <v>4967</v>
      </c>
      <c r="D60" s="20" t="s">
        <v>272</v>
      </c>
      <c r="E60" s="19" t="s">
        <v>3336</v>
      </c>
      <c r="F60" s="19" t="s">
        <v>3337</v>
      </c>
      <c r="G60" s="17" t="str">
        <f t="shared" si="0"/>
        <v>KG-ARI-1808-00019-00202/41638279</v>
      </c>
      <c r="H60" s="18">
        <f>IF(G60="","",VLOOKUP(G60,WMS!$E$3:$Q$487,7,FALSE))</f>
        <v>6</v>
      </c>
      <c r="I60" s="18">
        <f>IF(G60="","",VLOOKUP(G60,WMS!$E$3:$Q$487,8,FALSE))</f>
        <v>4.65</v>
      </c>
      <c r="J60" s="18">
        <f>IF(G60="","",VLOOKUP(G60,WMS!$E$3:$Q$487,13,FALSE))</f>
        <v>0.078</v>
      </c>
      <c r="K60" s="25" t="b">
        <f t="shared" si="7"/>
        <v>1</v>
      </c>
      <c r="L60" s="7">
        <v>11</v>
      </c>
      <c r="M60" s="26">
        <f>IF(G60="","",VLOOKUP(G60,WMS!$E$3:$U$487,7,0)*L60)</f>
        <v>66</v>
      </c>
      <c r="N60" s="27" t="str">
        <f>IF(G60="","",VLOOKUP(G60,WMS!$E$3:$U$487,17,0))</f>
        <v>A18-202</v>
      </c>
      <c r="O60" s="28">
        <f t="shared" si="8"/>
        <v>51.15</v>
      </c>
      <c r="P60" s="28">
        <f t="shared" ref="P60:P77" si="9">IF(L60="","",J60*L60)</f>
        <v>0.858</v>
      </c>
      <c r="Q60" s="25" t="str">
        <f>IF(G60="","",VLOOKUP(G60,WMS!$E$3:$G$487,2,FALSE))</f>
        <v>KAS18090603</v>
      </c>
      <c r="R60" s="25" t="str">
        <f>IF(G60="","",VLOOKUP(G60,WMS!$E$3:$G$487,3,FALSE))</f>
        <v>KAS1809060304</v>
      </c>
      <c r="S60" s="17" t="str">
        <f>IF(R60="","",VLOOKUP(R60,CUSTOMS!$E$3:$N$796,2,FALSE))</f>
        <v>7324900000</v>
      </c>
      <c r="T60" s="17" t="str">
        <f>IF(R60="","",VLOOKUP(R60,CUSTOMS!$E$3:$N$796,3,FALSE))</f>
        <v>铁制浴室架</v>
      </c>
      <c r="U60" s="18">
        <f t="shared" ref="U60:U77" si="10">IF(V60="","",IF(V60="千克",M60*AB60,M60))</f>
        <v>66</v>
      </c>
      <c r="V60" s="18" t="str">
        <f>IF(R60="","",VLOOKUP(R60,CUSTOMS!$E$3:$N$796,5,FALSE))</f>
        <v>只</v>
      </c>
      <c r="W60" s="32">
        <f>IF(R60="","",VLOOKUP(R60,CUSTOMS!$E$3:$N$796,6,FALSE))</f>
        <v>1.89</v>
      </c>
      <c r="X60" s="32">
        <f t="shared" ref="X60:X77" si="11">IF(W60="","",U60*W60)</f>
        <v>124.74</v>
      </c>
      <c r="Y60" s="18" t="str">
        <f>IF(R60="","",VLOOKUP(R60,CUSTOMS!$E$3:$N$796,8,FALSE))</f>
        <v>美元</v>
      </c>
      <c r="Z60" s="18" t="str">
        <f>IF(R60="","",VLOOKUP(R60,CUSTOMS!$E$3:$N$796,9,FALSE))</f>
        <v>中国</v>
      </c>
      <c r="AA60" s="18" t="str">
        <f>IF(R60="","",VLOOKUP(R60,CUSTOMS!$E$3:$N$796,10,FALSE))</f>
        <v>美国</v>
      </c>
      <c r="AB60" s="32">
        <f>IF(R60="","",VLOOKUP(G60,WMS!$E$3:$T$487,15,FALSE))</f>
        <v>0.633333333333333</v>
      </c>
      <c r="AC60" s="32">
        <f t="shared" ref="AC60:AC77" si="12">IF(AB60="","",M60*AB60)</f>
        <v>41.8</v>
      </c>
      <c r="AD60" s="32" t="str">
        <f>IF(S60="","",VLOOKUP(S60,海关监管条件!$A$1:$B$2000,2,FALSE))</f>
        <v>无 </v>
      </c>
    </row>
    <row r="61" spans="1:30">
      <c r="A61" s="2">
        <v>43412</v>
      </c>
      <c r="B61" s="2">
        <v>43413</v>
      </c>
      <c r="C61" s="2" t="s">
        <v>4967</v>
      </c>
      <c r="D61" s="19" t="s">
        <v>289</v>
      </c>
      <c r="E61" s="19" t="s">
        <v>3344</v>
      </c>
      <c r="F61" s="19">
        <v>42194583</v>
      </c>
      <c r="G61" s="17" t="str">
        <f t="shared" si="0"/>
        <v>KG-ARI-1808-00019-00216/42194583</v>
      </c>
      <c r="H61" s="18">
        <f>IF(G61="","",VLOOKUP(G61,WMS!$E$3:$Q$487,7,FALSE))</f>
        <v>12</v>
      </c>
      <c r="I61" s="18">
        <f>IF(G61="","",VLOOKUP(G61,WMS!$E$3:$Q$487,8,FALSE))</f>
        <v>5.05</v>
      </c>
      <c r="J61" s="18">
        <f>IF(G61="","",VLOOKUP(G61,WMS!$E$3:$Q$487,13,FALSE))</f>
        <v>0.046</v>
      </c>
      <c r="K61" s="25" t="b">
        <f t="shared" si="7"/>
        <v>1</v>
      </c>
      <c r="L61" s="7">
        <v>9</v>
      </c>
      <c r="M61" s="26">
        <f>IF(G61="","",VLOOKUP(G61,WMS!$E$3:$U$487,7,0)*L61)</f>
        <v>108</v>
      </c>
      <c r="N61" s="27" t="str">
        <f>IF(G61="","",VLOOKUP(G61,WMS!$E$3:$U$487,17,0))</f>
        <v>B69</v>
      </c>
      <c r="O61" s="28">
        <f t="shared" si="8"/>
        <v>45.45</v>
      </c>
      <c r="P61" s="28">
        <f t="shared" si="9"/>
        <v>0.414</v>
      </c>
      <c r="Q61" s="25" t="str">
        <f>IF(G61="","",VLOOKUP(G61,WMS!$E$3:$G$487,2,FALSE))</f>
        <v>KAS18100801</v>
      </c>
      <c r="R61" s="25" t="str">
        <f>IF(G61="","",VLOOKUP(G61,WMS!$E$3:$G$487,3,FALSE))</f>
        <v>KAS1810080101</v>
      </c>
      <c r="S61" s="17" t="str">
        <f>IF(R61="","",VLOOKUP(R61,CUSTOMS!$E$3:$N$796,2,FALSE))</f>
        <v>3924900000</v>
      </c>
      <c r="T61" s="17" t="str">
        <f>IF(R61="","",VLOOKUP(R61,CUSTOMS!$E$3:$N$796,3,FALSE))</f>
        <v>塑胶衣架</v>
      </c>
      <c r="U61" s="18">
        <f t="shared" si="10"/>
        <v>43.2957746478873</v>
      </c>
      <c r="V61" s="18" t="str">
        <f>IF(R61="","",VLOOKUP(R61,CUSTOMS!$E$3:$N$796,5,FALSE))</f>
        <v>千克</v>
      </c>
      <c r="W61" s="32">
        <f>IF(R61="","",VLOOKUP(R61,CUSTOMS!$E$3:$N$796,6,FALSE))</f>
        <v>2</v>
      </c>
      <c r="X61" s="32">
        <f t="shared" si="11"/>
        <v>86.5915492957746</v>
      </c>
      <c r="Y61" s="18" t="str">
        <f>IF(R61="","",VLOOKUP(R61,CUSTOMS!$E$3:$N$796,8,FALSE))</f>
        <v>美元</v>
      </c>
      <c r="Z61" s="18" t="str">
        <f>IF(R61="","",VLOOKUP(R61,CUSTOMS!$E$3:$N$796,9,FALSE))</f>
        <v>中国</v>
      </c>
      <c r="AA61" s="18" t="str">
        <f>IF(R61="","",VLOOKUP(R61,CUSTOMS!$E$3:$N$796,10,FALSE))</f>
        <v>美国</v>
      </c>
      <c r="AB61" s="32">
        <f>IF(R61="","",VLOOKUP(G61,WMS!$E$3:$T$487,15,FALSE))</f>
        <v>0.400886802295253</v>
      </c>
      <c r="AC61" s="32">
        <f t="shared" si="12"/>
        <v>43.2957746478873</v>
      </c>
      <c r="AD61" s="32" t="str">
        <f>IF(S61="","",VLOOKUP(S61,海关监管条件!$A$1:$B$2000,2,FALSE))</f>
        <v>A </v>
      </c>
    </row>
    <row r="62" spans="1:30">
      <c r="A62" s="2">
        <v>43412</v>
      </c>
      <c r="B62" s="2">
        <v>43413</v>
      </c>
      <c r="C62" s="2" t="s">
        <v>4967</v>
      </c>
      <c r="D62" s="19" t="s">
        <v>289</v>
      </c>
      <c r="E62" s="19" t="s">
        <v>3344</v>
      </c>
      <c r="F62" s="19">
        <v>42629658</v>
      </c>
      <c r="G62" s="17" t="str">
        <f t="shared" si="0"/>
        <v>KG-ARI-1808-00019-00216/42629658</v>
      </c>
      <c r="H62" s="18">
        <f>IF(G62="","",VLOOKUP(G62,WMS!$E$3:$Q$487,7,FALSE))</f>
        <v>12</v>
      </c>
      <c r="I62" s="18">
        <f>IF(G62="","",VLOOKUP(G62,WMS!$E$3:$Q$487,8,FALSE))</f>
        <v>2.65</v>
      </c>
      <c r="J62" s="18">
        <f>IF(G62="","",VLOOKUP(G62,WMS!$E$3:$Q$487,13,FALSE))</f>
        <v>0.037</v>
      </c>
      <c r="K62" s="25" t="b">
        <f t="shared" si="7"/>
        <v>1</v>
      </c>
      <c r="L62" s="7">
        <v>5</v>
      </c>
      <c r="M62" s="26">
        <f>IF(G62="","",VLOOKUP(G62,WMS!$E$3:$U$487,7,0)*L62)</f>
        <v>60</v>
      </c>
      <c r="N62" s="27" t="str">
        <f>IF(G62="","",VLOOKUP(G62,WMS!$E$3:$U$487,17,0))</f>
        <v>A18-103</v>
      </c>
      <c r="O62" s="28">
        <f t="shared" si="8"/>
        <v>13.25</v>
      </c>
      <c r="P62" s="28">
        <f t="shared" si="9"/>
        <v>0.185</v>
      </c>
      <c r="Q62" s="25" t="str">
        <f>IF(G62="","",VLOOKUP(G62,WMS!$E$3:$G$487,2,FALSE))</f>
        <v>KAS18100801</v>
      </c>
      <c r="R62" s="25" t="str">
        <f>IF(G62="","",VLOOKUP(G62,WMS!$E$3:$G$487,3,FALSE))</f>
        <v>KAS1810080102</v>
      </c>
      <c r="S62" s="17" t="str">
        <f>IF(R62="","",VLOOKUP(R62,CUSTOMS!$E$3:$N$796,2,FALSE))</f>
        <v>3924100000</v>
      </c>
      <c r="T62" s="17" t="str">
        <f>IF(R62="","",VLOOKUP(R62,CUSTOMS!$E$3:$N$796,3,FALSE))</f>
        <v>塑胶食物盒/A</v>
      </c>
      <c r="U62" s="18">
        <f t="shared" si="10"/>
        <v>12</v>
      </c>
      <c r="V62" s="18" t="str">
        <f>IF(R62="","",VLOOKUP(R62,CUSTOMS!$E$3:$N$796,5,FALSE))</f>
        <v>千克</v>
      </c>
      <c r="W62" s="32">
        <f>IF(R62="","",VLOOKUP(R62,CUSTOMS!$E$3:$N$796,6,FALSE))</f>
        <v>2</v>
      </c>
      <c r="X62" s="32">
        <f t="shared" si="11"/>
        <v>24</v>
      </c>
      <c r="Y62" s="18" t="str">
        <f>IF(R62="","",VLOOKUP(R62,CUSTOMS!$E$3:$N$796,8,FALSE))</f>
        <v>美元</v>
      </c>
      <c r="Z62" s="18" t="str">
        <f>IF(R62="","",VLOOKUP(R62,CUSTOMS!$E$3:$N$796,9,FALSE))</f>
        <v>中国</v>
      </c>
      <c r="AA62" s="18" t="str">
        <f>IF(R62="","",VLOOKUP(R62,CUSTOMS!$E$3:$N$796,10,FALSE))</f>
        <v>美国</v>
      </c>
      <c r="AB62" s="32">
        <f>IF(R62="","",VLOOKUP(G62,WMS!$E$3:$T$487,15,FALSE))</f>
        <v>0.2</v>
      </c>
      <c r="AC62" s="32">
        <f t="shared" si="12"/>
        <v>12</v>
      </c>
      <c r="AD62" s="32" t="str">
        <f>IF(S62="","",VLOOKUP(S62,海关监管条件!$A$1:$B$2000,2,FALSE))</f>
        <v>A </v>
      </c>
    </row>
    <row r="63" spans="1:30">
      <c r="A63" s="2">
        <v>43412</v>
      </c>
      <c r="B63" s="2">
        <v>43413</v>
      </c>
      <c r="C63" s="2" t="s">
        <v>4967</v>
      </c>
      <c r="D63" s="19" t="s">
        <v>289</v>
      </c>
      <c r="E63" s="19" t="s">
        <v>3344</v>
      </c>
      <c r="F63" s="19">
        <v>42630234</v>
      </c>
      <c r="G63" s="17" t="str">
        <f t="shared" si="0"/>
        <v>KG-ARI-1808-00019-00216/42630234</v>
      </c>
      <c r="H63" s="18">
        <f>IF(G63="","",VLOOKUP(G63,WMS!$E$3:$Q$487,7,FALSE))</f>
        <v>12</v>
      </c>
      <c r="I63" s="18">
        <f>IF(G63="","",VLOOKUP(G63,WMS!$E$3:$Q$487,8,FALSE))</f>
        <v>2.8</v>
      </c>
      <c r="J63" s="18">
        <f>IF(G63="","",VLOOKUP(G63,WMS!$E$3:$Q$487,13,FALSE))</f>
        <v>0.032</v>
      </c>
      <c r="K63" s="25" t="b">
        <f t="shared" si="7"/>
        <v>1</v>
      </c>
      <c r="L63" s="7">
        <v>6</v>
      </c>
      <c r="M63" s="26">
        <f>IF(G63="","",VLOOKUP(G63,WMS!$E$3:$U$487,7,0)*L63)</f>
        <v>72</v>
      </c>
      <c r="N63" s="27" t="str">
        <f>IF(G63="","",VLOOKUP(G63,WMS!$E$3:$U$487,17,0))</f>
        <v>A18-102</v>
      </c>
      <c r="O63" s="28">
        <f t="shared" si="8"/>
        <v>16.8</v>
      </c>
      <c r="P63" s="28">
        <f t="shared" si="9"/>
        <v>0.192</v>
      </c>
      <c r="Q63" s="25" t="str">
        <f>IF(G63="","",VLOOKUP(G63,WMS!$E$3:$G$487,2,FALSE))</f>
        <v>KAS18100801</v>
      </c>
      <c r="R63" s="25" t="str">
        <f>IF(G63="","",VLOOKUP(G63,WMS!$E$3:$G$487,3,FALSE))</f>
        <v>KAS1810080102</v>
      </c>
      <c r="S63" s="17" t="str">
        <f>IF(R63="","",VLOOKUP(R63,CUSTOMS!$E$3:$N$796,2,FALSE))</f>
        <v>3924100000</v>
      </c>
      <c r="T63" s="17" t="str">
        <f>IF(R63="","",VLOOKUP(R63,CUSTOMS!$E$3:$N$796,3,FALSE))</f>
        <v>塑胶食物盒/A</v>
      </c>
      <c r="U63" s="18">
        <f t="shared" si="10"/>
        <v>13.75</v>
      </c>
      <c r="V63" s="18" t="str">
        <f>IF(R63="","",VLOOKUP(R63,CUSTOMS!$E$3:$N$796,5,FALSE))</f>
        <v>千克</v>
      </c>
      <c r="W63" s="32">
        <f>IF(R63="","",VLOOKUP(R63,CUSTOMS!$E$3:$N$796,6,FALSE))</f>
        <v>2</v>
      </c>
      <c r="X63" s="32">
        <f t="shared" si="11"/>
        <v>27.5</v>
      </c>
      <c r="Y63" s="18" t="str">
        <f>IF(R63="","",VLOOKUP(R63,CUSTOMS!$E$3:$N$796,8,FALSE))</f>
        <v>美元</v>
      </c>
      <c r="Z63" s="18" t="str">
        <f>IF(R63="","",VLOOKUP(R63,CUSTOMS!$E$3:$N$796,9,FALSE))</f>
        <v>中国</v>
      </c>
      <c r="AA63" s="18" t="str">
        <f>IF(R63="","",VLOOKUP(R63,CUSTOMS!$E$3:$N$796,10,FALSE))</f>
        <v>美国</v>
      </c>
      <c r="AB63" s="32">
        <f>IF(R63="","",VLOOKUP(G63,WMS!$E$3:$T$487,15,FALSE))</f>
        <v>0.190972222222222</v>
      </c>
      <c r="AC63" s="32">
        <f t="shared" si="12"/>
        <v>13.75</v>
      </c>
      <c r="AD63" s="32" t="str">
        <f>IF(S63="","",VLOOKUP(S63,海关监管条件!$A$1:$B$2000,2,FALSE))</f>
        <v>A </v>
      </c>
    </row>
    <row r="64" spans="1:30">
      <c r="A64" s="2">
        <v>43412</v>
      </c>
      <c r="B64" s="2">
        <v>43413</v>
      </c>
      <c r="C64" s="2" t="s">
        <v>4967</v>
      </c>
      <c r="D64" s="19" t="s">
        <v>187</v>
      </c>
      <c r="E64" s="19" t="s">
        <v>3279</v>
      </c>
      <c r="F64" s="19">
        <v>42609896</v>
      </c>
      <c r="G64" s="17" t="str">
        <f t="shared" si="0"/>
        <v>KG-ARI-1808-00019-00221/42609896</v>
      </c>
      <c r="H64" s="18">
        <f>IF(G64="","",VLOOKUP(G64,WMS!$E$3:$Q$487,7,FALSE))</f>
        <v>6</v>
      </c>
      <c r="I64" s="18">
        <f>IF(G64="","",VLOOKUP(G64,WMS!$E$3:$Q$487,8,FALSE))</f>
        <v>1.1</v>
      </c>
      <c r="J64" s="18">
        <f>IF(G64="","",VLOOKUP(G64,WMS!$E$3:$Q$487,13,FALSE))</f>
        <v>0.019</v>
      </c>
      <c r="K64" s="25" t="b">
        <f t="shared" si="7"/>
        <v>1</v>
      </c>
      <c r="L64" s="7">
        <v>7</v>
      </c>
      <c r="M64" s="26">
        <f>IF(G64="","",VLOOKUP(G64,WMS!$E$3:$U$487,7,0)*L64)</f>
        <v>42</v>
      </c>
      <c r="N64" s="27" t="str">
        <f>IF(G64="","",VLOOKUP(G64,WMS!$E$3:$U$487,17,0))</f>
        <v>A18-301</v>
      </c>
      <c r="O64" s="28">
        <f t="shared" si="8"/>
        <v>7.7</v>
      </c>
      <c r="P64" s="28">
        <f t="shared" si="9"/>
        <v>0.133</v>
      </c>
      <c r="Q64" s="25" t="str">
        <f>IF(G64="","",VLOOKUP(G64,WMS!$E$3:$G$487,2,FALSE))</f>
        <v>KAS18081003</v>
      </c>
      <c r="R64" s="25" t="str">
        <f>IF(G64="","",VLOOKUP(G64,WMS!$E$3:$G$487,3,FALSE))</f>
        <v>KAS18008100343</v>
      </c>
      <c r="S64" s="17" t="str">
        <f>IF(R64="","",VLOOKUP(R64,CUSTOMS!$E$3:$N$796,2,FALSE))</f>
        <v>9405409000</v>
      </c>
      <c r="T64" s="17" t="str">
        <f>IF(R64="","",VLOOKUP(R64,CUSTOMS!$E$3:$N$796,3,FALSE))</f>
        <v>LED装饰灯串</v>
      </c>
      <c r="U64" s="18">
        <f t="shared" si="10"/>
        <v>5.712</v>
      </c>
      <c r="V64" s="18" t="str">
        <f>IF(R64="","",VLOOKUP(R64,CUSTOMS!$E$3:$N$796,5,FALSE))</f>
        <v>千克</v>
      </c>
      <c r="W64" s="32">
        <f>IF(R64="","",VLOOKUP(R64,CUSTOMS!$E$3:$N$796,6,FALSE))</f>
        <v>5.5</v>
      </c>
      <c r="X64" s="32">
        <f t="shared" si="11"/>
        <v>31.416</v>
      </c>
      <c r="Y64" s="18" t="str">
        <f>IF(R64="","",VLOOKUP(R64,CUSTOMS!$E$3:$N$796,8,FALSE))</f>
        <v>美元</v>
      </c>
      <c r="Z64" s="18" t="str">
        <f>IF(R64="","",VLOOKUP(R64,CUSTOMS!$E$3:$N$796,9,FALSE))</f>
        <v>中国</v>
      </c>
      <c r="AA64" s="18" t="str">
        <f>IF(R64="","",VLOOKUP(R64,CUSTOMS!$E$3:$N$796,10,FALSE))</f>
        <v>中国</v>
      </c>
      <c r="AB64" s="32">
        <f>IF(R64="","",VLOOKUP(G64,WMS!$E$3:$T$487,15,FALSE))</f>
        <v>0.136</v>
      </c>
      <c r="AC64" s="32">
        <f t="shared" si="12"/>
        <v>5.712</v>
      </c>
      <c r="AD64" s="32" t="str">
        <f>IF(S64="","",VLOOKUP(S64,海关监管条件!$A$1:$B$2000,2,FALSE))</f>
        <v>无 </v>
      </c>
    </row>
    <row r="65" spans="1:30">
      <c r="A65" s="2">
        <v>43412</v>
      </c>
      <c r="B65" s="2">
        <v>43413</v>
      </c>
      <c r="C65" s="2" t="s">
        <v>4967</v>
      </c>
      <c r="D65" s="19" t="s">
        <v>245</v>
      </c>
      <c r="E65" s="19" t="s">
        <v>3321</v>
      </c>
      <c r="F65" s="19" t="s">
        <v>3322</v>
      </c>
      <c r="G65" s="17" t="str">
        <f t="shared" si="0"/>
        <v>KG-ARI-1808-00019-00262/42623762</v>
      </c>
      <c r="H65" s="18">
        <f>IF(G65="","",VLOOKUP(G65,WMS!$E$3:$Q$487,7,FALSE))</f>
        <v>5</v>
      </c>
      <c r="I65" s="18">
        <f>IF(G65="","",VLOOKUP(G65,WMS!$E$3:$Q$487,8,FALSE))</f>
        <v>8.7</v>
      </c>
      <c r="J65" s="18">
        <f>IF(G65="","",VLOOKUP(G65,WMS!$E$3:$Q$487,13,FALSE))</f>
        <v>0.023</v>
      </c>
      <c r="K65" s="25" t="b">
        <f t="shared" si="7"/>
        <v>1</v>
      </c>
      <c r="L65" s="7">
        <v>20</v>
      </c>
      <c r="M65" s="26">
        <f>IF(G65="","",VLOOKUP(G65,WMS!$E$3:$U$487,7,0)*L65)</f>
        <v>100</v>
      </c>
      <c r="N65" s="27" t="str">
        <f>IF(G65="","",VLOOKUP(G65,WMS!$E$3:$U$487,17,0))</f>
        <v>A18-103</v>
      </c>
      <c r="O65" s="28">
        <f t="shared" si="8"/>
        <v>174</v>
      </c>
      <c r="P65" s="28">
        <f t="shared" si="9"/>
        <v>0.46</v>
      </c>
      <c r="Q65" s="25" t="str">
        <f>IF(G65="","",VLOOKUP(G65,WMS!$E$3:$G$487,2,FALSE))</f>
        <v>KAS180081002</v>
      </c>
      <c r="R65" s="25" t="str">
        <f>IF(G65="","",VLOOKUP(G65,WMS!$E$3:$G$487,3,FALSE))</f>
        <v>KAS18008100222</v>
      </c>
      <c r="S65" s="17" t="str">
        <f>IF(R65="","",VLOOKUP(R65,CUSTOMS!$E$3:$N$796,2,FALSE))</f>
        <v>8423100000</v>
      </c>
      <c r="T65" s="17" t="str">
        <f>IF(R65="","",VLOOKUP(R65,CUSTOMS!$E$3:$N$796,3,FALSE))</f>
        <v>浴室称</v>
      </c>
      <c r="U65" s="18">
        <f t="shared" si="10"/>
        <v>100</v>
      </c>
      <c r="V65" s="18" t="str">
        <f>IF(R65="","",VLOOKUP(R65,CUSTOMS!$E$3:$N$796,5,FALSE))</f>
        <v>台</v>
      </c>
      <c r="W65" s="32">
        <f>IF(R65="","",VLOOKUP(R65,CUSTOMS!$E$3:$N$796,6,FALSE))</f>
        <v>4</v>
      </c>
      <c r="X65" s="32">
        <f t="shared" si="11"/>
        <v>400</v>
      </c>
      <c r="Y65" s="18" t="str">
        <f>IF(R65="","",VLOOKUP(R65,CUSTOMS!$E$3:$N$796,8,FALSE))</f>
        <v>美元</v>
      </c>
      <c r="Z65" s="18" t="str">
        <f>IF(R65="","",VLOOKUP(R65,CUSTOMS!$E$3:$N$796,9,FALSE))</f>
        <v>中国</v>
      </c>
      <c r="AA65" s="18" t="str">
        <f>IF(R65="","",VLOOKUP(R65,CUSTOMS!$E$3:$N$796,10,FALSE))</f>
        <v>中国</v>
      </c>
      <c r="AB65" s="32">
        <f>IF(R65="","",VLOOKUP(G65,WMS!$E$3:$T$487,15,FALSE))</f>
        <v>2.12530612244898</v>
      </c>
      <c r="AC65" s="32">
        <f t="shared" si="12"/>
        <v>212.530612244898</v>
      </c>
      <c r="AD65" s="32" t="str">
        <f>IF(S65="","",VLOOKUP(S65,海关监管条件!$A$1:$B$2000,2,FALSE))</f>
        <v>无 </v>
      </c>
    </row>
    <row r="66" spans="1:30">
      <c r="A66" s="2">
        <v>43412</v>
      </c>
      <c r="B66" s="2">
        <v>43413</v>
      </c>
      <c r="C66" s="2" t="s">
        <v>4967</v>
      </c>
      <c r="D66" s="19" t="s">
        <v>148</v>
      </c>
      <c r="E66" s="19" t="s">
        <v>3251</v>
      </c>
      <c r="F66" s="19">
        <v>42609926</v>
      </c>
      <c r="G66" s="17" t="str">
        <f t="shared" ref="G66:G88" si="13">IF(F66="","",E66&amp;"/"&amp;F66)</f>
        <v>KG-ARI-1808-00019-00285/42609926</v>
      </c>
      <c r="H66" s="18">
        <f>IF(G66="","",VLOOKUP(G66,WMS!$E$3:$Q$487,7,FALSE))</f>
        <v>6</v>
      </c>
      <c r="I66" s="18">
        <f>IF(G66="","",VLOOKUP(G66,WMS!$E$3:$Q$487,8,FALSE))</f>
        <v>0.85</v>
      </c>
      <c r="J66" s="18">
        <f>IF(G66="","",VLOOKUP(G66,WMS!$E$3:$Q$487,13,FALSE))</f>
        <v>0.008</v>
      </c>
      <c r="K66" s="25" t="b">
        <f t="shared" si="7"/>
        <v>1</v>
      </c>
      <c r="L66" s="7">
        <v>8</v>
      </c>
      <c r="M66" s="26">
        <f>IF(G66="","",VLOOKUP(G66,WMS!$E$3:$U$487,7,0)*L66)</f>
        <v>48</v>
      </c>
      <c r="N66" s="27" t="str">
        <f>IF(G66="","",VLOOKUP(G66,WMS!$E$3:$U$487,17,0))</f>
        <v>A01-303</v>
      </c>
      <c r="O66" s="28">
        <f t="shared" si="8"/>
        <v>6.8</v>
      </c>
      <c r="P66" s="28">
        <f t="shared" si="9"/>
        <v>0.064</v>
      </c>
      <c r="Q66" s="25" t="str">
        <f>IF(G66="","",VLOOKUP(G66,WMS!$E$3:$G$487,2,FALSE))</f>
        <v>KAS18070201</v>
      </c>
      <c r="R66" s="25" t="str">
        <f>IF(G66="","",VLOOKUP(G66,WMS!$E$3:$G$487,3,FALSE))</f>
        <v>KAS1807020104</v>
      </c>
      <c r="S66" s="17" t="str">
        <f>IF(R66="","",VLOOKUP(R66,CUSTOMS!$E$3:$N$796,2,FALSE))</f>
        <v>9405409000</v>
      </c>
      <c r="T66" s="17" t="str">
        <f>IF(R66="","",VLOOKUP(R66,CUSTOMS!$E$3:$N$796,3,FALSE))</f>
        <v>装饰灯</v>
      </c>
      <c r="U66" s="18">
        <f t="shared" si="10"/>
        <v>48</v>
      </c>
      <c r="V66" s="18" t="str">
        <f>IF(R66="","",VLOOKUP(R66,CUSTOMS!$E$3:$N$796,5,FALSE))</f>
        <v>套</v>
      </c>
      <c r="W66" s="32">
        <f>IF(R66="","",VLOOKUP(R66,CUSTOMS!$E$3:$N$796,6,FALSE))</f>
        <v>0.63</v>
      </c>
      <c r="X66" s="32">
        <f t="shared" si="11"/>
        <v>30.24</v>
      </c>
      <c r="Y66" s="18" t="str">
        <f>IF(R66="","",VLOOKUP(R66,CUSTOMS!$E$3:$N$796,8,FALSE))</f>
        <v>美元</v>
      </c>
      <c r="Z66" s="18" t="str">
        <f>IF(R66="","",VLOOKUP(R66,CUSTOMS!$E$3:$N$796,9,FALSE))</f>
        <v>中国</v>
      </c>
      <c r="AA66" s="18" t="str">
        <f>IF(R66="","",VLOOKUP(R66,CUSTOMS!$E$3:$N$796,10,FALSE))</f>
        <v>美国</v>
      </c>
      <c r="AB66" s="32">
        <f>IF(R66="","",VLOOKUP(G66,WMS!$E$3:$T$487,15,FALSE))</f>
        <v>0.117</v>
      </c>
      <c r="AC66" s="32">
        <f t="shared" si="12"/>
        <v>5.616</v>
      </c>
      <c r="AD66" s="32" t="str">
        <f>IF(S66="","",VLOOKUP(S66,海关监管条件!$A$1:$B$2000,2,FALSE))</f>
        <v>无 </v>
      </c>
    </row>
    <row r="67" spans="1:30">
      <c r="A67" s="2">
        <v>43412</v>
      </c>
      <c r="B67" s="2">
        <v>43413</v>
      </c>
      <c r="C67" s="2" t="s">
        <v>4967</v>
      </c>
      <c r="D67" s="19" t="s">
        <v>220</v>
      </c>
      <c r="E67" s="19" t="s">
        <v>3298</v>
      </c>
      <c r="F67" s="19" t="s">
        <v>3308</v>
      </c>
      <c r="G67" s="17" t="str">
        <f t="shared" si="13"/>
        <v>KG-ARI-1808-00019-00323/42308812</v>
      </c>
      <c r="H67" s="18">
        <f>IF(G67="","",VLOOKUP(G67,WMS!$E$3:$Q$487,7,FALSE))</f>
        <v>12</v>
      </c>
      <c r="I67" s="18">
        <f>IF(G67="","",VLOOKUP(G67,WMS!$E$3:$Q$487,8,FALSE))</f>
        <v>0.7</v>
      </c>
      <c r="J67" s="18">
        <f>IF(G67="","",VLOOKUP(G67,WMS!$E$3:$Q$487,13,FALSE))</f>
        <v>0.006</v>
      </c>
      <c r="K67" s="25" t="b">
        <f t="shared" si="7"/>
        <v>1</v>
      </c>
      <c r="L67" s="7">
        <v>8</v>
      </c>
      <c r="M67" s="26">
        <f>IF(G67="","",VLOOKUP(G67,WMS!$E$3:$U$487,7,0)*L67)</f>
        <v>96</v>
      </c>
      <c r="N67" s="27" t="str">
        <f>IF(G67="","",VLOOKUP(G67,WMS!$E$3:$U$487,17,0))</f>
        <v>A20-302</v>
      </c>
      <c r="O67" s="28">
        <f t="shared" si="8"/>
        <v>5.6</v>
      </c>
      <c r="P67" s="28">
        <f t="shared" si="9"/>
        <v>0.048</v>
      </c>
      <c r="Q67" s="25" t="str">
        <f>IF(G67="","",VLOOKUP(G67,WMS!$E$3:$G$487,2,FALSE))</f>
        <v>KAS180081002</v>
      </c>
      <c r="R67" s="25" t="str">
        <f>IF(G67="","",VLOOKUP(G67,WMS!$E$3:$G$487,3,FALSE))</f>
        <v>KAS18008100210</v>
      </c>
      <c r="S67" s="17" t="str">
        <f>IF(R67="","",VLOOKUP(R67,CUSTOMS!$E$3:$N$796,2,FALSE))</f>
        <v>8544421900</v>
      </c>
      <c r="T67" s="17" t="str">
        <f>IF(R67="","",VLOOKUP(R67,CUSTOMS!$E$3:$N$796,3,FALSE))</f>
        <v>连接线</v>
      </c>
      <c r="U67" s="18">
        <f t="shared" si="10"/>
        <v>9.97096000000003</v>
      </c>
      <c r="V67" s="18" t="str">
        <f>IF(R67="","",VLOOKUP(R67,CUSTOMS!$E$3:$N$796,5,FALSE))</f>
        <v>千克</v>
      </c>
      <c r="W67" s="32">
        <f>IF(R67="","",VLOOKUP(R67,CUSTOMS!$E$3:$N$796,6,FALSE))</f>
        <v>1.2821</v>
      </c>
      <c r="X67" s="32">
        <f t="shared" si="11"/>
        <v>12.783767816</v>
      </c>
      <c r="Y67" s="18" t="str">
        <f>IF(R67="","",VLOOKUP(R67,CUSTOMS!$E$3:$N$796,8,FALSE))</f>
        <v>美元</v>
      </c>
      <c r="Z67" s="18" t="str">
        <f>IF(R67="","",VLOOKUP(R67,CUSTOMS!$E$3:$N$796,9,FALSE))</f>
        <v>中国</v>
      </c>
      <c r="AA67" s="18" t="str">
        <f>IF(R67="","",VLOOKUP(R67,CUSTOMS!$E$3:$N$796,10,FALSE))</f>
        <v>中国</v>
      </c>
      <c r="AB67" s="32">
        <f>IF(R67="","",VLOOKUP(G67,WMS!$E$3:$T$487,15,FALSE))</f>
        <v>0.103864166666667</v>
      </c>
      <c r="AC67" s="32">
        <f t="shared" si="12"/>
        <v>9.97096000000003</v>
      </c>
      <c r="AD67" s="32" t="str">
        <f>IF(S67="","",VLOOKUP(S67,海关监管条件!$A$1:$B$2000,2,FALSE))</f>
        <v>无 </v>
      </c>
    </row>
    <row r="68" spans="1:30">
      <c r="A68" s="2">
        <v>43412</v>
      </c>
      <c r="B68" s="2">
        <v>43413</v>
      </c>
      <c r="C68" s="2" t="s">
        <v>4967</v>
      </c>
      <c r="D68" s="19" t="s">
        <v>220</v>
      </c>
      <c r="E68" s="19" t="s">
        <v>3298</v>
      </c>
      <c r="F68" s="19" t="s">
        <v>3306</v>
      </c>
      <c r="G68" s="17" t="str">
        <f t="shared" si="13"/>
        <v>KG-ARI-1808-00019-00323/42477730</v>
      </c>
      <c r="H68" s="18">
        <f>IF(G68="","",VLOOKUP(G68,WMS!$E$3:$Q$487,7,FALSE))</f>
        <v>12</v>
      </c>
      <c r="I68" s="18">
        <f>IF(G68="","",VLOOKUP(G68,WMS!$E$3:$Q$487,8,FALSE))</f>
        <v>0.85</v>
      </c>
      <c r="J68" s="18">
        <f>IF(G68="","",VLOOKUP(G68,WMS!$E$3:$Q$487,13,FALSE))</f>
        <v>0.007</v>
      </c>
      <c r="K68" s="25" t="b">
        <f t="shared" si="7"/>
        <v>1</v>
      </c>
      <c r="L68" s="7">
        <v>6</v>
      </c>
      <c r="M68" s="26">
        <f>IF(G68="","",VLOOKUP(G68,WMS!$E$3:$U$487,7,0)*L68)</f>
        <v>72</v>
      </c>
      <c r="N68" s="27" t="str">
        <f>IF(G68="","",VLOOKUP(G68,WMS!$E$3:$U$487,17,0))</f>
        <v>A02-201</v>
      </c>
      <c r="O68" s="28">
        <f t="shared" si="8"/>
        <v>5.1</v>
      </c>
      <c r="P68" s="28">
        <f t="shared" si="9"/>
        <v>0.042</v>
      </c>
      <c r="Q68" s="25" t="str">
        <f>IF(G68="","",VLOOKUP(G68,WMS!$E$3:$G$487,2,FALSE))</f>
        <v>KAS180081002</v>
      </c>
      <c r="R68" s="25" t="str">
        <f>IF(G68="","",VLOOKUP(G68,WMS!$E$3:$G$487,3,FALSE))</f>
        <v>KAS18008100207</v>
      </c>
      <c r="S68" s="17" t="str">
        <f>IF(R68="","",VLOOKUP(R68,CUSTOMS!$E$3:$N$796,2,FALSE))</f>
        <v>8544421900</v>
      </c>
      <c r="T68" s="17" t="str">
        <f>IF(R68="","",VLOOKUP(R68,CUSTOMS!$E$3:$N$796,3,FALSE))</f>
        <v>数据线</v>
      </c>
      <c r="U68" s="18">
        <f t="shared" si="10"/>
        <v>72</v>
      </c>
      <c r="V68" s="18" t="str">
        <f>IF(R68="","",VLOOKUP(R68,CUSTOMS!$E$3:$N$796,5,FALSE))</f>
        <v>条</v>
      </c>
      <c r="W68" s="32">
        <f>IF(R68="","",VLOOKUP(R68,CUSTOMS!$E$3:$N$796,6,FALSE))</f>
        <v>1.95</v>
      </c>
      <c r="X68" s="32">
        <f t="shared" si="11"/>
        <v>140.4</v>
      </c>
      <c r="Y68" s="18" t="str">
        <f>IF(R68="","",VLOOKUP(R68,CUSTOMS!$E$3:$N$796,8,FALSE))</f>
        <v>美元</v>
      </c>
      <c r="Z68" s="18" t="str">
        <f>IF(R68="","",VLOOKUP(R68,CUSTOMS!$E$3:$N$796,9,FALSE))</f>
        <v>中国</v>
      </c>
      <c r="AA68" s="18" t="str">
        <f>IF(R68="","",VLOOKUP(R68,CUSTOMS!$E$3:$N$796,10,FALSE))</f>
        <v>中国</v>
      </c>
      <c r="AB68" s="32">
        <f>IF(R68="","",VLOOKUP(G68,WMS!$E$3:$T$487,15,FALSE))</f>
        <v>0.0566666666666667</v>
      </c>
      <c r="AC68" s="32">
        <f t="shared" si="12"/>
        <v>4.08</v>
      </c>
      <c r="AD68" s="32" t="str">
        <f>IF(S68="","",VLOOKUP(S68,海关监管条件!$A$1:$B$2000,2,FALSE))</f>
        <v>无 </v>
      </c>
    </row>
    <row r="69" spans="1:30">
      <c r="A69" s="2">
        <v>43412</v>
      </c>
      <c r="B69" s="2">
        <v>43413</v>
      </c>
      <c r="C69" s="2" t="s">
        <v>4967</v>
      </c>
      <c r="D69" s="19" t="s">
        <v>220</v>
      </c>
      <c r="E69" s="19" t="s">
        <v>3298</v>
      </c>
      <c r="F69" s="19" t="s">
        <v>3301</v>
      </c>
      <c r="G69" s="17" t="str">
        <f t="shared" si="13"/>
        <v>KG-ARI-1808-00019-00323/42495222</v>
      </c>
      <c r="H69" s="18">
        <f>IF(G69="","",VLOOKUP(G69,WMS!$E$3:$Q$487,7,FALSE))</f>
        <v>12</v>
      </c>
      <c r="I69" s="18">
        <f>IF(G69="","",VLOOKUP(G69,WMS!$E$3:$Q$487,8,FALSE))</f>
        <v>0.7</v>
      </c>
      <c r="J69" s="18">
        <f>IF(G69="","",VLOOKUP(G69,WMS!$E$3:$Q$487,13,FALSE))</f>
        <v>0.008</v>
      </c>
      <c r="K69" s="25" t="b">
        <f t="shared" si="7"/>
        <v>1</v>
      </c>
      <c r="L69" s="7">
        <v>9</v>
      </c>
      <c r="M69" s="26">
        <f>IF(G69="","",VLOOKUP(G69,WMS!$E$3:$U$487,7,0)*L69)</f>
        <v>108</v>
      </c>
      <c r="N69" s="27" t="str">
        <f>IF(G69="","",VLOOKUP(G69,WMS!$E$3:$U$487,17,0))</f>
        <v>A20-303</v>
      </c>
      <c r="O69" s="28">
        <f t="shared" si="8"/>
        <v>6.3</v>
      </c>
      <c r="P69" s="28">
        <f t="shared" si="9"/>
        <v>0.072</v>
      </c>
      <c r="Q69" s="25" t="str">
        <f>IF(G69="","",VLOOKUP(G69,WMS!$E$3:$G$487,2,FALSE))</f>
        <v>KAS180081002</v>
      </c>
      <c r="R69" s="25" t="str">
        <f>IF(G69="","",VLOOKUP(G69,WMS!$E$3:$G$487,3,FALSE))</f>
        <v>KAS18008100202</v>
      </c>
      <c r="S69" s="17" t="str">
        <f>IF(R69="","",VLOOKUP(R69,CUSTOMS!$E$3:$N$796,2,FALSE))</f>
        <v>8544421900</v>
      </c>
      <c r="T69" s="17" t="str">
        <f>IF(R69="","",VLOOKUP(R69,CUSTOMS!$E$3:$N$796,3,FALSE))</f>
        <v>USB连接线A1</v>
      </c>
      <c r="U69" s="18">
        <f t="shared" si="10"/>
        <v>1.90699300699301</v>
      </c>
      <c r="V69" s="18" t="str">
        <f>IF(R69="","",VLOOKUP(R69,CUSTOMS!$E$3:$N$796,5,FALSE))</f>
        <v>千克</v>
      </c>
      <c r="W69" s="32">
        <f>IF(R69="","",VLOOKUP(R69,CUSTOMS!$E$3:$N$796,6,FALSE))</f>
        <v>169.828504828505</v>
      </c>
      <c r="X69" s="32">
        <f t="shared" si="11"/>
        <v>323.861771096038</v>
      </c>
      <c r="Y69" s="18" t="str">
        <f>IF(R69="","",VLOOKUP(R69,CUSTOMS!$E$3:$N$796,8,FALSE))</f>
        <v>美元</v>
      </c>
      <c r="Z69" s="18" t="str">
        <f>IF(R69="","",VLOOKUP(R69,CUSTOMS!$E$3:$N$796,9,FALSE))</f>
        <v>中国</v>
      </c>
      <c r="AA69" s="18" t="str">
        <f>IF(R69="","",VLOOKUP(R69,CUSTOMS!$E$3:$N$796,10,FALSE))</f>
        <v>中国</v>
      </c>
      <c r="AB69" s="32">
        <f>IF(R69="","",VLOOKUP(G69,WMS!$E$3:$T$487,15,FALSE))</f>
        <v>0.0176573426573427</v>
      </c>
      <c r="AC69" s="32">
        <f t="shared" si="12"/>
        <v>1.90699300699301</v>
      </c>
      <c r="AD69" s="32" t="str">
        <f>IF(S69="","",VLOOKUP(S69,海关监管条件!$A$1:$B$2000,2,FALSE))</f>
        <v>无 </v>
      </c>
    </row>
    <row r="70" spans="1:30">
      <c r="A70" s="2">
        <v>43412</v>
      </c>
      <c r="B70" s="2">
        <v>43413</v>
      </c>
      <c r="C70" s="2" t="s">
        <v>4967</v>
      </c>
      <c r="D70" s="19" t="s">
        <v>220</v>
      </c>
      <c r="E70" s="19" t="s">
        <v>3298</v>
      </c>
      <c r="F70" s="19" t="s">
        <v>3302</v>
      </c>
      <c r="G70" s="17" t="str">
        <f t="shared" si="13"/>
        <v>KG-ARI-1808-00019-00323/42495239</v>
      </c>
      <c r="H70" s="18">
        <f>IF(G70="","",VLOOKUP(G70,WMS!$E$3:$Q$487,7,FALSE))</f>
        <v>12</v>
      </c>
      <c r="I70" s="18">
        <f>IF(G70="","",VLOOKUP(G70,WMS!$E$3:$Q$487,8,FALSE))</f>
        <v>0.85</v>
      </c>
      <c r="J70" s="18">
        <f>IF(G70="","",VLOOKUP(G70,WMS!$E$3:$Q$487,13,FALSE))</f>
        <v>0.008</v>
      </c>
      <c r="K70" s="25" t="b">
        <f t="shared" si="7"/>
        <v>1</v>
      </c>
      <c r="L70" s="7">
        <v>9</v>
      </c>
      <c r="M70" s="26">
        <f>IF(G70="","",VLOOKUP(G70,WMS!$E$3:$U$487,7,0)*L70)</f>
        <v>108</v>
      </c>
      <c r="N70" s="27" t="str">
        <f>IF(G70="","",VLOOKUP(G70,WMS!$E$3:$U$487,17,0))</f>
        <v>A20-303</v>
      </c>
      <c r="O70" s="28">
        <f t="shared" si="8"/>
        <v>7.65</v>
      </c>
      <c r="P70" s="28">
        <f t="shared" si="9"/>
        <v>0.072</v>
      </c>
      <c r="Q70" s="25" t="str">
        <f>IF(G70="","",VLOOKUP(G70,WMS!$E$3:$G$487,2,FALSE))</f>
        <v>KAS180081002</v>
      </c>
      <c r="R70" s="25" t="str">
        <f>IF(G70="","",VLOOKUP(G70,WMS!$E$3:$G$487,3,FALSE))</f>
        <v>KAS18008100203</v>
      </c>
      <c r="S70" s="17" t="str">
        <f>IF(R70="","",VLOOKUP(R70,CUSTOMS!$E$3:$N$796,2,FALSE))</f>
        <v>8544421900</v>
      </c>
      <c r="T70" s="17" t="str">
        <f>IF(R70="","",VLOOKUP(R70,CUSTOMS!$E$3:$N$796,3,FALSE))</f>
        <v>USB连接线A1</v>
      </c>
      <c r="U70" s="18">
        <f t="shared" si="10"/>
        <v>3.24</v>
      </c>
      <c r="V70" s="18" t="str">
        <f>IF(R70="","",VLOOKUP(R70,CUSTOMS!$E$3:$N$796,5,FALSE))</f>
        <v>千克</v>
      </c>
      <c r="W70" s="32">
        <f>IF(R70="","",VLOOKUP(R70,CUSTOMS!$E$3:$N$796,6,FALSE))</f>
        <v>96.7333333333333</v>
      </c>
      <c r="X70" s="32">
        <f t="shared" si="11"/>
        <v>313.416</v>
      </c>
      <c r="Y70" s="18" t="str">
        <f>IF(R70="","",VLOOKUP(R70,CUSTOMS!$E$3:$N$796,8,FALSE))</f>
        <v>美元</v>
      </c>
      <c r="Z70" s="18" t="str">
        <f>IF(R70="","",VLOOKUP(R70,CUSTOMS!$E$3:$N$796,9,FALSE))</f>
        <v>中国</v>
      </c>
      <c r="AA70" s="18" t="str">
        <f>IF(R70="","",VLOOKUP(R70,CUSTOMS!$E$3:$N$796,10,FALSE))</f>
        <v>中国</v>
      </c>
      <c r="AB70" s="32">
        <f>IF(R70="","",VLOOKUP(G70,WMS!$E$3:$T$487,15,FALSE))</f>
        <v>0.03</v>
      </c>
      <c r="AC70" s="32">
        <f t="shared" si="12"/>
        <v>3.24</v>
      </c>
      <c r="AD70" s="32" t="str">
        <f>IF(S70="","",VLOOKUP(S70,海关监管条件!$A$1:$B$2000,2,FALSE))</f>
        <v>无 </v>
      </c>
    </row>
    <row r="71" spans="1:30">
      <c r="A71" s="2">
        <v>43412</v>
      </c>
      <c r="B71" s="2">
        <v>43413</v>
      </c>
      <c r="C71" s="2" t="s">
        <v>4967</v>
      </c>
      <c r="D71" s="19" t="s">
        <v>220</v>
      </c>
      <c r="E71" s="19" t="s">
        <v>3298</v>
      </c>
      <c r="F71" s="19" t="s">
        <v>3312</v>
      </c>
      <c r="G71" s="17" t="str">
        <f t="shared" si="13"/>
        <v>KG-ARI-1808-00019-00323/42495277</v>
      </c>
      <c r="H71" s="18">
        <f>IF(G71="","",VLOOKUP(G71,WMS!$E$3:$Q$487,7,FALSE))</f>
        <v>12</v>
      </c>
      <c r="I71" s="18">
        <f>IF(G71="","",VLOOKUP(G71,WMS!$E$3:$Q$487,8,FALSE))</f>
        <v>0.95</v>
      </c>
      <c r="J71" s="18">
        <f>IF(G71="","",VLOOKUP(G71,WMS!$E$3:$Q$487,13,FALSE))</f>
        <v>0.008</v>
      </c>
      <c r="K71" s="25" t="b">
        <f t="shared" si="7"/>
        <v>1</v>
      </c>
      <c r="L71" s="7">
        <v>9</v>
      </c>
      <c r="M71" s="26">
        <f>IF(G71="","",VLOOKUP(G71,WMS!$E$3:$U$487,7,0)*L71)</f>
        <v>108</v>
      </c>
      <c r="N71" s="27" t="str">
        <f>IF(G71="","",VLOOKUP(G71,WMS!$E$3:$U$487,17,0))</f>
        <v>A20-302</v>
      </c>
      <c r="O71" s="28">
        <f t="shared" si="8"/>
        <v>8.55</v>
      </c>
      <c r="P71" s="28">
        <f t="shared" si="9"/>
        <v>0.072</v>
      </c>
      <c r="Q71" s="25" t="str">
        <f>IF(G71="","",VLOOKUP(G71,WMS!$E$3:$G$487,2,FALSE))</f>
        <v>KAS180081002</v>
      </c>
      <c r="R71" s="25" t="str">
        <f>IF(G71="","",VLOOKUP(G71,WMS!$E$3:$G$487,3,FALSE))</f>
        <v>KAS18008100212</v>
      </c>
      <c r="S71" s="17" t="str">
        <f>IF(R71="","",VLOOKUP(R71,CUSTOMS!$E$3:$N$796,2,FALSE))</f>
        <v>8544421900</v>
      </c>
      <c r="T71" s="17" t="str">
        <f>IF(R71="","",VLOOKUP(R71,CUSTOMS!$E$3:$N$796,3,FALSE))</f>
        <v>连接线</v>
      </c>
      <c r="U71" s="18">
        <f t="shared" si="10"/>
        <v>3.80281690140845</v>
      </c>
      <c r="V71" s="18" t="str">
        <f>IF(R71="","",VLOOKUP(R71,CUSTOMS!$E$3:$N$796,5,FALSE))</f>
        <v>千克</v>
      </c>
      <c r="W71" s="32">
        <f>IF(R71="","",VLOOKUP(R71,CUSTOMS!$E$3:$N$796,6,FALSE))</f>
        <v>1.282</v>
      </c>
      <c r="X71" s="32">
        <f t="shared" si="11"/>
        <v>4.87521126760563</v>
      </c>
      <c r="Y71" s="18" t="str">
        <f>IF(R71="","",VLOOKUP(R71,CUSTOMS!$E$3:$N$796,8,FALSE))</f>
        <v>美元</v>
      </c>
      <c r="Z71" s="18" t="str">
        <f>IF(R71="","",VLOOKUP(R71,CUSTOMS!$E$3:$N$796,9,FALSE))</f>
        <v>中国</v>
      </c>
      <c r="AA71" s="18" t="str">
        <f>IF(R71="","",VLOOKUP(R71,CUSTOMS!$E$3:$N$796,10,FALSE))</f>
        <v>中国</v>
      </c>
      <c r="AB71" s="32">
        <f>IF(R71="","",VLOOKUP(G71,WMS!$E$3:$T$487,15,FALSE))</f>
        <v>0.0352112676056338</v>
      </c>
      <c r="AC71" s="32">
        <f t="shared" si="12"/>
        <v>3.80281690140845</v>
      </c>
      <c r="AD71" s="32" t="str">
        <f>IF(S71="","",VLOOKUP(S71,海关监管条件!$A$1:$B$2000,2,FALSE))</f>
        <v>无 </v>
      </c>
    </row>
    <row r="72" spans="1:30">
      <c r="A72" s="2">
        <v>43412</v>
      </c>
      <c r="B72" s="2">
        <v>43413</v>
      </c>
      <c r="C72" s="2" t="s">
        <v>4967</v>
      </c>
      <c r="D72" s="19" t="s">
        <v>220</v>
      </c>
      <c r="E72" s="19" t="s">
        <v>3298</v>
      </c>
      <c r="F72" s="19" t="s">
        <v>3299</v>
      </c>
      <c r="G72" s="17" t="str">
        <f t="shared" si="13"/>
        <v>KG-ARI-1808-00019-00323/42495284</v>
      </c>
      <c r="H72" s="18">
        <f>IF(G72="","",VLOOKUP(G72,WMS!$E$3:$Q$487,7,FALSE))</f>
        <v>12</v>
      </c>
      <c r="I72" s="18">
        <f>IF(G72="","",VLOOKUP(G72,WMS!$E$3:$Q$487,8,FALSE))</f>
        <v>1</v>
      </c>
      <c r="J72" s="18">
        <f>IF(G72="","",VLOOKUP(G72,WMS!$E$3:$Q$487,13,FALSE))</f>
        <v>0.008</v>
      </c>
      <c r="K72" s="25" t="b">
        <f t="shared" si="7"/>
        <v>1</v>
      </c>
      <c r="L72" s="7">
        <v>9</v>
      </c>
      <c r="M72" s="26">
        <f>IF(G72="","",VLOOKUP(G72,WMS!$E$3:$U$487,7,0)*L72)</f>
        <v>108</v>
      </c>
      <c r="N72" s="27" t="str">
        <f>IF(G72="","",VLOOKUP(G72,WMS!$E$3:$U$487,17,0))</f>
        <v>A20-303</v>
      </c>
      <c r="O72" s="28">
        <f t="shared" si="8"/>
        <v>9</v>
      </c>
      <c r="P72" s="28">
        <f t="shared" si="9"/>
        <v>0.072</v>
      </c>
      <c r="Q72" s="25" t="str">
        <f>IF(G72="","",VLOOKUP(G72,WMS!$E$3:$G$487,2,FALSE))</f>
        <v>KAS180081002</v>
      </c>
      <c r="R72" s="25" t="str">
        <f>IF(G72="","",VLOOKUP(G72,WMS!$E$3:$G$487,3,FALSE))</f>
        <v>KAS18008100201</v>
      </c>
      <c r="S72" s="17" t="str">
        <f>IF(R72="","",VLOOKUP(R72,CUSTOMS!$E$3:$N$796,2,FALSE))</f>
        <v>8544421900</v>
      </c>
      <c r="T72" s="17" t="str">
        <f>IF(R72="","",VLOOKUP(R72,CUSTOMS!$E$3:$N$796,3,FALSE))</f>
        <v>USB连接线A1</v>
      </c>
      <c r="U72" s="18">
        <f t="shared" si="10"/>
        <v>4.5</v>
      </c>
      <c r="V72" s="18" t="str">
        <f>IF(R72="","",VLOOKUP(R72,CUSTOMS!$E$3:$N$796,5,FALSE))</f>
        <v>千克</v>
      </c>
      <c r="W72" s="32">
        <f>IF(R72="","",VLOOKUP(R72,CUSTOMS!$E$3:$N$796,6,FALSE))</f>
        <v>81.6479</v>
      </c>
      <c r="X72" s="32">
        <f t="shared" si="11"/>
        <v>367.41555</v>
      </c>
      <c r="Y72" s="18" t="str">
        <f>IF(R72="","",VLOOKUP(R72,CUSTOMS!$E$3:$N$796,8,FALSE))</f>
        <v>美元</v>
      </c>
      <c r="Z72" s="18" t="str">
        <f>IF(R72="","",VLOOKUP(R72,CUSTOMS!$E$3:$N$796,9,FALSE))</f>
        <v>中国</v>
      </c>
      <c r="AA72" s="18" t="str">
        <f>IF(R72="","",VLOOKUP(R72,CUSTOMS!$E$3:$N$796,10,FALSE))</f>
        <v>中国</v>
      </c>
      <c r="AB72" s="32">
        <f>IF(R72="","",VLOOKUP(G72,WMS!$E$3:$T$487,15,FALSE))</f>
        <v>0.0416666666666667</v>
      </c>
      <c r="AC72" s="32">
        <f t="shared" si="12"/>
        <v>4.5</v>
      </c>
      <c r="AD72" s="32" t="str">
        <f>IF(S72="","",VLOOKUP(S72,海关监管条件!$A$1:$B$2000,2,FALSE))</f>
        <v>无 </v>
      </c>
    </row>
    <row r="73" spans="1:30">
      <c r="A73" s="2">
        <v>43412</v>
      </c>
      <c r="B73" s="2">
        <v>43413</v>
      </c>
      <c r="C73" s="2" t="s">
        <v>4967</v>
      </c>
      <c r="D73" s="19" t="s">
        <v>220</v>
      </c>
      <c r="E73" s="19" t="s">
        <v>3298</v>
      </c>
      <c r="F73" s="19" t="s">
        <v>3303</v>
      </c>
      <c r="G73" s="17" t="str">
        <f t="shared" si="13"/>
        <v>KG-ARI-1808-00019-00323/42495291</v>
      </c>
      <c r="H73" s="18">
        <f>IF(G73="","",VLOOKUP(G73,WMS!$E$3:$Q$487,7,FALSE))</f>
        <v>12</v>
      </c>
      <c r="I73" s="18">
        <f>IF(G73="","",VLOOKUP(G73,WMS!$E$3:$Q$487,8,FALSE))</f>
        <v>0.95</v>
      </c>
      <c r="J73" s="18">
        <f>IF(G73="","",VLOOKUP(G73,WMS!$E$3:$Q$487,13,FALSE))</f>
        <v>0.008</v>
      </c>
      <c r="K73" s="25" t="b">
        <f t="shared" si="7"/>
        <v>1</v>
      </c>
      <c r="L73" s="7">
        <v>9</v>
      </c>
      <c r="M73" s="26">
        <f>IF(G73="","",VLOOKUP(G73,WMS!$E$3:$U$487,7,0)*L73)</f>
        <v>108</v>
      </c>
      <c r="N73" s="27" t="str">
        <f>IF(G73="","",VLOOKUP(G73,WMS!$E$3:$U$487,17,0))</f>
        <v>A20-302</v>
      </c>
      <c r="O73" s="28">
        <f t="shared" si="8"/>
        <v>8.55</v>
      </c>
      <c r="P73" s="28">
        <f t="shared" si="9"/>
        <v>0.072</v>
      </c>
      <c r="Q73" s="25" t="str">
        <f>IF(G73="","",VLOOKUP(G73,WMS!$E$3:$G$487,2,FALSE))</f>
        <v>KAS180081002</v>
      </c>
      <c r="R73" s="25" t="str">
        <f>IF(G73="","",VLOOKUP(G73,WMS!$E$3:$G$487,3,FALSE))</f>
        <v>KAS18008100204</v>
      </c>
      <c r="S73" s="17" t="str">
        <f>IF(R73="","",VLOOKUP(R73,CUSTOMS!$E$3:$N$796,2,FALSE))</f>
        <v>8544421900</v>
      </c>
      <c r="T73" s="17" t="str">
        <f>IF(R73="","",VLOOKUP(R73,CUSTOMS!$E$3:$N$796,3,FALSE))</f>
        <v>USB连接线A1</v>
      </c>
      <c r="U73" s="18">
        <f t="shared" si="10"/>
        <v>4.5</v>
      </c>
      <c r="V73" s="18" t="str">
        <f>IF(R73="","",VLOOKUP(R73,CUSTOMS!$E$3:$N$796,5,FALSE))</f>
        <v>千克</v>
      </c>
      <c r="W73" s="32">
        <f>IF(R73="","",VLOOKUP(R73,CUSTOMS!$E$3:$N$796,6,FALSE))</f>
        <v>81.6479</v>
      </c>
      <c r="X73" s="32">
        <f t="shared" si="11"/>
        <v>367.41555</v>
      </c>
      <c r="Y73" s="18" t="str">
        <f>IF(R73="","",VLOOKUP(R73,CUSTOMS!$E$3:$N$796,8,FALSE))</f>
        <v>美元</v>
      </c>
      <c r="Z73" s="18" t="str">
        <f>IF(R73="","",VLOOKUP(R73,CUSTOMS!$E$3:$N$796,9,FALSE))</f>
        <v>中国</v>
      </c>
      <c r="AA73" s="18" t="str">
        <f>IF(R73="","",VLOOKUP(R73,CUSTOMS!$E$3:$N$796,10,FALSE))</f>
        <v>中国</v>
      </c>
      <c r="AB73" s="32">
        <f>IF(R73="","",VLOOKUP(G73,WMS!$E$3:$T$487,15,FALSE))</f>
        <v>0.0416666666666667</v>
      </c>
      <c r="AC73" s="32">
        <f t="shared" si="12"/>
        <v>4.5</v>
      </c>
      <c r="AD73" s="32" t="str">
        <f>IF(S73="","",VLOOKUP(S73,海关监管条件!$A$1:$B$2000,2,FALSE))</f>
        <v>无 </v>
      </c>
    </row>
    <row r="74" spans="1:30">
      <c r="A74" s="2">
        <v>43412</v>
      </c>
      <c r="B74" s="2">
        <v>43413</v>
      </c>
      <c r="C74" s="2" t="s">
        <v>4967</v>
      </c>
      <c r="D74" s="19" t="s">
        <v>220</v>
      </c>
      <c r="E74" s="19" t="s">
        <v>3298</v>
      </c>
      <c r="F74" s="19" t="s">
        <v>3314</v>
      </c>
      <c r="G74" s="17" t="str">
        <f t="shared" si="13"/>
        <v>KG-ARI-1808-00019-00323/42551102</v>
      </c>
      <c r="H74" s="18">
        <f>IF(G74="","",VLOOKUP(G74,WMS!$E$3:$Q$487,7,FALSE))</f>
        <v>12</v>
      </c>
      <c r="I74" s="18">
        <f>IF(G74="","",VLOOKUP(G74,WMS!$E$3:$Q$487,8,FALSE))</f>
        <v>0.8</v>
      </c>
      <c r="J74" s="18">
        <f>IF(G74="","",VLOOKUP(G74,WMS!$E$3:$Q$487,13,FALSE))</f>
        <v>0.011</v>
      </c>
      <c r="K74" s="25" t="b">
        <f t="shared" si="7"/>
        <v>1</v>
      </c>
      <c r="L74" s="7">
        <v>8</v>
      </c>
      <c r="M74" s="26">
        <f>IF(G74="","",VLOOKUP(G74,WMS!$E$3:$U$487,7,0)*L74)</f>
        <v>96</v>
      </c>
      <c r="N74" s="27" t="str">
        <f>IF(G74="","",VLOOKUP(G74,WMS!$E$3:$U$487,17,0))</f>
        <v>A18-302</v>
      </c>
      <c r="O74" s="28">
        <f t="shared" si="8"/>
        <v>6.4</v>
      </c>
      <c r="P74" s="28">
        <f t="shared" si="9"/>
        <v>0.088</v>
      </c>
      <c r="Q74" s="25" t="str">
        <f>IF(G74="","",VLOOKUP(G74,WMS!$E$3:$G$487,2,FALSE))</f>
        <v>KAS180081002</v>
      </c>
      <c r="R74" s="25" t="str">
        <f>IF(G74="","",VLOOKUP(G74,WMS!$E$3:$G$487,3,FALSE))</f>
        <v>KAS18008100213</v>
      </c>
      <c r="S74" s="17" t="str">
        <f>IF(R74="","",VLOOKUP(R74,CUSTOMS!$E$3:$N$796,2,FALSE))</f>
        <v>8504409999</v>
      </c>
      <c r="T74" s="17" t="str">
        <f>IF(R74="","",VLOOKUP(R74,CUSTOMS!$E$3:$N$796,3,FALSE))</f>
        <v>充电器</v>
      </c>
      <c r="U74" s="18">
        <f t="shared" si="10"/>
        <v>96</v>
      </c>
      <c r="V74" s="18" t="str">
        <f>IF(R74="","",VLOOKUP(R74,CUSTOMS!$E$3:$N$796,5,FALSE))</f>
        <v>个</v>
      </c>
      <c r="W74" s="32">
        <f>IF(R74="","",VLOOKUP(R74,CUSTOMS!$E$3:$N$796,6,FALSE))</f>
        <v>0.3846</v>
      </c>
      <c r="X74" s="32">
        <f t="shared" si="11"/>
        <v>36.9216</v>
      </c>
      <c r="Y74" s="18" t="str">
        <f>IF(R74="","",VLOOKUP(R74,CUSTOMS!$E$3:$N$796,8,FALSE))</f>
        <v>美元</v>
      </c>
      <c r="Z74" s="18" t="str">
        <f>IF(R74="","",VLOOKUP(R74,CUSTOMS!$E$3:$N$796,9,FALSE))</f>
        <v>中国</v>
      </c>
      <c r="AA74" s="18" t="str">
        <f>IF(R74="","",VLOOKUP(R74,CUSTOMS!$E$3:$N$796,10,FALSE))</f>
        <v>中国</v>
      </c>
      <c r="AB74" s="32">
        <f>IF(R74="","",VLOOKUP(G74,WMS!$E$3:$T$487,15,FALSE))</f>
        <v>0.0609756097560976</v>
      </c>
      <c r="AC74" s="32">
        <f t="shared" si="12"/>
        <v>5.85365853658537</v>
      </c>
      <c r="AD74" s="32" t="str">
        <f>IF(S74="","",VLOOKUP(S74,海关监管条件!$A$1:$B$2000,2,FALSE))</f>
        <v>无</v>
      </c>
    </row>
    <row r="75" spans="1:30">
      <c r="A75" s="2">
        <v>43412</v>
      </c>
      <c r="B75" s="2">
        <v>43413</v>
      </c>
      <c r="C75" s="2" t="s">
        <v>4967</v>
      </c>
      <c r="D75" s="19" t="s">
        <v>220</v>
      </c>
      <c r="E75" s="19" t="s">
        <v>3298</v>
      </c>
      <c r="F75" s="19" t="s">
        <v>3313</v>
      </c>
      <c r="G75" s="17" t="str">
        <f t="shared" si="13"/>
        <v>KG-ARI-1808-00019-00323/42551119</v>
      </c>
      <c r="H75" s="18">
        <f>IF(G75="","",VLOOKUP(G75,WMS!$E$3:$Q$487,7,FALSE))</f>
        <v>12</v>
      </c>
      <c r="I75" s="18">
        <f>IF(G75="","",VLOOKUP(G75,WMS!$E$3:$Q$487,8,FALSE))</f>
        <v>0.7</v>
      </c>
      <c r="J75" s="18">
        <f>IF(G75="","",VLOOKUP(G75,WMS!$E$3:$Q$487,13,FALSE))</f>
        <v>0.008</v>
      </c>
      <c r="K75" s="25" t="b">
        <f t="shared" si="7"/>
        <v>1</v>
      </c>
      <c r="L75" s="7">
        <v>4</v>
      </c>
      <c r="M75" s="26">
        <f>IF(G75="","",VLOOKUP(G75,WMS!$E$3:$U$487,7,0)*L75)</f>
        <v>48</v>
      </c>
      <c r="N75" s="27" t="str">
        <f>IF(G75="","",VLOOKUP(G75,WMS!$E$3:$U$487,17,0))</f>
        <v>A18-301</v>
      </c>
      <c r="O75" s="28">
        <f t="shared" si="8"/>
        <v>2.8</v>
      </c>
      <c r="P75" s="28">
        <f t="shared" si="9"/>
        <v>0.032</v>
      </c>
      <c r="Q75" s="25" t="str">
        <f>IF(G75="","",VLOOKUP(G75,WMS!$E$3:$G$487,2,FALSE))</f>
        <v>KAS180081002</v>
      </c>
      <c r="R75" s="25" t="str">
        <f>IF(G75="","",VLOOKUP(G75,WMS!$E$3:$G$487,3,FALSE))</f>
        <v>KAS18008100213</v>
      </c>
      <c r="S75" s="17" t="str">
        <f>IF(R75="","",VLOOKUP(R75,CUSTOMS!$E$3:$N$796,2,FALSE))</f>
        <v>8504409999</v>
      </c>
      <c r="T75" s="17" t="str">
        <f>IF(R75="","",VLOOKUP(R75,CUSTOMS!$E$3:$N$796,3,FALSE))</f>
        <v>充电器</v>
      </c>
      <c r="U75" s="18">
        <f t="shared" si="10"/>
        <v>48</v>
      </c>
      <c r="V75" s="18" t="str">
        <f>IF(R75="","",VLOOKUP(R75,CUSTOMS!$E$3:$N$796,5,FALSE))</f>
        <v>个</v>
      </c>
      <c r="W75" s="32">
        <f>IF(R75="","",VLOOKUP(R75,CUSTOMS!$E$3:$N$796,6,FALSE))</f>
        <v>0.3846</v>
      </c>
      <c r="X75" s="32">
        <f t="shared" si="11"/>
        <v>18.4608</v>
      </c>
      <c r="Y75" s="18" t="str">
        <f>IF(R75="","",VLOOKUP(R75,CUSTOMS!$E$3:$N$796,8,FALSE))</f>
        <v>美元</v>
      </c>
      <c r="Z75" s="18" t="str">
        <f>IF(R75="","",VLOOKUP(R75,CUSTOMS!$E$3:$N$796,9,FALSE))</f>
        <v>中国</v>
      </c>
      <c r="AA75" s="18" t="str">
        <f>IF(R75="","",VLOOKUP(R75,CUSTOMS!$E$3:$N$796,10,FALSE))</f>
        <v>中国</v>
      </c>
      <c r="AB75" s="32">
        <f>IF(R75="","",VLOOKUP(G75,WMS!$E$3:$T$487,15,FALSE))</f>
        <v>0.0652083333333333</v>
      </c>
      <c r="AC75" s="32">
        <f t="shared" si="12"/>
        <v>3.13</v>
      </c>
      <c r="AD75" s="32" t="str">
        <f>IF(S75="","",VLOOKUP(S75,海关监管条件!$A$1:$B$2000,2,FALSE))</f>
        <v>无</v>
      </c>
    </row>
    <row r="76" spans="1:30">
      <c r="A76" s="2">
        <v>43412</v>
      </c>
      <c r="B76" s="2">
        <v>43413</v>
      </c>
      <c r="C76" s="2" t="s">
        <v>4967</v>
      </c>
      <c r="D76" s="19" t="s">
        <v>220</v>
      </c>
      <c r="E76" s="19" t="s">
        <v>3298</v>
      </c>
      <c r="F76" s="19" t="s">
        <v>3305</v>
      </c>
      <c r="G76" s="17" t="str">
        <f t="shared" si="13"/>
        <v>KG-ARI-1808-00019-00323/42572176</v>
      </c>
      <c r="H76" s="18">
        <f>IF(G76="","",VLOOKUP(G76,WMS!$E$3:$Q$487,7,FALSE))</f>
        <v>12</v>
      </c>
      <c r="I76" s="18">
        <f>IF(G76="","",VLOOKUP(G76,WMS!$E$3:$Q$487,8,FALSE))</f>
        <v>1.25</v>
      </c>
      <c r="J76" s="18">
        <f>IF(G76="","",VLOOKUP(G76,WMS!$E$3:$Q$487,13,FALSE))</f>
        <v>0.008</v>
      </c>
      <c r="K76" s="25" t="b">
        <f t="shared" si="7"/>
        <v>1</v>
      </c>
      <c r="L76" s="7">
        <v>8</v>
      </c>
      <c r="M76" s="26">
        <f>IF(G76="","",VLOOKUP(G76,WMS!$E$3:$U$487,7,0)*L76)</f>
        <v>96</v>
      </c>
      <c r="N76" s="27" t="str">
        <f>IF(G76="","",VLOOKUP(G76,WMS!$E$3:$U$487,17,0))</f>
        <v>A18-302</v>
      </c>
      <c r="O76" s="28">
        <f t="shared" si="8"/>
        <v>10</v>
      </c>
      <c r="P76" s="28">
        <f t="shared" si="9"/>
        <v>0.064</v>
      </c>
      <c r="Q76" s="25" t="str">
        <f>IF(G76="","",VLOOKUP(G76,WMS!$E$3:$G$487,2,FALSE))</f>
        <v>KAS180081002</v>
      </c>
      <c r="R76" s="25" t="str">
        <f>IF(G76="","",VLOOKUP(G76,WMS!$E$3:$G$487,3,FALSE))</f>
        <v>KAS18008100205</v>
      </c>
      <c r="S76" s="17" t="str">
        <f>IF(R76="","",VLOOKUP(R76,CUSTOMS!$E$3:$N$796,2,FALSE))</f>
        <v>8544421900</v>
      </c>
      <c r="T76" s="17" t="str">
        <f>IF(R76="","",VLOOKUP(R76,CUSTOMS!$E$3:$N$796,3,FALSE))</f>
        <v>USB连接线A1</v>
      </c>
      <c r="U76" s="18">
        <f t="shared" si="10"/>
        <v>8.4</v>
      </c>
      <c r="V76" s="18" t="str">
        <f>IF(R76="","",VLOOKUP(R76,CUSTOMS!$E$3:$N$796,5,FALSE))</f>
        <v>千克</v>
      </c>
      <c r="W76" s="32">
        <f>IF(R76="","",VLOOKUP(R76,CUSTOMS!$E$3:$N$796,6,FALSE))</f>
        <v>42.5143</v>
      </c>
      <c r="X76" s="32">
        <f t="shared" si="11"/>
        <v>357.12012</v>
      </c>
      <c r="Y76" s="18" t="str">
        <f>IF(R76="","",VLOOKUP(R76,CUSTOMS!$E$3:$N$796,8,FALSE))</f>
        <v>美元</v>
      </c>
      <c r="Z76" s="18" t="str">
        <f>IF(R76="","",VLOOKUP(R76,CUSTOMS!$E$3:$N$796,9,FALSE))</f>
        <v>中国</v>
      </c>
      <c r="AA76" s="18" t="str">
        <f>IF(R76="","",VLOOKUP(R76,CUSTOMS!$E$3:$N$796,10,FALSE))</f>
        <v>中国</v>
      </c>
      <c r="AB76" s="32">
        <f>IF(R76="","",VLOOKUP(G76,WMS!$E$3:$T$487,15,FALSE))</f>
        <v>0.0875</v>
      </c>
      <c r="AC76" s="32">
        <f t="shared" si="12"/>
        <v>8.4</v>
      </c>
      <c r="AD76" s="32" t="str">
        <f>IF(S76="","",VLOOKUP(S76,海关监管条件!$A$1:$B$2000,2,FALSE))</f>
        <v>无 </v>
      </c>
    </row>
    <row r="77" spans="1:30">
      <c r="A77" s="2">
        <v>43412</v>
      </c>
      <c r="B77" s="2">
        <v>43413</v>
      </c>
      <c r="C77" s="2" t="s">
        <v>4967</v>
      </c>
      <c r="D77" s="19" t="s">
        <v>220</v>
      </c>
      <c r="E77" s="19" t="s">
        <v>3298</v>
      </c>
      <c r="F77" s="19" t="s">
        <v>3311</v>
      </c>
      <c r="G77" s="17" t="str">
        <f t="shared" si="13"/>
        <v>KG-ARI-1808-00019-00323/42604419</v>
      </c>
      <c r="H77" s="18">
        <f>IF(G77="","",VLOOKUP(G77,WMS!$E$3:$Q$487,7,FALSE))</f>
        <v>12</v>
      </c>
      <c r="I77" s="18">
        <f>IF(G77="","",VLOOKUP(G77,WMS!$E$3:$Q$487,8,FALSE))</f>
        <v>0.6</v>
      </c>
      <c r="J77" s="18">
        <f>IF(G77="","",VLOOKUP(G77,WMS!$E$3:$Q$487,13,FALSE))</f>
        <v>0.006</v>
      </c>
      <c r="K77" s="25" t="b">
        <f t="shared" si="7"/>
        <v>1</v>
      </c>
      <c r="L77" s="7">
        <v>4</v>
      </c>
      <c r="M77" s="26">
        <f>IF(G77="","",VLOOKUP(G77,WMS!$E$3:$U$487,7,0)*L77)</f>
        <v>48</v>
      </c>
      <c r="N77" s="27" t="str">
        <f>IF(G77="","",VLOOKUP(G77,WMS!$E$3:$U$487,17,0))</f>
        <v>A02-201</v>
      </c>
      <c r="O77" s="28">
        <f t="shared" si="8"/>
        <v>2.4</v>
      </c>
      <c r="P77" s="28">
        <f t="shared" si="9"/>
        <v>0.024</v>
      </c>
      <c r="Q77" s="25" t="str">
        <f>IF(G77="","",VLOOKUP(G77,WMS!$E$3:$G$487,2,FALSE))</f>
        <v>KAS180081002</v>
      </c>
      <c r="R77" s="25" t="str">
        <f>IF(G77="","",VLOOKUP(G77,WMS!$E$3:$G$487,3,FALSE))</f>
        <v>KAS18008100211</v>
      </c>
      <c r="S77" s="17" t="str">
        <f>IF(R77="","",VLOOKUP(R77,CUSTOMS!$E$3:$N$796,2,FALSE))</f>
        <v>8544421900</v>
      </c>
      <c r="T77" s="17" t="str">
        <f>IF(R77="","",VLOOKUP(R77,CUSTOMS!$E$3:$N$796,3,FALSE))</f>
        <v>音频线</v>
      </c>
      <c r="U77" s="18">
        <f t="shared" si="10"/>
        <v>2.10526315789474</v>
      </c>
      <c r="V77" s="18" t="str">
        <f>IF(R77="","",VLOOKUP(R77,CUSTOMS!$E$3:$N$796,5,FALSE))</f>
        <v>千克</v>
      </c>
      <c r="W77" s="32">
        <f>IF(R77="","",VLOOKUP(R77,CUSTOMS!$E$3:$N$796,6,FALSE))</f>
        <v>1.282</v>
      </c>
      <c r="X77" s="32">
        <f t="shared" si="11"/>
        <v>2.69894736842105</v>
      </c>
      <c r="Y77" s="18" t="str">
        <f>IF(R77="","",VLOOKUP(R77,CUSTOMS!$E$3:$N$796,8,FALSE))</f>
        <v>美元</v>
      </c>
      <c r="Z77" s="18" t="str">
        <f>IF(R77="","",VLOOKUP(R77,CUSTOMS!$E$3:$N$796,9,FALSE))</f>
        <v>中国</v>
      </c>
      <c r="AA77" s="18" t="str">
        <f>IF(R77="","",VLOOKUP(R77,CUSTOMS!$E$3:$N$796,10,FALSE))</f>
        <v>中国</v>
      </c>
      <c r="AB77" s="32">
        <f>IF(R77="","",VLOOKUP(G77,WMS!$E$3:$T$487,15,FALSE))</f>
        <v>0.043859649122807</v>
      </c>
      <c r="AC77" s="32">
        <f t="shared" si="12"/>
        <v>2.10526315789474</v>
      </c>
      <c r="AD77" s="32" t="str">
        <f>IF(S77="","",VLOOKUP(S77,海关监管条件!$A$1:$B$2000,2,FALSE))</f>
        <v>无 </v>
      </c>
    </row>
    <row r="78" spans="1:30">
      <c r="A78" s="2">
        <v>43412</v>
      </c>
      <c r="B78" s="2">
        <v>43413</v>
      </c>
      <c r="C78" s="2" t="s">
        <v>4967</v>
      </c>
      <c r="D78" s="19" t="s">
        <v>220</v>
      </c>
      <c r="E78" s="19" t="s">
        <v>3298</v>
      </c>
      <c r="F78" s="19" t="s">
        <v>3309</v>
      </c>
      <c r="G78" s="17" t="str">
        <f t="shared" si="13"/>
        <v>KG-ARI-1808-00019-00323/42604440</v>
      </c>
      <c r="H78" s="18">
        <f>IF(G78="","",VLOOKUP(G78,WMS!$E$3:$Q$487,7,FALSE))</f>
        <v>12</v>
      </c>
      <c r="I78" s="18">
        <f>IF(G78="","",VLOOKUP(G78,WMS!$E$3:$Q$487,8,FALSE))</f>
        <v>1.15</v>
      </c>
      <c r="J78" s="18">
        <f>IF(G78="","",VLOOKUP(G78,WMS!$E$3:$Q$487,13,FALSE))</f>
        <v>0.009</v>
      </c>
      <c r="K78" s="25" t="b">
        <f t="shared" ref="K78:K126" si="14">IF(M78="","",EXACT(H78,M78/L78))</f>
        <v>1</v>
      </c>
      <c r="L78" s="7">
        <v>2</v>
      </c>
      <c r="M78" s="26">
        <f>IF(G78="","",VLOOKUP(G78,WMS!$E$3:$U$487,7,0)*L78)</f>
        <v>24</v>
      </c>
      <c r="N78" s="27" t="str">
        <f>IF(G78="","",VLOOKUP(G78,WMS!$E$3:$U$487,17,0))</f>
        <v>A02-103</v>
      </c>
      <c r="O78" s="28">
        <f t="shared" ref="O78:O126" si="15">IF(L78="","",I78*L78)</f>
        <v>2.3</v>
      </c>
      <c r="P78" s="28">
        <f t="shared" ref="P78:P126" si="16">IF(L78="","",J78*L78)</f>
        <v>0.018</v>
      </c>
      <c r="Q78" s="25" t="str">
        <f>IF(G78="","",VLOOKUP(G78,WMS!$E$3:$G$487,2,FALSE))</f>
        <v>KAS180081002</v>
      </c>
      <c r="R78" s="25" t="str">
        <f>IF(G78="","",VLOOKUP(G78,WMS!$E$3:$G$487,3,FALSE))</f>
        <v>KAS18008100210</v>
      </c>
      <c r="S78" s="17" t="str">
        <f>IF(R78="","",VLOOKUP(R78,CUSTOMS!$E$3:$N$796,2,FALSE))</f>
        <v>8544421900</v>
      </c>
      <c r="T78" s="17" t="str">
        <f>IF(R78="","",VLOOKUP(R78,CUSTOMS!$E$3:$N$796,3,FALSE))</f>
        <v>连接线</v>
      </c>
      <c r="U78" s="18">
        <f t="shared" ref="U78:U126" si="17">IF(V78="","",IF(V78="千克",M78*AB78,M78))</f>
        <v>2.49274000000001</v>
      </c>
      <c r="V78" s="18" t="str">
        <f>IF(R78="","",VLOOKUP(R78,CUSTOMS!$E$3:$N$796,5,FALSE))</f>
        <v>千克</v>
      </c>
      <c r="W78" s="32">
        <f>IF(R78="","",VLOOKUP(R78,CUSTOMS!$E$3:$N$796,6,FALSE))</f>
        <v>1.2821</v>
      </c>
      <c r="X78" s="32">
        <f t="shared" ref="X78:X126" si="18">IF(W78="","",U78*W78)</f>
        <v>3.19594195400001</v>
      </c>
      <c r="Y78" s="18" t="str">
        <f>IF(R78="","",VLOOKUP(R78,CUSTOMS!$E$3:$N$796,8,FALSE))</f>
        <v>美元</v>
      </c>
      <c r="Z78" s="18" t="str">
        <f>IF(R78="","",VLOOKUP(R78,CUSTOMS!$E$3:$N$796,9,FALSE))</f>
        <v>中国</v>
      </c>
      <c r="AA78" s="18" t="str">
        <f>IF(R78="","",VLOOKUP(R78,CUSTOMS!$E$3:$N$796,10,FALSE))</f>
        <v>中国</v>
      </c>
      <c r="AB78" s="32">
        <f>IF(R78="","",VLOOKUP(G78,WMS!$E$3:$T$487,15,FALSE))</f>
        <v>0.103864166666667</v>
      </c>
      <c r="AC78" s="32">
        <f t="shared" ref="AC78:AC126" si="19">IF(AB78="","",M78*AB78)</f>
        <v>2.49274000000001</v>
      </c>
      <c r="AD78" s="32" t="str">
        <f>IF(S78="","",VLOOKUP(S78,海关监管条件!$A$1:$B$2000,2,FALSE))</f>
        <v>无 </v>
      </c>
    </row>
    <row r="79" spans="1:30">
      <c r="A79" s="2">
        <v>43412</v>
      </c>
      <c r="B79" s="2">
        <v>43413</v>
      </c>
      <c r="C79" s="2" t="s">
        <v>4967</v>
      </c>
      <c r="D79" s="19" t="s">
        <v>187</v>
      </c>
      <c r="E79" s="19" t="s">
        <v>3278</v>
      </c>
      <c r="F79" s="19">
        <v>42204398</v>
      </c>
      <c r="G79" s="17" t="str">
        <f t="shared" si="13"/>
        <v>KG-ARI-1808-00019-00324/42204398</v>
      </c>
      <c r="H79" s="18">
        <f>IF(G79="","",VLOOKUP(G79,WMS!$E$3:$Q$487,7,FALSE))</f>
        <v>12</v>
      </c>
      <c r="I79" s="18">
        <f>IF(G79="","",VLOOKUP(G79,WMS!$E$3:$Q$487,8,FALSE))</f>
        <v>0.45</v>
      </c>
      <c r="J79" s="18">
        <f>IF(G79="","",VLOOKUP(G79,WMS!$E$3:$Q$487,13,FALSE))</f>
        <v>0.004</v>
      </c>
      <c r="K79" s="25" t="b">
        <f t="shared" si="14"/>
        <v>1</v>
      </c>
      <c r="L79" s="7">
        <v>4</v>
      </c>
      <c r="M79" s="26">
        <f>IF(G79="","",VLOOKUP(G79,WMS!$E$3:$U$487,7,0)*L79)</f>
        <v>48</v>
      </c>
      <c r="N79" s="27" t="str">
        <f>IF(G79="","",VLOOKUP(G79,WMS!$E$3:$U$487,17,0))</f>
        <v>A01-303</v>
      </c>
      <c r="O79" s="28">
        <f t="shared" si="15"/>
        <v>1.8</v>
      </c>
      <c r="P79" s="28">
        <f t="shared" si="16"/>
        <v>0.016</v>
      </c>
      <c r="Q79" s="25" t="str">
        <f>IF(G79="","",VLOOKUP(G79,WMS!$E$3:$G$487,2,FALSE))</f>
        <v>KAS18081003</v>
      </c>
      <c r="R79" s="25" t="str">
        <f>IF(G79="","",VLOOKUP(G79,WMS!$E$3:$G$487,3,FALSE))</f>
        <v>KAS18008100333</v>
      </c>
      <c r="S79" s="17" t="str">
        <f>IF(R79="","",VLOOKUP(R79,CUSTOMS!$E$3:$N$796,2,FALSE))</f>
        <v>8544421900</v>
      </c>
      <c r="T79" s="17" t="str">
        <f>IF(R79="","",VLOOKUP(R79,CUSTOMS!$E$3:$N$796,3,FALSE))</f>
        <v>电脑链接线</v>
      </c>
      <c r="U79" s="18">
        <f t="shared" si="17"/>
        <v>2.688</v>
      </c>
      <c r="V79" s="18" t="str">
        <f>IF(R79="","",VLOOKUP(R79,CUSTOMS!$E$3:$N$796,5,FALSE))</f>
        <v>千克</v>
      </c>
      <c r="W79" s="32">
        <f>IF(R79="","",VLOOKUP(R79,CUSTOMS!$E$3:$N$796,6,FALSE))</f>
        <v>3.8464</v>
      </c>
      <c r="X79" s="32">
        <f t="shared" si="18"/>
        <v>10.3391232</v>
      </c>
      <c r="Y79" s="18" t="str">
        <f>IF(R79="","",VLOOKUP(R79,CUSTOMS!$E$3:$N$796,8,FALSE))</f>
        <v>美元</v>
      </c>
      <c r="Z79" s="18" t="str">
        <f>IF(R79="","",VLOOKUP(R79,CUSTOMS!$E$3:$N$796,9,FALSE))</f>
        <v>中国</v>
      </c>
      <c r="AA79" s="18" t="str">
        <f>IF(R79="","",VLOOKUP(R79,CUSTOMS!$E$3:$N$796,10,FALSE))</f>
        <v>中国</v>
      </c>
      <c r="AB79" s="32">
        <f>IF(R79="","",VLOOKUP(G79,WMS!$E$3:$T$487,15,FALSE))</f>
        <v>0.056</v>
      </c>
      <c r="AC79" s="32">
        <f t="shared" si="19"/>
        <v>2.688</v>
      </c>
      <c r="AD79" s="32" t="str">
        <f>IF(S79="","",VLOOKUP(S79,海关监管条件!$A$1:$B$2000,2,FALSE))</f>
        <v>无 </v>
      </c>
    </row>
    <row r="80" spans="1:30">
      <c r="A80" s="2">
        <v>43412</v>
      </c>
      <c r="B80" s="2">
        <v>43413</v>
      </c>
      <c r="C80" s="2" t="s">
        <v>4967</v>
      </c>
      <c r="D80" s="19" t="s">
        <v>187</v>
      </c>
      <c r="E80" s="19" t="s">
        <v>3278</v>
      </c>
      <c r="F80" s="19">
        <v>42308836</v>
      </c>
      <c r="G80" s="17" t="str">
        <f t="shared" si="13"/>
        <v>KG-ARI-1808-00019-00324/42308836</v>
      </c>
      <c r="H80" s="18">
        <f>IF(G80="","",VLOOKUP(G80,WMS!$E$3:$Q$487,7,FALSE))</f>
        <v>12</v>
      </c>
      <c r="I80" s="18">
        <f>IF(G80="","",VLOOKUP(G80,WMS!$E$3:$Q$487,8,FALSE))</f>
        <v>0.9</v>
      </c>
      <c r="J80" s="18">
        <f>IF(G80="","",VLOOKUP(G80,WMS!$E$3:$Q$487,13,FALSE))</f>
        <v>0.006</v>
      </c>
      <c r="K80" s="25" t="b">
        <f t="shared" si="14"/>
        <v>1</v>
      </c>
      <c r="L80" s="7">
        <v>4</v>
      </c>
      <c r="M80" s="26">
        <f>IF(G80="","",VLOOKUP(G80,WMS!$E$3:$U$487,7,0)*L80)</f>
        <v>48</v>
      </c>
      <c r="N80" s="27" t="str">
        <f>IF(G80="","",VLOOKUP(G80,WMS!$E$3:$U$487,17,0))</f>
        <v>A01-303</v>
      </c>
      <c r="O80" s="28">
        <f t="shared" si="15"/>
        <v>3.6</v>
      </c>
      <c r="P80" s="28">
        <f t="shared" si="16"/>
        <v>0.024</v>
      </c>
      <c r="Q80" s="25" t="str">
        <f>IF(G80="","",VLOOKUP(G80,WMS!$E$3:$G$487,2,FALSE))</f>
        <v>KAS18081003</v>
      </c>
      <c r="R80" s="25" t="str">
        <f>IF(G80="","",VLOOKUP(G80,WMS!$E$3:$G$487,3,FALSE))</f>
        <v>KAS18008100333</v>
      </c>
      <c r="S80" s="17" t="str">
        <f>IF(R80="","",VLOOKUP(R80,CUSTOMS!$E$3:$N$796,2,FALSE))</f>
        <v>8544421900</v>
      </c>
      <c r="T80" s="17" t="str">
        <f>IF(R80="","",VLOOKUP(R80,CUSTOMS!$E$3:$N$796,3,FALSE))</f>
        <v>电脑链接线</v>
      </c>
      <c r="U80" s="18">
        <f t="shared" si="17"/>
        <v>2.688</v>
      </c>
      <c r="V80" s="18" t="str">
        <f>IF(R80="","",VLOOKUP(R80,CUSTOMS!$E$3:$N$796,5,FALSE))</f>
        <v>千克</v>
      </c>
      <c r="W80" s="32">
        <f>IF(R80="","",VLOOKUP(R80,CUSTOMS!$E$3:$N$796,6,FALSE))</f>
        <v>3.8464</v>
      </c>
      <c r="X80" s="32">
        <f t="shared" si="18"/>
        <v>10.3391232</v>
      </c>
      <c r="Y80" s="18" t="str">
        <f>IF(R80="","",VLOOKUP(R80,CUSTOMS!$E$3:$N$796,8,FALSE))</f>
        <v>美元</v>
      </c>
      <c r="Z80" s="18" t="str">
        <f>IF(R80="","",VLOOKUP(R80,CUSTOMS!$E$3:$N$796,9,FALSE))</f>
        <v>中国</v>
      </c>
      <c r="AA80" s="18" t="str">
        <f>IF(R80="","",VLOOKUP(R80,CUSTOMS!$E$3:$N$796,10,FALSE))</f>
        <v>中国</v>
      </c>
      <c r="AB80" s="32">
        <f>IF(R80="","",VLOOKUP(G80,WMS!$E$3:$T$487,15,FALSE))</f>
        <v>0.056</v>
      </c>
      <c r="AC80" s="32">
        <f t="shared" si="19"/>
        <v>2.688</v>
      </c>
      <c r="AD80" s="32" t="str">
        <f>IF(S80="","",VLOOKUP(S80,海关监管条件!$A$1:$B$2000,2,FALSE))</f>
        <v>无 </v>
      </c>
    </row>
    <row r="81" spans="1:30">
      <c r="A81" s="2">
        <v>43412</v>
      </c>
      <c r="B81" s="2">
        <v>43413</v>
      </c>
      <c r="C81" s="2" t="s">
        <v>4967</v>
      </c>
      <c r="D81" s="19" t="s">
        <v>187</v>
      </c>
      <c r="E81" s="19" t="s">
        <v>3278</v>
      </c>
      <c r="F81" s="19">
        <v>42327332</v>
      </c>
      <c r="G81" s="17" t="str">
        <f t="shared" si="13"/>
        <v>KG-ARI-1808-00019-00324/42327332</v>
      </c>
      <c r="H81" s="18">
        <f>IF(G81="","",VLOOKUP(G81,WMS!$E$3:$Q$487,7,FALSE))</f>
        <v>12</v>
      </c>
      <c r="I81" s="18">
        <f>IF(G81="","",VLOOKUP(G81,WMS!$E$3:$Q$487,8,FALSE))</f>
        <v>0.85</v>
      </c>
      <c r="J81" s="18">
        <f>IF(G81="","",VLOOKUP(G81,WMS!$E$3:$Q$487,13,FALSE))</f>
        <v>0.006</v>
      </c>
      <c r="K81" s="25" t="b">
        <f t="shared" si="14"/>
        <v>1</v>
      </c>
      <c r="L81" s="7">
        <v>4</v>
      </c>
      <c r="M81" s="26">
        <f>IF(G81="","",VLOOKUP(G81,WMS!$E$3:$U$487,7,0)*L81)</f>
        <v>48</v>
      </c>
      <c r="N81" s="27" t="str">
        <f>IF(G81="","",VLOOKUP(G81,WMS!$E$3:$U$487,17,0))</f>
        <v>A01-303</v>
      </c>
      <c r="O81" s="28">
        <f t="shared" si="15"/>
        <v>3.4</v>
      </c>
      <c r="P81" s="28">
        <f t="shared" si="16"/>
        <v>0.024</v>
      </c>
      <c r="Q81" s="25" t="str">
        <f>IF(G81="","",VLOOKUP(G81,WMS!$E$3:$G$487,2,FALSE))</f>
        <v>KAS18081003</v>
      </c>
      <c r="R81" s="25" t="str">
        <f>IF(G81="","",VLOOKUP(G81,WMS!$E$3:$G$487,3,FALSE))</f>
        <v>KAS18008100334</v>
      </c>
      <c r="S81" s="17" t="str">
        <f>IF(R81="","",VLOOKUP(R81,CUSTOMS!$E$3:$N$796,2,FALSE))</f>
        <v>8544421900</v>
      </c>
      <c r="T81" s="17" t="str">
        <f>IF(R81="","",VLOOKUP(R81,CUSTOMS!$E$3:$N$796,3,FALSE))</f>
        <v>电脑链接线</v>
      </c>
      <c r="U81" s="18">
        <f t="shared" si="17"/>
        <v>3.168</v>
      </c>
      <c r="V81" s="18" t="str">
        <f>IF(R81="","",VLOOKUP(R81,CUSTOMS!$E$3:$N$796,5,FALSE))</f>
        <v>千克</v>
      </c>
      <c r="W81" s="32">
        <f>IF(R81="","",VLOOKUP(R81,CUSTOMS!$E$3:$N$796,6,FALSE))</f>
        <v>3.8467</v>
      </c>
      <c r="X81" s="32">
        <f t="shared" si="18"/>
        <v>12.1863456</v>
      </c>
      <c r="Y81" s="18" t="str">
        <f>IF(R81="","",VLOOKUP(R81,CUSTOMS!$E$3:$N$796,8,FALSE))</f>
        <v>美元</v>
      </c>
      <c r="Z81" s="18" t="str">
        <f>IF(R81="","",VLOOKUP(R81,CUSTOMS!$E$3:$N$796,9,FALSE))</f>
        <v>中国</v>
      </c>
      <c r="AA81" s="18" t="str">
        <f>IF(R81="","",VLOOKUP(R81,CUSTOMS!$E$3:$N$796,10,FALSE))</f>
        <v>中国</v>
      </c>
      <c r="AB81" s="32">
        <f>IF(R81="","",VLOOKUP(G81,WMS!$E$3:$T$487,15,FALSE))</f>
        <v>0.066</v>
      </c>
      <c r="AC81" s="32">
        <f t="shared" si="19"/>
        <v>3.168</v>
      </c>
      <c r="AD81" s="32" t="str">
        <f>IF(S81="","",VLOOKUP(S81,海关监管条件!$A$1:$B$2000,2,FALSE))</f>
        <v>无 </v>
      </c>
    </row>
    <row r="82" spans="1:30">
      <c r="A82" s="2">
        <v>43412</v>
      </c>
      <c r="B82" s="2">
        <v>43413</v>
      </c>
      <c r="C82" s="2" t="s">
        <v>4967</v>
      </c>
      <c r="D82" s="19" t="s">
        <v>242</v>
      </c>
      <c r="E82" s="19" t="s">
        <v>3319</v>
      </c>
      <c r="F82" s="19" t="s">
        <v>3320</v>
      </c>
      <c r="G82" s="17" t="str">
        <f t="shared" si="13"/>
        <v>KG-ARI-1808-00019-00326/42604433</v>
      </c>
      <c r="H82" s="18">
        <f>IF(G82="","",VLOOKUP(G82,WMS!$E$3:$Q$487,7,FALSE))</f>
        <v>12</v>
      </c>
      <c r="I82" s="18">
        <f>IF(G82="","",VLOOKUP(G82,WMS!$E$3:$Q$487,8,FALSE))</f>
        <v>1.2</v>
      </c>
      <c r="J82" s="18">
        <f>IF(G82="","",VLOOKUP(G82,WMS!$E$3:$Q$487,13,FALSE))</f>
        <v>0.009</v>
      </c>
      <c r="K82" s="25" t="b">
        <f t="shared" si="14"/>
        <v>1</v>
      </c>
      <c r="L82" s="7">
        <v>3</v>
      </c>
      <c r="M82" s="26">
        <f>IF(G82="","",VLOOKUP(G82,WMS!$E$3:$U$487,7,0)*L82)</f>
        <v>36</v>
      </c>
      <c r="N82" s="27" t="str">
        <f>IF(G82="","",VLOOKUP(G82,WMS!$E$3:$U$487,17,0))</f>
        <v>A20-302</v>
      </c>
      <c r="O82" s="28">
        <f t="shared" si="15"/>
        <v>3.6</v>
      </c>
      <c r="P82" s="28">
        <f t="shared" si="16"/>
        <v>0.027</v>
      </c>
      <c r="Q82" s="25" t="str">
        <f>IF(G82="","",VLOOKUP(G82,WMS!$E$3:$G$487,2,FALSE))</f>
        <v>KAS180081002</v>
      </c>
      <c r="R82" s="25" t="str">
        <f>IF(G82="","",VLOOKUP(G82,WMS!$E$3:$G$487,3,FALSE))</f>
        <v>KAS18008100221</v>
      </c>
      <c r="S82" s="17" t="str">
        <f>IF(R82="","",VLOOKUP(R82,CUSTOMS!$E$3:$N$796,2,FALSE))</f>
        <v>8544421900</v>
      </c>
      <c r="T82" s="17" t="str">
        <f>IF(R82="","",VLOOKUP(R82,CUSTOMS!$E$3:$N$796,3,FALSE))</f>
        <v>手机连接线</v>
      </c>
      <c r="U82" s="18">
        <f t="shared" si="17"/>
        <v>36</v>
      </c>
      <c r="V82" s="18" t="str">
        <f>IF(R82="","",VLOOKUP(R82,CUSTOMS!$E$3:$N$796,5,FALSE))</f>
        <v>条</v>
      </c>
      <c r="W82" s="32">
        <f>IF(R82="","",VLOOKUP(R82,CUSTOMS!$E$3:$N$796,6,FALSE))</f>
        <v>0.3846</v>
      </c>
      <c r="X82" s="32">
        <f t="shared" si="18"/>
        <v>13.8456</v>
      </c>
      <c r="Y82" s="18" t="str">
        <f>IF(R82="","",VLOOKUP(R82,CUSTOMS!$E$3:$N$796,8,FALSE))</f>
        <v>美元</v>
      </c>
      <c r="Z82" s="18" t="str">
        <f>IF(R82="","",VLOOKUP(R82,CUSTOMS!$E$3:$N$796,9,FALSE))</f>
        <v>中国</v>
      </c>
      <c r="AA82" s="18" t="str">
        <f>IF(R82="","",VLOOKUP(R82,CUSTOMS!$E$3:$N$796,10,FALSE))</f>
        <v>中国</v>
      </c>
      <c r="AB82" s="32">
        <f>IF(R82="","",VLOOKUP(G82,WMS!$E$3:$T$487,15,FALSE))</f>
        <v>0.0916666666666667</v>
      </c>
      <c r="AC82" s="32">
        <f t="shared" si="19"/>
        <v>3.3</v>
      </c>
      <c r="AD82" s="32" t="str">
        <f>IF(S82="","",VLOOKUP(S82,海关监管条件!$A$1:$B$2000,2,FALSE))</f>
        <v>无 </v>
      </c>
    </row>
    <row r="83" spans="1:30">
      <c r="A83" s="2">
        <v>43412</v>
      </c>
      <c r="B83" s="2">
        <v>43413</v>
      </c>
      <c r="C83" s="2" t="s">
        <v>4967</v>
      </c>
      <c r="D83" s="19" t="s">
        <v>187</v>
      </c>
      <c r="E83" s="19" t="s">
        <v>3272</v>
      </c>
      <c r="F83" s="19">
        <v>42603320</v>
      </c>
      <c r="G83" s="17" t="str">
        <f t="shared" si="13"/>
        <v>KG-ARI-1808-00019-00335/42603320</v>
      </c>
      <c r="H83" s="18">
        <f>IF(G83="","",VLOOKUP(G83,WMS!$E$3:$Q$487,7,FALSE))</f>
        <v>10</v>
      </c>
      <c r="I83" s="18">
        <f>IF(G83="","",VLOOKUP(G83,WMS!$E$3:$Q$487,8,FALSE))</f>
        <v>0.7</v>
      </c>
      <c r="J83" s="18">
        <f>IF(G83="","",VLOOKUP(G83,WMS!$E$3:$Q$487,13,FALSE))</f>
        <v>0.004</v>
      </c>
      <c r="K83" s="25" t="b">
        <f t="shared" si="14"/>
        <v>1</v>
      </c>
      <c r="L83" s="7">
        <v>3</v>
      </c>
      <c r="M83" s="26">
        <f>IF(G83="","",VLOOKUP(G83,WMS!$E$3:$U$487,7,0)*L83)</f>
        <v>30</v>
      </c>
      <c r="N83" s="27" t="str">
        <f>IF(G83="","",VLOOKUP(G83,WMS!$E$3:$U$487,17,0))</f>
        <v>A20-201</v>
      </c>
      <c r="O83" s="28">
        <f t="shared" si="15"/>
        <v>2.1</v>
      </c>
      <c r="P83" s="28">
        <f t="shared" si="16"/>
        <v>0.012</v>
      </c>
      <c r="Q83" s="25" t="str">
        <f>IF(G83="","",VLOOKUP(G83,WMS!$E$3:$G$487,2,FALSE))</f>
        <v>KAS18081003</v>
      </c>
      <c r="R83" s="25" t="str">
        <f>IF(G83="","",VLOOKUP(G83,WMS!$E$3:$G$487,3,FALSE))</f>
        <v>KAS18008100306</v>
      </c>
      <c r="S83" s="17" t="str">
        <f>IF(R83="","",VLOOKUP(R83,CUSTOMS!$E$3:$N$796,2,FALSE))</f>
        <v>3926909090</v>
      </c>
      <c r="T83" s="17" t="str">
        <f>IF(R83="","",VLOOKUP(R83,CUSTOMS!$E$3:$N$796,3,FALSE))</f>
        <v>手机套</v>
      </c>
      <c r="U83" s="18">
        <f t="shared" si="17"/>
        <v>30</v>
      </c>
      <c r="V83" s="18" t="str">
        <f>IF(R83="","",VLOOKUP(R83,CUSTOMS!$E$3:$N$796,5,FALSE))</f>
        <v>个</v>
      </c>
      <c r="W83" s="32">
        <f>IF(R83="","",VLOOKUP(R83,CUSTOMS!$E$3:$N$796,6,FALSE))</f>
        <v>2.53</v>
      </c>
      <c r="X83" s="32">
        <f t="shared" si="18"/>
        <v>75.9</v>
      </c>
      <c r="Y83" s="18" t="str">
        <f>IF(R83="","",VLOOKUP(R83,CUSTOMS!$E$3:$N$796,8,FALSE))</f>
        <v>美元</v>
      </c>
      <c r="Z83" s="18" t="str">
        <f>IF(R83="","",VLOOKUP(R83,CUSTOMS!$E$3:$N$796,9,FALSE))</f>
        <v>中国</v>
      </c>
      <c r="AA83" s="18" t="str">
        <f>IF(R83="","",VLOOKUP(R83,CUSTOMS!$E$3:$N$796,10,FALSE))</f>
        <v>中国</v>
      </c>
      <c r="AB83" s="32">
        <f>IF(R83="","",VLOOKUP(G83,WMS!$E$3:$T$487,15,FALSE))</f>
        <v>0.1</v>
      </c>
      <c r="AC83" s="32">
        <f t="shared" si="19"/>
        <v>3</v>
      </c>
      <c r="AD83" s="32" t="str">
        <f>IF(S83="","",VLOOKUP(S83,海关监管条件!$A$1:$B$2000,2,FALSE))</f>
        <v>无</v>
      </c>
    </row>
    <row r="84" spans="1:30">
      <c r="A84" s="2">
        <v>43412</v>
      </c>
      <c r="B84" s="2">
        <v>43413</v>
      </c>
      <c r="C84" s="2" t="s">
        <v>4967</v>
      </c>
      <c r="D84" s="19" t="s">
        <v>187</v>
      </c>
      <c r="E84" s="19" t="s">
        <v>3273</v>
      </c>
      <c r="F84" s="19">
        <v>42171416</v>
      </c>
      <c r="G84" s="17" t="str">
        <f t="shared" si="13"/>
        <v>KG-ARI-1808-00019-00385/42171416</v>
      </c>
      <c r="H84" s="18">
        <f>IF(G84="","",VLOOKUP(G84,WMS!$E$3:$Q$487,7,FALSE))</f>
        <v>6</v>
      </c>
      <c r="I84" s="18">
        <f>IF(G84="","",VLOOKUP(G84,WMS!$E$3:$Q$487,8,FALSE))</f>
        <v>1.35</v>
      </c>
      <c r="J84" s="18">
        <f>IF(G84="","",VLOOKUP(G84,WMS!$E$3:$Q$487,13,FALSE))</f>
        <v>0.025</v>
      </c>
      <c r="K84" s="25" t="b">
        <f t="shared" si="14"/>
        <v>1</v>
      </c>
      <c r="L84" s="7">
        <v>8</v>
      </c>
      <c r="M84" s="26">
        <f>IF(G84="","",VLOOKUP(G84,WMS!$E$3:$U$487,7,0)*L84)</f>
        <v>48</v>
      </c>
      <c r="N84" s="27" t="str">
        <f>IF(G84="","",VLOOKUP(G84,WMS!$E$3:$U$487,17,0))</f>
        <v>A20-301</v>
      </c>
      <c r="O84" s="28">
        <f t="shared" si="15"/>
        <v>10.8</v>
      </c>
      <c r="P84" s="28">
        <f t="shared" si="16"/>
        <v>0.2</v>
      </c>
      <c r="Q84" s="25" t="str">
        <f>IF(G84="","",VLOOKUP(G84,WMS!$E$3:$G$487,2,FALSE))</f>
        <v>KAS18081003</v>
      </c>
      <c r="R84" s="25" t="str">
        <f>IF(G84="","",VLOOKUP(G84,WMS!$E$3:$G$487,3,FALSE))</f>
        <v>KAS18008100325</v>
      </c>
      <c r="S84" s="17" t="str">
        <f>IF(R84="","",VLOOKUP(R84,CUSTOMS!$E$3:$N$796,2,FALSE))</f>
        <v>8518300000</v>
      </c>
      <c r="T84" s="17" t="str">
        <f>IF(R84="","",VLOOKUP(R84,CUSTOMS!$E$3:$N$796,3,FALSE))</f>
        <v>耳机</v>
      </c>
      <c r="U84" s="18">
        <f t="shared" si="17"/>
        <v>48</v>
      </c>
      <c r="V84" s="18" t="str">
        <f>IF(R84="","",VLOOKUP(R84,CUSTOMS!$E$3:$N$796,5,FALSE))</f>
        <v>个</v>
      </c>
      <c r="W84" s="32">
        <f>IF(R84="","",VLOOKUP(R84,CUSTOMS!$E$3:$N$796,6,FALSE))</f>
        <v>2.7198</v>
      </c>
      <c r="X84" s="32">
        <f t="shared" si="18"/>
        <v>130.5504</v>
      </c>
      <c r="Y84" s="18" t="str">
        <f>IF(R84="","",VLOOKUP(R84,CUSTOMS!$E$3:$N$796,8,FALSE))</f>
        <v>美元</v>
      </c>
      <c r="Z84" s="18" t="str">
        <f>IF(R84="","",VLOOKUP(R84,CUSTOMS!$E$3:$N$796,9,FALSE))</f>
        <v>中国</v>
      </c>
      <c r="AA84" s="18" t="str">
        <f>IF(R84="","",VLOOKUP(R84,CUSTOMS!$E$3:$N$796,10,FALSE))</f>
        <v>中国</v>
      </c>
      <c r="AB84" s="32">
        <f>IF(R84="","",VLOOKUP(G84,WMS!$E$3:$T$487,15,FALSE))</f>
        <v>0.219</v>
      </c>
      <c r="AC84" s="32">
        <f t="shared" si="19"/>
        <v>10.512</v>
      </c>
      <c r="AD84" s="32" t="str">
        <f>IF(S84="","",VLOOKUP(S84,海关监管条件!$A$1:$B$2000,2,FALSE))</f>
        <v>无 </v>
      </c>
    </row>
    <row r="85" spans="1:30">
      <c r="A85" s="2">
        <v>43412</v>
      </c>
      <c r="B85" s="2">
        <v>43413</v>
      </c>
      <c r="C85" s="2" t="s">
        <v>4967</v>
      </c>
      <c r="D85" s="19" t="s">
        <v>187</v>
      </c>
      <c r="E85" s="19" t="s">
        <v>3273</v>
      </c>
      <c r="F85" s="19">
        <v>42300434</v>
      </c>
      <c r="G85" s="17" t="str">
        <f t="shared" si="13"/>
        <v>KG-ARI-1808-00019-00385/42300434</v>
      </c>
      <c r="H85" s="18">
        <f>IF(G85="","",VLOOKUP(G85,WMS!$E$3:$Q$487,7,FALSE))</f>
        <v>12</v>
      </c>
      <c r="I85" s="18">
        <f>IF(G85="","",VLOOKUP(G85,WMS!$E$3:$Q$487,8,FALSE))</f>
        <v>0.5</v>
      </c>
      <c r="J85" s="18">
        <f>IF(G85="","",VLOOKUP(G85,WMS!$E$3:$Q$487,13,FALSE))</f>
        <v>0.005</v>
      </c>
      <c r="K85" s="25" t="b">
        <f t="shared" si="14"/>
        <v>1</v>
      </c>
      <c r="L85" s="7">
        <v>7</v>
      </c>
      <c r="M85" s="26">
        <f>IF(G85="","",VLOOKUP(G85,WMS!$E$3:$U$487,7,0)*L85)</f>
        <v>84</v>
      </c>
      <c r="N85" s="27" t="str">
        <f>IF(G85="","",VLOOKUP(G85,WMS!$E$3:$U$487,17,0))</f>
        <v>A18-202</v>
      </c>
      <c r="O85" s="28">
        <f t="shared" si="15"/>
        <v>3.5</v>
      </c>
      <c r="P85" s="28">
        <f t="shared" si="16"/>
        <v>0.035</v>
      </c>
      <c r="Q85" s="25" t="str">
        <f>IF(G85="","",VLOOKUP(G85,WMS!$E$3:$G$487,2,FALSE))</f>
        <v>KAS18081003</v>
      </c>
      <c r="R85" s="25" t="str">
        <f>IF(G85="","",VLOOKUP(G85,WMS!$E$3:$G$487,3,FALSE))</f>
        <v>KAS18008100324</v>
      </c>
      <c r="S85" s="17" t="str">
        <f>IF(R85="","",VLOOKUP(R85,CUSTOMS!$E$3:$N$796,2,FALSE))</f>
        <v>8518300000</v>
      </c>
      <c r="T85" s="17" t="str">
        <f>IF(R85="","",VLOOKUP(R85,CUSTOMS!$E$3:$N$796,3,FALSE))</f>
        <v>耳塞</v>
      </c>
      <c r="U85" s="18">
        <f t="shared" si="17"/>
        <v>84</v>
      </c>
      <c r="V85" s="18" t="str">
        <f>IF(R85="","",VLOOKUP(R85,CUSTOMS!$E$3:$N$796,5,FALSE))</f>
        <v>个</v>
      </c>
      <c r="W85" s="32">
        <f>IF(R85="","",VLOOKUP(R85,CUSTOMS!$E$3:$N$796,6,FALSE))</f>
        <v>1.4163</v>
      </c>
      <c r="X85" s="32">
        <f t="shared" si="18"/>
        <v>118.9692</v>
      </c>
      <c r="Y85" s="18" t="str">
        <f>IF(R85="","",VLOOKUP(R85,CUSTOMS!$E$3:$N$796,8,FALSE))</f>
        <v>美元</v>
      </c>
      <c r="Z85" s="18" t="str">
        <f>IF(R85="","",VLOOKUP(R85,CUSTOMS!$E$3:$N$796,9,FALSE))</f>
        <v>中国</v>
      </c>
      <c r="AA85" s="18" t="str">
        <f>IF(R85="","",VLOOKUP(R85,CUSTOMS!$E$3:$N$796,10,FALSE))</f>
        <v>中国</v>
      </c>
      <c r="AB85" s="32">
        <f>IF(R85="","",VLOOKUP(G85,WMS!$E$3:$T$487,15,FALSE))</f>
        <v>0.028</v>
      </c>
      <c r="AC85" s="32">
        <f t="shared" si="19"/>
        <v>2.352</v>
      </c>
      <c r="AD85" s="32" t="str">
        <f>IF(S85="","",VLOOKUP(S85,海关监管条件!$A$1:$B$2000,2,FALSE))</f>
        <v>无 </v>
      </c>
    </row>
    <row r="86" spans="1:30">
      <c r="A86" s="2">
        <v>43412</v>
      </c>
      <c r="B86" s="2">
        <v>43413</v>
      </c>
      <c r="C86" s="2" t="s">
        <v>4967</v>
      </c>
      <c r="D86" s="19" t="s">
        <v>187</v>
      </c>
      <c r="E86" s="19" t="s">
        <v>3273</v>
      </c>
      <c r="F86" s="19">
        <v>42568612</v>
      </c>
      <c r="G86" s="17" t="str">
        <f t="shared" si="13"/>
        <v>KG-ARI-1808-00019-00385/42568612</v>
      </c>
      <c r="H86" s="18">
        <f>IF(G86="","",VLOOKUP(G86,WMS!$E$3:$Q$487,7,FALSE))</f>
        <v>12</v>
      </c>
      <c r="I86" s="18">
        <f>IF(G86="","",VLOOKUP(G86,WMS!$E$3:$Q$487,8,FALSE))</f>
        <v>0.68</v>
      </c>
      <c r="J86" s="18">
        <f>IF(G86="","",VLOOKUP(G86,WMS!$E$3:$Q$487,13,FALSE))</f>
        <v>0.009</v>
      </c>
      <c r="K86" s="25" t="b">
        <f t="shared" si="14"/>
        <v>1</v>
      </c>
      <c r="L86" s="7">
        <v>3</v>
      </c>
      <c r="M86" s="26">
        <f>IF(G86="","",VLOOKUP(G86,WMS!$E$3:$U$487,7,0)*L86)</f>
        <v>36</v>
      </c>
      <c r="N86" s="27" t="str">
        <f>IF(G86="","",VLOOKUP(G86,WMS!$E$3:$U$487,17,0))</f>
        <v>A18-102</v>
      </c>
      <c r="O86" s="28">
        <f t="shared" si="15"/>
        <v>2.04</v>
      </c>
      <c r="P86" s="28">
        <f t="shared" si="16"/>
        <v>0.027</v>
      </c>
      <c r="Q86" s="25" t="str">
        <f>IF(G86="","",VLOOKUP(G86,WMS!$E$3:$G$487,2,FALSE))</f>
        <v>KAS18081003</v>
      </c>
      <c r="R86" s="25" t="str">
        <f>IF(G86="","",VLOOKUP(G86,WMS!$E$3:$G$487,3,FALSE))</f>
        <v>KAS18008100324</v>
      </c>
      <c r="S86" s="17" t="str">
        <f>IF(R86="","",VLOOKUP(R86,CUSTOMS!$E$3:$N$796,2,FALSE))</f>
        <v>8518300000</v>
      </c>
      <c r="T86" s="17" t="str">
        <f>IF(R86="","",VLOOKUP(R86,CUSTOMS!$E$3:$N$796,3,FALSE))</f>
        <v>耳塞</v>
      </c>
      <c r="U86" s="18">
        <f t="shared" si="17"/>
        <v>36</v>
      </c>
      <c r="V86" s="18" t="str">
        <f>IF(R86="","",VLOOKUP(R86,CUSTOMS!$E$3:$N$796,5,FALSE))</f>
        <v>个</v>
      </c>
      <c r="W86" s="32">
        <f>IF(R86="","",VLOOKUP(R86,CUSTOMS!$E$3:$N$796,6,FALSE))</f>
        <v>1.4163</v>
      </c>
      <c r="X86" s="32">
        <f t="shared" si="18"/>
        <v>50.9868</v>
      </c>
      <c r="Y86" s="18" t="str">
        <f>IF(R86="","",VLOOKUP(R86,CUSTOMS!$E$3:$N$796,8,FALSE))</f>
        <v>美元</v>
      </c>
      <c r="Z86" s="18" t="str">
        <f>IF(R86="","",VLOOKUP(R86,CUSTOMS!$E$3:$N$796,9,FALSE))</f>
        <v>中国</v>
      </c>
      <c r="AA86" s="18" t="str">
        <f>IF(R86="","",VLOOKUP(R86,CUSTOMS!$E$3:$N$796,10,FALSE))</f>
        <v>中国</v>
      </c>
      <c r="AB86" s="32">
        <f>IF(R86="","",VLOOKUP(G86,WMS!$E$3:$T$487,15,FALSE))</f>
        <v>0.044</v>
      </c>
      <c r="AC86" s="32">
        <f t="shared" si="19"/>
        <v>1.584</v>
      </c>
      <c r="AD86" s="32" t="str">
        <f>IF(S86="","",VLOOKUP(S86,海关监管条件!$A$1:$B$2000,2,FALSE))</f>
        <v>无 </v>
      </c>
    </row>
    <row r="87" spans="1:30">
      <c r="A87" s="2">
        <v>43412</v>
      </c>
      <c r="B87" s="2">
        <v>43413</v>
      </c>
      <c r="C87" s="2" t="s">
        <v>4967</v>
      </c>
      <c r="D87" s="19" t="s">
        <v>187</v>
      </c>
      <c r="E87" s="19" t="s">
        <v>3273</v>
      </c>
      <c r="F87" s="19">
        <v>42568674</v>
      </c>
      <c r="G87" s="17" t="str">
        <f t="shared" si="13"/>
        <v>KG-ARI-1808-00019-00385/42568674</v>
      </c>
      <c r="H87" s="18">
        <f>IF(G87="","",VLOOKUP(G87,WMS!$E$3:$Q$487,7,FALSE))</f>
        <v>12</v>
      </c>
      <c r="I87" s="18">
        <f>IF(G87="","",VLOOKUP(G87,WMS!$E$3:$Q$487,8,FALSE))</f>
        <v>0.65</v>
      </c>
      <c r="J87" s="18">
        <f>IF(G87="","",VLOOKUP(G87,WMS!$E$3:$Q$487,13,FALSE))</f>
        <v>0.009</v>
      </c>
      <c r="K87" s="25" t="b">
        <f t="shared" si="14"/>
        <v>1</v>
      </c>
      <c r="L87" s="7">
        <v>3</v>
      </c>
      <c r="M87" s="26">
        <f>IF(G87="","",VLOOKUP(G87,WMS!$E$3:$U$487,7,0)*L87)</f>
        <v>36</v>
      </c>
      <c r="N87" s="27" t="str">
        <f>IF(G87="","",VLOOKUP(G87,WMS!$E$3:$U$487,17,0))</f>
        <v>A18-302</v>
      </c>
      <c r="O87" s="28">
        <f t="shared" si="15"/>
        <v>1.95</v>
      </c>
      <c r="P87" s="28">
        <f t="shared" si="16"/>
        <v>0.027</v>
      </c>
      <c r="Q87" s="25" t="str">
        <f>IF(G87="","",VLOOKUP(G87,WMS!$E$3:$G$487,2,FALSE))</f>
        <v>KAS18081003</v>
      </c>
      <c r="R87" s="25" t="str">
        <f>IF(G87="","",VLOOKUP(G87,WMS!$E$3:$G$487,3,FALSE))</f>
        <v>KAS18008100324</v>
      </c>
      <c r="S87" s="17" t="str">
        <f>IF(R87="","",VLOOKUP(R87,CUSTOMS!$E$3:$N$796,2,FALSE))</f>
        <v>8518300000</v>
      </c>
      <c r="T87" s="17" t="str">
        <f>IF(R87="","",VLOOKUP(R87,CUSTOMS!$E$3:$N$796,3,FALSE))</f>
        <v>耳塞</v>
      </c>
      <c r="U87" s="18">
        <f t="shared" si="17"/>
        <v>36</v>
      </c>
      <c r="V87" s="18" t="str">
        <f>IF(R87="","",VLOOKUP(R87,CUSTOMS!$E$3:$N$796,5,FALSE))</f>
        <v>个</v>
      </c>
      <c r="W87" s="32">
        <f>IF(R87="","",VLOOKUP(R87,CUSTOMS!$E$3:$N$796,6,FALSE))</f>
        <v>1.4163</v>
      </c>
      <c r="X87" s="32">
        <f t="shared" si="18"/>
        <v>50.9868</v>
      </c>
      <c r="Y87" s="18" t="str">
        <f>IF(R87="","",VLOOKUP(R87,CUSTOMS!$E$3:$N$796,8,FALSE))</f>
        <v>美元</v>
      </c>
      <c r="Z87" s="18" t="str">
        <f>IF(R87="","",VLOOKUP(R87,CUSTOMS!$E$3:$N$796,9,FALSE))</f>
        <v>中国</v>
      </c>
      <c r="AA87" s="18" t="str">
        <f>IF(R87="","",VLOOKUP(R87,CUSTOMS!$E$3:$N$796,10,FALSE))</f>
        <v>中国</v>
      </c>
      <c r="AB87" s="32">
        <f>IF(R87="","",VLOOKUP(G87,WMS!$E$3:$T$487,15,FALSE))</f>
        <v>0.044</v>
      </c>
      <c r="AC87" s="32">
        <f t="shared" si="19"/>
        <v>1.584</v>
      </c>
      <c r="AD87" s="32" t="str">
        <f>IF(S87="","",VLOOKUP(S87,海关监管条件!$A$1:$B$2000,2,FALSE))</f>
        <v>无 </v>
      </c>
    </row>
    <row r="88" spans="1:30">
      <c r="A88" s="2">
        <v>43412</v>
      </c>
      <c r="B88" s="2">
        <v>43413</v>
      </c>
      <c r="C88" s="2" t="s">
        <v>4967</v>
      </c>
      <c r="D88" s="19" t="s">
        <v>187</v>
      </c>
      <c r="E88" s="19" t="s">
        <v>3273</v>
      </c>
      <c r="F88" s="19">
        <v>42605522</v>
      </c>
      <c r="G88" s="17" t="str">
        <f t="shared" si="13"/>
        <v>KG-ARI-1808-00019-00385/42605522</v>
      </c>
      <c r="H88" s="18">
        <f>IF(G88="","",VLOOKUP(G88,WMS!$E$3:$Q$487,7,FALSE))</f>
        <v>6</v>
      </c>
      <c r="I88" s="18">
        <f>IF(G88="","",VLOOKUP(G88,WMS!$E$3:$Q$487,8,FALSE))</f>
        <v>1.7</v>
      </c>
      <c r="J88" s="18">
        <f>IF(G88="","",VLOOKUP(G88,WMS!$E$3:$Q$487,13,FALSE))</f>
        <v>0.03</v>
      </c>
      <c r="K88" s="25" t="b">
        <f t="shared" si="14"/>
        <v>1</v>
      </c>
      <c r="L88" s="7">
        <v>6</v>
      </c>
      <c r="M88" s="26">
        <f>IF(G88="","",VLOOKUP(G88,WMS!$E$3:$U$487,7,0)*L88)</f>
        <v>36</v>
      </c>
      <c r="N88" s="27" t="str">
        <f>IF(G88="","",VLOOKUP(G88,WMS!$E$3:$U$487,17,0))</f>
        <v>A20-301</v>
      </c>
      <c r="O88" s="28">
        <f t="shared" si="15"/>
        <v>10.2</v>
      </c>
      <c r="P88" s="28">
        <f t="shared" si="16"/>
        <v>0.18</v>
      </c>
      <c r="Q88" s="25" t="str">
        <f>IF(G88="","",VLOOKUP(G88,WMS!$E$3:$G$487,2,FALSE))</f>
        <v>KAS18081003</v>
      </c>
      <c r="R88" s="25" t="str">
        <f>IF(G88="","",VLOOKUP(G88,WMS!$E$3:$G$487,3,FALSE))</f>
        <v>KAS18008100323</v>
      </c>
      <c r="S88" s="17" t="str">
        <f>IF(R88="","",VLOOKUP(R88,CUSTOMS!$E$3:$N$796,2,FALSE))</f>
        <v>8518300000</v>
      </c>
      <c r="T88" s="17" t="str">
        <f>IF(R88="","",VLOOKUP(R88,CUSTOMS!$E$3:$N$796,3,FALSE))</f>
        <v>耳机</v>
      </c>
      <c r="U88" s="18">
        <f t="shared" si="17"/>
        <v>36</v>
      </c>
      <c r="V88" s="18" t="str">
        <f>IF(R88="","",VLOOKUP(R88,CUSTOMS!$E$3:$N$796,5,FALSE))</f>
        <v>个</v>
      </c>
      <c r="W88" s="32">
        <f>IF(R88="","",VLOOKUP(R88,CUSTOMS!$E$3:$N$796,6,FALSE))</f>
        <v>3.3</v>
      </c>
      <c r="X88" s="32">
        <f t="shared" si="18"/>
        <v>118.8</v>
      </c>
      <c r="Y88" s="18" t="str">
        <f>IF(R88="","",VLOOKUP(R88,CUSTOMS!$E$3:$N$796,8,FALSE))</f>
        <v>美元</v>
      </c>
      <c r="Z88" s="18" t="str">
        <f>IF(R88="","",VLOOKUP(R88,CUSTOMS!$E$3:$N$796,9,FALSE))</f>
        <v>中国</v>
      </c>
      <c r="AA88" s="18" t="str">
        <f>IF(R88="","",VLOOKUP(R88,CUSTOMS!$E$3:$N$796,10,FALSE))</f>
        <v>中国</v>
      </c>
      <c r="AB88" s="32">
        <f>IF(R88="","",VLOOKUP(G88,WMS!$E$3:$T$487,15,FALSE))</f>
        <v>0.203</v>
      </c>
      <c r="AC88" s="32">
        <f t="shared" si="19"/>
        <v>7.308</v>
      </c>
      <c r="AD88" s="32" t="str">
        <f>IF(S88="","",VLOOKUP(S88,海关监管条件!$A$1:$B$2000,2,FALSE))</f>
        <v>无 </v>
      </c>
    </row>
    <row r="89" spans="1:30">
      <c r="A89" s="2">
        <v>43412</v>
      </c>
      <c r="B89" s="2">
        <v>43413</v>
      </c>
      <c r="C89" s="2" t="s">
        <v>4967</v>
      </c>
      <c r="D89" s="19" t="s">
        <v>296</v>
      </c>
      <c r="E89" s="19" t="s">
        <v>3346</v>
      </c>
      <c r="F89" s="19">
        <v>42636021</v>
      </c>
      <c r="G89" s="17" t="str">
        <f t="shared" ref="G89:G126" si="20">IF(F89="","",E89&amp;"/"&amp;F89)</f>
        <v>KG-ARI-1808-00019-00386/42636021</v>
      </c>
      <c r="H89" s="18">
        <f>IF(G89="","",VLOOKUP(G89,WMS!$E$3:$Q$487,7,FALSE))</f>
        <v>6</v>
      </c>
      <c r="I89" s="18">
        <f>IF(G89="","",VLOOKUP(G89,WMS!$E$3:$Q$487,8,FALSE))</f>
        <v>2.1</v>
      </c>
      <c r="J89" s="18">
        <f>IF(G89="","",VLOOKUP(G89,WMS!$E$3:$Q$487,13,FALSE))</f>
        <v>0.048</v>
      </c>
      <c r="K89" s="25" t="b">
        <f t="shared" si="14"/>
        <v>1</v>
      </c>
      <c r="L89" s="7">
        <v>7</v>
      </c>
      <c r="M89" s="26">
        <f>IF(G89="","",VLOOKUP(G89,WMS!$E$3:$U$487,7,0)*L89)</f>
        <v>42</v>
      </c>
      <c r="N89" s="27" t="str">
        <f>IF(G89="","",VLOOKUP(G89,WMS!$E$3:$U$487,17,0))</f>
        <v>A18-104</v>
      </c>
      <c r="O89" s="28">
        <f t="shared" si="15"/>
        <v>14.7</v>
      </c>
      <c r="P89" s="28">
        <f t="shared" si="16"/>
        <v>0.336</v>
      </c>
      <c r="Q89" s="25" t="str">
        <f>IF(G89="","",VLOOKUP(G89,WMS!$E$3:$G$487,2,FALSE))</f>
        <v>KAS18101201</v>
      </c>
      <c r="R89" s="25" t="str">
        <f>IF(G89="","",VLOOKUP(G89,WMS!$E$3:$G$487,3,FALSE))</f>
        <v>KAS1810120106</v>
      </c>
      <c r="S89" s="17" t="str">
        <f>IF(R89="","",VLOOKUP(R89,CUSTOMS!$E$3:$N$796,2,FALSE))</f>
        <v>8518300000</v>
      </c>
      <c r="T89" s="17" t="str">
        <f>IF(R89="","",VLOOKUP(R89,CUSTOMS!$E$3:$N$796,3,FALSE))</f>
        <v>耳机</v>
      </c>
      <c r="U89" s="18">
        <f t="shared" si="17"/>
        <v>42</v>
      </c>
      <c r="V89" s="18" t="str">
        <f>IF(R89="","",VLOOKUP(R89,CUSTOMS!$E$3:$N$796,5,FALSE))</f>
        <v>个</v>
      </c>
      <c r="W89" s="32">
        <f>IF(R89="","",VLOOKUP(R89,CUSTOMS!$E$3:$N$796,6,FALSE))</f>
        <v>5</v>
      </c>
      <c r="X89" s="32">
        <f t="shared" si="18"/>
        <v>210</v>
      </c>
      <c r="Y89" s="18" t="str">
        <f>IF(R89="","",VLOOKUP(R89,CUSTOMS!$E$3:$N$796,8,FALSE))</f>
        <v>美元</v>
      </c>
      <c r="Z89" s="18" t="str">
        <f>IF(R89="","",VLOOKUP(R89,CUSTOMS!$E$3:$N$796,9,FALSE))</f>
        <v>中国</v>
      </c>
      <c r="AA89" s="18" t="str">
        <f>IF(R89="","",VLOOKUP(R89,CUSTOMS!$E$3:$N$796,10,FALSE))</f>
        <v>中国</v>
      </c>
      <c r="AB89" s="32">
        <f>IF(R89="","",VLOOKUP(G89,WMS!$E$3:$T$487,15,FALSE))</f>
        <v>0.34</v>
      </c>
      <c r="AC89" s="32">
        <f t="shared" si="19"/>
        <v>14.28</v>
      </c>
      <c r="AD89" s="32" t="str">
        <f>IF(S89="","",VLOOKUP(S89,海关监管条件!$A$1:$B$2000,2,FALSE))</f>
        <v>无 </v>
      </c>
    </row>
    <row r="90" spans="1:30">
      <c r="A90" s="2">
        <v>43412</v>
      </c>
      <c r="B90" s="2">
        <v>43413</v>
      </c>
      <c r="C90" s="2" t="s">
        <v>4967</v>
      </c>
      <c r="D90" s="19" t="s">
        <v>187</v>
      </c>
      <c r="E90" s="19" t="s">
        <v>3283</v>
      </c>
      <c r="F90" s="19">
        <v>42242154</v>
      </c>
      <c r="G90" s="17" t="str">
        <f t="shared" si="20"/>
        <v>KG-ARI-1808-00019-00394/42242154</v>
      </c>
      <c r="H90" s="18">
        <f>IF(G90="","",VLOOKUP(G90,WMS!$E$3:$Q$487,7,FALSE))</f>
        <v>15</v>
      </c>
      <c r="I90" s="18">
        <f>IF(G90="","",VLOOKUP(G90,WMS!$E$3:$Q$487,8,FALSE))</f>
        <v>0.4</v>
      </c>
      <c r="J90" s="18">
        <f>IF(G90="","",VLOOKUP(G90,WMS!$E$3:$Q$487,13,FALSE))</f>
        <v>0.004</v>
      </c>
      <c r="K90" s="25" t="b">
        <f t="shared" si="14"/>
        <v>1</v>
      </c>
      <c r="L90" s="7">
        <v>2</v>
      </c>
      <c r="M90" s="26">
        <f>IF(G90="","",VLOOKUP(G90,WMS!$E$3:$U$487,7,0)*L90)</f>
        <v>30</v>
      </c>
      <c r="N90" s="27" t="str">
        <f>IF(G90="","",VLOOKUP(G90,WMS!$E$3:$U$487,17,0))</f>
        <v>A20-203</v>
      </c>
      <c r="O90" s="28">
        <f t="shared" si="15"/>
        <v>0.8</v>
      </c>
      <c r="P90" s="28">
        <f t="shared" si="16"/>
        <v>0.008</v>
      </c>
      <c r="Q90" s="25" t="str">
        <f>IF(G90="","",VLOOKUP(G90,WMS!$E$3:$G$487,2,FALSE))</f>
        <v>KAS18081003</v>
      </c>
      <c r="R90" s="25" t="str">
        <f>IF(G90="","",VLOOKUP(G90,WMS!$E$3:$G$487,3,FALSE))</f>
        <v>KAS18008100358</v>
      </c>
      <c r="S90" s="17" t="str">
        <f>IF(R90="","",VLOOKUP(R90,CUSTOMS!$E$3:$N$796,2,FALSE))</f>
        <v>3926909090</v>
      </c>
      <c r="T90" s="17" t="str">
        <f>IF(R90="","",VLOOKUP(R90,CUSTOMS!$E$3:$N$796,3,FALSE))</f>
        <v>塑胶手机保护壳</v>
      </c>
      <c r="U90" s="18">
        <f t="shared" si="17"/>
        <v>30</v>
      </c>
      <c r="V90" s="18" t="str">
        <f>IF(R90="","",VLOOKUP(R90,CUSTOMS!$E$3:$N$796,5,FALSE))</f>
        <v>个</v>
      </c>
      <c r="W90" s="32">
        <f>IF(R90="","",VLOOKUP(R90,CUSTOMS!$E$3:$N$796,6,FALSE))</f>
        <v>0.6411</v>
      </c>
      <c r="X90" s="32">
        <f t="shared" si="18"/>
        <v>19.233</v>
      </c>
      <c r="Y90" s="18" t="str">
        <f>IF(R90="","",VLOOKUP(R90,CUSTOMS!$E$3:$N$796,8,FALSE))</f>
        <v>美元</v>
      </c>
      <c r="Z90" s="18" t="str">
        <f>IF(R90="","",VLOOKUP(R90,CUSTOMS!$E$3:$N$796,9,FALSE))</f>
        <v>中国</v>
      </c>
      <c r="AA90" s="18" t="str">
        <f>IF(R90="","",VLOOKUP(R90,CUSTOMS!$E$3:$N$796,10,FALSE))</f>
        <v>中国</v>
      </c>
      <c r="AB90" s="32">
        <f>IF(R90="","",VLOOKUP(G90,WMS!$E$3:$T$487,15,FALSE))</f>
        <v>0.0269487179487179</v>
      </c>
      <c r="AC90" s="32">
        <f t="shared" si="19"/>
        <v>0.808461538461537</v>
      </c>
      <c r="AD90" s="32" t="str">
        <f>IF(S90="","",VLOOKUP(S90,海关监管条件!$A$1:$B$2000,2,FALSE))</f>
        <v>无</v>
      </c>
    </row>
    <row r="91" spans="1:30">
      <c r="A91" s="2">
        <v>43412</v>
      </c>
      <c r="B91" s="2">
        <v>43413</v>
      </c>
      <c r="C91" s="2" t="s">
        <v>4967</v>
      </c>
      <c r="D91" s="19" t="s">
        <v>187</v>
      </c>
      <c r="E91" s="19" t="s">
        <v>3283</v>
      </c>
      <c r="F91" s="19">
        <v>42571452</v>
      </c>
      <c r="G91" s="17" t="str">
        <f t="shared" si="20"/>
        <v>KG-ARI-1808-00019-00394/42571452</v>
      </c>
      <c r="H91" s="18">
        <f>IF(G91="","",VLOOKUP(G91,WMS!$E$3:$Q$487,7,FALSE))</f>
        <v>15</v>
      </c>
      <c r="I91" s="18">
        <f>IF(G91="","",VLOOKUP(G91,WMS!$E$3:$Q$487,8,FALSE))</f>
        <v>0.5</v>
      </c>
      <c r="J91" s="18">
        <f>IF(G91="","",VLOOKUP(G91,WMS!$E$3:$Q$487,13,FALSE))</f>
        <v>0.004</v>
      </c>
      <c r="K91" s="25" t="b">
        <f t="shared" si="14"/>
        <v>1</v>
      </c>
      <c r="L91" s="7">
        <v>2</v>
      </c>
      <c r="M91" s="26">
        <f>IF(G91="","",VLOOKUP(G91,WMS!$E$3:$U$487,7,0)*L91)</f>
        <v>30</v>
      </c>
      <c r="N91" s="27" t="str">
        <f>IF(G91="","",VLOOKUP(G91,WMS!$E$3:$U$487,17,0))</f>
        <v>A20-203</v>
      </c>
      <c r="O91" s="28">
        <f t="shared" si="15"/>
        <v>1</v>
      </c>
      <c r="P91" s="28">
        <f t="shared" si="16"/>
        <v>0.008</v>
      </c>
      <c r="Q91" s="25" t="str">
        <f>IF(G91="","",VLOOKUP(G91,WMS!$E$3:$G$487,2,FALSE))</f>
        <v>KAS18081003</v>
      </c>
      <c r="R91" s="25" t="str">
        <f>IF(G91="","",VLOOKUP(G91,WMS!$E$3:$G$487,3,FALSE))</f>
        <v>KAS18008100358</v>
      </c>
      <c r="S91" s="17" t="str">
        <f>IF(R91="","",VLOOKUP(R91,CUSTOMS!$E$3:$N$796,2,FALSE))</f>
        <v>3926909090</v>
      </c>
      <c r="T91" s="17" t="str">
        <f>IF(R91="","",VLOOKUP(R91,CUSTOMS!$E$3:$N$796,3,FALSE))</f>
        <v>塑胶手机保护壳</v>
      </c>
      <c r="U91" s="18">
        <f t="shared" si="17"/>
        <v>30</v>
      </c>
      <c r="V91" s="18" t="str">
        <f>IF(R91="","",VLOOKUP(R91,CUSTOMS!$E$3:$N$796,5,FALSE))</f>
        <v>个</v>
      </c>
      <c r="W91" s="32">
        <f>IF(R91="","",VLOOKUP(R91,CUSTOMS!$E$3:$N$796,6,FALSE))</f>
        <v>0.6411</v>
      </c>
      <c r="X91" s="32">
        <f t="shared" si="18"/>
        <v>19.233</v>
      </c>
      <c r="Y91" s="18" t="str">
        <f>IF(R91="","",VLOOKUP(R91,CUSTOMS!$E$3:$N$796,8,FALSE))</f>
        <v>美元</v>
      </c>
      <c r="Z91" s="18" t="str">
        <f>IF(R91="","",VLOOKUP(R91,CUSTOMS!$E$3:$N$796,9,FALSE))</f>
        <v>中国</v>
      </c>
      <c r="AA91" s="18" t="str">
        <f>IF(R91="","",VLOOKUP(R91,CUSTOMS!$E$3:$N$796,10,FALSE))</f>
        <v>中国</v>
      </c>
      <c r="AB91" s="32">
        <f>IF(R91="","",VLOOKUP(G91,WMS!$E$3:$T$487,15,FALSE))</f>
        <v>0.02695</v>
      </c>
      <c r="AC91" s="32">
        <f t="shared" si="19"/>
        <v>0.8085</v>
      </c>
      <c r="AD91" s="32" t="str">
        <f>IF(S91="","",VLOOKUP(S91,海关监管条件!$A$1:$B$2000,2,FALSE))</f>
        <v>无</v>
      </c>
    </row>
    <row r="92" spans="1:30">
      <c r="A92" s="2">
        <v>43412</v>
      </c>
      <c r="B92" s="2">
        <v>43413</v>
      </c>
      <c r="C92" s="2" t="s">
        <v>4967</v>
      </c>
      <c r="D92" s="19" t="s">
        <v>187</v>
      </c>
      <c r="E92" s="19" t="s">
        <v>3270</v>
      </c>
      <c r="F92" s="19">
        <v>42511656</v>
      </c>
      <c r="G92" s="17" t="str">
        <f t="shared" si="20"/>
        <v>KG-ARI-1808-00019-00489/42511656</v>
      </c>
      <c r="H92" s="18">
        <f>IF(G92="","",VLOOKUP(G92,WMS!$E$3:$Q$487,7,FALSE))</f>
        <v>6</v>
      </c>
      <c r="I92" s="18">
        <f>IF(G92="","",VLOOKUP(G92,WMS!$E$3:$Q$487,8,FALSE))</f>
        <v>2.6</v>
      </c>
      <c r="J92" s="18">
        <f>IF(G92="","",VLOOKUP(G92,WMS!$E$3:$Q$487,13,FALSE))</f>
        <v>0.035</v>
      </c>
      <c r="K92" s="25" t="b">
        <f t="shared" si="14"/>
        <v>1</v>
      </c>
      <c r="L92" s="7">
        <v>7</v>
      </c>
      <c r="M92" s="26">
        <f>IF(G92="","",VLOOKUP(G92,WMS!$E$3:$U$487,7,0)*L92)</f>
        <v>42</v>
      </c>
      <c r="N92" s="27" t="str">
        <f>IF(G92="","",VLOOKUP(G92,WMS!$E$3:$U$487,17,0))</f>
        <v>A18-104、A20</v>
      </c>
      <c r="O92" s="28">
        <f t="shared" si="15"/>
        <v>18.2</v>
      </c>
      <c r="P92" s="28">
        <f t="shared" si="16"/>
        <v>0.245</v>
      </c>
      <c r="Q92" s="25" t="str">
        <f>IF(G92="","",VLOOKUP(G92,WMS!$E$3:$G$487,2,FALSE))</f>
        <v>KAS18081003</v>
      </c>
      <c r="R92" s="25" t="str">
        <f>IF(G92="","",VLOOKUP(G92,WMS!$E$3:$G$487,3,FALSE))</f>
        <v>KAS18008100301</v>
      </c>
      <c r="S92" s="17" t="str">
        <f>IF(R92="","",VLOOKUP(R92,CUSTOMS!$E$3:$N$796,2,FALSE))</f>
        <v>8518300000</v>
      </c>
      <c r="T92" s="17" t="str">
        <f>IF(R92="","",VLOOKUP(R92,CUSTOMS!$E$3:$N$796,3,FALSE))</f>
        <v>耳机</v>
      </c>
      <c r="U92" s="18">
        <f t="shared" si="17"/>
        <v>42</v>
      </c>
      <c r="V92" s="18" t="str">
        <f>IF(R92="","",VLOOKUP(R92,CUSTOMS!$E$3:$N$796,5,FALSE))</f>
        <v>个</v>
      </c>
      <c r="W92" s="32">
        <f>IF(R92="","",VLOOKUP(R92,CUSTOMS!$E$3:$N$796,6,FALSE))</f>
        <v>5.9</v>
      </c>
      <c r="X92" s="32">
        <f t="shared" si="18"/>
        <v>247.8</v>
      </c>
      <c r="Y92" s="18" t="str">
        <f>IF(R92="","",VLOOKUP(R92,CUSTOMS!$E$3:$N$796,8,FALSE))</f>
        <v>美元</v>
      </c>
      <c r="Z92" s="18" t="str">
        <f>IF(R92="","",VLOOKUP(R92,CUSTOMS!$E$3:$N$796,9,FALSE))</f>
        <v>中国</v>
      </c>
      <c r="AA92" s="18" t="str">
        <f>IF(R92="","",VLOOKUP(R92,CUSTOMS!$E$3:$N$796,10,FALSE))</f>
        <v>中国</v>
      </c>
      <c r="AB92" s="32">
        <f>IF(R92="","",VLOOKUP(G92,WMS!$E$3:$T$487,15,FALSE))</f>
        <v>0.421</v>
      </c>
      <c r="AC92" s="32">
        <f t="shared" si="19"/>
        <v>17.682</v>
      </c>
      <c r="AD92" s="32" t="str">
        <f>IF(S92="","",VLOOKUP(S92,海关监管条件!$A$1:$B$2000,2,FALSE))</f>
        <v>无 </v>
      </c>
    </row>
    <row r="93" spans="1:30">
      <c r="A93" s="2">
        <v>43412</v>
      </c>
      <c r="B93" s="2">
        <v>43413</v>
      </c>
      <c r="C93" s="2" t="s">
        <v>4967</v>
      </c>
      <c r="D93" s="19" t="s">
        <v>314</v>
      </c>
      <c r="E93" s="19" t="s">
        <v>3383</v>
      </c>
      <c r="F93" s="19">
        <v>42564010</v>
      </c>
      <c r="G93" s="17" t="str">
        <f t="shared" si="20"/>
        <v>KG-KGT-1808-00016-00693/42564010</v>
      </c>
      <c r="H93" s="18">
        <f>IF(G93="","",VLOOKUP(G93,WMS!$E$3:$Q$487,7,FALSE))</f>
        <v>12</v>
      </c>
      <c r="I93" s="18">
        <f>IF(G93="","",VLOOKUP(G93,WMS!$E$3:$Q$487,8,FALSE))</f>
        <v>6</v>
      </c>
      <c r="J93" s="18">
        <f>IF(G93="","",VLOOKUP(G93,WMS!$E$3:$Q$487,13,FALSE))</f>
        <v>0.017</v>
      </c>
      <c r="K93" s="25" t="b">
        <f t="shared" si="14"/>
        <v>1</v>
      </c>
      <c r="L93" s="7">
        <v>13</v>
      </c>
      <c r="M93" s="26">
        <f>IF(G93="","",VLOOKUP(G93,WMS!$E$3:$U$487,7,0)*L93)</f>
        <v>156</v>
      </c>
      <c r="N93" s="27" t="str">
        <f>IF(G93="","",VLOOKUP(G93,WMS!$E$3:$U$487,17,0))</f>
        <v>B82</v>
      </c>
      <c r="O93" s="28">
        <f t="shared" si="15"/>
        <v>78</v>
      </c>
      <c r="P93" s="28">
        <f t="shared" si="16"/>
        <v>0.221</v>
      </c>
      <c r="Q93" s="25" t="str">
        <f>IF(G93="","",VLOOKUP(G93,WMS!$E$3:$G$487,2,FALSE))</f>
        <v>KAS18103101</v>
      </c>
      <c r="R93" s="25" t="str">
        <f>IF(G93="","",VLOOKUP(G93,WMS!$E$3:$G$487,3,FALSE))</f>
        <v>KAS1810310103</v>
      </c>
      <c r="S93" s="17" t="str">
        <f>IF(R93="","",VLOOKUP(R93,CUSTOMS!$E$3:$N$796,2,FALSE))</f>
        <v>6914900000</v>
      </c>
      <c r="T93" s="17" t="str">
        <f>IF(R93="","",VLOOKUP(R93,CUSTOMS!$E$3:$N$796,3,FALSE))</f>
        <v>陶花盆</v>
      </c>
      <c r="U93" s="18">
        <f t="shared" si="17"/>
        <v>65.0000000000001</v>
      </c>
      <c r="V93" s="18" t="str">
        <f>IF(R93="","",VLOOKUP(R93,CUSTOMS!$E$3:$N$796,5,FALSE))</f>
        <v>千克</v>
      </c>
      <c r="W93" s="32">
        <f>IF(R93="","",VLOOKUP(R93,CUSTOMS!$E$3:$N$796,6,FALSE))</f>
        <v>1</v>
      </c>
      <c r="X93" s="32">
        <f t="shared" si="18"/>
        <v>65.0000000000001</v>
      </c>
      <c r="Y93" s="18" t="str">
        <f>IF(R93="","",VLOOKUP(R93,CUSTOMS!$E$3:$N$796,8,FALSE))</f>
        <v>美元</v>
      </c>
      <c r="Z93" s="18" t="str">
        <f>IF(R93="","",VLOOKUP(R93,CUSTOMS!$E$3:$N$796,9,FALSE))</f>
        <v>中国</v>
      </c>
      <c r="AA93" s="18" t="str">
        <f>IF(R93="","",VLOOKUP(R93,CUSTOMS!$E$3:$N$796,10,FALSE))</f>
        <v>印度尼西亚</v>
      </c>
      <c r="AB93" s="32">
        <f>IF(R93="","",VLOOKUP(G93,WMS!$E$3:$T$487,15,FALSE))</f>
        <v>0.416666666666667</v>
      </c>
      <c r="AC93" s="32">
        <f t="shared" si="19"/>
        <v>65.0000000000001</v>
      </c>
      <c r="AD93" s="32" t="str">
        <f>IF(S93="","",VLOOKUP(S93,海关监管条件!$A$1:$B$2000,2,FALSE))</f>
        <v>无</v>
      </c>
    </row>
    <row r="94" spans="1:30">
      <c r="A94" s="2">
        <v>43412</v>
      </c>
      <c r="B94" s="2">
        <v>43413</v>
      </c>
      <c r="C94" s="2" t="s">
        <v>4967</v>
      </c>
      <c r="D94" s="19" t="s">
        <v>314</v>
      </c>
      <c r="E94" s="19" t="s">
        <v>3382</v>
      </c>
      <c r="F94" s="19">
        <v>42592518</v>
      </c>
      <c r="G94" s="17" t="str">
        <f t="shared" si="20"/>
        <v>KG-KGT-1808-00016-00695/42592518</v>
      </c>
      <c r="H94" s="18">
        <f>IF(G94="","",VLOOKUP(G94,WMS!$E$3:$Q$487,7,FALSE))</f>
        <v>8</v>
      </c>
      <c r="I94" s="18">
        <f>IF(G94="","",VLOOKUP(G94,WMS!$E$3:$Q$487,8,FALSE))</f>
        <v>1.6</v>
      </c>
      <c r="J94" s="18">
        <f>IF(G94="","",VLOOKUP(G94,WMS!$E$3:$Q$487,13,FALSE))</f>
        <v>0.041</v>
      </c>
      <c r="K94" s="25" t="b">
        <f t="shared" si="14"/>
        <v>1</v>
      </c>
      <c r="L94" s="7">
        <v>24</v>
      </c>
      <c r="M94" s="26">
        <f>IF(G94="","",VLOOKUP(G94,WMS!$E$3:$U$487,7,0)*L94)</f>
        <v>192</v>
      </c>
      <c r="N94" s="27" t="str">
        <f>IF(G94="","",VLOOKUP(G94,WMS!$E$3:$U$487,17,0))</f>
        <v>B82</v>
      </c>
      <c r="O94" s="28">
        <f t="shared" si="15"/>
        <v>38.4</v>
      </c>
      <c r="P94" s="28">
        <f t="shared" si="16"/>
        <v>0.984</v>
      </c>
      <c r="Q94" s="25" t="str">
        <f>IF(G94="","",VLOOKUP(G94,WMS!$E$3:$G$487,2,FALSE))</f>
        <v>KAS18103101</v>
      </c>
      <c r="R94" s="25" t="str">
        <f>IF(G94="","",VLOOKUP(G94,WMS!$E$3:$G$487,3,FALSE))</f>
        <v>KAS1810310102</v>
      </c>
      <c r="S94" s="17" t="str">
        <f>IF(R94="","",VLOOKUP(R94,CUSTOMS!$E$3:$N$796,2,FALSE))</f>
        <v>6702100000</v>
      </c>
      <c r="T94" s="17" t="str">
        <f>IF(R94="","",VLOOKUP(R94,CUSTOMS!$E$3:$N$796,3,FALSE))</f>
        <v>人造花</v>
      </c>
      <c r="U94" s="18">
        <f t="shared" si="17"/>
        <v>21.6</v>
      </c>
      <c r="V94" s="18" t="str">
        <f>IF(R94="","",VLOOKUP(R94,CUSTOMS!$E$3:$N$796,5,FALSE))</f>
        <v>千克</v>
      </c>
      <c r="W94" s="32">
        <f>IF(R94="","",VLOOKUP(R94,CUSTOMS!$E$3:$N$796,6,FALSE))</f>
        <v>1</v>
      </c>
      <c r="X94" s="32">
        <f t="shared" si="18"/>
        <v>21.6</v>
      </c>
      <c r="Y94" s="18" t="str">
        <f>IF(R94="","",VLOOKUP(R94,CUSTOMS!$E$3:$N$796,8,FALSE))</f>
        <v>美元</v>
      </c>
      <c r="Z94" s="18" t="str">
        <f>IF(R94="","",VLOOKUP(R94,CUSTOMS!$E$3:$N$796,9,FALSE))</f>
        <v>中国</v>
      </c>
      <c r="AA94" s="18" t="str">
        <f>IF(R94="","",VLOOKUP(R94,CUSTOMS!$E$3:$N$796,10,FALSE))</f>
        <v>印度尼西亚</v>
      </c>
      <c r="AB94" s="32">
        <f>IF(R94="","",VLOOKUP(G94,WMS!$E$3:$T$487,15,FALSE))</f>
        <v>0.1125</v>
      </c>
      <c r="AC94" s="32">
        <f t="shared" si="19"/>
        <v>21.6</v>
      </c>
      <c r="AD94" s="32" t="str">
        <f>IF(S94="","",VLOOKUP(S94,海关监管条件!$A$1:$B$2000,2,FALSE))</f>
        <v>无 </v>
      </c>
    </row>
    <row r="95" spans="1:30">
      <c r="A95" s="2">
        <v>43426</v>
      </c>
      <c r="B95" s="2">
        <v>43427</v>
      </c>
      <c r="C95" s="2" t="s">
        <v>4968</v>
      </c>
      <c r="D95" s="19" t="s">
        <v>335</v>
      </c>
      <c r="E95" s="19" t="s">
        <v>3383</v>
      </c>
      <c r="F95" s="19">
        <v>42447375</v>
      </c>
      <c r="G95" s="17" t="str">
        <f t="shared" si="20"/>
        <v>KG-KGT-1808-00016-00693/42447375</v>
      </c>
      <c r="H95" s="18">
        <f>IF(G95="","",VLOOKUP(G95,WMS!$E$3:$Q$487,7,FALSE))</f>
        <v>6</v>
      </c>
      <c r="I95" s="18">
        <f>IF(G95="","",VLOOKUP(G95,WMS!$E$3:$Q$487,8,FALSE))</f>
        <v>3.25</v>
      </c>
      <c r="J95" s="18">
        <f>IF(G95="","",VLOOKUP(G95,WMS!$E$3:$Q$487,13,FALSE))</f>
        <v>0.018</v>
      </c>
      <c r="K95" s="25" t="b">
        <f t="shared" si="14"/>
        <v>1</v>
      </c>
      <c r="L95" s="7">
        <v>18</v>
      </c>
      <c r="M95" s="26">
        <f>IF(G95="","",VLOOKUP(G95,WMS!$E$3:$U$487,7,0)*L95)</f>
        <v>108</v>
      </c>
      <c r="N95" s="27" t="str">
        <f>IF(G95="","",VLOOKUP(G95,WMS!$E$3:$U$487,17,0))</f>
        <v>B82</v>
      </c>
      <c r="O95" s="28">
        <f t="shared" si="15"/>
        <v>58.5</v>
      </c>
      <c r="P95" s="28">
        <f t="shared" si="16"/>
        <v>0.324</v>
      </c>
      <c r="Q95" s="25" t="str">
        <f>IF(G95="","",VLOOKUP(G95,WMS!$E$3:$G$487,2,FALSE))</f>
        <v>KAS18111304</v>
      </c>
      <c r="R95" s="25" t="str">
        <f>IF(G95="","",VLOOKUP(G95,WMS!$E$3:$G$487,3,FALSE))</f>
        <v>KAS1811130404</v>
      </c>
      <c r="S95" s="17" t="str">
        <f>IF(R95="","",VLOOKUP(R95,CUSTOMS!$E$3:$N$796,2,FALSE))</f>
        <v>6911101900</v>
      </c>
      <c r="T95" s="17" t="str">
        <f>IF(R95="","",VLOOKUP(R95,CUSTOMS!$E$3:$N$796,3,FALSE))</f>
        <v>日用瓷:壶.罐</v>
      </c>
      <c r="U95" s="18">
        <f t="shared" si="17"/>
        <v>108</v>
      </c>
      <c r="V95" s="18" t="str">
        <f>IF(R95="","",VLOOKUP(R95,CUSTOMS!$E$3:$N$796,5,FALSE))</f>
        <v>只</v>
      </c>
      <c r="W95" s="32">
        <f>IF(R95="","",VLOOKUP(R95,CUSTOMS!$E$3:$N$796,6,FALSE))</f>
        <v>1</v>
      </c>
      <c r="X95" s="32">
        <f t="shared" si="18"/>
        <v>108</v>
      </c>
      <c r="Y95" s="18" t="str">
        <f>IF(R95="","",VLOOKUP(R95,CUSTOMS!$E$3:$N$796,8,FALSE))</f>
        <v>港币</v>
      </c>
      <c r="Z95" s="18" t="str">
        <f>IF(R95="","",VLOOKUP(R95,CUSTOMS!$E$3:$N$796,9,FALSE))</f>
        <v>中国</v>
      </c>
      <c r="AA95" s="18" t="str">
        <f>IF(R95="","",VLOOKUP(R95,CUSTOMS!$E$3:$N$796,10,FALSE))</f>
        <v>印度尼西亚</v>
      </c>
      <c r="AB95" s="32">
        <f>IF(R95="","",VLOOKUP(G95,WMS!$E$3:$T$487,15,FALSE))</f>
        <v>0.46</v>
      </c>
      <c r="AC95" s="32">
        <f t="shared" si="19"/>
        <v>49.68</v>
      </c>
      <c r="AD95" s="32" t="str">
        <f>IF(S95="","",VLOOKUP(S95,海关监管条件!$A$1:$B$2000,2,FALSE))</f>
        <v>A</v>
      </c>
    </row>
    <row r="96" spans="1:30">
      <c r="A96" s="2">
        <v>43456</v>
      </c>
      <c r="B96" s="2">
        <v>43459</v>
      </c>
      <c r="C96" s="2" t="s">
        <v>4969</v>
      </c>
      <c r="D96" s="35" t="s">
        <v>307</v>
      </c>
      <c r="E96" s="35" t="s">
        <v>3378</v>
      </c>
      <c r="F96" s="35" t="s">
        <v>3379</v>
      </c>
      <c r="G96" s="17" t="str">
        <f t="shared" si="20"/>
        <v>KG-KGT-1810-00017-00517/42496984A</v>
      </c>
      <c r="H96" s="18">
        <f>IF(G96="","",VLOOKUP(G96,WMS!$E$3:$Q$487,7,FALSE))</f>
        <v>4</v>
      </c>
      <c r="I96" s="18">
        <f>IF(G96="","",VLOOKUP(G96,WMS!$E$3:$Q$487,8,FALSE))</f>
        <v>7.95</v>
      </c>
      <c r="J96" s="18">
        <f>IF(G96="","",VLOOKUP(G96,WMS!$E$3:$Q$487,13,FALSE))</f>
        <v>0.07</v>
      </c>
      <c r="K96" s="25" t="b">
        <f t="shared" si="14"/>
        <v>1</v>
      </c>
      <c r="L96" s="7">
        <v>506</v>
      </c>
      <c r="M96" s="26">
        <f>IF(G96="","",VLOOKUP(G96,WMS!$E$3:$U$487,7,0)*L96)</f>
        <v>2024</v>
      </c>
      <c r="N96" s="27" t="str">
        <f>IF(G96="","",VLOOKUP(G96,WMS!$E$3:$U$487,17,0))</f>
        <v>B82</v>
      </c>
      <c r="O96" s="28">
        <f t="shared" si="15"/>
        <v>4022.7</v>
      </c>
      <c r="P96" s="28">
        <f t="shared" si="16"/>
        <v>35.42</v>
      </c>
      <c r="Q96" s="25" t="str">
        <f>IF(G96="","",VLOOKUP(G96,WMS!$E$3:$G$487,2,FALSE))</f>
        <v>KAS18102503</v>
      </c>
      <c r="R96" s="25" t="str">
        <f>IF(G96="","",VLOOKUP(G96,WMS!$E$3:$G$487,3,FALSE))</f>
        <v>KAS1810250302</v>
      </c>
      <c r="S96" s="17" t="str">
        <f>IF(R96="","",VLOOKUP(R96,CUSTOMS!$E$3:$N$796,2,FALSE))</f>
        <v>7323990000</v>
      </c>
      <c r="T96" s="17" t="str">
        <f>IF(R96="","",VLOOKUP(R96,CUSTOMS!$E$3:$N$796,3,FALSE))</f>
        <v>铁制厨房架</v>
      </c>
      <c r="U96" s="18">
        <f t="shared" si="17"/>
        <v>2024</v>
      </c>
      <c r="V96" s="18" t="str">
        <f>IF(R96="","",VLOOKUP(R96,CUSTOMS!$E$3:$N$796,5,FALSE))</f>
        <v>只</v>
      </c>
      <c r="W96" s="32">
        <f>IF(R96="","",VLOOKUP(R96,CUSTOMS!$E$3:$N$796,6,FALSE))</f>
        <v>1.28523381294964</v>
      </c>
      <c r="X96" s="32">
        <f t="shared" si="18"/>
        <v>2601.31323741007</v>
      </c>
      <c r="Y96" s="18" t="str">
        <f>IF(R96="","",VLOOKUP(R96,CUSTOMS!$E$3:$N$796,8,FALSE))</f>
        <v>美元</v>
      </c>
      <c r="Z96" s="18" t="str">
        <f>IF(R96="","",VLOOKUP(R96,CUSTOMS!$E$3:$N$796,9,FALSE))</f>
        <v>中国</v>
      </c>
      <c r="AA96" s="18" t="str">
        <f>IF(R96="","",VLOOKUP(R96,CUSTOMS!$E$3:$N$796,10,FALSE))</f>
        <v>印度尼西亚</v>
      </c>
      <c r="AB96" s="32">
        <f>IF(R96="","",VLOOKUP(G96,WMS!$E$3:$T$487,15,FALSE))</f>
        <v>1.245</v>
      </c>
      <c r="AC96" s="32">
        <f t="shared" si="19"/>
        <v>2519.88</v>
      </c>
      <c r="AD96" s="32" t="str">
        <f>IF(S96="","",VLOOKUP(S96,海关监管条件!$A$1:$B$2000,2,FALSE))</f>
        <v>A</v>
      </c>
    </row>
    <row r="97" spans="1:30">
      <c r="A97" s="2">
        <v>43456</v>
      </c>
      <c r="B97" s="2">
        <v>43459</v>
      </c>
      <c r="C97" s="2" t="s">
        <v>4969</v>
      </c>
      <c r="D97" s="35" t="s">
        <v>307</v>
      </c>
      <c r="E97" s="35" t="s">
        <v>3378</v>
      </c>
      <c r="F97" s="35" t="s">
        <v>3380</v>
      </c>
      <c r="G97" s="17" t="str">
        <f t="shared" si="20"/>
        <v>KG-KGT-1810-00017-00517/42496984B</v>
      </c>
      <c r="H97" s="18">
        <v>4</v>
      </c>
      <c r="I97" s="18">
        <f>IF(G97="","",VLOOKUP(G97,WMS!$E$3:$Q$487,8,FALSE))</f>
        <v>7.95</v>
      </c>
      <c r="J97" s="18">
        <f>IF(G97="","",VLOOKUP(G97,WMS!$E$3:$Q$487,13,FALSE))</f>
        <v>0.07</v>
      </c>
      <c r="K97" s="25" t="e">
        <f t="shared" si="14"/>
        <v>#DIV/0!</v>
      </c>
      <c r="M97" s="26">
        <v>2024</v>
      </c>
      <c r="N97" s="27" t="str">
        <f>IF(G97="","",VLOOKUP(G97,WMS!$E$3:$U$487,17,0))</f>
        <v>B82</v>
      </c>
      <c r="O97" s="28" t="str">
        <f t="shared" si="15"/>
        <v/>
      </c>
      <c r="P97" s="28" t="str">
        <f t="shared" si="16"/>
        <v/>
      </c>
      <c r="Q97" s="25" t="str">
        <f>IF(G97="","",VLOOKUP(G97,WMS!$E$3:$G$487,2,FALSE))</f>
        <v>KAS18102503</v>
      </c>
      <c r="R97" s="25" t="str">
        <f>IF(G97="","",VLOOKUP(G97,WMS!$E$3:$G$487,3,FALSE))</f>
        <v>KAS1810250303</v>
      </c>
      <c r="S97" s="17" t="str">
        <f>IF(R97="","",VLOOKUP(R97,CUSTOMS!$E$3:$N$796,2,FALSE))</f>
        <v>3924100000</v>
      </c>
      <c r="T97" s="17" t="str">
        <f>IF(R97="","",VLOOKUP(R97,CUSTOMS!$E$3:$N$796,3,FALSE))</f>
        <v>塑料接水盘连刀叉盒</v>
      </c>
      <c r="U97" s="18">
        <f t="shared" si="17"/>
        <v>2024</v>
      </c>
      <c r="V97" s="18" t="str">
        <f>IF(R97="","",VLOOKUP(R97,CUSTOMS!$E$3:$N$796,5,FALSE))</f>
        <v>套</v>
      </c>
      <c r="W97" s="32">
        <f>IF(R97="","",VLOOKUP(R97,CUSTOMS!$E$3:$N$796,6,FALSE))</f>
        <v>0.998125</v>
      </c>
      <c r="X97" s="32">
        <f t="shared" si="18"/>
        <v>2020.205</v>
      </c>
      <c r="Y97" s="18" t="str">
        <f>IF(R97="","",VLOOKUP(R97,CUSTOMS!$E$3:$N$796,8,FALSE))</f>
        <v>美元</v>
      </c>
      <c r="Z97" s="18" t="str">
        <f>IF(R97="","",VLOOKUP(R97,CUSTOMS!$E$3:$N$796,9,FALSE))</f>
        <v>中国</v>
      </c>
      <c r="AA97" s="18" t="str">
        <f>IF(R97="","",VLOOKUP(R97,CUSTOMS!$E$3:$N$796,10,FALSE))</f>
        <v>印度尼西亚</v>
      </c>
      <c r="AB97" s="32">
        <f>IF(R97="","",VLOOKUP(G97,WMS!$E$3:$T$487,15,FALSE))</f>
        <v>0.315</v>
      </c>
      <c r="AC97" s="32">
        <f t="shared" si="19"/>
        <v>637.56</v>
      </c>
      <c r="AD97" s="32" t="str">
        <f>IF(S97="","",VLOOKUP(S97,海关监管条件!$A$1:$B$2000,2,FALSE))</f>
        <v>A </v>
      </c>
    </row>
    <row r="98" spans="1:30">
      <c r="A98" s="2">
        <v>43461</v>
      </c>
      <c r="B98" s="2">
        <v>43462</v>
      </c>
      <c r="C98" s="2" t="s">
        <v>4970</v>
      </c>
      <c r="D98" s="19" t="s">
        <v>187</v>
      </c>
      <c r="E98" s="19" t="s">
        <v>3272</v>
      </c>
      <c r="F98" s="19">
        <v>42603320</v>
      </c>
      <c r="G98" s="17" t="str">
        <f t="shared" si="20"/>
        <v>KG-ARI-1808-00019-00335/42603320</v>
      </c>
      <c r="H98" s="18">
        <f>IF(G98="","",VLOOKUP(G98,WMS!$E$3:$Q$487,7,FALSE))</f>
        <v>10</v>
      </c>
      <c r="I98" s="18">
        <f>IF(G98="","",VLOOKUP(G98,WMS!$E$3:$Q$487,8,FALSE))</f>
        <v>0.7</v>
      </c>
      <c r="J98" s="18">
        <f>IF(G98="","",VLOOKUP(G98,WMS!$E$3:$Q$487,13,FALSE))</f>
        <v>0.004</v>
      </c>
      <c r="K98" s="25" t="b">
        <f t="shared" si="14"/>
        <v>1</v>
      </c>
      <c r="L98" s="7">
        <v>1</v>
      </c>
      <c r="M98" s="26">
        <f>IF(G98="","",VLOOKUP(G98,WMS!$E$3:$U$487,7,0)*L98)</f>
        <v>10</v>
      </c>
      <c r="N98" s="27" t="str">
        <f>IF(G98="","",VLOOKUP(G98,WMS!$E$3:$U$487,17,0))</f>
        <v>A20-201</v>
      </c>
      <c r="O98" s="28">
        <f t="shared" si="15"/>
        <v>0.7</v>
      </c>
      <c r="P98" s="28">
        <f t="shared" si="16"/>
        <v>0.004</v>
      </c>
      <c r="Q98" s="25" t="str">
        <f>IF(G98="","",VLOOKUP(G98,WMS!$E$3:$G$487,2,FALSE))</f>
        <v>KAS18081003</v>
      </c>
      <c r="R98" s="25" t="str">
        <f>IF(G98="","",VLOOKUP(G98,WMS!$E$3:$G$487,3,FALSE))</f>
        <v>KAS18008100306</v>
      </c>
      <c r="S98" s="17" t="str">
        <f>IF(R98="","",VLOOKUP(R98,CUSTOMS!$E$3:$N$796,2,FALSE))</f>
        <v>3926909090</v>
      </c>
      <c r="T98" s="17" t="str">
        <f>IF(R98="","",VLOOKUP(R98,CUSTOMS!$E$3:$N$796,3,FALSE))</f>
        <v>手机套</v>
      </c>
      <c r="U98" s="18">
        <f t="shared" si="17"/>
        <v>10</v>
      </c>
      <c r="V98" s="18" t="str">
        <f>IF(R98="","",VLOOKUP(R98,CUSTOMS!$E$3:$N$796,5,FALSE))</f>
        <v>个</v>
      </c>
      <c r="W98" s="32">
        <f>IF(R98="","",VLOOKUP(R98,CUSTOMS!$E$3:$N$796,6,FALSE))</f>
        <v>2.53</v>
      </c>
      <c r="X98" s="32">
        <f t="shared" si="18"/>
        <v>25.3</v>
      </c>
      <c r="Y98" s="18" t="str">
        <f>IF(R98="","",VLOOKUP(R98,CUSTOMS!$E$3:$N$796,8,FALSE))</f>
        <v>美元</v>
      </c>
      <c r="Z98" s="18" t="str">
        <f>IF(R98="","",VLOOKUP(R98,CUSTOMS!$E$3:$N$796,9,FALSE))</f>
        <v>中国</v>
      </c>
      <c r="AA98" s="18" t="str">
        <f>IF(R98="","",VLOOKUP(R98,CUSTOMS!$E$3:$N$796,10,FALSE))</f>
        <v>中国</v>
      </c>
      <c r="AB98" s="32">
        <f>IF(R98="","",VLOOKUP(G98,WMS!$E$3:$T$487,15,FALSE))</f>
        <v>0.1</v>
      </c>
      <c r="AC98" s="32">
        <f t="shared" si="19"/>
        <v>1</v>
      </c>
      <c r="AD98" s="32" t="str">
        <f>IF(S98="","",VLOOKUP(S98,海关监管条件!$A$1:$B$2000,2,FALSE))</f>
        <v>无</v>
      </c>
    </row>
    <row r="99" spans="1:30">
      <c r="A99" s="2">
        <v>43461</v>
      </c>
      <c r="B99" s="2">
        <v>43462</v>
      </c>
      <c r="C99" s="2" t="s">
        <v>4970</v>
      </c>
      <c r="D99" s="19" t="s">
        <v>3395</v>
      </c>
      <c r="E99" s="19" t="s">
        <v>3396</v>
      </c>
      <c r="F99" s="19">
        <v>42496144</v>
      </c>
      <c r="G99" s="17" t="str">
        <f t="shared" si="20"/>
        <v>KG-ARI-1808-00019-00367/42496144</v>
      </c>
      <c r="H99" s="18">
        <f>IF(G99="","",VLOOKUP(G99,WMS!$E$3:$Q$487,7,FALSE))</f>
        <v>6</v>
      </c>
      <c r="I99" s="18">
        <f>IF(G99="","",VLOOKUP(G99,WMS!$E$3:$Q$487,8,FALSE))</f>
        <v>3.85</v>
      </c>
      <c r="J99" s="18">
        <f>IF(G99="","",VLOOKUP(G99,WMS!$E$3:$Q$487,13,FALSE))</f>
        <v>0.013</v>
      </c>
      <c r="K99" s="25" t="b">
        <f t="shared" si="14"/>
        <v>1</v>
      </c>
      <c r="L99" s="7">
        <v>6</v>
      </c>
      <c r="M99" s="26">
        <f>IF(G99="","",VLOOKUP(G99,WMS!$E$3:$U$487,7,0)*L99)</f>
        <v>36</v>
      </c>
      <c r="N99" s="27" t="str">
        <f>IF(G99="","",VLOOKUP(G99,WMS!$E$3:$U$487,17,0))</f>
        <v>A22-202</v>
      </c>
      <c r="O99" s="28">
        <f t="shared" si="15"/>
        <v>23.1</v>
      </c>
      <c r="P99" s="28">
        <f t="shared" si="16"/>
        <v>0.078</v>
      </c>
      <c r="Q99" s="25" t="str">
        <f>IF(G99="","",VLOOKUP(G99,WMS!$E$3:$G$487,2,FALSE))</f>
        <v>KAS18111901</v>
      </c>
      <c r="R99" s="25" t="str">
        <f>IF(G99="","",VLOOKUP(G99,WMS!$E$3:$G$487,3,FALSE))</f>
        <v>KAS1811190104</v>
      </c>
      <c r="S99" s="17" t="str">
        <f>IF(R99="","",VLOOKUP(R99,CUSTOMS!$E$3:$N$796,2,FALSE))</f>
        <v>6913100000</v>
      </c>
      <c r="T99" s="17" t="str">
        <f>IF(R99="","",VLOOKUP(R99,CUSTOMS!$E$3:$N$796,3,FALSE))</f>
        <v>陈设瓷:花盆.香薰瓶</v>
      </c>
      <c r="U99" s="18">
        <f t="shared" si="17"/>
        <v>36</v>
      </c>
      <c r="V99" s="18" t="str">
        <f>IF(R99="","",VLOOKUP(R99,CUSTOMS!$E$3:$N$796,5,FALSE))</f>
        <v>只</v>
      </c>
      <c r="W99" s="32">
        <f>IF(R99="","",VLOOKUP(R99,CUSTOMS!$E$3:$N$796,6,FALSE))</f>
        <v>1</v>
      </c>
      <c r="X99" s="32">
        <f t="shared" si="18"/>
        <v>36</v>
      </c>
      <c r="Y99" s="18" t="str">
        <f>IF(R99="","",VLOOKUP(R99,CUSTOMS!$E$3:$N$796,8,FALSE))</f>
        <v>港币</v>
      </c>
      <c r="Z99" s="18" t="str">
        <f>IF(R99="","",VLOOKUP(R99,CUSTOMS!$E$3:$N$796,9,FALSE))</f>
        <v>中国</v>
      </c>
      <c r="AA99" s="18" t="str">
        <f>IF(R99="","",VLOOKUP(R99,CUSTOMS!$E$3:$N$796,10,FALSE))</f>
        <v>美国</v>
      </c>
      <c r="AB99" s="32">
        <f>IF(R99="","",VLOOKUP(G99,WMS!$E$3:$T$487,15,FALSE))</f>
        <v>0.55</v>
      </c>
      <c r="AC99" s="32">
        <f t="shared" si="19"/>
        <v>19.8</v>
      </c>
      <c r="AD99" s="32" t="str">
        <f>IF(S99="","",VLOOKUP(S99,海关监管条件!$A$1:$B$2000,2,FALSE))</f>
        <v>无</v>
      </c>
    </row>
    <row r="100" spans="1:30">
      <c r="A100" s="2">
        <v>43461</v>
      </c>
      <c r="B100" s="2">
        <v>43462</v>
      </c>
      <c r="C100" s="2" t="s">
        <v>4970</v>
      </c>
      <c r="D100" s="19" t="s">
        <v>355</v>
      </c>
      <c r="E100" s="19" t="s">
        <v>3398</v>
      </c>
      <c r="F100" s="19">
        <v>42534921</v>
      </c>
      <c r="G100" s="17" t="str">
        <f t="shared" si="20"/>
        <v>KG-ARI-1808-00019-00372/42534921</v>
      </c>
      <c r="H100" s="18">
        <f>IF(G100="","",VLOOKUP(G100,WMS!$E$3:$Q$487,7,FALSE))</f>
        <v>6</v>
      </c>
      <c r="I100" s="18">
        <f>IF(G100="","",VLOOKUP(G100,WMS!$E$3:$Q$487,8,FALSE))</f>
        <v>6.95</v>
      </c>
      <c r="J100" s="18">
        <f>IF(G100="","",VLOOKUP(G100,WMS!$E$3:$Q$487,13,FALSE))</f>
        <v>0.021</v>
      </c>
      <c r="K100" s="25" t="b">
        <f t="shared" si="14"/>
        <v>1</v>
      </c>
      <c r="L100" s="7">
        <v>6</v>
      </c>
      <c r="M100" s="26">
        <f>IF(G100="","",VLOOKUP(G100,WMS!$E$3:$U$487,7,0)*L100)</f>
        <v>36</v>
      </c>
      <c r="N100" s="27" t="str">
        <f>IF(G100="","",VLOOKUP(G100,WMS!$E$3:$U$487,17,0))</f>
        <v>A22-304</v>
      </c>
      <c r="O100" s="28">
        <f t="shared" si="15"/>
        <v>41.7</v>
      </c>
      <c r="P100" s="28">
        <f t="shared" si="16"/>
        <v>0.126</v>
      </c>
      <c r="Q100" s="25" t="str">
        <f>IF(G100="","",VLOOKUP(G100,WMS!$E$3:$G$487,2,FALSE))</f>
        <v>KAS18111901</v>
      </c>
      <c r="R100" s="25" t="str">
        <f>IF(G100="","",VLOOKUP(G100,WMS!$E$3:$G$487,3,FALSE))</f>
        <v>KAS1811190105</v>
      </c>
      <c r="S100" s="17" t="str">
        <f>IF(R100="","",VLOOKUP(R100,CUSTOMS!$E$3:$N$796,2,FALSE))</f>
        <v>6911101900</v>
      </c>
      <c r="T100" s="17" t="str">
        <f>IF(R100="","",VLOOKUP(R100,CUSTOMS!$E$3:$N$796,3,FALSE))</f>
        <v>日用瓷:盘.锅.壶</v>
      </c>
      <c r="U100" s="18">
        <f t="shared" si="17"/>
        <v>36</v>
      </c>
      <c r="V100" s="18" t="str">
        <f>IF(R100="","",VLOOKUP(R100,CUSTOMS!$E$3:$N$796,5,FALSE))</f>
        <v>只</v>
      </c>
      <c r="W100" s="32">
        <f>IF(R100="","",VLOOKUP(R100,CUSTOMS!$E$3:$N$796,6,FALSE))</f>
        <v>1</v>
      </c>
      <c r="X100" s="32">
        <f t="shared" si="18"/>
        <v>36</v>
      </c>
      <c r="Y100" s="18" t="str">
        <f>IF(R100="","",VLOOKUP(R100,CUSTOMS!$E$3:$N$796,8,FALSE))</f>
        <v>港币</v>
      </c>
      <c r="Z100" s="18" t="str">
        <f>IF(R100="","",VLOOKUP(R100,CUSTOMS!$E$3:$N$796,9,FALSE))</f>
        <v>中国</v>
      </c>
      <c r="AA100" s="18" t="str">
        <f>IF(R100="","",VLOOKUP(R100,CUSTOMS!$E$3:$N$796,10,FALSE))</f>
        <v>美国</v>
      </c>
      <c r="AB100" s="32">
        <f>IF(R100="","",VLOOKUP(G100,WMS!$E$3:$T$487,15,FALSE))</f>
        <v>1.11666666666667</v>
      </c>
      <c r="AC100" s="32">
        <f t="shared" si="19"/>
        <v>40.2000000000001</v>
      </c>
      <c r="AD100" s="32" t="str">
        <f>IF(S100="","",VLOOKUP(S100,海关监管条件!$A$1:$B$2000,2,FALSE))</f>
        <v>A</v>
      </c>
    </row>
    <row r="101" spans="1:30">
      <c r="A101" s="2">
        <v>43475</v>
      </c>
      <c r="B101" s="2">
        <v>43476</v>
      </c>
      <c r="C101" s="2" t="s">
        <v>4971</v>
      </c>
      <c r="D101" s="3" t="s">
        <v>622</v>
      </c>
      <c r="E101" s="19" t="s">
        <v>3657</v>
      </c>
      <c r="F101" s="19" t="s">
        <v>3658</v>
      </c>
      <c r="G101" s="17" t="str">
        <f t="shared" si="20"/>
        <v>KG-ARI-1812-00048-01119/42603320</v>
      </c>
      <c r="H101" s="18">
        <f>IF(G101="","",VLOOKUP(G101,WMS!$E$3:$Q$487,7,FALSE))</f>
        <v>10</v>
      </c>
      <c r="I101" s="18">
        <f>IF(G101="","",VLOOKUP(G101,WMS!$E$3:$Q$487,8,FALSE))</f>
        <v>0.7</v>
      </c>
      <c r="J101" s="18">
        <f>IF(G101="","",VLOOKUP(G101,WMS!$E$3:$Q$487,13,FALSE))</f>
        <v>0.004</v>
      </c>
      <c r="K101" s="25" t="b">
        <f t="shared" si="14"/>
        <v>1</v>
      </c>
      <c r="L101" s="7">
        <v>2</v>
      </c>
      <c r="M101" s="26">
        <f>IF(G101="","",VLOOKUP(G101,WMS!$E$3:$U$487,7,0)*L101)</f>
        <v>20</v>
      </c>
      <c r="N101" s="27" t="str">
        <f>IF(G101="","",VLOOKUP(G101,WMS!$E$3:$U$487,17,0))</f>
        <v>A01-103</v>
      </c>
      <c r="O101" s="28">
        <f t="shared" si="15"/>
        <v>1.4</v>
      </c>
      <c r="P101" s="28">
        <f t="shared" si="16"/>
        <v>0.008</v>
      </c>
      <c r="Q101" s="25" t="str">
        <f>IF(G101="","",VLOOKUP(G101,WMS!$E$3:$G$487,2,FALSE))</f>
        <v>KAS18122702</v>
      </c>
      <c r="R101" s="25" t="str">
        <f>IF(G101="","",VLOOKUP(G101,WMS!$E$3:$G$487,3,FALSE))</f>
        <v>KAS1812270202</v>
      </c>
      <c r="S101" s="17" t="str">
        <f>IF(R101="","",VLOOKUP(R101,CUSTOMS!$E$3:$N$796,2,FALSE))</f>
        <v>3926909090</v>
      </c>
      <c r="T101" s="17" t="str">
        <f>IF(R101="","",VLOOKUP(R101,CUSTOMS!$E$3:$N$796,3,FALSE))</f>
        <v>手机套</v>
      </c>
      <c r="U101" s="18">
        <f t="shared" si="17"/>
        <v>20</v>
      </c>
      <c r="V101" s="18" t="str">
        <f>IF(R101="","",VLOOKUP(R101,CUSTOMS!$E$3:$N$796,5,FALSE))</f>
        <v>个</v>
      </c>
      <c r="W101" s="32">
        <f>IF(R101="","",VLOOKUP(R101,CUSTOMS!$E$3:$N$796,6,FALSE))</f>
        <v>2.2322</v>
      </c>
      <c r="X101" s="32">
        <f t="shared" si="18"/>
        <v>44.644</v>
      </c>
      <c r="Y101" s="18" t="str">
        <f>IF(R101="","",VLOOKUP(R101,CUSTOMS!$E$3:$N$796,8,FALSE))</f>
        <v>美元</v>
      </c>
      <c r="Z101" s="18" t="str">
        <f>IF(R101="","",VLOOKUP(R101,CUSTOMS!$E$3:$N$796,9,FALSE))</f>
        <v>中国</v>
      </c>
      <c r="AA101" s="18" t="str">
        <f>IF(R101="","",VLOOKUP(R101,CUSTOMS!$E$3:$N$796,10,FALSE))</f>
        <v>美国</v>
      </c>
      <c r="AB101" s="32">
        <f>IF(R101="","",VLOOKUP(G101,WMS!$E$3:$T$487,15,FALSE))</f>
        <v>0.0925</v>
      </c>
      <c r="AC101" s="32">
        <f t="shared" si="19"/>
        <v>1.85</v>
      </c>
      <c r="AD101" s="32" t="str">
        <f>IF(S101="","",VLOOKUP(S101,海关监管条件!$A$1:$B$2000,2,FALSE))</f>
        <v>无</v>
      </c>
    </row>
    <row r="102" spans="1:30">
      <c r="A102" s="2">
        <v>43475</v>
      </c>
      <c r="B102" s="2">
        <v>43479</v>
      </c>
      <c r="C102" s="2" t="s">
        <v>4972</v>
      </c>
      <c r="D102" s="3" t="s">
        <v>282</v>
      </c>
      <c r="E102" s="3" t="s">
        <v>3342</v>
      </c>
      <c r="F102" s="3">
        <v>42565406</v>
      </c>
      <c r="G102" s="17" t="str">
        <f t="shared" si="20"/>
        <v>KG-KGT-1808-00016-00614/42565406</v>
      </c>
      <c r="H102" s="18">
        <f>IF(G102="","",VLOOKUP(G102,WMS!$E$3:$Q$487,7,FALSE))</f>
        <v>36</v>
      </c>
      <c r="I102" s="18">
        <f>IF(G102="","",VLOOKUP(G102,WMS!$E$3:$Q$487,8,FALSE))</f>
        <v>3.75</v>
      </c>
      <c r="J102" s="18">
        <f>IF(G102="","",VLOOKUP(G102,WMS!$E$3:$Q$487,13,FALSE))</f>
        <v>0.023</v>
      </c>
      <c r="K102" s="25" t="b">
        <f t="shared" si="14"/>
        <v>1</v>
      </c>
      <c r="L102" s="7">
        <v>180</v>
      </c>
      <c r="M102" s="26">
        <f>IF(G102="","",VLOOKUP(G102,WMS!$E$3:$U$487,7,0)*L102)</f>
        <v>6480</v>
      </c>
      <c r="N102" s="27" t="str">
        <f>IF(G102="","",VLOOKUP(G102,WMS!$E$3:$U$487,17,0))</f>
        <v>B82</v>
      </c>
      <c r="O102" s="28">
        <f t="shared" si="15"/>
        <v>675</v>
      </c>
      <c r="P102" s="28">
        <f t="shared" si="16"/>
        <v>4.14</v>
      </c>
      <c r="Q102" s="25" t="str">
        <f>IF(G102="","",VLOOKUP(G102,WMS!$E$3:$G$487,2,FALSE))</f>
        <v>KAS18091502</v>
      </c>
      <c r="R102" s="25" t="str">
        <f>IF(G102="","",VLOOKUP(G102,WMS!$E$3:$G$487,3,FALSE))</f>
        <v>KAS1809150202</v>
      </c>
      <c r="S102" s="17" t="str">
        <f>IF(R102="","",VLOOKUP(R102,CUSTOMS!$E$3:$N$796,2,FALSE))</f>
        <v>3924900000</v>
      </c>
      <c r="T102" s="17" t="str">
        <f>IF(R102="","",VLOOKUP(R102,CUSTOMS!$E$3:$N$796,3,FALSE))</f>
        <v>塑胶胶篮</v>
      </c>
      <c r="U102" s="18">
        <f t="shared" si="17"/>
        <v>612.182741116752</v>
      </c>
      <c r="V102" s="18" t="str">
        <f>IF(R102="","",VLOOKUP(R102,CUSTOMS!$E$3:$N$796,5,FALSE))</f>
        <v>千克</v>
      </c>
      <c r="W102" s="32">
        <f>IF(R102="","",VLOOKUP(R102,CUSTOMS!$E$3:$N$796,6,FALSE))</f>
        <v>2</v>
      </c>
      <c r="X102" s="32">
        <f t="shared" si="18"/>
        <v>1224.3654822335</v>
      </c>
      <c r="Y102" s="18" t="str">
        <f>IF(R102="","",VLOOKUP(R102,CUSTOMS!$E$3:$N$796,8,FALSE))</f>
        <v>美元</v>
      </c>
      <c r="Z102" s="18" t="str">
        <f>IF(R102="","",VLOOKUP(R102,CUSTOMS!$E$3:$N$796,9,FALSE))</f>
        <v>中国</v>
      </c>
      <c r="AA102" s="18" t="str">
        <f>IF(R102="","",VLOOKUP(R102,CUSTOMS!$E$3:$N$796,10,FALSE))</f>
        <v>印度尼西亚</v>
      </c>
      <c r="AB102" s="32">
        <f>IF(R102="","",VLOOKUP(G102,WMS!$E$3:$T$487,15,FALSE))</f>
        <v>0.0944726452340666</v>
      </c>
      <c r="AC102" s="32">
        <f t="shared" si="19"/>
        <v>612.182741116752</v>
      </c>
      <c r="AD102" s="32" t="str">
        <f>IF(S102="","",VLOOKUP(S102,海关监管条件!$A$1:$B$2000,2,FALSE))</f>
        <v>A </v>
      </c>
    </row>
    <row r="103" spans="1:30">
      <c r="A103" s="2">
        <v>43482</v>
      </c>
      <c r="B103" s="2">
        <v>43483</v>
      </c>
      <c r="C103" s="2" t="s">
        <v>4973</v>
      </c>
      <c r="D103" s="3" t="s">
        <v>157</v>
      </c>
      <c r="E103" s="3" t="s">
        <v>3254</v>
      </c>
      <c r="F103" s="3">
        <v>42555889</v>
      </c>
      <c r="G103" s="17" t="str">
        <f t="shared" si="20"/>
        <v>KG-ARI-1808-00019-00212/42555889</v>
      </c>
      <c r="H103" s="18">
        <f>IF(G103="","",VLOOKUP(G103,WMS!$E$3:$Q$487,7,FALSE))</f>
        <v>6</v>
      </c>
      <c r="I103" s="18">
        <f>IF(G103="","",VLOOKUP(G103,WMS!$E$3:$Q$487,8,FALSE))</f>
        <v>1.25</v>
      </c>
      <c r="J103" s="18">
        <f>IF(G103="","",VLOOKUP(G103,WMS!$E$3:$Q$487,13,FALSE))</f>
        <v>0.012</v>
      </c>
      <c r="K103" s="25" t="b">
        <f t="shared" si="14"/>
        <v>1</v>
      </c>
      <c r="L103" s="7">
        <v>8</v>
      </c>
      <c r="M103" s="26">
        <f>IF(G103="","",VLOOKUP(G103,WMS!$E$3:$U$487,7,0)*L103)</f>
        <v>48</v>
      </c>
      <c r="N103" s="27" t="str">
        <f>IF(G103="","",VLOOKUP(G103,WMS!$E$3:$U$487,17,0))</f>
        <v>A18-103</v>
      </c>
      <c r="O103" s="28">
        <f t="shared" si="15"/>
        <v>10</v>
      </c>
      <c r="P103" s="28">
        <f t="shared" si="16"/>
        <v>0.096</v>
      </c>
      <c r="Q103" s="25" t="str">
        <f>IF(G103="","",VLOOKUP(G103,WMS!$E$3:$G$487,2,FALSE))</f>
        <v>KAS18071201</v>
      </c>
      <c r="R103" s="25" t="str">
        <f>IF(G103="","",VLOOKUP(G103,WMS!$E$3:$G$487,3,FALSE))</f>
        <v>KAS1807120103</v>
      </c>
      <c r="S103" s="17" t="str">
        <f>IF(R103="","",VLOOKUP(R103,CUSTOMS!$E$3:$N$796,2,FALSE))</f>
        <v>9503008390</v>
      </c>
      <c r="T103" s="17" t="str">
        <f>IF(R103="","",VLOOKUP(R103,CUSTOMS!$E$3:$N$796,3,FALSE))</f>
        <v>电动塑胶吹泡玩具</v>
      </c>
      <c r="U103" s="18">
        <f t="shared" si="17"/>
        <v>48</v>
      </c>
      <c r="V103" s="18" t="str">
        <f>IF(R103="","",VLOOKUP(R103,CUSTOMS!$E$3:$N$796,5,FALSE))</f>
        <v>套</v>
      </c>
      <c r="W103" s="32">
        <f>IF(R103="","",VLOOKUP(R103,CUSTOMS!$E$3:$N$796,6,FALSE))</f>
        <v>4.05</v>
      </c>
      <c r="X103" s="32">
        <f t="shared" si="18"/>
        <v>194.4</v>
      </c>
      <c r="Y103" s="18" t="str">
        <f>IF(R103="","",VLOOKUP(R103,CUSTOMS!$E$3:$N$796,8,FALSE))</f>
        <v>港币</v>
      </c>
      <c r="Z103" s="18" t="str">
        <f>IF(R103="","",VLOOKUP(R103,CUSTOMS!$E$3:$N$796,9,FALSE))</f>
        <v>中国</v>
      </c>
      <c r="AA103" s="18" t="str">
        <f>IF(R103="","",VLOOKUP(R103,CUSTOMS!$E$3:$N$796,10,FALSE))</f>
        <v>美国</v>
      </c>
      <c r="AB103" s="32">
        <f>IF(R103="","",VLOOKUP(G103,WMS!$E$3:$T$487,15,FALSE))</f>
        <v>0.177</v>
      </c>
      <c r="AC103" s="32">
        <f t="shared" si="19"/>
        <v>8.496</v>
      </c>
      <c r="AD103" s="32" t="str">
        <f>IF(S103="","",VLOOKUP(S103,海关监管条件!$A$1:$B$2000,2,FALSE))</f>
        <v>A </v>
      </c>
    </row>
    <row r="104" spans="1:30">
      <c r="A104" s="2">
        <v>43482</v>
      </c>
      <c r="B104" s="2">
        <v>43483</v>
      </c>
      <c r="C104" s="2" t="s">
        <v>4973</v>
      </c>
      <c r="D104" s="3" t="s">
        <v>574</v>
      </c>
      <c r="E104" s="3" t="s">
        <v>3636</v>
      </c>
      <c r="F104" s="3" t="s">
        <v>3637</v>
      </c>
      <c r="G104" s="17" t="str">
        <f t="shared" si="20"/>
        <v>KG-ARI-1812-00045-00861/67891900</v>
      </c>
      <c r="H104" s="18">
        <f>IF(G104="","",VLOOKUP(G104,WMS!$E$3:$Q$487,7,FALSE))</f>
        <v>12</v>
      </c>
      <c r="I104" s="18">
        <f>IF(G104="","",VLOOKUP(G104,WMS!$E$3:$Q$487,8,FALSE))</f>
        <v>3.1</v>
      </c>
      <c r="J104" s="18">
        <f>IF(G104="","",VLOOKUP(G104,WMS!$E$3:$Q$487,13,FALSE))</f>
        <v>0.014</v>
      </c>
      <c r="K104" s="25" t="b">
        <f t="shared" si="14"/>
        <v>1</v>
      </c>
      <c r="L104" s="7">
        <v>3</v>
      </c>
      <c r="M104" s="26">
        <f>IF(G104="","",VLOOKUP(G104,WMS!$E$3:$U$487,7,0)*L104)</f>
        <v>36</v>
      </c>
      <c r="N104" s="27" t="str">
        <f>IF(G104="","",VLOOKUP(G104,WMS!$E$3:$U$487,17,0))</f>
        <v>A44-303</v>
      </c>
      <c r="O104" s="28">
        <f t="shared" si="15"/>
        <v>9.3</v>
      </c>
      <c r="P104" s="28">
        <f t="shared" si="16"/>
        <v>0.042</v>
      </c>
      <c r="Q104" s="25" t="str">
        <f>IF(G104="","",VLOOKUP(G104,WMS!$E$3:$G$487,2,FALSE))</f>
        <v>KAS18121401</v>
      </c>
      <c r="R104" s="25" t="str">
        <f>IF(G104="","",VLOOKUP(G104,WMS!$E$3:$G$487,3,FALSE))</f>
        <v>KAS1812140103</v>
      </c>
      <c r="S104" s="17" t="str">
        <f>IF(R104="","",VLOOKUP(R104,CUSTOMS!$E$3:$N$796,2,FALSE))</f>
        <v>4202129000</v>
      </c>
      <c r="T104" s="17" t="str">
        <f>IF(R104="","",VLOOKUP(R104,CUSTOMS!$E$3:$N$796,3,FALSE))</f>
        <v>斜挎包</v>
      </c>
      <c r="U104" s="18">
        <f t="shared" si="17"/>
        <v>36</v>
      </c>
      <c r="V104" s="18" t="str">
        <f>IF(R104="","",VLOOKUP(R104,CUSTOMS!$E$3:$N$796,5,FALSE))</f>
        <v>个</v>
      </c>
      <c r="W104" s="32">
        <f>IF(R104="","",VLOOKUP(R104,CUSTOMS!$E$3:$N$796,6,FALSE))</f>
        <v>1.8</v>
      </c>
      <c r="X104" s="32">
        <f t="shared" si="18"/>
        <v>64.8</v>
      </c>
      <c r="Y104" s="18" t="str">
        <f>IF(R104="","",VLOOKUP(R104,CUSTOMS!$E$3:$N$796,8,FALSE))</f>
        <v>美元</v>
      </c>
      <c r="Z104" s="18" t="str">
        <f>IF(R104="","",VLOOKUP(R104,CUSTOMS!$E$3:$N$796,9,FALSE))</f>
        <v>中国</v>
      </c>
      <c r="AA104" s="18" t="str">
        <f>IF(R104="","",VLOOKUP(R104,CUSTOMS!$E$3:$N$796,10,FALSE))</f>
        <v>美国</v>
      </c>
      <c r="AB104" s="32">
        <f>IF(R104="","",VLOOKUP(G104,WMS!$E$3:$T$487,15,FALSE))</f>
        <v>0.23</v>
      </c>
      <c r="AC104" s="32">
        <f t="shared" si="19"/>
        <v>8.28</v>
      </c>
      <c r="AD104" s="32" t="str">
        <f>IF(S104="","",VLOOKUP(S104,海关监管条件!$A$1:$B$2000,2,FALSE))</f>
        <v>无</v>
      </c>
    </row>
    <row r="105" spans="1:30">
      <c r="A105" s="2">
        <v>43482</v>
      </c>
      <c r="B105" s="2">
        <v>43483</v>
      </c>
      <c r="C105" s="2" t="s">
        <v>4973</v>
      </c>
      <c r="D105" s="3" t="s">
        <v>574</v>
      </c>
      <c r="E105" s="3" t="s">
        <v>3636</v>
      </c>
      <c r="F105" s="3" t="s">
        <v>3638</v>
      </c>
      <c r="G105" s="17" t="str">
        <f t="shared" si="20"/>
        <v>KG-ARI-1812-00045-00861/67995790</v>
      </c>
      <c r="H105" s="18">
        <f>IF(G105="","",VLOOKUP(G105,WMS!$E$3:$Q$487,7,FALSE))</f>
        <v>12</v>
      </c>
      <c r="I105" s="18">
        <f>IF(G105="","",VLOOKUP(G105,WMS!$E$3:$Q$487,8,FALSE))</f>
        <v>3.1</v>
      </c>
      <c r="J105" s="18">
        <f>IF(G105="","",VLOOKUP(G105,WMS!$E$3:$Q$487,13,FALSE))</f>
        <v>0.014</v>
      </c>
      <c r="K105" s="25" t="b">
        <f t="shared" si="14"/>
        <v>1</v>
      </c>
      <c r="L105" s="7">
        <v>3</v>
      </c>
      <c r="M105" s="26">
        <f>IF(G105="","",VLOOKUP(G105,WMS!$E$3:$U$487,7,0)*L105)</f>
        <v>36</v>
      </c>
      <c r="N105" s="27" t="str">
        <f>IF(G105="","",VLOOKUP(G105,WMS!$E$3:$U$487,17,0))</f>
        <v>A43-301</v>
      </c>
      <c r="O105" s="28">
        <f t="shared" si="15"/>
        <v>9.3</v>
      </c>
      <c r="P105" s="28">
        <f t="shared" si="16"/>
        <v>0.042</v>
      </c>
      <c r="Q105" s="25" t="str">
        <f>IF(G105="","",VLOOKUP(G105,WMS!$E$3:$G$487,2,FALSE))</f>
        <v>KAS18121401</v>
      </c>
      <c r="R105" s="25" t="str">
        <f>IF(G105="","",VLOOKUP(G105,WMS!$E$3:$G$487,3,FALSE))</f>
        <v>KAS1812140103</v>
      </c>
      <c r="S105" s="17" t="str">
        <f>IF(R105="","",VLOOKUP(R105,CUSTOMS!$E$3:$N$796,2,FALSE))</f>
        <v>4202129000</v>
      </c>
      <c r="T105" s="17" t="str">
        <f>IF(R105="","",VLOOKUP(R105,CUSTOMS!$E$3:$N$796,3,FALSE))</f>
        <v>斜挎包</v>
      </c>
      <c r="U105" s="18">
        <f t="shared" si="17"/>
        <v>36</v>
      </c>
      <c r="V105" s="18" t="str">
        <f>IF(R105="","",VLOOKUP(R105,CUSTOMS!$E$3:$N$796,5,FALSE))</f>
        <v>个</v>
      </c>
      <c r="W105" s="32">
        <f>IF(R105="","",VLOOKUP(R105,CUSTOMS!$E$3:$N$796,6,FALSE))</f>
        <v>1.8</v>
      </c>
      <c r="X105" s="32">
        <f t="shared" si="18"/>
        <v>64.8</v>
      </c>
      <c r="Y105" s="18" t="str">
        <f>IF(R105="","",VLOOKUP(R105,CUSTOMS!$E$3:$N$796,8,FALSE))</f>
        <v>美元</v>
      </c>
      <c r="Z105" s="18" t="str">
        <f>IF(R105="","",VLOOKUP(R105,CUSTOMS!$E$3:$N$796,9,FALSE))</f>
        <v>中国</v>
      </c>
      <c r="AA105" s="18" t="str">
        <f>IF(R105="","",VLOOKUP(R105,CUSTOMS!$E$3:$N$796,10,FALSE))</f>
        <v>美国</v>
      </c>
      <c r="AB105" s="32">
        <f>IF(R105="","",VLOOKUP(G105,WMS!$E$3:$T$487,15,FALSE))</f>
        <v>0.2</v>
      </c>
      <c r="AC105" s="32">
        <f t="shared" si="19"/>
        <v>7.2</v>
      </c>
      <c r="AD105" s="32" t="str">
        <f>IF(S105="","",VLOOKUP(S105,海关监管条件!$A$1:$B$2000,2,FALSE))</f>
        <v>无</v>
      </c>
    </row>
    <row r="106" spans="1:30">
      <c r="A106" s="2">
        <v>43482</v>
      </c>
      <c r="B106" s="2">
        <v>43483</v>
      </c>
      <c r="C106" s="2" t="s">
        <v>4973</v>
      </c>
      <c r="D106" s="3" t="s">
        <v>3673</v>
      </c>
      <c r="E106" s="3" t="s">
        <v>3674</v>
      </c>
      <c r="F106" s="3">
        <v>42626800</v>
      </c>
      <c r="G106" s="17" t="str">
        <f t="shared" si="20"/>
        <v>KG-ARI-1812-00048-00948/42626800</v>
      </c>
      <c r="H106" s="18">
        <f>IF(G106="","",VLOOKUP(G106,WMS!$E$3:$Q$487,7,FALSE))</f>
        <v>8</v>
      </c>
      <c r="I106" s="18">
        <f>IF(G106="","",VLOOKUP(G106,WMS!$E$3:$Q$487,8,FALSE))</f>
        <v>9.25</v>
      </c>
      <c r="J106" s="18">
        <f>IF(G106="","",VLOOKUP(G106,WMS!$E$3:$Q$487,13,FALSE))</f>
        <v>0.117</v>
      </c>
      <c r="K106" s="25" t="b">
        <f t="shared" si="14"/>
        <v>1</v>
      </c>
      <c r="L106" s="7">
        <v>34</v>
      </c>
      <c r="M106" s="26">
        <f>IF(G106="","",VLOOKUP(G106,WMS!$E$3:$U$487,7,0)*L106)</f>
        <v>272</v>
      </c>
      <c r="N106" s="27" t="str">
        <f>IF(G106="","",VLOOKUP(G106,WMS!$E$3:$U$487,17,0))</f>
        <v>A403</v>
      </c>
      <c r="O106" s="28">
        <f t="shared" si="15"/>
        <v>314.5</v>
      </c>
      <c r="P106" s="28">
        <f t="shared" si="16"/>
        <v>3.978</v>
      </c>
      <c r="Q106" s="25" t="str">
        <f>IF(G106="","",VLOOKUP(G106,WMS!$E$3:$G$487,2,FALSE))</f>
        <v>KAS19010702</v>
      </c>
      <c r="R106" s="25" t="str">
        <f>IF(G106="","",VLOOKUP(G106,WMS!$E$3:$G$487,3,FALSE))</f>
        <v>KAS1901070201</v>
      </c>
      <c r="S106" s="17" t="str">
        <f>IF(R106="","",VLOOKUP(R106,CUSTOMS!$E$3:$N$796,2,FALSE))</f>
        <v>3924900000</v>
      </c>
      <c r="T106" s="17" t="str">
        <f>IF(R106="","",VLOOKUP(R106,CUSTOMS!$E$3:$N$796,3,FALSE))</f>
        <v>塑胶储物箱</v>
      </c>
      <c r="U106" s="18">
        <f t="shared" si="17"/>
        <v>316.37894736842</v>
      </c>
      <c r="V106" s="18" t="str">
        <f>IF(R106="","",VLOOKUP(R106,CUSTOMS!$E$3:$N$796,5,FALSE))</f>
        <v>千克</v>
      </c>
      <c r="W106" s="32">
        <f>IF(R106="","",VLOOKUP(R106,CUSTOMS!$E$3:$N$796,6,FALSE))</f>
        <v>2</v>
      </c>
      <c r="X106" s="32">
        <f t="shared" si="18"/>
        <v>632.757894736841</v>
      </c>
      <c r="Y106" s="18" t="str">
        <f>IF(R106="","",VLOOKUP(R106,CUSTOMS!$E$3:$N$796,8,FALSE))</f>
        <v>美元</v>
      </c>
      <c r="Z106" s="18" t="str">
        <f>IF(R106="","",VLOOKUP(R106,CUSTOMS!$E$3:$N$796,9,FALSE))</f>
        <v>中国</v>
      </c>
      <c r="AA106" s="18" t="str">
        <f>IF(R106="","",VLOOKUP(R106,CUSTOMS!$E$3:$N$796,10,FALSE))</f>
        <v>美国</v>
      </c>
      <c r="AB106" s="32">
        <f>IF(R106="","",VLOOKUP(G106,WMS!$E$3:$T$487,15,FALSE))</f>
        <v>1.16315789473684</v>
      </c>
      <c r="AC106" s="32">
        <f t="shared" si="19"/>
        <v>316.37894736842</v>
      </c>
      <c r="AD106" s="32" t="str">
        <f>IF(S106="","",VLOOKUP(S106,海关监管条件!$A$1:$B$2000,2,FALSE))</f>
        <v>A </v>
      </c>
    </row>
    <row r="107" spans="1:30">
      <c r="A107" s="2">
        <v>43482</v>
      </c>
      <c r="B107" s="2">
        <v>43483</v>
      </c>
      <c r="C107" s="2" t="s">
        <v>4973</v>
      </c>
      <c r="D107" s="3" t="s">
        <v>3682</v>
      </c>
      <c r="E107" s="3" t="s">
        <v>3674</v>
      </c>
      <c r="F107" s="3">
        <v>42626862</v>
      </c>
      <c r="G107" s="17" t="str">
        <f t="shared" si="20"/>
        <v>KG-ARI-1812-00048-00948/42626862</v>
      </c>
      <c r="H107" s="18">
        <f>IF(G107="","",VLOOKUP(G107,WMS!$E$3:$Q$487,7,FALSE))</f>
        <v>8</v>
      </c>
      <c r="I107" s="18">
        <f>IF(G107="","",VLOOKUP(G107,WMS!$E$3:$Q$487,8,FALSE))</f>
        <v>12.6</v>
      </c>
      <c r="J107" s="18">
        <f>IF(G107="","",VLOOKUP(G107,WMS!$E$3:$Q$487,13,FALSE))</f>
        <v>0.161</v>
      </c>
      <c r="K107" s="25" t="b">
        <f t="shared" si="14"/>
        <v>1</v>
      </c>
      <c r="L107" s="7">
        <v>33</v>
      </c>
      <c r="M107" s="26">
        <f>IF(G107="","",VLOOKUP(G107,WMS!$E$3:$U$487,7,0)*L107)</f>
        <v>264</v>
      </c>
      <c r="N107" s="27" t="str">
        <f>IF(G107="","",VLOOKUP(G107,WMS!$E$3:$U$487,17,0))</f>
        <v>B58</v>
      </c>
      <c r="O107" s="28">
        <f t="shared" si="15"/>
        <v>415.8</v>
      </c>
      <c r="P107" s="28">
        <f t="shared" si="16"/>
        <v>5.313</v>
      </c>
      <c r="Q107" s="25" t="str">
        <f>IF(G107="","",VLOOKUP(G107,WMS!$E$3:$G$487,2,FALSE))</f>
        <v>KAS19010703</v>
      </c>
      <c r="R107" s="25" t="str">
        <f>IF(G107="","",VLOOKUP(G107,WMS!$E$3:$G$487,3,FALSE))</f>
        <v>KAS1901070301</v>
      </c>
      <c r="S107" s="17" t="str">
        <f>IF(R107="","",VLOOKUP(R107,CUSTOMS!$E$3:$N$796,2,FALSE))</f>
        <v>3924900000</v>
      </c>
      <c r="T107" s="17" t="str">
        <f>IF(R107="","",VLOOKUP(R107,CUSTOMS!$E$3:$N$796,3,FALSE))</f>
        <v>塑胶储物箱</v>
      </c>
      <c r="U107" s="18">
        <f t="shared" si="17"/>
        <v>435.463917525772</v>
      </c>
      <c r="V107" s="18" t="str">
        <f>IF(R107="","",VLOOKUP(R107,CUSTOMS!$E$3:$N$796,5,FALSE))</f>
        <v>千克</v>
      </c>
      <c r="W107" s="32">
        <f>IF(R107="","",VLOOKUP(R107,CUSTOMS!$E$3:$N$796,6,FALSE))</f>
        <v>2</v>
      </c>
      <c r="X107" s="32">
        <f t="shared" si="18"/>
        <v>870.927835051544</v>
      </c>
      <c r="Y107" s="18" t="str">
        <f>IF(R107="","",VLOOKUP(R107,CUSTOMS!$E$3:$N$796,8,FALSE))</f>
        <v>美元</v>
      </c>
      <c r="Z107" s="18" t="str">
        <f>IF(R107="","",VLOOKUP(R107,CUSTOMS!$E$3:$N$796,9,FALSE))</f>
        <v>中国</v>
      </c>
      <c r="AA107" s="18" t="str">
        <f>IF(R107="","",VLOOKUP(R107,CUSTOMS!$E$3:$N$796,10,FALSE))</f>
        <v>美国</v>
      </c>
      <c r="AB107" s="32">
        <f>IF(R107="","",VLOOKUP(G107,WMS!$E$3:$T$487,15,FALSE))</f>
        <v>1.64948453608247</v>
      </c>
      <c r="AC107" s="32">
        <f t="shared" si="19"/>
        <v>435.463917525772</v>
      </c>
      <c r="AD107" s="32" t="str">
        <f>IF(S107="","",VLOOKUP(S107,海关监管条件!$A$1:$B$2000,2,FALSE))</f>
        <v>A </v>
      </c>
    </row>
    <row r="108" spans="1:30">
      <c r="A108" s="2">
        <v>43482</v>
      </c>
      <c r="B108" s="2">
        <v>43483</v>
      </c>
      <c r="C108" s="2" t="s">
        <v>4973</v>
      </c>
      <c r="D108" s="3" t="s">
        <v>3682</v>
      </c>
      <c r="E108" s="3" t="s">
        <v>3674</v>
      </c>
      <c r="F108" s="3">
        <v>42626909</v>
      </c>
      <c r="G108" s="17" t="str">
        <f t="shared" si="20"/>
        <v>KG-ARI-1812-00048-00948/42626909</v>
      </c>
      <c r="H108" s="18">
        <f>IF(G108="","",VLOOKUP(G108,WMS!$E$3:$Q$487,7,FALSE))</f>
        <v>8</v>
      </c>
      <c r="I108" s="18">
        <f>IF(G108="","",VLOOKUP(G108,WMS!$E$3:$Q$487,8,FALSE))</f>
        <v>12.65</v>
      </c>
      <c r="J108" s="18">
        <f>IF(G108="","",VLOOKUP(G108,WMS!$E$3:$Q$487,13,FALSE))</f>
        <v>0.19</v>
      </c>
      <c r="K108" s="25" t="b">
        <f t="shared" si="14"/>
        <v>1</v>
      </c>
      <c r="L108" s="7">
        <v>47</v>
      </c>
      <c r="M108" s="26">
        <f>IF(G108="","",VLOOKUP(G108,WMS!$E$3:$U$487,7,0)*L108)</f>
        <v>376</v>
      </c>
      <c r="N108" s="27" t="str">
        <f>IF(G108="","",VLOOKUP(G108,WMS!$E$3:$U$487,17,0))</f>
        <v>B69</v>
      </c>
      <c r="O108" s="28">
        <f t="shared" si="15"/>
        <v>594.55</v>
      </c>
      <c r="P108" s="28">
        <f t="shared" si="16"/>
        <v>8.93</v>
      </c>
      <c r="Q108" s="25" t="str">
        <f>IF(G108="","",VLOOKUP(G108,WMS!$E$3:$G$487,2,FALSE))</f>
        <v>KAS19010703</v>
      </c>
      <c r="R108" s="25" t="str">
        <f>IF(G108="","",VLOOKUP(G108,WMS!$E$3:$G$487,3,FALSE))</f>
        <v>KAS1901070301</v>
      </c>
      <c r="S108" s="17" t="str">
        <f>IF(R108="","",VLOOKUP(R108,CUSTOMS!$E$3:$N$796,2,FALSE))</f>
        <v>3924900000</v>
      </c>
      <c r="T108" s="17" t="str">
        <f>IF(R108="","",VLOOKUP(R108,CUSTOMS!$E$3:$N$796,3,FALSE))</f>
        <v>塑胶储物箱</v>
      </c>
      <c r="U108" s="18">
        <f t="shared" si="17"/>
        <v>752</v>
      </c>
      <c r="V108" s="18" t="str">
        <f>IF(R108="","",VLOOKUP(R108,CUSTOMS!$E$3:$N$796,5,FALSE))</f>
        <v>千克</v>
      </c>
      <c r="W108" s="32">
        <f>IF(R108="","",VLOOKUP(R108,CUSTOMS!$E$3:$N$796,6,FALSE))</f>
        <v>2</v>
      </c>
      <c r="X108" s="32">
        <f t="shared" si="18"/>
        <v>1504</v>
      </c>
      <c r="Y108" s="18" t="str">
        <f>IF(R108="","",VLOOKUP(R108,CUSTOMS!$E$3:$N$796,8,FALSE))</f>
        <v>美元</v>
      </c>
      <c r="Z108" s="18" t="str">
        <f>IF(R108="","",VLOOKUP(R108,CUSTOMS!$E$3:$N$796,9,FALSE))</f>
        <v>中国</v>
      </c>
      <c r="AA108" s="18" t="str">
        <f>IF(R108="","",VLOOKUP(R108,CUSTOMS!$E$3:$N$796,10,FALSE))</f>
        <v>美国</v>
      </c>
      <c r="AB108" s="32">
        <f>IF(R108="","",VLOOKUP(G108,WMS!$E$3:$T$487,15,FALSE))</f>
        <v>2</v>
      </c>
      <c r="AC108" s="32">
        <f t="shared" si="19"/>
        <v>752</v>
      </c>
      <c r="AD108" s="32" t="str">
        <f>IF(S108="","",VLOOKUP(S108,海关监管条件!$A$1:$B$2000,2,FALSE))</f>
        <v>A </v>
      </c>
    </row>
    <row r="109" spans="1:30">
      <c r="A109" s="2">
        <v>43482</v>
      </c>
      <c r="B109" s="2">
        <v>43483</v>
      </c>
      <c r="C109" s="2" t="s">
        <v>4973</v>
      </c>
      <c r="D109" s="3" t="s">
        <v>3673</v>
      </c>
      <c r="E109" s="3" t="s">
        <v>3674</v>
      </c>
      <c r="F109" s="3">
        <v>42629641</v>
      </c>
      <c r="G109" s="17" t="str">
        <f t="shared" si="20"/>
        <v>KG-ARI-1812-00048-00948/42629641</v>
      </c>
      <c r="H109" s="18">
        <f>IF(G109="","",VLOOKUP(G109,WMS!$E$3:$Q$487,7,FALSE))</f>
        <v>12</v>
      </c>
      <c r="I109" s="18">
        <f>IF(G109="","",VLOOKUP(G109,WMS!$E$3:$Q$487,8,FALSE))</f>
        <v>2.3</v>
      </c>
      <c r="J109" s="18">
        <f>IF(G109="","",VLOOKUP(G109,WMS!$E$3:$Q$487,13,FALSE))</f>
        <v>0.025</v>
      </c>
      <c r="K109" s="25" t="b">
        <f t="shared" si="14"/>
        <v>1</v>
      </c>
      <c r="L109" s="7">
        <v>2</v>
      </c>
      <c r="M109" s="26">
        <f>IF(G109="","",VLOOKUP(G109,WMS!$E$3:$U$487,7,0)*L109)</f>
        <v>24</v>
      </c>
      <c r="N109" s="27" t="str">
        <f>IF(G109="","",VLOOKUP(G109,WMS!$E$3:$U$487,17,0))</f>
        <v>A36-203</v>
      </c>
      <c r="O109" s="28">
        <f t="shared" si="15"/>
        <v>4.6</v>
      </c>
      <c r="P109" s="28">
        <f t="shared" si="16"/>
        <v>0.05</v>
      </c>
      <c r="Q109" s="25" t="str">
        <f>IF(G109="","",VLOOKUP(G109,WMS!$E$3:$G$487,2,FALSE))</f>
        <v>KAS19010702</v>
      </c>
      <c r="R109" s="25" t="str">
        <f>IF(G109="","",VLOOKUP(G109,WMS!$E$3:$G$487,3,FALSE))</f>
        <v>KAS1901070203</v>
      </c>
      <c r="S109" s="17" t="str">
        <f>IF(R109="","",VLOOKUP(R109,CUSTOMS!$E$3:$N$796,2,FALSE))</f>
        <v>3924100000</v>
      </c>
      <c r="T109" s="17" t="str">
        <f>IF(R109="","",VLOOKUP(R109,CUSTOMS!$E$3:$N$796,3,FALSE))</f>
        <v>塑胶食物盒/C</v>
      </c>
      <c r="U109" s="18">
        <f t="shared" si="17"/>
        <v>3.40000000000001</v>
      </c>
      <c r="V109" s="18" t="str">
        <f>IF(R109="","",VLOOKUP(R109,CUSTOMS!$E$3:$N$796,5,FALSE))</f>
        <v>千克</v>
      </c>
      <c r="W109" s="32">
        <f>IF(R109="","",VLOOKUP(R109,CUSTOMS!$E$3:$N$796,6,FALSE))</f>
        <v>2</v>
      </c>
      <c r="X109" s="32">
        <f t="shared" si="18"/>
        <v>6.80000000000002</v>
      </c>
      <c r="Y109" s="18" t="str">
        <f>IF(R109="","",VLOOKUP(R109,CUSTOMS!$E$3:$N$796,8,FALSE))</f>
        <v>美元</v>
      </c>
      <c r="Z109" s="18" t="str">
        <f>IF(R109="","",VLOOKUP(R109,CUSTOMS!$E$3:$N$796,9,FALSE))</f>
        <v>中国</v>
      </c>
      <c r="AA109" s="18" t="str">
        <f>IF(R109="","",VLOOKUP(R109,CUSTOMS!$E$3:$N$796,10,FALSE))</f>
        <v>美国</v>
      </c>
      <c r="AB109" s="32">
        <f>IF(R109="","",VLOOKUP(G109,WMS!$E$3:$T$487,15,FALSE))</f>
        <v>0.141666666666667</v>
      </c>
      <c r="AC109" s="32">
        <f t="shared" si="19"/>
        <v>3.40000000000001</v>
      </c>
      <c r="AD109" s="32" t="str">
        <f>IF(S109="","",VLOOKUP(S109,海关监管条件!$A$1:$B$2000,2,FALSE))</f>
        <v>A </v>
      </c>
    </row>
    <row r="110" spans="1:30">
      <c r="A110" s="2">
        <v>43482</v>
      </c>
      <c r="B110" s="2">
        <v>43483</v>
      </c>
      <c r="C110" s="2" t="s">
        <v>4973</v>
      </c>
      <c r="D110" s="3" t="s">
        <v>3673</v>
      </c>
      <c r="E110" s="3" t="s">
        <v>3674</v>
      </c>
      <c r="F110" s="3">
        <v>42630289</v>
      </c>
      <c r="G110" s="17" t="str">
        <f t="shared" si="20"/>
        <v>KG-ARI-1812-00048-00948/42630289</v>
      </c>
      <c r="H110" s="18">
        <f>IF(G110="","",VLOOKUP(G110,WMS!$E$3:$Q$487,7,FALSE))</f>
        <v>4</v>
      </c>
      <c r="I110" s="18">
        <f>IF(G110="","",VLOOKUP(G110,WMS!$E$3:$Q$487,8,FALSE))</f>
        <v>2.35</v>
      </c>
      <c r="J110" s="18">
        <f>IF(G110="","",VLOOKUP(G110,WMS!$E$3:$Q$487,13,FALSE))</f>
        <v>0.034</v>
      </c>
      <c r="K110" s="25" t="b">
        <f t="shared" si="14"/>
        <v>1</v>
      </c>
      <c r="L110" s="7">
        <v>3</v>
      </c>
      <c r="M110" s="26">
        <f>IF(G110="","",VLOOKUP(G110,WMS!$E$3:$U$487,7,0)*L110)</f>
        <v>12</v>
      </c>
      <c r="N110" s="27" t="str">
        <f>IF(G110="","",VLOOKUP(G110,WMS!$E$3:$U$487,17,0))</f>
        <v>A18-304</v>
      </c>
      <c r="O110" s="28">
        <f t="shared" si="15"/>
        <v>7.05</v>
      </c>
      <c r="P110" s="28">
        <f t="shared" si="16"/>
        <v>0.102</v>
      </c>
      <c r="Q110" s="25" t="str">
        <f>IF(G110="","",VLOOKUP(G110,WMS!$E$3:$G$487,2,FALSE))</f>
        <v>KAS19010702</v>
      </c>
      <c r="R110" s="25" t="str">
        <f>IF(G110="","",VLOOKUP(G110,WMS!$E$3:$G$487,3,FALSE))</f>
        <v>KAS1901070203</v>
      </c>
      <c r="S110" s="17" t="str">
        <f>IF(R110="","",VLOOKUP(R110,CUSTOMS!$E$3:$N$796,2,FALSE))</f>
        <v>3924100000</v>
      </c>
      <c r="T110" s="17" t="str">
        <f>IF(R110="","",VLOOKUP(R110,CUSTOMS!$E$3:$N$796,3,FALSE))</f>
        <v>塑胶食物盒/C</v>
      </c>
      <c r="U110" s="18">
        <f t="shared" si="17"/>
        <v>5.7</v>
      </c>
      <c r="V110" s="18" t="str">
        <f>IF(R110="","",VLOOKUP(R110,CUSTOMS!$E$3:$N$796,5,FALSE))</f>
        <v>千克</v>
      </c>
      <c r="W110" s="32">
        <f>IF(R110="","",VLOOKUP(R110,CUSTOMS!$E$3:$N$796,6,FALSE))</f>
        <v>2</v>
      </c>
      <c r="X110" s="32">
        <f t="shared" si="18"/>
        <v>11.4</v>
      </c>
      <c r="Y110" s="18" t="str">
        <f>IF(R110="","",VLOOKUP(R110,CUSTOMS!$E$3:$N$796,8,FALSE))</f>
        <v>美元</v>
      </c>
      <c r="Z110" s="18" t="str">
        <f>IF(R110="","",VLOOKUP(R110,CUSTOMS!$E$3:$N$796,9,FALSE))</f>
        <v>中国</v>
      </c>
      <c r="AA110" s="18" t="str">
        <f>IF(R110="","",VLOOKUP(R110,CUSTOMS!$E$3:$N$796,10,FALSE))</f>
        <v>美国</v>
      </c>
      <c r="AB110" s="32">
        <f>IF(R110="","",VLOOKUP(G110,WMS!$E$3:$T$487,15,FALSE))</f>
        <v>0.475</v>
      </c>
      <c r="AC110" s="32">
        <f t="shared" si="19"/>
        <v>5.7</v>
      </c>
      <c r="AD110" s="32" t="str">
        <f>IF(S110="","",VLOOKUP(S110,海关监管条件!$A$1:$B$2000,2,FALSE))</f>
        <v>A </v>
      </c>
    </row>
    <row r="111" spans="1:30">
      <c r="A111" s="2">
        <v>43482</v>
      </c>
      <c r="B111" s="2">
        <v>43483</v>
      </c>
      <c r="C111" s="2" t="s">
        <v>4973</v>
      </c>
      <c r="D111" s="3" t="s">
        <v>3673</v>
      </c>
      <c r="E111" s="3" t="s">
        <v>3674</v>
      </c>
      <c r="F111" s="3">
        <v>42632986</v>
      </c>
      <c r="G111" s="17" t="str">
        <f t="shared" si="20"/>
        <v>KG-ARI-1812-00048-00948/42632986</v>
      </c>
      <c r="H111" s="18">
        <f>IF(G111="","",VLOOKUP(G111,WMS!$E$3:$Q$487,7,FALSE))</f>
        <v>8</v>
      </c>
      <c r="I111" s="18">
        <f>IF(G111="","",VLOOKUP(G111,WMS!$E$3:$Q$487,8,FALSE))</f>
        <v>13.2</v>
      </c>
      <c r="J111" s="18">
        <f>IF(G111="","",VLOOKUP(G111,WMS!$E$3:$Q$487,13,FALSE))</f>
        <v>0.193</v>
      </c>
      <c r="K111" s="25" t="b">
        <f t="shared" si="14"/>
        <v>1</v>
      </c>
      <c r="L111" s="7">
        <v>27</v>
      </c>
      <c r="M111" s="26">
        <f>IF(G111="","",VLOOKUP(G111,WMS!$E$3:$U$487,7,0)*L111)</f>
        <v>216</v>
      </c>
      <c r="N111" s="27" t="str">
        <f>IF(G111="","",VLOOKUP(G111,WMS!$E$3:$U$487,17,0))</f>
        <v>A403</v>
      </c>
      <c r="O111" s="28">
        <f t="shared" si="15"/>
        <v>356.4</v>
      </c>
      <c r="P111" s="28">
        <f t="shared" si="16"/>
        <v>5.211</v>
      </c>
      <c r="Q111" s="25" t="str">
        <f>IF(G111="","",VLOOKUP(G111,WMS!$E$3:$G$487,2,FALSE))</f>
        <v>KAS19010702</v>
      </c>
      <c r="R111" s="25" t="str">
        <f>IF(G111="","",VLOOKUP(G111,WMS!$E$3:$G$487,3,FALSE))</f>
        <v>KAS1901070201</v>
      </c>
      <c r="S111" s="17" t="str">
        <f>IF(R111="","",VLOOKUP(R111,CUSTOMS!$E$3:$N$796,2,FALSE))</f>
        <v>3924900000</v>
      </c>
      <c r="T111" s="17" t="str">
        <f>IF(R111="","",VLOOKUP(R111,CUSTOMS!$E$3:$N$796,3,FALSE))</f>
        <v>塑胶储物箱</v>
      </c>
      <c r="U111" s="18">
        <f t="shared" si="17"/>
        <v>432</v>
      </c>
      <c r="V111" s="18" t="str">
        <f>IF(R111="","",VLOOKUP(R111,CUSTOMS!$E$3:$N$796,5,FALSE))</f>
        <v>千克</v>
      </c>
      <c r="W111" s="32">
        <f>IF(R111="","",VLOOKUP(R111,CUSTOMS!$E$3:$N$796,6,FALSE))</f>
        <v>2</v>
      </c>
      <c r="X111" s="32">
        <f t="shared" si="18"/>
        <v>864</v>
      </c>
      <c r="Y111" s="18" t="str">
        <f>IF(R111="","",VLOOKUP(R111,CUSTOMS!$E$3:$N$796,8,FALSE))</f>
        <v>美元</v>
      </c>
      <c r="Z111" s="18" t="str">
        <f>IF(R111="","",VLOOKUP(R111,CUSTOMS!$E$3:$N$796,9,FALSE))</f>
        <v>中国</v>
      </c>
      <c r="AA111" s="18" t="str">
        <f>IF(R111="","",VLOOKUP(R111,CUSTOMS!$E$3:$N$796,10,FALSE))</f>
        <v>美国</v>
      </c>
      <c r="AB111" s="32">
        <f>IF(R111="","",VLOOKUP(G111,WMS!$E$3:$T$487,15,FALSE))</f>
        <v>2</v>
      </c>
      <c r="AC111" s="32">
        <f t="shared" si="19"/>
        <v>432</v>
      </c>
      <c r="AD111" s="32" t="str">
        <f>IF(S111="","",VLOOKUP(S111,海关监管条件!$A$1:$B$2000,2,FALSE))</f>
        <v>A </v>
      </c>
    </row>
    <row r="112" spans="1:30">
      <c r="A112" s="2">
        <v>43482</v>
      </c>
      <c r="B112" s="2">
        <v>43483</v>
      </c>
      <c r="C112" s="2" t="s">
        <v>4973</v>
      </c>
      <c r="D112" s="3" t="s">
        <v>676</v>
      </c>
      <c r="E112" s="3" t="s">
        <v>3686</v>
      </c>
      <c r="F112" s="3">
        <v>42572183</v>
      </c>
      <c r="G112" s="17" t="str">
        <f t="shared" si="20"/>
        <v>KG-ARI-1812-00048-01101/42572183</v>
      </c>
      <c r="H112" s="18">
        <f>IF(G112="","",VLOOKUP(G112,WMS!$E$3:$Q$487,7,FALSE))</f>
        <v>12</v>
      </c>
      <c r="I112" s="18">
        <f>IF(G112="","",VLOOKUP(G112,WMS!$E$3:$Q$487,8,FALSE))</f>
        <v>1.2</v>
      </c>
      <c r="J112" s="18">
        <f>IF(G112="","",VLOOKUP(G112,WMS!$E$3:$Q$487,13,FALSE))</f>
        <v>0.01</v>
      </c>
      <c r="K112" s="25" t="b">
        <f t="shared" si="14"/>
        <v>1</v>
      </c>
      <c r="L112" s="7">
        <v>2</v>
      </c>
      <c r="M112" s="26">
        <f>IF(G112="","",VLOOKUP(G112,WMS!$E$3:$U$487,7,0)*L112)</f>
        <v>24</v>
      </c>
      <c r="N112" s="27" t="str">
        <f>IF(G112="","",VLOOKUP(G112,WMS!$E$3:$U$487,17,0))</f>
        <v>B72</v>
      </c>
      <c r="O112" s="28">
        <f t="shared" si="15"/>
        <v>2.4</v>
      </c>
      <c r="P112" s="28">
        <f t="shared" si="16"/>
        <v>0.02</v>
      </c>
      <c r="Q112" s="25" t="str">
        <f>IF(G112="","",VLOOKUP(G112,WMS!$E$3:$G$487,2,FALSE))</f>
        <v>KAS19010907</v>
      </c>
      <c r="R112" s="25" t="str">
        <f>IF(G112="","",VLOOKUP(G112,WMS!$E$3:$G$487,3,FALSE))</f>
        <v>KAS1901090703</v>
      </c>
      <c r="S112" s="17" t="str">
        <f>IF(R112="","",VLOOKUP(R112,CUSTOMS!$E$3:$N$796,2,FALSE))</f>
        <v>8544421900</v>
      </c>
      <c r="T112" s="17" t="str">
        <f>IF(R112="","",VLOOKUP(R112,CUSTOMS!$E$3:$N$796,3,FALSE))</f>
        <v>手机连接线</v>
      </c>
      <c r="U112" s="18">
        <f t="shared" si="17"/>
        <v>24</v>
      </c>
      <c r="V112" s="18" t="str">
        <f>IF(R112="","",VLOOKUP(R112,CUSTOMS!$E$3:$N$796,5,FALSE))</f>
        <v>条</v>
      </c>
      <c r="W112" s="32">
        <f>IF(R112="","",VLOOKUP(R112,CUSTOMS!$E$3:$N$796,6,FALSE))</f>
        <v>1.42</v>
      </c>
      <c r="X112" s="32">
        <f t="shared" si="18"/>
        <v>34.08</v>
      </c>
      <c r="Y112" s="18" t="str">
        <f>IF(R112="","",VLOOKUP(R112,CUSTOMS!$E$3:$N$796,8,FALSE))</f>
        <v>美元</v>
      </c>
      <c r="Z112" s="18" t="str">
        <f>IF(R112="","",VLOOKUP(R112,CUSTOMS!$E$3:$N$796,9,FALSE))</f>
        <v>中国</v>
      </c>
      <c r="AA112" s="18" t="str">
        <f>IF(R112="","",VLOOKUP(R112,CUSTOMS!$E$3:$N$796,10,FALSE))</f>
        <v>美国</v>
      </c>
      <c r="AB112" s="32">
        <f>IF(R112="","",VLOOKUP(G112,WMS!$E$3:$T$487,15,FALSE))</f>
        <v>0.0875</v>
      </c>
      <c r="AC112" s="32">
        <f t="shared" si="19"/>
        <v>2.1</v>
      </c>
      <c r="AD112" s="32" t="str">
        <f>IF(S112="","",VLOOKUP(S112,海关监管条件!$A$1:$B$2000,2,FALSE))</f>
        <v>无 </v>
      </c>
    </row>
    <row r="113" spans="1:30">
      <c r="A113" s="2">
        <v>43482</v>
      </c>
      <c r="B113" s="2">
        <v>43483</v>
      </c>
      <c r="C113" s="2" t="s">
        <v>4973</v>
      </c>
      <c r="D113" s="3" t="s">
        <v>676</v>
      </c>
      <c r="E113" s="3" t="s">
        <v>3686</v>
      </c>
      <c r="F113" s="3">
        <v>42665809</v>
      </c>
      <c r="G113" s="17" t="str">
        <f t="shared" si="20"/>
        <v>KG-ARI-1812-00048-01101/42665809</v>
      </c>
      <c r="H113" s="18">
        <f>IF(G113="","",VLOOKUP(G113,WMS!$E$3:$Q$487,7,FALSE))</f>
        <v>12</v>
      </c>
      <c r="I113" s="18">
        <f>IF(G113="","",VLOOKUP(G113,WMS!$E$3:$Q$487,8,FALSE))</f>
        <v>0.9</v>
      </c>
      <c r="J113" s="18">
        <f>IF(G113="","",VLOOKUP(G113,WMS!$E$3:$Q$487,13,FALSE))</f>
        <v>0.01</v>
      </c>
      <c r="K113" s="25" t="b">
        <f t="shared" si="14"/>
        <v>1</v>
      </c>
      <c r="L113" s="7">
        <v>8</v>
      </c>
      <c r="M113" s="26">
        <f>IF(G113="","",VLOOKUP(G113,WMS!$E$3:$U$487,7,0)*L113)</f>
        <v>96</v>
      </c>
      <c r="N113" s="27" t="str">
        <f>IF(G113="","",VLOOKUP(G113,WMS!$E$3:$U$487,17,0))</f>
        <v>B72</v>
      </c>
      <c r="O113" s="28">
        <f t="shared" si="15"/>
        <v>7.2</v>
      </c>
      <c r="P113" s="28">
        <f t="shared" si="16"/>
        <v>0.08</v>
      </c>
      <c r="Q113" s="25" t="str">
        <f>IF(G113="","",VLOOKUP(G113,WMS!$E$3:$G$487,2,FALSE))</f>
        <v>KAS19010905</v>
      </c>
      <c r="R113" s="25" t="str">
        <f>IF(G113="","",VLOOKUP(G113,WMS!$E$3:$G$487,3,FALSE))</f>
        <v>KAS1901090501</v>
      </c>
      <c r="S113" s="17" t="str">
        <f>IF(R113="","",VLOOKUP(R113,CUSTOMS!$E$3:$N$796,2,FALSE))</f>
        <v>8504409999</v>
      </c>
      <c r="T113" s="17" t="str">
        <f>IF(R113="","",VLOOKUP(R113,CUSTOMS!$E$3:$N$796,3,FALSE))</f>
        <v>充电器</v>
      </c>
      <c r="U113" s="18">
        <f t="shared" si="17"/>
        <v>96</v>
      </c>
      <c r="V113" s="18" t="str">
        <f>IF(R113="","",VLOOKUP(R113,CUSTOMS!$E$3:$N$796,5,FALSE))</f>
        <v>个</v>
      </c>
      <c r="W113" s="32">
        <f>IF(R113="","",VLOOKUP(R113,CUSTOMS!$E$3:$N$796,6,FALSE))</f>
        <v>1.63</v>
      </c>
      <c r="X113" s="32">
        <f t="shared" si="18"/>
        <v>156.48</v>
      </c>
      <c r="Y113" s="18" t="str">
        <f>IF(R113="","",VLOOKUP(R113,CUSTOMS!$E$3:$N$796,8,FALSE))</f>
        <v>美元</v>
      </c>
      <c r="Z113" s="18" t="str">
        <f>IF(R113="","",VLOOKUP(R113,CUSTOMS!$E$3:$N$796,9,FALSE))</f>
        <v>中国</v>
      </c>
      <c r="AA113" s="18" t="str">
        <f>IF(R113="","",VLOOKUP(R113,CUSTOMS!$E$3:$N$796,10,FALSE))</f>
        <v>美国</v>
      </c>
      <c r="AB113" s="32">
        <f>IF(R113="","",VLOOKUP(G113,WMS!$E$3:$T$487,15,FALSE))</f>
        <v>0.0625</v>
      </c>
      <c r="AC113" s="32">
        <f t="shared" si="19"/>
        <v>6</v>
      </c>
      <c r="AD113" s="32" t="str">
        <f>IF(S113="","",VLOOKUP(S113,海关监管条件!$A$1:$B$2000,2,FALSE))</f>
        <v>无</v>
      </c>
    </row>
    <row r="114" spans="1:30">
      <c r="A114" s="2">
        <v>43482</v>
      </c>
      <c r="B114" s="2">
        <v>43483</v>
      </c>
      <c r="C114" s="2" t="s">
        <v>4973</v>
      </c>
      <c r="D114" s="3" t="s">
        <v>636</v>
      </c>
      <c r="E114" s="3" t="s">
        <v>3663</v>
      </c>
      <c r="F114" s="3">
        <v>42369578</v>
      </c>
      <c r="G114" s="17" t="str">
        <f t="shared" si="20"/>
        <v>KG-ARI-1812-00048-01250/42369578</v>
      </c>
      <c r="H114" s="18">
        <f>IF(G114="","",VLOOKUP(G114,WMS!$E$3:$Q$487,7,FALSE))</f>
        <v>8</v>
      </c>
      <c r="I114" s="18">
        <f>IF(G114="","",VLOOKUP(G114,WMS!$E$3:$Q$487,8,FALSE))</f>
        <v>10.15</v>
      </c>
      <c r="J114" s="18">
        <f>IF(G114="","",VLOOKUP(G114,WMS!$E$3:$Q$487,13,FALSE))</f>
        <v>0.02</v>
      </c>
      <c r="K114" s="25" t="b">
        <f t="shared" si="14"/>
        <v>1</v>
      </c>
      <c r="L114" s="7">
        <v>5</v>
      </c>
      <c r="M114" s="26">
        <f>IF(G114="","",VLOOKUP(G114,WMS!$E$3:$U$487,7,0)*L114)</f>
        <v>40</v>
      </c>
      <c r="N114" s="27" t="str">
        <f>IF(G114="","",VLOOKUP(G114,WMS!$E$3:$U$487,17,0))</f>
        <v>A26-104</v>
      </c>
      <c r="O114" s="28">
        <f t="shared" si="15"/>
        <v>50.75</v>
      </c>
      <c r="P114" s="28">
        <f t="shared" si="16"/>
        <v>0.1</v>
      </c>
      <c r="Q114" s="25" t="str">
        <f>IF(G114="","",VLOOKUP(G114,WMS!$E$3:$G$487,2,FALSE))</f>
        <v>KAS19010304</v>
      </c>
      <c r="R114" s="25" t="str">
        <f>IF(G114="","",VLOOKUP(G114,WMS!$E$3:$G$487,3,FALSE))</f>
        <v>KAS1901030404</v>
      </c>
      <c r="S114" s="17" t="str">
        <f>IF(R114="","",VLOOKUP(R114,CUSTOMS!$E$3:$N$796,2,FALSE))</f>
        <v>3407009000</v>
      </c>
      <c r="T114" s="17" t="str">
        <f>IF(R114="","",VLOOKUP(R114,CUSTOMS!$E$3:$N$796,3,FALSE))</f>
        <v>泥膏</v>
      </c>
      <c r="U114" s="18">
        <f t="shared" si="17"/>
        <v>48.125</v>
      </c>
      <c r="V114" s="18" t="str">
        <f>IF(R114="","",VLOOKUP(R114,CUSTOMS!$E$3:$N$796,5,FALSE))</f>
        <v>千克</v>
      </c>
      <c r="W114" s="32">
        <f>IF(R114="","",VLOOKUP(R114,CUSTOMS!$E$3:$N$796,6,FALSE))</f>
        <v>1.4961</v>
      </c>
      <c r="X114" s="32">
        <f t="shared" si="18"/>
        <v>71.9998125</v>
      </c>
      <c r="Y114" s="18" t="str">
        <f>IF(R114="","",VLOOKUP(R114,CUSTOMS!$E$3:$N$796,8,FALSE))</f>
        <v>美元</v>
      </c>
      <c r="Z114" s="18" t="str">
        <f>IF(R114="","",VLOOKUP(R114,CUSTOMS!$E$3:$N$796,9,FALSE))</f>
        <v>中国</v>
      </c>
      <c r="AA114" s="18" t="str">
        <f>IF(R114="","",VLOOKUP(R114,CUSTOMS!$E$3:$N$796,10,FALSE))</f>
        <v>美国</v>
      </c>
      <c r="AB114" s="32">
        <f>IF(R114="","",VLOOKUP(G114,WMS!$E$3:$T$487,15,FALSE))</f>
        <v>1.203125</v>
      </c>
      <c r="AC114" s="32">
        <f t="shared" si="19"/>
        <v>48.125</v>
      </c>
      <c r="AD114" s="32" t="str">
        <f>IF(S114="","",VLOOKUP(S114,海关监管条件!$A$1:$B$2000,2,FALSE))</f>
        <v>无 </v>
      </c>
    </row>
    <row r="115" spans="1:30">
      <c r="A115" s="2">
        <v>43482</v>
      </c>
      <c r="B115" s="2">
        <v>43483</v>
      </c>
      <c r="C115" s="2" t="s">
        <v>4973</v>
      </c>
      <c r="D115" s="3" t="s">
        <v>636</v>
      </c>
      <c r="E115" s="3" t="s">
        <v>3663</v>
      </c>
      <c r="F115" s="3">
        <v>42478911</v>
      </c>
      <c r="G115" s="17" t="str">
        <f t="shared" si="20"/>
        <v>KG-ARI-1812-00048-01250/42478911</v>
      </c>
      <c r="H115" s="18">
        <f>IF(G115="","",VLOOKUP(G115,WMS!$E$3:$Q$487,7,FALSE))</f>
        <v>6</v>
      </c>
      <c r="I115" s="18">
        <f>IF(G115="","",VLOOKUP(G115,WMS!$E$3:$Q$487,8,FALSE))</f>
        <v>9.5</v>
      </c>
      <c r="J115" s="18">
        <f>IF(G115="","",VLOOKUP(G115,WMS!$E$3:$Q$487,13,FALSE))</f>
        <v>0.032</v>
      </c>
      <c r="K115" s="25" t="b">
        <f t="shared" si="14"/>
        <v>1</v>
      </c>
      <c r="L115" s="7">
        <v>4</v>
      </c>
      <c r="M115" s="26">
        <f>IF(G115="","",VLOOKUP(G115,WMS!$E$3:$U$487,7,0)*L115)</f>
        <v>24</v>
      </c>
      <c r="N115" s="27" t="str">
        <f>IF(G115="","",VLOOKUP(G115,WMS!$E$3:$U$487,17,0))</f>
        <v>A26-104</v>
      </c>
      <c r="O115" s="28">
        <f t="shared" si="15"/>
        <v>38</v>
      </c>
      <c r="P115" s="28">
        <f t="shared" si="16"/>
        <v>0.128</v>
      </c>
      <c r="Q115" s="25" t="str">
        <f>IF(G115="","",VLOOKUP(G115,WMS!$E$3:$G$487,2,FALSE))</f>
        <v>KAS19010304</v>
      </c>
      <c r="R115" s="25" t="str">
        <f>IF(G115="","",VLOOKUP(G115,WMS!$E$3:$G$487,3,FALSE))</f>
        <v>KAS1901030403</v>
      </c>
      <c r="S115" s="17" t="str">
        <f>IF(R115="","",VLOOKUP(R115,CUSTOMS!$E$3:$N$796,2,FALSE))</f>
        <v>9503008900</v>
      </c>
      <c r="T115" s="17" t="str">
        <f>IF(R115="","",VLOOKUP(R115,CUSTOMS!$E$3:$N$796,3,FALSE))</f>
        <v>泥膏玩具</v>
      </c>
      <c r="U115" s="18">
        <f t="shared" si="17"/>
        <v>33.7142857142856</v>
      </c>
      <c r="V115" s="18" t="str">
        <f>IF(R115="","",VLOOKUP(R115,CUSTOMS!$E$3:$N$796,5,FALSE))</f>
        <v>千克</v>
      </c>
      <c r="W115" s="32">
        <f>IF(R115="","",VLOOKUP(R115,CUSTOMS!$E$3:$N$796,6,FALSE))</f>
        <v>1.7886</v>
      </c>
      <c r="X115" s="32">
        <f t="shared" si="18"/>
        <v>60.3013714285712</v>
      </c>
      <c r="Y115" s="18" t="str">
        <f>IF(R115="","",VLOOKUP(R115,CUSTOMS!$E$3:$N$796,8,FALSE))</f>
        <v>美元</v>
      </c>
      <c r="Z115" s="18" t="str">
        <f>IF(R115="","",VLOOKUP(R115,CUSTOMS!$E$3:$N$796,9,FALSE))</f>
        <v>中国</v>
      </c>
      <c r="AA115" s="18" t="str">
        <f>IF(R115="","",VLOOKUP(R115,CUSTOMS!$E$3:$N$796,10,FALSE))</f>
        <v>美国</v>
      </c>
      <c r="AB115" s="32">
        <f>IF(R115="","",VLOOKUP(G115,WMS!$E$3:$T$487,15,FALSE))</f>
        <v>1.4047619047619</v>
      </c>
      <c r="AC115" s="32">
        <f t="shared" si="19"/>
        <v>33.7142857142856</v>
      </c>
      <c r="AD115" s="32" t="str">
        <f>IF(S115="","",VLOOKUP(S115,海关监管条件!$A$1:$B$2000,2,FALSE))</f>
        <v>A </v>
      </c>
    </row>
    <row r="116" spans="1:30">
      <c r="A116" s="2">
        <v>43482</v>
      </c>
      <c r="B116" s="2">
        <v>43483</v>
      </c>
      <c r="C116" s="2" t="s">
        <v>4973</v>
      </c>
      <c r="D116" s="3" t="s">
        <v>632</v>
      </c>
      <c r="E116" s="3" t="s">
        <v>3661</v>
      </c>
      <c r="F116" s="3">
        <v>42494102</v>
      </c>
      <c r="G116" s="17" t="str">
        <f t="shared" si="20"/>
        <v>KG-ARI-1812-00048-01261/42494102</v>
      </c>
      <c r="H116" s="18">
        <f>IF(G116="","",VLOOKUP(G116,WMS!$E$3:$Q$487,7,FALSE))</f>
        <v>4</v>
      </c>
      <c r="I116" s="18">
        <f>IF(G116="","",VLOOKUP(G116,WMS!$E$3:$Q$487,8,FALSE))</f>
        <v>9.1</v>
      </c>
      <c r="J116" s="18">
        <f>IF(G116="","",VLOOKUP(G116,WMS!$E$3:$Q$487,13,FALSE))</f>
        <v>0.06</v>
      </c>
      <c r="K116" s="25" t="b">
        <f t="shared" si="14"/>
        <v>1</v>
      </c>
      <c r="L116" s="7">
        <v>1</v>
      </c>
      <c r="M116" s="26">
        <f>IF(G116="","",VLOOKUP(G116,WMS!$E$3:$U$487,7,0)*L116)</f>
        <v>4</v>
      </c>
      <c r="N116" s="27" t="str">
        <f>IF(G116="","",VLOOKUP(G116,WMS!$E$3:$U$487,17,0))</f>
        <v>A409</v>
      </c>
      <c r="O116" s="28">
        <f t="shared" si="15"/>
        <v>9.1</v>
      </c>
      <c r="P116" s="28">
        <f t="shared" si="16"/>
        <v>0.06</v>
      </c>
      <c r="Q116" s="25" t="str">
        <f>IF(G116="","",VLOOKUP(G116,WMS!$E$3:$G$487,2,FALSE))</f>
        <v>KAS18122801</v>
      </c>
      <c r="R116" s="25" t="str">
        <f>IF(G116="","",VLOOKUP(G116,WMS!$E$3:$G$487,3,FALSE))</f>
        <v>KAS1812280102</v>
      </c>
      <c r="S116" s="17" t="str">
        <f>IF(R116="","",VLOOKUP(R116,CUSTOMS!$E$3:$N$796,2,FALSE))</f>
        <v>3924900000</v>
      </c>
      <c r="T116" s="17" t="str">
        <f>IF(R116="","",VLOOKUP(R116,CUSTOMS!$E$3:$N$796,3,FALSE))</f>
        <v>植绒塑料衣架</v>
      </c>
      <c r="U116" s="18">
        <f t="shared" si="17"/>
        <v>7.5</v>
      </c>
      <c r="V116" s="18" t="str">
        <f>IF(R116="","",VLOOKUP(R116,CUSTOMS!$E$3:$N$796,5,FALSE))</f>
        <v>千克</v>
      </c>
      <c r="W116" s="32">
        <f>IF(R116="","",VLOOKUP(R116,CUSTOMS!$E$3:$N$796,6,FALSE))</f>
        <v>1</v>
      </c>
      <c r="X116" s="32">
        <f t="shared" si="18"/>
        <v>7.5</v>
      </c>
      <c r="Y116" s="18" t="str">
        <f>IF(R116="","",VLOOKUP(R116,CUSTOMS!$E$3:$N$796,8,FALSE))</f>
        <v>美元</v>
      </c>
      <c r="Z116" s="18" t="str">
        <f>IF(R116="","",VLOOKUP(R116,CUSTOMS!$E$3:$N$796,9,FALSE))</f>
        <v>中国</v>
      </c>
      <c r="AA116" s="18" t="str">
        <f>IF(R116="","",VLOOKUP(R116,CUSTOMS!$E$3:$N$796,10,FALSE))</f>
        <v>美国</v>
      </c>
      <c r="AB116" s="32">
        <f>IF(R116="","",VLOOKUP(G116,WMS!$E$3:$T$487,15,FALSE))</f>
        <v>1.875</v>
      </c>
      <c r="AC116" s="32">
        <f t="shared" si="19"/>
        <v>7.5</v>
      </c>
      <c r="AD116" s="32" t="str">
        <f>IF(S116="","",VLOOKUP(S116,海关监管条件!$A$1:$B$2000,2,FALSE))</f>
        <v>A </v>
      </c>
    </row>
    <row r="117" spans="1:30">
      <c r="A117" s="2">
        <v>43482</v>
      </c>
      <c r="B117" s="2">
        <v>43483</v>
      </c>
      <c r="C117" s="2" t="s">
        <v>4973</v>
      </c>
      <c r="D117" s="3" t="s">
        <v>650</v>
      </c>
      <c r="E117" s="3" t="s">
        <v>3667</v>
      </c>
      <c r="F117" s="3">
        <v>42164944</v>
      </c>
      <c r="G117" s="17" t="str">
        <f t="shared" si="20"/>
        <v>KG-ARI-1812-00048-01474/42164944</v>
      </c>
      <c r="H117" s="18">
        <f>IF(G117="","",VLOOKUP(G117,WMS!$E$3:$Q$487,7,FALSE))</f>
        <v>12</v>
      </c>
      <c r="I117" s="18">
        <f>IF(G117="","",VLOOKUP(G117,WMS!$E$3:$Q$487,8,FALSE))</f>
        <v>3.9</v>
      </c>
      <c r="J117" s="18">
        <f>IF(G117="","",VLOOKUP(G117,WMS!$E$3:$Q$487,13,FALSE))</f>
        <v>0.036</v>
      </c>
      <c r="K117" s="25" t="b">
        <f t="shared" si="14"/>
        <v>1</v>
      </c>
      <c r="L117" s="7">
        <v>4</v>
      </c>
      <c r="M117" s="26">
        <f>IF(G117="","",VLOOKUP(G117,WMS!$E$3:$U$487,7,0)*L117)</f>
        <v>48</v>
      </c>
      <c r="N117" s="27" t="str">
        <f>IF(G117="","",VLOOKUP(G117,WMS!$E$3:$U$487,17,0))</f>
        <v>A33-101</v>
      </c>
      <c r="O117" s="28">
        <f t="shared" si="15"/>
        <v>15.6</v>
      </c>
      <c r="P117" s="28">
        <f t="shared" si="16"/>
        <v>0.144</v>
      </c>
      <c r="Q117" s="25" t="str">
        <f>IF(G117="","",VLOOKUP(G117,WMS!$E$3:$G$487,2,FALSE))</f>
        <v>KAS19010402</v>
      </c>
      <c r="R117" s="25" t="str">
        <f>IF(G117="","",VLOOKUP(G117,WMS!$E$3:$G$487,3,FALSE))</f>
        <v>KAS1901040202</v>
      </c>
      <c r="S117" s="17" t="str">
        <f>IF(R117="","",VLOOKUP(R117,CUSTOMS!$E$3:$N$796,2,FALSE))</f>
        <v>9503008900</v>
      </c>
      <c r="T117" s="17" t="str">
        <f>IF(R117="","",VLOOKUP(R117,CUSTOMS!$E$3:$N$796,3,FALSE))</f>
        <v>塑胶吹泡玩具</v>
      </c>
      <c r="U117" s="18">
        <f t="shared" si="17"/>
        <v>48</v>
      </c>
      <c r="V117" s="18" t="str">
        <f>IF(R117="","",VLOOKUP(R117,CUSTOMS!$E$3:$N$796,5,FALSE))</f>
        <v>个</v>
      </c>
      <c r="W117" s="32">
        <f>IF(R117="","",VLOOKUP(R117,CUSTOMS!$E$3:$N$796,6,FALSE))</f>
        <v>6.88</v>
      </c>
      <c r="X117" s="32">
        <f t="shared" si="18"/>
        <v>330.24</v>
      </c>
      <c r="Y117" s="18" t="str">
        <f>IF(R117="","",VLOOKUP(R117,CUSTOMS!$E$3:$N$796,8,FALSE))</f>
        <v>港币</v>
      </c>
      <c r="Z117" s="18" t="str">
        <f>IF(R117="","",VLOOKUP(R117,CUSTOMS!$E$3:$N$796,9,FALSE))</f>
        <v>中国</v>
      </c>
      <c r="AA117" s="18" t="str">
        <f>IF(R117="","",VLOOKUP(R117,CUSTOMS!$E$3:$N$796,10,FALSE))</f>
        <v>美国</v>
      </c>
      <c r="AB117" s="32">
        <f>IF(R117="","",VLOOKUP(G117,WMS!$E$3:$T$487,15,FALSE))</f>
        <v>0.291666666666667</v>
      </c>
      <c r="AC117" s="32">
        <f t="shared" si="19"/>
        <v>14</v>
      </c>
      <c r="AD117" s="32" t="str">
        <f>IF(S117="","",VLOOKUP(S117,海关监管条件!$A$1:$B$2000,2,FALSE))</f>
        <v>A </v>
      </c>
    </row>
    <row r="118" spans="1:30">
      <c r="A118" s="2">
        <v>43482</v>
      </c>
      <c r="B118" s="2">
        <v>43483</v>
      </c>
      <c r="C118" s="2" t="s">
        <v>4973</v>
      </c>
      <c r="D118" s="3" t="s">
        <v>650</v>
      </c>
      <c r="E118" s="3" t="s">
        <v>3667</v>
      </c>
      <c r="F118" s="3">
        <v>42432821</v>
      </c>
      <c r="G118" s="17" t="str">
        <f t="shared" si="20"/>
        <v>KG-ARI-1812-00048-01474/42432821</v>
      </c>
      <c r="H118" s="18">
        <f>IF(G118="","",VLOOKUP(G118,WMS!$E$3:$Q$487,7,FALSE))</f>
        <v>6</v>
      </c>
      <c r="I118" s="18">
        <f>IF(G118="","",VLOOKUP(G118,WMS!$E$3:$Q$487,8,FALSE))</f>
        <v>3.6</v>
      </c>
      <c r="J118" s="18">
        <f>IF(G118="","",VLOOKUP(G118,WMS!$E$3:$Q$487,13,FALSE))</f>
        <v>0.039</v>
      </c>
      <c r="K118" s="25" t="b">
        <f t="shared" si="14"/>
        <v>1</v>
      </c>
      <c r="L118" s="7">
        <v>4</v>
      </c>
      <c r="M118" s="26">
        <f>IF(G118="","",VLOOKUP(G118,WMS!$E$3:$U$487,7,0)*L118)</f>
        <v>24</v>
      </c>
      <c r="N118" s="27" t="str">
        <f>IF(G118="","",VLOOKUP(G118,WMS!$E$3:$U$487,17,0))</f>
        <v>A33-103</v>
      </c>
      <c r="O118" s="28">
        <f t="shared" si="15"/>
        <v>14.4</v>
      </c>
      <c r="P118" s="28">
        <f t="shared" si="16"/>
        <v>0.156</v>
      </c>
      <c r="Q118" s="25" t="str">
        <f>IF(G118="","",VLOOKUP(G118,WMS!$E$3:$G$487,2,FALSE))</f>
        <v>KAS19010402</v>
      </c>
      <c r="R118" s="25" t="str">
        <f>IF(G118="","",VLOOKUP(G118,WMS!$E$3:$G$487,3,FALSE))</f>
        <v>KAS1901040208</v>
      </c>
      <c r="S118" s="17" t="str">
        <f>IF(R118="","",VLOOKUP(R118,CUSTOMS!$E$3:$N$796,2,FALSE))</f>
        <v>9503008390</v>
      </c>
      <c r="T118" s="17" t="str">
        <f>IF(R118="","",VLOOKUP(R118,CUSTOMS!$E$3:$N$796,3,FALSE))</f>
        <v>电动塑胶吹泡玩具</v>
      </c>
      <c r="U118" s="18">
        <f t="shared" si="17"/>
        <v>24</v>
      </c>
      <c r="V118" s="18" t="str">
        <f>IF(R118="","",VLOOKUP(R118,CUSTOMS!$E$3:$N$796,5,FALSE))</f>
        <v>套</v>
      </c>
      <c r="W118" s="32">
        <f>IF(R118="","",VLOOKUP(R118,CUSTOMS!$E$3:$N$796,6,FALSE))</f>
        <v>14.92</v>
      </c>
      <c r="X118" s="32">
        <f t="shared" si="18"/>
        <v>358.08</v>
      </c>
      <c r="Y118" s="18" t="str">
        <f>IF(R118="","",VLOOKUP(R118,CUSTOMS!$E$3:$N$796,8,FALSE))</f>
        <v>港币</v>
      </c>
      <c r="Z118" s="18" t="str">
        <f>IF(R118="","",VLOOKUP(R118,CUSTOMS!$E$3:$N$796,9,FALSE))</f>
        <v>中国</v>
      </c>
      <c r="AA118" s="18" t="str">
        <f>IF(R118="","",VLOOKUP(R118,CUSTOMS!$E$3:$N$796,10,FALSE))</f>
        <v>美国</v>
      </c>
      <c r="AB118" s="32">
        <f>IF(R118="","",VLOOKUP(G118,WMS!$E$3:$T$487,15,FALSE))</f>
        <v>0.513333333333333</v>
      </c>
      <c r="AC118" s="32">
        <f t="shared" si="19"/>
        <v>12.32</v>
      </c>
      <c r="AD118" s="32" t="str">
        <f>IF(S118="","",VLOOKUP(S118,海关监管条件!$A$1:$B$2000,2,FALSE))</f>
        <v>A </v>
      </c>
    </row>
    <row r="119" spans="1:30">
      <c r="A119" s="2">
        <v>43482</v>
      </c>
      <c r="B119" s="2">
        <v>43483</v>
      </c>
      <c r="C119" s="2" t="s">
        <v>4973</v>
      </c>
      <c r="D119" s="3" t="s">
        <v>650</v>
      </c>
      <c r="E119" s="3" t="s">
        <v>3667</v>
      </c>
      <c r="F119" s="113" t="s">
        <v>3671</v>
      </c>
      <c r="G119" s="17" t="str">
        <f t="shared" si="20"/>
        <v>KG-ARI-1812-00048-01474/42555858</v>
      </c>
      <c r="H119" s="18">
        <f>IF(G119="","",VLOOKUP(G119,WMS!$E$3:$Q$487,7,FALSE))</f>
        <v>4</v>
      </c>
      <c r="I119" s="18">
        <f>IF(G119="","",VLOOKUP(G119,WMS!$E$3:$Q$487,8,FALSE))</f>
        <v>6.7</v>
      </c>
      <c r="J119" s="18">
        <f>IF(G119="","",VLOOKUP(G119,WMS!$E$3:$Q$487,13,FALSE))</f>
        <v>0.029</v>
      </c>
      <c r="K119" s="25" t="b">
        <f t="shared" si="14"/>
        <v>1</v>
      </c>
      <c r="L119" s="7">
        <v>8</v>
      </c>
      <c r="M119" s="26">
        <f>IF(G119="","",VLOOKUP(G119,WMS!$E$3:$U$487,7,0)*L119)</f>
        <v>32</v>
      </c>
      <c r="N119" s="27" t="str">
        <f>IF(G119="","",VLOOKUP(G119,WMS!$E$3:$U$487,17,0))</f>
        <v>A33-102</v>
      </c>
      <c r="O119" s="28">
        <f t="shared" si="15"/>
        <v>53.6</v>
      </c>
      <c r="P119" s="28">
        <f t="shared" si="16"/>
        <v>0.232</v>
      </c>
      <c r="Q119" s="25" t="str">
        <f>IF(G119="","",VLOOKUP(G119,WMS!$E$3:$G$487,2,FALSE))</f>
        <v>KAS19010402</v>
      </c>
      <c r="R119" s="25" t="str">
        <f>IF(G119="","",VLOOKUP(G119,WMS!$E$3:$G$487,3,FALSE))</f>
        <v>KAS1901040209</v>
      </c>
      <c r="S119" s="17" t="str">
        <f>IF(R119="","",VLOOKUP(R119,CUSTOMS!$E$3:$N$796,2,FALSE))</f>
        <v>9503008390</v>
      </c>
      <c r="T119" s="17" t="str">
        <f>IF(R119="","",VLOOKUP(R119,CUSTOMS!$E$3:$N$796,3,FALSE))</f>
        <v>电动塑胶吹泡玩具</v>
      </c>
      <c r="U119" s="18">
        <f t="shared" si="17"/>
        <v>32</v>
      </c>
      <c r="V119" s="18" t="str">
        <f>IF(R119="","",VLOOKUP(R119,CUSTOMS!$E$3:$N$796,5,FALSE))</f>
        <v>套</v>
      </c>
      <c r="W119" s="32">
        <f>IF(R119="","",VLOOKUP(R119,CUSTOMS!$E$3:$N$796,6,FALSE))</f>
        <v>33.22</v>
      </c>
      <c r="X119" s="32">
        <f t="shared" si="18"/>
        <v>1063.04</v>
      </c>
      <c r="Y119" s="18" t="str">
        <f>IF(R119="","",VLOOKUP(R119,CUSTOMS!$E$3:$N$796,8,FALSE))</f>
        <v>港币</v>
      </c>
      <c r="Z119" s="18" t="str">
        <f>IF(R119="","",VLOOKUP(R119,CUSTOMS!$E$3:$N$796,9,FALSE))</f>
        <v>中国</v>
      </c>
      <c r="AA119" s="18" t="str">
        <f>IF(R119="","",VLOOKUP(R119,CUSTOMS!$E$3:$N$796,10,FALSE))</f>
        <v>美国</v>
      </c>
      <c r="AB119" s="32">
        <f>IF(R119="","",VLOOKUP(G119,WMS!$E$3:$T$487,15,FALSE))</f>
        <v>1.575</v>
      </c>
      <c r="AC119" s="32">
        <f t="shared" si="19"/>
        <v>50.4</v>
      </c>
      <c r="AD119" s="32" t="str">
        <f>IF(S119="","",VLOOKUP(S119,海关监管条件!$A$1:$B$2000,2,FALSE))</f>
        <v>A </v>
      </c>
    </row>
    <row r="120" spans="1:30">
      <c r="A120" s="2">
        <v>43482</v>
      </c>
      <c r="B120" s="2">
        <v>43483</v>
      </c>
      <c r="C120" s="2" t="s">
        <v>4973</v>
      </c>
      <c r="D120" s="3" t="s">
        <v>650</v>
      </c>
      <c r="E120" s="3" t="s">
        <v>3667</v>
      </c>
      <c r="F120" s="3">
        <v>42555896</v>
      </c>
      <c r="G120" s="17" t="str">
        <f t="shared" si="20"/>
        <v>KG-ARI-1812-00048-01474/42555896</v>
      </c>
      <c r="H120" s="18">
        <f>IF(G120="","",VLOOKUP(G120,WMS!$E$3:$Q$487,7,FALSE))</f>
        <v>6</v>
      </c>
      <c r="I120" s="18">
        <f>IF(G120="","",VLOOKUP(G120,WMS!$E$3:$Q$487,8,FALSE))</f>
        <v>2.5</v>
      </c>
      <c r="J120" s="18">
        <f>IF(G120="","",VLOOKUP(G120,WMS!$E$3:$Q$487,13,FALSE))</f>
        <v>0.029</v>
      </c>
      <c r="K120" s="25" t="b">
        <f t="shared" si="14"/>
        <v>1</v>
      </c>
      <c r="L120" s="7">
        <v>5</v>
      </c>
      <c r="M120" s="26">
        <f>IF(G120="","",VLOOKUP(G120,WMS!$E$3:$U$487,7,0)*L120)</f>
        <v>30</v>
      </c>
      <c r="N120" s="27" t="str">
        <f>IF(G120="","",VLOOKUP(G120,WMS!$E$3:$U$487,17,0))</f>
        <v>A33-103</v>
      </c>
      <c r="O120" s="28">
        <f t="shared" si="15"/>
        <v>12.5</v>
      </c>
      <c r="P120" s="28">
        <f t="shared" si="16"/>
        <v>0.145</v>
      </c>
      <c r="Q120" s="25" t="str">
        <f>IF(G120="","",VLOOKUP(G120,WMS!$E$3:$G$487,2,FALSE))</f>
        <v>KAS19010402</v>
      </c>
      <c r="R120" s="25" t="str">
        <f>IF(G120="","",VLOOKUP(G120,WMS!$E$3:$G$487,3,FALSE))</f>
        <v>KAS1901040207</v>
      </c>
      <c r="S120" s="17" t="str">
        <f>IF(R120="","",VLOOKUP(R120,CUSTOMS!$E$3:$N$796,2,FALSE))</f>
        <v>9503008390</v>
      </c>
      <c r="T120" s="17" t="str">
        <f>IF(R120="","",VLOOKUP(R120,CUSTOMS!$E$3:$N$796,3,FALSE))</f>
        <v>电动塑胶吹泡玩具</v>
      </c>
      <c r="U120" s="18">
        <f t="shared" si="17"/>
        <v>30</v>
      </c>
      <c r="V120" s="18" t="str">
        <f>IF(R120="","",VLOOKUP(R120,CUSTOMS!$E$3:$N$796,5,FALSE))</f>
        <v>套</v>
      </c>
      <c r="W120" s="32">
        <f>IF(R120="","",VLOOKUP(R120,CUSTOMS!$E$3:$N$796,6,FALSE))</f>
        <v>15.9</v>
      </c>
      <c r="X120" s="32">
        <f t="shared" si="18"/>
        <v>477</v>
      </c>
      <c r="Y120" s="18" t="str">
        <f>IF(R120="","",VLOOKUP(R120,CUSTOMS!$E$3:$N$796,8,FALSE))</f>
        <v>港币</v>
      </c>
      <c r="Z120" s="18" t="str">
        <f>IF(R120="","",VLOOKUP(R120,CUSTOMS!$E$3:$N$796,9,FALSE))</f>
        <v>中国</v>
      </c>
      <c r="AA120" s="18" t="str">
        <f>IF(R120="","",VLOOKUP(R120,CUSTOMS!$E$3:$N$796,10,FALSE))</f>
        <v>美国</v>
      </c>
      <c r="AB120" s="32">
        <f>IF(R120="","",VLOOKUP(G120,WMS!$E$3:$T$487,15,FALSE))</f>
        <v>0.405</v>
      </c>
      <c r="AC120" s="32">
        <f t="shared" si="19"/>
        <v>12.15</v>
      </c>
      <c r="AD120" s="32" t="str">
        <f>IF(S120="","",VLOOKUP(S120,海关监管条件!$A$1:$B$2000,2,FALSE))</f>
        <v>A </v>
      </c>
    </row>
    <row r="121" spans="1:30">
      <c r="A121" s="2">
        <v>43482</v>
      </c>
      <c r="B121" s="2">
        <v>43483</v>
      </c>
      <c r="C121" s="2" t="s">
        <v>4973</v>
      </c>
      <c r="D121" s="3" t="s">
        <v>650</v>
      </c>
      <c r="E121" s="3" t="s">
        <v>3667</v>
      </c>
      <c r="F121" s="113" t="s">
        <v>3670</v>
      </c>
      <c r="G121" s="17" t="str">
        <f t="shared" si="20"/>
        <v>KG-ARI-1812-00048-01474/42555902</v>
      </c>
      <c r="H121" s="18">
        <f>IF(G121="","",VLOOKUP(G121,WMS!$E$3:$Q$487,7,FALSE))</f>
        <v>12</v>
      </c>
      <c r="I121" s="18">
        <f>IF(G121="","",VLOOKUP(G121,WMS!$E$3:$Q$487,8,FALSE))</f>
        <v>7</v>
      </c>
      <c r="J121" s="18">
        <f>IF(G121="","",VLOOKUP(G121,WMS!$E$3:$Q$487,13,FALSE))</f>
        <v>0.018</v>
      </c>
      <c r="K121" s="25" t="b">
        <f t="shared" si="14"/>
        <v>1</v>
      </c>
      <c r="L121" s="7">
        <v>7</v>
      </c>
      <c r="M121" s="26">
        <f>IF(G121="","",VLOOKUP(G121,WMS!$E$3:$U$487,7,0)*L121)</f>
        <v>84</v>
      </c>
      <c r="N121" s="27" t="str">
        <f>IF(G121="","",VLOOKUP(G121,WMS!$E$3:$U$487,17,0))</f>
        <v>A33-103</v>
      </c>
      <c r="O121" s="28">
        <f t="shared" si="15"/>
        <v>49</v>
      </c>
      <c r="P121" s="28">
        <f t="shared" si="16"/>
        <v>0.126</v>
      </c>
      <c r="Q121" s="25" t="str">
        <f>IF(G121="","",VLOOKUP(G121,WMS!$E$3:$G$487,2,FALSE))</f>
        <v>KAS19010402</v>
      </c>
      <c r="R121" s="25" t="str">
        <f>IF(G121="","",VLOOKUP(G121,WMS!$E$3:$G$487,3,FALSE))</f>
        <v>KAS1901040203</v>
      </c>
      <c r="S121" s="17" t="str">
        <f>IF(R121="","",VLOOKUP(R121,CUSTOMS!$E$3:$N$796,2,FALSE))</f>
        <v>9503008900</v>
      </c>
      <c r="T121" s="17" t="str">
        <f>IF(R121="","",VLOOKUP(R121,CUSTOMS!$E$3:$N$796,3,FALSE))</f>
        <v>塑胶吹泡玩具</v>
      </c>
      <c r="U121" s="18">
        <f t="shared" si="17"/>
        <v>84</v>
      </c>
      <c r="V121" s="18" t="str">
        <f>IF(R121="","",VLOOKUP(R121,CUSTOMS!$E$3:$N$796,5,FALSE))</f>
        <v>个</v>
      </c>
      <c r="W121" s="32">
        <f>IF(R121="","",VLOOKUP(R121,CUSTOMS!$E$3:$N$796,6,FALSE))</f>
        <v>3.52</v>
      </c>
      <c r="X121" s="32">
        <f t="shared" si="18"/>
        <v>295.68</v>
      </c>
      <c r="Y121" s="18" t="str">
        <f>IF(R121="","",VLOOKUP(R121,CUSTOMS!$E$3:$N$796,8,FALSE))</f>
        <v>港币</v>
      </c>
      <c r="Z121" s="18" t="str">
        <f>IF(R121="","",VLOOKUP(R121,CUSTOMS!$E$3:$N$796,9,FALSE))</f>
        <v>中国</v>
      </c>
      <c r="AA121" s="18" t="str">
        <f>IF(R121="","",VLOOKUP(R121,CUSTOMS!$E$3:$N$796,10,FALSE))</f>
        <v>美国</v>
      </c>
      <c r="AB121" s="32">
        <f>IF(R121="","",VLOOKUP(G121,WMS!$E$3:$T$487,15,FALSE))</f>
        <v>0.565833333333333</v>
      </c>
      <c r="AC121" s="32">
        <f t="shared" si="19"/>
        <v>47.53</v>
      </c>
      <c r="AD121" s="32" t="str">
        <f>IF(S121="","",VLOOKUP(S121,海关监管条件!$A$1:$B$2000,2,FALSE))</f>
        <v>A </v>
      </c>
    </row>
    <row r="122" spans="1:30">
      <c r="A122" s="2">
        <v>43482</v>
      </c>
      <c r="B122" s="2">
        <v>43483</v>
      </c>
      <c r="C122" s="2" t="s">
        <v>4973</v>
      </c>
      <c r="D122" s="3" t="s">
        <v>3682</v>
      </c>
      <c r="E122" s="3" t="s">
        <v>3683</v>
      </c>
      <c r="F122" s="3">
        <v>41401552</v>
      </c>
      <c r="G122" s="17" t="str">
        <f t="shared" si="20"/>
        <v>KG-ARI-1901-00066-01568/41401552</v>
      </c>
      <c r="H122" s="18">
        <f>IF(G122="","",VLOOKUP(G122,WMS!$E$3:$Q$487,7,FALSE))</f>
        <v>12</v>
      </c>
      <c r="I122" s="18">
        <f>IF(G122="","",VLOOKUP(G122,WMS!$E$3:$Q$487,8,FALSE))</f>
        <v>2.25</v>
      </c>
      <c r="J122" s="18">
        <f>IF(G122="","",VLOOKUP(G122,WMS!$E$3:$Q$487,13,FALSE))</f>
        <v>0.05</v>
      </c>
      <c r="K122" s="25" t="b">
        <f t="shared" si="14"/>
        <v>1</v>
      </c>
      <c r="L122" s="7">
        <v>11</v>
      </c>
      <c r="M122" s="26">
        <f>IF(G122="","",VLOOKUP(G122,WMS!$E$3:$U$487,7,0)*L122)</f>
        <v>132</v>
      </c>
      <c r="N122" s="27" t="str">
        <f>IF(G122="","",VLOOKUP(G122,WMS!$E$3:$U$487,17,0))</f>
        <v>B72</v>
      </c>
      <c r="O122" s="28">
        <f t="shared" si="15"/>
        <v>24.75</v>
      </c>
      <c r="P122" s="28">
        <f t="shared" si="16"/>
        <v>0.55</v>
      </c>
      <c r="Q122" s="25" t="str">
        <f>IF(G122="","",VLOOKUP(G122,WMS!$E$3:$G$487,2,FALSE))</f>
        <v>KAS19010703</v>
      </c>
      <c r="R122" s="25" t="str">
        <f>IF(G122="","",VLOOKUP(G122,WMS!$E$3:$G$487,3,FALSE))</f>
        <v>KAS1901070302</v>
      </c>
      <c r="S122" s="17" t="str">
        <f>IF(R122="","",VLOOKUP(R122,CUSTOMS!$E$3:$N$796,2,FALSE))</f>
        <v>3924100000</v>
      </c>
      <c r="T122" s="17" t="str">
        <f>IF(R122="","",VLOOKUP(R122,CUSTOMS!$E$3:$N$796,3,FALSE))</f>
        <v>塑胶食物盒/C</v>
      </c>
      <c r="U122" s="18">
        <f t="shared" si="17"/>
        <v>19.9375</v>
      </c>
      <c r="V122" s="18" t="str">
        <f>IF(R122="","",VLOOKUP(R122,CUSTOMS!$E$3:$N$796,5,FALSE))</f>
        <v>千克</v>
      </c>
      <c r="W122" s="32">
        <f>IF(R122="","",VLOOKUP(R122,CUSTOMS!$E$3:$N$796,6,FALSE))</f>
        <v>2</v>
      </c>
      <c r="X122" s="32">
        <f t="shared" si="18"/>
        <v>39.8750000000001</v>
      </c>
      <c r="Y122" s="18" t="str">
        <f>IF(R122="","",VLOOKUP(R122,CUSTOMS!$E$3:$N$796,8,FALSE))</f>
        <v>美元</v>
      </c>
      <c r="Z122" s="18" t="str">
        <f>IF(R122="","",VLOOKUP(R122,CUSTOMS!$E$3:$N$796,9,FALSE))</f>
        <v>中国</v>
      </c>
      <c r="AA122" s="18" t="str">
        <f>IF(R122="","",VLOOKUP(R122,CUSTOMS!$E$3:$N$796,10,FALSE))</f>
        <v>美国</v>
      </c>
      <c r="AB122" s="32">
        <f>IF(R122="","",VLOOKUP(G122,WMS!$E$3:$T$487,15,FALSE))</f>
        <v>0.151041666666667</v>
      </c>
      <c r="AC122" s="32">
        <f t="shared" si="19"/>
        <v>19.9375</v>
      </c>
      <c r="AD122" s="32" t="str">
        <f>IF(S122="","",VLOOKUP(S122,海关监管条件!$A$1:$B$2000,2,FALSE))</f>
        <v>A </v>
      </c>
    </row>
    <row r="123" spans="1:30">
      <c r="A123" s="2">
        <v>43482</v>
      </c>
      <c r="B123" s="2">
        <v>43483</v>
      </c>
      <c r="C123" s="2" t="s">
        <v>4973</v>
      </c>
      <c r="D123" s="3" t="s">
        <v>3682</v>
      </c>
      <c r="E123" s="3" t="s">
        <v>3683</v>
      </c>
      <c r="F123" s="3">
        <v>41401576</v>
      </c>
      <c r="G123" s="17" t="str">
        <f t="shared" si="20"/>
        <v>KG-ARI-1901-00066-01568/41401576</v>
      </c>
      <c r="H123" s="18">
        <f>IF(G123="","",VLOOKUP(G123,WMS!$E$3:$Q$487,7,FALSE))</f>
        <v>12</v>
      </c>
      <c r="I123" s="18">
        <f>IF(G123="","",VLOOKUP(G123,WMS!$E$3:$Q$487,8,FALSE))</f>
        <v>2.25</v>
      </c>
      <c r="J123" s="18">
        <f>IF(G123="","",VLOOKUP(G123,WMS!$E$3:$Q$487,13,FALSE))</f>
        <v>0.044</v>
      </c>
      <c r="K123" s="25" t="b">
        <f t="shared" si="14"/>
        <v>1</v>
      </c>
      <c r="L123" s="7">
        <v>15</v>
      </c>
      <c r="M123" s="26">
        <f>IF(G123="","",VLOOKUP(G123,WMS!$E$3:$U$487,7,0)*L123)</f>
        <v>180</v>
      </c>
      <c r="N123" s="27" t="str">
        <f>IF(G123="","",VLOOKUP(G123,WMS!$E$3:$U$487,17,0))</f>
        <v>A07-203</v>
      </c>
      <c r="O123" s="28">
        <f t="shared" si="15"/>
        <v>33.75</v>
      </c>
      <c r="P123" s="28">
        <f t="shared" si="16"/>
        <v>0.66</v>
      </c>
      <c r="Q123" s="25" t="str">
        <f>IF(G123="","",VLOOKUP(G123,WMS!$E$3:$G$487,2,FALSE))</f>
        <v>KAS19010703</v>
      </c>
      <c r="R123" s="25" t="str">
        <f>IF(G123="","",VLOOKUP(G123,WMS!$E$3:$G$487,3,FALSE))</f>
        <v>KAS1901070302</v>
      </c>
      <c r="S123" s="17" t="str">
        <f>IF(R123="","",VLOOKUP(R123,CUSTOMS!$E$3:$N$796,2,FALSE))</f>
        <v>3924100000</v>
      </c>
      <c r="T123" s="17" t="str">
        <f>IF(R123="","",VLOOKUP(R123,CUSTOMS!$E$3:$N$796,3,FALSE))</f>
        <v>塑胶食物盒/C</v>
      </c>
      <c r="U123" s="18">
        <f t="shared" si="17"/>
        <v>27.9545454545454</v>
      </c>
      <c r="V123" s="18" t="str">
        <f>IF(R123="","",VLOOKUP(R123,CUSTOMS!$E$3:$N$796,5,FALSE))</f>
        <v>千克</v>
      </c>
      <c r="W123" s="32">
        <f>IF(R123="","",VLOOKUP(R123,CUSTOMS!$E$3:$N$796,6,FALSE))</f>
        <v>2</v>
      </c>
      <c r="X123" s="32">
        <f t="shared" si="18"/>
        <v>55.9090909090908</v>
      </c>
      <c r="Y123" s="18" t="str">
        <f>IF(R123="","",VLOOKUP(R123,CUSTOMS!$E$3:$N$796,8,FALSE))</f>
        <v>美元</v>
      </c>
      <c r="Z123" s="18" t="str">
        <f>IF(R123="","",VLOOKUP(R123,CUSTOMS!$E$3:$N$796,9,FALSE))</f>
        <v>中国</v>
      </c>
      <c r="AA123" s="18" t="str">
        <f>IF(R123="","",VLOOKUP(R123,CUSTOMS!$E$3:$N$796,10,FALSE))</f>
        <v>美国</v>
      </c>
      <c r="AB123" s="32">
        <f>IF(R123="","",VLOOKUP(G123,WMS!$E$3:$T$487,15,FALSE))</f>
        <v>0.15530303030303</v>
      </c>
      <c r="AC123" s="32">
        <f t="shared" si="19"/>
        <v>27.9545454545454</v>
      </c>
      <c r="AD123" s="32" t="str">
        <f>IF(S123="","",VLOOKUP(S123,海关监管条件!$A$1:$B$2000,2,FALSE))</f>
        <v>A </v>
      </c>
    </row>
    <row r="124" spans="1:30">
      <c r="A124" s="2">
        <v>43482</v>
      </c>
      <c r="B124" s="2">
        <v>43483</v>
      </c>
      <c r="C124" s="2" t="s">
        <v>4973</v>
      </c>
      <c r="D124" s="3" t="s">
        <v>3682</v>
      </c>
      <c r="E124" s="3" t="s">
        <v>3683</v>
      </c>
      <c r="F124" s="3">
        <v>42433712</v>
      </c>
      <c r="G124" s="17" t="str">
        <f t="shared" si="20"/>
        <v>KG-ARI-1901-00066-01568/42433712</v>
      </c>
      <c r="H124" s="18">
        <f>IF(G124="","",VLOOKUP(G124,WMS!$E$3:$Q$487,7,FALSE))</f>
        <v>12</v>
      </c>
      <c r="I124" s="18">
        <f>IF(G124="","",VLOOKUP(G124,WMS!$E$3:$Q$487,8,FALSE))</f>
        <v>2.45</v>
      </c>
      <c r="J124" s="18">
        <f>IF(G124="","",VLOOKUP(G124,WMS!$E$3:$Q$487,13,FALSE))</f>
        <v>0.032</v>
      </c>
      <c r="K124" s="25" t="b">
        <f t="shared" si="14"/>
        <v>1</v>
      </c>
      <c r="L124" s="7">
        <v>5</v>
      </c>
      <c r="M124" s="26">
        <f>IF(G124="","",VLOOKUP(G124,WMS!$E$3:$U$487,7,0)*L124)</f>
        <v>60</v>
      </c>
      <c r="N124" s="27" t="str">
        <f>IF(G124="","",VLOOKUP(G124,WMS!$E$3:$U$487,17,0))</f>
        <v>B72</v>
      </c>
      <c r="O124" s="28">
        <f t="shared" si="15"/>
        <v>12.25</v>
      </c>
      <c r="P124" s="28">
        <f t="shared" si="16"/>
        <v>0.16</v>
      </c>
      <c r="Q124" s="25" t="str">
        <f>IF(G124="","",VLOOKUP(G124,WMS!$E$3:$G$487,2,FALSE))</f>
        <v>KAS19010703</v>
      </c>
      <c r="R124" s="25" t="str">
        <f>IF(G124="","",VLOOKUP(G124,WMS!$E$3:$G$487,3,FALSE))</f>
        <v>KAS1901070303</v>
      </c>
      <c r="S124" s="17" t="str">
        <f>IF(R124="","",VLOOKUP(R124,CUSTOMS!$E$3:$N$796,2,FALSE))</f>
        <v>3924100000</v>
      </c>
      <c r="T124" s="17" t="str">
        <f>IF(R124="","",VLOOKUP(R124,CUSTOMS!$E$3:$N$796,3,FALSE))</f>
        <v>塑胶食物盒/C</v>
      </c>
      <c r="U124" s="18">
        <f t="shared" si="17"/>
        <v>11.25</v>
      </c>
      <c r="V124" s="18" t="str">
        <f>IF(R124="","",VLOOKUP(R124,CUSTOMS!$E$3:$N$796,5,FALSE))</f>
        <v>千克</v>
      </c>
      <c r="W124" s="32">
        <f>IF(R124="","",VLOOKUP(R124,CUSTOMS!$E$3:$N$796,6,FALSE))</f>
        <v>2</v>
      </c>
      <c r="X124" s="32">
        <f t="shared" si="18"/>
        <v>22.5</v>
      </c>
      <c r="Y124" s="18" t="str">
        <f>IF(R124="","",VLOOKUP(R124,CUSTOMS!$E$3:$N$796,8,FALSE))</f>
        <v>美元</v>
      </c>
      <c r="Z124" s="18" t="str">
        <f>IF(R124="","",VLOOKUP(R124,CUSTOMS!$E$3:$N$796,9,FALSE))</f>
        <v>中国</v>
      </c>
      <c r="AA124" s="18" t="str">
        <f>IF(R124="","",VLOOKUP(R124,CUSTOMS!$E$3:$N$796,10,FALSE))</f>
        <v>美国</v>
      </c>
      <c r="AB124" s="32">
        <f>IF(R124="","",VLOOKUP(G124,WMS!$E$3:$T$487,15,FALSE))</f>
        <v>0.1875</v>
      </c>
      <c r="AC124" s="32">
        <f t="shared" si="19"/>
        <v>11.25</v>
      </c>
      <c r="AD124" s="32" t="str">
        <f>IF(S124="","",VLOOKUP(S124,海关监管条件!$A$1:$B$2000,2,FALSE))</f>
        <v>A </v>
      </c>
    </row>
    <row r="125" spans="1:30">
      <c r="A125" s="2">
        <v>43483</v>
      </c>
      <c r="B125" s="2">
        <v>43486</v>
      </c>
      <c r="C125" s="2" t="s">
        <v>4974</v>
      </c>
      <c r="D125" s="3" t="s">
        <v>314</v>
      </c>
      <c r="E125" s="3" t="s">
        <v>3382</v>
      </c>
      <c r="F125" s="3">
        <v>42592518</v>
      </c>
      <c r="G125" s="17" t="str">
        <f t="shared" si="20"/>
        <v>KG-KGT-1808-00016-00695/42592518</v>
      </c>
      <c r="H125" s="18">
        <f>IF(G125="","",VLOOKUP(G125,WMS!$E$3:$Q$487,7,FALSE))</f>
        <v>8</v>
      </c>
      <c r="I125" s="18">
        <f>IF(G125="","",VLOOKUP(G125,WMS!$E$3:$Q$487,8,FALSE))</f>
        <v>1.6</v>
      </c>
      <c r="J125" s="18">
        <f>IF(G125="","",VLOOKUP(G125,WMS!$E$3:$Q$487,13,FALSE))</f>
        <v>0.041</v>
      </c>
      <c r="K125" s="25" t="b">
        <f t="shared" si="14"/>
        <v>1</v>
      </c>
      <c r="L125" s="7">
        <v>534</v>
      </c>
      <c r="M125" s="26">
        <f>IF(G125="","",VLOOKUP(G125,WMS!$E$3:$U$487,7,0)*L125)</f>
        <v>4272</v>
      </c>
      <c r="N125" s="27" t="str">
        <f>IF(G125="","",VLOOKUP(G125,WMS!$E$3:$U$487,17,0))</f>
        <v>B82</v>
      </c>
      <c r="O125" s="28">
        <f t="shared" si="15"/>
        <v>854.4</v>
      </c>
      <c r="P125" s="28">
        <f t="shared" si="16"/>
        <v>21.894</v>
      </c>
      <c r="Q125" s="25" t="str">
        <f>IF(G125="","",VLOOKUP(G125,WMS!$E$3:$G$487,2,FALSE))</f>
        <v>KAS18103101</v>
      </c>
      <c r="R125" s="25" t="str">
        <f>IF(G125="","",VLOOKUP(G125,WMS!$E$3:$G$487,3,FALSE))</f>
        <v>KAS1810310102</v>
      </c>
      <c r="S125" s="17" t="str">
        <f>IF(R125="","",VLOOKUP(R125,CUSTOMS!$E$3:$N$796,2,FALSE))</f>
        <v>6702100000</v>
      </c>
      <c r="T125" s="17" t="str">
        <f>IF(R125="","",VLOOKUP(R125,CUSTOMS!$E$3:$N$796,3,FALSE))</f>
        <v>人造花</v>
      </c>
      <c r="U125" s="18">
        <f t="shared" si="17"/>
        <v>480.6</v>
      </c>
      <c r="V125" s="18" t="str">
        <f>IF(R125="","",VLOOKUP(R125,CUSTOMS!$E$3:$N$796,5,FALSE))</f>
        <v>千克</v>
      </c>
      <c r="W125" s="32">
        <f>IF(R125="","",VLOOKUP(R125,CUSTOMS!$E$3:$N$796,6,FALSE))</f>
        <v>1</v>
      </c>
      <c r="X125" s="32">
        <f t="shared" si="18"/>
        <v>480.6</v>
      </c>
      <c r="Y125" s="18" t="str">
        <f>IF(R125="","",VLOOKUP(R125,CUSTOMS!$E$3:$N$796,8,FALSE))</f>
        <v>美元</v>
      </c>
      <c r="Z125" s="18" t="str">
        <f>IF(R125="","",VLOOKUP(R125,CUSTOMS!$E$3:$N$796,9,FALSE))</f>
        <v>中国</v>
      </c>
      <c r="AA125" s="18" t="str">
        <f>IF(R125="","",VLOOKUP(R125,CUSTOMS!$E$3:$N$796,10,FALSE))</f>
        <v>印度尼西亚</v>
      </c>
      <c r="AB125" s="32">
        <f>IF(R125="","",VLOOKUP(G125,WMS!$E$3:$T$487,15,FALSE))</f>
        <v>0.1125</v>
      </c>
      <c r="AC125" s="32">
        <f t="shared" si="19"/>
        <v>480.6</v>
      </c>
      <c r="AD125" s="32" t="str">
        <f>IF(S125="","",VLOOKUP(S125,海关监管条件!$A$1:$B$2000,2,FALSE))</f>
        <v>无 </v>
      </c>
    </row>
    <row r="126" spans="1:30">
      <c r="A126" s="2">
        <v>43483</v>
      </c>
      <c r="B126" s="2">
        <v>43486</v>
      </c>
      <c r="C126" s="2" t="s">
        <v>4975</v>
      </c>
      <c r="D126" s="3" t="s">
        <v>282</v>
      </c>
      <c r="E126" s="3" t="s">
        <v>3342</v>
      </c>
      <c r="F126" s="3">
        <v>41617403</v>
      </c>
      <c r="G126" s="17" t="str">
        <f t="shared" si="20"/>
        <v>KG-KGT-1808-00016-00614/41617403</v>
      </c>
      <c r="H126" s="18">
        <f>IF(G126="","",VLOOKUP(G126,WMS!$E$3:$Q$487,7,FALSE))</f>
        <v>16</v>
      </c>
      <c r="I126" s="18">
        <f>IF(G126="","",VLOOKUP(G126,WMS!$E$3:$Q$487,8,FALSE))</f>
        <v>6.6</v>
      </c>
      <c r="J126" s="18">
        <f>IF(G126="","",VLOOKUP(G126,WMS!$E$3:$Q$487,13,FALSE))</f>
        <v>0.062</v>
      </c>
      <c r="K126" s="25" t="b">
        <f t="shared" si="14"/>
        <v>1</v>
      </c>
      <c r="L126" s="7">
        <v>249</v>
      </c>
      <c r="M126" s="26">
        <f>IF(G126="","",VLOOKUP(G126,WMS!$E$3:$U$487,7,0)*L126)</f>
        <v>3984</v>
      </c>
      <c r="N126" s="27" t="str">
        <f>IF(G126="","",VLOOKUP(G126,WMS!$E$3:$U$487,17,0))</f>
        <v>B82</v>
      </c>
      <c r="O126" s="28">
        <f t="shared" si="15"/>
        <v>1643.4</v>
      </c>
      <c r="P126" s="28">
        <f t="shared" si="16"/>
        <v>15.438</v>
      </c>
      <c r="Q126" s="25" t="str">
        <f>IF(G126="","",VLOOKUP(G126,WMS!$E$3:$G$487,2,FALSE))</f>
        <v>KAS18091502</v>
      </c>
      <c r="R126" s="25" t="str">
        <f>IF(G126="","",VLOOKUP(G126,WMS!$E$3:$G$487,3,FALSE))</f>
        <v>KAS1809150205</v>
      </c>
      <c r="S126" s="17" t="str">
        <f>IF(R126="","",VLOOKUP(R126,CUSTOMS!$E$3:$N$796,2,FALSE))</f>
        <v>3923900000</v>
      </c>
      <c r="T126" s="17" t="str">
        <f>IF(R126="","",VLOOKUP(R126,CUSTOMS!$E$3:$N$796,3,FALSE))</f>
        <v>塑胶托盘</v>
      </c>
      <c r="U126" s="18">
        <f t="shared" si="17"/>
        <v>1474.1593625498</v>
      </c>
      <c r="V126" s="18" t="str">
        <f>IF(R126="","",VLOOKUP(R126,CUSTOMS!$E$3:$N$796,5,FALSE))</f>
        <v>千克</v>
      </c>
      <c r="W126" s="32">
        <f>IF(R126="","",VLOOKUP(R126,CUSTOMS!$E$3:$N$796,6,FALSE))</f>
        <v>2</v>
      </c>
      <c r="X126" s="32">
        <f t="shared" si="18"/>
        <v>2948.3187250996</v>
      </c>
      <c r="Y126" s="18" t="str">
        <f>IF(R126="","",VLOOKUP(R126,CUSTOMS!$E$3:$N$796,8,FALSE))</f>
        <v>美元</v>
      </c>
      <c r="Z126" s="18" t="str">
        <f>IF(R126="","",VLOOKUP(R126,CUSTOMS!$E$3:$N$796,9,FALSE))</f>
        <v>中国</v>
      </c>
      <c r="AA126" s="18" t="str">
        <f>IF(R126="","",VLOOKUP(R126,CUSTOMS!$E$3:$N$796,10,FALSE))</f>
        <v>印度尼西亚</v>
      </c>
      <c r="AB126" s="32">
        <f>IF(R126="","",VLOOKUP(G126,WMS!$E$3:$T$487,15,FALSE))</f>
        <v>0.370019920318725</v>
      </c>
      <c r="AC126" s="32">
        <f t="shared" si="19"/>
        <v>1474.1593625498</v>
      </c>
      <c r="AD126" s="32" t="str">
        <f>IF(S126="","",VLOOKUP(S126,海关监管条件!$A$1:$B$2000,2,FALSE))</f>
        <v>无</v>
      </c>
    </row>
    <row r="127" spans="1:30">
      <c r="A127" s="2">
        <v>43488</v>
      </c>
      <c r="B127" s="2">
        <v>43490</v>
      </c>
      <c r="C127" s="2" t="s">
        <v>4976</v>
      </c>
      <c r="D127" s="3" t="s">
        <v>3259</v>
      </c>
      <c r="E127" s="3" t="s">
        <v>3260</v>
      </c>
      <c r="F127" s="3">
        <v>42415831</v>
      </c>
      <c r="G127" s="17" t="str">
        <f t="shared" ref="G127:G149" si="21">IF(F127="","",E127&amp;"/"&amp;F127)</f>
        <v>KG-ARI-1808-00019-00280/42415831</v>
      </c>
      <c r="H127" s="18">
        <f>IF(G127="","",VLOOKUP(G127,WMS!$E$3:$Q$487,7,FALSE))</f>
        <v>6</v>
      </c>
      <c r="I127" s="18">
        <f>IF(G127="","",VLOOKUP(G127,WMS!$E$3:$Q$487,8,FALSE))</f>
        <v>4.95</v>
      </c>
      <c r="J127" s="18">
        <f>IF(G127="","",VLOOKUP(G127,WMS!$E$3:$Q$487,13,FALSE))</f>
        <v>0.084</v>
      </c>
      <c r="K127" s="25" t="b">
        <f t="shared" ref="K127:K149" si="22">IF(M127="","",EXACT(H127,M127/L127))</f>
        <v>1</v>
      </c>
      <c r="L127" s="7">
        <v>4</v>
      </c>
      <c r="M127" s="26">
        <f>IF(G127="","",VLOOKUP(G127,WMS!$E$3:$U$487,7,0)*L127)</f>
        <v>24</v>
      </c>
      <c r="N127" s="27" t="str">
        <f>IF(G127="","",VLOOKUP(G127,WMS!$E$3:$U$487,17,0))</f>
        <v>A20-104</v>
      </c>
      <c r="O127" s="28">
        <f t="shared" ref="O127:O149" si="23">IF(L127="","",I127*L127)</f>
        <v>19.8</v>
      </c>
      <c r="P127" s="28">
        <f t="shared" ref="P127:P149" si="24">IF(L127="","",J127*L127)</f>
        <v>0.336</v>
      </c>
      <c r="Q127" s="25" t="str">
        <f>IF(G127="","",VLOOKUP(G127,WMS!$E$3:$G$487,2,FALSE))</f>
        <v>KAS18071202</v>
      </c>
      <c r="R127" s="25" t="str">
        <f>IF(G127="","",VLOOKUP(G127,WMS!$E$3:$G$487,3,FALSE))</f>
        <v>KAS1807120201</v>
      </c>
      <c r="S127" s="17" t="str">
        <f>IF(R127="","",VLOOKUP(R127,CUSTOMS!$E$3:$N$796,2,FALSE))</f>
        <v>9503008900</v>
      </c>
      <c r="T127" s="17" t="str">
        <f>IF(R127="","",VLOOKUP(R127,CUSTOMS!$E$3:$N$796,3,FALSE))</f>
        <v>儿童玩具：车等</v>
      </c>
      <c r="U127" s="18">
        <f t="shared" ref="U127:U149" si="25">IF(V127="","",IF(V127="千克",M127*AB127,M127))</f>
        <v>24</v>
      </c>
      <c r="V127" s="18" t="str">
        <f>IF(R127="","",VLOOKUP(R127,CUSTOMS!$E$3:$N$796,5,FALSE))</f>
        <v>个</v>
      </c>
      <c r="W127" s="32">
        <f>IF(R127="","",VLOOKUP(R127,CUSTOMS!$E$3:$N$796,6,FALSE))</f>
        <v>1</v>
      </c>
      <c r="X127" s="32">
        <f t="shared" ref="X127:X149" si="26">IF(W127="","",U127*W127)</f>
        <v>24</v>
      </c>
      <c r="Y127" s="18" t="str">
        <f>IF(R127="","",VLOOKUP(R127,CUSTOMS!$E$3:$N$796,8,FALSE))</f>
        <v>美元</v>
      </c>
      <c r="Z127" s="18" t="str">
        <f>IF(R127="","",VLOOKUP(R127,CUSTOMS!$E$3:$N$796,9,FALSE))</f>
        <v>中国</v>
      </c>
      <c r="AA127" s="18" t="str">
        <f>IF(R127="","",VLOOKUP(R127,CUSTOMS!$E$3:$N$796,10,FALSE))</f>
        <v>美国</v>
      </c>
      <c r="AB127" s="32">
        <f>IF(R127="","",VLOOKUP(G127,WMS!$E$3:$T$487,15,FALSE))</f>
        <v>0.75</v>
      </c>
      <c r="AC127" s="32">
        <f t="shared" ref="AC127:AC149" si="27">IF(AB127="","",M127*AB127)</f>
        <v>18</v>
      </c>
      <c r="AD127" s="32" t="str">
        <f>IF(S127="","",VLOOKUP(S127,海关监管条件!$A$1:$B$2000,2,FALSE))</f>
        <v>A </v>
      </c>
    </row>
    <row r="128" spans="1:30">
      <c r="A128" s="2">
        <v>43488</v>
      </c>
      <c r="B128" s="2">
        <v>43490</v>
      </c>
      <c r="C128" s="2" t="s">
        <v>4976</v>
      </c>
      <c r="D128" s="3" t="s">
        <v>300</v>
      </c>
      <c r="E128" s="3" t="s">
        <v>3349</v>
      </c>
      <c r="F128" s="3" t="s">
        <v>3374</v>
      </c>
      <c r="G128" s="17" t="str">
        <f t="shared" si="21"/>
        <v>KG-ARI-1808-00019-00439/42332534</v>
      </c>
      <c r="H128" s="18">
        <f>IF(G128="","",VLOOKUP(G128,WMS!$E$3:$Q$487,7,FALSE))</f>
        <v>6</v>
      </c>
      <c r="I128" s="18">
        <f>IF(G128="","",VLOOKUP(G128,WMS!$E$3:$Q$487,8,FALSE))</f>
        <v>2.25</v>
      </c>
      <c r="J128" s="18">
        <f>IF(G128="","",VLOOKUP(G128,WMS!$E$3:$Q$487,13,FALSE))</f>
        <v>0.01</v>
      </c>
      <c r="K128" s="25" t="b">
        <f t="shared" si="22"/>
        <v>1</v>
      </c>
      <c r="L128" s="7">
        <v>5</v>
      </c>
      <c r="M128" s="26">
        <f>IF(G128="","",VLOOKUP(G128,WMS!$E$3:$U$487,7,0)*L128)</f>
        <v>30</v>
      </c>
      <c r="N128" s="27" t="str">
        <f>IF(G128="","",VLOOKUP(G128,WMS!$E$3:$U$487,17,0))</f>
        <v>A43-201</v>
      </c>
      <c r="O128" s="28">
        <f t="shared" si="23"/>
        <v>11.25</v>
      </c>
      <c r="P128" s="28">
        <f t="shared" si="24"/>
        <v>0.05</v>
      </c>
      <c r="Q128" s="25" t="str">
        <f>IF(G128="","",VLOOKUP(G128,WMS!$E$3:$G$487,2,FALSE))</f>
        <v>KAS18101901</v>
      </c>
      <c r="R128" s="25" t="str">
        <f>IF(G128="","",VLOOKUP(G128,WMS!$E$3:$G$487,3,FALSE))</f>
        <v>KAS1810190101</v>
      </c>
      <c r="S128" s="17" t="str">
        <f>IF(R128="","",VLOOKUP(R128,CUSTOMS!$E$3:$N$796,2,FALSE))</f>
        <v>9503008900</v>
      </c>
      <c r="T128" s="17" t="str">
        <f>IF(R128="","",VLOOKUP(R128,CUSTOMS!$E$3:$N$796,3,FALSE))</f>
        <v>套装玩具(彩绘玩具)</v>
      </c>
      <c r="U128" s="18">
        <f t="shared" si="25"/>
        <v>30</v>
      </c>
      <c r="V128" s="18" t="str">
        <f>IF(R128="","",VLOOKUP(R128,CUSTOMS!$E$3:$N$796,5,FALSE))</f>
        <v>套</v>
      </c>
      <c r="W128" s="32">
        <f>IF(R128="","",VLOOKUP(R128,CUSTOMS!$E$3:$N$796,6,FALSE))</f>
        <v>5</v>
      </c>
      <c r="X128" s="32">
        <f t="shared" si="26"/>
        <v>150</v>
      </c>
      <c r="Y128" s="18" t="str">
        <f>IF(R128="","",VLOOKUP(R128,CUSTOMS!$E$3:$N$796,8,FALSE))</f>
        <v>港币</v>
      </c>
      <c r="Z128" s="18" t="str">
        <f>IF(R128="","",VLOOKUP(R128,CUSTOMS!$E$3:$N$796,9,FALSE))</f>
        <v>中国</v>
      </c>
      <c r="AA128" s="18" t="str">
        <f>IF(R128="","",VLOOKUP(R128,CUSTOMS!$E$3:$N$796,10,FALSE))</f>
        <v>美国</v>
      </c>
      <c r="AB128" s="32">
        <f>IF(R128="","",VLOOKUP(G128,WMS!$E$3:$T$487,15,FALSE))</f>
        <v>0.365</v>
      </c>
      <c r="AC128" s="32">
        <f t="shared" si="27"/>
        <v>10.95</v>
      </c>
      <c r="AD128" s="32" t="str">
        <f>IF(S128="","",VLOOKUP(S128,海关监管条件!$A$1:$B$2000,2,FALSE))</f>
        <v>A </v>
      </c>
    </row>
    <row r="129" spans="1:30">
      <c r="A129" s="2">
        <v>43488</v>
      </c>
      <c r="B129" s="2">
        <v>43490</v>
      </c>
      <c r="C129" s="2" t="s">
        <v>4976</v>
      </c>
      <c r="D129" s="3" t="s">
        <v>300</v>
      </c>
      <c r="E129" s="3" t="s">
        <v>3349</v>
      </c>
      <c r="F129" s="3" t="s">
        <v>3366</v>
      </c>
      <c r="G129" s="17" t="str">
        <f t="shared" si="21"/>
        <v>KG-ARI-1808-00019-00439/42338727</v>
      </c>
      <c r="H129" s="18">
        <f>IF(G129="","",VLOOKUP(G129,WMS!$E$3:$Q$487,7,FALSE))</f>
        <v>6</v>
      </c>
      <c r="I129" s="18">
        <f>IF(G129="","",VLOOKUP(G129,WMS!$E$3:$Q$487,8,FALSE))</f>
        <v>1.8</v>
      </c>
      <c r="J129" s="18">
        <f>IF(G129="","",VLOOKUP(G129,WMS!$E$3:$Q$487,13,FALSE))</f>
        <v>0.018</v>
      </c>
      <c r="K129" s="25" t="b">
        <f t="shared" si="22"/>
        <v>1</v>
      </c>
      <c r="L129" s="7">
        <v>5</v>
      </c>
      <c r="M129" s="26">
        <f>IF(G129="","",VLOOKUP(G129,WMS!$E$3:$U$487,7,0)*L129)</f>
        <v>30</v>
      </c>
      <c r="N129" s="27" t="str">
        <f>IF(G129="","",VLOOKUP(G129,WMS!$E$3:$U$487,17,0))</f>
        <v>A24-201</v>
      </c>
      <c r="O129" s="28">
        <f t="shared" si="23"/>
        <v>9</v>
      </c>
      <c r="P129" s="28">
        <f t="shared" si="24"/>
        <v>0.09</v>
      </c>
      <c r="Q129" s="25" t="str">
        <f>IF(G129="","",VLOOKUP(G129,WMS!$E$3:$G$487,2,FALSE))</f>
        <v>KAS18101901</v>
      </c>
      <c r="R129" s="25" t="str">
        <f>IF(G129="","",VLOOKUP(G129,WMS!$E$3:$G$487,3,FALSE))</f>
        <v>KAS1810190101</v>
      </c>
      <c r="S129" s="17" t="str">
        <f>IF(R129="","",VLOOKUP(R129,CUSTOMS!$E$3:$N$796,2,FALSE))</f>
        <v>9503008900</v>
      </c>
      <c r="T129" s="17" t="str">
        <f>IF(R129="","",VLOOKUP(R129,CUSTOMS!$E$3:$N$796,3,FALSE))</f>
        <v>套装玩具(彩绘玩具)</v>
      </c>
      <c r="U129" s="18">
        <f t="shared" si="25"/>
        <v>30</v>
      </c>
      <c r="V129" s="18" t="str">
        <f>IF(R129="","",VLOOKUP(R129,CUSTOMS!$E$3:$N$796,5,FALSE))</f>
        <v>套</v>
      </c>
      <c r="W129" s="32">
        <f>IF(R129="","",VLOOKUP(R129,CUSTOMS!$E$3:$N$796,6,FALSE))</f>
        <v>5</v>
      </c>
      <c r="X129" s="32">
        <f t="shared" si="26"/>
        <v>150</v>
      </c>
      <c r="Y129" s="18" t="str">
        <f>IF(R129="","",VLOOKUP(R129,CUSTOMS!$E$3:$N$796,8,FALSE))</f>
        <v>港币</v>
      </c>
      <c r="Z129" s="18" t="str">
        <f>IF(R129="","",VLOOKUP(R129,CUSTOMS!$E$3:$N$796,9,FALSE))</f>
        <v>中国</v>
      </c>
      <c r="AA129" s="18" t="str">
        <f>IF(R129="","",VLOOKUP(R129,CUSTOMS!$E$3:$N$796,10,FALSE))</f>
        <v>美国</v>
      </c>
      <c r="AB129" s="32">
        <f>IF(R129="","",VLOOKUP(G129,WMS!$E$3:$T$487,15,FALSE))</f>
        <v>0.26</v>
      </c>
      <c r="AC129" s="32">
        <f t="shared" si="27"/>
        <v>7.8</v>
      </c>
      <c r="AD129" s="32" t="str">
        <f>IF(S129="","",VLOOKUP(S129,海关监管条件!$A$1:$B$2000,2,FALSE))</f>
        <v>A </v>
      </c>
    </row>
    <row r="130" spans="1:30">
      <c r="A130" s="2">
        <v>43488</v>
      </c>
      <c r="B130" s="2">
        <v>43490</v>
      </c>
      <c r="C130" s="2" t="s">
        <v>4976</v>
      </c>
      <c r="D130" s="3" t="s">
        <v>300</v>
      </c>
      <c r="E130" s="3" t="s">
        <v>3349</v>
      </c>
      <c r="F130" s="3" t="s">
        <v>3365</v>
      </c>
      <c r="G130" s="17" t="str">
        <f t="shared" si="21"/>
        <v>KG-ARI-1808-00019-00439/42425892</v>
      </c>
      <c r="H130" s="18">
        <f>IF(G130="","",VLOOKUP(G130,WMS!$E$3:$Q$487,7,FALSE))</f>
        <v>6</v>
      </c>
      <c r="I130" s="18">
        <f>IF(G130="","",VLOOKUP(G130,WMS!$E$3:$Q$487,8,FALSE))</f>
        <v>2.4</v>
      </c>
      <c r="J130" s="18">
        <f>IF(G130="","",VLOOKUP(G130,WMS!$E$3:$Q$487,13,FALSE))</f>
        <v>0.016</v>
      </c>
      <c r="K130" s="25" t="b">
        <f t="shared" si="22"/>
        <v>1</v>
      </c>
      <c r="L130" s="7">
        <v>5</v>
      </c>
      <c r="M130" s="26">
        <f>IF(G130="","",VLOOKUP(G130,WMS!$E$3:$U$487,7,0)*L130)</f>
        <v>30</v>
      </c>
      <c r="N130" s="27" t="str">
        <f>IF(G130="","",VLOOKUP(G130,WMS!$E$3:$U$487,17,0))</f>
        <v>A43-201</v>
      </c>
      <c r="O130" s="28">
        <f t="shared" si="23"/>
        <v>12</v>
      </c>
      <c r="P130" s="28">
        <f t="shared" si="24"/>
        <v>0.08</v>
      </c>
      <c r="Q130" s="25" t="str">
        <f>IF(G130="","",VLOOKUP(G130,WMS!$E$3:$G$487,2,FALSE))</f>
        <v>KAS18101901</v>
      </c>
      <c r="R130" s="25" t="str">
        <f>IF(G130="","",VLOOKUP(G130,WMS!$E$3:$G$487,3,FALSE))</f>
        <v>KAS1810190101</v>
      </c>
      <c r="S130" s="17" t="str">
        <f>IF(R130="","",VLOOKUP(R130,CUSTOMS!$E$3:$N$796,2,FALSE))</f>
        <v>9503008900</v>
      </c>
      <c r="T130" s="17" t="str">
        <f>IF(R130="","",VLOOKUP(R130,CUSTOMS!$E$3:$N$796,3,FALSE))</f>
        <v>套装玩具(彩绘玩具)</v>
      </c>
      <c r="U130" s="18">
        <f t="shared" si="25"/>
        <v>30</v>
      </c>
      <c r="V130" s="18" t="str">
        <f>IF(R130="","",VLOOKUP(R130,CUSTOMS!$E$3:$N$796,5,FALSE))</f>
        <v>套</v>
      </c>
      <c r="W130" s="32">
        <f>IF(R130="","",VLOOKUP(R130,CUSTOMS!$E$3:$N$796,6,FALSE))</f>
        <v>5</v>
      </c>
      <c r="X130" s="32">
        <f t="shared" si="26"/>
        <v>150</v>
      </c>
      <c r="Y130" s="18" t="str">
        <f>IF(R130="","",VLOOKUP(R130,CUSTOMS!$E$3:$N$796,8,FALSE))</f>
        <v>港币</v>
      </c>
      <c r="Z130" s="18" t="str">
        <f>IF(R130="","",VLOOKUP(R130,CUSTOMS!$E$3:$N$796,9,FALSE))</f>
        <v>中国</v>
      </c>
      <c r="AA130" s="18" t="str">
        <f>IF(R130="","",VLOOKUP(R130,CUSTOMS!$E$3:$N$796,10,FALSE))</f>
        <v>美国</v>
      </c>
      <c r="AB130" s="32">
        <f>IF(R130="","",VLOOKUP(G130,WMS!$E$3:$T$487,15,FALSE))</f>
        <v>0.35</v>
      </c>
      <c r="AC130" s="32">
        <f t="shared" si="27"/>
        <v>10.5</v>
      </c>
      <c r="AD130" s="32" t="str">
        <f>IF(S130="","",VLOOKUP(S130,海关监管条件!$A$1:$B$2000,2,FALSE))</f>
        <v>A </v>
      </c>
    </row>
    <row r="131" spans="1:30">
      <c r="A131" s="2">
        <v>43488</v>
      </c>
      <c r="B131" s="2">
        <v>43490</v>
      </c>
      <c r="C131" s="2" t="s">
        <v>4976</v>
      </c>
      <c r="D131" s="3" t="s">
        <v>300</v>
      </c>
      <c r="E131" s="3" t="s">
        <v>3349</v>
      </c>
      <c r="F131" s="3" t="s">
        <v>3360</v>
      </c>
      <c r="G131" s="17" t="str">
        <f t="shared" si="21"/>
        <v>KG-ARI-1808-00019-00439/42426615</v>
      </c>
      <c r="H131" s="18">
        <f>IF(G131="","",VLOOKUP(G131,WMS!$E$3:$Q$487,7,FALSE))</f>
        <v>6</v>
      </c>
      <c r="I131" s="18">
        <f>IF(G131="","",VLOOKUP(G131,WMS!$E$3:$Q$487,8,FALSE))</f>
        <v>2.45</v>
      </c>
      <c r="J131" s="18">
        <f>IF(G131="","",VLOOKUP(G131,WMS!$E$3:$Q$487,13,FALSE))</f>
        <v>0.016</v>
      </c>
      <c r="K131" s="25" t="b">
        <f t="shared" si="22"/>
        <v>1</v>
      </c>
      <c r="L131" s="7">
        <v>5</v>
      </c>
      <c r="M131" s="26">
        <f>IF(G131="","",VLOOKUP(G131,WMS!$E$3:$U$487,7,0)*L131)</f>
        <v>30</v>
      </c>
      <c r="N131" s="27" t="str">
        <f>IF(G131="","",VLOOKUP(G131,WMS!$E$3:$U$487,17,0))</f>
        <v>A43-102</v>
      </c>
      <c r="O131" s="28">
        <f t="shared" si="23"/>
        <v>12.25</v>
      </c>
      <c r="P131" s="28">
        <f t="shared" si="24"/>
        <v>0.08</v>
      </c>
      <c r="Q131" s="25" t="str">
        <f>IF(G131="","",VLOOKUP(G131,WMS!$E$3:$G$487,2,FALSE))</f>
        <v>KAS18101901</v>
      </c>
      <c r="R131" s="25" t="str">
        <f>IF(G131="","",VLOOKUP(G131,WMS!$E$3:$G$487,3,FALSE))</f>
        <v>KAS1810190101</v>
      </c>
      <c r="S131" s="17" t="str">
        <f>IF(R131="","",VLOOKUP(R131,CUSTOMS!$E$3:$N$796,2,FALSE))</f>
        <v>9503008900</v>
      </c>
      <c r="T131" s="17" t="str">
        <f>IF(R131="","",VLOOKUP(R131,CUSTOMS!$E$3:$N$796,3,FALSE))</f>
        <v>套装玩具(彩绘玩具)</v>
      </c>
      <c r="U131" s="18">
        <f t="shared" si="25"/>
        <v>30</v>
      </c>
      <c r="V131" s="18" t="str">
        <f>IF(R131="","",VLOOKUP(R131,CUSTOMS!$E$3:$N$796,5,FALSE))</f>
        <v>套</v>
      </c>
      <c r="W131" s="32">
        <f>IF(R131="","",VLOOKUP(R131,CUSTOMS!$E$3:$N$796,6,FALSE))</f>
        <v>5</v>
      </c>
      <c r="X131" s="32">
        <f t="shared" si="26"/>
        <v>150</v>
      </c>
      <c r="Y131" s="18" t="str">
        <f>IF(R131="","",VLOOKUP(R131,CUSTOMS!$E$3:$N$796,8,FALSE))</f>
        <v>港币</v>
      </c>
      <c r="Z131" s="18" t="str">
        <f>IF(R131="","",VLOOKUP(R131,CUSTOMS!$E$3:$N$796,9,FALSE))</f>
        <v>中国</v>
      </c>
      <c r="AA131" s="18" t="str">
        <f>IF(R131="","",VLOOKUP(R131,CUSTOMS!$E$3:$N$796,10,FALSE))</f>
        <v>美国</v>
      </c>
      <c r="AB131" s="32">
        <f>IF(R131="","",VLOOKUP(G131,WMS!$E$3:$T$487,15,FALSE))</f>
        <v>0.35</v>
      </c>
      <c r="AC131" s="32">
        <f t="shared" si="27"/>
        <v>10.5</v>
      </c>
      <c r="AD131" s="32" t="str">
        <f>IF(S131="","",VLOOKUP(S131,海关监管条件!$A$1:$B$2000,2,FALSE))</f>
        <v>A </v>
      </c>
    </row>
    <row r="132" spans="1:30">
      <c r="A132" s="2">
        <v>43488</v>
      </c>
      <c r="B132" s="2">
        <v>43490</v>
      </c>
      <c r="C132" s="2" t="s">
        <v>4976</v>
      </c>
      <c r="D132" s="3" t="s">
        <v>300</v>
      </c>
      <c r="E132" s="3" t="s">
        <v>3349</v>
      </c>
      <c r="F132" s="3" t="s">
        <v>3370</v>
      </c>
      <c r="G132" s="17" t="str">
        <f t="shared" si="21"/>
        <v>KG-ARI-1808-00019-00439/42491736</v>
      </c>
      <c r="H132" s="18">
        <f>IF(G132="","",VLOOKUP(G132,WMS!$E$3:$Q$487,7,FALSE))</f>
        <v>6</v>
      </c>
      <c r="I132" s="18">
        <f>IF(G132="","",VLOOKUP(G132,WMS!$E$3:$Q$487,8,FALSE))</f>
        <v>1.85</v>
      </c>
      <c r="J132" s="18">
        <f>IF(G132="","",VLOOKUP(G132,WMS!$E$3:$Q$487,13,FALSE))</f>
        <v>0.018</v>
      </c>
      <c r="K132" s="25" t="b">
        <f t="shared" si="22"/>
        <v>1</v>
      </c>
      <c r="L132" s="7">
        <v>5</v>
      </c>
      <c r="M132" s="26">
        <f>IF(G132="","",VLOOKUP(G132,WMS!$E$3:$U$487,7,0)*L132)</f>
        <v>30</v>
      </c>
      <c r="N132" s="27" t="str">
        <f>IF(G132="","",VLOOKUP(G132,WMS!$E$3:$U$487,17,0))</f>
        <v>A43-301</v>
      </c>
      <c r="O132" s="28">
        <f t="shared" si="23"/>
        <v>9.25</v>
      </c>
      <c r="P132" s="28">
        <f t="shared" si="24"/>
        <v>0.09</v>
      </c>
      <c r="Q132" s="25" t="str">
        <f>IF(G132="","",VLOOKUP(G132,WMS!$E$3:$G$487,2,FALSE))</f>
        <v>KAS18101901</v>
      </c>
      <c r="R132" s="25" t="str">
        <f>IF(G132="","",VLOOKUP(G132,WMS!$E$3:$G$487,3,FALSE))</f>
        <v>KAS1810190101</v>
      </c>
      <c r="S132" s="17" t="str">
        <f>IF(R132="","",VLOOKUP(R132,CUSTOMS!$E$3:$N$796,2,FALSE))</f>
        <v>9503008900</v>
      </c>
      <c r="T132" s="17" t="str">
        <f>IF(R132="","",VLOOKUP(R132,CUSTOMS!$E$3:$N$796,3,FALSE))</f>
        <v>套装玩具(彩绘玩具)</v>
      </c>
      <c r="U132" s="18">
        <f t="shared" si="25"/>
        <v>30</v>
      </c>
      <c r="V132" s="18" t="str">
        <f>IF(R132="","",VLOOKUP(R132,CUSTOMS!$E$3:$N$796,5,FALSE))</f>
        <v>套</v>
      </c>
      <c r="W132" s="32">
        <f>IF(R132="","",VLOOKUP(R132,CUSTOMS!$E$3:$N$796,6,FALSE))</f>
        <v>5</v>
      </c>
      <c r="X132" s="32">
        <f t="shared" si="26"/>
        <v>150</v>
      </c>
      <c r="Y132" s="18" t="str">
        <f>IF(R132="","",VLOOKUP(R132,CUSTOMS!$E$3:$N$796,8,FALSE))</f>
        <v>港币</v>
      </c>
      <c r="Z132" s="18" t="str">
        <f>IF(R132="","",VLOOKUP(R132,CUSTOMS!$E$3:$N$796,9,FALSE))</f>
        <v>中国</v>
      </c>
      <c r="AA132" s="18" t="str">
        <f>IF(R132="","",VLOOKUP(R132,CUSTOMS!$E$3:$N$796,10,FALSE))</f>
        <v>美国</v>
      </c>
      <c r="AB132" s="32">
        <f>IF(R132="","",VLOOKUP(G132,WMS!$E$3:$T$487,15,FALSE))</f>
        <v>0.3</v>
      </c>
      <c r="AC132" s="32">
        <f t="shared" si="27"/>
        <v>9</v>
      </c>
      <c r="AD132" s="32" t="str">
        <f>IF(S132="","",VLOOKUP(S132,海关监管条件!$A$1:$B$2000,2,FALSE))</f>
        <v>A </v>
      </c>
    </row>
    <row r="133" spans="1:30">
      <c r="A133" s="2">
        <v>43488</v>
      </c>
      <c r="B133" s="2">
        <v>43490</v>
      </c>
      <c r="C133" s="2" t="s">
        <v>4976</v>
      </c>
      <c r="D133" s="3" t="s">
        <v>300</v>
      </c>
      <c r="E133" s="3" t="s">
        <v>3349</v>
      </c>
      <c r="F133" s="3" t="s">
        <v>3373</v>
      </c>
      <c r="G133" s="17" t="str">
        <f t="shared" si="21"/>
        <v>KG-ARI-1808-00019-00439/42566946</v>
      </c>
      <c r="H133" s="18">
        <f>IF(G133="","",VLOOKUP(G133,WMS!$E$3:$Q$487,7,FALSE))</f>
        <v>6</v>
      </c>
      <c r="I133" s="18">
        <f>IF(G133="","",VLOOKUP(G133,WMS!$E$3:$Q$487,8,FALSE))</f>
        <v>2.3</v>
      </c>
      <c r="J133" s="18">
        <f>IF(G133="","",VLOOKUP(G133,WMS!$E$3:$Q$487,13,FALSE))</f>
        <v>0.014</v>
      </c>
      <c r="K133" s="25" t="b">
        <f t="shared" si="22"/>
        <v>1</v>
      </c>
      <c r="L133" s="7">
        <v>5</v>
      </c>
      <c r="M133" s="26">
        <f>IF(G133="","",VLOOKUP(G133,WMS!$E$3:$U$487,7,0)*L133)</f>
        <v>30</v>
      </c>
      <c r="N133" s="27" t="str">
        <f>IF(G133="","",VLOOKUP(G133,WMS!$E$3:$U$487,17,0))</f>
        <v>A43-102</v>
      </c>
      <c r="O133" s="28">
        <f t="shared" si="23"/>
        <v>11.5</v>
      </c>
      <c r="P133" s="28">
        <f t="shared" si="24"/>
        <v>0.07</v>
      </c>
      <c r="Q133" s="25" t="str">
        <f>IF(G133="","",VLOOKUP(G133,WMS!$E$3:$G$487,2,FALSE))</f>
        <v>KAS18101901</v>
      </c>
      <c r="R133" s="25" t="str">
        <f>IF(G133="","",VLOOKUP(G133,WMS!$E$3:$G$487,3,FALSE))</f>
        <v>KAS1810190101</v>
      </c>
      <c r="S133" s="17" t="str">
        <f>IF(R133="","",VLOOKUP(R133,CUSTOMS!$E$3:$N$796,2,FALSE))</f>
        <v>9503008900</v>
      </c>
      <c r="T133" s="17" t="str">
        <f>IF(R133="","",VLOOKUP(R133,CUSTOMS!$E$3:$N$796,3,FALSE))</f>
        <v>套装玩具(彩绘玩具)</v>
      </c>
      <c r="U133" s="18">
        <f t="shared" si="25"/>
        <v>30</v>
      </c>
      <c r="V133" s="18" t="str">
        <f>IF(R133="","",VLOOKUP(R133,CUSTOMS!$E$3:$N$796,5,FALSE))</f>
        <v>套</v>
      </c>
      <c r="W133" s="32">
        <f>IF(R133="","",VLOOKUP(R133,CUSTOMS!$E$3:$N$796,6,FALSE))</f>
        <v>5</v>
      </c>
      <c r="X133" s="32">
        <f t="shared" si="26"/>
        <v>150</v>
      </c>
      <c r="Y133" s="18" t="str">
        <f>IF(R133="","",VLOOKUP(R133,CUSTOMS!$E$3:$N$796,8,FALSE))</f>
        <v>港币</v>
      </c>
      <c r="Z133" s="18" t="str">
        <f>IF(R133="","",VLOOKUP(R133,CUSTOMS!$E$3:$N$796,9,FALSE))</f>
        <v>中国</v>
      </c>
      <c r="AA133" s="18" t="str">
        <f>IF(R133="","",VLOOKUP(R133,CUSTOMS!$E$3:$N$796,10,FALSE))</f>
        <v>美国</v>
      </c>
      <c r="AB133" s="32">
        <f>IF(R133="","",VLOOKUP(G133,WMS!$E$3:$T$487,15,FALSE))</f>
        <v>0.386666666666667</v>
      </c>
      <c r="AC133" s="32">
        <f t="shared" si="27"/>
        <v>11.6</v>
      </c>
      <c r="AD133" s="32" t="str">
        <f>IF(S133="","",VLOOKUP(S133,海关监管条件!$A$1:$B$2000,2,FALSE))</f>
        <v>A </v>
      </c>
    </row>
    <row r="134" spans="1:30">
      <c r="A134" s="2">
        <v>43488</v>
      </c>
      <c r="B134" s="2">
        <v>43490</v>
      </c>
      <c r="C134" s="2" t="s">
        <v>4976</v>
      </c>
      <c r="D134" s="3" t="s">
        <v>300</v>
      </c>
      <c r="E134" s="3" t="s">
        <v>3349</v>
      </c>
      <c r="F134" s="3" t="s">
        <v>3363</v>
      </c>
      <c r="G134" s="17" t="str">
        <f t="shared" si="21"/>
        <v>KG-ARI-1808-00019-00439/42571704</v>
      </c>
      <c r="H134" s="18">
        <f>IF(G134="","",VLOOKUP(G134,WMS!$E$3:$Q$487,7,FALSE))</f>
        <v>6</v>
      </c>
      <c r="I134" s="18">
        <f>IF(G134="","",VLOOKUP(G134,WMS!$E$3:$Q$487,8,FALSE))</f>
        <v>2</v>
      </c>
      <c r="J134" s="18">
        <f>IF(G134="","",VLOOKUP(G134,WMS!$E$3:$Q$487,13,FALSE))</f>
        <v>0.02</v>
      </c>
      <c r="K134" s="25" t="b">
        <f t="shared" si="22"/>
        <v>1</v>
      </c>
      <c r="L134" s="7">
        <v>5</v>
      </c>
      <c r="M134" s="26">
        <f>IF(G134="","",VLOOKUP(G134,WMS!$E$3:$U$487,7,0)*L134)</f>
        <v>30</v>
      </c>
      <c r="N134" s="27" t="str">
        <f>IF(G134="","",VLOOKUP(G134,WMS!$E$3:$U$487,17,0))</f>
        <v>A43-102</v>
      </c>
      <c r="O134" s="28">
        <f t="shared" si="23"/>
        <v>10</v>
      </c>
      <c r="P134" s="28">
        <f t="shared" si="24"/>
        <v>0.1</v>
      </c>
      <c r="Q134" s="25" t="str">
        <f>IF(G134="","",VLOOKUP(G134,WMS!$E$3:$G$487,2,FALSE))</f>
        <v>KAS18101901</v>
      </c>
      <c r="R134" s="25" t="str">
        <f>IF(G134="","",VLOOKUP(G134,WMS!$E$3:$G$487,3,FALSE))</f>
        <v>KAS1810190101</v>
      </c>
      <c r="S134" s="17" t="str">
        <f>IF(R134="","",VLOOKUP(R134,CUSTOMS!$E$3:$N$796,2,FALSE))</f>
        <v>9503008900</v>
      </c>
      <c r="T134" s="17" t="str">
        <f>IF(R134="","",VLOOKUP(R134,CUSTOMS!$E$3:$N$796,3,FALSE))</f>
        <v>套装玩具(彩绘玩具)</v>
      </c>
      <c r="U134" s="18">
        <f t="shared" si="25"/>
        <v>30</v>
      </c>
      <c r="V134" s="18" t="str">
        <f>IF(R134="","",VLOOKUP(R134,CUSTOMS!$E$3:$N$796,5,FALSE))</f>
        <v>套</v>
      </c>
      <c r="W134" s="32">
        <f>IF(R134="","",VLOOKUP(R134,CUSTOMS!$E$3:$N$796,6,FALSE))</f>
        <v>5</v>
      </c>
      <c r="X134" s="32">
        <f t="shared" si="26"/>
        <v>150</v>
      </c>
      <c r="Y134" s="18" t="str">
        <f>IF(R134="","",VLOOKUP(R134,CUSTOMS!$E$3:$N$796,8,FALSE))</f>
        <v>港币</v>
      </c>
      <c r="Z134" s="18" t="str">
        <f>IF(R134="","",VLOOKUP(R134,CUSTOMS!$E$3:$N$796,9,FALSE))</f>
        <v>中国</v>
      </c>
      <c r="AA134" s="18" t="str">
        <f>IF(R134="","",VLOOKUP(R134,CUSTOMS!$E$3:$N$796,10,FALSE))</f>
        <v>美国</v>
      </c>
      <c r="AB134" s="32">
        <f>IF(R134="","",VLOOKUP(G134,WMS!$E$3:$T$487,15,FALSE))</f>
        <v>0.281666666666667</v>
      </c>
      <c r="AC134" s="32">
        <f t="shared" si="27"/>
        <v>8.45000000000001</v>
      </c>
      <c r="AD134" s="32" t="str">
        <f>IF(S134="","",VLOOKUP(S134,海关监管条件!$A$1:$B$2000,2,FALSE))</f>
        <v>A </v>
      </c>
    </row>
    <row r="135" spans="1:30">
      <c r="A135" s="2">
        <v>43488</v>
      </c>
      <c r="B135" s="2">
        <v>43490</v>
      </c>
      <c r="C135" s="2" t="s">
        <v>4976</v>
      </c>
      <c r="D135" s="3" t="s">
        <v>300</v>
      </c>
      <c r="E135" s="3" t="s">
        <v>3349</v>
      </c>
      <c r="F135" s="3" t="s">
        <v>3354</v>
      </c>
      <c r="G135" s="17" t="str">
        <f t="shared" si="21"/>
        <v>KG-ARI-1808-00019-00439/42581697</v>
      </c>
      <c r="H135" s="18">
        <f>IF(G135="","",VLOOKUP(G135,WMS!$E$3:$Q$487,7,FALSE))</f>
        <v>6</v>
      </c>
      <c r="I135" s="18">
        <f>IF(G135="","",VLOOKUP(G135,WMS!$E$3:$Q$487,8,FALSE))</f>
        <v>1.9</v>
      </c>
      <c r="J135" s="18">
        <f>IF(G135="","",VLOOKUP(G135,WMS!$E$3:$Q$487,13,FALSE))</f>
        <v>0.011</v>
      </c>
      <c r="K135" s="25" t="b">
        <f t="shared" si="22"/>
        <v>1</v>
      </c>
      <c r="L135" s="7">
        <v>5</v>
      </c>
      <c r="M135" s="26">
        <f>IF(G135="","",VLOOKUP(G135,WMS!$E$3:$U$487,7,0)*L135)</f>
        <v>30</v>
      </c>
      <c r="N135" s="27" t="str">
        <f>IF(G135="","",VLOOKUP(G135,WMS!$E$3:$U$487,17,0))</f>
        <v>A43-201</v>
      </c>
      <c r="O135" s="28">
        <f t="shared" si="23"/>
        <v>9.5</v>
      </c>
      <c r="P135" s="28">
        <f t="shared" si="24"/>
        <v>0.055</v>
      </c>
      <c r="Q135" s="25" t="str">
        <f>IF(G135="","",VLOOKUP(G135,WMS!$E$3:$G$487,2,FALSE))</f>
        <v>KAS18101901</v>
      </c>
      <c r="R135" s="25" t="str">
        <f>IF(G135="","",VLOOKUP(G135,WMS!$E$3:$G$487,3,FALSE))</f>
        <v>KAS1810190101</v>
      </c>
      <c r="S135" s="17" t="str">
        <f>IF(R135="","",VLOOKUP(R135,CUSTOMS!$E$3:$N$796,2,FALSE))</f>
        <v>9503008900</v>
      </c>
      <c r="T135" s="17" t="str">
        <f>IF(R135="","",VLOOKUP(R135,CUSTOMS!$E$3:$N$796,3,FALSE))</f>
        <v>套装玩具(彩绘玩具)</v>
      </c>
      <c r="U135" s="18">
        <f t="shared" si="25"/>
        <v>30</v>
      </c>
      <c r="V135" s="18" t="str">
        <f>IF(R135="","",VLOOKUP(R135,CUSTOMS!$E$3:$N$796,5,FALSE))</f>
        <v>套</v>
      </c>
      <c r="W135" s="32">
        <f>IF(R135="","",VLOOKUP(R135,CUSTOMS!$E$3:$N$796,6,FALSE))</f>
        <v>5</v>
      </c>
      <c r="X135" s="32">
        <f t="shared" si="26"/>
        <v>150</v>
      </c>
      <c r="Y135" s="18" t="str">
        <f>IF(R135="","",VLOOKUP(R135,CUSTOMS!$E$3:$N$796,8,FALSE))</f>
        <v>港币</v>
      </c>
      <c r="Z135" s="18" t="str">
        <f>IF(R135="","",VLOOKUP(R135,CUSTOMS!$E$3:$N$796,9,FALSE))</f>
        <v>中国</v>
      </c>
      <c r="AA135" s="18" t="str">
        <f>IF(R135="","",VLOOKUP(R135,CUSTOMS!$E$3:$N$796,10,FALSE))</f>
        <v>美国</v>
      </c>
      <c r="AB135" s="32">
        <f>IF(R135="","",VLOOKUP(G135,WMS!$E$3:$T$487,15,FALSE))</f>
        <v>0.29</v>
      </c>
      <c r="AC135" s="32">
        <f t="shared" si="27"/>
        <v>8.7</v>
      </c>
      <c r="AD135" s="32" t="str">
        <f>IF(S135="","",VLOOKUP(S135,海关监管条件!$A$1:$B$2000,2,FALSE))</f>
        <v>A </v>
      </c>
    </row>
    <row r="136" spans="1:30">
      <c r="A136" s="2">
        <v>43488</v>
      </c>
      <c r="B136" s="2">
        <v>43490</v>
      </c>
      <c r="C136" s="2" t="s">
        <v>4976</v>
      </c>
      <c r="D136" s="3" t="s">
        <v>300</v>
      </c>
      <c r="E136" s="3" t="s">
        <v>3349</v>
      </c>
      <c r="F136" s="3" t="s">
        <v>3350</v>
      </c>
      <c r="G136" s="17" t="str">
        <f t="shared" si="21"/>
        <v>KG-ARI-1808-00019-00439/42622857</v>
      </c>
      <c r="H136" s="18">
        <f>IF(G136="","",VLOOKUP(G136,WMS!$E$3:$Q$487,7,FALSE))</f>
        <v>6</v>
      </c>
      <c r="I136" s="18">
        <f>IF(G136="","",VLOOKUP(G136,WMS!$E$3:$Q$487,8,FALSE))</f>
        <v>2.3</v>
      </c>
      <c r="J136" s="18">
        <f>IF(G136="","",VLOOKUP(G136,WMS!$E$3:$Q$487,13,FALSE))</f>
        <v>0.018</v>
      </c>
      <c r="K136" s="25" t="b">
        <f t="shared" si="22"/>
        <v>1</v>
      </c>
      <c r="L136" s="7">
        <v>5</v>
      </c>
      <c r="M136" s="26">
        <f>IF(G136="","",VLOOKUP(G136,WMS!$E$3:$U$487,7,0)*L136)</f>
        <v>30</v>
      </c>
      <c r="N136" s="27" t="str">
        <f>IF(G136="","",VLOOKUP(G136,WMS!$E$3:$U$487,17,0))</f>
        <v>A43-301</v>
      </c>
      <c r="O136" s="28">
        <f t="shared" si="23"/>
        <v>11.5</v>
      </c>
      <c r="P136" s="28">
        <f t="shared" si="24"/>
        <v>0.09</v>
      </c>
      <c r="Q136" s="25" t="str">
        <f>IF(G136="","",VLOOKUP(G136,WMS!$E$3:$G$487,2,FALSE))</f>
        <v>KAS18101901</v>
      </c>
      <c r="R136" s="25" t="str">
        <f>IF(G136="","",VLOOKUP(G136,WMS!$E$3:$G$487,3,FALSE))</f>
        <v>KAS1810190101</v>
      </c>
      <c r="S136" s="17" t="str">
        <f>IF(R136="","",VLOOKUP(R136,CUSTOMS!$E$3:$N$796,2,FALSE))</f>
        <v>9503008900</v>
      </c>
      <c r="T136" s="17" t="str">
        <f>IF(R136="","",VLOOKUP(R136,CUSTOMS!$E$3:$N$796,3,FALSE))</f>
        <v>套装玩具(彩绘玩具)</v>
      </c>
      <c r="U136" s="18">
        <f t="shared" si="25"/>
        <v>30</v>
      </c>
      <c r="V136" s="18" t="str">
        <f>IF(R136="","",VLOOKUP(R136,CUSTOMS!$E$3:$N$796,5,FALSE))</f>
        <v>套</v>
      </c>
      <c r="W136" s="32">
        <f>IF(R136="","",VLOOKUP(R136,CUSTOMS!$E$3:$N$796,6,FALSE))</f>
        <v>5</v>
      </c>
      <c r="X136" s="32">
        <f t="shared" si="26"/>
        <v>150</v>
      </c>
      <c r="Y136" s="18" t="str">
        <f>IF(R136="","",VLOOKUP(R136,CUSTOMS!$E$3:$N$796,8,FALSE))</f>
        <v>港币</v>
      </c>
      <c r="Z136" s="18" t="str">
        <f>IF(R136="","",VLOOKUP(R136,CUSTOMS!$E$3:$N$796,9,FALSE))</f>
        <v>中国</v>
      </c>
      <c r="AA136" s="18" t="str">
        <f>IF(R136="","",VLOOKUP(R136,CUSTOMS!$E$3:$N$796,10,FALSE))</f>
        <v>美国</v>
      </c>
      <c r="AB136" s="32">
        <f>IF(R136="","",VLOOKUP(G136,WMS!$E$3:$T$487,15,FALSE))</f>
        <v>0.385</v>
      </c>
      <c r="AC136" s="32">
        <f t="shared" si="27"/>
        <v>11.55</v>
      </c>
      <c r="AD136" s="32" t="str">
        <f>IF(S136="","",VLOOKUP(S136,海关监管条件!$A$1:$B$2000,2,FALSE))</f>
        <v>A </v>
      </c>
    </row>
    <row r="137" spans="1:30">
      <c r="A137" s="2">
        <v>43488</v>
      </c>
      <c r="B137" s="2">
        <v>43490</v>
      </c>
      <c r="C137" s="2" t="s">
        <v>4976</v>
      </c>
      <c r="D137" s="3" t="s">
        <v>300</v>
      </c>
      <c r="E137" s="3" t="s">
        <v>3349</v>
      </c>
      <c r="F137" s="3" t="s">
        <v>3375</v>
      </c>
      <c r="G137" s="17" t="str">
        <f t="shared" si="21"/>
        <v>KG-ARI-1808-00019-00439/42623052</v>
      </c>
      <c r="H137" s="18">
        <f>IF(G137="","",VLOOKUP(G137,WMS!$E$3:$Q$487,7,FALSE))</f>
        <v>6</v>
      </c>
      <c r="I137" s="18">
        <f>IF(G137="","",VLOOKUP(G137,WMS!$E$3:$Q$487,8,FALSE))</f>
        <v>4</v>
      </c>
      <c r="J137" s="18">
        <f>IF(G137="","",VLOOKUP(G137,WMS!$E$3:$Q$487,13,FALSE))</f>
        <v>0.015</v>
      </c>
      <c r="K137" s="25" t="b">
        <f t="shared" si="22"/>
        <v>1</v>
      </c>
      <c r="L137" s="7">
        <v>5</v>
      </c>
      <c r="M137" s="26">
        <f>IF(G137="","",VLOOKUP(G137,WMS!$E$3:$U$487,7,0)*L137)</f>
        <v>30</v>
      </c>
      <c r="N137" s="27" t="str">
        <f>IF(G137="","",VLOOKUP(G137,WMS!$E$3:$U$487,17,0))</f>
        <v>A43-201</v>
      </c>
      <c r="O137" s="28">
        <f t="shared" si="23"/>
        <v>20</v>
      </c>
      <c r="P137" s="28">
        <f t="shared" si="24"/>
        <v>0.075</v>
      </c>
      <c r="Q137" s="25" t="str">
        <f>IF(G137="","",VLOOKUP(G137,WMS!$E$3:$G$487,2,FALSE))</f>
        <v>KAS18101901</v>
      </c>
      <c r="R137" s="25" t="str">
        <f>IF(G137="","",VLOOKUP(G137,WMS!$E$3:$G$487,3,FALSE))</f>
        <v>KAS1810190104</v>
      </c>
      <c r="S137" s="17" t="str">
        <f>IF(R137="","",VLOOKUP(R137,CUSTOMS!$E$3:$N$796,2,FALSE))</f>
        <v>9503006000</v>
      </c>
      <c r="T137" s="17" t="str">
        <f>IF(R137="","",VLOOKUP(R137,CUSTOMS!$E$3:$N$796,3,FALSE))</f>
        <v>涂彩套装</v>
      </c>
      <c r="U137" s="18">
        <f t="shared" si="25"/>
        <v>30</v>
      </c>
      <c r="V137" s="18" t="str">
        <f>IF(R137="","",VLOOKUP(R137,CUSTOMS!$E$3:$N$796,5,FALSE))</f>
        <v>套</v>
      </c>
      <c r="W137" s="32">
        <f>IF(R137="","",VLOOKUP(R137,CUSTOMS!$E$3:$N$796,6,FALSE))</f>
        <v>5</v>
      </c>
      <c r="X137" s="32">
        <f t="shared" si="26"/>
        <v>150</v>
      </c>
      <c r="Y137" s="18" t="str">
        <f>IF(R137="","",VLOOKUP(R137,CUSTOMS!$E$3:$N$796,8,FALSE))</f>
        <v>港币</v>
      </c>
      <c r="Z137" s="18" t="str">
        <f>IF(R137="","",VLOOKUP(R137,CUSTOMS!$E$3:$N$796,9,FALSE))</f>
        <v>中国</v>
      </c>
      <c r="AA137" s="18" t="str">
        <f>IF(R137="","",VLOOKUP(R137,CUSTOMS!$E$3:$N$796,10,FALSE))</f>
        <v>美国</v>
      </c>
      <c r="AB137" s="32">
        <f>IF(R137="","",VLOOKUP(G137,WMS!$E$3:$T$487,15,FALSE))</f>
        <v>0.63</v>
      </c>
      <c r="AC137" s="32">
        <f t="shared" si="27"/>
        <v>18.9</v>
      </c>
      <c r="AD137" s="32" t="str">
        <f>IF(S137="","",VLOOKUP(S137,海关监管条件!$A$1:$B$2000,2,FALSE))</f>
        <v>A </v>
      </c>
    </row>
    <row r="138" spans="1:30">
      <c r="A138" s="2">
        <v>43488</v>
      </c>
      <c r="B138" s="2">
        <v>43490</v>
      </c>
      <c r="C138" s="2" t="s">
        <v>4976</v>
      </c>
      <c r="D138" s="3" t="s">
        <v>300</v>
      </c>
      <c r="E138" s="3" t="s">
        <v>3349</v>
      </c>
      <c r="F138" s="3" t="s">
        <v>3376</v>
      </c>
      <c r="G138" s="17" t="str">
        <f t="shared" si="21"/>
        <v>KG-ARI-1808-00019-00439/42623083</v>
      </c>
      <c r="H138" s="18">
        <f>IF(G138="","",VLOOKUP(G138,WMS!$E$3:$Q$487,7,FALSE))</f>
        <v>6</v>
      </c>
      <c r="I138" s="18">
        <f>IF(G138="","",VLOOKUP(G138,WMS!$E$3:$Q$487,8,FALSE))</f>
        <v>2.4</v>
      </c>
      <c r="J138" s="18">
        <f>IF(G138="","",VLOOKUP(G138,WMS!$E$3:$Q$487,13,FALSE))</f>
        <v>0.01</v>
      </c>
      <c r="K138" s="25" t="b">
        <f t="shared" si="22"/>
        <v>1</v>
      </c>
      <c r="L138" s="7">
        <v>5</v>
      </c>
      <c r="M138" s="26">
        <f>IF(G138="","",VLOOKUP(G138,WMS!$E$3:$U$487,7,0)*L138)</f>
        <v>30</v>
      </c>
      <c r="N138" s="27" t="str">
        <f>IF(G138="","",VLOOKUP(G138,WMS!$E$3:$U$487,17,0))</f>
        <v>A43-201</v>
      </c>
      <c r="O138" s="28">
        <f t="shared" si="23"/>
        <v>12</v>
      </c>
      <c r="P138" s="28">
        <f t="shared" si="24"/>
        <v>0.05</v>
      </c>
      <c r="Q138" s="25" t="str">
        <f>IF(G138="","",VLOOKUP(G138,WMS!$E$3:$G$487,2,FALSE))</f>
        <v>KAS18101901</v>
      </c>
      <c r="R138" s="25" t="str">
        <f>IF(G138="","",VLOOKUP(G138,WMS!$E$3:$G$487,3,FALSE))</f>
        <v>KAS1810190104</v>
      </c>
      <c r="S138" s="17" t="str">
        <f>IF(R138="","",VLOOKUP(R138,CUSTOMS!$E$3:$N$796,2,FALSE))</f>
        <v>9503006000</v>
      </c>
      <c r="T138" s="17" t="str">
        <f>IF(R138="","",VLOOKUP(R138,CUSTOMS!$E$3:$N$796,3,FALSE))</f>
        <v>涂彩套装</v>
      </c>
      <c r="U138" s="18">
        <f t="shared" si="25"/>
        <v>30</v>
      </c>
      <c r="V138" s="18" t="str">
        <f>IF(R138="","",VLOOKUP(R138,CUSTOMS!$E$3:$N$796,5,FALSE))</f>
        <v>套</v>
      </c>
      <c r="W138" s="32">
        <f>IF(R138="","",VLOOKUP(R138,CUSTOMS!$E$3:$N$796,6,FALSE))</f>
        <v>5</v>
      </c>
      <c r="X138" s="32">
        <f t="shared" si="26"/>
        <v>150</v>
      </c>
      <c r="Y138" s="18" t="str">
        <f>IF(R138="","",VLOOKUP(R138,CUSTOMS!$E$3:$N$796,8,FALSE))</f>
        <v>港币</v>
      </c>
      <c r="Z138" s="18" t="str">
        <f>IF(R138="","",VLOOKUP(R138,CUSTOMS!$E$3:$N$796,9,FALSE))</f>
        <v>中国</v>
      </c>
      <c r="AA138" s="18" t="str">
        <f>IF(R138="","",VLOOKUP(R138,CUSTOMS!$E$3:$N$796,10,FALSE))</f>
        <v>美国</v>
      </c>
      <c r="AB138" s="32">
        <f>IF(R138="","",VLOOKUP(G138,WMS!$E$3:$T$487,15,FALSE))</f>
        <v>0.37</v>
      </c>
      <c r="AC138" s="32">
        <f t="shared" si="27"/>
        <v>11.1</v>
      </c>
      <c r="AD138" s="32" t="str">
        <f>IF(S138="","",VLOOKUP(S138,海关监管条件!$A$1:$B$2000,2,FALSE))</f>
        <v>A </v>
      </c>
    </row>
    <row r="139" spans="1:30">
      <c r="A139" s="2">
        <v>43488</v>
      </c>
      <c r="B139" s="2">
        <v>43490</v>
      </c>
      <c r="C139" s="2" t="s">
        <v>4976</v>
      </c>
      <c r="D139" s="3" t="s">
        <v>300</v>
      </c>
      <c r="E139" s="3" t="s">
        <v>3349</v>
      </c>
      <c r="F139" s="3" t="s">
        <v>3352</v>
      </c>
      <c r="G139" s="17" t="str">
        <f t="shared" si="21"/>
        <v>KG-ARI-1808-00019-00439/42623106</v>
      </c>
      <c r="H139" s="18">
        <f>IF(G139="","",VLOOKUP(G139,WMS!$E$3:$Q$487,7,FALSE))</f>
        <v>6</v>
      </c>
      <c r="I139" s="18">
        <f>IF(G139="","",VLOOKUP(G139,WMS!$E$3:$Q$487,8,FALSE))</f>
        <v>3.05</v>
      </c>
      <c r="J139" s="18">
        <f>IF(G139="","",VLOOKUP(G139,WMS!$E$3:$Q$487,13,FALSE))</f>
        <v>0.023</v>
      </c>
      <c r="K139" s="25" t="b">
        <f t="shared" si="22"/>
        <v>1</v>
      </c>
      <c r="L139" s="7">
        <v>5</v>
      </c>
      <c r="M139" s="26">
        <f>IF(G139="","",VLOOKUP(G139,WMS!$E$3:$U$487,7,0)*L139)</f>
        <v>30</v>
      </c>
      <c r="N139" s="27" t="str">
        <f>IF(G139="","",VLOOKUP(G139,WMS!$E$3:$U$487,17,0))</f>
        <v>A43-101</v>
      </c>
      <c r="O139" s="28">
        <f t="shared" si="23"/>
        <v>15.25</v>
      </c>
      <c r="P139" s="28">
        <f t="shared" si="24"/>
        <v>0.115</v>
      </c>
      <c r="Q139" s="25" t="str">
        <f>IF(G139="","",VLOOKUP(G139,WMS!$E$3:$G$487,2,FALSE))</f>
        <v>KAS18101901</v>
      </c>
      <c r="R139" s="25" t="str">
        <f>IF(G139="","",VLOOKUP(G139,WMS!$E$3:$G$487,3,FALSE))</f>
        <v>KAS1810190101</v>
      </c>
      <c r="S139" s="17" t="str">
        <f>IF(R139="","",VLOOKUP(R139,CUSTOMS!$E$3:$N$796,2,FALSE))</f>
        <v>9503008900</v>
      </c>
      <c r="T139" s="17" t="str">
        <f>IF(R139="","",VLOOKUP(R139,CUSTOMS!$E$3:$N$796,3,FALSE))</f>
        <v>套装玩具(彩绘玩具)</v>
      </c>
      <c r="U139" s="18">
        <f t="shared" si="25"/>
        <v>30</v>
      </c>
      <c r="V139" s="18" t="str">
        <f>IF(R139="","",VLOOKUP(R139,CUSTOMS!$E$3:$N$796,5,FALSE))</f>
        <v>套</v>
      </c>
      <c r="W139" s="32">
        <f>IF(R139="","",VLOOKUP(R139,CUSTOMS!$E$3:$N$796,6,FALSE))</f>
        <v>5</v>
      </c>
      <c r="X139" s="32">
        <f t="shared" si="26"/>
        <v>150</v>
      </c>
      <c r="Y139" s="18" t="str">
        <f>IF(R139="","",VLOOKUP(R139,CUSTOMS!$E$3:$N$796,8,FALSE))</f>
        <v>港币</v>
      </c>
      <c r="Z139" s="18" t="str">
        <f>IF(R139="","",VLOOKUP(R139,CUSTOMS!$E$3:$N$796,9,FALSE))</f>
        <v>中国</v>
      </c>
      <c r="AA139" s="18" t="str">
        <f>IF(R139="","",VLOOKUP(R139,CUSTOMS!$E$3:$N$796,10,FALSE))</f>
        <v>美国</v>
      </c>
      <c r="AB139" s="32">
        <f>IF(R139="","",VLOOKUP(G139,WMS!$E$3:$T$487,15,FALSE))</f>
        <v>0.47</v>
      </c>
      <c r="AC139" s="32">
        <f t="shared" si="27"/>
        <v>14.1</v>
      </c>
      <c r="AD139" s="32" t="str">
        <f>IF(S139="","",VLOOKUP(S139,海关监管条件!$A$1:$B$2000,2,FALSE))</f>
        <v>A </v>
      </c>
    </row>
    <row r="140" spans="1:30">
      <c r="A140" s="2">
        <v>43488</v>
      </c>
      <c r="B140" s="2">
        <v>43490</v>
      </c>
      <c r="C140" s="2" t="s">
        <v>4976</v>
      </c>
      <c r="D140" s="3" t="s">
        <v>722</v>
      </c>
      <c r="E140" s="3" t="s">
        <v>3695</v>
      </c>
      <c r="F140" s="3" t="s">
        <v>3696</v>
      </c>
      <c r="G140" s="17" t="str">
        <f t="shared" si="21"/>
        <v>KG-ARI-1812-00048-01039/42224044</v>
      </c>
      <c r="H140" s="18">
        <f>IF(G140="","",VLOOKUP(G140,WMS!$E$3:$Q$487,7,FALSE))</f>
        <v>4</v>
      </c>
      <c r="I140" s="18">
        <f>IF(G140="","",VLOOKUP(G140,WMS!$E$3:$Q$487,8,FALSE))</f>
        <v>3.8</v>
      </c>
      <c r="J140" s="18">
        <f>IF(G140="","",VLOOKUP(G140,WMS!$E$3:$Q$487,13,FALSE))</f>
        <v>0.041</v>
      </c>
      <c r="K140" s="25" t="b">
        <f t="shared" si="22"/>
        <v>1</v>
      </c>
      <c r="L140" s="7">
        <v>2</v>
      </c>
      <c r="M140" s="26">
        <f>IF(G140="","",VLOOKUP(G140,WMS!$E$3:$U$487,7,0)*L140)</f>
        <v>8</v>
      </c>
      <c r="N140" s="27" t="str">
        <f>IF(G140="","",VLOOKUP(G140,WMS!$E$3:$U$487,17,0))</f>
        <v>A12-102</v>
      </c>
      <c r="O140" s="28">
        <f t="shared" si="23"/>
        <v>7.6</v>
      </c>
      <c r="P140" s="28">
        <f t="shared" si="24"/>
        <v>0.082</v>
      </c>
      <c r="Q140" s="25" t="str">
        <f>IF(G140="","",VLOOKUP(G140,WMS!$E$3:$G$487,2,FALSE))</f>
        <v>KAS19011102</v>
      </c>
      <c r="R140" s="25" t="str">
        <f>IF(G140="","",VLOOKUP(G140,WMS!$E$3:$G$487,3,FALSE))</f>
        <v>KAS1901110208</v>
      </c>
      <c r="S140" s="17" t="str">
        <f>IF(R140="","",VLOOKUP(R140,CUSTOMS!$E$3:$N$796,2,FALSE))</f>
        <v>9503008900</v>
      </c>
      <c r="T140" s="17" t="str">
        <f>IF(R140="","",VLOOKUP(R140,CUSTOMS!$E$3:$N$796,3,FALSE))</f>
        <v>儿童玩具：恐龙套装</v>
      </c>
      <c r="U140" s="18">
        <f t="shared" si="25"/>
        <v>8</v>
      </c>
      <c r="V140" s="18" t="str">
        <f>IF(R140="","",VLOOKUP(R140,CUSTOMS!$E$3:$N$796,5,FALSE))</f>
        <v>个</v>
      </c>
      <c r="W140" s="32">
        <f>IF(R140="","",VLOOKUP(R140,CUSTOMS!$E$3:$N$796,6,FALSE))</f>
        <v>0.7</v>
      </c>
      <c r="X140" s="32">
        <f t="shared" si="26"/>
        <v>5.6</v>
      </c>
      <c r="Y140" s="18" t="str">
        <f>IF(R140="","",VLOOKUP(R140,CUSTOMS!$E$3:$N$796,8,FALSE))</f>
        <v>美元</v>
      </c>
      <c r="Z140" s="18" t="str">
        <f>IF(R140="","",VLOOKUP(R140,CUSTOMS!$E$3:$N$796,9,FALSE))</f>
        <v>中国</v>
      </c>
      <c r="AA140" s="18" t="str">
        <f>IF(R140="","",VLOOKUP(R140,CUSTOMS!$E$3:$N$796,10,FALSE))</f>
        <v>美国</v>
      </c>
      <c r="AB140" s="32">
        <f>IF(R140="","",VLOOKUP(G140,WMS!$E$3:$T$487,15,FALSE))</f>
        <v>0.7</v>
      </c>
      <c r="AC140" s="32">
        <f t="shared" si="27"/>
        <v>5.6</v>
      </c>
      <c r="AD140" s="32" t="str">
        <f>IF(S140="","",VLOOKUP(S140,海关监管条件!$A$1:$B$2000,2,FALSE))</f>
        <v>A </v>
      </c>
    </row>
    <row r="141" spans="1:30">
      <c r="A141" s="2">
        <v>43488</v>
      </c>
      <c r="B141" s="2">
        <v>43490</v>
      </c>
      <c r="C141" s="2" t="s">
        <v>4976</v>
      </c>
      <c r="D141" s="3" t="s">
        <v>722</v>
      </c>
      <c r="E141" s="3" t="s">
        <v>3695</v>
      </c>
      <c r="F141" s="3" t="s">
        <v>3698</v>
      </c>
      <c r="G141" s="17" t="str">
        <f t="shared" si="21"/>
        <v>KG-ARI-1812-00048-01039/42224297</v>
      </c>
      <c r="H141" s="18">
        <f>IF(G141="","",VLOOKUP(G141,WMS!$E$3:$Q$487,7,FALSE))</f>
        <v>4</v>
      </c>
      <c r="I141" s="18">
        <f>IF(G141="","",VLOOKUP(G141,WMS!$E$3:$Q$487,8,FALSE))</f>
        <v>4.15</v>
      </c>
      <c r="J141" s="18">
        <f>IF(G141="","",VLOOKUP(G141,WMS!$E$3:$Q$487,13,FALSE))</f>
        <v>0.039</v>
      </c>
      <c r="K141" s="25" t="b">
        <f t="shared" si="22"/>
        <v>1</v>
      </c>
      <c r="L141" s="7">
        <v>5</v>
      </c>
      <c r="M141" s="26">
        <f>IF(G141="","",VLOOKUP(G141,WMS!$E$3:$U$487,7,0)*L141)</f>
        <v>20</v>
      </c>
      <c r="N141" s="27" t="str">
        <f>IF(G141="","",VLOOKUP(G141,WMS!$E$3:$U$487,17,0))</f>
        <v>A12-302</v>
      </c>
      <c r="O141" s="28">
        <f t="shared" si="23"/>
        <v>20.75</v>
      </c>
      <c r="P141" s="28">
        <f t="shared" si="24"/>
        <v>0.195</v>
      </c>
      <c r="Q141" s="25" t="str">
        <f>IF(G141="","",VLOOKUP(G141,WMS!$E$3:$G$487,2,FALSE))</f>
        <v>KAS19011102</v>
      </c>
      <c r="R141" s="25" t="str">
        <f>IF(G141="","",VLOOKUP(G141,WMS!$E$3:$G$487,3,FALSE))</f>
        <v>KAS1901110209</v>
      </c>
      <c r="S141" s="17" t="str">
        <f>IF(R141="","",VLOOKUP(R141,CUSTOMS!$E$3:$N$796,2,FALSE))</f>
        <v>9503008900</v>
      </c>
      <c r="T141" s="17" t="str">
        <f>IF(R141="","",VLOOKUP(R141,CUSTOMS!$E$3:$N$796,3,FALSE))</f>
        <v>儿童玩具：军事套</v>
      </c>
      <c r="U141" s="18">
        <f t="shared" si="25"/>
        <v>20</v>
      </c>
      <c r="V141" s="18" t="str">
        <f>IF(R141="","",VLOOKUP(R141,CUSTOMS!$E$3:$N$796,5,FALSE))</f>
        <v>个</v>
      </c>
      <c r="W141" s="32">
        <f>IF(R141="","",VLOOKUP(R141,CUSTOMS!$E$3:$N$796,6,FALSE))</f>
        <v>0.9</v>
      </c>
      <c r="X141" s="32">
        <f t="shared" si="26"/>
        <v>18</v>
      </c>
      <c r="Y141" s="18" t="str">
        <f>IF(R141="","",VLOOKUP(R141,CUSTOMS!$E$3:$N$796,8,FALSE))</f>
        <v>美元</v>
      </c>
      <c r="Z141" s="18" t="str">
        <f>IF(R141="","",VLOOKUP(R141,CUSTOMS!$E$3:$N$796,9,FALSE))</f>
        <v>中国</v>
      </c>
      <c r="AA141" s="18" t="str">
        <f>IF(R141="","",VLOOKUP(R141,CUSTOMS!$E$3:$N$796,10,FALSE))</f>
        <v>美国</v>
      </c>
      <c r="AB141" s="32">
        <f>IF(R141="","",VLOOKUP(G141,WMS!$E$3:$T$487,15,FALSE))</f>
        <v>0.875</v>
      </c>
      <c r="AC141" s="32">
        <f t="shared" si="27"/>
        <v>17.5</v>
      </c>
      <c r="AD141" s="32" t="str">
        <f>IF(S141="","",VLOOKUP(S141,海关监管条件!$A$1:$B$2000,2,FALSE))</f>
        <v>A </v>
      </c>
    </row>
    <row r="142" spans="1:30">
      <c r="A142" s="2">
        <v>43488</v>
      </c>
      <c r="B142" s="2">
        <v>43490</v>
      </c>
      <c r="C142" s="2" t="s">
        <v>4976</v>
      </c>
      <c r="D142" s="3" t="s">
        <v>650</v>
      </c>
      <c r="E142" s="3" t="s">
        <v>3667</v>
      </c>
      <c r="F142" s="3">
        <v>41400982</v>
      </c>
      <c r="G142" s="17" t="str">
        <f t="shared" si="21"/>
        <v>KG-ARI-1812-00048-01474/41400982</v>
      </c>
      <c r="H142" s="18">
        <f>IF(G142="","",VLOOKUP(G142,WMS!$E$3:$Q$487,7,FALSE))</f>
        <v>36</v>
      </c>
      <c r="I142" s="18">
        <f>IF(G142="","",VLOOKUP(G142,WMS!$E$3:$Q$487,8,FALSE))</f>
        <v>5.85</v>
      </c>
      <c r="J142" s="18">
        <f>IF(G142="","",VLOOKUP(G142,WMS!$E$3:$Q$487,13,FALSE))</f>
        <v>0.013</v>
      </c>
      <c r="K142" s="25" t="b">
        <f t="shared" si="22"/>
        <v>1</v>
      </c>
      <c r="L142" s="7">
        <v>1</v>
      </c>
      <c r="M142" s="26">
        <f>IF(G142="","",VLOOKUP(G142,WMS!$E$3:$U$487,7,0)*L142)</f>
        <v>36</v>
      </c>
      <c r="N142" s="27" t="str">
        <f>IF(G142="","",VLOOKUP(G142,WMS!$E$3:$U$487,17,0))</f>
        <v>A33-103</v>
      </c>
      <c r="O142" s="28">
        <f t="shared" si="23"/>
        <v>5.85</v>
      </c>
      <c r="P142" s="28">
        <f t="shared" si="24"/>
        <v>0.013</v>
      </c>
      <c r="Q142" s="25" t="str">
        <f>IF(G142="","",VLOOKUP(G142,WMS!$E$3:$G$487,2,FALSE))</f>
        <v>KAS19010402</v>
      </c>
      <c r="R142" s="25" t="str">
        <f>IF(G142="","",VLOOKUP(G142,WMS!$E$3:$G$487,3,FALSE))</f>
        <v>KAS1901040201</v>
      </c>
      <c r="S142" s="17" t="str">
        <f>IF(R142="","",VLOOKUP(R142,CUSTOMS!$E$3:$N$796,2,FALSE))</f>
        <v>9503008900</v>
      </c>
      <c r="T142" s="17" t="str">
        <f>IF(R142="","",VLOOKUP(R142,CUSTOMS!$E$3:$N$796,3,FALSE))</f>
        <v>塑胶吹泡玩具</v>
      </c>
      <c r="U142" s="18">
        <f t="shared" si="25"/>
        <v>36</v>
      </c>
      <c r="V142" s="18" t="str">
        <f>IF(R142="","",VLOOKUP(R142,CUSTOMS!$E$3:$N$796,5,FALSE))</f>
        <v>个</v>
      </c>
      <c r="W142" s="32">
        <f>IF(R142="","",VLOOKUP(R142,CUSTOMS!$E$3:$N$796,6,FALSE))</f>
        <v>1.53</v>
      </c>
      <c r="X142" s="32">
        <f t="shared" si="26"/>
        <v>55.08</v>
      </c>
      <c r="Y142" s="18" t="str">
        <f>IF(R142="","",VLOOKUP(R142,CUSTOMS!$E$3:$N$796,8,FALSE))</f>
        <v>港币</v>
      </c>
      <c r="Z142" s="18" t="str">
        <f>IF(R142="","",VLOOKUP(R142,CUSTOMS!$E$3:$N$796,9,FALSE))</f>
        <v>中国</v>
      </c>
      <c r="AA142" s="18" t="str">
        <f>IF(R142="","",VLOOKUP(R142,CUSTOMS!$E$3:$N$796,10,FALSE))</f>
        <v>美国</v>
      </c>
      <c r="AB142" s="32">
        <f>IF(R142="","",VLOOKUP(G142,WMS!$E$3:$T$487,15,FALSE))</f>
        <v>0.158333333333333</v>
      </c>
      <c r="AC142" s="32">
        <f t="shared" si="27"/>
        <v>5.69999999999999</v>
      </c>
      <c r="AD142" s="32" t="str">
        <f>IF(S142="","",VLOOKUP(S142,海关监管条件!$A$1:$B$2000,2,FALSE))</f>
        <v>A </v>
      </c>
    </row>
    <row r="143" spans="1:30">
      <c r="A143" s="2">
        <v>43488</v>
      </c>
      <c r="B143" s="2">
        <v>43490</v>
      </c>
      <c r="C143" s="2" t="s">
        <v>4976</v>
      </c>
      <c r="D143" s="3" t="s">
        <v>650</v>
      </c>
      <c r="E143" s="3" t="s">
        <v>3667</v>
      </c>
      <c r="F143" s="3">
        <v>42555889</v>
      </c>
      <c r="G143" s="17" t="str">
        <f t="shared" si="21"/>
        <v>KG-ARI-1812-00048-01474/42555889</v>
      </c>
      <c r="H143" s="18">
        <f>IF(G143="","",VLOOKUP(G143,WMS!$E$3:$Q$487,7,FALSE))</f>
        <v>6</v>
      </c>
      <c r="I143" s="18">
        <f>IF(G143="","",VLOOKUP(G143,WMS!$E$3:$Q$487,8,FALSE))</f>
        <v>1.25</v>
      </c>
      <c r="J143" s="18">
        <f>IF(G143="","",VLOOKUP(G143,WMS!$E$3:$Q$487,13,FALSE))</f>
        <v>0.014</v>
      </c>
      <c r="K143" s="25" t="b">
        <f t="shared" si="22"/>
        <v>1</v>
      </c>
      <c r="L143" s="7">
        <v>8</v>
      </c>
      <c r="M143" s="26">
        <f>IF(G143="","",VLOOKUP(G143,WMS!$E$3:$U$487,7,0)*L143)</f>
        <v>48</v>
      </c>
      <c r="N143" s="27" t="str">
        <f>IF(G143="","",VLOOKUP(G143,WMS!$E$3:$U$487,17,0))</f>
        <v>A33-101</v>
      </c>
      <c r="O143" s="28">
        <f t="shared" si="23"/>
        <v>10</v>
      </c>
      <c r="P143" s="28">
        <f t="shared" si="24"/>
        <v>0.112</v>
      </c>
      <c r="Q143" s="25" t="str">
        <f>IF(G143="","",VLOOKUP(G143,WMS!$E$3:$G$487,2,FALSE))</f>
        <v>KAS19010402</v>
      </c>
      <c r="R143" s="25" t="str">
        <f>IF(G143="","",VLOOKUP(G143,WMS!$E$3:$G$487,3,FALSE))</f>
        <v>KAS1901040204</v>
      </c>
      <c r="S143" s="17" t="str">
        <f>IF(R143="","",VLOOKUP(R143,CUSTOMS!$E$3:$N$796,2,FALSE))</f>
        <v>9503008390</v>
      </c>
      <c r="T143" s="17" t="str">
        <f>IF(R143="","",VLOOKUP(R143,CUSTOMS!$E$3:$N$796,3,FALSE))</f>
        <v>电动塑胶吹泡玩具</v>
      </c>
      <c r="U143" s="18">
        <f t="shared" si="25"/>
        <v>48</v>
      </c>
      <c r="V143" s="18" t="str">
        <f>IF(R143="","",VLOOKUP(R143,CUSTOMS!$E$3:$N$796,5,FALSE))</f>
        <v>套</v>
      </c>
      <c r="W143" s="32">
        <f>IF(R143="","",VLOOKUP(R143,CUSTOMS!$E$3:$N$796,6,FALSE))</f>
        <v>4.62</v>
      </c>
      <c r="X143" s="32">
        <f t="shared" si="26"/>
        <v>221.76</v>
      </c>
      <c r="Y143" s="18" t="str">
        <f>IF(R143="","",VLOOKUP(R143,CUSTOMS!$E$3:$N$796,8,FALSE))</f>
        <v>港币</v>
      </c>
      <c r="Z143" s="18" t="str">
        <f>IF(R143="","",VLOOKUP(R143,CUSTOMS!$E$3:$N$796,9,FALSE))</f>
        <v>中国</v>
      </c>
      <c r="AA143" s="18" t="str">
        <f>IF(R143="","",VLOOKUP(R143,CUSTOMS!$E$3:$N$796,10,FALSE))</f>
        <v>美国</v>
      </c>
      <c r="AB143" s="32">
        <f>IF(R143="","",VLOOKUP(G143,WMS!$E$3:$T$487,15,FALSE))</f>
        <v>0.176666666666667</v>
      </c>
      <c r="AC143" s="32">
        <f t="shared" si="27"/>
        <v>8.48000000000002</v>
      </c>
      <c r="AD143" s="32" t="str">
        <f>IF(S143="","",VLOOKUP(S143,海关监管条件!$A$1:$B$2000,2,FALSE))</f>
        <v>A </v>
      </c>
    </row>
    <row r="144" spans="1:30">
      <c r="A144" s="2">
        <v>43488</v>
      </c>
      <c r="B144" s="2">
        <v>43490</v>
      </c>
      <c r="C144" s="2" t="s">
        <v>4976</v>
      </c>
      <c r="D144" s="3" t="s">
        <v>314</v>
      </c>
      <c r="E144" s="3" t="s">
        <v>3383</v>
      </c>
      <c r="F144" s="3">
        <v>42564010</v>
      </c>
      <c r="G144" s="17" t="str">
        <f t="shared" si="21"/>
        <v>KG-KGT-1808-00016-00693/42564010</v>
      </c>
      <c r="H144" s="18">
        <f>IF(G144="","",VLOOKUP(G144,WMS!$E$3:$Q$487,7,FALSE))</f>
        <v>12</v>
      </c>
      <c r="I144" s="18">
        <f>IF(G144="","",VLOOKUP(G144,WMS!$E$3:$Q$487,8,FALSE))</f>
        <v>6</v>
      </c>
      <c r="J144" s="18">
        <f>IF(G144="","",VLOOKUP(G144,WMS!$E$3:$Q$487,13,FALSE))</f>
        <v>0.017</v>
      </c>
      <c r="K144" s="25" t="b">
        <f t="shared" si="22"/>
        <v>1</v>
      </c>
      <c r="L144" s="7">
        <v>4</v>
      </c>
      <c r="M144" s="26">
        <f>IF(G144="","",VLOOKUP(G144,WMS!$E$3:$U$487,7,0)*L144)</f>
        <v>48</v>
      </c>
      <c r="N144" s="27" t="str">
        <f>IF(G144="","",VLOOKUP(G144,WMS!$E$3:$U$487,17,0))</f>
        <v>B82</v>
      </c>
      <c r="O144" s="28">
        <f t="shared" si="23"/>
        <v>24</v>
      </c>
      <c r="P144" s="28">
        <f t="shared" si="24"/>
        <v>0.068</v>
      </c>
      <c r="Q144" s="25" t="str">
        <f>IF(G144="","",VLOOKUP(G144,WMS!$E$3:$G$487,2,FALSE))</f>
        <v>KAS18103101</v>
      </c>
      <c r="R144" s="25" t="str">
        <f>IF(G144="","",VLOOKUP(G144,WMS!$E$3:$G$487,3,FALSE))</f>
        <v>KAS1810310103</v>
      </c>
      <c r="S144" s="17" t="str">
        <f>IF(R144="","",VLOOKUP(R144,CUSTOMS!$E$3:$N$796,2,FALSE))</f>
        <v>6914900000</v>
      </c>
      <c r="T144" s="17" t="str">
        <f>IF(R144="","",VLOOKUP(R144,CUSTOMS!$E$3:$N$796,3,FALSE))</f>
        <v>陶花盆</v>
      </c>
      <c r="U144" s="18">
        <f t="shared" si="25"/>
        <v>20</v>
      </c>
      <c r="V144" s="18" t="str">
        <f>IF(R144="","",VLOOKUP(R144,CUSTOMS!$E$3:$N$796,5,FALSE))</f>
        <v>千克</v>
      </c>
      <c r="W144" s="32">
        <f>IF(R144="","",VLOOKUP(R144,CUSTOMS!$E$3:$N$796,6,FALSE))</f>
        <v>1</v>
      </c>
      <c r="X144" s="32">
        <f t="shared" si="26"/>
        <v>20</v>
      </c>
      <c r="Y144" s="18" t="str">
        <f>IF(R144="","",VLOOKUP(R144,CUSTOMS!$E$3:$N$796,8,FALSE))</f>
        <v>美元</v>
      </c>
      <c r="Z144" s="18" t="str">
        <f>IF(R144="","",VLOOKUP(R144,CUSTOMS!$E$3:$N$796,9,FALSE))</f>
        <v>中国</v>
      </c>
      <c r="AA144" s="18" t="str">
        <f>IF(R144="","",VLOOKUP(R144,CUSTOMS!$E$3:$N$796,10,FALSE))</f>
        <v>印度尼西亚</v>
      </c>
      <c r="AB144" s="32">
        <f>IF(R144="","",VLOOKUP(G144,WMS!$E$3:$T$487,15,FALSE))</f>
        <v>0.416666666666667</v>
      </c>
      <c r="AC144" s="32">
        <f t="shared" si="27"/>
        <v>20</v>
      </c>
      <c r="AD144" s="32" t="str">
        <f>IF(S144="","",VLOOKUP(S144,海关监管条件!$A$1:$B$2000,2,FALSE))</f>
        <v>无</v>
      </c>
    </row>
    <row r="145" spans="1:30">
      <c r="A145" s="2">
        <v>43494</v>
      </c>
      <c r="B145" s="2">
        <v>43495</v>
      </c>
      <c r="C145" s="2" t="s">
        <v>4977</v>
      </c>
      <c r="D145" s="3" t="s">
        <v>157</v>
      </c>
      <c r="E145" s="3" t="s">
        <v>3254</v>
      </c>
      <c r="F145" s="3">
        <v>41400982</v>
      </c>
      <c r="G145" s="17" t="str">
        <f t="shared" si="21"/>
        <v>KG-ARI-1808-00019-00212/41400982</v>
      </c>
      <c r="H145" s="18">
        <f>IF(G145="","",VLOOKUP(G145,WMS!$E$3:$Q$487,7,FALSE))</f>
        <v>36</v>
      </c>
      <c r="I145" s="18">
        <f>IF(G145="","",VLOOKUP(G145,WMS!$E$3:$Q$487,8,FALSE))</f>
        <v>5.85</v>
      </c>
      <c r="J145" s="18">
        <f>IF(G145="","",VLOOKUP(G145,WMS!$E$3:$Q$487,13,FALSE))</f>
        <v>0.012</v>
      </c>
      <c r="K145" s="25" t="b">
        <f t="shared" si="22"/>
        <v>1</v>
      </c>
      <c r="L145" s="7">
        <v>1</v>
      </c>
      <c r="M145" s="26">
        <f>IF(G145="","",VLOOKUP(G145,WMS!$E$3:$U$487,7,0)*L145)</f>
        <v>36</v>
      </c>
      <c r="N145" s="27" t="str">
        <f>IF(G145="","",VLOOKUP(G145,WMS!$E$3:$U$487,17,0))</f>
        <v>A01-103</v>
      </c>
      <c r="O145" s="28">
        <f t="shared" si="23"/>
        <v>5.85</v>
      </c>
      <c r="P145" s="28">
        <f t="shared" si="24"/>
        <v>0.012</v>
      </c>
      <c r="Q145" s="25" t="str">
        <f>IF(G145="","",VLOOKUP(G145,WMS!$E$3:$G$487,2,FALSE))</f>
        <v>KAS18071201</v>
      </c>
      <c r="R145" s="25" t="str">
        <f>IF(G145="","",VLOOKUP(G145,WMS!$E$3:$G$487,3,FALSE))</f>
        <v>KAS1807120105</v>
      </c>
      <c r="S145" s="17" t="str">
        <f>IF(R145="","",VLOOKUP(R145,CUSTOMS!$E$3:$N$796,2,FALSE))</f>
        <v>9503008900</v>
      </c>
      <c r="T145" s="17" t="str">
        <f>IF(R145="","",VLOOKUP(R145,CUSTOMS!$E$3:$N$796,3,FALSE))</f>
        <v>塑胶吹泡玩具</v>
      </c>
      <c r="U145" s="18">
        <f t="shared" si="25"/>
        <v>36</v>
      </c>
      <c r="V145" s="18" t="str">
        <f>IF(R145="","",VLOOKUP(R145,CUSTOMS!$E$3:$N$796,5,FALSE))</f>
        <v>个</v>
      </c>
      <c r="W145" s="32">
        <f>IF(R145="","",VLOOKUP(R145,CUSTOMS!$E$3:$N$796,6,FALSE))</f>
        <v>1.3</v>
      </c>
      <c r="X145" s="32">
        <f t="shared" si="26"/>
        <v>46.8</v>
      </c>
      <c r="Y145" s="18" t="str">
        <f>IF(R145="","",VLOOKUP(R145,CUSTOMS!$E$3:$N$796,8,FALSE))</f>
        <v>港币</v>
      </c>
      <c r="Z145" s="18" t="str">
        <f>IF(R145="","",VLOOKUP(R145,CUSTOMS!$E$3:$N$796,9,FALSE))</f>
        <v>中国</v>
      </c>
      <c r="AA145" s="18" t="str">
        <f>IF(R145="","",VLOOKUP(R145,CUSTOMS!$E$3:$N$796,10,FALSE))</f>
        <v>美国</v>
      </c>
      <c r="AB145" s="32">
        <f>IF(R145="","",VLOOKUP(G145,WMS!$E$3:$T$487,15,FALSE))</f>
        <v>0.158</v>
      </c>
      <c r="AC145" s="32">
        <f t="shared" si="27"/>
        <v>5.688</v>
      </c>
      <c r="AD145" s="32" t="str">
        <f>IF(S145="","",VLOOKUP(S145,海关监管条件!$A$1:$B$2000,2,FALSE))</f>
        <v>A </v>
      </c>
    </row>
    <row r="146" spans="1:30">
      <c r="A146" s="2">
        <v>43494</v>
      </c>
      <c r="B146" s="2">
        <v>43495</v>
      </c>
      <c r="C146" s="2" t="s">
        <v>4977</v>
      </c>
      <c r="D146" s="3" t="s">
        <v>157</v>
      </c>
      <c r="E146" s="3" t="s">
        <v>3254</v>
      </c>
      <c r="F146" s="3">
        <v>42555889</v>
      </c>
      <c r="G146" s="17" t="str">
        <f t="shared" si="21"/>
        <v>KG-ARI-1808-00019-00212/42555889</v>
      </c>
      <c r="H146" s="18">
        <f>IF(G146="","",VLOOKUP(G146,WMS!$E$3:$Q$487,7,FALSE))</f>
        <v>6</v>
      </c>
      <c r="I146" s="18">
        <f>IF(G146="","",VLOOKUP(G146,WMS!$E$3:$Q$487,8,FALSE))</f>
        <v>1.25</v>
      </c>
      <c r="J146" s="18">
        <f>IF(G146="","",VLOOKUP(G146,WMS!$E$3:$Q$487,13,FALSE))</f>
        <v>0.012</v>
      </c>
      <c r="K146" s="25" t="b">
        <f t="shared" si="22"/>
        <v>1</v>
      </c>
      <c r="L146" s="7">
        <v>8</v>
      </c>
      <c r="M146" s="26">
        <f>IF(G146="","",VLOOKUP(G146,WMS!$E$3:$U$487,7,0)*L146)</f>
        <v>48</v>
      </c>
      <c r="N146" s="27" t="str">
        <f>IF(G146="","",VLOOKUP(G146,WMS!$E$3:$U$487,17,0))</f>
        <v>A18-103</v>
      </c>
      <c r="O146" s="28">
        <f t="shared" si="23"/>
        <v>10</v>
      </c>
      <c r="P146" s="28">
        <f t="shared" si="24"/>
        <v>0.096</v>
      </c>
      <c r="Q146" s="25" t="str">
        <f>IF(G146="","",VLOOKUP(G146,WMS!$E$3:$G$487,2,FALSE))</f>
        <v>KAS18071201</v>
      </c>
      <c r="R146" s="25" t="str">
        <f>IF(G146="","",VLOOKUP(G146,WMS!$E$3:$G$487,3,FALSE))</f>
        <v>KAS1807120103</v>
      </c>
      <c r="S146" s="17" t="str">
        <f>IF(R146="","",VLOOKUP(R146,CUSTOMS!$E$3:$N$796,2,FALSE))</f>
        <v>9503008390</v>
      </c>
      <c r="T146" s="17" t="str">
        <f>IF(R146="","",VLOOKUP(R146,CUSTOMS!$E$3:$N$796,3,FALSE))</f>
        <v>电动塑胶吹泡玩具</v>
      </c>
      <c r="U146" s="18">
        <f t="shared" si="25"/>
        <v>48</v>
      </c>
      <c r="V146" s="18" t="str">
        <f>IF(R146="","",VLOOKUP(R146,CUSTOMS!$E$3:$N$796,5,FALSE))</f>
        <v>套</v>
      </c>
      <c r="W146" s="32">
        <f>IF(R146="","",VLOOKUP(R146,CUSTOMS!$E$3:$N$796,6,FALSE))</f>
        <v>4.05</v>
      </c>
      <c r="X146" s="32">
        <f t="shared" si="26"/>
        <v>194.4</v>
      </c>
      <c r="Y146" s="18" t="str">
        <f>IF(R146="","",VLOOKUP(R146,CUSTOMS!$E$3:$N$796,8,FALSE))</f>
        <v>港币</v>
      </c>
      <c r="Z146" s="18" t="str">
        <f>IF(R146="","",VLOOKUP(R146,CUSTOMS!$E$3:$N$796,9,FALSE))</f>
        <v>中国</v>
      </c>
      <c r="AA146" s="18" t="str">
        <f>IF(R146="","",VLOOKUP(R146,CUSTOMS!$E$3:$N$796,10,FALSE))</f>
        <v>美国</v>
      </c>
      <c r="AB146" s="32">
        <f>IF(R146="","",VLOOKUP(G146,WMS!$E$3:$T$487,15,FALSE))</f>
        <v>0.177</v>
      </c>
      <c r="AC146" s="32">
        <f t="shared" si="27"/>
        <v>8.496</v>
      </c>
      <c r="AD146" s="32" t="str">
        <f>IF(S146="","",VLOOKUP(S146,海关监管条件!$A$1:$B$2000,2,FALSE))</f>
        <v>A </v>
      </c>
    </row>
    <row r="147" spans="1:30">
      <c r="A147" s="2">
        <v>43494</v>
      </c>
      <c r="B147" s="2">
        <v>43495</v>
      </c>
      <c r="C147" s="2" t="s">
        <v>4977</v>
      </c>
      <c r="D147" s="3" t="s">
        <v>376</v>
      </c>
      <c r="E147" s="3" t="s">
        <v>3260</v>
      </c>
      <c r="F147" s="3" t="s">
        <v>3412</v>
      </c>
      <c r="G147" s="17" t="str">
        <f t="shared" si="21"/>
        <v>KG-ARI-1808-00019-00280/42224044Q</v>
      </c>
      <c r="H147" s="18">
        <f>IF(G147="","",VLOOKUP(G147,WMS!$E$3:$Q$487,7,FALSE))</f>
        <v>4</v>
      </c>
      <c r="I147" s="18">
        <f>IF(G147="","",VLOOKUP(G147,WMS!$E$3:$Q$487,8,FALSE))</f>
        <v>3.75</v>
      </c>
      <c r="J147" s="18">
        <f>IF(G147="","",VLOOKUP(G147,WMS!$E$3:$Q$487,13,FALSE))</f>
        <v>0.043</v>
      </c>
      <c r="K147" s="25" t="b">
        <f t="shared" si="22"/>
        <v>1</v>
      </c>
      <c r="L147" s="7">
        <v>2</v>
      </c>
      <c r="M147" s="26">
        <f>IF(G147="","",VLOOKUP(G147,WMS!$E$3:$U$487,7,0)*L147)</f>
        <v>8</v>
      </c>
      <c r="N147" s="27" t="str">
        <f>IF(G147="","",VLOOKUP(G147,WMS!$E$3:$U$487,17,0))</f>
        <v>A14-301</v>
      </c>
      <c r="O147" s="28">
        <f t="shared" si="23"/>
        <v>7.5</v>
      </c>
      <c r="P147" s="28">
        <f t="shared" si="24"/>
        <v>0.086</v>
      </c>
      <c r="Q147" s="25" t="str">
        <f>IF(G147="","",VLOOKUP(G147,WMS!$E$3:$G$487,2,FALSE))</f>
        <v>KAS18112901</v>
      </c>
      <c r="R147" s="25" t="str">
        <f>IF(G147="","",VLOOKUP(G147,WMS!$E$3:$G$487,3,FALSE))</f>
        <v>KAS18112901181</v>
      </c>
      <c r="S147" s="17" t="str">
        <f>IF(R147="","",VLOOKUP(R147,CUSTOMS!$E$3:$N$796,2,FALSE))</f>
        <v>9503008900</v>
      </c>
      <c r="T147" s="17" t="str">
        <f>IF(R147="","",VLOOKUP(R147,CUSTOMS!$E$3:$N$796,3,FALSE))</f>
        <v>儿童玩具：车等</v>
      </c>
      <c r="U147" s="18">
        <f t="shared" si="25"/>
        <v>8</v>
      </c>
      <c r="V147" s="18" t="str">
        <f>IF(R147="","",VLOOKUP(R147,CUSTOMS!$E$3:$N$796,5,FALSE))</f>
        <v>个</v>
      </c>
      <c r="W147" s="32">
        <f>IF(R147="","",VLOOKUP(R147,CUSTOMS!$E$3:$N$796,6,FALSE))</f>
        <v>1</v>
      </c>
      <c r="X147" s="32">
        <f t="shared" si="26"/>
        <v>8</v>
      </c>
      <c r="Y147" s="18" t="str">
        <f>IF(R147="","",VLOOKUP(R147,CUSTOMS!$E$3:$N$796,8,FALSE))</f>
        <v>美元</v>
      </c>
      <c r="Z147" s="18" t="str">
        <f>IF(R147="","",VLOOKUP(R147,CUSTOMS!$E$3:$N$796,9,FALSE))</f>
        <v>中国</v>
      </c>
      <c r="AA147" s="18" t="str">
        <f>IF(R147="","",VLOOKUP(R147,CUSTOMS!$E$3:$N$796,10,FALSE))</f>
        <v>中国</v>
      </c>
      <c r="AB147" s="32">
        <f>IF(R147="","",VLOOKUP(G147,WMS!$E$3:$T$487,15,FALSE))</f>
        <v>2.71607142857143</v>
      </c>
      <c r="AC147" s="32">
        <f t="shared" si="27"/>
        <v>21.7285714285714</v>
      </c>
      <c r="AD147" s="32" t="str">
        <f>IF(S147="","",VLOOKUP(S147,海关监管条件!$A$1:$B$2000,2,FALSE))</f>
        <v>A </v>
      </c>
    </row>
    <row r="148" spans="1:30">
      <c r="A148" s="2">
        <v>43494</v>
      </c>
      <c r="B148" s="2">
        <v>43495</v>
      </c>
      <c r="C148" s="2" t="s">
        <v>4977</v>
      </c>
      <c r="D148" s="3" t="s">
        <v>376</v>
      </c>
      <c r="E148" s="3" t="s">
        <v>3260</v>
      </c>
      <c r="F148" s="3" t="s">
        <v>3414</v>
      </c>
      <c r="G148" s="17" t="str">
        <f t="shared" si="21"/>
        <v>KG-ARI-1808-00019-00280/42224297Q</v>
      </c>
      <c r="H148" s="18">
        <f>IF(G148="","",VLOOKUP(G148,WMS!$E$3:$Q$487,7,FALSE))</f>
        <v>4</v>
      </c>
      <c r="I148" s="18">
        <f>IF(G148="","",VLOOKUP(G148,WMS!$E$3:$Q$487,8,FALSE))</f>
        <v>4.1</v>
      </c>
      <c r="J148" s="18">
        <f>IF(G148="","",VLOOKUP(G148,WMS!$E$3:$Q$487,13,FALSE))</f>
        <v>0.041</v>
      </c>
      <c r="K148" s="25" t="b">
        <f t="shared" si="22"/>
        <v>1</v>
      </c>
      <c r="L148" s="7">
        <v>5</v>
      </c>
      <c r="M148" s="26">
        <f>IF(G148="","",VLOOKUP(G148,WMS!$E$3:$U$487,7,0)*L148)</f>
        <v>20</v>
      </c>
      <c r="N148" s="27" t="str">
        <f>IF(G148="","",VLOOKUP(G148,WMS!$E$3:$U$487,17,0))</f>
        <v>A14-301</v>
      </c>
      <c r="O148" s="28">
        <f t="shared" si="23"/>
        <v>20.5</v>
      </c>
      <c r="P148" s="28">
        <f t="shared" si="24"/>
        <v>0.205</v>
      </c>
      <c r="Q148" s="25" t="str">
        <f>IF(G148="","",VLOOKUP(G148,WMS!$E$3:$G$487,2,FALSE))</f>
        <v>KAS18112901</v>
      </c>
      <c r="R148" s="25" t="str">
        <f>IF(G148="","",VLOOKUP(G148,WMS!$E$3:$G$487,3,FALSE))</f>
        <v>KAS18112901181</v>
      </c>
      <c r="S148" s="17" t="str">
        <f>IF(R148="","",VLOOKUP(R148,CUSTOMS!$E$3:$N$796,2,FALSE))</f>
        <v>9503008900</v>
      </c>
      <c r="T148" s="17" t="str">
        <f>IF(R148="","",VLOOKUP(R148,CUSTOMS!$E$3:$N$796,3,FALSE))</f>
        <v>儿童玩具：车等</v>
      </c>
      <c r="U148" s="18">
        <f t="shared" si="25"/>
        <v>20</v>
      </c>
      <c r="V148" s="18" t="str">
        <f>IF(R148="","",VLOOKUP(R148,CUSTOMS!$E$3:$N$796,5,FALSE))</f>
        <v>个</v>
      </c>
      <c r="W148" s="32">
        <f>IF(R148="","",VLOOKUP(R148,CUSTOMS!$E$3:$N$796,6,FALSE))</f>
        <v>1</v>
      </c>
      <c r="X148" s="32">
        <f t="shared" si="26"/>
        <v>20</v>
      </c>
      <c r="Y148" s="18" t="str">
        <f>IF(R148="","",VLOOKUP(R148,CUSTOMS!$E$3:$N$796,8,FALSE))</f>
        <v>美元</v>
      </c>
      <c r="Z148" s="18" t="str">
        <f>IF(R148="","",VLOOKUP(R148,CUSTOMS!$E$3:$N$796,9,FALSE))</f>
        <v>中国</v>
      </c>
      <c r="AA148" s="18" t="str">
        <f>IF(R148="","",VLOOKUP(R148,CUSTOMS!$E$3:$N$796,10,FALSE))</f>
        <v>中国</v>
      </c>
      <c r="AB148" s="32">
        <f>IF(R148="","",VLOOKUP(G148,WMS!$E$3:$T$487,15,FALSE))</f>
        <v>0.616666666666667</v>
      </c>
      <c r="AC148" s="32">
        <f t="shared" si="27"/>
        <v>12.3333333333333</v>
      </c>
      <c r="AD148" s="32" t="str">
        <f>IF(S148="","",VLOOKUP(S148,海关监管条件!$A$1:$B$2000,2,FALSE))</f>
        <v>A </v>
      </c>
    </row>
    <row r="149" spans="1:30">
      <c r="A149" s="2">
        <v>43494</v>
      </c>
      <c r="B149" s="2">
        <v>43495</v>
      </c>
      <c r="C149" s="2" t="s">
        <v>4977</v>
      </c>
      <c r="D149" s="3" t="s">
        <v>3259</v>
      </c>
      <c r="E149" s="3" t="s">
        <v>3260</v>
      </c>
      <c r="F149" s="3">
        <v>42415831</v>
      </c>
      <c r="G149" s="17" t="str">
        <f t="shared" si="21"/>
        <v>KG-ARI-1808-00019-00280/42415831</v>
      </c>
      <c r="H149" s="18">
        <f>IF(G149="","",VLOOKUP(G149,WMS!$E$3:$Q$487,7,FALSE))</f>
        <v>6</v>
      </c>
      <c r="I149" s="18">
        <f>IF(G149="","",VLOOKUP(G149,WMS!$E$3:$Q$487,8,FALSE))</f>
        <v>4.95</v>
      </c>
      <c r="J149" s="18">
        <f>IF(G149="","",VLOOKUP(G149,WMS!$E$3:$Q$487,13,FALSE))</f>
        <v>0.084</v>
      </c>
      <c r="K149" s="25" t="b">
        <f t="shared" si="22"/>
        <v>1</v>
      </c>
      <c r="L149" s="7">
        <v>4</v>
      </c>
      <c r="M149" s="26">
        <f>IF(G149="","",VLOOKUP(G149,WMS!$E$3:$U$487,7,0)*L149)</f>
        <v>24</v>
      </c>
      <c r="N149" s="27" t="str">
        <f>IF(G149="","",VLOOKUP(G149,WMS!$E$3:$U$487,17,0))</f>
        <v>A20-104</v>
      </c>
      <c r="O149" s="28">
        <f t="shared" si="23"/>
        <v>19.8</v>
      </c>
      <c r="P149" s="28">
        <f t="shared" si="24"/>
        <v>0.336</v>
      </c>
      <c r="Q149" s="25" t="str">
        <f>IF(G149="","",VLOOKUP(G149,WMS!$E$3:$G$487,2,FALSE))</f>
        <v>KAS18071202</v>
      </c>
      <c r="R149" s="25" t="str">
        <f>IF(G149="","",VLOOKUP(G149,WMS!$E$3:$G$487,3,FALSE))</f>
        <v>KAS1807120201</v>
      </c>
      <c r="S149" s="17" t="str">
        <f>IF(R149="","",VLOOKUP(R149,CUSTOMS!$E$3:$N$796,2,FALSE))</f>
        <v>9503008900</v>
      </c>
      <c r="T149" s="17" t="str">
        <f>IF(R149="","",VLOOKUP(R149,CUSTOMS!$E$3:$N$796,3,FALSE))</f>
        <v>儿童玩具：车等</v>
      </c>
      <c r="U149" s="18">
        <f t="shared" si="25"/>
        <v>24</v>
      </c>
      <c r="V149" s="18" t="str">
        <f>IF(R149="","",VLOOKUP(R149,CUSTOMS!$E$3:$N$796,5,FALSE))</f>
        <v>个</v>
      </c>
      <c r="W149" s="32">
        <f>IF(R149="","",VLOOKUP(R149,CUSTOMS!$E$3:$N$796,6,FALSE))</f>
        <v>1</v>
      </c>
      <c r="X149" s="32">
        <f t="shared" si="26"/>
        <v>24</v>
      </c>
      <c r="Y149" s="18" t="str">
        <f>IF(R149="","",VLOOKUP(R149,CUSTOMS!$E$3:$N$796,8,FALSE))</f>
        <v>美元</v>
      </c>
      <c r="Z149" s="18" t="str">
        <f>IF(R149="","",VLOOKUP(R149,CUSTOMS!$E$3:$N$796,9,FALSE))</f>
        <v>中国</v>
      </c>
      <c r="AA149" s="18" t="str">
        <f>IF(R149="","",VLOOKUP(R149,CUSTOMS!$E$3:$N$796,10,FALSE))</f>
        <v>美国</v>
      </c>
      <c r="AB149" s="32">
        <f>IF(R149="","",VLOOKUP(G149,WMS!$E$3:$T$487,15,FALSE))</f>
        <v>0.75</v>
      </c>
      <c r="AC149" s="32">
        <f t="shared" si="27"/>
        <v>18</v>
      </c>
      <c r="AD149" s="32" t="str">
        <f>IF(S149="","",VLOOKUP(S149,海关监管条件!$A$1:$B$2000,2,FALSE))</f>
        <v>A </v>
      </c>
    </row>
    <row r="150" spans="1:30">
      <c r="A150" s="2">
        <v>43494</v>
      </c>
      <c r="B150" s="2">
        <v>43495</v>
      </c>
      <c r="C150" s="2" t="s">
        <v>4977</v>
      </c>
      <c r="D150" s="3" t="s">
        <v>300</v>
      </c>
      <c r="E150" s="3" t="s">
        <v>3349</v>
      </c>
      <c r="F150" s="3" t="s">
        <v>3374</v>
      </c>
      <c r="G150" s="17" t="str">
        <f t="shared" ref="G150:G193" si="28">IF(F150="","",E150&amp;"/"&amp;F150)</f>
        <v>KG-ARI-1808-00019-00439/42332534</v>
      </c>
      <c r="H150" s="18">
        <f>IF(G150="","",VLOOKUP(G150,WMS!$E$3:$Q$487,7,FALSE))</f>
        <v>6</v>
      </c>
      <c r="I150" s="18">
        <f>IF(G150="","",VLOOKUP(G150,WMS!$E$3:$Q$487,8,FALSE))</f>
        <v>2.25</v>
      </c>
      <c r="J150" s="18">
        <f>IF(G150="","",VLOOKUP(G150,WMS!$E$3:$Q$487,13,FALSE))</f>
        <v>0.01</v>
      </c>
      <c r="K150" s="25" t="b">
        <f t="shared" ref="K150:K193" si="29">IF(M150="","",EXACT(H150,M150/L150))</f>
        <v>1</v>
      </c>
      <c r="L150" s="7">
        <v>5</v>
      </c>
      <c r="M150" s="26">
        <f>IF(G150="","",VLOOKUP(G150,WMS!$E$3:$U$487,7,0)*L150)</f>
        <v>30</v>
      </c>
      <c r="N150" s="27" t="str">
        <f>IF(G150="","",VLOOKUP(G150,WMS!$E$3:$U$487,17,0))</f>
        <v>A43-201</v>
      </c>
      <c r="O150" s="28">
        <f t="shared" ref="O150:O193" si="30">IF(L150="","",I150*L150)</f>
        <v>11.25</v>
      </c>
      <c r="P150" s="28">
        <f t="shared" ref="P150:P193" si="31">IF(L150="","",J150*L150)</f>
        <v>0.05</v>
      </c>
      <c r="Q150" s="25" t="str">
        <f>IF(G150="","",VLOOKUP(G150,WMS!$E$3:$G$487,2,FALSE))</f>
        <v>KAS18101901</v>
      </c>
      <c r="R150" s="25" t="str">
        <f>IF(G150="","",VLOOKUP(G150,WMS!$E$3:$G$487,3,FALSE))</f>
        <v>KAS1810190101</v>
      </c>
      <c r="S150" s="17" t="str">
        <f>IF(R150="","",VLOOKUP(R150,CUSTOMS!$E$3:$N$796,2,FALSE))</f>
        <v>9503008900</v>
      </c>
      <c r="T150" s="17" t="str">
        <f>IF(R150="","",VLOOKUP(R150,CUSTOMS!$E$3:$N$796,3,FALSE))</f>
        <v>套装玩具(彩绘玩具)</v>
      </c>
      <c r="U150" s="18">
        <f t="shared" ref="U150:U193" si="32">IF(V150="","",IF(V150="千克",M150*AB150,M150))</f>
        <v>30</v>
      </c>
      <c r="V150" s="18" t="str">
        <f>IF(R150="","",VLOOKUP(R150,CUSTOMS!$E$3:$N$796,5,FALSE))</f>
        <v>套</v>
      </c>
      <c r="W150" s="32">
        <f>IF(R150="","",VLOOKUP(R150,CUSTOMS!$E$3:$N$796,6,FALSE))</f>
        <v>5</v>
      </c>
      <c r="X150" s="32">
        <f t="shared" ref="X150:X193" si="33">IF(W150="","",U150*W150)</f>
        <v>150</v>
      </c>
      <c r="Y150" s="18" t="str">
        <f>IF(R150="","",VLOOKUP(R150,CUSTOMS!$E$3:$N$796,8,FALSE))</f>
        <v>港币</v>
      </c>
      <c r="Z150" s="18" t="str">
        <f>IF(R150="","",VLOOKUP(R150,CUSTOMS!$E$3:$N$796,9,FALSE))</f>
        <v>中国</v>
      </c>
      <c r="AA150" s="18" t="str">
        <f>IF(R150="","",VLOOKUP(R150,CUSTOMS!$E$3:$N$796,10,FALSE))</f>
        <v>美国</v>
      </c>
      <c r="AB150" s="32">
        <f>IF(R150="","",VLOOKUP(G150,WMS!$E$3:$T$487,15,FALSE))</f>
        <v>0.365</v>
      </c>
      <c r="AC150" s="32">
        <f t="shared" ref="AC150:AC193" si="34">IF(AB150="","",M150*AB150)</f>
        <v>10.95</v>
      </c>
      <c r="AD150" s="32" t="str">
        <f>IF(S150="","",VLOOKUP(S150,海关监管条件!$A$1:$B$2000,2,FALSE))</f>
        <v>A </v>
      </c>
    </row>
    <row r="151" spans="1:30">
      <c r="A151" s="2">
        <v>43494</v>
      </c>
      <c r="B151" s="2">
        <v>43495</v>
      </c>
      <c r="C151" s="2" t="s">
        <v>4977</v>
      </c>
      <c r="D151" s="3" t="s">
        <v>300</v>
      </c>
      <c r="E151" s="3" t="s">
        <v>3349</v>
      </c>
      <c r="F151" s="3" t="s">
        <v>3366</v>
      </c>
      <c r="G151" s="17" t="str">
        <f t="shared" si="28"/>
        <v>KG-ARI-1808-00019-00439/42338727</v>
      </c>
      <c r="H151" s="18">
        <f>IF(G151="","",VLOOKUP(G151,WMS!$E$3:$Q$487,7,FALSE))</f>
        <v>6</v>
      </c>
      <c r="I151" s="18">
        <f>IF(G151="","",VLOOKUP(G151,WMS!$E$3:$Q$487,8,FALSE))</f>
        <v>1.8</v>
      </c>
      <c r="J151" s="18">
        <f>IF(G151="","",VLOOKUP(G151,WMS!$E$3:$Q$487,13,FALSE))</f>
        <v>0.018</v>
      </c>
      <c r="K151" s="25" t="b">
        <f t="shared" si="29"/>
        <v>1</v>
      </c>
      <c r="L151" s="7">
        <v>5</v>
      </c>
      <c r="M151" s="26">
        <f>IF(G151="","",VLOOKUP(G151,WMS!$E$3:$U$487,7,0)*L151)</f>
        <v>30</v>
      </c>
      <c r="N151" s="27" t="str">
        <f>IF(G151="","",VLOOKUP(G151,WMS!$E$3:$U$487,17,0))</f>
        <v>A24-201</v>
      </c>
      <c r="O151" s="28">
        <f t="shared" si="30"/>
        <v>9</v>
      </c>
      <c r="P151" s="28">
        <f t="shared" si="31"/>
        <v>0.09</v>
      </c>
      <c r="Q151" s="25" t="str">
        <f>IF(G151="","",VLOOKUP(G151,WMS!$E$3:$G$487,2,FALSE))</f>
        <v>KAS18101901</v>
      </c>
      <c r="R151" s="25" t="str">
        <f>IF(G151="","",VLOOKUP(G151,WMS!$E$3:$G$487,3,FALSE))</f>
        <v>KAS1810190101</v>
      </c>
      <c r="S151" s="17" t="str">
        <f>IF(R151="","",VLOOKUP(R151,CUSTOMS!$E$3:$N$796,2,FALSE))</f>
        <v>9503008900</v>
      </c>
      <c r="T151" s="17" t="str">
        <f>IF(R151="","",VLOOKUP(R151,CUSTOMS!$E$3:$N$796,3,FALSE))</f>
        <v>套装玩具(彩绘玩具)</v>
      </c>
      <c r="U151" s="18">
        <f t="shared" si="32"/>
        <v>30</v>
      </c>
      <c r="V151" s="18" t="str">
        <f>IF(R151="","",VLOOKUP(R151,CUSTOMS!$E$3:$N$796,5,FALSE))</f>
        <v>套</v>
      </c>
      <c r="W151" s="32">
        <f>IF(R151="","",VLOOKUP(R151,CUSTOMS!$E$3:$N$796,6,FALSE))</f>
        <v>5</v>
      </c>
      <c r="X151" s="32">
        <f t="shared" si="33"/>
        <v>150</v>
      </c>
      <c r="Y151" s="18" t="str">
        <f>IF(R151="","",VLOOKUP(R151,CUSTOMS!$E$3:$N$796,8,FALSE))</f>
        <v>港币</v>
      </c>
      <c r="Z151" s="18" t="str">
        <f>IF(R151="","",VLOOKUP(R151,CUSTOMS!$E$3:$N$796,9,FALSE))</f>
        <v>中国</v>
      </c>
      <c r="AA151" s="18" t="str">
        <f>IF(R151="","",VLOOKUP(R151,CUSTOMS!$E$3:$N$796,10,FALSE))</f>
        <v>美国</v>
      </c>
      <c r="AB151" s="32">
        <f>IF(R151="","",VLOOKUP(G151,WMS!$E$3:$T$487,15,FALSE))</f>
        <v>0.26</v>
      </c>
      <c r="AC151" s="32">
        <f t="shared" si="34"/>
        <v>7.8</v>
      </c>
      <c r="AD151" s="32" t="str">
        <f>IF(S151="","",VLOOKUP(S151,海关监管条件!$A$1:$B$2000,2,FALSE))</f>
        <v>A </v>
      </c>
    </row>
    <row r="152" spans="1:30">
      <c r="A152" s="2">
        <v>43494</v>
      </c>
      <c r="B152" s="2">
        <v>43495</v>
      </c>
      <c r="C152" s="2" t="s">
        <v>4977</v>
      </c>
      <c r="D152" s="3" t="s">
        <v>300</v>
      </c>
      <c r="E152" s="3" t="s">
        <v>3349</v>
      </c>
      <c r="F152" s="3" t="s">
        <v>3365</v>
      </c>
      <c r="G152" s="17" t="str">
        <f t="shared" si="28"/>
        <v>KG-ARI-1808-00019-00439/42425892</v>
      </c>
      <c r="H152" s="18">
        <f>IF(G152="","",VLOOKUP(G152,WMS!$E$3:$Q$487,7,FALSE))</f>
        <v>6</v>
      </c>
      <c r="I152" s="18">
        <f>IF(G152="","",VLOOKUP(G152,WMS!$E$3:$Q$487,8,FALSE))</f>
        <v>2.4</v>
      </c>
      <c r="J152" s="18">
        <f>IF(G152="","",VLOOKUP(G152,WMS!$E$3:$Q$487,13,FALSE))</f>
        <v>0.016</v>
      </c>
      <c r="K152" s="25" t="b">
        <f t="shared" si="29"/>
        <v>1</v>
      </c>
      <c r="L152" s="7">
        <v>5</v>
      </c>
      <c r="M152" s="26">
        <f>IF(G152="","",VLOOKUP(G152,WMS!$E$3:$U$487,7,0)*L152)</f>
        <v>30</v>
      </c>
      <c r="N152" s="27" t="str">
        <f>IF(G152="","",VLOOKUP(G152,WMS!$E$3:$U$487,17,0))</f>
        <v>A43-201</v>
      </c>
      <c r="O152" s="28">
        <f t="shared" si="30"/>
        <v>12</v>
      </c>
      <c r="P152" s="28">
        <f t="shared" si="31"/>
        <v>0.08</v>
      </c>
      <c r="Q152" s="25" t="str">
        <f>IF(G152="","",VLOOKUP(G152,WMS!$E$3:$G$487,2,FALSE))</f>
        <v>KAS18101901</v>
      </c>
      <c r="R152" s="25" t="str">
        <f>IF(G152="","",VLOOKUP(G152,WMS!$E$3:$G$487,3,FALSE))</f>
        <v>KAS1810190101</v>
      </c>
      <c r="S152" s="17" t="str">
        <f>IF(R152="","",VLOOKUP(R152,CUSTOMS!$E$3:$N$796,2,FALSE))</f>
        <v>9503008900</v>
      </c>
      <c r="T152" s="17" t="str">
        <f>IF(R152="","",VLOOKUP(R152,CUSTOMS!$E$3:$N$796,3,FALSE))</f>
        <v>套装玩具(彩绘玩具)</v>
      </c>
      <c r="U152" s="18">
        <f t="shared" si="32"/>
        <v>30</v>
      </c>
      <c r="V152" s="18" t="str">
        <f>IF(R152="","",VLOOKUP(R152,CUSTOMS!$E$3:$N$796,5,FALSE))</f>
        <v>套</v>
      </c>
      <c r="W152" s="32">
        <f>IF(R152="","",VLOOKUP(R152,CUSTOMS!$E$3:$N$796,6,FALSE))</f>
        <v>5</v>
      </c>
      <c r="X152" s="32">
        <f t="shared" si="33"/>
        <v>150</v>
      </c>
      <c r="Y152" s="18" t="str">
        <f>IF(R152="","",VLOOKUP(R152,CUSTOMS!$E$3:$N$796,8,FALSE))</f>
        <v>港币</v>
      </c>
      <c r="Z152" s="18" t="str">
        <f>IF(R152="","",VLOOKUP(R152,CUSTOMS!$E$3:$N$796,9,FALSE))</f>
        <v>中国</v>
      </c>
      <c r="AA152" s="18" t="str">
        <f>IF(R152="","",VLOOKUP(R152,CUSTOMS!$E$3:$N$796,10,FALSE))</f>
        <v>美国</v>
      </c>
      <c r="AB152" s="32">
        <f>IF(R152="","",VLOOKUP(G152,WMS!$E$3:$T$487,15,FALSE))</f>
        <v>0.35</v>
      </c>
      <c r="AC152" s="32">
        <f t="shared" si="34"/>
        <v>10.5</v>
      </c>
      <c r="AD152" s="32" t="str">
        <f>IF(S152="","",VLOOKUP(S152,海关监管条件!$A$1:$B$2000,2,FALSE))</f>
        <v>A </v>
      </c>
    </row>
    <row r="153" spans="1:30">
      <c r="A153" s="2">
        <v>43494</v>
      </c>
      <c r="B153" s="2">
        <v>43495</v>
      </c>
      <c r="C153" s="2" t="s">
        <v>4977</v>
      </c>
      <c r="D153" s="3" t="s">
        <v>300</v>
      </c>
      <c r="E153" s="3" t="s">
        <v>3349</v>
      </c>
      <c r="F153" s="3" t="s">
        <v>3360</v>
      </c>
      <c r="G153" s="17" t="str">
        <f t="shared" si="28"/>
        <v>KG-ARI-1808-00019-00439/42426615</v>
      </c>
      <c r="H153" s="18">
        <f>IF(G153="","",VLOOKUP(G153,WMS!$E$3:$Q$487,7,FALSE))</f>
        <v>6</v>
      </c>
      <c r="I153" s="18">
        <f>IF(G153="","",VLOOKUP(G153,WMS!$E$3:$Q$487,8,FALSE))</f>
        <v>2.45</v>
      </c>
      <c r="J153" s="18">
        <f>IF(G153="","",VLOOKUP(G153,WMS!$E$3:$Q$487,13,FALSE))</f>
        <v>0.016</v>
      </c>
      <c r="K153" s="25" t="b">
        <f t="shared" si="29"/>
        <v>1</v>
      </c>
      <c r="L153" s="7">
        <v>5</v>
      </c>
      <c r="M153" s="26">
        <f>IF(G153="","",VLOOKUP(G153,WMS!$E$3:$U$487,7,0)*L153)</f>
        <v>30</v>
      </c>
      <c r="N153" s="27" t="str">
        <f>IF(G153="","",VLOOKUP(G153,WMS!$E$3:$U$487,17,0))</f>
        <v>A43-102</v>
      </c>
      <c r="O153" s="28">
        <f t="shared" si="30"/>
        <v>12.25</v>
      </c>
      <c r="P153" s="28">
        <f t="shared" si="31"/>
        <v>0.08</v>
      </c>
      <c r="Q153" s="25" t="str">
        <f>IF(G153="","",VLOOKUP(G153,WMS!$E$3:$G$487,2,FALSE))</f>
        <v>KAS18101901</v>
      </c>
      <c r="R153" s="25" t="str">
        <f>IF(G153="","",VLOOKUP(G153,WMS!$E$3:$G$487,3,FALSE))</f>
        <v>KAS1810190101</v>
      </c>
      <c r="S153" s="17" t="str">
        <f>IF(R153="","",VLOOKUP(R153,CUSTOMS!$E$3:$N$796,2,FALSE))</f>
        <v>9503008900</v>
      </c>
      <c r="T153" s="17" t="str">
        <f>IF(R153="","",VLOOKUP(R153,CUSTOMS!$E$3:$N$796,3,FALSE))</f>
        <v>套装玩具(彩绘玩具)</v>
      </c>
      <c r="U153" s="18">
        <f t="shared" si="32"/>
        <v>30</v>
      </c>
      <c r="V153" s="18" t="str">
        <f>IF(R153="","",VLOOKUP(R153,CUSTOMS!$E$3:$N$796,5,FALSE))</f>
        <v>套</v>
      </c>
      <c r="W153" s="32">
        <f>IF(R153="","",VLOOKUP(R153,CUSTOMS!$E$3:$N$796,6,FALSE))</f>
        <v>5</v>
      </c>
      <c r="X153" s="32">
        <f t="shared" si="33"/>
        <v>150</v>
      </c>
      <c r="Y153" s="18" t="str">
        <f>IF(R153="","",VLOOKUP(R153,CUSTOMS!$E$3:$N$796,8,FALSE))</f>
        <v>港币</v>
      </c>
      <c r="Z153" s="18" t="str">
        <f>IF(R153="","",VLOOKUP(R153,CUSTOMS!$E$3:$N$796,9,FALSE))</f>
        <v>中国</v>
      </c>
      <c r="AA153" s="18" t="str">
        <f>IF(R153="","",VLOOKUP(R153,CUSTOMS!$E$3:$N$796,10,FALSE))</f>
        <v>美国</v>
      </c>
      <c r="AB153" s="32">
        <f>IF(R153="","",VLOOKUP(G153,WMS!$E$3:$T$487,15,FALSE))</f>
        <v>0.35</v>
      </c>
      <c r="AC153" s="32">
        <f t="shared" si="34"/>
        <v>10.5</v>
      </c>
      <c r="AD153" s="32" t="str">
        <f>IF(S153="","",VLOOKUP(S153,海关监管条件!$A$1:$B$2000,2,FALSE))</f>
        <v>A </v>
      </c>
    </row>
    <row r="154" spans="1:30">
      <c r="A154" s="2">
        <v>43494</v>
      </c>
      <c r="B154" s="2">
        <v>43495</v>
      </c>
      <c r="C154" s="2" t="s">
        <v>4977</v>
      </c>
      <c r="D154" s="3" t="s">
        <v>300</v>
      </c>
      <c r="E154" s="3" t="s">
        <v>3349</v>
      </c>
      <c r="F154" s="3" t="s">
        <v>3370</v>
      </c>
      <c r="G154" s="17" t="str">
        <f t="shared" si="28"/>
        <v>KG-ARI-1808-00019-00439/42491736</v>
      </c>
      <c r="H154" s="18">
        <f>IF(G154="","",VLOOKUP(G154,WMS!$E$3:$Q$487,7,FALSE))</f>
        <v>6</v>
      </c>
      <c r="I154" s="18">
        <f>IF(G154="","",VLOOKUP(G154,WMS!$E$3:$Q$487,8,FALSE))</f>
        <v>1.85</v>
      </c>
      <c r="J154" s="18">
        <f>IF(G154="","",VLOOKUP(G154,WMS!$E$3:$Q$487,13,FALSE))</f>
        <v>0.018</v>
      </c>
      <c r="K154" s="25" t="b">
        <f t="shared" si="29"/>
        <v>1</v>
      </c>
      <c r="L154" s="7">
        <v>5</v>
      </c>
      <c r="M154" s="26">
        <f>IF(G154="","",VLOOKUP(G154,WMS!$E$3:$U$487,7,0)*L154)</f>
        <v>30</v>
      </c>
      <c r="N154" s="27" t="str">
        <f>IF(G154="","",VLOOKUP(G154,WMS!$E$3:$U$487,17,0))</f>
        <v>A43-301</v>
      </c>
      <c r="O154" s="28">
        <f t="shared" si="30"/>
        <v>9.25</v>
      </c>
      <c r="P154" s="28">
        <f t="shared" si="31"/>
        <v>0.09</v>
      </c>
      <c r="Q154" s="25" t="str">
        <f>IF(G154="","",VLOOKUP(G154,WMS!$E$3:$G$487,2,FALSE))</f>
        <v>KAS18101901</v>
      </c>
      <c r="R154" s="25" t="str">
        <f>IF(G154="","",VLOOKUP(G154,WMS!$E$3:$G$487,3,FALSE))</f>
        <v>KAS1810190101</v>
      </c>
      <c r="S154" s="17" t="str">
        <f>IF(R154="","",VLOOKUP(R154,CUSTOMS!$E$3:$N$796,2,FALSE))</f>
        <v>9503008900</v>
      </c>
      <c r="T154" s="17" t="str">
        <f>IF(R154="","",VLOOKUP(R154,CUSTOMS!$E$3:$N$796,3,FALSE))</f>
        <v>套装玩具(彩绘玩具)</v>
      </c>
      <c r="U154" s="18">
        <f t="shared" si="32"/>
        <v>30</v>
      </c>
      <c r="V154" s="18" t="str">
        <f>IF(R154="","",VLOOKUP(R154,CUSTOMS!$E$3:$N$796,5,FALSE))</f>
        <v>套</v>
      </c>
      <c r="W154" s="32">
        <f>IF(R154="","",VLOOKUP(R154,CUSTOMS!$E$3:$N$796,6,FALSE))</f>
        <v>5</v>
      </c>
      <c r="X154" s="32">
        <f t="shared" si="33"/>
        <v>150</v>
      </c>
      <c r="Y154" s="18" t="str">
        <f>IF(R154="","",VLOOKUP(R154,CUSTOMS!$E$3:$N$796,8,FALSE))</f>
        <v>港币</v>
      </c>
      <c r="Z154" s="18" t="str">
        <f>IF(R154="","",VLOOKUP(R154,CUSTOMS!$E$3:$N$796,9,FALSE))</f>
        <v>中国</v>
      </c>
      <c r="AA154" s="18" t="str">
        <f>IF(R154="","",VLOOKUP(R154,CUSTOMS!$E$3:$N$796,10,FALSE))</f>
        <v>美国</v>
      </c>
      <c r="AB154" s="32">
        <f>IF(R154="","",VLOOKUP(G154,WMS!$E$3:$T$487,15,FALSE))</f>
        <v>0.3</v>
      </c>
      <c r="AC154" s="32">
        <f t="shared" si="34"/>
        <v>9</v>
      </c>
      <c r="AD154" s="32" t="str">
        <f>IF(S154="","",VLOOKUP(S154,海关监管条件!$A$1:$B$2000,2,FALSE))</f>
        <v>A </v>
      </c>
    </row>
    <row r="155" spans="1:30">
      <c r="A155" s="2">
        <v>43494</v>
      </c>
      <c r="B155" s="2">
        <v>43495</v>
      </c>
      <c r="C155" s="2" t="s">
        <v>4977</v>
      </c>
      <c r="D155" s="3" t="s">
        <v>300</v>
      </c>
      <c r="E155" s="3" t="s">
        <v>3349</v>
      </c>
      <c r="F155" s="3" t="s">
        <v>3373</v>
      </c>
      <c r="G155" s="17" t="str">
        <f t="shared" si="28"/>
        <v>KG-ARI-1808-00019-00439/42566946</v>
      </c>
      <c r="H155" s="18">
        <f>IF(G155="","",VLOOKUP(G155,WMS!$E$3:$Q$487,7,FALSE))</f>
        <v>6</v>
      </c>
      <c r="I155" s="18">
        <f>IF(G155="","",VLOOKUP(G155,WMS!$E$3:$Q$487,8,FALSE))</f>
        <v>2.3</v>
      </c>
      <c r="J155" s="18">
        <f>IF(G155="","",VLOOKUP(G155,WMS!$E$3:$Q$487,13,FALSE))</f>
        <v>0.014</v>
      </c>
      <c r="K155" s="25" t="b">
        <f t="shared" si="29"/>
        <v>1</v>
      </c>
      <c r="L155" s="7">
        <v>5</v>
      </c>
      <c r="M155" s="26">
        <f>IF(G155="","",VLOOKUP(G155,WMS!$E$3:$U$487,7,0)*L155)</f>
        <v>30</v>
      </c>
      <c r="N155" s="27" t="str">
        <f>IF(G155="","",VLOOKUP(G155,WMS!$E$3:$U$487,17,0))</f>
        <v>A43-102</v>
      </c>
      <c r="O155" s="28">
        <f t="shared" si="30"/>
        <v>11.5</v>
      </c>
      <c r="P155" s="28">
        <f t="shared" si="31"/>
        <v>0.07</v>
      </c>
      <c r="Q155" s="25" t="str">
        <f>IF(G155="","",VLOOKUP(G155,WMS!$E$3:$G$487,2,FALSE))</f>
        <v>KAS18101901</v>
      </c>
      <c r="R155" s="25" t="str">
        <f>IF(G155="","",VLOOKUP(G155,WMS!$E$3:$G$487,3,FALSE))</f>
        <v>KAS1810190101</v>
      </c>
      <c r="S155" s="17" t="str">
        <f>IF(R155="","",VLOOKUP(R155,CUSTOMS!$E$3:$N$796,2,FALSE))</f>
        <v>9503008900</v>
      </c>
      <c r="T155" s="17" t="str">
        <f>IF(R155="","",VLOOKUP(R155,CUSTOMS!$E$3:$N$796,3,FALSE))</f>
        <v>套装玩具(彩绘玩具)</v>
      </c>
      <c r="U155" s="18">
        <f t="shared" si="32"/>
        <v>30</v>
      </c>
      <c r="V155" s="18" t="str">
        <f>IF(R155="","",VLOOKUP(R155,CUSTOMS!$E$3:$N$796,5,FALSE))</f>
        <v>套</v>
      </c>
      <c r="W155" s="32">
        <f>IF(R155="","",VLOOKUP(R155,CUSTOMS!$E$3:$N$796,6,FALSE))</f>
        <v>5</v>
      </c>
      <c r="X155" s="32">
        <f t="shared" si="33"/>
        <v>150</v>
      </c>
      <c r="Y155" s="18" t="str">
        <f>IF(R155="","",VLOOKUP(R155,CUSTOMS!$E$3:$N$796,8,FALSE))</f>
        <v>港币</v>
      </c>
      <c r="Z155" s="18" t="str">
        <f>IF(R155="","",VLOOKUP(R155,CUSTOMS!$E$3:$N$796,9,FALSE))</f>
        <v>中国</v>
      </c>
      <c r="AA155" s="18" t="str">
        <f>IF(R155="","",VLOOKUP(R155,CUSTOMS!$E$3:$N$796,10,FALSE))</f>
        <v>美国</v>
      </c>
      <c r="AB155" s="32">
        <f>IF(R155="","",VLOOKUP(G155,WMS!$E$3:$T$487,15,FALSE))</f>
        <v>0.386666666666667</v>
      </c>
      <c r="AC155" s="32">
        <f t="shared" si="34"/>
        <v>11.6</v>
      </c>
      <c r="AD155" s="32" t="str">
        <f>IF(S155="","",VLOOKUP(S155,海关监管条件!$A$1:$B$2000,2,FALSE))</f>
        <v>A </v>
      </c>
    </row>
    <row r="156" spans="1:30">
      <c r="A156" s="2">
        <v>43494</v>
      </c>
      <c r="B156" s="2">
        <v>43495</v>
      </c>
      <c r="C156" s="2" t="s">
        <v>4977</v>
      </c>
      <c r="D156" s="3" t="s">
        <v>300</v>
      </c>
      <c r="E156" s="3" t="s">
        <v>3349</v>
      </c>
      <c r="F156" s="3" t="s">
        <v>3363</v>
      </c>
      <c r="G156" s="17" t="str">
        <f t="shared" si="28"/>
        <v>KG-ARI-1808-00019-00439/42571704</v>
      </c>
      <c r="H156" s="18">
        <f>IF(G156="","",VLOOKUP(G156,WMS!$E$3:$Q$487,7,FALSE))</f>
        <v>6</v>
      </c>
      <c r="I156" s="18">
        <f>IF(G156="","",VLOOKUP(G156,WMS!$E$3:$Q$487,8,FALSE))</f>
        <v>2</v>
      </c>
      <c r="J156" s="18">
        <f>IF(G156="","",VLOOKUP(G156,WMS!$E$3:$Q$487,13,FALSE))</f>
        <v>0.02</v>
      </c>
      <c r="K156" s="25" t="b">
        <f t="shared" si="29"/>
        <v>1</v>
      </c>
      <c r="L156" s="7">
        <v>5</v>
      </c>
      <c r="M156" s="26">
        <f>IF(G156="","",VLOOKUP(G156,WMS!$E$3:$U$487,7,0)*L156)</f>
        <v>30</v>
      </c>
      <c r="N156" s="27" t="str">
        <f>IF(G156="","",VLOOKUP(G156,WMS!$E$3:$U$487,17,0))</f>
        <v>A43-102</v>
      </c>
      <c r="O156" s="28">
        <f t="shared" si="30"/>
        <v>10</v>
      </c>
      <c r="P156" s="28">
        <f t="shared" si="31"/>
        <v>0.1</v>
      </c>
      <c r="Q156" s="25" t="str">
        <f>IF(G156="","",VLOOKUP(G156,WMS!$E$3:$G$487,2,FALSE))</f>
        <v>KAS18101901</v>
      </c>
      <c r="R156" s="25" t="str">
        <f>IF(G156="","",VLOOKUP(G156,WMS!$E$3:$G$487,3,FALSE))</f>
        <v>KAS1810190101</v>
      </c>
      <c r="S156" s="17" t="str">
        <f>IF(R156="","",VLOOKUP(R156,CUSTOMS!$E$3:$N$796,2,FALSE))</f>
        <v>9503008900</v>
      </c>
      <c r="T156" s="17" t="str">
        <f>IF(R156="","",VLOOKUP(R156,CUSTOMS!$E$3:$N$796,3,FALSE))</f>
        <v>套装玩具(彩绘玩具)</v>
      </c>
      <c r="U156" s="18">
        <f t="shared" si="32"/>
        <v>30</v>
      </c>
      <c r="V156" s="18" t="str">
        <f>IF(R156="","",VLOOKUP(R156,CUSTOMS!$E$3:$N$796,5,FALSE))</f>
        <v>套</v>
      </c>
      <c r="W156" s="32">
        <f>IF(R156="","",VLOOKUP(R156,CUSTOMS!$E$3:$N$796,6,FALSE))</f>
        <v>5</v>
      </c>
      <c r="X156" s="32">
        <f t="shared" si="33"/>
        <v>150</v>
      </c>
      <c r="Y156" s="18" t="str">
        <f>IF(R156="","",VLOOKUP(R156,CUSTOMS!$E$3:$N$796,8,FALSE))</f>
        <v>港币</v>
      </c>
      <c r="Z156" s="18" t="str">
        <f>IF(R156="","",VLOOKUP(R156,CUSTOMS!$E$3:$N$796,9,FALSE))</f>
        <v>中国</v>
      </c>
      <c r="AA156" s="18" t="str">
        <f>IF(R156="","",VLOOKUP(R156,CUSTOMS!$E$3:$N$796,10,FALSE))</f>
        <v>美国</v>
      </c>
      <c r="AB156" s="32">
        <f>IF(R156="","",VLOOKUP(G156,WMS!$E$3:$T$487,15,FALSE))</f>
        <v>0.281666666666667</v>
      </c>
      <c r="AC156" s="32">
        <f t="shared" si="34"/>
        <v>8.45000000000001</v>
      </c>
      <c r="AD156" s="32" t="str">
        <f>IF(S156="","",VLOOKUP(S156,海关监管条件!$A$1:$B$2000,2,FALSE))</f>
        <v>A </v>
      </c>
    </row>
    <row r="157" spans="1:30">
      <c r="A157" s="2">
        <v>43494</v>
      </c>
      <c r="B157" s="2">
        <v>43495</v>
      </c>
      <c r="C157" s="2" t="s">
        <v>4977</v>
      </c>
      <c r="D157" s="3" t="s">
        <v>300</v>
      </c>
      <c r="E157" s="3" t="s">
        <v>3349</v>
      </c>
      <c r="F157" s="3" t="s">
        <v>3354</v>
      </c>
      <c r="G157" s="17" t="str">
        <f t="shared" si="28"/>
        <v>KG-ARI-1808-00019-00439/42581697</v>
      </c>
      <c r="H157" s="18">
        <f>IF(G157="","",VLOOKUP(G157,WMS!$E$3:$Q$487,7,FALSE))</f>
        <v>6</v>
      </c>
      <c r="I157" s="18">
        <f>IF(G157="","",VLOOKUP(G157,WMS!$E$3:$Q$487,8,FALSE))</f>
        <v>1.9</v>
      </c>
      <c r="J157" s="18">
        <f>IF(G157="","",VLOOKUP(G157,WMS!$E$3:$Q$487,13,FALSE))</f>
        <v>0.011</v>
      </c>
      <c r="K157" s="25" t="b">
        <f t="shared" si="29"/>
        <v>1</v>
      </c>
      <c r="L157" s="7">
        <v>5</v>
      </c>
      <c r="M157" s="26">
        <f>IF(G157="","",VLOOKUP(G157,WMS!$E$3:$U$487,7,0)*L157)</f>
        <v>30</v>
      </c>
      <c r="N157" s="27" t="str">
        <f>IF(G157="","",VLOOKUP(G157,WMS!$E$3:$U$487,17,0))</f>
        <v>A43-201</v>
      </c>
      <c r="O157" s="28">
        <f t="shared" si="30"/>
        <v>9.5</v>
      </c>
      <c r="P157" s="28">
        <f t="shared" si="31"/>
        <v>0.055</v>
      </c>
      <c r="Q157" s="25" t="str">
        <f>IF(G157="","",VLOOKUP(G157,WMS!$E$3:$G$487,2,FALSE))</f>
        <v>KAS18101901</v>
      </c>
      <c r="R157" s="25" t="str">
        <f>IF(G157="","",VLOOKUP(G157,WMS!$E$3:$G$487,3,FALSE))</f>
        <v>KAS1810190101</v>
      </c>
      <c r="S157" s="17" t="str">
        <f>IF(R157="","",VLOOKUP(R157,CUSTOMS!$E$3:$N$796,2,FALSE))</f>
        <v>9503008900</v>
      </c>
      <c r="T157" s="17" t="str">
        <f>IF(R157="","",VLOOKUP(R157,CUSTOMS!$E$3:$N$796,3,FALSE))</f>
        <v>套装玩具(彩绘玩具)</v>
      </c>
      <c r="U157" s="18">
        <f t="shared" si="32"/>
        <v>30</v>
      </c>
      <c r="V157" s="18" t="str">
        <f>IF(R157="","",VLOOKUP(R157,CUSTOMS!$E$3:$N$796,5,FALSE))</f>
        <v>套</v>
      </c>
      <c r="W157" s="32">
        <f>IF(R157="","",VLOOKUP(R157,CUSTOMS!$E$3:$N$796,6,FALSE))</f>
        <v>5</v>
      </c>
      <c r="X157" s="32">
        <f t="shared" si="33"/>
        <v>150</v>
      </c>
      <c r="Y157" s="18" t="str">
        <f>IF(R157="","",VLOOKUP(R157,CUSTOMS!$E$3:$N$796,8,FALSE))</f>
        <v>港币</v>
      </c>
      <c r="Z157" s="18" t="str">
        <f>IF(R157="","",VLOOKUP(R157,CUSTOMS!$E$3:$N$796,9,FALSE))</f>
        <v>中国</v>
      </c>
      <c r="AA157" s="18" t="str">
        <f>IF(R157="","",VLOOKUP(R157,CUSTOMS!$E$3:$N$796,10,FALSE))</f>
        <v>美国</v>
      </c>
      <c r="AB157" s="32">
        <f>IF(R157="","",VLOOKUP(G157,WMS!$E$3:$T$487,15,FALSE))</f>
        <v>0.29</v>
      </c>
      <c r="AC157" s="32">
        <f t="shared" si="34"/>
        <v>8.7</v>
      </c>
      <c r="AD157" s="32" t="str">
        <f>IF(S157="","",VLOOKUP(S157,海关监管条件!$A$1:$B$2000,2,FALSE))</f>
        <v>A </v>
      </c>
    </row>
    <row r="158" spans="1:30">
      <c r="A158" s="2">
        <v>43494</v>
      </c>
      <c r="B158" s="2">
        <v>43495</v>
      </c>
      <c r="C158" s="2" t="s">
        <v>4977</v>
      </c>
      <c r="D158" s="3" t="s">
        <v>300</v>
      </c>
      <c r="E158" s="3" t="s">
        <v>3349</v>
      </c>
      <c r="F158" s="3" t="s">
        <v>3350</v>
      </c>
      <c r="G158" s="17" t="str">
        <f t="shared" si="28"/>
        <v>KG-ARI-1808-00019-00439/42622857</v>
      </c>
      <c r="H158" s="18">
        <f>IF(G158="","",VLOOKUP(G158,WMS!$E$3:$Q$487,7,FALSE))</f>
        <v>6</v>
      </c>
      <c r="I158" s="18">
        <f>IF(G158="","",VLOOKUP(G158,WMS!$E$3:$Q$487,8,FALSE))</f>
        <v>2.3</v>
      </c>
      <c r="J158" s="18">
        <f>IF(G158="","",VLOOKUP(G158,WMS!$E$3:$Q$487,13,FALSE))</f>
        <v>0.018</v>
      </c>
      <c r="K158" s="25" t="b">
        <f t="shared" si="29"/>
        <v>1</v>
      </c>
      <c r="L158" s="7">
        <v>5</v>
      </c>
      <c r="M158" s="26">
        <f>IF(G158="","",VLOOKUP(G158,WMS!$E$3:$U$487,7,0)*L158)</f>
        <v>30</v>
      </c>
      <c r="N158" s="27" t="str">
        <f>IF(G158="","",VLOOKUP(G158,WMS!$E$3:$U$487,17,0))</f>
        <v>A43-301</v>
      </c>
      <c r="O158" s="28">
        <f t="shared" si="30"/>
        <v>11.5</v>
      </c>
      <c r="P158" s="28">
        <f t="shared" si="31"/>
        <v>0.09</v>
      </c>
      <c r="Q158" s="25" t="str">
        <f>IF(G158="","",VLOOKUP(G158,WMS!$E$3:$G$487,2,FALSE))</f>
        <v>KAS18101901</v>
      </c>
      <c r="R158" s="25" t="str">
        <f>IF(G158="","",VLOOKUP(G158,WMS!$E$3:$G$487,3,FALSE))</f>
        <v>KAS1810190101</v>
      </c>
      <c r="S158" s="17" t="str">
        <f>IF(R158="","",VLOOKUP(R158,CUSTOMS!$E$3:$N$796,2,FALSE))</f>
        <v>9503008900</v>
      </c>
      <c r="T158" s="17" t="str">
        <f>IF(R158="","",VLOOKUP(R158,CUSTOMS!$E$3:$N$796,3,FALSE))</f>
        <v>套装玩具(彩绘玩具)</v>
      </c>
      <c r="U158" s="18">
        <f t="shared" si="32"/>
        <v>30</v>
      </c>
      <c r="V158" s="18" t="str">
        <f>IF(R158="","",VLOOKUP(R158,CUSTOMS!$E$3:$N$796,5,FALSE))</f>
        <v>套</v>
      </c>
      <c r="W158" s="32">
        <f>IF(R158="","",VLOOKUP(R158,CUSTOMS!$E$3:$N$796,6,FALSE))</f>
        <v>5</v>
      </c>
      <c r="X158" s="32">
        <f t="shared" si="33"/>
        <v>150</v>
      </c>
      <c r="Y158" s="18" t="str">
        <f>IF(R158="","",VLOOKUP(R158,CUSTOMS!$E$3:$N$796,8,FALSE))</f>
        <v>港币</v>
      </c>
      <c r="Z158" s="18" t="str">
        <f>IF(R158="","",VLOOKUP(R158,CUSTOMS!$E$3:$N$796,9,FALSE))</f>
        <v>中国</v>
      </c>
      <c r="AA158" s="18" t="str">
        <f>IF(R158="","",VLOOKUP(R158,CUSTOMS!$E$3:$N$796,10,FALSE))</f>
        <v>美国</v>
      </c>
      <c r="AB158" s="32">
        <f>IF(R158="","",VLOOKUP(G158,WMS!$E$3:$T$487,15,FALSE))</f>
        <v>0.385</v>
      </c>
      <c r="AC158" s="32">
        <f t="shared" si="34"/>
        <v>11.55</v>
      </c>
      <c r="AD158" s="32" t="str">
        <f>IF(S158="","",VLOOKUP(S158,海关监管条件!$A$1:$B$2000,2,FALSE))</f>
        <v>A </v>
      </c>
    </row>
    <row r="159" spans="1:30">
      <c r="A159" s="2">
        <v>43494</v>
      </c>
      <c r="B159" s="2">
        <v>43495</v>
      </c>
      <c r="C159" s="2" t="s">
        <v>4977</v>
      </c>
      <c r="D159" s="3" t="s">
        <v>300</v>
      </c>
      <c r="E159" s="3" t="s">
        <v>3349</v>
      </c>
      <c r="F159" s="3" t="s">
        <v>3375</v>
      </c>
      <c r="G159" s="17" t="str">
        <f t="shared" si="28"/>
        <v>KG-ARI-1808-00019-00439/42623052</v>
      </c>
      <c r="H159" s="18">
        <f>IF(G159="","",VLOOKUP(G159,WMS!$E$3:$Q$487,7,FALSE))</f>
        <v>6</v>
      </c>
      <c r="I159" s="18">
        <f>IF(G159="","",VLOOKUP(G159,WMS!$E$3:$Q$487,8,FALSE))</f>
        <v>4</v>
      </c>
      <c r="J159" s="18">
        <f>IF(G159="","",VLOOKUP(G159,WMS!$E$3:$Q$487,13,FALSE))</f>
        <v>0.015</v>
      </c>
      <c r="K159" s="25" t="b">
        <f t="shared" si="29"/>
        <v>1</v>
      </c>
      <c r="L159" s="7">
        <v>5</v>
      </c>
      <c r="M159" s="26">
        <f>IF(G159="","",VLOOKUP(G159,WMS!$E$3:$U$487,7,0)*L159)</f>
        <v>30</v>
      </c>
      <c r="N159" s="27" t="str">
        <f>IF(G159="","",VLOOKUP(G159,WMS!$E$3:$U$487,17,0))</f>
        <v>A43-201</v>
      </c>
      <c r="O159" s="28">
        <f t="shared" si="30"/>
        <v>20</v>
      </c>
      <c r="P159" s="28">
        <f t="shared" si="31"/>
        <v>0.075</v>
      </c>
      <c r="Q159" s="25" t="str">
        <f>IF(G159="","",VLOOKUP(G159,WMS!$E$3:$G$487,2,FALSE))</f>
        <v>KAS18101901</v>
      </c>
      <c r="R159" s="25" t="str">
        <f>IF(G159="","",VLOOKUP(G159,WMS!$E$3:$G$487,3,FALSE))</f>
        <v>KAS1810190104</v>
      </c>
      <c r="S159" s="17" t="str">
        <f>IF(R159="","",VLOOKUP(R159,CUSTOMS!$E$3:$N$796,2,FALSE))</f>
        <v>9503006000</v>
      </c>
      <c r="T159" s="17" t="str">
        <f>IF(R159="","",VLOOKUP(R159,CUSTOMS!$E$3:$N$796,3,FALSE))</f>
        <v>涂彩套装</v>
      </c>
      <c r="U159" s="18">
        <f t="shared" si="32"/>
        <v>30</v>
      </c>
      <c r="V159" s="18" t="str">
        <f>IF(R159="","",VLOOKUP(R159,CUSTOMS!$E$3:$N$796,5,FALSE))</f>
        <v>套</v>
      </c>
      <c r="W159" s="32">
        <f>IF(R159="","",VLOOKUP(R159,CUSTOMS!$E$3:$N$796,6,FALSE))</f>
        <v>5</v>
      </c>
      <c r="X159" s="32">
        <f t="shared" si="33"/>
        <v>150</v>
      </c>
      <c r="Y159" s="18" t="str">
        <f>IF(R159="","",VLOOKUP(R159,CUSTOMS!$E$3:$N$796,8,FALSE))</f>
        <v>港币</v>
      </c>
      <c r="Z159" s="18" t="str">
        <f>IF(R159="","",VLOOKUP(R159,CUSTOMS!$E$3:$N$796,9,FALSE))</f>
        <v>中国</v>
      </c>
      <c r="AA159" s="18" t="str">
        <f>IF(R159="","",VLOOKUP(R159,CUSTOMS!$E$3:$N$796,10,FALSE))</f>
        <v>美国</v>
      </c>
      <c r="AB159" s="32">
        <f>IF(R159="","",VLOOKUP(G159,WMS!$E$3:$T$487,15,FALSE))</f>
        <v>0.63</v>
      </c>
      <c r="AC159" s="32">
        <f t="shared" si="34"/>
        <v>18.9</v>
      </c>
      <c r="AD159" s="32" t="str">
        <f>IF(S159="","",VLOOKUP(S159,海关监管条件!$A$1:$B$2000,2,FALSE))</f>
        <v>A </v>
      </c>
    </row>
    <row r="160" spans="1:30">
      <c r="A160" s="2">
        <v>43494</v>
      </c>
      <c r="B160" s="2">
        <v>43495</v>
      </c>
      <c r="C160" s="2" t="s">
        <v>4977</v>
      </c>
      <c r="D160" s="3" t="s">
        <v>300</v>
      </c>
      <c r="E160" s="3" t="s">
        <v>3349</v>
      </c>
      <c r="F160" s="3" t="s">
        <v>3376</v>
      </c>
      <c r="G160" s="17" t="str">
        <f t="shared" si="28"/>
        <v>KG-ARI-1808-00019-00439/42623083</v>
      </c>
      <c r="H160" s="18">
        <f>IF(G160="","",VLOOKUP(G160,WMS!$E$3:$Q$487,7,FALSE))</f>
        <v>6</v>
      </c>
      <c r="I160" s="18">
        <f>IF(G160="","",VLOOKUP(G160,WMS!$E$3:$Q$487,8,FALSE))</f>
        <v>2.4</v>
      </c>
      <c r="J160" s="18">
        <f>IF(G160="","",VLOOKUP(G160,WMS!$E$3:$Q$487,13,FALSE))</f>
        <v>0.01</v>
      </c>
      <c r="K160" s="25" t="b">
        <f t="shared" si="29"/>
        <v>1</v>
      </c>
      <c r="L160" s="7">
        <v>5</v>
      </c>
      <c r="M160" s="26">
        <f>IF(G160="","",VLOOKUP(G160,WMS!$E$3:$U$487,7,0)*L160)</f>
        <v>30</v>
      </c>
      <c r="N160" s="27" t="str">
        <f>IF(G160="","",VLOOKUP(G160,WMS!$E$3:$U$487,17,0))</f>
        <v>A43-201</v>
      </c>
      <c r="O160" s="28">
        <f t="shared" si="30"/>
        <v>12</v>
      </c>
      <c r="P160" s="28">
        <f t="shared" si="31"/>
        <v>0.05</v>
      </c>
      <c r="Q160" s="25" t="str">
        <f>IF(G160="","",VLOOKUP(G160,WMS!$E$3:$G$487,2,FALSE))</f>
        <v>KAS18101901</v>
      </c>
      <c r="R160" s="25" t="str">
        <f>IF(G160="","",VLOOKUP(G160,WMS!$E$3:$G$487,3,FALSE))</f>
        <v>KAS1810190104</v>
      </c>
      <c r="S160" s="17" t="str">
        <f>IF(R160="","",VLOOKUP(R160,CUSTOMS!$E$3:$N$796,2,FALSE))</f>
        <v>9503006000</v>
      </c>
      <c r="T160" s="17" t="str">
        <f>IF(R160="","",VLOOKUP(R160,CUSTOMS!$E$3:$N$796,3,FALSE))</f>
        <v>涂彩套装</v>
      </c>
      <c r="U160" s="18">
        <f t="shared" si="32"/>
        <v>30</v>
      </c>
      <c r="V160" s="18" t="str">
        <f>IF(R160="","",VLOOKUP(R160,CUSTOMS!$E$3:$N$796,5,FALSE))</f>
        <v>套</v>
      </c>
      <c r="W160" s="32">
        <f>IF(R160="","",VLOOKUP(R160,CUSTOMS!$E$3:$N$796,6,FALSE))</f>
        <v>5</v>
      </c>
      <c r="X160" s="32">
        <f t="shared" si="33"/>
        <v>150</v>
      </c>
      <c r="Y160" s="18" t="str">
        <f>IF(R160="","",VLOOKUP(R160,CUSTOMS!$E$3:$N$796,8,FALSE))</f>
        <v>港币</v>
      </c>
      <c r="Z160" s="18" t="str">
        <f>IF(R160="","",VLOOKUP(R160,CUSTOMS!$E$3:$N$796,9,FALSE))</f>
        <v>中国</v>
      </c>
      <c r="AA160" s="18" t="str">
        <f>IF(R160="","",VLOOKUP(R160,CUSTOMS!$E$3:$N$796,10,FALSE))</f>
        <v>美国</v>
      </c>
      <c r="AB160" s="32">
        <f>IF(R160="","",VLOOKUP(G160,WMS!$E$3:$T$487,15,FALSE))</f>
        <v>0.37</v>
      </c>
      <c r="AC160" s="32">
        <f t="shared" si="34"/>
        <v>11.1</v>
      </c>
      <c r="AD160" s="32" t="str">
        <f>IF(S160="","",VLOOKUP(S160,海关监管条件!$A$1:$B$2000,2,FALSE))</f>
        <v>A </v>
      </c>
    </row>
    <row r="161" spans="1:30">
      <c r="A161" s="2">
        <v>43494</v>
      </c>
      <c r="B161" s="2">
        <v>43495</v>
      </c>
      <c r="C161" s="2" t="s">
        <v>4977</v>
      </c>
      <c r="D161" s="3" t="s">
        <v>300</v>
      </c>
      <c r="E161" s="3" t="s">
        <v>3349</v>
      </c>
      <c r="F161" s="3" t="s">
        <v>3352</v>
      </c>
      <c r="G161" s="17" t="str">
        <f t="shared" si="28"/>
        <v>KG-ARI-1808-00019-00439/42623106</v>
      </c>
      <c r="H161" s="18">
        <f>IF(G161="","",VLOOKUP(G161,WMS!$E$3:$Q$487,7,FALSE))</f>
        <v>6</v>
      </c>
      <c r="I161" s="18">
        <f>IF(G161="","",VLOOKUP(G161,WMS!$E$3:$Q$487,8,FALSE))</f>
        <v>3.05</v>
      </c>
      <c r="J161" s="18">
        <f>IF(G161="","",VLOOKUP(G161,WMS!$E$3:$Q$487,13,FALSE))</f>
        <v>0.023</v>
      </c>
      <c r="K161" s="25" t="b">
        <f t="shared" si="29"/>
        <v>1</v>
      </c>
      <c r="L161" s="7">
        <v>5</v>
      </c>
      <c r="M161" s="26">
        <f>IF(G161="","",VLOOKUP(G161,WMS!$E$3:$U$487,7,0)*L161)</f>
        <v>30</v>
      </c>
      <c r="N161" s="27" t="str">
        <f>IF(G161="","",VLOOKUP(G161,WMS!$E$3:$U$487,17,0))</f>
        <v>A43-101</v>
      </c>
      <c r="O161" s="28">
        <f t="shared" si="30"/>
        <v>15.25</v>
      </c>
      <c r="P161" s="28">
        <f t="shared" si="31"/>
        <v>0.115</v>
      </c>
      <c r="Q161" s="25" t="str">
        <f>IF(G161="","",VLOOKUP(G161,WMS!$E$3:$G$487,2,FALSE))</f>
        <v>KAS18101901</v>
      </c>
      <c r="R161" s="25" t="str">
        <f>IF(G161="","",VLOOKUP(G161,WMS!$E$3:$G$487,3,FALSE))</f>
        <v>KAS1810190101</v>
      </c>
      <c r="S161" s="17" t="str">
        <f>IF(R161="","",VLOOKUP(R161,CUSTOMS!$E$3:$N$796,2,FALSE))</f>
        <v>9503008900</v>
      </c>
      <c r="T161" s="17" t="str">
        <f>IF(R161="","",VLOOKUP(R161,CUSTOMS!$E$3:$N$796,3,FALSE))</f>
        <v>套装玩具(彩绘玩具)</v>
      </c>
      <c r="U161" s="18">
        <f t="shared" si="32"/>
        <v>30</v>
      </c>
      <c r="V161" s="18" t="str">
        <f>IF(R161="","",VLOOKUP(R161,CUSTOMS!$E$3:$N$796,5,FALSE))</f>
        <v>套</v>
      </c>
      <c r="W161" s="32">
        <f>IF(R161="","",VLOOKUP(R161,CUSTOMS!$E$3:$N$796,6,FALSE))</f>
        <v>5</v>
      </c>
      <c r="X161" s="32">
        <f t="shared" si="33"/>
        <v>150</v>
      </c>
      <c r="Y161" s="18" t="str">
        <f>IF(R161="","",VLOOKUP(R161,CUSTOMS!$E$3:$N$796,8,FALSE))</f>
        <v>港币</v>
      </c>
      <c r="Z161" s="18" t="str">
        <f>IF(R161="","",VLOOKUP(R161,CUSTOMS!$E$3:$N$796,9,FALSE))</f>
        <v>中国</v>
      </c>
      <c r="AA161" s="18" t="str">
        <f>IF(R161="","",VLOOKUP(R161,CUSTOMS!$E$3:$N$796,10,FALSE))</f>
        <v>美国</v>
      </c>
      <c r="AB161" s="32">
        <f>IF(R161="","",VLOOKUP(G161,WMS!$E$3:$T$487,15,FALSE))</f>
        <v>0.47</v>
      </c>
      <c r="AC161" s="32">
        <f t="shared" si="34"/>
        <v>14.1</v>
      </c>
      <c r="AD161" s="32" t="str">
        <f>IF(S161="","",VLOOKUP(S161,海关监管条件!$A$1:$B$2000,2,FALSE))</f>
        <v>A </v>
      </c>
    </row>
    <row r="162" spans="1:30">
      <c r="A162" s="2">
        <v>43494</v>
      </c>
      <c r="B162" s="2">
        <v>43495</v>
      </c>
      <c r="C162" s="2" t="s">
        <v>4977</v>
      </c>
      <c r="D162" s="3" t="s">
        <v>762</v>
      </c>
      <c r="E162" s="3" t="s">
        <v>3724</v>
      </c>
      <c r="F162" s="3">
        <v>42599517</v>
      </c>
      <c r="G162" s="17" t="str">
        <f t="shared" si="28"/>
        <v>KG-ARI-1812-00048-00931/42599517</v>
      </c>
      <c r="H162" s="18">
        <f>IF(G162="","",VLOOKUP(G162,WMS!$E$3:$Q$487,7,FALSE))</f>
        <v>2</v>
      </c>
      <c r="I162" s="18">
        <f>IF(G162="","",VLOOKUP(G162,WMS!$E$3:$Q$487,8,FALSE))</f>
        <v>1.35</v>
      </c>
      <c r="J162" s="18">
        <f>IF(G162="","",VLOOKUP(G162,WMS!$E$3:$Q$487,13,FALSE))</f>
        <v>0.043</v>
      </c>
      <c r="K162" s="25" t="b">
        <f t="shared" si="29"/>
        <v>1</v>
      </c>
      <c r="L162" s="7">
        <v>20</v>
      </c>
      <c r="M162" s="26">
        <f>IF(G162="","",VLOOKUP(G162,WMS!$E$3:$U$487,7,0)*L162)</f>
        <v>40</v>
      </c>
      <c r="N162" s="27" t="str">
        <f>IF(G162="","",VLOOKUP(G162,WMS!$E$3:$U$487,17,0))</f>
        <v>A36-101-202</v>
      </c>
      <c r="O162" s="28">
        <f t="shared" si="30"/>
        <v>27</v>
      </c>
      <c r="P162" s="28">
        <f t="shared" si="31"/>
        <v>0.86</v>
      </c>
      <c r="Q162" s="25" t="str">
        <f>IF(G162="","",VLOOKUP(G162,WMS!$E$3:$G$487,2,FALSE))</f>
        <v>KAS19011803</v>
      </c>
      <c r="R162" s="25" t="str">
        <f>IF(G162="","",VLOOKUP(G162,WMS!$E$3:$G$487,3,FALSE))</f>
        <v>KAS1901180302</v>
      </c>
      <c r="S162" s="17" t="str">
        <f>IF(R162="","",VLOOKUP(R162,CUSTOMS!$E$3:$N$796,2,FALSE))</f>
        <v>6702100000</v>
      </c>
      <c r="T162" s="17" t="str">
        <f>IF(R162="","",VLOOKUP(R162,CUSTOMS!$E$3:$N$796,3,FALSE))</f>
        <v>人造植物盆景</v>
      </c>
      <c r="U162" s="18">
        <f t="shared" si="32"/>
        <v>42</v>
      </c>
      <c r="V162" s="18" t="str">
        <f>IF(R162="","",VLOOKUP(R162,CUSTOMS!$E$3:$N$796,5,FALSE))</f>
        <v>千克</v>
      </c>
      <c r="W162" s="32">
        <f>IF(R162="","",VLOOKUP(R162,CUSTOMS!$E$3:$N$796,6,FALSE))</f>
        <v>15</v>
      </c>
      <c r="X162" s="32">
        <f t="shared" si="33"/>
        <v>630</v>
      </c>
      <c r="Y162" s="18" t="str">
        <f>IF(R162="","",VLOOKUP(R162,CUSTOMS!$E$3:$N$796,8,FALSE))</f>
        <v>港币</v>
      </c>
      <c r="Z162" s="18" t="str">
        <f>IF(R162="","",VLOOKUP(R162,CUSTOMS!$E$3:$N$796,9,FALSE))</f>
        <v>中国</v>
      </c>
      <c r="AA162" s="18" t="str">
        <f>IF(R162="","",VLOOKUP(R162,CUSTOMS!$E$3:$N$796,10,FALSE))</f>
        <v>美国</v>
      </c>
      <c r="AB162" s="32">
        <f>IF(R162="","",VLOOKUP(G162,WMS!$E$3:$T$487,15,FALSE))</f>
        <v>1.05</v>
      </c>
      <c r="AC162" s="32">
        <f t="shared" si="34"/>
        <v>42</v>
      </c>
      <c r="AD162" s="32" t="str">
        <f>IF(S162="","",VLOOKUP(S162,海关监管条件!$A$1:$B$2000,2,FALSE))</f>
        <v>无 </v>
      </c>
    </row>
    <row r="163" spans="1:30">
      <c r="A163" s="2">
        <v>43494</v>
      </c>
      <c r="B163" s="2">
        <v>43495</v>
      </c>
      <c r="C163" s="2" t="s">
        <v>4977</v>
      </c>
      <c r="D163" s="19" t="s">
        <v>769</v>
      </c>
      <c r="E163" s="19" t="s">
        <v>3732</v>
      </c>
      <c r="F163" s="19">
        <v>42441533</v>
      </c>
      <c r="G163" s="17" t="str">
        <f t="shared" si="28"/>
        <v>KG-ARI-1812-00048-01331/42441533</v>
      </c>
      <c r="H163" s="18">
        <f>IF(G163="","",VLOOKUP(G163,WMS!$E$3:$Q$487,7,FALSE))</f>
        <v>6</v>
      </c>
      <c r="I163" s="18">
        <f>IF(G163="","",VLOOKUP(G163,WMS!$E$3:$Q$487,8,FALSE))</f>
        <v>0.65</v>
      </c>
      <c r="J163" s="18">
        <f>IF(G163="","",VLOOKUP(G163,WMS!$E$3:$Q$487,13,FALSE))</f>
        <v>0.009</v>
      </c>
      <c r="K163" s="25" t="b">
        <f t="shared" si="29"/>
        <v>1</v>
      </c>
      <c r="L163" s="7">
        <v>1</v>
      </c>
      <c r="M163" s="26">
        <f>IF(G163="","",VLOOKUP(G163,WMS!$E$3:$U$487,7,0)*L163)</f>
        <v>6</v>
      </c>
      <c r="N163" s="27" t="str">
        <f>IF(G163="","",VLOOKUP(G163,WMS!$E$3:$U$487,17,0))</f>
        <v>A42-103</v>
      </c>
      <c r="O163" s="28">
        <f t="shared" si="30"/>
        <v>0.65</v>
      </c>
      <c r="P163" s="28">
        <f t="shared" si="31"/>
        <v>0.009</v>
      </c>
      <c r="Q163" s="25" t="str">
        <f>IF(G163="","",VLOOKUP(G163,WMS!$E$3:$G$487,2,FALSE))</f>
        <v>KAS19011804</v>
      </c>
      <c r="R163" s="25" t="str">
        <f>IF(G163="","",VLOOKUP(G163,WMS!$E$3:$G$487,3,FALSE))</f>
        <v>KAS1901180401</v>
      </c>
      <c r="S163" s="17" t="str">
        <f>IF(R163="","",VLOOKUP(R163,CUSTOMS!$E$3:$N$796,2,FALSE))</f>
        <v>9503002100</v>
      </c>
      <c r="T163" s="17" t="str">
        <f>IF(R163="","",VLOOKUP(R163,CUSTOMS!$E$3:$N$796,3,FALSE))</f>
        <v>布绒填充玩具：动物</v>
      </c>
      <c r="U163" s="18">
        <f t="shared" si="32"/>
        <v>6</v>
      </c>
      <c r="V163" s="18" t="str">
        <f>IF(R163="","",VLOOKUP(R163,CUSTOMS!$E$3:$N$796,5,FALSE))</f>
        <v>个</v>
      </c>
      <c r="W163" s="32">
        <f>IF(R163="","",VLOOKUP(R163,CUSTOMS!$E$3:$N$796,6,FALSE))</f>
        <v>1</v>
      </c>
      <c r="X163" s="32">
        <f t="shared" si="33"/>
        <v>6</v>
      </c>
      <c r="Y163" s="18" t="str">
        <f>IF(R163="","",VLOOKUP(R163,CUSTOMS!$E$3:$N$796,8,FALSE))</f>
        <v>美元</v>
      </c>
      <c r="Z163" s="18" t="str">
        <f>IF(R163="","",VLOOKUP(R163,CUSTOMS!$E$3:$N$796,9,FALSE))</f>
        <v>中国</v>
      </c>
      <c r="AA163" s="18" t="str">
        <f>IF(R163="","",VLOOKUP(R163,CUSTOMS!$E$3:$N$796,10,FALSE))</f>
        <v>美国</v>
      </c>
      <c r="AB163" s="32">
        <f>IF(R163="","",VLOOKUP(G163,WMS!$E$3:$T$487,15,FALSE))</f>
        <v>0.0734126984126984</v>
      </c>
      <c r="AC163" s="32">
        <f t="shared" si="34"/>
        <v>0.44047619047619</v>
      </c>
      <c r="AD163" s="32" t="str">
        <f>IF(S163="","",VLOOKUP(S163,海关监管条件!$A$1:$B$2000,2,FALSE))</f>
        <v>A</v>
      </c>
    </row>
    <row r="164" spans="1:30">
      <c r="A164" s="2">
        <v>43494</v>
      </c>
      <c r="B164" s="2">
        <v>43495</v>
      </c>
      <c r="C164" s="2" t="s">
        <v>4977</v>
      </c>
      <c r="D164" s="3" t="s">
        <v>747</v>
      </c>
      <c r="E164" s="3" t="s">
        <v>3715</v>
      </c>
      <c r="F164" s="3">
        <v>42447375</v>
      </c>
      <c r="G164" s="17" t="str">
        <f t="shared" si="28"/>
        <v>KG-ARI-1812-00048-01883/42447375</v>
      </c>
      <c r="H164" s="18">
        <f>IF(G164="","",VLOOKUP(G164,WMS!$E$3:$Q$487,7,FALSE))</f>
        <v>6</v>
      </c>
      <c r="I164" s="18">
        <f>IF(G164="","",VLOOKUP(G164,WMS!$E$3:$Q$487,8,FALSE))</f>
        <v>4.8</v>
      </c>
      <c r="J164" s="18">
        <f>IF(G164="","",VLOOKUP(G164,WMS!$E$3:$Q$487,13,FALSE))</f>
        <v>0.017</v>
      </c>
      <c r="K164" s="25" t="b">
        <f t="shared" si="29"/>
        <v>1</v>
      </c>
      <c r="L164" s="7">
        <v>2</v>
      </c>
      <c r="M164" s="26">
        <f>IF(G164="","",VLOOKUP(G164,WMS!$E$3:$U$487,7,0)*L164)</f>
        <v>12</v>
      </c>
      <c r="N164" s="27" t="str">
        <f>IF(G164="","",VLOOKUP(G164,WMS!$E$3:$U$487,17,0))</f>
        <v>B72</v>
      </c>
      <c r="O164" s="28">
        <f t="shared" si="30"/>
        <v>9.6</v>
      </c>
      <c r="P164" s="28">
        <f t="shared" si="31"/>
        <v>0.034</v>
      </c>
      <c r="Q164" s="25" t="str">
        <f>IF(G164="","",VLOOKUP(G164,WMS!$E$3:$G$487,2,FALSE))</f>
        <v>KAS19011704</v>
      </c>
      <c r="R164" s="25" t="str">
        <f>IF(G164="","",VLOOKUP(G164,WMS!$E$3:$G$487,3,FALSE))</f>
        <v>KAS1901170405</v>
      </c>
      <c r="S164" s="17" t="str">
        <f>IF(R164="","",VLOOKUP(R164,CUSTOMS!$E$3:$N$796,2,FALSE))</f>
        <v>6911101900</v>
      </c>
      <c r="T164" s="17" t="str">
        <f>IF(R164="","",VLOOKUP(R164,CUSTOMS!$E$3:$N$796,3,FALSE))</f>
        <v>日用瓷:罐</v>
      </c>
      <c r="U164" s="18">
        <f t="shared" si="32"/>
        <v>12</v>
      </c>
      <c r="V164" s="18" t="str">
        <f>IF(R164="","",VLOOKUP(R164,CUSTOMS!$E$3:$N$796,5,FALSE))</f>
        <v>只</v>
      </c>
      <c r="W164" s="32">
        <f>IF(R164="","",VLOOKUP(R164,CUSTOMS!$E$3:$N$796,6,FALSE))</f>
        <v>1</v>
      </c>
      <c r="X164" s="32">
        <f t="shared" si="33"/>
        <v>12</v>
      </c>
      <c r="Y164" s="18" t="str">
        <f>IF(R164="","",VLOOKUP(R164,CUSTOMS!$E$3:$N$796,8,FALSE))</f>
        <v>港币</v>
      </c>
      <c r="Z164" s="18" t="str">
        <f>IF(R164="","",VLOOKUP(R164,CUSTOMS!$E$3:$N$796,9,FALSE))</f>
        <v>中国</v>
      </c>
      <c r="AA164" s="18" t="str">
        <f>IF(R164="","",VLOOKUP(R164,CUSTOMS!$E$3:$N$796,10,FALSE))</f>
        <v>美国</v>
      </c>
      <c r="AB164" s="32">
        <f>IF(R164="","",VLOOKUP(G164,WMS!$E$3:$T$487,15,FALSE))</f>
        <v>0.52</v>
      </c>
      <c r="AC164" s="32">
        <f t="shared" si="34"/>
        <v>6.24</v>
      </c>
      <c r="AD164" s="32" t="str">
        <f>IF(S164="","",VLOOKUP(S164,海关监管条件!$A$1:$B$2000,2,FALSE))</f>
        <v>A</v>
      </c>
    </row>
    <row r="165" spans="1:30">
      <c r="A165" s="2">
        <v>43494</v>
      </c>
      <c r="B165" s="2">
        <v>43495</v>
      </c>
      <c r="C165" s="2" t="s">
        <v>4977</v>
      </c>
      <c r="D165" s="3" t="s">
        <v>3702</v>
      </c>
      <c r="E165" s="3" t="s">
        <v>3703</v>
      </c>
      <c r="F165" s="3" t="s">
        <v>3704</v>
      </c>
      <c r="G165" s="17" t="str">
        <f t="shared" si="28"/>
        <v>KG-ARI-1901-00066-01606/42019572A</v>
      </c>
      <c r="H165" s="18">
        <f>IF(G165="","",VLOOKUP(G165,WMS!$E$3:$Q$487,7,FALSE))</f>
        <v>2</v>
      </c>
      <c r="I165" s="18">
        <f>IF(G165="","",VLOOKUP(G165,WMS!$E$3:$Q$487,8,FALSE))</f>
        <v>9.3</v>
      </c>
      <c r="J165" s="18">
        <f>IF(G165="","",VLOOKUP(G165,WMS!$E$3:$Q$487,13,FALSE))</f>
        <v>0.037</v>
      </c>
      <c r="K165" s="25" t="b">
        <f t="shared" si="29"/>
        <v>1</v>
      </c>
      <c r="L165" s="7">
        <v>4</v>
      </c>
      <c r="M165" s="26">
        <f>IF(G165="","",VLOOKUP(G165,WMS!$E$3:$U$487,7,0)*L165)</f>
        <v>8</v>
      </c>
      <c r="N165" s="27" t="str">
        <f>IF(G165="","",VLOOKUP(G165,WMS!$E$3:$U$487,17,0))</f>
        <v>B72</v>
      </c>
      <c r="O165" s="28">
        <f t="shared" si="30"/>
        <v>37.2</v>
      </c>
      <c r="P165" s="28">
        <f t="shared" si="31"/>
        <v>0.148</v>
      </c>
      <c r="Q165" s="25" t="str">
        <f>IF(G165="","",VLOOKUP(G165,WMS!$E$3:$G$487,2,FALSE))</f>
        <v>KAS19011506</v>
      </c>
      <c r="R165" s="25" t="str">
        <f>IF(G165="","",VLOOKUP(G165,WMS!$E$3:$G$487,3,FALSE))</f>
        <v>KASKAS1901150607</v>
      </c>
      <c r="S165" s="17" t="str">
        <f>IF(R165="","",VLOOKUP(R165,CUSTOMS!$E$3:$N$796,2,FALSE))</f>
        <v>4419909090</v>
      </c>
      <c r="T165" s="17" t="str">
        <f>IF(R165="","",VLOOKUP(R165,CUSTOMS!$E$3:$N$796,3,FALSE))</f>
        <v>木座</v>
      </c>
      <c r="U165" s="18">
        <f t="shared" si="32"/>
        <v>8</v>
      </c>
      <c r="V165" s="18" t="str">
        <f>IF(R165="","",VLOOKUP(R165,CUSTOMS!$E$3:$N$796,5,FALSE))</f>
        <v>个</v>
      </c>
      <c r="W165" s="32">
        <f>IF(R165="","",VLOOKUP(R165,CUSTOMS!$E$3:$N$796,6,FALSE))</f>
        <v>2.5</v>
      </c>
      <c r="X165" s="32">
        <f t="shared" si="33"/>
        <v>20</v>
      </c>
      <c r="Y165" s="18" t="str">
        <f>IF(R165="","",VLOOKUP(R165,CUSTOMS!$E$3:$N$796,8,FALSE))</f>
        <v>美元</v>
      </c>
      <c r="Z165" s="18" t="str">
        <f>IF(R165="","",VLOOKUP(R165,CUSTOMS!$E$3:$N$796,9,FALSE))</f>
        <v>中国</v>
      </c>
      <c r="AA165" s="18" t="str">
        <f>IF(R165="","",VLOOKUP(R165,CUSTOMS!$E$3:$N$796,10,FALSE))</f>
        <v>美国</v>
      </c>
      <c r="AB165" s="32">
        <f>IF(R165="","",VLOOKUP(G165,WMS!$E$3:$T$487,15,FALSE))</f>
        <v>2.8</v>
      </c>
      <c r="AC165" s="32">
        <f t="shared" si="34"/>
        <v>22.4</v>
      </c>
      <c r="AD165" s="32" t="str">
        <f>IF(S165="","",VLOOKUP(S165,海关监管条件!$A$1:$B$2000,2,FALSE))</f>
        <v>AB</v>
      </c>
    </row>
    <row r="166" spans="1:30">
      <c r="A166" s="2">
        <v>43494</v>
      </c>
      <c r="B166" s="2">
        <v>43495</v>
      </c>
      <c r="C166" s="2" t="s">
        <v>4977</v>
      </c>
      <c r="D166" s="3" t="s">
        <v>3702</v>
      </c>
      <c r="E166" s="3" t="s">
        <v>3703</v>
      </c>
      <c r="F166" s="3" t="s">
        <v>3705</v>
      </c>
      <c r="G166" s="17" t="str">
        <f t="shared" si="28"/>
        <v>KG-ARI-1901-00066-01606/42019572B</v>
      </c>
      <c r="H166" s="18">
        <v>2</v>
      </c>
      <c r="I166" s="18">
        <f>IF(G166="","",VLOOKUP(G166,WMS!$E$3:$Q$487,8,FALSE))</f>
        <v>9.3</v>
      </c>
      <c r="J166" s="18">
        <f>IF(G166="","",VLOOKUP(G166,WMS!$E$3:$Q$487,13,FALSE))</f>
        <v>0.037</v>
      </c>
      <c r="K166" s="25" t="e">
        <f t="shared" si="29"/>
        <v>#DIV/0!</v>
      </c>
      <c r="M166" s="26">
        <v>8</v>
      </c>
      <c r="N166" s="27" t="str">
        <f>IF(G166="","",VLOOKUP(G166,WMS!$E$3:$U$487,17,0))</f>
        <v>B72</v>
      </c>
      <c r="O166" s="28" t="str">
        <f t="shared" si="30"/>
        <v/>
      </c>
      <c r="P166" s="28" t="str">
        <f t="shared" si="31"/>
        <v/>
      </c>
      <c r="Q166" s="25" t="str">
        <f>IF(G166="","",VLOOKUP(G166,WMS!$E$3:$G$487,2,FALSE))</f>
        <v>KAS19011506</v>
      </c>
      <c r="R166" s="25" t="str">
        <f>IF(G166="","",VLOOKUP(G166,WMS!$E$3:$G$487,3,FALSE))</f>
        <v>KASKAS1901150608</v>
      </c>
      <c r="S166" s="17" t="str">
        <f>IF(R166="","",VLOOKUP(R166,CUSTOMS!$E$3:$N$796,2,FALSE))</f>
        <v>8211100000</v>
      </c>
      <c r="T166" s="17" t="str">
        <f>IF(R166="","",VLOOKUP(R166,CUSTOMS!$E$3:$N$796,3,FALSE))</f>
        <v>不锈钢套刀</v>
      </c>
      <c r="U166" s="18">
        <f t="shared" si="32"/>
        <v>8</v>
      </c>
      <c r="V166" s="18" t="str">
        <f>IF(R166="","",VLOOKUP(R166,CUSTOMS!$E$3:$N$796,5,FALSE))</f>
        <v>套</v>
      </c>
      <c r="W166" s="32">
        <f>IF(R166="","",VLOOKUP(R166,CUSTOMS!$E$3:$N$796,6,FALSE))</f>
        <v>5.5</v>
      </c>
      <c r="X166" s="32">
        <f t="shared" si="33"/>
        <v>44</v>
      </c>
      <c r="Y166" s="18" t="str">
        <f>IF(R166="","",VLOOKUP(R166,CUSTOMS!$E$3:$N$796,8,FALSE))</f>
        <v>美元</v>
      </c>
      <c r="Z166" s="18" t="str">
        <f>IF(R166="","",VLOOKUP(R166,CUSTOMS!$E$3:$N$796,9,FALSE))</f>
        <v>中国</v>
      </c>
      <c r="AA166" s="18" t="str">
        <f>IF(R166="","",VLOOKUP(R166,CUSTOMS!$E$3:$N$796,10,FALSE))</f>
        <v>美国</v>
      </c>
      <c r="AB166" s="32">
        <f>IF(R166="","",VLOOKUP(G166,WMS!$E$3:$T$487,15,FALSE))</f>
        <v>1.45</v>
      </c>
      <c r="AC166" s="32">
        <f t="shared" si="34"/>
        <v>11.6</v>
      </c>
      <c r="AD166" s="32" t="str">
        <f>IF(S166="","",VLOOKUP(S166,海关监管条件!$A$1:$B$2000,2,FALSE))</f>
        <v>无</v>
      </c>
    </row>
    <row r="167" spans="1:30">
      <c r="A167" s="2">
        <v>43494</v>
      </c>
      <c r="B167" s="2">
        <v>43495</v>
      </c>
      <c r="C167" s="2" t="s">
        <v>4977</v>
      </c>
      <c r="D167" s="19" t="s">
        <v>741</v>
      </c>
      <c r="E167" s="19" t="s">
        <v>3709</v>
      </c>
      <c r="F167" s="19" t="s">
        <v>3710</v>
      </c>
      <c r="G167" s="17" t="str">
        <f t="shared" si="28"/>
        <v>KG-ARI-1901-00098-01917/42568513</v>
      </c>
      <c r="H167" s="18">
        <f>IF(G167="","",VLOOKUP(G167,WMS!$E$3:$Q$487,7,FALSE))</f>
        <v>12</v>
      </c>
      <c r="I167" s="18">
        <f>IF(G167="","",VLOOKUP(G167,WMS!$E$3:$Q$487,8,FALSE))</f>
        <v>2</v>
      </c>
      <c r="J167" s="18">
        <f>IF(G167="","",VLOOKUP(G167,WMS!$E$3:$Q$487,13,FALSE))</f>
        <v>0.021</v>
      </c>
      <c r="K167" s="25" t="b">
        <f t="shared" si="29"/>
        <v>1</v>
      </c>
      <c r="L167" s="7">
        <v>3</v>
      </c>
      <c r="M167" s="26">
        <f>IF(G167="","",VLOOKUP(G167,WMS!$E$3:$U$487,7,0)*L167)</f>
        <v>36</v>
      </c>
      <c r="N167" s="27" t="str">
        <f>IF(G167="","",VLOOKUP(G167,WMS!$E$3:$U$487,17,0))</f>
        <v>A07-202</v>
      </c>
      <c r="O167" s="28">
        <f t="shared" si="30"/>
        <v>6</v>
      </c>
      <c r="P167" s="28">
        <f t="shared" si="31"/>
        <v>0.063</v>
      </c>
      <c r="Q167" s="25" t="str">
        <f>IF(G167="","",VLOOKUP(G167,WMS!$E$3:$G$487,2,FALSE))</f>
        <v>KAS19011701</v>
      </c>
      <c r="R167" s="25" t="str">
        <f>IF(G167="","",VLOOKUP(G167,WMS!$E$3:$G$487,3,FALSE))</f>
        <v>KAS1901170101</v>
      </c>
      <c r="S167" s="17" t="str">
        <f>IF(R167="","",VLOOKUP(R167,CUSTOMS!$E$3:$N$796,2,FALSE))</f>
        <v>94054090000</v>
      </c>
      <c r="T167" s="17" t="str">
        <f>IF(R167="","",VLOOKUP(R167,CUSTOMS!$E$3:$N$796,3,FALSE))</f>
        <v>装饰灯</v>
      </c>
      <c r="U167" s="18">
        <f t="shared" si="32"/>
        <v>36</v>
      </c>
      <c r="V167" s="18" t="str">
        <f>IF(R167="","",VLOOKUP(R167,CUSTOMS!$E$3:$N$796,5,FALSE))</f>
        <v>套</v>
      </c>
      <c r="W167" s="32">
        <f>IF(R167="","",VLOOKUP(R167,CUSTOMS!$E$3:$N$796,6,FALSE))</f>
        <v>1.2</v>
      </c>
      <c r="X167" s="32">
        <f t="shared" si="33"/>
        <v>43.2</v>
      </c>
      <c r="Y167" s="18" t="str">
        <f>IF(R167="","",VLOOKUP(R167,CUSTOMS!$E$3:$N$796,8,FALSE))</f>
        <v>美元</v>
      </c>
      <c r="Z167" s="18" t="str">
        <f>IF(R167="","",VLOOKUP(R167,CUSTOMS!$E$3:$N$796,9,FALSE))</f>
        <v>中国</v>
      </c>
      <c r="AA167" s="18" t="str">
        <f>IF(R167="","",VLOOKUP(R167,CUSTOMS!$E$3:$N$796,10,FALSE))</f>
        <v>美国</v>
      </c>
      <c r="AB167" s="32">
        <f>IF(R167="","",VLOOKUP(G167,WMS!$E$3:$T$487,15,FALSE))</f>
        <v>0.133333333333333</v>
      </c>
      <c r="AC167" s="32">
        <f t="shared" si="34"/>
        <v>4.79999999999999</v>
      </c>
      <c r="AD167" s="32" t="str">
        <f>IF(S167="","",VLOOKUP(S167,海关监管条件!$A$1:$B$2000,2,FALSE))</f>
        <v>无</v>
      </c>
    </row>
    <row r="168" spans="1:30">
      <c r="A168" s="2">
        <v>43494</v>
      </c>
      <c r="B168" s="2">
        <v>43495</v>
      </c>
      <c r="C168" s="2" t="s">
        <v>4977</v>
      </c>
      <c r="D168" s="19" t="s">
        <v>741</v>
      </c>
      <c r="E168" s="19" t="s">
        <v>3709</v>
      </c>
      <c r="F168" s="19" t="s">
        <v>3712</v>
      </c>
      <c r="G168" s="17" t="str">
        <f t="shared" si="28"/>
        <v>KG-ARI-1901-00098-01917/42707264</v>
      </c>
      <c r="H168" s="18">
        <f>IF(G168="","",VLOOKUP(G168,WMS!$E$3:$Q$487,7,FALSE))</f>
        <v>12</v>
      </c>
      <c r="I168" s="18">
        <f>IF(G168="","",VLOOKUP(G168,WMS!$E$3:$Q$487,8,FALSE))</f>
        <v>1.35</v>
      </c>
      <c r="J168" s="18">
        <f>IF(G168="","",VLOOKUP(G168,WMS!$E$3:$Q$487,13,FALSE))</f>
        <v>0.013</v>
      </c>
      <c r="K168" s="25" t="b">
        <f t="shared" si="29"/>
        <v>1</v>
      </c>
      <c r="L168" s="7">
        <v>3</v>
      </c>
      <c r="M168" s="26">
        <f>IF(G168="","",VLOOKUP(G168,WMS!$E$3:$U$487,7,0)*L168)</f>
        <v>36</v>
      </c>
      <c r="N168" s="27" t="str">
        <f>IF(G168="","",VLOOKUP(G168,WMS!$E$3:$U$487,17,0))</f>
        <v>A07-202</v>
      </c>
      <c r="O168" s="28">
        <f t="shared" si="30"/>
        <v>4.05</v>
      </c>
      <c r="P168" s="28">
        <f t="shared" si="31"/>
        <v>0.039</v>
      </c>
      <c r="Q168" s="25" t="str">
        <f>IF(G168="","",VLOOKUP(G168,WMS!$E$3:$G$487,2,FALSE))</f>
        <v>KAS19011701</v>
      </c>
      <c r="R168" s="25" t="str">
        <f>IF(G168="","",VLOOKUP(G168,WMS!$E$3:$G$487,3,FALSE))</f>
        <v>KAS1901170102</v>
      </c>
      <c r="S168" s="17" t="str">
        <f>IF(R168="","",VLOOKUP(R168,CUSTOMS!$E$3:$N$796,2,FALSE))</f>
        <v>94054090000</v>
      </c>
      <c r="T168" s="17" t="str">
        <f>IF(R168="","",VLOOKUP(R168,CUSTOMS!$E$3:$N$796,3,FALSE))</f>
        <v>装饰灯</v>
      </c>
      <c r="U168" s="18">
        <f t="shared" si="32"/>
        <v>36</v>
      </c>
      <c r="V168" s="18" t="str">
        <f>IF(R168="","",VLOOKUP(R168,CUSTOMS!$E$3:$N$796,5,FALSE))</f>
        <v>套</v>
      </c>
      <c r="W168" s="32">
        <f>IF(R168="","",VLOOKUP(R168,CUSTOMS!$E$3:$N$796,6,FALSE))</f>
        <v>1.17</v>
      </c>
      <c r="X168" s="32">
        <f t="shared" si="33"/>
        <v>42.12</v>
      </c>
      <c r="Y168" s="18" t="str">
        <f>IF(R168="","",VLOOKUP(R168,CUSTOMS!$E$3:$N$796,8,FALSE))</f>
        <v>美元</v>
      </c>
      <c r="Z168" s="18" t="str">
        <f>IF(R168="","",VLOOKUP(R168,CUSTOMS!$E$3:$N$796,9,FALSE))</f>
        <v>中国</v>
      </c>
      <c r="AA168" s="18" t="str">
        <f>IF(R168="","",VLOOKUP(R168,CUSTOMS!$E$3:$N$796,10,FALSE))</f>
        <v>美国</v>
      </c>
      <c r="AB168" s="32">
        <f>IF(R168="","",VLOOKUP(G168,WMS!$E$3:$T$487,15,FALSE))</f>
        <v>0.0916666666666667</v>
      </c>
      <c r="AC168" s="32">
        <f t="shared" si="34"/>
        <v>3.3</v>
      </c>
      <c r="AD168" s="32" t="str">
        <f>IF(S168="","",VLOOKUP(S168,海关监管条件!$A$1:$B$2000,2,FALSE))</f>
        <v>无</v>
      </c>
    </row>
    <row r="169" spans="1:30">
      <c r="A169" s="2">
        <v>43494</v>
      </c>
      <c r="B169" s="2">
        <v>43495</v>
      </c>
      <c r="C169" s="2" t="s">
        <v>4977</v>
      </c>
      <c r="D169" s="19" t="s">
        <v>741</v>
      </c>
      <c r="E169" s="19" t="s">
        <v>3709</v>
      </c>
      <c r="F169" s="19" t="s">
        <v>3713</v>
      </c>
      <c r="G169" s="17" t="str">
        <f t="shared" si="28"/>
        <v>KG-ARI-1901-00098-01917/42719458</v>
      </c>
      <c r="H169" s="18">
        <f>IF(G169="","",VLOOKUP(G169,WMS!$E$3:$Q$487,7,FALSE))</f>
        <v>8</v>
      </c>
      <c r="I169" s="18">
        <f>IF(G169="","",VLOOKUP(G169,WMS!$E$3:$Q$487,8,FALSE))</f>
        <v>2.35</v>
      </c>
      <c r="J169" s="18">
        <f>IF(G169="","",VLOOKUP(G169,WMS!$E$3:$Q$487,13,FALSE))</f>
        <v>0.017</v>
      </c>
      <c r="K169" s="25" t="b">
        <f t="shared" si="29"/>
        <v>1</v>
      </c>
      <c r="L169" s="7">
        <v>3</v>
      </c>
      <c r="M169" s="26">
        <f>IF(G169="","",VLOOKUP(G169,WMS!$E$3:$U$487,7,0)*L169)</f>
        <v>24</v>
      </c>
      <c r="N169" s="27" t="str">
        <f>IF(G169="","",VLOOKUP(G169,WMS!$E$3:$U$487,17,0))</f>
        <v>A07-202</v>
      </c>
      <c r="O169" s="28">
        <f t="shared" si="30"/>
        <v>7.05</v>
      </c>
      <c r="P169" s="28">
        <f t="shared" si="31"/>
        <v>0.051</v>
      </c>
      <c r="Q169" s="25" t="str">
        <f>IF(G169="","",VLOOKUP(G169,WMS!$E$3:$G$487,2,FALSE))</f>
        <v>KAS19011701</v>
      </c>
      <c r="R169" s="25" t="str">
        <f>IF(G169="","",VLOOKUP(G169,WMS!$E$3:$G$487,3,FALSE))</f>
        <v>KAS1901170103</v>
      </c>
      <c r="S169" s="17" t="str">
        <f>IF(R169="","",VLOOKUP(R169,CUSTOMS!$E$3:$N$796,2,FALSE))</f>
        <v>94054090000</v>
      </c>
      <c r="T169" s="17" t="str">
        <f>IF(R169="","",VLOOKUP(R169,CUSTOMS!$E$3:$N$796,3,FALSE))</f>
        <v>装饰灯</v>
      </c>
      <c r="U169" s="18">
        <f t="shared" si="32"/>
        <v>24</v>
      </c>
      <c r="V169" s="18" t="str">
        <f>IF(R169="","",VLOOKUP(R169,CUSTOMS!$E$3:$N$796,5,FALSE))</f>
        <v>套</v>
      </c>
      <c r="W169" s="32">
        <f>IF(R169="","",VLOOKUP(R169,CUSTOMS!$E$3:$N$796,6,FALSE))</f>
        <v>2.39</v>
      </c>
      <c r="X169" s="32">
        <f t="shared" si="33"/>
        <v>57.36</v>
      </c>
      <c r="Y169" s="18" t="str">
        <f>IF(R169="","",VLOOKUP(R169,CUSTOMS!$E$3:$N$796,8,FALSE))</f>
        <v>美元</v>
      </c>
      <c r="Z169" s="18" t="str">
        <f>IF(R169="","",VLOOKUP(R169,CUSTOMS!$E$3:$N$796,9,FALSE))</f>
        <v>中国</v>
      </c>
      <c r="AA169" s="18" t="str">
        <f>IF(R169="","",VLOOKUP(R169,CUSTOMS!$E$3:$N$796,10,FALSE))</f>
        <v>美国</v>
      </c>
      <c r="AB169" s="32">
        <f>IF(R169="","",VLOOKUP(G169,WMS!$E$3:$T$487,15,FALSE))</f>
        <v>0.2425</v>
      </c>
      <c r="AC169" s="32">
        <f t="shared" si="34"/>
        <v>5.82</v>
      </c>
      <c r="AD169" s="32" t="str">
        <f>IF(S169="","",VLOOKUP(S169,海关监管条件!$A$1:$B$2000,2,FALSE))</f>
        <v>无</v>
      </c>
    </row>
    <row r="170" spans="1:30">
      <c r="A170" s="2">
        <v>43494</v>
      </c>
      <c r="B170" s="2">
        <v>43495</v>
      </c>
      <c r="C170" s="2" t="s">
        <v>4977</v>
      </c>
      <c r="D170" s="19" t="s">
        <v>813</v>
      </c>
      <c r="E170" s="19" t="s">
        <v>3756</v>
      </c>
      <c r="F170" s="19">
        <v>42716419</v>
      </c>
      <c r="G170" s="17" t="str">
        <f t="shared" si="28"/>
        <v>KG-ARI-1902-00108-02584/42716419</v>
      </c>
      <c r="H170" s="18">
        <f>IF(G170="","",VLOOKUP(G170,WMS!$E$3:$Q$487,7,FALSE))</f>
        <v>36</v>
      </c>
      <c r="I170" s="18">
        <f>IF(G170="","",VLOOKUP(G170,WMS!$E$3:$Q$487,8,FALSE))</f>
        <v>0.9</v>
      </c>
      <c r="J170" s="18">
        <f>IF(G170="","",VLOOKUP(G170,WMS!$E$3:$Q$487,13,FALSE))</f>
        <v>0.009</v>
      </c>
      <c r="K170" s="25" t="b">
        <f t="shared" si="29"/>
        <v>1</v>
      </c>
      <c r="L170" s="7">
        <v>3</v>
      </c>
      <c r="M170" s="26">
        <f>IF(G170="","",VLOOKUP(G170,WMS!$E$3:$U$487,7,0)*L170)</f>
        <v>108</v>
      </c>
      <c r="N170" s="27" t="str">
        <f>IF(G170="","",VLOOKUP(G170,WMS!$E$3:$U$487,17,0))</f>
        <v>A22-102</v>
      </c>
      <c r="O170" s="28">
        <f t="shared" si="30"/>
        <v>2.7</v>
      </c>
      <c r="P170" s="28">
        <f t="shared" si="31"/>
        <v>0.027</v>
      </c>
      <c r="Q170" s="25" t="str">
        <f>IF(G170="","",VLOOKUP(G170,WMS!$E$3:$G$487,2,FALSE))</f>
        <v>KAS19012501</v>
      </c>
      <c r="R170" s="25" t="str">
        <f>IF(G170="","",VLOOKUP(G170,WMS!$E$3:$G$487,3,FALSE))</f>
        <v>KAS1901250101</v>
      </c>
      <c r="S170" s="17" t="str">
        <f>IF(R170="","",VLOOKUP(R170,CUSTOMS!$E$3:$N$796,2,FALSE))</f>
        <v>9505900000</v>
      </c>
      <c r="T170" s="17" t="str">
        <f>IF(R170="","",VLOOKUP(R170,CUSTOMS!$E$3:$N$796,3,FALSE))</f>
        <v>复活节装饰品</v>
      </c>
      <c r="U170" s="18">
        <f t="shared" si="32"/>
        <v>1.5</v>
      </c>
      <c r="V170" s="18" t="str">
        <f>IF(R170="","",VLOOKUP(R170,CUSTOMS!$E$3:$N$796,5,FALSE))</f>
        <v>千克</v>
      </c>
      <c r="W170" s="32">
        <f>IF(R170="","",VLOOKUP(R170,CUSTOMS!$E$3:$N$796,6,FALSE))</f>
        <v>5.5</v>
      </c>
      <c r="X170" s="32">
        <f t="shared" si="33"/>
        <v>8.25000000000001</v>
      </c>
      <c r="Y170" s="18" t="str">
        <f>IF(R170="","",VLOOKUP(R170,CUSTOMS!$E$3:$N$796,8,FALSE))</f>
        <v>美元</v>
      </c>
      <c r="Z170" s="18" t="str">
        <f>IF(R170="","",VLOOKUP(R170,CUSTOMS!$E$3:$N$796,9,FALSE))</f>
        <v>中国</v>
      </c>
      <c r="AA170" s="18" t="str">
        <f>IF(R170="","",VLOOKUP(R170,CUSTOMS!$E$3:$N$796,10,FALSE))</f>
        <v>美国</v>
      </c>
      <c r="AB170" s="32">
        <f>IF(R170="","",VLOOKUP(G170,WMS!$E$3:$T$487,15,FALSE))</f>
        <v>0.0138888888888889</v>
      </c>
      <c r="AC170" s="32">
        <f t="shared" si="34"/>
        <v>1.5</v>
      </c>
      <c r="AD170" s="32" t="str">
        <f>IF(S170="","",VLOOKUP(S170,海关监管条件!$A$1:$B$2000,2,FALSE))</f>
        <v>无 </v>
      </c>
    </row>
    <row r="171" spans="1:30">
      <c r="A171" s="2">
        <v>43494</v>
      </c>
      <c r="B171" s="2">
        <v>43495</v>
      </c>
      <c r="C171" s="2" t="s">
        <v>4977</v>
      </c>
      <c r="D171" s="19" t="s">
        <v>813</v>
      </c>
      <c r="E171" s="19" t="s">
        <v>3756</v>
      </c>
      <c r="F171" s="19">
        <v>42716433</v>
      </c>
      <c r="G171" s="17" t="str">
        <f t="shared" si="28"/>
        <v>KG-ARI-1902-00108-02584/42716433</v>
      </c>
      <c r="H171" s="18">
        <f>IF(G171="","",VLOOKUP(G171,WMS!$E$3:$Q$487,7,FALSE))</f>
        <v>12</v>
      </c>
      <c r="I171" s="18">
        <f>IF(G171="","",VLOOKUP(G171,WMS!$E$3:$Q$487,8,FALSE))</f>
        <v>1.6</v>
      </c>
      <c r="J171" s="18">
        <f>IF(G171="","",VLOOKUP(G171,WMS!$E$3:$Q$487,13,FALSE))</f>
        <v>0.026</v>
      </c>
      <c r="K171" s="25" t="b">
        <f t="shared" si="29"/>
        <v>1</v>
      </c>
      <c r="L171" s="7">
        <v>3</v>
      </c>
      <c r="M171" s="26">
        <f>IF(G171="","",VLOOKUP(G171,WMS!$E$3:$U$487,7,0)*L171)</f>
        <v>36</v>
      </c>
      <c r="N171" s="27" t="str">
        <f>IF(G171="","",VLOOKUP(G171,WMS!$E$3:$U$487,17,0))</f>
        <v>A22-103</v>
      </c>
      <c r="O171" s="28">
        <f t="shared" si="30"/>
        <v>4.8</v>
      </c>
      <c r="P171" s="28">
        <f t="shared" si="31"/>
        <v>0.078</v>
      </c>
      <c r="Q171" s="25" t="str">
        <f>IF(G171="","",VLOOKUP(G171,WMS!$E$3:$G$487,2,FALSE))</f>
        <v>KAS19012501</v>
      </c>
      <c r="R171" s="25" t="str">
        <f>IF(G171="","",VLOOKUP(G171,WMS!$E$3:$G$487,3,FALSE))</f>
        <v>KAS1901250101</v>
      </c>
      <c r="S171" s="17" t="str">
        <f>IF(R171="","",VLOOKUP(R171,CUSTOMS!$E$3:$N$796,2,FALSE))</f>
        <v>9505900000</v>
      </c>
      <c r="T171" s="17" t="str">
        <f>IF(R171="","",VLOOKUP(R171,CUSTOMS!$E$3:$N$796,3,FALSE))</f>
        <v>复活节装饰品</v>
      </c>
      <c r="U171" s="18">
        <f t="shared" si="32"/>
        <v>1.71428571428571</v>
      </c>
      <c r="V171" s="18" t="str">
        <f>IF(R171="","",VLOOKUP(R171,CUSTOMS!$E$3:$N$796,5,FALSE))</f>
        <v>千克</v>
      </c>
      <c r="W171" s="32">
        <f>IF(R171="","",VLOOKUP(R171,CUSTOMS!$E$3:$N$796,6,FALSE))</f>
        <v>5.5</v>
      </c>
      <c r="X171" s="32">
        <f t="shared" si="33"/>
        <v>9.42857142857143</v>
      </c>
      <c r="Y171" s="18" t="str">
        <f>IF(R171="","",VLOOKUP(R171,CUSTOMS!$E$3:$N$796,8,FALSE))</f>
        <v>美元</v>
      </c>
      <c r="Z171" s="18" t="str">
        <f>IF(R171="","",VLOOKUP(R171,CUSTOMS!$E$3:$N$796,9,FALSE))</f>
        <v>中国</v>
      </c>
      <c r="AA171" s="18" t="str">
        <f>IF(R171="","",VLOOKUP(R171,CUSTOMS!$E$3:$N$796,10,FALSE))</f>
        <v>美国</v>
      </c>
      <c r="AB171" s="32">
        <f>IF(R171="","",VLOOKUP(G171,WMS!$E$3:$T$487,15,FALSE))</f>
        <v>0.0476190476190476</v>
      </c>
      <c r="AC171" s="32">
        <f t="shared" si="34"/>
        <v>1.71428571428571</v>
      </c>
      <c r="AD171" s="32" t="str">
        <f>IF(S171="","",VLOOKUP(S171,海关监管条件!$A$1:$B$2000,2,FALSE))</f>
        <v>无 </v>
      </c>
    </row>
    <row r="172" spans="1:30">
      <c r="A172" s="2">
        <v>43494</v>
      </c>
      <c r="B172" s="2">
        <v>43495</v>
      </c>
      <c r="C172" s="2" t="s">
        <v>4977</v>
      </c>
      <c r="D172" s="19" t="s">
        <v>813</v>
      </c>
      <c r="E172" s="19" t="s">
        <v>3756</v>
      </c>
      <c r="F172" s="19">
        <v>42716457</v>
      </c>
      <c r="G172" s="17" t="str">
        <f t="shared" si="28"/>
        <v>KG-ARI-1902-00108-02584/42716457</v>
      </c>
      <c r="H172" s="18">
        <f>IF(G172="","",VLOOKUP(G172,WMS!$E$3:$Q$487,7,FALSE))</f>
        <v>24</v>
      </c>
      <c r="I172" s="18">
        <f>IF(G172="","",VLOOKUP(G172,WMS!$E$3:$Q$487,8,FALSE))</f>
        <v>1.3</v>
      </c>
      <c r="J172" s="18">
        <f>IF(G172="","",VLOOKUP(G172,WMS!$E$3:$Q$487,13,FALSE))</f>
        <v>0.021</v>
      </c>
      <c r="K172" s="25" t="b">
        <f t="shared" si="29"/>
        <v>1</v>
      </c>
      <c r="L172" s="7">
        <v>3</v>
      </c>
      <c r="M172" s="26">
        <f>IF(G172="","",VLOOKUP(G172,WMS!$E$3:$U$487,7,0)*L172)</f>
        <v>72</v>
      </c>
      <c r="N172" s="27" t="str">
        <f>IF(G172="","",VLOOKUP(G172,WMS!$E$3:$U$487,17,0))</f>
        <v>A22-103</v>
      </c>
      <c r="O172" s="28">
        <f t="shared" si="30"/>
        <v>3.9</v>
      </c>
      <c r="P172" s="28">
        <f t="shared" si="31"/>
        <v>0.063</v>
      </c>
      <c r="Q172" s="25" t="str">
        <f>IF(G172="","",VLOOKUP(G172,WMS!$E$3:$G$487,2,FALSE))</f>
        <v>KAS19012501</v>
      </c>
      <c r="R172" s="25" t="str">
        <f>IF(G172="","",VLOOKUP(G172,WMS!$E$3:$G$487,3,FALSE))</f>
        <v>KAS1901250101</v>
      </c>
      <c r="S172" s="17" t="str">
        <f>IF(R172="","",VLOOKUP(R172,CUSTOMS!$E$3:$N$796,2,FALSE))</f>
        <v>9505900000</v>
      </c>
      <c r="T172" s="17" t="str">
        <f>IF(R172="","",VLOOKUP(R172,CUSTOMS!$E$3:$N$796,3,FALSE))</f>
        <v>复活节装饰品</v>
      </c>
      <c r="U172" s="18">
        <f t="shared" si="32"/>
        <v>2.57142857142857</v>
      </c>
      <c r="V172" s="18" t="str">
        <f>IF(R172="","",VLOOKUP(R172,CUSTOMS!$E$3:$N$796,5,FALSE))</f>
        <v>千克</v>
      </c>
      <c r="W172" s="32">
        <f>IF(R172="","",VLOOKUP(R172,CUSTOMS!$E$3:$N$796,6,FALSE))</f>
        <v>5.5</v>
      </c>
      <c r="X172" s="32">
        <f t="shared" si="33"/>
        <v>14.1428571428571</v>
      </c>
      <c r="Y172" s="18" t="str">
        <f>IF(R172="","",VLOOKUP(R172,CUSTOMS!$E$3:$N$796,8,FALSE))</f>
        <v>美元</v>
      </c>
      <c r="Z172" s="18" t="str">
        <f>IF(R172="","",VLOOKUP(R172,CUSTOMS!$E$3:$N$796,9,FALSE))</f>
        <v>中国</v>
      </c>
      <c r="AA172" s="18" t="str">
        <f>IF(R172="","",VLOOKUP(R172,CUSTOMS!$E$3:$N$796,10,FALSE))</f>
        <v>美国</v>
      </c>
      <c r="AB172" s="32">
        <f>IF(R172="","",VLOOKUP(G172,WMS!$E$3:$T$487,15,FALSE))</f>
        <v>0.0357142857142857</v>
      </c>
      <c r="AC172" s="32">
        <f t="shared" si="34"/>
        <v>2.57142857142857</v>
      </c>
      <c r="AD172" s="32" t="str">
        <f>IF(S172="","",VLOOKUP(S172,海关监管条件!$A$1:$B$2000,2,FALSE))</f>
        <v>无 </v>
      </c>
    </row>
    <row r="173" spans="1:30">
      <c r="A173" s="2">
        <v>43494</v>
      </c>
      <c r="B173" s="2">
        <v>43495</v>
      </c>
      <c r="C173" s="2" t="s">
        <v>4977</v>
      </c>
      <c r="D173" s="19" t="s">
        <v>813</v>
      </c>
      <c r="E173" s="19" t="s">
        <v>3756</v>
      </c>
      <c r="F173" s="19">
        <v>42716471</v>
      </c>
      <c r="G173" s="17" t="str">
        <f t="shared" si="28"/>
        <v>KG-ARI-1902-00108-02584/42716471</v>
      </c>
      <c r="H173" s="18">
        <f>IF(G173="","",VLOOKUP(G173,WMS!$E$3:$Q$487,7,FALSE))</f>
        <v>24</v>
      </c>
      <c r="I173" s="18">
        <f>IF(G173="","",VLOOKUP(G173,WMS!$E$3:$Q$487,8,FALSE))</f>
        <v>2</v>
      </c>
      <c r="J173" s="18">
        <f>IF(G173="","",VLOOKUP(G173,WMS!$E$3:$Q$487,13,FALSE))</f>
        <v>0.05</v>
      </c>
      <c r="K173" s="25" t="b">
        <f t="shared" si="29"/>
        <v>1</v>
      </c>
      <c r="L173" s="7">
        <v>3</v>
      </c>
      <c r="M173" s="26">
        <f>IF(G173="","",VLOOKUP(G173,WMS!$E$3:$U$487,7,0)*L173)</f>
        <v>72</v>
      </c>
      <c r="N173" s="27" t="str">
        <f>IF(G173="","",VLOOKUP(G173,WMS!$E$3:$U$487,17,0))</f>
        <v>A22-102</v>
      </c>
      <c r="O173" s="28">
        <f t="shared" si="30"/>
        <v>6</v>
      </c>
      <c r="P173" s="28">
        <f t="shared" si="31"/>
        <v>0.15</v>
      </c>
      <c r="Q173" s="25" t="str">
        <f>IF(G173="","",VLOOKUP(G173,WMS!$E$3:$G$487,2,FALSE))</f>
        <v>KAS19012501</v>
      </c>
      <c r="R173" s="25" t="str">
        <f>IF(G173="","",VLOOKUP(G173,WMS!$E$3:$G$487,3,FALSE))</f>
        <v>KAS1901250101</v>
      </c>
      <c r="S173" s="17" t="str">
        <f>IF(R173="","",VLOOKUP(R173,CUSTOMS!$E$3:$N$796,2,FALSE))</f>
        <v>9505900000</v>
      </c>
      <c r="T173" s="17" t="str">
        <f>IF(R173="","",VLOOKUP(R173,CUSTOMS!$E$3:$N$796,3,FALSE))</f>
        <v>复活节装饰品</v>
      </c>
      <c r="U173" s="18">
        <f t="shared" si="32"/>
        <v>4.28571428571428</v>
      </c>
      <c r="V173" s="18" t="str">
        <f>IF(R173="","",VLOOKUP(R173,CUSTOMS!$E$3:$N$796,5,FALSE))</f>
        <v>千克</v>
      </c>
      <c r="W173" s="32">
        <f>IF(R173="","",VLOOKUP(R173,CUSTOMS!$E$3:$N$796,6,FALSE))</f>
        <v>5.5</v>
      </c>
      <c r="X173" s="32">
        <f t="shared" si="33"/>
        <v>23.5714285714286</v>
      </c>
      <c r="Y173" s="18" t="str">
        <f>IF(R173="","",VLOOKUP(R173,CUSTOMS!$E$3:$N$796,8,FALSE))</f>
        <v>美元</v>
      </c>
      <c r="Z173" s="18" t="str">
        <f>IF(R173="","",VLOOKUP(R173,CUSTOMS!$E$3:$N$796,9,FALSE))</f>
        <v>中国</v>
      </c>
      <c r="AA173" s="18" t="str">
        <f>IF(R173="","",VLOOKUP(R173,CUSTOMS!$E$3:$N$796,10,FALSE))</f>
        <v>美国</v>
      </c>
      <c r="AB173" s="32">
        <f>IF(R173="","",VLOOKUP(G173,WMS!$E$3:$T$487,15,FALSE))</f>
        <v>0.0595238095238095</v>
      </c>
      <c r="AC173" s="32">
        <f t="shared" si="34"/>
        <v>4.28571428571428</v>
      </c>
      <c r="AD173" s="32" t="str">
        <f>IF(S173="","",VLOOKUP(S173,海关监管条件!$A$1:$B$2000,2,FALSE))</f>
        <v>无 </v>
      </c>
    </row>
    <row r="174" spans="1:30">
      <c r="A174" s="2">
        <v>43494</v>
      </c>
      <c r="B174" s="2">
        <v>43495</v>
      </c>
      <c r="C174" s="2" t="s">
        <v>4977</v>
      </c>
      <c r="D174" s="19" t="s">
        <v>813</v>
      </c>
      <c r="E174" s="19" t="s">
        <v>3756</v>
      </c>
      <c r="F174" s="19">
        <v>42716600</v>
      </c>
      <c r="G174" s="17" t="str">
        <f t="shared" si="28"/>
        <v>KG-ARI-1902-00108-02584/42716600</v>
      </c>
      <c r="H174" s="18">
        <f>IF(G174="","",VLOOKUP(G174,WMS!$E$3:$Q$487,7,FALSE))</f>
        <v>12</v>
      </c>
      <c r="I174" s="18">
        <f>IF(G174="","",VLOOKUP(G174,WMS!$E$3:$Q$487,8,FALSE))</f>
        <v>1.1</v>
      </c>
      <c r="J174" s="18">
        <f>IF(G174="","",VLOOKUP(G174,WMS!$E$3:$Q$487,13,FALSE))</f>
        <v>0.041</v>
      </c>
      <c r="K174" s="25" t="b">
        <f t="shared" si="29"/>
        <v>1</v>
      </c>
      <c r="L174" s="7">
        <v>3</v>
      </c>
      <c r="M174" s="26">
        <f>IF(G174="","",VLOOKUP(G174,WMS!$E$3:$U$487,7,0)*L174)</f>
        <v>36</v>
      </c>
      <c r="N174" s="27" t="str">
        <f>IF(G174="","",VLOOKUP(G174,WMS!$E$3:$U$487,17,0))</f>
        <v>A22-103</v>
      </c>
      <c r="O174" s="28">
        <f t="shared" si="30"/>
        <v>3.3</v>
      </c>
      <c r="P174" s="28">
        <f t="shared" si="31"/>
        <v>0.123</v>
      </c>
      <c r="Q174" s="25" t="str">
        <f>IF(G174="","",VLOOKUP(G174,WMS!$E$3:$G$487,2,FALSE))</f>
        <v>KAS19012501</v>
      </c>
      <c r="R174" s="25" t="str">
        <f>IF(G174="","",VLOOKUP(G174,WMS!$E$3:$G$487,3,FALSE))</f>
        <v>KAS1901250101</v>
      </c>
      <c r="S174" s="17" t="str">
        <f>IF(R174="","",VLOOKUP(R174,CUSTOMS!$E$3:$N$796,2,FALSE))</f>
        <v>9505900000</v>
      </c>
      <c r="T174" s="17" t="str">
        <f>IF(R174="","",VLOOKUP(R174,CUSTOMS!$E$3:$N$796,3,FALSE))</f>
        <v>复活节装饰品</v>
      </c>
      <c r="U174" s="18">
        <f t="shared" si="32"/>
        <v>1.2</v>
      </c>
      <c r="V174" s="18" t="str">
        <f>IF(R174="","",VLOOKUP(R174,CUSTOMS!$E$3:$N$796,5,FALSE))</f>
        <v>千克</v>
      </c>
      <c r="W174" s="32">
        <f>IF(R174="","",VLOOKUP(R174,CUSTOMS!$E$3:$N$796,6,FALSE))</f>
        <v>5.5</v>
      </c>
      <c r="X174" s="32">
        <f t="shared" si="33"/>
        <v>6.59999999999999</v>
      </c>
      <c r="Y174" s="18" t="str">
        <f>IF(R174="","",VLOOKUP(R174,CUSTOMS!$E$3:$N$796,8,FALSE))</f>
        <v>美元</v>
      </c>
      <c r="Z174" s="18" t="str">
        <f>IF(R174="","",VLOOKUP(R174,CUSTOMS!$E$3:$N$796,9,FALSE))</f>
        <v>中国</v>
      </c>
      <c r="AA174" s="18" t="str">
        <f>IF(R174="","",VLOOKUP(R174,CUSTOMS!$E$3:$N$796,10,FALSE))</f>
        <v>美国</v>
      </c>
      <c r="AB174" s="32">
        <f>IF(R174="","",VLOOKUP(G174,WMS!$E$3:$T$487,15,FALSE))</f>
        <v>0.0333333333333333</v>
      </c>
      <c r="AC174" s="32">
        <f t="shared" si="34"/>
        <v>1.2</v>
      </c>
      <c r="AD174" s="32" t="str">
        <f>IF(S174="","",VLOOKUP(S174,海关监管条件!$A$1:$B$2000,2,FALSE))</f>
        <v>无 </v>
      </c>
    </row>
    <row r="175" spans="1:30">
      <c r="A175" s="2">
        <v>43494</v>
      </c>
      <c r="B175" s="2">
        <v>43495</v>
      </c>
      <c r="C175" s="2" t="s">
        <v>4977</v>
      </c>
      <c r="D175" s="19" t="s">
        <v>813</v>
      </c>
      <c r="E175" s="19" t="s">
        <v>3756</v>
      </c>
      <c r="F175" s="19">
        <v>42716679</v>
      </c>
      <c r="G175" s="17" t="str">
        <f t="shared" si="28"/>
        <v>KG-ARI-1902-00108-02584/42716679</v>
      </c>
      <c r="H175" s="18">
        <f>IF(G175="","",VLOOKUP(G175,WMS!$E$3:$Q$487,7,FALSE))</f>
        <v>6</v>
      </c>
      <c r="I175" s="18">
        <f>IF(G175="","",VLOOKUP(G175,WMS!$E$3:$Q$487,8,FALSE))</f>
        <v>1.8</v>
      </c>
      <c r="J175" s="18">
        <f>IF(G175="","",VLOOKUP(G175,WMS!$E$3:$Q$487,13,FALSE))</f>
        <v>0.034</v>
      </c>
      <c r="K175" s="25" t="b">
        <f t="shared" si="29"/>
        <v>1</v>
      </c>
      <c r="L175" s="7">
        <v>3</v>
      </c>
      <c r="M175" s="26">
        <f>IF(G175="","",VLOOKUP(G175,WMS!$E$3:$U$487,7,0)*L175)</f>
        <v>18</v>
      </c>
      <c r="N175" s="27" t="str">
        <f>IF(G175="","",VLOOKUP(G175,WMS!$E$3:$U$487,17,0))</f>
        <v>A22-103</v>
      </c>
      <c r="O175" s="28">
        <f t="shared" si="30"/>
        <v>5.4</v>
      </c>
      <c r="P175" s="28">
        <f t="shared" si="31"/>
        <v>0.102</v>
      </c>
      <c r="Q175" s="25" t="str">
        <f>IF(G175="","",VLOOKUP(G175,WMS!$E$3:$G$487,2,FALSE))</f>
        <v>KAS19012501</v>
      </c>
      <c r="R175" s="25" t="str">
        <f>IF(G175="","",VLOOKUP(G175,WMS!$E$3:$G$487,3,FALSE))</f>
        <v>KAS1901250101</v>
      </c>
      <c r="S175" s="17" t="str">
        <f>IF(R175="","",VLOOKUP(R175,CUSTOMS!$E$3:$N$796,2,FALSE))</f>
        <v>9505900000</v>
      </c>
      <c r="T175" s="17" t="str">
        <f>IF(R175="","",VLOOKUP(R175,CUSTOMS!$E$3:$N$796,3,FALSE))</f>
        <v>复活节装饰品</v>
      </c>
      <c r="U175" s="18">
        <f t="shared" si="32"/>
        <v>4.19999999999999</v>
      </c>
      <c r="V175" s="18" t="str">
        <f>IF(R175="","",VLOOKUP(R175,CUSTOMS!$E$3:$N$796,5,FALSE))</f>
        <v>千克</v>
      </c>
      <c r="W175" s="32">
        <f>IF(R175="","",VLOOKUP(R175,CUSTOMS!$E$3:$N$796,6,FALSE))</f>
        <v>5.5</v>
      </c>
      <c r="X175" s="32">
        <f t="shared" si="33"/>
        <v>23.1</v>
      </c>
      <c r="Y175" s="18" t="str">
        <f>IF(R175="","",VLOOKUP(R175,CUSTOMS!$E$3:$N$796,8,FALSE))</f>
        <v>美元</v>
      </c>
      <c r="Z175" s="18" t="str">
        <f>IF(R175="","",VLOOKUP(R175,CUSTOMS!$E$3:$N$796,9,FALSE))</f>
        <v>中国</v>
      </c>
      <c r="AA175" s="18" t="str">
        <f>IF(R175="","",VLOOKUP(R175,CUSTOMS!$E$3:$N$796,10,FALSE))</f>
        <v>美国</v>
      </c>
      <c r="AB175" s="32">
        <f>IF(R175="","",VLOOKUP(G175,WMS!$E$3:$T$487,15,FALSE))</f>
        <v>0.233333333333333</v>
      </c>
      <c r="AC175" s="32">
        <f t="shared" si="34"/>
        <v>4.19999999999999</v>
      </c>
      <c r="AD175" s="32" t="str">
        <f>IF(S175="","",VLOOKUP(S175,海关监管条件!$A$1:$B$2000,2,FALSE))</f>
        <v>无 </v>
      </c>
    </row>
    <row r="176" spans="1:30">
      <c r="A176" s="2">
        <v>43494</v>
      </c>
      <c r="B176" s="2">
        <v>43495</v>
      </c>
      <c r="C176" s="2" t="s">
        <v>4977</v>
      </c>
      <c r="D176" s="19" t="s">
        <v>813</v>
      </c>
      <c r="E176" s="19" t="s">
        <v>3756</v>
      </c>
      <c r="F176" s="19">
        <v>42716686</v>
      </c>
      <c r="G176" s="17" t="str">
        <f t="shared" si="28"/>
        <v>KG-ARI-1902-00108-02584/42716686</v>
      </c>
      <c r="H176" s="18">
        <f>IF(G176="","",VLOOKUP(G176,WMS!$E$3:$Q$487,7,FALSE))</f>
        <v>6</v>
      </c>
      <c r="I176" s="18">
        <f>IF(G176="","",VLOOKUP(G176,WMS!$E$3:$Q$487,8,FALSE))</f>
        <v>2.2</v>
      </c>
      <c r="J176" s="18">
        <f>IF(G176="","",VLOOKUP(G176,WMS!$E$3:$Q$487,13,FALSE))</f>
        <v>0.054</v>
      </c>
      <c r="K176" s="25" t="b">
        <f t="shared" si="29"/>
        <v>1</v>
      </c>
      <c r="L176" s="7">
        <v>3</v>
      </c>
      <c r="M176" s="26">
        <f>IF(G176="","",VLOOKUP(G176,WMS!$E$3:$U$487,7,0)*L176)</f>
        <v>18</v>
      </c>
      <c r="N176" s="27" t="str">
        <f>IF(G176="","",VLOOKUP(G176,WMS!$E$3:$U$487,17,0))</f>
        <v>A22-102</v>
      </c>
      <c r="O176" s="28">
        <f t="shared" si="30"/>
        <v>6.6</v>
      </c>
      <c r="P176" s="28">
        <f t="shared" si="31"/>
        <v>0.162</v>
      </c>
      <c r="Q176" s="25" t="str">
        <f>IF(G176="","",VLOOKUP(G176,WMS!$E$3:$G$487,2,FALSE))</f>
        <v>KAS19012501</v>
      </c>
      <c r="R176" s="25" t="str">
        <f>IF(G176="","",VLOOKUP(G176,WMS!$E$3:$G$487,3,FALSE))</f>
        <v>KAS1901250101</v>
      </c>
      <c r="S176" s="17" t="str">
        <f>IF(R176="","",VLOOKUP(R176,CUSTOMS!$E$3:$N$796,2,FALSE))</f>
        <v>9505900000</v>
      </c>
      <c r="T176" s="17" t="str">
        <f>IF(R176="","",VLOOKUP(R176,CUSTOMS!$E$3:$N$796,3,FALSE))</f>
        <v>复活节装饰品</v>
      </c>
      <c r="U176" s="18">
        <f t="shared" si="32"/>
        <v>4.19999999999999</v>
      </c>
      <c r="V176" s="18" t="str">
        <f>IF(R176="","",VLOOKUP(R176,CUSTOMS!$E$3:$N$796,5,FALSE))</f>
        <v>千克</v>
      </c>
      <c r="W176" s="32">
        <f>IF(R176="","",VLOOKUP(R176,CUSTOMS!$E$3:$N$796,6,FALSE))</f>
        <v>5.5</v>
      </c>
      <c r="X176" s="32">
        <f t="shared" si="33"/>
        <v>23.1</v>
      </c>
      <c r="Y176" s="18" t="str">
        <f>IF(R176="","",VLOOKUP(R176,CUSTOMS!$E$3:$N$796,8,FALSE))</f>
        <v>美元</v>
      </c>
      <c r="Z176" s="18" t="str">
        <f>IF(R176="","",VLOOKUP(R176,CUSTOMS!$E$3:$N$796,9,FALSE))</f>
        <v>中国</v>
      </c>
      <c r="AA176" s="18" t="str">
        <f>IF(R176="","",VLOOKUP(R176,CUSTOMS!$E$3:$N$796,10,FALSE))</f>
        <v>美国</v>
      </c>
      <c r="AB176" s="32">
        <f>IF(R176="","",VLOOKUP(G176,WMS!$E$3:$T$487,15,FALSE))</f>
        <v>0.233333333333333</v>
      </c>
      <c r="AC176" s="32">
        <f t="shared" si="34"/>
        <v>4.19999999999999</v>
      </c>
      <c r="AD176" s="32" t="str">
        <f>IF(S176="","",VLOOKUP(S176,海关监管条件!$A$1:$B$2000,2,FALSE))</f>
        <v>无 </v>
      </c>
    </row>
    <row r="177" spans="1:30">
      <c r="A177" s="2">
        <v>43494</v>
      </c>
      <c r="B177" s="2">
        <v>43495</v>
      </c>
      <c r="C177" s="2" t="s">
        <v>4977</v>
      </c>
      <c r="D177" s="19" t="s">
        <v>813</v>
      </c>
      <c r="E177" s="19" t="s">
        <v>3756</v>
      </c>
      <c r="F177" s="19">
        <v>42716693</v>
      </c>
      <c r="G177" s="17" t="str">
        <f t="shared" si="28"/>
        <v>KG-ARI-1902-00108-02584/42716693</v>
      </c>
      <c r="H177" s="18">
        <f>IF(G177="","",VLOOKUP(G177,WMS!$E$3:$Q$487,7,FALSE))</f>
        <v>12</v>
      </c>
      <c r="I177" s="18">
        <f>IF(G177="","",VLOOKUP(G177,WMS!$E$3:$Q$487,8,FALSE))</f>
        <v>1.3</v>
      </c>
      <c r="J177" s="18">
        <f>IF(G177="","",VLOOKUP(G177,WMS!$E$3:$Q$487,13,FALSE))</f>
        <v>0.049</v>
      </c>
      <c r="K177" s="25" t="b">
        <f t="shared" si="29"/>
        <v>1</v>
      </c>
      <c r="L177" s="7">
        <v>3</v>
      </c>
      <c r="M177" s="26">
        <f>IF(G177="","",VLOOKUP(G177,WMS!$E$3:$U$487,7,0)*L177)</f>
        <v>36</v>
      </c>
      <c r="N177" s="27" t="str">
        <f>IF(G177="","",VLOOKUP(G177,WMS!$E$3:$U$487,17,0))</f>
        <v>A22-102</v>
      </c>
      <c r="O177" s="28">
        <f t="shared" si="30"/>
        <v>3.9</v>
      </c>
      <c r="P177" s="28">
        <f t="shared" si="31"/>
        <v>0.147</v>
      </c>
      <c r="Q177" s="25" t="str">
        <f>IF(G177="","",VLOOKUP(G177,WMS!$E$3:$G$487,2,FALSE))</f>
        <v>KAS19012501</v>
      </c>
      <c r="R177" s="25" t="str">
        <f>IF(G177="","",VLOOKUP(G177,WMS!$E$3:$G$487,3,FALSE))</f>
        <v>KAS1901250101</v>
      </c>
      <c r="S177" s="17" t="str">
        <f>IF(R177="","",VLOOKUP(R177,CUSTOMS!$E$3:$N$796,2,FALSE))</f>
        <v>9505900000</v>
      </c>
      <c r="T177" s="17" t="str">
        <f>IF(R177="","",VLOOKUP(R177,CUSTOMS!$E$3:$N$796,3,FALSE))</f>
        <v>复活节装饰品</v>
      </c>
      <c r="U177" s="18">
        <f t="shared" si="32"/>
        <v>1.8</v>
      </c>
      <c r="V177" s="18" t="str">
        <f>IF(R177="","",VLOOKUP(R177,CUSTOMS!$E$3:$N$796,5,FALSE))</f>
        <v>千克</v>
      </c>
      <c r="W177" s="32">
        <f>IF(R177="","",VLOOKUP(R177,CUSTOMS!$E$3:$N$796,6,FALSE))</f>
        <v>5.5</v>
      </c>
      <c r="X177" s="32">
        <f t="shared" si="33"/>
        <v>9.9</v>
      </c>
      <c r="Y177" s="18" t="str">
        <f>IF(R177="","",VLOOKUP(R177,CUSTOMS!$E$3:$N$796,8,FALSE))</f>
        <v>美元</v>
      </c>
      <c r="Z177" s="18" t="str">
        <f>IF(R177="","",VLOOKUP(R177,CUSTOMS!$E$3:$N$796,9,FALSE))</f>
        <v>中国</v>
      </c>
      <c r="AA177" s="18" t="str">
        <f>IF(R177="","",VLOOKUP(R177,CUSTOMS!$E$3:$N$796,10,FALSE))</f>
        <v>美国</v>
      </c>
      <c r="AB177" s="32">
        <f>IF(R177="","",VLOOKUP(G177,WMS!$E$3:$T$487,15,FALSE))</f>
        <v>0.05</v>
      </c>
      <c r="AC177" s="32">
        <f t="shared" si="34"/>
        <v>1.8</v>
      </c>
      <c r="AD177" s="32" t="str">
        <f>IF(S177="","",VLOOKUP(S177,海关监管条件!$A$1:$B$2000,2,FALSE))</f>
        <v>无 </v>
      </c>
    </row>
    <row r="178" spans="1:30">
      <c r="A178" s="2">
        <v>43494</v>
      </c>
      <c r="B178" s="2">
        <v>43495</v>
      </c>
      <c r="C178" s="2" t="s">
        <v>4977</v>
      </c>
      <c r="D178" s="19" t="s">
        <v>813</v>
      </c>
      <c r="E178" s="19" t="s">
        <v>3756</v>
      </c>
      <c r="F178" s="19">
        <v>42716716</v>
      </c>
      <c r="G178" s="17" t="str">
        <f t="shared" si="28"/>
        <v>KG-ARI-1902-00108-02584/42716716</v>
      </c>
      <c r="H178" s="18">
        <f>IF(G178="","",VLOOKUP(G178,WMS!$E$3:$Q$487,7,FALSE))</f>
        <v>4</v>
      </c>
      <c r="I178" s="18">
        <f>IF(G178="","",VLOOKUP(G178,WMS!$E$3:$Q$487,8,FALSE))</f>
        <v>0.8</v>
      </c>
      <c r="J178" s="18">
        <f>IF(G178="","",VLOOKUP(G178,WMS!$E$3:$Q$487,13,FALSE))</f>
        <v>0.014</v>
      </c>
      <c r="K178" s="25" t="b">
        <f t="shared" si="29"/>
        <v>1</v>
      </c>
      <c r="L178" s="7">
        <v>3</v>
      </c>
      <c r="M178" s="26">
        <f>IF(G178="","",VLOOKUP(G178,WMS!$E$3:$U$487,7,0)*L178)</f>
        <v>12</v>
      </c>
      <c r="N178" s="27" t="str">
        <f>IF(G178="","",VLOOKUP(G178,WMS!$E$3:$U$487,17,0))</f>
        <v>A22-103</v>
      </c>
      <c r="O178" s="28">
        <f t="shared" si="30"/>
        <v>2.4</v>
      </c>
      <c r="P178" s="28">
        <f t="shared" si="31"/>
        <v>0.042</v>
      </c>
      <c r="Q178" s="25" t="str">
        <f>IF(G178="","",VLOOKUP(G178,WMS!$E$3:$G$487,2,FALSE))</f>
        <v>KAS19012501</v>
      </c>
      <c r="R178" s="25" t="str">
        <f>IF(G178="","",VLOOKUP(G178,WMS!$E$3:$G$487,3,FALSE))</f>
        <v>KAS1901250101</v>
      </c>
      <c r="S178" s="17" t="str">
        <f>IF(R178="","",VLOOKUP(R178,CUSTOMS!$E$3:$N$796,2,FALSE))</f>
        <v>9505900000</v>
      </c>
      <c r="T178" s="17" t="str">
        <f>IF(R178="","",VLOOKUP(R178,CUSTOMS!$E$3:$N$796,3,FALSE))</f>
        <v>复活节装饰品</v>
      </c>
      <c r="U178" s="18">
        <f t="shared" si="32"/>
        <v>1.2</v>
      </c>
      <c r="V178" s="18" t="str">
        <f>IF(R178="","",VLOOKUP(R178,CUSTOMS!$E$3:$N$796,5,FALSE))</f>
        <v>千克</v>
      </c>
      <c r="W178" s="32">
        <f>IF(R178="","",VLOOKUP(R178,CUSTOMS!$E$3:$N$796,6,FALSE))</f>
        <v>5.5</v>
      </c>
      <c r="X178" s="32">
        <f t="shared" si="33"/>
        <v>6.6</v>
      </c>
      <c r="Y178" s="18" t="str">
        <f>IF(R178="","",VLOOKUP(R178,CUSTOMS!$E$3:$N$796,8,FALSE))</f>
        <v>美元</v>
      </c>
      <c r="Z178" s="18" t="str">
        <f>IF(R178="","",VLOOKUP(R178,CUSTOMS!$E$3:$N$796,9,FALSE))</f>
        <v>中国</v>
      </c>
      <c r="AA178" s="18" t="str">
        <f>IF(R178="","",VLOOKUP(R178,CUSTOMS!$E$3:$N$796,10,FALSE))</f>
        <v>美国</v>
      </c>
      <c r="AB178" s="32">
        <f>IF(R178="","",VLOOKUP(G178,WMS!$E$3:$T$487,15,FALSE))</f>
        <v>0.1</v>
      </c>
      <c r="AC178" s="32">
        <f t="shared" si="34"/>
        <v>1.2</v>
      </c>
      <c r="AD178" s="32" t="str">
        <f>IF(S178="","",VLOOKUP(S178,海关监管条件!$A$1:$B$2000,2,FALSE))</f>
        <v>无 </v>
      </c>
    </row>
    <row r="179" spans="1:30">
      <c r="A179" s="2">
        <v>43494</v>
      </c>
      <c r="B179" s="2">
        <v>43495</v>
      </c>
      <c r="C179" s="2" t="s">
        <v>4977</v>
      </c>
      <c r="D179" s="19" t="s">
        <v>813</v>
      </c>
      <c r="E179" s="19" t="s">
        <v>3756</v>
      </c>
      <c r="F179" s="19">
        <v>42719663</v>
      </c>
      <c r="G179" s="17" t="str">
        <f t="shared" si="28"/>
        <v>KG-ARI-1902-00108-02584/42719663</v>
      </c>
      <c r="H179" s="18">
        <f>IF(G179="","",VLOOKUP(G179,WMS!$E$3:$Q$487,7,FALSE))</f>
        <v>20</v>
      </c>
      <c r="I179" s="18">
        <f>IF(G179="","",VLOOKUP(G179,WMS!$E$3:$Q$487,8,FALSE))</f>
        <v>1.6</v>
      </c>
      <c r="J179" s="18">
        <f>IF(G179="","",VLOOKUP(G179,WMS!$E$3:$Q$487,13,FALSE))</f>
        <v>0.037</v>
      </c>
      <c r="K179" s="25" t="b">
        <f t="shared" si="29"/>
        <v>1</v>
      </c>
      <c r="L179" s="7">
        <v>3</v>
      </c>
      <c r="M179" s="26">
        <f>IF(G179="","",VLOOKUP(G179,WMS!$E$3:$U$487,7,0)*L179)</f>
        <v>60</v>
      </c>
      <c r="N179" s="27" t="str">
        <f>IF(G179="","",VLOOKUP(G179,WMS!$E$3:$U$487,17,0))</f>
        <v>A22-102</v>
      </c>
      <c r="O179" s="28">
        <f t="shared" si="30"/>
        <v>4.8</v>
      </c>
      <c r="P179" s="28">
        <f t="shared" si="31"/>
        <v>0.111</v>
      </c>
      <c r="Q179" s="25" t="str">
        <f>IF(G179="","",VLOOKUP(G179,WMS!$E$3:$G$487,2,FALSE))</f>
        <v>KAS19012501</v>
      </c>
      <c r="R179" s="25" t="str">
        <f>IF(G179="","",VLOOKUP(G179,WMS!$E$3:$G$487,3,FALSE))</f>
        <v>KAS1901250101</v>
      </c>
      <c r="S179" s="17" t="str">
        <f>IF(R179="","",VLOOKUP(R179,CUSTOMS!$E$3:$N$796,2,FALSE))</f>
        <v>9505900000</v>
      </c>
      <c r="T179" s="17" t="str">
        <f>IF(R179="","",VLOOKUP(R179,CUSTOMS!$E$3:$N$796,3,FALSE))</f>
        <v>复活节装饰品</v>
      </c>
      <c r="U179" s="18">
        <f t="shared" si="32"/>
        <v>3</v>
      </c>
      <c r="V179" s="18" t="str">
        <f>IF(R179="","",VLOOKUP(R179,CUSTOMS!$E$3:$N$796,5,FALSE))</f>
        <v>千克</v>
      </c>
      <c r="W179" s="32">
        <f>IF(R179="","",VLOOKUP(R179,CUSTOMS!$E$3:$N$796,6,FALSE))</f>
        <v>5.5</v>
      </c>
      <c r="X179" s="32">
        <f t="shared" si="33"/>
        <v>16.5</v>
      </c>
      <c r="Y179" s="18" t="str">
        <f>IF(R179="","",VLOOKUP(R179,CUSTOMS!$E$3:$N$796,8,FALSE))</f>
        <v>美元</v>
      </c>
      <c r="Z179" s="18" t="str">
        <f>IF(R179="","",VLOOKUP(R179,CUSTOMS!$E$3:$N$796,9,FALSE))</f>
        <v>中国</v>
      </c>
      <c r="AA179" s="18" t="str">
        <f>IF(R179="","",VLOOKUP(R179,CUSTOMS!$E$3:$N$796,10,FALSE))</f>
        <v>美国</v>
      </c>
      <c r="AB179" s="32">
        <f>IF(R179="","",VLOOKUP(G179,WMS!$E$3:$T$487,15,FALSE))</f>
        <v>0.05</v>
      </c>
      <c r="AC179" s="32">
        <f t="shared" si="34"/>
        <v>3</v>
      </c>
      <c r="AD179" s="32" t="str">
        <f>IF(S179="","",VLOOKUP(S179,海关监管条件!$A$1:$B$2000,2,FALSE))</f>
        <v>无 </v>
      </c>
    </row>
    <row r="180" spans="1:30">
      <c r="A180" s="2">
        <v>43494</v>
      </c>
      <c r="B180" s="2">
        <v>43495</v>
      </c>
      <c r="C180" s="2" t="s">
        <v>4977</v>
      </c>
      <c r="D180" s="3" t="s">
        <v>314</v>
      </c>
      <c r="E180" s="3" t="s">
        <v>3383</v>
      </c>
      <c r="F180" s="3">
        <v>42564010</v>
      </c>
      <c r="G180" s="17" t="str">
        <f t="shared" si="28"/>
        <v>KG-KGT-1808-00016-00693/42564010</v>
      </c>
      <c r="H180" s="18">
        <f>IF(G180="","",VLOOKUP(G180,WMS!$E$3:$Q$487,7,FALSE))</f>
        <v>12</v>
      </c>
      <c r="I180" s="18">
        <f>IF(G180="","",VLOOKUP(G180,WMS!$E$3:$Q$487,8,FALSE))</f>
        <v>6</v>
      </c>
      <c r="J180" s="18">
        <f>IF(G180="","",VLOOKUP(G180,WMS!$E$3:$Q$487,13,FALSE))</f>
        <v>0.017</v>
      </c>
      <c r="K180" s="25" t="b">
        <f t="shared" si="29"/>
        <v>1</v>
      </c>
      <c r="L180" s="7">
        <v>1</v>
      </c>
      <c r="M180" s="26">
        <f>IF(G180="","",VLOOKUP(G180,WMS!$E$3:$U$487,7,0)*L180)</f>
        <v>12</v>
      </c>
      <c r="N180" s="27" t="str">
        <f>IF(G180="","",VLOOKUP(G180,WMS!$E$3:$U$487,17,0))</f>
        <v>B82</v>
      </c>
      <c r="O180" s="28">
        <f t="shared" si="30"/>
        <v>6</v>
      </c>
      <c r="P180" s="28">
        <f t="shared" si="31"/>
        <v>0.017</v>
      </c>
      <c r="Q180" s="25" t="str">
        <f>IF(G180="","",VLOOKUP(G180,WMS!$E$3:$G$487,2,FALSE))</f>
        <v>KAS18103101</v>
      </c>
      <c r="R180" s="25" t="str">
        <f>IF(G180="","",VLOOKUP(G180,WMS!$E$3:$G$487,3,FALSE))</f>
        <v>KAS1810310103</v>
      </c>
      <c r="S180" s="17" t="str">
        <f>IF(R180="","",VLOOKUP(R180,CUSTOMS!$E$3:$N$796,2,FALSE))</f>
        <v>6914900000</v>
      </c>
      <c r="T180" s="17" t="str">
        <f>IF(R180="","",VLOOKUP(R180,CUSTOMS!$E$3:$N$796,3,FALSE))</f>
        <v>陶花盆</v>
      </c>
      <c r="U180" s="18">
        <f t="shared" si="32"/>
        <v>5</v>
      </c>
      <c r="V180" s="18" t="str">
        <f>IF(R180="","",VLOOKUP(R180,CUSTOMS!$E$3:$N$796,5,FALSE))</f>
        <v>千克</v>
      </c>
      <c r="W180" s="32">
        <f>IF(R180="","",VLOOKUP(R180,CUSTOMS!$E$3:$N$796,6,FALSE))</f>
        <v>1</v>
      </c>
      <c r="X180" s="32">
        <f t="shared" si="33"/>
        <v>5</v>
      </c>
      <c r="Y180" s="18" t="str">
        <f>IF(R180="","",VLOOKUP(R180,CUSTOMS!$E$3:$N$796,8,FALSE))</f>
        <v>美元</v>
      </c>
      <c r="Z180" s="18" t="str">
        <f>IF(R180="","",VLOOKUP(R180,CUSTOMS!$E$3:$N$796,9,FALSE))</f>
        <v>中国</v>
      </c>
      <c r="AA180" s="18" t="str">
        <f>IF(R180="","",VLOOKUP(R180,CUSTOMS!$E$3:$N$796,10,FALSE))</f>
        <v>印度尼西亚</v>
      </c>
      <c r="AB180" s="32">
        <f>IF(R180="","",VLOOKUP(G180,WMS!$E$3:$T$487,15,FALSE))</f>
        <v>0.416666666666667</v>
      </c>
      <c r="AC180" s="32">
        <f t="shared" si="34"/>
        <v>5</v>
      </c>
      <c r="AD180" s="32" t="str">
        <f>IF(S180="","",VLOOKUP(S180,海关监管条件!$A$1:$B$2000,2,FALSE))</f>
        <v>无</v>
      </c>
    </row>
    <row r="181" spans="1:30">
      <c r="A181" s="2">
        <v>43494</v>
      </c>
      <c r="B181" s="2">
        <v>43495</v>
      </c>
      <c r="C181" s="2" t="s">
        <v>4978</v>
      </c>
      <c r="D181" s="3" t="s">
        <v>782</v>
      </c>
      <c r="E181" s="3" t="s">
        <v>3738</v>
      </c>
      <c r="F181" s="3" t="s">
        <v>3746</v>
      </c>
      <c r="G181" s="17" t="str">
        <f t="shared" si="28"/>
        <v>KG-ARI-1812-00048-01111/41847909</v>
      </c>
      <c r="H181" s="18">
        <f>IF(G181="","",VLOOKUP(G181,WMS!$E$3:$Q$487,7,FALSE))</f>
        <v>2</v>
      </c>
      <c r="I181" s="18">
        <f>IF(G181="","",VLOOKUP(G181,WMS!$E$3:$Q$487,8,FALSE))</f>
        <v>3.95</v>
      </c>
      <c r="J181" s="18">
        <f>IF(G181="","",VLOOKUP(G181,WMS!$E$3:$Q$487,13,FALSE))</f>
        <v>0.053</v>
      </c>
      <c r="K181" s="25" t="b">
        <f t="shared" si="29"/>
        <v>1</v>
      </c>
      <c r="L181" s="7">
        <v>26</v>
      </c>
      <c r="M181" s="26">
        <f>IF(G181="","",VLOOKUP(G181,WMS!$E$3:$U$487,7,0)*L181)</f>
        <v>52</v>
      </c>
      <c r="N181" s="27" t="str">
        <f>IF(G181="","",VLOOKUP(G181,WMS!$E$3:$U$487,17,0))</f>
        <v>A16-203</v>
      </c>
      <c r="O181" s="28">
        <f t="shared" si="30"/>
        <v>102.7</v>
      </c>
      <c r="P181" s="28">
        <f t="shared" si="31"/>
        <v>1.378</v>
      </c>
      <c r="Q181" s="25" t="str">
        <f>IF(G181="","",VLOOKUP(G181,WMS!$E$3:$G$487,2,FALSE))</f>
        <v>KAS19012302</v>
      </c>
      <c r="R181" s="25" t="str">
        <f>IF(G181="","",VLOOKUP(G181,WMS!$E$3:$G$487,3,FALSE))</f>
        <v>KAS1901230215</v>
      </c>
      <c r="S181" s="17" t="str">
        <f>IF(R181="","",VLOOKUP(R181,CUSTOMS!$E$3:$N$796,2,FALSE))</f>
        <v>9503008900</v>
      </c>
      <c r="T181" s="17" t="str">
        <f>IF(R181="","",VLOOKUP(R181,CUSTOMS!$E$3:$N$796,3,FALSE))</f>
        <v>塑胶电子玩具</v>
      </c>
      <c r="U181" s="18">
        <f t="shared" si="32"/>
        <v>59.0113333333332</v>
      </c>
      <c r="V181" s="18" t="str">
        <f>IF(R181="","",VLOOKUP(R181,CUSTOMS!$E$3:$N$796,5,FALSE))</f>
        <v>千克</v>
      </c>
      <c r="W181" s="32">
        <f>IF(R181="","",VLOOKUP(R181,CUSTOMS!$E$3:$N$796,6,FALSE))</f>
        <v>6.24</v>
      </c>
      <c r="X181" s="32">
        <f t="shared" si="33"/>
        <v>368.230719999999</v>
      </c>
      <c r="Y181" s="18" t="str">
        <f>IF(R181="","",VLOOKUP(R181,CUSTOMS!$E$3:$N$796,8,FALSE))</f>
        <v>美元</v>
      </c>
      <c r="Z181" s="18" t="str">
        <f>IF(R181="","",VLOOKUP(R181,CUSTOMS!$E$3:$N$796,9,FALSE))</f>
        <v>中国</v>
      </c>
      <c r="AA181" s="18" t="str">
        <f>IF(R181="","",VLOOKUP(R181,CUSTOMS!$E$3:$N$796,10,FALSE))</f>
        <v>美国</v>
      </c>
      <c r="AB181" s="32">
        <f>IF(R181="","",VLOOKUP(G181,WMS!$E$3:$T$487,15,FALSE))</f>
        <v>1.13483333333333</v>
      </c>
      <c r="AC181" s="32">
        <f t="shared" si="34"/>
        <v>59.0113333333332</v>
      </c>
      <c r="AD181" s="32" t="str">
        <f>IF(S181="","",VLOOKUP(S181,海关监管条件!$A$1:$B$2000,2,FALSE))</f>
        <v>A </v>
      </c>
    </row>
    <row r="182" spans="1:30">
      <c r="A182" s="2">
        <v>43494</v>
      </c>
      <c r="B182" s="2">
        <v>43495</v>
      </c>
      <c r="C182" s="2" t="s">
        <v>4978</v>
      </c>
      <c r="D182" s="3" t="s">
        <v>782</v>
      </c>
      <c r="E182" s="3" t="s">
        <v>3738</v>
      </c>
      <c r="F182" s="3" t="s">
        <v>3739</v>
      </c>
      <c r="G182" s="17" t="str">
        <f t="shared" si="28"/>
        <v>KG-ARI-1812-00048-01111/42515227</v>
      </c>
      <c r="H182" s="18">
        <f>IF(G182="","",VLOOKUP(G182,WMS!$E$3:$Q$487,7,FALSE))</f>
        <v>4</v>
      </c>
      <c r="I182" s="18">
        <f>IF(G182="","",VLOOKUP(G182,WMS!$E$3:$Q$487,8,FALSE))</f>
        <v>3.3</v>
      </c>
      <c r="J182" s="18">
        <f>IF(G182="","",VLOOKUP(G182,WMS!$E$3:$Q$487,13,FALSE))</f>
        <v>0.043</v>
      </c>
      <c r="K182" s="25" t="b">
        <f t="shared" si="29"/>
        <v>1</v>
      </c>
      <c r="L182" s="7">
        <v>4</v>
      </c>
      <c r="M182" s="26">
        <f>IF(G182="","",VLOOKUP(G182,WMS!$E$3:$U$487,7,0)*L182)</f>
        <v>16</v>
      </c>
      <c r="N182" s="27" t="str">
        <f>IF(G182="","",VLOOKUP(G182,WMS!$E$3:$U$487,17,0))</f>
        <v>A34-103</v>
      </c>
      <c r="O182" s="28">
        <f t="shared" si="30"/>
        <v>13.2</v>
      </c>
      <c r="P182" s="28">
        <f t="shared" si="31"/>
        <v>0.172</v>
      </c>
      <c r="Q182" s="25" t="str">
        <f>IF(G182="","",VLOOKUP(G182,WMS!$E$3:$G$487,2,FALSE))</f>
        <v>KAS19012302</v>
      </c>
      <c r="R182" s="25" t="str">
        <f>IF(G182="","",VLOOKUP(G182,WMS!$E$3:$G$487,3,FALSE))</f>
        <v>KAS1901230206</v>
      </c>
      <c r="S182" s="17" t="str">
        <f>IF(R182="","",VLOOKUP(R182,CUSTOMS!$E$3:$N$796,2,FALSE))</f>
        <v>9503008900</v>
      </c>
      <c r="T182" s="17" t="str">
        <f>IF(R182="","",VLOOKUP(R182,CUSTOMS!$E$3:$N$796,3,FALSE))</f>
        <v>塑胶电子玩具</v>
      </c>
      <c r="U182" s="18">
        <f t="shared" si="32"/>
        <v>7.82666666666667</v>
      </c>
      <c r="V182" s="18" t="str">
        <f>IF(R182="","",VLOOKUP(R182,CUSTOMS!$E$3:$N$796,5,FALSE))</f>
        <v>千克</v>
      </c>
      <c r="W182" s="32">
        <f>IF(R182="","",VLOOKUP(R182,CUSTOMS!$E$3:$N$796,6,FALSE))</f>
        <v>11.29</v>
      </c>
      <c r="X182" s="32">
        <f t="shared" si="33"/>
        <v>88.3630666666667</v>
      </c>
      <c r="Y182" s="18" t="str">
        <f>IF(R182="","",VLOOKUP(R182,CUSTOMS!$E$3:$N$796,8,FALSE))</f>
        <v>美元</v>
      </c>
      <c r="Z182" s="18" t="str">
        <f>IF(R182="","",VLOOKUP(R182,CUSTOMS!$E$3:$N$796,9,FALSE))</f>
        <v>中国</v>
      </c>
      <c r="AA182" s="18" t="str">
        <f>IF(R182="","",VLOOKUP(R182,CUSTOMS!$E$3:$N$796,10,FALSE))</f>
        <v>美国</v>
      </c>
      <c r="AB182" s="32">
        <f>IF(R182="","",VLOOKUP(G182,WMS!$E$3:$T$487,15,FALSE))</f>
        <v>0.489166666666667</v>
      </c>
      <c r="AC182" s="32">
        <f t="shared" si="34"/>
        <v>7.82666666666667</v>
      </c>
      <c r="AD182" s="32" t="str">
        <f>IF(S182="","",VLOOKUP(S182,海关监管条件!$A$1:$B$2000,2,FALSE))</f>
        <v>A </v>
      </c>
    </row>
    <row r="183" spans="1:30">
      <c r="A183" s="2">
        <v>43494</v>
      </c>
      <c r="B183" s="2">
        <v>43495</v>
      </c>
      <c r="C183" s="2" t="s">
        <v>4978</v>
      </c>
      <c r="D183" s="3" t="s">
        <v>782</v>
      </c>
      <c r="E183" s="3" t="s">
        <v>3738</v>
      </c>
      <c r="F183" s="3" t="s">
        <v>3744</v>
      </c>
      <c r="G183" s="17" t="str">
        <f t="shared" si="28"/>
        <v>KG-ARI-1812-00048-01111/42628880</v>
      </c>
      <c r="H183" s="18">
        <f>IF(G183="","",VLOOKUP(G183,WMS!$E$3:$Q$487,7,FALSE))</f>
        <v>4</v>
      </c>
      <c r="I183" s="18">
        <f>IF(G183="","",VLOOKUP(G183,WMS!$E$3:$Q$487,8,FALSE))</f>
        <v>2</v>
      </c>
      <c r="J183" s="18">
        <f>IF(G183="","",VLOOKUP(G183,WMS!$E$3:$Q$487,13,FALSE))</f>
        <v>0.02</v>
      </c>
      <c r="K183" s="25" t="b">
        <f t="shared" si="29"/>
        <v>1</v>
      </c>
      <c r="L183" s="7">
        <v>8</v>
      </c>
      <c r="M183" s="26">
        <f>IF(G183="","",VLOOKUP(G183,WMS!$E$3:$U$487,7,0)*L183)</f>
        <v>32</v>
      </c>
      <c r="N183" s="27" t="str">
        <f>IF(G183="","",VLOOKUP(G183,WMS!$E$3:$U$487,17,0))</f>
        <v>B75</v>
      </c>
      <c r="O183" s="28">
        <f t="shared" si="30"/>
        <v>16</v>
      </c>
      <c r="P183" s="28">
        <f t="shared" si="31"/>
        <v>0.16</v>
      </c>
      <c r="Q183" s="25" t="str">
        <f>IF(G183="","",VLOOKUP(G183,WMS!$E$3:$G$487,2,FALSE))</f>
        <v>KAS19012302</v>
      </c>
      <c r="R183" s="25" t="str">
        <f>IF(G183="","",VLOOKUP(G183,WMS!$E$3:$G$487,3,FALSE))</f>
        <v>KAS1901230210</v>
      </c>
      <c r="S183" s="17" t="str">
        <f>IF(R183="","",VLOOKUP(R183,CUSTOMS!$E$3:$N$796,2,FALSE))</f>
        <v>9503008900</v>
      </c>
      <c r="T183" s="17" t="str">
        <f>IF(R183="","",VLOOKUP(R183,CUSTOMS!$E$3:$N$796,3,FALSE))</f>
        <v>塑胶电子玩具</v>
      </c>
      <c r="U183" s="18">
        <f t="shared" si="32"/>
        <v>9.37066666666666</v>
      </c>
      <c r="V183" s="18" t="str">
        <f>IF(R183="","",VLOOKUP(R183,CUSTOMS!$E$3:$N$796,5,FALSE))</f>
        <v>千克</v>
      </c>
      <c r="W183" s="32">
        <f>IF(R183="","",VLOOKUP(R183,CUSTOMS!$E$3:$N$796,6,FALSE))</f>
        <v>12.81</v>
      </c>
      <c r="X183" s="32">
        <f t="shared" si="33"/>
        <v>120.03824</v>
      </c>
      <c r="Y183" s="18" t="str">
        <f>IF(R183="","",VLOOKUP(R183,CUSTOMS!$E$3:$N$796,8,FALSE))</f>
        <v>美元</v>
      </c>
      <c r="Z183" s="18" t="str">
        <f>IF(R183="","",VLOOKUP(R183,CUSTOMS!$E$3:$N$796,9,FALSE))</f>
        <v>中国</v>
      </c>
      <c r="AA183" s="18" t="str">
        <f>IF(R183="","",VLOOKUP(R183,CUSTOMS!$E$3:$N$796,10,FALSE))</f>
        <v>美国</v>
      </c>
      <c r="AB183" s="32">
        <f>IF(R183="","",VLOOKUP(G183,WMS!$E$3:$T$487,15,FALSE))</f>
        <v>0.292833333333333</v>
      </c>
      <c r="AC183" s="32">
        <f t="shared" si="34"/>
        <v>9.37066666666666</v>
      </c>
      <c r="AD183" s="32" t="str">
        <f>IF(S183="","",VLOOKUP(S183,海关监管条件!$A$1:$B$2000,2,FALSE))</f>
        <v>A </v>
      </c>
    </row>
    <row r="184" spans="1:30">
      <c r="A184" s="2">
        <v>43494</v>
      </c>
      <c r="B184" s="2">
        <v>43495</v>
      </c>
      <c r="C184" s="2" t="s">
        <v>4978</v>
      </c>
      <c r="D184" s="3" t="s">
        <v>782</v>
      </c>
      <c r="E184" s="3" t="s">
        <v>3738</v>
      </c>
      <c r="F184" s="3" t="s">
        <v>3741</v>
      </c>
      <c r="G184" s="17" t="str">
        <f t="shared" si="28"/>
        <v>KG-ARI-1812-00048-01111/42628903</v>
      </c>
      <c r="H184" s="18">
        <f>IF(G184="","",VLOOKUP(G184,WMS!$E$3:$Q$487,7,FALSE))</f>
        <v>4</v>
      </c>
      <c r="I184" s="18">
        <f>IF(G184="","",VLOOKUP(G184,WMS!$E$3:$Q$487,8,FALSE))</f>
        <v>3.4</v>
      </c>
      <c r="J184" s="18">
        <f>IF(G184="","",VLOOKUP(G184,WMS!$E$3:$Q$487,13,FALSE))</f>
        <v>0.041</v>
      </c>
      <c r="K184" s="25" t="b">
        <f t="shared" si="29"/>
        <v>1</v>
      </c>
      <c r="L184" s="7">
        <v>3</v>
      </c>
      <c r="M184" s="26">
        <f>IF(G184="","",VLOOKUP(G184,WMS!$E$3:$U$487,7,0)*L184)</f>
        <v>12</v>
      </c>
      <c r="N184" s="27" t="str">
        <f>IF(G184="","",VLOOKUP(G184,WMS!$E$3:$U$487,17,0))</f>
        <v>A27-204</v>
      </c>
      <c r="O184" s="28">
        <f t="shared" si="30"/>
        <v>10.2</v>
      </c>
      <c r="P184" s="28">
        <f t="shared" si="31"/>
        <v>0.123</v>
      </c>
      <c r="Q184" s="25" t="str">
        <f>IF(G184="","",VLOOKUP(G184,WMS!$E$3:$G$487,2,FALSE))</f>
        <v>KAS19012302</v>
      </c>
      <c r="R184" s="25" t="str">
        <f>IF(G184="","",VLOOKUP(G184,WMS!$E$3:$G$487,3,FALSE))</f>
        <v>KAS1901230207</v>
      </c>
      <c r="S184" s="17" t="str">
        <f>IF(R184="","",VLOOKUP(R184,CUSTOMS!$E$3:$N$796,2,FALSE))</f>
        <v>9503008900</v>
      </c>
      <c r="T184" s="17" t="str">
        <f>IF(R184="","",VLOOKUP(R184,CUSTOMS!$E$3:$N$796,3,FALSE))</f>
        <v>塑胶电子玩具</v>
      </c>
      <c r="U184" s="18">
        <f t="shared" si="32"/>
        <v>5.554</v>
      </c>
      <c r="V184" s="18" t="str">
        <f>IF(R184="","",VLOOKUP(R184,CUSTOMS!$E$3:$N$796,5,FALSE))</f>
        <v>千克</v>
      </c>
      <c r="W184" s="32">
        <f>IF(R184="","",VLOOKUP(R184,CUSTOMS!$E$3:$N$796,6,FALSE))</f>
        <v>9.92</v>
      </c>
      <c r="X184" s="32">
        <f t="shared" si="33"/>
        <v>55.09568</v>
      </c>
      <c r="Y184" s="18" t="str">
        <f>IF(R184="","",VLOOKUP(R184,CUSTOMS!$E$3:$N$796,8,FALSE))</f>
        <v>美元</v>
      </c>
      <c r="Z184" s="18" t="str">
        <f>IF(R184="","",VLOOKUP(R184,CUSTOMS!$E$3:$N$796,9,FALSE))</f>
        <v>中国</v>
      </c>
      <c r="AA184" s="18" t="str">
        <f>IF(R184="","",VLOOKUP(R184,CUSTOMS!$E$3:$N$796,10,FALSE))</f>
        <v>美国</v>
      </c>
      <c r="AB184" s="32">
        <f>IF(R184="","",VLOOKUP(G184,WMS!$E$3:$T$487,15,FALSE))</f>
        <v>0.462833333333333</v>
      </c>
      <c r="AC184" s="32">
        <f t="shared" si="34"/>
        <v>5.554</v>
      </c>
      <c r="AD184" s="32" t="str">
        <f>IF(S184="","",VLOOKUP(S184,海关监管条件!$A$1:$B$2000,2,FALSE))</f>
        <v>A </v>
      </c>
    </row>
    <row r="185" spans="1:30">
      <c r="A185" s="2">
        <v>43494</v>
      </c>
      <c r="B185" s="2">
        <v>43495</v>
      </c>
      <c r="C185" s="2" t="s">
        <v>4978</v>
      </c>
      <c r="D185" s="3" t="s">
        <v>782</v>
      </c>
      <c r="E185" s="3" t="s">
        <v>3738</v>
      </c>
      <c r="F185" s="3" t="s">
        <v>3743</v>
      </c>
      <c r="G185" s="17" t="str">
        <f t="shared" si="28"/>
        <v>KG-ARI-1812-00048-01111/42628934</v>
      </c>
      <c r="H185" s="18">
        <f>IF(G185="","",VLOOKUP(G185,WMS!$E$3:$Q$487,7,FALSE))</f>
        <v>4</v>
      </c>
      <c r="I185" s="18">
        <f>IF(G185="","",VLOOKUP(G185,WMS!$E$3:$Q$487,8,FALSE))</f>
        <v>3.9</v>
      </c>
      <c r="J185" s="18">
        <f>IF(G185="","",VLOOKUP(G185,WMS!$E$3:$Q$487,13,FALSE))</f>
        <v>0.048</v>
      </c>
      <c r="K185" s="25" t="b">
        <f t="shared" si="29"/>
        <v>1</v>
      </c>
      <c r="L185" s="7">
        <v>3</v>
      </c>
      <c r="M185" s="26">
        <f>IF(G185="","",VLOOKUP(G185,WMS!$E$3:$U$487,7,0)*L185)</f>
        <v>12</v>
      </c>
      <c r="N185" s="27" t="str">
        <f>IF(G185="","",VLOOKUP(G185,WMS!$E$3:$U$487,17,0))</f>
        <v>B75</v>
      </c>
      <c r="O185" s="28">
        <f t="shared" si="30"/>
        <v>11.7</v>
      </c>
      <c r="P185" s="28">
        <f t="shared" si="31"/>
        <v>0.144</v>
      </c>
      <c r="Q185" s="25" t="str">
        <f>IF(G185="","",VLOOKUP(G185,WMS!$E$3:$G$487,2,FALSE))</f>
        <v>KAS19012302</v>
      </c>
      <c r="R185" s="25" t="str">
        <f>IF(G185="","",VLOOKUP(G185,WMS!$E$3:$G$487,3,FALSE))</f>
        <v>KAS1901230209</v>
      </c>
      <c r="S185" s="17" t="str">
        <f>IF(R185="","",VLOOKUP(R185,CUSTOMS!$E$3:$N$796,2,FALSE))</f>
        <v>9503008900</v>
      </c>
      <c r="T185" s="17" t="str">
        <f>IF(R185="","",VLOOKUP(R185,CUSTOMS!$E$3:$N$796,3,FALSE))</f>
        <v>塑胶电子玩具</v>
      </c>
      <c r="U185" s="18">
        <f t="shared" si="32"/>
        <v>6.256</v>
      </c>
      <c r="V185" s="18" t="str">
        <f>IF(R185="","",VLOOKUP(R185,CUSTOMS!$E$3:$N$796,5,FALSE))</f>
        <v>千克</v>
      </c>
      <c r="W185" s="32">
        <f>IF(R185="","",VLOOKUP(R185,CUSTOMS!$E$3:$N$796,6,FALSE))</f>
        <v>13.69</v>
      </c>
      <c r="X185" s="32">
        <f t="shared" si="33"/>
        <v>85.6446399999999</v>
      </c>
      <c r="Y185" s="18" t="str">
        <f>IF(R185="","",VLOOKUP(R185,CUSTOMS!$E$3:$N$796,8,FALSE))</f>
        <v>美元</v>
      </c>
      <c r="Z185" s="18" t="str">
        <f>IF(R185="","",VLOOKUP(R185,CUSTOMS!$E$3:$N$796,9,FALSE))</f>
        <v>中国</v>
      </c>
      <c r="AA185" s="18" t="str">
        <f>IF(R185="","",VLOOKUP(R185,CUSTOMS!$E$3:$N$796,10,FALSE))</f>
        <v>美国</v>
      </c>
      <c r="AB185" s="32">
        <f>IF(R185="","",VLOOKUP(G185,WMS!$E$3:$T$487,15,FALSE))</f>
        <v>0.521333333333333</v>
      </c>
      <c r="AC185" s="32">
        <f t="shared" si="34"/>
        <v>6.256</v>
      </c>
      <c r="AD185" s="32" t="str">
        <f>IF(S185="","",VLOOKUP(S185,海关监管条件!$A$1:$B$2000,2,FALSE))</f>
        <v>A </v>
      </c>
    </row>
    <row r="186" spans="1:30">
      <c r="A186" s="2">
        <v>43494</v>
      </c>
      <c r="B186" s="2">
        <v>43495</v>
      </c>
      <c r="C186" s="2" t="s">
        <v>4978</v>
      </c>
      <c r="D186" s="3" t="s">
        <v>782</v>
      </c>
      <c r="E186" s="3" t="s">
        <v>3738</v>
      </c>
      <c r="F186" s="3" t="s">
        <v>3745</v>
      </c>
      <c r="G186" s="17" t="str">
        <f t="shared" si="28"/>
        <v>KG-ARI-1812-00048-01111/42711933</v>
      </c>
      <c r="H186" s="18">
        <f>IF(G186="","",VLOOKUP(G186,WMS!$E$3:$Q$487,7,FALSE))</f>
        <v>2</v>
      </c>
      <c r="I186" s="18">
        <f>IF(G186="","",VLOOKUP(G186,WMS!$E$3:$Q$487,8,FALSE))</f>
        <v>2.7</v>
      </c>
      <c r="J186" s="18">
        <f>IF(G186="","",VLOOKUP(G186,WMS!$E$3:$Q$487,13,FALSE))</f>
        <v>0.03</v>
      </c>
      <c r="K186" s="25" t="b">
        <f t="shared" si="29"/>
        <v>1</v>
      </c>
      <c r="L186" s="7">
        <v>4</v>
      </c>
      <c r="M186" s="26">
        <f>IF(G186="","",VLOOKUP(G186,WMS!$E$3:$U$487,7,0)*L186)</f>
        <v>8</v>
      </c>
      <c r="N186" s="27" t="str">
        <f>IF(G186="","",VLOOKUP(G186,WMS!$E$3:$U$487,17,0))</f>
        <v>A36-203</v>
      </c>
      <c r="O186" s="28">
        <f t="shared" si="30"/>
        <v>10.8</v>
      </c>
      <c r="P186" s="28">
        <f t="shared" si="31"/>
        <v>0.12</v>
      </c>
      <c r="Q186" s="25" t="str">
        <f>IF(G186="","",VLOOKUP(G186,WMS!$E$3:$G$487,2,FALSE))</f>
        <v>KAS19012302</v>
      </c>
      <c r="R186" s="25" t="str">
        <f>IF(G186="","",VLOOKUP(G186,WMS!$E$3:$G$487,3,FALSE))</f>
        <v>KAS1901230213</v>
      </c>
      <c r="S186" s="17" t="str">
        <f>IF(R186="","",VLOOKUP(R186,CUSTOMS!$E$3:$N$796,2,FALSE))</f>
        <v>9503008900</v>
      </c>
      <c r="T186" s="17" t="str">
        <f>IF(R186="","",VLOOKUP(R186,CUSTOMS!$E$3:$N$796,3,FALSE))</f>
        <v>塑胶电子玩具</v>
      </c>
      <c r="U186" s="18">
        <f t="shared" si="32"/>
        <v>6.96666666666666</v>
      </c>
      <c r="V186" s="18" t="str">
        <f>IF(R186="","",VLOOKUP(R186,CUSTOMS!$E$3:$N$796,5,FALSE))</f>
        <v>千克</v>
      </c>
      <c r="W186" s="32">
        <f>IF(R186="","",VLOOKUP(R186,CUSTOMS!$E$3:$N$796,6,FALSE))</f>
        <v>7.62</v>
      </c>
      <c r="X186" s="32">
        <f t="shared" si="33"/>
        <v>53.086</v>
      </c>
      <c r="Y186" s="18" t="str">
        <f>IF(R186="","",VLOOKUP(R186,CUSTOMS!$E$3:$N$796,8,FALSE))</f>
        <v>美元</v>
      </c>
      <c r="Z186" s="18" t="str">
        <f>IF(R186="","",VLOOKUP(R186,CUSTOMS!$E$3:$N$796,9,FALSE))</f>
        <v>中国</v>
      </c>
      <c r="AA186" s="18" t="str">
        <f>IF(R186="","",VLOOKUP(R186,CUSTOMS!$E$3:$N$796,10,FALSE))</f>
        <v>美国</v>
      </c>
      <c r="AB186" s="32">
        <f>IF(R186="","",VLOOKUP(G186,WMS!$E$3:$T$487,15,FALSE))</f>
        <v>0.870833333333333</v>
      </c>
      <c r="AC186" s="32">
        <f t="shared" si="34"/>
        <v>6.96666666666666</v>
      </c>
      <c r="AD186" s="32" t="str">
        <f>IF(S186="","",VLOOKUP(S186,海关监管条件!$A$1:$B$2000,2,FALSE))</f>
        <v>A </v>
      </c>
    </row>
    <row r="187" spans="1:30">
      <c r="A187" s="2">
        <v>43494</v>
      </c>
      <c r="B187" s="2">
        <v>43495</v>
      </c>
      <c r="C187" s="2" t="s">
        <v>4978</v>
      </c>
      <c r="D187" s="3" t="s">
        <v>747</v>
      </c>
      <c r="E187" s="3" t="s">
        <v>3715</v>
      </c>
      <c r="F187" s="3">
        <v>42326366</v>
      </c>
      <c r="G187" s="17" t="str">
        <f t="shared" si="28"/>
        <v>KG-ARI-1812-00048-01883/42326366</v>
      </c>
      <c r="H187" s="18">
        <f>IF(G187="","",VLOOKUP(G187,WMS!$E$3:$Q$487,7,FALSE))</f>
        <v>6</v>
      </c>
      <c r="I187" s="18">
        <f>IF(G187="","",VLOOKUP(G187,WMS!$E$3:$Q$487,8,FALSE))</f>
        <v>2.1</v>
      </c>
      <c r="J187" s="18">
        <f>IF(G187="","",VLOOKUP(G187,WMS!$E$3:$Q$487,13,FALSE))</f>
        <v>0.05</v>
      </c>
      <c r="K187" s="25" t="b">
        <f t="shared" si="29"/>
        <v>1</v>
      </c>
      <c r="L187" s="7">
        <v>10</v>
      </c>
      <c r="M187" s="26">
        <f>IF(G187="","",VLOOKUP(G187,WMS!$E$3:$U$487,7,0)*L187)</f>
        <v>60</v>
      </c>
      <c r="N187" s="27" t="str">
        <f>IF(G187="","",VLOOKUP(G187,WMS!$E$3:$U$487,17,0))</f>
        <v>B75</v>
      </c>
      <c r="O187" s="28">
        <f t="shared" si="30"/>
        <v>21</v>
      </c>
      <c r="P187" s="28">
        <f t="shared" si="31"/>
        <v>0.5</v>
      </c>
      <c r="Q187" s="25" t="str">
        <f>IF(G187="","",VLOOKUP(G187,WMS!$E$3:$G$487,2,FALSE))</f>
        <v>KAS19011704</v>
      </c>
      <c r="R187" s="25" t="str">
        <f>IF(G187="","",VLOOKUP(G187,WMS!$E$3:$G$487,3,FALSE))</f>
        <v>KAS1901170402</v>
      </c>
      <c r="S187" s="17" t="str">
        <f>IF(R187="","",VLOOKUP(R187,CUSTOMS!$E$3:$N$796,2,FALSE))</f>
        <v>4602191000</v>
      </c>
      <c r="T187" s="17" t="str">
        <f>IF(R187="","",VLOOKUP(R187,CUSTOMS!$E$3:$N$796,3,FALSE))</f>
        <v>海草编织篮</v>
      </c>
      <c r="U187" s="18">
        <f t="shared" si="32"/>
        <v>60</v>
      </c>
      <c r="V187" s="18" t="str">
        <f>IF(R187="","",VLOOKUP(R187,CUSTOMS!$E$3:$N$796,5,FALSE))</f>
        <v>只</v>
      </c>
      <c r="W187" s="32">
        <f>IF(R187="","",VLOOKUP(R187,CUSTOMS!$E$3:$N$796,6,FALSE))</f>
        <v>1</v>
      </c>
      <c r="X187" s="32">
        <f t="shared" si="33"/>
        <v>60</v>
      </c>
      <c r="Y187" s="18" t="str">
        <f>IF(R187="","",VLOOKUP(R187,CUSTOMS!$E$3:$N$796,8,FALSE))</f>
        <v>港币</v>
      </c>
      <c r="Z187" s="18" t="str">
        <f>IF(R187="","",VLOOKUP(R187,CUSTOMS!$E$3:$N$796,9,FALSE))</f>
        <v>中国</v>
      </c>
      <c r="AA187" s="18" t="str">
        <f>IF(R187="","",VLOOKUP(R187,CUSTOMS!$E$3:$N$796,10,FALSE))</f>
        <v>美国</v>
      </c>
      <c r="AB187" s="32">
        <f>IF(R187="","",VLOOKUP(G187,WMS!$E$3:$T$487,15,FALSE))</f>
        <v>0.216666666666667</v>
      </c>
      <c r="AC187" s="32">
        <f t="shared" si="34"/>
        <v>13</v>
      </c>
      <c r="AD187" s="32" t="str">
        <f>IF(S187="","",VLOOKUP(S187,海关监管条件!$A$1:$B$2000,2,FALSE))</f>
        <v>AB</v>
      </c>
    </row>
    <row r="188" spans="1:30">
      <c r="A188" s="2">
        <v>43494</v>
      </c>
      <c r="B188" s="2">
        <v>43495</v>
      </c>
      <c r="C188" s="2" t="s">
        <v>4978</v>
      </c>
      <c r="D188" s="3" t="s">
        <v>747</v>
      </c>
      <c r="E188" s="3" t="s">
        <v>3715</v>
      </c>
      <c r="F188" s="3">
        <v>42496144</v>
      </c>
      <c r="G188" s="17" t="str">
        <f t="shared" si="28"/>
        <v>KG-ARI-1812-00048-01883/42496144</v>
      </c>
      <c r="H188" s="18">
        <f>IF(G188="","",VLOOKUP(G188,WMS!$E$3:$Q$487,7,FALSE))</f>
        <v>6</v>
      </c>
      <c r="I188" s="18">
        <f>IF(G188="","",VLOOKUP(G188,WMS!$E$3:$Q$487,8,FALSE))</f>
        <v>3.7</v>
      </c>
      <c r="J188" s="18">
        <f>IF(G188="","",VLOOKUP(G188,WMS!$E$3:$Q$487,13,FALSE))</f>
        <v>0.012</v>
      </c>
      <c r="K188" s="25" t="b">
        <f t="shared" si="29"/>
        <v>1</v>
      </c>
      <c r="L188" s="7">
        <v>6</v>
      </c>
      <c r="M188" s="26">
        <f>IF(G188="","",VLOOKUP(G188,WMS!$E$3:$U$487,7,0)*L188)</f>
        <v>36</v>
      </c>
      <c r="N188" s="27" t="str">
        <f>IF(G188="","",VLOOKUP(G188,WMS!$E$3:$U$487,17,0))</f>
        <v>A42-302</v>
      </c>
      <c r="O188" s="28">
        <f t="shared" si="30"/>
        <v>22.2</v>
      </c>
      <c r="P188" s="28">
        <f t="shared" si="31"/>
        <v>0.072</v>
      </c>
      <c r="Q188" s="25" t="str">
        <f>IF(G188="","",VLOOKUP(G188,WMS!$E$3:$G$487,2,FALSE))</f>
        <v>KAS19011704</v>
      </c>
      <c r="R188" s="25" t="str">
        <f>IF(G188="","",VLOOKUP(G188,WMS!$E$3:$G$487,3,FALSE))</f>
        <v>KAS1901170413</v>
      </c>
      <c r="S188" s="17" t="str">
        <f>IF(R188="","",VLOOKUP(R188,CUSTOMS!$E$3:$N$796,2,FALSE))</f>
        <v>6914900000</v>
      </c>
      <c r="T188" s="17" t="str">
        <f>IF(R188="","",VLOOKUP(R188,CUSTOMS!$E$3:$N$796,3,FALSE))</f>
        <v>陶花盆</v>
      </c>
      <c r="U188" s="18">
        <f t="shared" si="32"/>
        <v>36</v>
      </c>
      <c r="V188" s="18" t="str">
        <f>IF(R188="","",VLOOKUP(R188,CUSTOMS!$E$3:$N$796,5,FALSE))</f>
        <v>只</v>
      </c>
      <c r="W188" s="32">
        <f>IF(R188="","",VLOOKUP(R188,CUSTOMS!$E$3:$N$796,6,FALSE))</f>
        <v>1</v>
      </c>
      <c r="X188" s="32">
        <f t="shared" si="33"/>
        <v>36</v>
      </c>
      <c r="Y188" s="18" t="str">
        <f>IF(R188="","",VLOOKUP(R188,CUSTOMS!$E$3:$N$796,8,FALSE))</f>
        <v>港币</v>
      </c>
      <c r="Z188" s="18" t="str">
        <f>IF(R188="","",VLOOKUP(R188,CUSTOMS!$E$3:$N$796,9,FALSE))</f>
        <v>中国</v>
      </c>
      <c r="AA188" s="18" t="str">
        <f>IF(R188="","",VLOOKUP(R188,CUSTOMS!$E$3:$N$796,10,FALSE))</f>
        <v>美国</v>
      </c>
      <c r="AB188" s="32">
        <f>IF(R188="","",VLOOKUP(G188,WMS!$E$3:$T$487,15,FALSE))</f>
        <v>0.566666666666667</v>
      </c>
      <c r="AC188" s="32">
        <f t="shared" si="34"/>
        <v>20.4</v>
      </c>
      <c r="AD188" s="32" t="str">
        <f>IF(S188="","",VLOOKUP(S188,海关监管条件!$A$1:$B$2000,2,FALSE))</f>
        <v>无</v>
      </c>
    </row>
    <row r="189" spans="1:30">
      <c r="A189" s="2">
        <v>43494</v>
      </c>
      <c r="B189" s="2">
        <v>43495</v>
      </c>
      <c r="C189" s="2" t="s">
        <v>4978</v>
      </c>
      <c r="D189" s="3" t="s">
        <v>747</v>
      </c>
      <c r="E189" s="3" t="s">
        <v>3715</v>
      </c>
      <c r="F189" s="3">
        <v>42534921</v>
      </c>
      <c r="G189" s="17" t="str">
        <f t="shared" si="28"/>
        <v>KG-ARI-1812-00048-01883/42534921</v>
      </c>
      <c r="H189" s="18">
        <f>IF(G189="","",VLOOKUP(G189,WMS!$E$3:$Q$487,7,FALSE))</f>
        <v>6</v>
      </c>
      <c r="I189" s="18">
        <f>IF(G189="","",VLOOKUP(G189,WMS!$E$3:$Q$487,8,FALSE))</f>
        <v>7.6</v>
      </c>
      <c r="J189" s="18">
        <f>IF(G189="","",VLOOKUP(G189,WMS!$E$3:$Q$487,13,FALSE))</f>
        <v>0.019</v>
      </c>
      <c r="K189" s="25" t="b">
        <f t="shared" si="29"/>
        <v>1</v>
      </c>
      <c r="L189" s="7">
        <v>2</v>
      </c>
      <c r="M189" s="26">
        <f>IF(G189="","",VLOOKUP(G189,WMS!$E$3:$U$487,7,0)*L189)</f>
        <v>12</v>
      </c>
      <c r="N189" s="27" t="str">
        <f>IF(G189="","",VLOOKUP(G189,WMS!$E$3:$U$487,17,0))</f>
        <v>A42-202</v>
      </c>
      <c r="O189" s="28">
        <f t="shared" si="30"/>
        <v>15.2</v>
      </c>
      <c r="P189" s="28">
        <f t="shared" si="31"/>
        <v>0.038</v>
      </c>
      <c r="Q189" s="25" t="str">
        <f>IF(G189="","",VLOOKUP(G189,WMS!$E$3:$G$487,2,FALSE))</f>
        <v>KAS19011704</v>
      </c>
      <c r="R189" s="25" t="str">
        <f>IF(G189="","",VLOOKUP(G189,WMS!$E$3:$G$487,3,FALSE))</f>
        <v>KAS1901170405</v>
      </c>
      <c r="S189" s="17" t="str">
        <f>IF(R189="","",VLOOKUP(R189,CUSTOMS!$E$3:$N$796,2,FALSE))</f>
        <v>6911101900</v>
      </c>
      <c r="T189" s="17" t="str">
        <f>IF(R189="","",VLOOKUP(R189,CUSTOMS!$E$3:$N$796,3,FALSE))</f>
        <v>日用瓷:罐</v>
      </c>
      <c r="U189" s="18">
        <f t="shared" si="32"/>
        <v>12</v>
      </c>
      <c r="V189" s="18" t="str">
        <f>IF(R189="","",VLOOKUP(R189,CUSTOMS!$E$3:$N$796,5,FALSE))</f>
        <v>只</v>
      </c>
      <c r="W189" s="32">
        <f>IF(R189="","",VLOOKUP(R189,CUSTOMS!$E$3:$N$796,6,FALSE))</f>
        <v>1</v>
      </c>
      <c r="X189" s="32">
        <f t="shared" si="33"/>
        <v>12</v>
      </c>
      <c r="Y189" s="18" t="str">
        <f>IF(R189="","",VLOOKUP(R189,CUSTOMS!$E$3:$N$796,8,FALSE))</f>
        <v>港币</v>
      </c>
      <c r="Z189" s="18" t="str">
        <f>IF(R189="","",VLOOKUP(R189,CUSTOMS!$E$3:$N$796,9,FALSE))</f>
        <v>中国</v>
      </c>
      <c r="AA189" s="18" t="str">
        <f>IF(R189="","",VLOOKUP(R189,CUSTOMS!$E$3:$N$796,10,FALSE))</f>
        <v>美国</v>
      </c>
      <c r="AB189" s="32">
        <f>IF(R189="","",VLOOKUP(G189,WMS!$E$3:$T$487,15,FALSE))</f>
        <v>1.11666666666667</v>
      </c>
      <c r="AC189" s="32">
        <f t="shared" si="34"/>
        <v>13.4</v>
      </c>
      <c r="AD189" s="32" t="str">
        <f>IF(S189="","",VLOOKUP(S189,海关监管条件!$A$1:$B$2000,2,FALSE))</f>
        <v>A</v>
      </c>
    </row>
    <row r="190" spans="1:30">
      <c r="A190" s="2">
        <v>43494</v>
      </c>
      <c r="B190" s="2">
        <v>43495</v>
      </c>
      <c r="C190" s="2" t="s">
        <v>4978</v>
      </c>
      <c r="D190" s="35" t="s">
        <v>747</v>
      </c>
      <c r="E190" s="35" t="s">
        <v>3715</v>
      </c>
      <c r="F190" s="35" t="s">
        <v>3718</v>
      </c>
      <c r="G190" s="17" t="str">
        <f t="shared" si="28"/>
        <v>KG-ARI-1812-00048-01883/42576600A</v>
      </c>
      <c r="H190" s="18">
        <f>IF(G190="","",VLOOKUP(G190,WMS!$E$3:$Q$487,7,FALSE))</f>
        <v>8</v>
      </c>
      <c r="I190" s="18">
        <f>IF(G190="","",VLOOKUP(G190,WMS!$E$3:$Q$487,8,FALSE))</f>
        <v>7.6</v>
      </c>
      <c r="J190" s="18">
        <f>IF(G190="","",VLOOKUP(G190,WMS!$E$3:$Q$487,13,FALSE))</f>
        <v>0.024</v>
      </c>
      <c r="K190" s="25" t="b">
        <f t="shared" si="29"/>
        <v>1</v>
      </c>
      <c r="L190" s="7">
        <v>5</v>
      </c>
      <c r="M190" s="26">
        <f>IF(G190="","",VLOOKUP(G190,WMS!$E$3:$U$487,7,0)*L190)</f>
        <v>40</v>
      </c>
      <c r="N190" s="27" t="str">
        <f>IF(G190="","",VLOOKUP(G190,WMS!$E$3:$U$487,17,0))</f>
        <v>A11-301</v>
      </c>
      <c r="O190" s="28">
        <f t="shared" si="30"/>
        <v>38</v>
      </c>
      <c r="P190" s="28">
        <f t="shared" si="31"/>
        <v>0.12</v>
      </c>
      <c r="Q190" s="25" t="str">
        <f>IF(G190="","",VLOOKUP(G190,WMS!$E$3:$G$487,2,FALSE))</f>
        <v>KAS19011704</v>
      </c>
      <c r="R190" s="25" t="str">
        <f>IF(G190="","",VLOOKUP(G190,WMS!$E$3:$G$487,3,FALSE))</f>
        <v>KAS1901170405</v>
      </c>
      <c r="S190" s="17" t="str">
        <f>IF(R190="","",VLOOKUP(R190,CUSTOMS!$E$3:$N$796,2,FALSE))</f>
        <v>6911101900</v>
      </c>
      <c r="T190" s="17" t="str">
        <f>IF(R190="","",VLOOKUP(R190,CUSTOMS!$E$3:$N$796,3,FALSE))</f>
        <v>日用瓷:罐</v>
      </c>
      <c r="U190" s="18">
        <f t="shared" si="32"/>
        <v>40</v>
      </c>
      <c r="V190" s="18" t="str">
        <f>IF(R190="","",VLOOKUP(R190,CUSTOMS!$E$3:$N$796,5,FALSE))</f>
        <v>只</v>
      </c>
      <c r="W190" s="32">
        <f>IF(R190="","",VLOOKUP(R190,CUSTOMS!$E$3:$N$796,6,FALSE))</f>
        <v>1</v>
      </c>
      <c r="X190" s="32">
        <f t="shared" si="33"/>
        <v>40</v>
      </c>
      <c r="Y190" s="18" t="str">
        <f>IF(R190="","",VLOOKUP(R190,CUSTOMS!$E$3:$N$796,8,FALSE))</f>
        <v>港币</v>
      </c>
      <c r="Z190" s="18" t="str">
        <f>IF(R190="","",VLOOKUP(R190,CUSTOMS!$E$3:$N$796,9,FALSE))</f>
        <v>中国</v>
      </c>
      <c r="AA190" s="18" t="str">
        <f>IF(R190="","",VLOOKUP(R190,CUSTOMS!$E$3:$N$796,10,FALSE))</f>
        <v>美国</v>
      </c>
      <c r="AB190" s="32">
        <f>IF(R190="","",VLOOKUP(G190,WMS!$E$3:$T$487,15,FALSE))</f>
        <v>0.825</v>
      </c>
      <c r="AC190" s="32">
        <f t="shared" si="34"/>
        <v>33</v>
      </c>
      <c r="AD190" s="32" t="str">
        <f>IF(S190="","",VLOOKUP(S190,海关监管条件!$A$1:$B$2000,2,FALSE))</f>
        <v>A</v>
      </c>
    </row>
    <row r="191" spans="1:30">
      <c r="A191" s="2">
        <v>43494</v>
      </c>
      <c r="B191" s="2">
        <v>43495</v>
      </c>
      <c r="C191" s="2" t="s">
        <v>4978</v>
      </c>
      <c r="D191" s="35" t="s">
        <v>747</v>
      </c>
      <c r="E191" s="35" t="s">
        <v>3715</v>
      </c>
      <c r="F191" s="35" t="s">
        <v>3720</v>
      </c>
      <c r="G191" s="17" t="str">
        <f t="shared" si="28"/>
        <v>KG-ARI-1812-00048-01883/42576600B</v>
      </c>
      <c r="H191" s="18">
        <v>8</v>
      </c>
      <c r="I191" s="18">
        <f>IF(G191="","",VLOOKUP(G191,WMS!$E$3:$Q$487,8,FALSE))</f>
        <v>7.6</v>
      </c>
      <c r="J191" s="18">
        <f>IF(G191="","",VLOOKUP(G191,WMS!$E$3:$Q$487,13,FALSE))</f>
        <v>0.024</v>
      </c>
      <c r="K191" s="25" t="e">
        <f t="shared" si="29"/>
        <v>#DIV/0!</v>
      </c>
      <c r="M191" s="26">
        <v>40</v>
      </c>
      <c r="N191" s="27" t="str">
        <f>IF(G191="","",VLOOKUP(G191,WMS!$E$3:$U$487,17,0))</f>
        <v>A11-301</v>
      </c>
      <c r="O191" s="28" t="str">
        <f t="shared" si="30"/>
        <v/>
      </c>
      <c r="P191" s="28" t="str">
        <f t="shared" si="31"/>
        <v/>
      </c>
      <c r="Q191" s="25" t="str">
        <f>IF(G191="","",VLOOKUP(G191,WMS!$E$3:$G$487,2,FALSE))</f>
        <v>KAS19011704</v>
      </c>
      <c r="R191" s="25" t="str">
        <f>IF(G191="","",VLOOKUP(G191,WMS!$E$3:$G$487,3,FALSE))</f>
        <v>KAS1901170401</v>
      </c>
      <c r="S191" s="17" t="str">
        <f>IF(R191="","",VLOOKUP(R191,CUSTOMS!$E$3:$N$796,2,FALSE))</f>
        <v>4421999090</v>
      </c>
      <c r="T191" s="17" t="str">
        <f>IF(R191="","",VLOOKUP(R191,CUSTOMS!$E$3:$N$796,3,FALSE))</f>
        <v>木盖</v>
      </c>
      <c r="U191" s="18">
        <f t="shared" si="32"/>
        <v>40</v>
      </c>
      <c r="V191" s="18" t="str">
        <f>IF(R191="","",VLOOKUP(R191,CUSTOMS!$E$3:$N$796,5,FALSE))</f>
        <v>只</v>
      </c>
      <c r="W191" s="32">
        <f>IF(R191="","",VLOOKUP(R191,CUSTOMS!$E$3:$N$796,6,FALSE))</f>
        <v>1</v>
      </c>
      <c r="X191" s="32">
        <f t="shared" si="33"/>
        <v>40</v>
      </c>
      <c r="Y191" s="18" t="str">
        <f>IF(R191="","",VLOOKUP(R191,CUSTOMS!$E$3:$N$796,8,FALSE))</f>
        <v>港币</v>
      </c>
      <c r="Z191" s="18" t="str">
        <f>IF(R191="","",VLOOKUP(R191,CUSTOMS!$E$3:$N$796,9,FALSE))</f>
        <v>中国</v>
      </c>
      <c r="AA191" s="18" t="str">
        <f>IF(R191="","",VLOOKUP(R191,CUSTOMS!$E$3:$N$796,10,FALSE))</f>
        <v>美国</v>
      </c>
      <c r="AB191" s="32">
        <f>IF(R191="","",VLOOKUP(G191,WMS!$E$3:$T$487,15,FALSE))</f>
        <v>0.1125</v>
      </c>
      <c r="AC191" s="32">
        <f t="shared" si="34"/>
        <v>4.5</v>
      </c>
      <c r="AD191" s="32" t="str">
        <f>IF(S191="","",VLOOKUP(S191,海关监管条件!$A$1:$B$2000,2,FALSE))</f>
        <v>AB</v>
      </c>
    </row>
    <row r="192" spans="1:30">
      <c r="A192" s="2">
        <v>43494</v>
      </c>
      <c r="B192" s="2">
        <v>43495</v>
      </c>
      <c r="C192" s="2" t="s">
        <v>4978</v>
      </c>
      <c r="D192" s="3" t="s">
        <v>747</v>
      </c>
      <c r="E192" s="3" t="s">
        <v>3715</v>
      </c>
      <c r="F192" s="3">
        <v>42628118</v>
      </c>
      <c r="G192" s="17" t="str">
        <f t="shared" si="28"/>
        <v>KG-ARI-1812-00048-01883/42628118</v>
      </c>
      <c r="H192" s="18">
        <f>IF(G192="","",VLOOKUP(G192,WMS!$E$3:$Q$487,7,FALSE))</f>
        <v>6</v>
      </c>
      <c r="I192" s="18">
        <f>IF(G192="","",VLOOKUP(G192,WMS!$E$3:$Q$487,8,FALSE))</f>
        <v>3.45</v>
      </c>
      <c r="J192" s="18">
        <f>IF(G192="","",VLOOKUP(G192,WMS!$E$3:$Q$487,13,FALSE))</f>
        <v>0.051</v>
      </c>
      <c r="K192" s="25" t="b">
        <f t="shared" si="29"/>
        <v>1</v>
      </c>
      <c r="L192" s="7">
        <v>10</v>
      </c>
      <c r="M192" s="26">
        <f>IF(G192="","",VLOOKUP(G192,WMS!$E$3:$U$487,7,0)*L192)</f>
        <v>60</v>
      </c>
      <c r="N192" s="27" t="str">
        <f>IF(G192="","",VLOOKUP(G192,WMS!$E$3:$U$487,17,0))</f>
        <v>B72</v>
      </c>
      <c r="O192" s="28">
        <f t="shared" si="30"/>
        <v>34.5</v>
      </c>
      <c r="P192" s="28">
        <f t="shared" si="31"/>
        <v>0.51</v>
      </c>
      <c r="Q192" s="25" t="str">
        <f>IF(G192="","",VLOOKUP(G192,WMS!$E$3:$G$487,2,FALSE))</f>
        <v>KAS19011704</v>
      </c>
      <c r="R192" s="25" t="str">
        <f>IF(G192="","",VLOOKUP(G192,WMS!$E$3:$G$487,3,FALSE))</f>
        <v>KAS1901170402</v>
      </c>
      <c r="S192" s="17" t="str">
        <f>IF(R192="","",VLOOKUP(R192,CUSTOMS!$E$3:$N$796,2,FALSE))</f>
        <v>4602191000</v>
      </c>
      <c r="T192" s="17" t="str">
        <f>IF(R192="","",VLOOKUP(R192,CUSTOMS!$E$3:$N$796,3,FALSE))</f>
        <v>海草编织篮</v>
      </c>
      <c r="U192" s="18">
        <f t="shared" si="32"/>
        <v>60</v>
      </c>
      <c r="V192" s="18" t="str">
        <f>IF(R192="","",VLOOKUP(R192,CUSTOMS!$E$3:$N$796,5,FALSE))</f>
        <v>只</v>
      </c>
      <c r="W192" s="32">
        <f>IF(R192="","",VLOOKUP(R192,CUSTOMS!$E$3:$N$796,6,FALSE))</f>
        <v>1</v>
      </c>
      <c r="X192" s="32">
        <f t="shared" si="33"/>
        <v>60</v>
      </c>
      <c r="Y192" s="18" t="str">
        <f>IF(R192="","",VLOOKUP(R192,CUSTOMS!$E$3:$N$796,8,FALSE))</f>
        <v>港币</v>
      </c>
      <c r="Z192" s="18" t="str">
        <f>IF(R192="","",VLOOKUP(R192,CUSTOMS!$E$3:$N$796,9,FALSE))</f>
        <v>中国</v>
      </c>
      <c r="AA192" s="18" t="str">
        <f>IF(R192="","",VLOOKUP(R192,CUSTOMS!$E$3:$N$796,10,FALSE))</f>
        <v>美国</v>
      </c>
      <c r="AB192" s="32">
        <f>IF(R192="","",VLOOKUP(G192,WMS!$E$3:$T$487,15,FALSE))</f>
        <v>0.483333333333333</v>
      </c>
      <c r="AC192" s="32">
        <f t="shared" si="34"/>
        <v>29</v>
      </c>
      <c r="AD192" s="32" t="str">
        <f>IF(S192="","",VLOOKUP(S192,海关监管条件!$A$1:$B$2000,2,FALSE))</f>
        <v>AB</v>
      </c>
    </row>
    <row r="193" spans="1:30">
      <c r="A193" s="2">
        <v>43494</v>
      </c>
      <c r="B193" s="2">
        <v>43495</v>
      </c>
      <c r="C193" s="2" t="s">
        <v>4978</v>
      </c>
      <c r="D193" s="3" t="s">
        <v>747</v>
      </c>
      <c r="E193" s="3" t="s">
        <v>3715</v>
      </c>
      <c r="F193" s="3">
        <v>42628125</v>
      </c>
      <c r="G193" s="17" t="str">
        <f t="shared" si="28"/>
        <v>KG-ARI-1812-00048-01883/42628125</v>
      </c>
      <c r="H193" s="18">
        <f>IF(G193="","",VLOOKUP(G193,WMS!$E$3:$Q$487,7,FALSE))</f>
        <v>6</v>
      </c>
      <c r="I193" s="18">
        <f>IF(G193="","",VLOOKUP(G193,WMS!$E$3:$Q$487,8,FALSE))</f>
        <v>3</v>
      </c>
      <c r="J193" s="18">
        <f>IF(G193="","",VLOOKUP(G193,WMS!$E$3:$Q$487,13,FALSE))</f>
        <v>0.113</v>
      </c>
      <c r="K193" s="25" t="b">
        <f t="shared" si="29"/>
        <v>1</v>
      </c>
      <c r="L193" s="7">
        <v>6</v>
      </c>
      <c r="M193" s="26">
        <f>IF(G193="","",VLOOKUP(G193,WMS!$E$3:$U$487,7,0)*L193)</f>
        <v>36</v>
      </c>
      <c r="N193" s="27" t="str">
        <f>IF(G193="","",VLOOKUP(G193,WMS!$E$3:$U$487,17,0))</f>
        <v>A15-202</v>
      </c>
      <c r="O193" s="28">
        <f t="shared" si="30"/>
        <v>18</v>
      </c>
      <c r="P193" s="28">
        <f t="shared" si="31"/>
        <v>0.678</v>
      </c>
      <c r="Q193" s="25" t="str">
        <f>IF(G193="","",VLOOKUP(G193,WMS!$E$3:$G$487,2,FALSE))</f>
        <v>KAS19011704</v>
      </c>
      <c r="R193" s="25" t="str">
        <f>IF(G193="","",VLOOKUP(G193,WMS!$E$3:$G$487,3,FALSE))</f>
        <v>KAS1901170402</v>
      </c>
      <c r="S193" s="17" t="str">
        <f>IF(R193="","",VLOOKUP(R193,CUSTOMS!$E$3:$N$796,2,FALSE))</f>
        <v>4602191000</v>
      </c>
      <c r="T193" s="17" t="str">
        <f>IF(R193="","",VLOOKUP(R193,CUSTOMS!$E$3:$N$796,3,FALSE))</f>
        <v>海草编织篮</v>
      </c>
      <c r="U193" s="18">
        <f t="shared" si="32"/>
        <v>36</v>
      </c>
      <c r="V193" s="18" t="str">
        <f>IF(R193="","",VLOOKUP(R193,CUSTOMS!$E$3:$N$796,5,FALSE))</f>
        <v>只</v>
      </c>
      <c r="W193" s="32">
        <f>IF(R193="","",VLOOKUP(R193,CUSTOMS!$E$3:$N$796,6,FALSE))</f>
        <v>1</v>
      </c>
      <c r="X193" s="32">
        <f t="shared" si="33"/>
        <v>36</v>
      </c>
      <c r="Y193" s="18" t="str">
        <f>IF(R193="","",VLOOKUP(R193,CUSTOMS!$E$3:$N$796,8,FALSE))</f>
        <v>港币</v>
      </c>
      <c r="Z193" s="18" t="str">
        <f>IF(R193="","",VLOOKUP(R193,CUSTOMS!$E$3:$N$796,9,FALSE))</f>
        <v>中国</v>
      </c>
      <c r="AA193" s="18" t="str">
        <f>IF(R193="","",VLOOKUP(R193,CUSTOMS!$E$3:$N$796,10,FALSE))</f>
        <v>美国</v>
      </c>
      <c r="AB193" s="32">
        <f>IF(R193="","",VLOOKUP(G193,WMS!$E$3:$T$487,15,FALSE))</f>
        <v>0.366666666666667</v>
      </c>
      <c r="AC193" s="32">
        <f t="shared" si="34"/>
        <v>13.2</v>
      </c>
      <c r="AD193" s="32" t="str">
        <f>IF(S193="","",VLOOKUP(S193,海关监管条件!$A$1:$B$2000,2,FALSE))</f>
        <v>AB</v>
      </c>
    </row>
    <row r="194" spans="1:30">
      <c r="A194" s="2">
        <v>43494</v>
      </c>
      <c r="B194" s="2">
        <v>43495</v>
      </c>
      <c r="C194" s="2" t="s">
        <v>4978</v>
      </c>
      <c r="D194" s="19" t="s">
        <v>3702</v>
      </c>
      <c r="E194" s="19" t="s">
        <v>3703</v>
      </c>
      <c r="F194" s="19" t="s">
        <v>3708</v>
      </c>
      <c r="G194" s="17" t="str">
        <f t="shared" ref="G194:G229" si="35">IF(F194="","",E194&amp;"/"&amp;F194)</f>
        <v>KG-ARI-1901-00066-01606/42685005</v>
      </c>
      <c r="H194" s="18">
        <f>IF(G194="","",VLOOKUP(G194,WMS!$E$3:$Q$487,7,FALSE))</f>
        <v>24</v>
      </c>
      <c r="I194" s="18">
        <f>IF(G194="","",VLOOKUP(G194,WMS!$E$3:$Q$487,8,FALSE))</f>
        <v>1.7</v>
      </c>
      <c r="J194" s="18">
        <f>IF(G194="","",VLOOKUP(G194,WMS!$E$3:$Q$487,13,FALSE))</f>
        <v>0.007</v>
      </c>
      <c r="K194" s="25" t="b">
        <f t="shared" ref="K194:K229" si="36">IF(M194="","",EXACT(H194,M194/L194))</f>
        <v>1</v>
      </c>
      <c r="L194" s="7">
        <v>4</v>
      </c>
      <c r="M194" s="26">
        <f>IF(G194="","",VLOOKUP(G194,WMS!$E$3:$U$487,7,0)*L194)</f>
        <v>96</v>
      </c>
      <c r="N194" s="27" t="str">
        <f>IF(G194="","",VLOOKUP(G194,WMS!$E$3:$U$487,17,0))</f>
        <v>A25-202</v>
      </c>
      <c r="O194" s="28">
        <f t="shared" ref="O194:O229" si="37">IF(L194="","",I194*L194)</f>
        <v>6.8</v>
      </c>
      <c r="P194" s="28">
        <f t="shared" ref="P194:P229" si="38">IF(L194="","",J194*L194)</f>
        <v>0.028</v>
      </c>
      <c r="Q194" s="25" t="str">
        <f>IF(G194="","",VLOOKUP(G194,WMS!$E$3:$G$487,2,FALSE))</f>
        <v>KAS19011506</v>
      </c>
      <c r="R194" s="25" t="str">
        <f>IF(G194="","",VLOOKUP(G194,WMS!$E$3:$G$487,3,FALSE))</f>
        <v>KASKAS1901150604</v>
      </c>
      <c r="S194" s="17" t="str">
        <f>IF(R194="","",VLOOKUP(R194,CUSTOMS!$E$3:$N$796,2,FALSE))</f>
        <v>4419909090</v>
      </c>
      <c r="T194" s="17" t="str">
        <f>IF(R194="","",VLOOKUP(R194,CUSTOMS!$E$3:$N$796,3,FALSE))</f>
        <v>木铲</v>
      </c>
      <c r="U194" s="18">
        <f t="shared" ref="U194:U229" si="39">IF(V194="","",IF(V194="千克",M194*AB194,M194))</f>
        <v>96</v>
      </c>
      <c r="V194" s="18" t="str">
        <f>IF(R194="","",VLOOKUP(R194,CUSTOMS!$E$3:$N$796,5,FALSE))</f>
        <v>只</v>
      </c>
      <c r="W194" s="32">
        <f>IF(R194="","",VLOOKUP(R194,CUSTOMS!$E$3:$N$796,6,FALSE))</f>
        <v>0.74</v>
      </c>
      <c r="X194" s="32">
        <f t="shared" ref="X194:X229" si="40">IF(W194="","",U194*W194)</f>
        <v>71.04</v>
      </c>
      <c r="Y194" s="18" t="str">
        <f>IF(R194="","",VLOOKUP(R194,CUSTOMS!$E$3:$N$796,8,FALSE))</f>
        <v>美元</v>
      </c>
      <c r="Z194" s="18" t="str">
        <f>IF(R194="","",VLOOKUP(R194,CUSTOMS!$E$3:$N$796,9,FALSE))</f>
        <v>中国</v>
      </c>
      <c r="AA194" s="18" t="str">
        <f>IF(R194="","",VLOOKUP(R194,CUSTOMS!$E$3:$N$796,10,FALSE))</f>
        <v>美国</v>
      </c>
      <c r="AB194" s="32">
        <f>IF(R194="","",VLOOKUP(G194,WMS!$E$3:$T$487,15,FALSE))</f>
        <v>0.0833333333333333</v>
      </c>
      <c r="AC194" s="32">
        <f t="shared" ref="AC194:AC229" si="41">IF(AB194="","",M194*AB194)</f>
        <v>8</v>
      </c>
      <c r="AD194" s="32" t="str">
        <f>IF(S194="","",VLOOKUP(S194,海关监管条件!$A$1:$B$2000,2,FALSE))</f>
        <v>AB</v>
      </c>
    </row>
    <row r="195" spans="1:30">
      <c r="A195" s="2">
        <v>43494</v>
      </c>
      <c r="B195" s="2">
        <v>43495</v>
      </c>
      <c r="C195" s="2" t="s">
        <v>4978</v>
      </c>
      <c r="D195" s="19" t="s">
        <v>3702</v>
      </c>
      <c r="E195" s="19" t="s">
        <v>3703</v>
      </c>
      <c r="F195" s="19" t="s">
        <v>3706</v>
      </c>
      <c r="G195" s="17" t="str">
        <f t="shared" si="35"/>
        <v>KG-ARI-1901-00066-01606/42685012</v>
      </c>
      <c r="H195" s="18">
        <f>IF(G195="","",VLOOKUP(G195,WMS!$E$3:$Q$487,7,FALSE))</f>
        <v>24</v>
      </c>
      <c r="I195" s="18">
        <f>IF(G195="","",VLOOKUP(G195,WMS!$E$3:$Q$487,8,FALSE))</f>
        <v>1.6</v>
      </c>
      <c r="J195" s="18">
        <f>IF(G195="","",VLOOKUP(G195,WMS!$E$3:$Q$487,13,FALSE))</f>
        <v>0.007</v>
      </c>
      <c r="K195" s="25" t="b">
        <f t="shared" si="36"/>
        <v>1</v>
      </c>
      <c r="L195" s="7">
        <v>6</v>
      </c>
      <c r="M195" s="26">
        <f>IF(G195="","",VLOOKUP(G195,WMS!$E$3:$U$487,7,0)*L195)</f>
        <v>144</v>
      </c>
      <c r="N195" s="27" t="str">
        <f>IF(G195="","",VLOOKUP(G195,WMS!$E$3:$U$487,17,0))</f>
        <v>A25-202</v>
      </c>
      <c r="O195" s="28">
        <f t="shared" si="37"/>
        <v>9.6</v>
      </c>
      <c r="P195" s="28">
        <f t="shared" si="38"/>
        <v>0.042</v>
      </c>
      <c r="Q195" s="25" t="str">
        <f>IF(G195="","",VLOOKUP(G195,WMS!$E$3:$G$487,2,FALSE))</f>
        <v>KAS19011506</v>
      </c>
      <c r="R195" s="25" t="str">
        <f>IF(G195="","",VLOOKUP(G195,WMS!$E$3:$G$487,3,FALSE))</f>
        <v>KASKAS1901150603</v>
      </c>
      <c r="S195" s="17" t="str">
        <f>IF(R195="","",VLOOKUP(R195,CUSTOMS!$E$3:$N$796,2,FALSE))</f>
        <v>4419909090</v>
      </c>
      <c r="T195" s="17" t="str">
        <f>IF(R195="","",VLOOKUP(R195,CUSTOMS!$E$3:$N$796,3,FALSE))</f>
        <v>木勺</v>
      </c>
      <c r="U195" s="18">
        <f t="shared" si="39"/>
        <v>144</v>
      </c>
      <c r="V195" s="18" t="str">
        <f>IF(R195="","",VLOOKUP(R195,CUSTOMS!$E$3:$N$796,5,FALSE))</f>
        <v>只</v>
      </c>
      <c r="W195" s="32">
        <f>IF(R195="","",VLOOKUP(R195,CUSTOMS!$E$3:$N$796,6,FALSE))</f>
        <v>0.74</v>
      </c>
      <c r="X195" s="32">
        <f t="shared" si="40"/>
        <v>106.56</v>
      </c>
      <c r="Y195" s="18" t="str">
        <f>IF(R195="","",VLOOKUP(R195,CUSTOMS!$E$3:$N$796,8,FALSE))</f>
        <v>美元</v>
      </c>
      <c r="Z195" s="18" t="str">
        <f>IF(R195="","",VLOOKUP(R195,CUSTOMS!$E$3:$N$796,9,FALSE))</f>
        <v>中国</v>
      </c>
      <c r="AA195" s="18" t="str">
        <f>IF(R195="","",VLOOKUP(R195,CUSTOMS!$E$3:$N$796,10,FALSE))</f>
        <v>美国</v>
      </c>
      <c r="AB195" s="32">
        <f>IF(R195="","",VLOOKUP(G195,WMS!$E$3:$T$487,15,FALSE))</f>
        <v>0.0833333333333333</v>
      </c>
      <c r="AC195" s="32">
        <f t="shared" si="41"/>
        <v>12</v>
      </c>
      <c r="AD195" s="32" t="str">
        <f>IF(S195="","",VLOOKUP(S195,海关监管条件!$A$1:$B$2000,2,FALSE))</f>
        <v>AB</v>
      </c>
    </row>
    <row r="196" spans="1:30">
      <c r="A196" s="2">
        <v>43510</v>
      </c>
      <c r="B196" s="2">
        <v>43511</v>
      </c>
      <c r="C196" s="2" t="s">
        <v>4979</v>
      </c>
      <c r="D196" s="19" t="s">
        <v>314</v>
      </c>
      <c r="E196" s="19" t="s">
        <v>3383</v>
      </c>
      <c r="F196" s="19">
        <v>42564010</v>
      </c>
      <c r="G196" s="17" t="str">
        <f t="shared" si="35"/>
        <v>KG-KGT-1808-00016-00693/42564010</v>
      </c>
      <c r="H196" s="18">
        <f>IF(G196="","",VLOOKUP(G196,WMS!$E$3:$Q$487,7,FALSE))</f>
        <v>12</v>
      </c>
      <c r="I196" s="18">
        <f>IF(G196="","",VLOOKUP(G196,WMS!$E$3:$Q$487,8,FALSE))</f>
        <v>6</v>
      </c>
      <c r="J196" s="18">
        <f>IF(G196="","",VLOOKUP(G196,WMS!$E$3:$Q$487,13,FALSE))</f>
        <v>0.017</v>
      </c>
      <c r="K196" s="25" t="b">
        <f t="shared" si="36"/>
        <v>1</v>
      </c>
      <c r="L196" s="7">
        <v>183</v>
      </c>
      <c r="M196" s="26">
        <f>IF(G196="","",VLOOKUP(G196,WMS!$E$3:$U$487,7,0)*L196)</f>
        <v>2196</v>
      </c>
      <c r="N196" s="27" t="str">
        <f>IF(G196="","",VLOOKUP(G196,WMS!$E$3:$U$487,17,0))</f>
        <v>B82</v>
      </c>
      <c r="O196" s="28">
        <f t="shared" si="37"/>
        <v>1098</v>
      </c>
      <c r="P196" s="28">
        <f t="shared" si="38"/>
        <v>3.111</v>
      </c>
      <c r="Q196" s="25" t="str">
        <f>IF(G196="","",VLOOKUP(G196,WMS!$E$3:$G$487,2,FALSE))</f>
        <v>KAS18103101</v>
      </c>
      <c r="R196" s="25" t="str">
        <f>IF(G196="","",VLOOKUP(G196,WMS!$E$3:$G$487,3,FALSE))</f>
        <v>KAS1810310103</v>
      </c>
      <c r="S196" s="17" t="str">
        <f>IF(R196="","",VLOOKUP(R196,CUSTOMS!$E$3:$N$796,2,FALSE))</f>
        <v>6914900000</v>
      </c>
      <c r="T196" s="17" t="str">
        <f>IF(R196="","",VLOOKUP(R196,CUSTOMS!$E$3:$N$796,3,FALSE))</f>
        <v>陶花盆</v>
      </c>
      <c r="U196" s="18">
        <f t="shared" si="39"/>
        <v>915.000000000001</v>
      </c>
      <c r="V196" s="18" t="str">
        <f>IF(R196="","",VLOOKUP(R196,CUSTOMS!$E$3:$N$796,5,FALSE))</f>
        <v>千克</v>
      </c>
      <c r="W196" s="32">
        <f>IF(R196="","",VLOOKUP(R196,CUSTOMS!$E$3:$N$796,6,FALSE))</f>
        <v>1</v>
      </c>
      <c r="X196" s="32">
        <f t="shared" si="40"/>
        <v>915.000000000001</v>
      </c>
      <c r="Y196" s="18" t="str">
        <f>IF(R196="","",VLOOKUP(R196,CUSTOMS!$E$3:$N$796,8,FALSE))</f>
        <v>美元</v>
      </c>
      <c r="Z196" s="18" t="str">
        <f>IF(R196="","",VLOOKUP(R196,CUSTOMS!$E$3:$N$796,9,FALSE))</f>
        <v>中国</v>
      </c>
      <c r="AA196" s="18" t="str">
        <f>IF(R196="","",VLOOKUP(R196,CUSTOMS!$E$3:$N$796,10,FALSE))</f>
        <v>印度尼西亚</v>
      </c>
      <c r="AB196" s="32">
        <f>IF(R196="","",VLOOKUP(G196,WMS!$E$3:$T$487,15,FALSE))</f>
        <v>0.416666666666667</v>
      </c>
      <c r="AC196" s="32">
        <f t="shared" si="41"/>
        <v>915.000000000001</v>
      </c>
      <c r="AD196" s="32" t="str">
        <f>IF(S196="","",VLOOKUP(S196,海关监管条件!$A$1:$B$2000,2,FALSE))</f>
        <v>无</v>
      </c>
    </row>
    <row r="197" spans="1:30">
      <c r="A197" s="2">
        <v>43511</v>
      </c>
      <c r="B197" s="2">
        <v>43515</v>
      </c>
      <c r="C197" s="2" t="s">
        <v>4980</v>
      </c>
      <c r="D197" s="19" t="s">
        <v>792</v>
      </c>
      <c r="E197" s="19" t="s">
        <v>3747</v>
      </c>
      <c r="F197" s="19">
        <v>40961200</v>
      </c>
      <c r="G197" s="17" t="str">
        <f t="shared" si="35"/>
        <v>KG-ARI-1812-00048-00927/40961200</v>
      </c>
      <c r="H197" s="18">
        <f>IF(G197="","",VLOOKUP(G197,WMS!$E$3:$Q$487,7,FALSE))</f>
        <v>4</v>
      </c>
      <c r="I197" s="18">
        <f>IF(G197="","",VLOOKUP(G197,WMS!$E$3:$Q$487,8,FALSE))</f>
        <v>2.9</v>
      </c>
      <c r="J197" s="18">
        <f>IF(G197="","",VLOOKUP(G197,WMS!$E$3:$Q$487,13,FALSE))</f>
        <v>0.03</v>
      </c>
      <c r="K197" s="25" t="b">
        <f t="shared" si="36"/>
        <v>1</v>
      </c>
      <c r="L197" s="7">
        <v>24</v>
      </c>
      <c r="M197" s="26">
        <f>IF(G197="","",VLOOKUP(G197,WMS!$E$3:$U$487,7,0)*L197)</f>
        <v>96</v>
      </c>
      <c r="N197" s="27" t="str">
        <f>IF(G197="","",VLOOKUP(G197,WMS!$E$3:$U$487,17,0))</f>
        <v>A34-202</v>
      </c>
      <c r="O197" s="28">
        <f t="shared" si="37"/>
        <v>69.6</v>
      </c>
      <c r="P197" s="28">
        <f t="shared" si="38"/>
        <v>0.72</v>
      </c>
      <c r="Q197" s="25" t="str">
        <f>IF(G197="","",VLOOKUP(G197,WMS!$E$3:$G$487,2,FALSE))</f>
        <v>KAS19012403</v>
      </c>
      <c r="R197" s="25" t="str">
        <f>IF(G197="","",VLOOKUP(G197,WMS!$E$3:$G$487,3,FALSE))</f>
        <v>KAS1901240308</v>
      </c>
      <c r="S197" s="17" t="str">
        <f>IF(R197="","",VLOOKUP(R197,CUSTOMS!$E$3:$N$796,2,FALSE))</f>
        <v>7324900000</v>
      </c>
      <c r="T197" s="17" t="str">
        <f>IF(R197="","",VLOOKUP(R197,CUSTOMS!$E$3:$N$796,3,FALSE))</f>
        <v>铁制浴室架</v>
      </c>
      <c r="U197" s="18">
        <f t="shared" si="39"/>
        <v>96</v>
      </c>
      <c r="V197" s="18" t="str">
        <f>IF(R197="","",VLOOKUP(R197,CUSTOMS!$E$3:$N$796,5,FALSE))</f>
        <v>只</v>
      </c>
      <c r="W197" s="32">
        <f>IF(R197="","",VLOOKUP(R197,CUSTOMS!$E$3:$N$796,6,FALSE))</f>
        <v>1.49</v>
      </c>
      <c r="X197" s="32">
        <f t="shared" si="40"/>
        <v>143.04</v>
      </c>
      <c r="Y197" s="18" t="str">
        <f>IF(R197="","",VLOOKUP(R197,CUSTOMS!$E$3:$N$796,8,FALSE))</f>
        <v>美元</v>
      </c>
      <c r="Z197" s="18" t="str">
        <f>IF(R197="","",VLOOKUP(R197,CUSTOMS!$E$3:$N$796,9,FALSE))</f>
        <v>中国</v>
      </c>
      <c r="AA197" s="18" t="str">
        <f>IF(R197="","",VLOOKUP(R197,CUSTOMS!$E$3:$N$796,10,FALSE))</f>
        <v>美国</v>
      </c>
      <c r="AB197" s="32">
        <f>IF(R197="","",VLOOKUP(G197,WMS!$E$3:$T$487,15,FALSE))</f>
        <v>0.525</v>
      </c>
      <c r="AC197" s="32">
        <f t="shared" si="41"/>
        <v>50.4</v>
      </c>
      <c r="AD197" s="32" t="str">
        <f>IF(S197="","",VLOOKUP(S197,海关监管条件!$A$1:$B$2000,2,FALSE))</f>
        <v>无 </v>
      </c>
    </row>
    <row r="198" spans="1:30">
      <c r="A198" s="2">
        <v>43511</v>
      </c>
      <c r="B198" s="2">
        <v>43515</v>
      </c>
      <c r="C198" s="2" t="s">
        <v>4980</v>
      </c>
      <c r="D198" s="19" t="s">
        <v>818</v>
      </c>
      <c r="E198" s="19" t="s">
        <v>3760</v>
      </c>
      <c r="F198" s="19">
        <v>42389545</v>
      </c>
      <c r="G198" s="17" t="str">
        <f t="shared" si="35"/>
        <v>KG-ARI-1812-00048-01201/42389545</v>
      </c>
      <c r="H198" s="18">
        <f>IF(G198="","",VLOOKUP(G198,WMS!$E$3:$Q$487,7,FALSE))</f>
        <v>6</v>
      </c>
      <c r="I198" s="18">
        <f>IF(G198="","",VLOOKUP(G198,WMS!$E$3:$Q$487,8,FALSE))</f>
        <v>2.2</v>
      </c>
      <c r="J198" s="18">
        <f>IF(G198="","",VLOOKUP(G198,WMS!$E$3:$Q$487,13,FALSE))</f>
        <v>0.029</v>
      </c>
      <c r="K198" s="25" t="b">
        <f t="shared" si="36"/>
        <v>1</v>
      </c>
      <c r="L198" s="7">
        <v>9</v>
      </c>
      <c r="M198" s="26">
        <f>IF(G198="","",VLOOKUP(G198,WMS!$E$3:$U$487,7,0)*L198)</f>
        <v>54</v>
      </c>
      <c r="N198" s="27" t="str">
        <f>IF(G198="","",VLOOKUP(G198,WMS!$E$3:$U$487,17,0))</f>
        <v>A42-301</v>
      </c>
      <c r="O198" s="28">
        <f t="shared" si="37"/>
        <v>19.8</v>
      </c>
      <c r="P198" s="28">
        <f t="shared" si="38"/>
        <v>0.261</v>
      </c>
      <c r="Q198" s="25" t="str">
        <f>IF(G198="","",VLOOKUP(G198,WMS!$E$3:$G$487,2,FALSE))</f>
        <v>KAS19012603</v>
      </c>
      <c r="R198" s="25" t="str">
        <f>IF(G198="","",VLOOKUP(G198,WMS!$E$3:$G$487,3,FALSE))</f>
        <v>KAS1901260303</v>
      </c>
      <c r="S198" s="17" t="str">
        <f>IF(R198="","",VLOOKUP(R198,CUSTOMS!$E$3:$N$796,2,FALSE))</f>
        <v>8517629400</v>
      </c>
      <c r="T198" s="17" t="str">
        <f>IF(R198="","",VLOOKUP(R198,CUSTOMS!$E$3:$N$796,3,FALSE))</f>
        <v>无线耳机</v>
      </c>
      <c r="U198" s="18">
        <f t="shared" si="39"/>
        <v>54</v>
      </c>
      <c r="V198" s="18" t="str">
        <f>IF(R198="","",VLOOKUP(R198,CUSTOMS!$E$3:$N$796,5,FALSE))</f>
        <v>个</v>
      </c>
      <c r="W198" s="32">
        <f>IF(R198="","",VLOOKUP(R198,CUSTOMS!$E$3:$N$796,6,FALSE))</f>
        <v>6.91923076923077</v>
      </c>
      <c r="X198" s="32">
        <f t="shared" si="40"/>
        <v>373.638461538462</v>
      </c>
      <c r="Y198" s="18" t="str">
        <f>IF(R198="","",VLOOKUP(R198,CUSTOMS!$E$3:$N$796,8,FALSE))</f>
        <v>美元</v>
      </c>
      <c r="Z198" s="18" t="str">
        <f>IF(R198="","",VLOOKUP(R198,CUSTOMS!$E$3:$N$796,9,FALSE))</f>
        <v>中国</v>
      </c>
      <c r="AA198" s="18" t="str">
        <f>IF(R198="","",VLOOKUP(R198,CUSTOMS!$E$3:$N$796,10,FALSE))</f>
        <v>美国</v>
      </c>
      <c r="AB198" s="32">
        <f>IF(R198="","",VLOOKUP(G198,WMS!$E$3:$T$487,15,FALSE))</f>
        <v>0.015</v>
      </c>
      <c r="AC198" s="32">
        <f t="shared" si="41"/>
        <v>0.81</v>
      </c>
      <c r="AD198" s="32" t="str">
        <f>IF(S198="","",VLOOKUP(S198,海关监管条件!$A$1:$B$2000,2,FALSE))</f>
        <v>无</v>
      </c>
    </row>
    <row r="199" spans="1:30">
      <c r="A199" s="2">
        <v>43511</v>
      </c>
      <c r="B199" s="2">
        <v>43515</v>
      </c>
      <c r="C199" s="2" t="s">
        <v>4980</v>
      </c>
      <c r="D199" s="19" t="s">
        <v>818</v>
      </c>
      <c r="E199" s="19" t="s">
        <v>3760</v>
      </c>
      <c r="F199" s="19">
        <v>42568568</v>
      </c>
      <c r="G199" s="17" t="str">
        <f t="shared" si="35"/>
        <v>KG-ARI-1812-00048-01201/42568568</v>
      </c>
      <c r="H199" s="18">
        <f>IF(G199="","",VLOOKUP(G199,WMS!$E$3:$Q$487,7,FALSE))</f>
        <v>6</v>
      </c>
      <c r="I199" s="18">
        <f>IF(G199="","",VLOOKUP(G199,WMS!$E$3:$Q$487,8,FALSE))</f>
        <v>2</v>
      </c>
      <c r="J199" s="18">
        <f>IF(G199="","",VLOOKUP(G199,WMS!$E$3:$Q$487,13,FALSE))</f>
        <v>0.029</v>
      </c>
      <c r="K199" s="25" t="b">
        <f t="shared" si="36"/>
        <v>1</v>
      </c>
      <c r="L199" s="7">
        <v>1</v>
      </c>
      <c r="M199" s="26">
        <f>IF(G199="","",VLOOKUP(G199,WMS!$E$3:$U$487,7,0)*L199)</f>
        <v>6</v>
      </c>
      <c r="N199" s="27" t="str">
        <f>IF(G199="","",VLOOKUP(G199,WMS!$E$3:$U$487,17,0))</f>
        <v>A42-201</v>
      </c>
      <c r="O199" s="28">
        <f t="shared" si="37"/>
        <v>2</v>
      </c>
      <c r="P199" s="28">
        <f t="shared" si="38"/>
        <v>0.029</v>
      </c>
      <c r="Q199" s="25" t="str">
        <f>IF(G199="","",VLOOKUP(G199,WMS!$E$3:$G$487,2,FALSE))</f>
        <v>KAS19012603</v>
      </c>
      <c r="R199" s="25" t="str">
        <f>IF(G199="","",VLOOKUP(G199,WMS!$E$3:$G$487,3,FALSE))</f>
        <v>KAS1901260303</v>
      </c>
      <c r="S199" s="17" t="str">
        <f>IF(R199="","",VLOOKUP(R199,CUSTOMS!$E$3:$N$796,2,FALSE))</f>
        <v>8517629400</v>
      </c>
      <c r="T199" s="17" t="str">
        <f>IF(R199="","",VLOOKUP(R199,CUSTOMS!$E$3:$N$796,3,FALSE))</f>
        <v>无线耳机</v>
      </c>
      <c r="U199" s="18">
        <f t="shared" si="39"/>
        <v>6</v>
      </c>
      <c r="V199" s="18" t="str">
        <f>IF(R199="","",VLOOKUP(R199,CUSTOMS!$E$3:$N$796,5,FALSE))</f>
        <v>个</v>
      </c>
      <c r="W199" s="32">
        <f>IF(R199="","",VLOOKUP(R199,CUSTOMS!$E$3:$N$796,6,FALSE))</f>
        <v>6.91923076923077</v>
      </c>
      <c r="X199" s="32">
        <f t="shared" si="40"/>
        <v>41.5153846153846</v>
      </c>
      <c r="Y199" s="18" t="str">
        <f>IF(R199="","",VLOOKUP(R199,CUSTOMS!$E$3:$N$796,8,FALSE))</f>
        <v>美元</v>
      </c>
      <c r="Z199" s="18" t="str">
        <f>IF(R199="","",VLOOKUP(R199,CUSTOMS!$E$3:$N$796,9,FALSE))</f>
        <v>中国</v>
      </c>
      <c r="AA199" s="18" t="str">
        <f>IF(R199="","",VLOOKUP(R199,CUSTOMS!$E$3:$N$796,10,FALSE))</f>
        <v>美国</v>
      </c>
      <c r="AB199" s="32">
        <f>IF(R199="","",VLOOKUP(G199,WMS!$E$3:$T$487,15,FALSE))</f>
        <v>0.228333333333333</v>
      </c>
      <c r="AC199" s="32">
        <f t="shared" si="41"/>
        <v>1.37</v>
      </c>
      <c r="AD199" s="32" t="str">
        <f>IF(S199="","",VLOOKUP(S199,海关监管条件!$A$1:$B$2000,2,FALSE))</f>
        <v>无</v>
      </c>
    </row>
    <row r="200" spans="1:30">
      <c r="A200" s="2">
        <v>43511</v>
      </c>
      <c r="B200" s="2">
        <v>43515</v>
      </c>
      <c r="C200" s="2" t="s">
        <v>4980</v>
      </c>
      <c r="D200" s="19" t="s">
        <v>818</v>
      </c>
      <c r="E200" s="19" t="s">
        <v>3760</v>
      </c>
      <c r="F200" s="19">
        <v>42614845</v>
      </c>
      <c r="G200" s="17" t="str">
        <f t="shared" si="35"/>
        <v>KG-ARI-1812-00048-01201/42614845</v>
      </c>
      <c r="H200" s="18">
        <f>IF(G200="","",VLOOKUP(G200,WMS!$E$3:$Q$487,7,FALSE))</f>
        <v>12</v>
      </c>
      <c r="I200" s="18">
        <f>IF(G200="","",VLOOKUP(G200,WMS!$E$3:$Q$487,8,FALSE))</f>
        <v>0.8</v>
      </c>
      <c r="J200" s="18">
        <f>IF(G200="","",VLOOKUP(G200,WMS!$E$3:$Q$487,13,FALSE))</f>
        <v>0.008</v>
      </c>
      <c r="K200" s="25" t="b">
        <f t="shared" si="36"/>
        <v>1</v>
      </c>
      <c r="L200" s="7">
        <v>5</v>
      </c>
      <c r="M200" s="26">
        <f>IF(G200="","",VLOOKUP(G200,WMS!$E$3:$U$487,7,0)*L200)</f>
        <v>60</v>
      </c>
      <c r="N200" s="27" t="str">
        <f>IF(G200="","",VLOOKUP(G200,WMS!$E$3:$U$487,17,0))</f>
        <v>A42-201</v>
      </c>
      <c r="O200" s="28">
        <f t="shared" si="37"/>
        <v>4</v>
      </c>
      <c r="P200" s="28">
        <f t="shared" si="38"/>
        <v>0.04</v>
      </c>
      <c r="Q200" s="25" t="str">
        <f>IF(G200="","",VLOOKUP(G200,WMS!$E$3:$G$487,2,FALSE))</f>
        <v>KAS19012603</v>
      </c>
      <c r="R200" s="25" t="str">
        <f>IF(G200="","",VLOOKUP(G200,WMS!$E$3:$G$487,3,FALSE))</f>
        <v>KAS1901260301</v>
      </c>
      <c r="S200" s="17" t="str">
        <f>IF(R200="","",VLOOKUP(R200,CUSTOMS!$E$3:$N$796,2,FALSE))</f>
        <v>8518300000</v>
      </c>
      <c r="T200" s="17" t="str">
        <f>IF(R200="","",VLOOKUP(R200,CUSTOMS!$E$3:$N$796,3,FALSE))</f>
        <v>耳塞</v>
      </c>
      <c r="U200" s="18">
        <f t="shared" si="39"/>
        <v>60</v>
      </c>
      <c r="V200" s="18" t="str">
        <f>IF(R200="","",VLOOKUP(R200,CUSTOMS!$E$3:$N$796,5,FALSE))</f>
        <v>个</v>
      </c>
      <c r="W200" s="32">
        <f>IF(R200="","",VLOOKUP(R200,CUSTOMS!$E$3:$N$796,6,FALSE))</f>
        <v>1.19</v>
      </c>
      <c r="X200" s="32">
        <f t="shared" si="40"/>
        <v>71.4</v>
      </c>
      <c r="Y200" s="18" t="str">
        <f>IF(R200="","",VLOOKUP(R200,CUSTOMS!$E$3:$N$796,8,FALSE))</f>
        <v>美元</v>
      </c>
      <c r="Z200" s="18" t="str">
        <f>IF(R200="","",VLOOKUP(R200,CUSTOMS!$E$3:$N$796,9,FALSE))</f>
        <v>中国</v>
      </c>
      <c r="AA200" s="18" t="str">
        <f>IF(R200="","",VLOOKUP(R200,CUSTOMS!$E$3:$N$796,10,FALSE))</f>
        <v>美国</v>
      </c>
      <c r="AB200" s="32">
        <f>IF(R200="","",VLOOKUP(G200,WMS!$E$3:$T$487,15,FALSE))</f>
        <v>0.0409523809523809</v>
      </c>
      <c r="AC200" s="32">
        <f t="shared" si="41"/>
        <v>2.45714285714285</v>
      </c>
      <c r="AD200" s="32" t="str">
        <f>IF(S200="","",VLOOKUP(S200,海关监管条件!$A$1:$B$2000,2,FALSE))</f>
        <v>无 </v>
      </c>
    </row>
    <row r="201" spans="1:30">
      <c r="A201" s="2">
        <v>43531</v>
      </c>
      <c r="B201" s="2">
        <v>43535</v>
      </c>
      <c r="C201" s="2" t="s">
        <v>4981</v>
      </c>
      <c r="D201" s="36" t="s">
        <v>813</v>
      </c>
      <c r="E201" s="37" t="s">
        <v>3756</v>
      </c>
      <c r="F201" s="37">
        <v>42716655</v>
      </c>
      <c r="G201" s="17" t="str">
        <f t="shared" si="35"/>
        <v>KG-ARI-1902-00108-02584/42716655</v>
      </c>
      <c r="H201" s="18">
        <f>IF(G201="","",VLOOKUP(G201,WMS!$E$3:$Q$487,7,FALSE))</f>
        <v>12</v>
      </c>
      <c r="I201" s="18">
        <f>IF(G201="","",VLOOKUP(G201,WMS!$E$3:$Q$487,8,FALSE))</f>
        <v>1.1</v>
      </c>
      <c r="J201" s="18">
        <f>IF(G201="","",VLOOKUP(G201,WMS!$E$3:$Q$487,13,FALSE))</f>
        <v>0.02</v>
      </c>
      <c r="K201" s="25" t="b">
        <f t="shared" si="36"/>
        <v>1</v>
      </c>
      <c r="L201" s="7">
        <v>2</v>
      </c>
      <c r="M201" s="26">
        <f>IF(G201="","",VLOOKUP(G201,WMS!$E$3:$U$487,7,0)*L201)</f>
        <v>24</v>
      </c>
      <c r="N201" s="27" t="str">
        <f>IF(G201="","",VLOOKUP(G201,WMS!$E$3:$U$487,17,0))</f>
        <v>A22-102</v>
      </c>
      <c r="O201" s="28">
        <f t="shared" si="37"/>
        <v>2.2</v>
      </c>
      <c r="P201" s="28">
        <f t="shared" si="38"/>
        <v>0.04</v>
      </c>
      <c r="Q201" s="25" t="str">
        <f>IF(G201="","",VLOOKUP(G201,WMS!$E$3:$G$487,2,FALSE))</f>
        <v>KAS19012501</v>
      </c>
      <c r="R201" s="25" t="str">
        <f>IF(G201="","",VLOOKUP(G201,WMS!$E$3:$G$487,3,FALSE))</f>
        <v>KAS1901250101</v>
      </c>
      <c r="S201" s="17" t="str">
        <f>IF(R201="","",VLOOKUP(R201,CUSTOMS!$E$3:$N$796,2,FALSE))</f>
        <v>9505900000</v>
      </c>
      <c r="T201" s="17" t="str">
        <f>IF(R201="","",VLOOKUP(R201,CUSTOMS!$E$3:$N$796,3,FALSE))</f>
        <v>复活节装饰品</v>
      </c>
      <c r="U201" s="18">
        <f t="shared" si="39"/>
        <v>1.14285714285714</v>
      </c>
      <c r="V201" s="18" t="str">
        <f>IF(R201="","",VLOOKUP(R201,CUSTOMS!$E$3:$N$796,5,FALSE))</f>
        <v>千克</v>
      </c>
      <c r="W201" s="32">
        <f>IF(R201="","",VLOOKUP(R201,CUSTOMS!$E$3:$N$796,6,FALSE))</f>
        <v>5.5</v>
      </c>
      <c r="X201" s="32">
        <f t="shared" si="40"/>
        <v>6.28571428571428</v>
      </c>
      <c r="Y201" s="18" t="str">
        <f>IF(R201="","",VLOOKUP(R201,CUSTOMS!$E$3:$N$796,8,FALSE))</f>
        <v>美元</v>
      </c>
      <c r="Z201" s="18" t="str">
        <f>IF(R201="","",VLOOKUP(R201,CUSTOMS!$E$3:$N$796,9,FALSE))</f>
        <v>中国</v>
      </c>
      <c r="AA201" s="18" t="str">
        <f>IF(R201="","",VLOOKUP(R201,CUSTOMS!$E$3:$N$796,10,FALSE))</f>
        <v>美国</v>
      </c>
      <c r="AB201" s="32">
        <f>IF(R201="","",VLOOKUP(G201,WMS!$E$3:$T$487,15,FALSE))</f>
        <v>0.0476190476190476</v>
      </c>
      <c r="AC201" s="32">
        <f t="shared" si="41"/>
        <v>1.14285714285714</v>
      </c>
      <c r="AD201" s="32" t="str">
        <f>IF(S201="","",VLOOKUP(S201,海关监管条件!$A$1:$B$2000,2,FALSE))</f>
        <v>无 </v>
      </c>
    </row>
    <row r="202" spans="1:30">
      <c r="A202" s="2">
        <v>43531</v>
      </c>
      <c r="B202" s="2">
        <v>43535</v>
      </c>
      <c r="C202" s="2" t="s">
        <v>4981</v>
      </c>
      <c r="D202" s="19" t="s">
        <v>808</v>
      </c>
      <c r="E202" s="19" t="s">
        <v>3754</v>
      </c>
      <c r="F202" s="19">
        <v>42719403</v>
      </c>
      <c r="G202" s="17" t="str">
        <f t="shared" si="35"/>
        <v>KG-ARI-1902-00108-02588/42719403</v>
      </c>
      <c r="H202" s="18">
        <f>IF(G202="","",VLOOKUP(G202,WMS!$E$3:$Q$487,7,FALSE))</f>
        <v>8</v>
      </c>
      <c r="I202" s="18">
        <f>IF(G202="","",VLOOKUP(G202,WMS!$E$3:$Q$487,8,FALSE))</f>
        <v>9.7</v>
      </c>
      <c r="J202" s="18">
        <f>IF(G202="","",VLOOKUP(G202,WMS!$E$3:$Q$487,13,FALSE))</f>
        <v>0.023</v>
      </c>
      <c r="K202" s="25" t="b">
        <f t="shared" si="36"/>
        <v>1</v>
      </c>
      <c r="L202" s="7">
        <v>2</v>
      </c>
      <c r="M202" s="26">
        <f>IF(G202="","",VLOOKUP(G202,WMS!$E$3:$U$487,7,0)*L202)</f>
        <v>16</v>
      </c>
      <c r="N202" s="27" t="str">
        <f>IF(G202="","",VLOOKUP(G202,WMS!$E$3:$U$487,17,0))</f>
        <v>A15-103</v>
      </c>
      <c r="O202" s="28">
        <f t="shared" si="37"/>
        <v>19.4</v>
      </c>
      <c r="P202" s="28">
        <f t="shared" si="38"/>
        <v>0.046</v>
      </c>
      <c r="Q202" s="25" t="str">
        <f>IF(G202="","",VLOOKUP(G202,WMS!$E$3:$G$487,2,FALSE))</f>
        <v>KAS19012410</v>
      </c>
      <c r="R202" s="25" t="str">
        <f>IF(G202="","",VLOOKUP(G202,WMS!$E$3:$G$487,3,FALSE))</f>
        <v>KAS1901241001</v>
      </c>
      <c r="S202" s="17" t="str">
        <f>IF(R202="","",VLOOKUP(R202,CUSTOMS!$E$3:$N$796,2,FALSE))</f>
        <v>6911101900</v>
      </c>
      <c r="T202" s="17" t="str">
        <f>IF(R202="","",VLOOKUP(R202,CUSTOMS!$E$3:$N$796,3,FALSE))</f>
        <v>日用瓷:20CM盘</v>
      </c>
      <c r="U202" s="18">
        <f t="shared" si="39"/>
        <v>18.6</v>
      </c>
      <c r="V202" s="18" t="str">
        <f>IF(R202="","",VLOOKUP(R202,CUSTOMS!$E$3:$N$796,5,FALSE))</f>
        <v>千克</v>
      </c>
      <c r="W202" s="32">
        <f>IF(R202="","",VLOOKUP(R202,CUSTOMS!$E$3:$N$796,6,FALSE))</f>
        <v>0.8</v>
      </c>
      <c r="X202" s="32">
        <f t="shared" si="40"/>
        <v>14.88</v>
      </c>
      <c r="Y202" s="18" t="str">
        <f>IF(R202="","",VLOOKUP(R202,CUSTOMS!$E$3:$N$796,8,FALSE))</f>
        <v>美元</v>
      </c>
      <c r="Z202" s="18" t="str">
        <f>IF(R202="","",VLOOKUP(R202,CUSTOMS!$E$3:$N$796,9,FALSE))</f>
        <v>中国</v>
      </c>
      <c r="AA202" s="18" t="str">
        <f>IF(R202="","",VLOOKUP(R202,CUSTOMS!$E$3:$N$796,10,FALSE))</f>
        <v>美国</v>
      </c>
      <c r="AB202" s="32">
        <f>IF(R202="","",VLOOKUP(G202,WMS!$E$3:$T$487,15,FALSE))</f>
        <v>1.1625</v>
      </c>
      <c r="AC202" s="32">
        <f t="shared" si="41"/>
        <v>18.6</v>
      </c>
      <c r="AD202" s="32" t="str">
        <f>IF(S202="","",VLOOKUP(S202,海关监管条件!$A$1:$B$2000,2,FALSE))</f>
        <v>A</v>
      </c>
    </row>
    <row r="203" spans="1:30">
      <c r="A203" s="2">
        <v>43531</v>
      </c>
      <c r="B203" s="2">
        <v>43535</v>
      </c>
      <c r="C203" s="2" t="s">
        <v>4981</v>
      </c>
      <c r="D203" s="19" t="s">
        <v>830</v>
      </c>
      <c r="E203" s="19" t="s">
        <v>3766</v>
      </c>
      <c r="F203" s="19" t="s">
        <v>3767</v>
      </c>
      <c r="G203" s="17" t="str">
        <f t="shared" si="35"/>
        <v>KG-ARI-1903-00107-02437/42272090</v>
      </c>
      <c r="H203" s="18">
        <f>IF(G203="","",VLOOKUP(G203,WMS!$E$3:$Q$487,7,FALSE))</f>
        <v>4</v>
      </c>
      <c r="I203" s="18">
        <f>IF(G203="","",VLOOKUP(G203,WMS!$E$3:$Q$487,8,FALSE))</f>
        <v>1.9</v>
      </c>
      <c r="J203" s="18">
        <f>IF(G203="","",VLOOKUP(G203,WMS!$E$3:$Q$487,13,FALSE))</f>
        <v>0.026</v>
      </c>
      <c r="K203" s="25" t="b">
        <f t="shared" si="36"/>
        <v>1</v>
      </c>
      <c r="L203" s="7">
        <v>2</v>
      </c>
      <c r="M203" s="26">
        <f>IF(G203="","",VLOOKUP(G203,WMS!$E$3:$U$487,7,0)*L203)</f>
        <v>8</v>
      </c>
      <c r="N203" s="27" t="str">
        <f>IF(G203="","",VLOOKUP(G203,WMS!$E$3:$U$487,17,0))</f>
        <v>A01-203</v>
      </c>
      <c r="O203" s="28">
        <f t="shared" si="37"/>
        <v>3.8</v>
      </c>
      <c r="P203" s="28">
        <f t="shared" si="38"/>
        <v>0.052</v>
      </c>
      <c r="Q203" s="25" t="str">
        <f>IF(G203="","",VLOOKUP(G203,WMS!$E$3:$G$487,2,FALSE))</f>
        <v>KAS19022601</v>
      </c>
      <c r="R203" s="25" t="str">
        <f>IF(G203="","",VLOOKUP(G203,WMS!$E$3:$G$487,3,FALSE))</f>
        <v>KAS1902260101</v>
      </c>
      <c r="S203" s="17" t="str">
        <f>IF(R203="","",VLOOKUP(R203,CUSTOMS!$E$3:$N$796,2,FALSE))</f>
        <v>9503008900</v>
      </c>
      <c r="T203" s="17" t="str">
        <f>IF(R203="","",VLOOKUP(R203,CUSTOMS!$E$3:$N$796,3,FALSE))</f>
        <v>塑胶玩具/立体眼镜</v>
      </c>
      <c r="U203" s="18">
        <f t="shared" si="39"/>
        <v>8</v>
      </c>
      <c r="V203" s="18" t="str">
        <f>IF(R203="","",VLOOKUP(R203,CUSTOMS!$E$3:$N$796,5,FALSE))</f>
        <v>个</v>
      </c>
      <c r="W203" s="32">
        <f>IF(R203="","",VLOOKUP(R203,CUSTOMS!$E$3:$N$796,6,FALSE))</f>
        <v>25.8</v>
      </c>
      <c r="X203" s="32">
        <f t="shared" si="40"/>
        <v>206.4</v>
      </c>
      <c r="Y203" s="18" t="str">
        <f>IF(R203="","",VLOOKUP(R203,CUSTOMS!$E$3:$N$796,8,FALSE))</f>
        <v>人民币</v>
      </c>
      <c r="Z203" s="18" t="str">
        <f>IF(R203="","",VLOOKUP(R203,CUSTOMS!$E$3:$N$796,9,FALSE))</f>
        <v>中国</v>
      </c>
      <c r="AA203" s="18" t="str">
        <f>IF(R203="","",VLOOKUP(R203,CUSTOMS!$E$3:$N$796,10,FALSE))</f>
        <v>美国</v>
      </c>
      <c r="AB203" s="32">
        <f>IF(R203="","",VLOOKUP(G203,WMS!$E$3:$T$487,15,FALSE))</f>
        <v>0.15</v>
      </c>
      <c r="AC203" s="32">
        <f t="shared" si="41"/>
        <v>1.2</v>
      </c>
      <c r="AD203" s="32" t="str">
        <f>IF(S203="","",VLOOKUP(S203,海关监管条件!$A$1:$B$2000,2,FALSE))</f>
        <v>A </v>
      </c>
    </row>
    <row r="204" spans="1:30">
      <c r="A204" s="2">
        <v>43535</v>
      </c>
      <c r="B204" s="2">
        <v>43535</v>
      </c>
      <c r="C204" s="2" t="s">
        <v>4982</v>
      </c>
      <c r="D204" s="19" t="s">
        <v>157</v>
      </c>
      <c r="E204" s="19" t="s">
        <v>3254</v>
      </c>
      <c r="F204" s="19">
        <v>42432821</v>
      </c>
      <c r="G204" s="17" t="str">
        <f t="shared" si="35"/>
        <v>KG-ARI-1808-00019-00212/42432821</v>
      </c>
      <c r="H204" s="18">
        <f>IF(G204="","",VLOOKUP(G204,WMS!$E$3:$Q$487,7,FALSE))</f>
        <v>6</v>
      </c>
      <c r="I204" s="18">
        <f>IF(G204="","",VLOOKUP(G204,WMS!$E$3:$Q$487,8,FALSE))</f>
        <v>3.5</v>
      </c>
      <c r="J204" s="18">
        <f>IF(G204="","",VLOOKUP(G204,WMS!$E$3:$Q$487,13,FALSE))</f>
        <v>0.037</v>
      </c>
      <c r="K204" s="25" t="b">
        <f t="shared" si="36"/>
        <v>1</v>
      </c>
      <c r="L204" s="7">
        <v>2</v>
      </c>
      <c r="M204" s="26">
        <f>IF(G204="","",VLOOKUP(G204,WMS!$E$3:$U$487,7,0)*L204)</f>
        <v>12</v>
      </c>
      <c r="N204" s="27" t="str">
        <f>IF(G204="","",VLOOKUP(G204,WMS!$E$3:$U$487,17,0))</f>
        <v>A02-103</v>
      </c>
      <c r="O204" s="28">
        <f t="shared" si="37"/>
        <v>7</v>
      </c>
      <c r="P204" s="28">
        <f t="shared" si="38"/>
        <v>0.074</v>
      </c>
      <c r="Q204" s="25" t="str">
        <f>IF(G204="","",VLOOKUP(G204,WMS!$E$3:$G$487,2,FALSE))</f>
        <v>KAS18071201</v>
      </c>
      <c r="R204" s="25" t="str">
        <f>IF(G204="","",VLOOKUP(G204,WMS!$E$3:$G$487,3,FALSE))</f>
        <v>KAS1807120106</v>
      </c>
      <c r="S204" s="17" t="str">
        <f>IF(R204="","",VLOOKUP(R204,CUSTOMS!$E$3:$N$796,2,FALSE))</f>
        <v>9503008390</v>
      </c>
      <c r="T204" s="17" t="str">
        <f>IF(R204="","",VLOOKUP(R204,CUSTOMS!$E$3:$N$796,3,FALSE))</f>
        <v>电动塑胶吹泡玩具</v>
      </c>
      <c r="U204" s="18">
        <f t="shared" si="39"/>
        <v>12</v>
      </c>
      <c r="V204" s="18" t="str">
        <f>IF(R204="","",VLOOKUP(R204,CUSTOMS!$E$3:$N$796,5,FALSE))</f>
        <v>套</v>
      </c>
      <c r="W204" s="32">
        <f>IF(R204="","",VLOOKUP(R204,CUSTOMS!$E$3:$N$796,6,FALSE))</f>
        <v>13.06</v>
      </c>
      <c r="X204" s="32">
        <f t="shared" si="40"/>
        <v>156.72</v>
      </c>
      <c r="Y204" s="18" t="str">
        <f>IF(R204="","",VLOOKUP(R204,CUSTOMS!$E$3:$N$796,8,FALSE))</f>
        <v>港币</v>
      </c>
      <c r="Z204" s="18" t="str">
        <f>IF(R204="","",VLOOKUP(R204,CUSTOMS!$E$3:$N$796,9,FALSE))</f>
        <v>中国</v>
      </c>
      <c r="AA204" s="18" t="str">
        <f>IF(R204="","",VLOOKUP(R204,CUSTOMS!$E$3:$N$796,10,FALSE))</f>
        <v>美国</v>
      </c>
      <c r="AB204" s="32">
        <f>IF(R204="","",VLOOKUP(G204,WMS!$E$3:$T$487,15,FALSE))</f>
        <v>0.513</v>
      </c>
      <c r="AC204" s="32">
        <f t="shared" si="41"/>
        <v>6.156</v>
      </c>
      <c r="AD204" s="32" t="str">
        <f>IF(S204="","",VLOOKUP(S204,海关监管条件!$A$1:$B$2000,2,FALSE))</f>
        <v>A </v>
      </c>
    </row>
    <row r="205" spans="1:30">
      <c r="A205" s="2">
        <v>43535</v>
      </c>
      <c r="B205" s="2">
        <v>43535</v>
      </c>
      <c r="C205" s="2" t="s">
        <v>4982</v>
      </c>
      <c r="D205" s="19" t="s">
        <v>376</v>
      </c>
      <c r="E205" s="19" t="s">
        <v>3430</v>
      </c>
      <c r="F205" s="19" t="s">
        <v>3437</v>
      </c>
      <c r="G205" s="17" t="str">
        <f t="shared" si="35"/>
        <v>KG-ARI-1808-00019-00276/42635598Q</v>
      </c>
      <c r="H205" s="18">
        <f>IF(G205="","",VLOOKUP(G205,WMS!$E$3:$Q$487,7,FALSE))</f>
        <v>8</v>
      </c>
      <c r="I205" s="18">
        <f>IF(G205="","",VLOOKUP(G205,WMS!$E$3:$Q$487,8,FALSE))</f>
        <v>1.65</v>
      </c>
      <c r="J205" s="18">
        <f>IF(G205="","",VLOOKUP(G205,WMS!$E$3:$Q$487,13,FALSE))</f>
        <v>0.047</v>
      </c>
      <c r="K205" s="25" t="b">
        <f t="shared" si="36"/>
        <v>1</v>
      </c>
      <c r="L205" s="7">
        <v>1</v>
      </c>
      <c r="M205" s="26">
        <f>IF(G205="","",VLOOKUP(G205,WMS!$E$3:$U$487,7,0)*L205)</f>
        <v>8</v>
      </c>
      <c r="N205" s="27" t="str">
        <f>IF(G205="","",VLOOKUP(G205,WMS!$E$3:$U$487,17,0))</f>
        <v>A42-203</v>
      </c>
      <c r="O205" s="28">
        <f t="shared" si="37"/>
        <v>1.65</v>
      </c>
      <c r="P205" s="28">
        <f t="shared" si="38"/>
        <v>0.047</v>
      </c>
      <c r="Q205" s="25" t="str">
        <f>IF(G205="","",VLOOKUP(G205,WMS!$E$3:$G$487,2,FALSE))</f>
        <v>KAS18112901</v>
      </c>
      <c r="R205" s="25" t="str">
        <f>IF(G205="","",VLOOKUP(G205,WMS!$E$3:$G$487,3,FALSE))</f>
        <v>KAS18112901461</v>
      </c>
      <c r="S205" s="17" t="str">
        <f>IF(R205="","",VLOOKUP(R205,CUSTOMS!$E$3:$N$796,2,FALSE))</f>
        <v>9505900000</v>
      </c>
      <c r="T205" s="17" t="str">
        <f>IF(R205="","",VLOOKUP(R205,CUSTOMS!$E$3:$N$796,3,FALSE))</f>
        <v>娱乐用品|面具</v>
      </c>
      <c r="U205" s="18">
        <f t="shared" si="39"/>
        <v>8</v>
      </c>
      <c r="V205" s="18" t="str">
        <f>IF(R205="","",VLOOKUP(R205,CUSTOMS!$E$3:$N$796,5,FALSE))</f>
        <v>个</v>
      </c>
      <c r="W205" s="32">
        <f>IF(R205="","",VLOOKUP(R205,CUSTOMS!$E$3:$N$796,6,FALSE))</f>
        <v>3.0312676056338</v>
      </c>
      <c r="X205" s="32">
        <f t="shared" si="40"/>
        <v>24.2501408450704</v>
      </c>
      <c r="Y205" s="18" t="str">
        <f>IF(R205="","",VLOOKUP(R205,CUSTOMS!$E$3:$N$796,8,FALSE))</f>
        <v>美元</v>
      </c>
      <c r="Z205" s="18" t="str">
        <f>IF(R205="","",VLOOKUP(R205,CUSTOMS!$E$3:$N$796,9,FALSE))</f>
        <v>中国</v>
      </c>
      <c r="AA205" s="18" t="str">
        <f>IF(R205="","",VLOOKUP(R205,CUSTOMS!$E$3:$N$796,10,FALSE))</f>
        <v>中国</v>
      </c>
      <c r="AB205" s="32">
        <f>IF(R205="","",VLOOKUP(G205,WMS!$E$3:$T$487,15,FALSE))</f>
        <v>0.116</v>
      </c>
      <c r="AC205" s="32">
        <f t="shared" si="41"/>
        <v>0.928</v>
      </c>
      <c r="AD205" s="32" t="str">
        <f>IF(S205="","",VLOOKUP(S205,海关监管条件!$A$1:$B$2000,2,FALSE))</f>
        <v>无 </v>
      </c>
    </row>
    <row r="206" spans="1:30">
      <c r="A206" s="2">
        <v>43535</v>
      </c>
      <c r="B206" s="2">
        <v>43535</v>
      </c>
      <c r="C206" s="2" t="s">
        <v>4982</v>
      </c>
      <c r="D206" s="19" t="s">
        <v>3259</v>
      </c>
      <c r="E206" s="19" t="s">
        <v>3260</v>
      </c>
      <c r="F206" s="19">
        <v>42415831</v>
      </c>
      <c r="G206" s="17" t="str">
        <f t="shared" si="35"/>
        <v>KG-ARI-1808-00019-00280/42415831</v>
      </c>
      <c r="H206" s="18">
        <f>IF(G206="","",VLOOKUP(G206,WMS!$E$3:$Q$487,7,FALSE))</f>
        <v>6</v>
      </c>
      <c r="I206" s="18">
        <f>IF(G206="","",VLOOKUP(G206,WMS!$E$3:$Q$487,8,FALSE))</f>
        <v>4.95</v>
      </c>
      <c r="J206" s="18">
        <f>IF(G206="","",VLOOKUP(G206,WMS!$E$3:$Q$487,13,FALSE))</f>
        <v>0.084</v>
      </c>
      <c r="K206" s="25" t="b">
        <f t="shared" si="36"/>
        <v>1</v>
      </c>
      <c r="L206" s="7">
        <v>2</v>
      </c>
      <c r="M206" s="26">
        <f>IF(G206="","",VLOOKUP(G206,WMS!$E$3:$U$487,7,0)*L206)</f>
        <v>12</v>
      </c>
      <c r="N206" s="27" t="str">
        <f>IF(G206="","",VLOOKUP(G206,WMS!$E$3:$U$487,17,0))</f>
        <v>A20-104</v>
      </c>
      <c r="O206" s="28">
        <f t="shared" si="37"/>
        <v>9.9</v>
      </c>
      <c r="P206" s="28">
        <f t="shared" si="38"/>
        <v>0.168</v>
      </c>
      <c r="Q206" s="25" t="str">
        <f>IF(G206="","",VLOOKUP(G206,WMS!$E$3:$G$487,2,FALSE))</f>
        <v>KAS18071202</v>
      </c>
      <c r="R206" s="25" t="str">
        <f>IF(G206="","",VLOOKUP(G206,WMS!$E$3:$G$487,3,FALSE))</f>
        <v>KAS1807120201</v>
      </c>
      <c r="S206" s="17" t="str">
        <f>IF(R206="","",VLOOKUP(R206,CUSTOMS!$E$3:$N$796,2,FALSE))</f>
        <v>9503008900</v>
      </c>
      <c r="T206" s="17" t="str">
        <f>IF(R206="","",VLOOKUP(R206,CUSTOMS!$E$3:$N$796,3,FALSE))</f>
        <v>儿童玩具：车等</v>
      </c>
      <c r="U206" s="18">
        <f t="shared" si="39"/>
        <v>12</v>
      </c>
      <c r="V206" s="18" t="str">
        <f>IF(R206="","",VLOOKUP(R206,CUSTOMS!$E$3:$N$796,5,FALSE))</f>
        <v>个</v>
      </c>
      <c r="W206" s="32">
        <f>IF(R206="","",VLOOKUP(R206,CUSTOMS!$E$3:$N$796,6,FALSE))</f>
        <v>1</v>
      </c>
      <c r="X206" s="32">
        <f t="shared" si="40"/>
        <v>12</v>
      </c>
      <c r="Y206" s="18" t="str">
        <f>IF(R206="","",VLOOKUP(R206,CUSTOMS!$E$3:$N$796,8,FALSE))</f>
        <v>美元</v>
      </c>
      <c r="Z206" s="18" t="str">
        <f>IF(R206="","",VLOOKUP(R206,CUSTOMS!$E$3:$N$796,9,FALSE))</f>
        <v>中国</v>
      </c>
      <c r="AA206" s="18" t="str">
        <f>IF(R206="","",VLOOKUP(R206,CUSTOMS!$E$3:$N$796,10,FALSE))</f>
        <v>美国</v>
      </c>
      <c r="AB206" s="32">
        <f>IF(R206="","",VLOOKUP(G206,WMS!$E$3:$T$487,15,FALSE))</f>
        <v>0.75</v>
      </c>
      <c r="AC206" s="32">
        <f t="shared" si="41"/>
        <v>9</v>
      </c>
      <c r="AD206" s="32" t="str">
        <f>IF(S206="","",VLOOKUP(S206,海关监管条件!$A$1:$B$2000,2,FALSE))</f>
        <v>A </v>
      </c>
    </row>
    <row r="207" spans="1:30">
      <c r="A207" s="2">
        <v>43535</v>
      </c>
      <c r="B207" s="2">
        <v>43535</v>
      </c>
      <c r="C207" s="2" t="s">
        <v>4982</v>
      </c>
      <c r="D207" s="19" t="s">
        <v>180</v>
      </c>
      <c r="E207" s="19" t="s">
        <v>3268</v>
      </c>
      <c r="F207" s="19">
        <v>42369578</v>
      </c>
      <c r="G207" s="17" t="str">
        <f t="shared" si="35"/>
        <v>KG-ARI-1808-00019-00577/42369578</v>
      </c>
      <c r="H207" s="18">
        <f>IF(G207="","",VLOOKUP(G207,WMS!$E$3:$Q$487,7,FALSE))</f>
        <v>8</v>
      </c>
      <c r="I207" s="18">
        <f>IF(G207="","",VLOOKUP(G207,WMS!$E$3:$Q$487,8,FALSE))</f>
        <v>10.1</v>
      </c>
      <c r="J207" s="18">
        <f>IF(G207="","",VLOOKUP(G207,WMS!$E$3:$Q$487,13,FALSE))</f>
        <v>0.021</v>
      </c>
      <c r="K207" s="25" t="b">
        <f t="shared" si="36"/>
        <v>1</v>
      </c>
      <c r="L207" s="7">
        <v>1</v>
      </c>
      <c r="M207" s="26">
        <f>IF(G207="","",VLOOKUP(G207,WMS!$E$3:$U$487,7,0)*L207)</f>
        <v>8</v>
      </c>
      <c r="N207" s="27" t="str">
        <f>IF(G207="","",VLOOKUP(G207,WMS!$E$3:$U$487,17,0))</f>
        <v>A02-103</v>
      </c>
      <c r="O207" s="28">
        <f t="shared" si="37"/>
        <v>10.1</v>
      </c>
      <c r="P207" s="28">
        <f t="shared" si="38"/>
        <v>0.021</v>
      </c>
      <c r="Q207" s="25" t="str">
        <f>IF(G207="","",VLOOKUP(G207,WMS!$E$3:$G$487,2,FALSE))</f>
        <v>KAS18071901</v>
      </c>
      <c r="R207" s="25" t="str">
        <f>IF(G207="","",VLOOKUP(G207,WMS!$E$3:$G$487,3,FALSE))</f>
        <v>KAS1807190109</v>
      </c>
      <c r="S207" s="17" t="str">
        <f>IF(R207="","",VLOOKUP(R207,CUSTOMS!$E$3:$N$796,2,FALSE))</f>
        <v>3407009000</v>
      </c>
      <c r="T207" s="17" t="str">
        <f>IF(R207="","",VLOOKUP(R207,CUSTOMS!$E$3:$N$796,3,FALSE))</f>
        <v>泥膏</v>
      </c>
      <c r="U207" s="18">
        <f t="shared" si="39"/>
        <v>9.608</v>
      </c>
      <c r="V207" s="18" t="str">
        <f>IF(R207="","",VLOOKUP(R207,CUSTOMS!$E$3:$N$796,5,FALSE))</f>
        <v>千克</v>
      </c>
      <c r="W207" s="32">
        <f>IF(R207="","",VLOOKUP(R207,CUSTOMS!$E$3:$N$796,6,FALSE))</f>
        <v>1.3987</v>
      </c>
      <c r="X207" s="32">
        <f t="shared" si="40"/>
        <v>13.4387096</v>
      </c>
      <c r="Y207" s="18" t="str">
        <f>IF(R207="","",VLOOKUP(R207,CUSTOMS!$E$3:$N$796,8,FALSE))</f>
        <v>美元</v>
      </c>
      <c r="Z207" s="18" t="str">
        <f>IF(R207="","",VLOOKUP(R207,CUSTOMS!$E$3:$N$796,9,FALSE))</f>
        <v>中国</v>
      </c>
      <c r="AA207" s="18" t="str">
        <f>IF(R207="","",VLOOKUP(R207,CUSTOMS!$E$3:$N$796,10,FALSE))</f>
        <v>美国</v>
      </c>
      <c r="AB207" s="32">
        <f>IF(R207="","",VLOOKUP(G207,WMS!$E$3:$T$487,15,FALSE))</f>
        <v>1.201</v>
      </c>
      <c r="AC207" s="32">
        <f t="shared" si="41"/>
        <v>9.608</v>
      </c>
      <c r="AD207" s="32" t="str">
        <f>IF(S207="","",VLOOKUP(S207,海关监管条件!$A$1:$B$2000,2,FALSE))</f>
        <v>无 </v>
      </c>
    </row>
    <row r="208" spans="1:30">
      <c r="A208" s="2">
        <v>43535</v>
      </c>
      <c r="B208" s="2">
        <v>43535</v>
      </c>
      <c r="C208" s="2" t="s">
        <v>4982</v>
      </c>
      <c r="D208" s="19" t="s">
        <v>180</v>
      </c>
      <c r="E208" s="19" t="s">
        <v>3268</v>
      </c>
      <c r="F208" s="19">
        <v>42478911</v>
      </c>
      <c r="G208" s="17" t="str">
        <f t="shared" si="35"/>
        <v>KG-ARI-1808-00019-00577/42478911</v>
      </c>
      <c r="H208" s="18">
        <f>IF(G208="","",VLOOKUP(G208,WMS!$E$3:$Q$487,7,FALSE))</f>
        <v>6</v>
      </c>
      <c r="I208" s="18">
        <f>IF(G208="","",VLOOKUP(G208,WMS!$E$3:$Q$487,8,FALSE))</f>
        <v>9.7</v>
      </c>
      <c r="J208" s="18">
        <f>IF(G208="","",VLOOKUP(G208,WMS!$E$3:$Q$487,13,FALSE))</f>
        <v>0.032</v>
      </c>
      <c r="K208" s="25" t="b">
        <f t="shared" si="36"/>
        <v>1</v>
      </c>
      <c r="L208" s="7">
        <v>2</v>
      </c>
      <c r="M208" s="26">
        <f>IF(G208="","",VLOOKUP(G208,WMS!$E$3:$U$487,7,0)*L208)</f>
        <v>12</v>
      </c>
      <c r="N208" s="27" t="str">
        <f>IF(G208="","",VLOOKUP(G208,WMS!$E$3:$U$487,17,0))</f>
        <v>A02-103</v>
      </c>
      <c r="O208" s="28">
        <f t="shared" si="37"/>
        <v>19.4</v>
      </c>
      <c r="P208" s="28">
        <f t="shared" si="38"/>
        <v>0.064</v>
      </c>
      <c r="Q208" s="25" t="str">
        <f>IF(G208="","",VLOOKUP(G208,WMS!$E$3:$G$487,2,FALSE))</f>
        <v>KAS18071901</v>
      </c>
      <c r="R208" s="25" t="str">
        <f>IF(G208="","",VLOOKUP(G208,WMS!$E$3:$G$487,3,FALSE))</f>
        <v>KAS1807190111</v>
      </c>
      <c r="S208" s="17" t="str">
        <f>IF(R208="","",VLOOKUP(R208,CUSTOMS!$E$3:$N$796,2,FALSE))</f>
        <v>9503008900</v>
      </c>
      <c r="T208" s="17" t="str">
        <f>IF(R208="","",VLOOKUP(R208,CUSTOMS!$E$3:$N$796,3,FALSE))</f>
        <v>泥膏玩具</v>
      </c>
      <c r="U208" s="18">
        <f t="shared" si="39"/>
        <v>15.336</v>
      </c>
      <c r="V208" s="18" t="str">
        <f>IF(R208="","",VLOOKUP(R208,CUSTOMS!$E$3:$N$796,5,FALSE))</f>
        <v>千克</v>
      </c>
      <c r="W208" s="32">
        <f>IF(R208="","",VLOOKUP(R208,CUSTOMS!$E$3:$N$796,6,FALSE))</f>
        <v>1.8352</v>
      </c>
      <c r="X208" s="32">
        <f t="shared" si="40"/>
        <v>28.1446272</v>
      </c>
      <c r="Y208" s="18" t="str">
        <f>IF(R208="","",VLOOKUP(R208,CUSTOMS!$E$3:$N$796,8,FALSE))</f>
        <v>美元</v>
      </c>
      <c r="Z208" s="18" t="str">
        <f>IF(R208="","",VLOOKUP(R208,CUSTOMS!$E$3:$N$796,9,FALSE))</f>
        <v>中国</v>
      </c>
      <c r="AA208" s="18" t="str">
        <f>IF(R208="","",VLOOKUP(R208,CUSTOMS!$E$3:$N$796,10,FALSE))</f>
        <v>美国</v>
      </c>
      <c r="AB208" s="32">
        <f>IF(R208="","",VLOOKUP(G208,WMS!$E$3:$T$487,15,FALSE))</f>
        <v>1.278</v>
      </c>
      <c r="AC208" s="32">
        <f t="shared" si="41"/>
        <v>15.336</v>
      </c>
      <c r="AD208" s="32" t="str">
        <f>IF(S208="","",VLOOKUP(S208,海关监管条件!$A$1:$B$2000,2,FALSE))</f>
        <v>A </v>
      </c>
    </row>
    <row r="209" spans="1:30">
      <c r="A209" s="2">
        <v>43535</v>
      </c>
      <c r="B209" s="2">
        <v>43535</v>
      </c>
      <c r="C209" s="2" t="s">
        <v>4982</v>
      </c>
      <c r="D209" s="19" t="s">
        <v>792</v>
      </c>
      <c r="E209" s="19" t="s">
        <v>3747</v>
      </c>
      <c r="F209" s="19">
        <v>40961200</v>
      </c>
      <c r="G209" s="17" t="str">
        <f t="shared" si="35"/>
        <v>KG-ARI-1812-00048-00927/40961200</v>
      </c>
      <c r="H209" s="18">
        <f>IF(G209="","",VLOOKUP(G209,WMS!$E$3:$Q$487,7,FALSE))</f>
        <v>4</v>
      </c>
      <c r="I209" s="18">
        <f>IF(G209="","",VLOOKUP(G209,WMS!$E$3:$Q$487,8,FALSE))</f>
        <v>2.9</v>
      </c>
      <c r="J209" s="18">
        <f>IF(G209="","",VLOOKUP(G209,WMS!$E$3:$Q$487,13,FALSE))</f>
        <v>0.03</v>
      </c>
      <c r="K209" s="25" t="b">
        <f t="shared" si="36"/>
        <v>1</v>
      </c>
      <c r="L209" s="7">
        <v>3</v>
      </c>
      <c r="M209" s="26">
        <f>IF(G209="","",VLOOKUP(G209,WMS!$E$3:$U$487,7,0)*L209)</f>
        <v>12</v>
      </c>
      <c r="N209" s="27" t="str">
        <f>IF(G209="","",VLOOKUP(G209,WMS!$E$3:$U$487,17,0))</f>
        <v>A34-202</v>
      </c>
      <c r="O209" s="28">
        <f t="shared" si="37"/>
        <v>8.7</v>
      </c>
      <c r="P209" s="28">
        <f t="shared" si="38"/>
        <v>0.09</v>
      </c>
      <c r="Q209" s="25" t="str">
        <f>IF(G209="","",VLOOKUP(G209,WMS!$E$3:$G$487,2,FALSE))</f>
        <v>KAS19012403</v>
      </c>
      <c r="R209" s="25" t="str">
        <f>IF(G209="","",VLOOKUP(G209,WMS!$E$3:$G$487,3,FALSE))</f>
        <v>KAS1901240308</v>
      </c>
      <c r="S209" s="17" t="str">
        <f>IF(R209="","",VLOOKUP(R209,CUSTOMS!$E$3:$N$796,2,FALSE))</f>
        <v>7324900000</v>
      </c>
      <c r="T209" s="17" t="str">
        <f>IF(R209="","",VLOOKUP(R209,CUSTOMS!$E$3:$N$796,3,FALSE))</f>
        <v>铁制浴室架</v>
      </c>
      <c r="U209" s="18">
        <f t="shared" si="39"/>
        <v>12</v>
      </c>
      <c r="V209" s="18" t="str">
        <f>IF(R209="","",VLOOKUP(R209,CUSTOMS!$E$3:$N$796,5,FALSE))</f>
        <v>只</v>
      </c>
      <c r="W209" s="32">
        <f>IF(R209="","",VLOOKUP(R209,CUSTOMS!$E$3:$N$796,6,FALSE))</f>
        <v>1.49</v>
      </c>
      <c r="X209" s="32">
        <f t="shared" si="40"/>
        <v>17.88</v>
      </c>
      <c r="Y209" s="18" t="str">
        <f>IF(R209="","",VLOOKUP(R209,CUSTOMS!$E$3:$N$796,8,FALSE))</f>
        <v>美元</v>
      </c>
      <c r="Z209" s="18" t="str">
        <f>IF(R209="","",VLOOKUP(R209,CUSTOMS!$E$3:$N$796,9,FALSE))</f>
        <v>中国</v>
      </c>
      <c r="AA209" s="18" t="str">
        <f>IF(R209="","",VLOOKUP(R209,CUSTOMS!$E$3:$N$796,10,FALSE))</f>
        <v>美国</v>
      </c>
      <c r="AB209" s="32">
        <f>IF(R209="","",VLOOKUP(G209,WMS!$E$3:$T$487,15,FALSE))</f>
        <v>0.525</v>
      </c>
      <c r="AC209" s="32">
        <f t="shared" si="41"/>
        <v>6.3</v>
      </c>
      <c r="AD209" s="32" t="str">
        <f>IF(S209="","",VLOOKUP(S209,海关监管条件!$A$1:$B$2000,2,FALSE))</f>
        <v>无 </v>
      </c>
    </row>
    <row r="210" spans="1:30">
      <c r="A210" s="2">
        <v>43535</v>
      </c>
      <c r="B210" s="2">
        <v>43535</v>
      </c>
      <c r="C210" s="2" t="s">
        <v>4982</v>
      </c>
      <c r="D210" s="19" t="s">
        <v>605</v>
      </c>
      <c r="E210" s="19" t="s">
        <v>3651</v>
      </c>
      <c r="F210" s="19">
        <v>42415978</v>
      </c>
      <c r="G210" s="17" t="str">
        <f t="shared" si="35"/>
        <v>KG-ARI-1812-00048-01142/42415978</v>
      </c>
      <c r="H210" s="18">
        <f>IF(G210="","",VLOOKUP(G210,WMS!$E$3:$Q$487,7,FALSE))</f>
        <v>4</v>
      </c>
      <c r="I210" s="18">
        <f>IF(G210="","",VLOOKUP(G210,WMS!$E$3:$Q$487,8,FALSE))</f>
        <v>2.05</v>
      </c>
      <c r="J210" s="18">
        <f>IF(G210="","",VLOOKUP(G210,WMS!$E$3:$Q$487,13,FALSE))</f>
        <v>0.02</v>
      </c>
      <c r="K210" s="25" t="b">
        <f t="shared" si="36"/>
        <v>1</v>
      </c>
      <c r="L210" s="7">
        <v>2</v>
      </c>
      <c r="M210" s="26">
        <f>IF(G210="","",VLOOKUP(G210,WMS!$E$3:$U$487,7,0)*L210)</f>
        <v>8</v>
      </c>
      <c r="N210" s="27" t="str">
        <f>IF(G210="","",VLOOKUP(G210,WMS!$E$3:$U$487,17,0))</f>
        <v>A01-203</v>
      </c>
      <c r="O210" s="28">
        <f t="shared" si="37"/>
        <v>4.1</v>
      </c>
      <c r="P210" s="28">
        <f t="shared" si="38"/>
        <v>0.04</v>
      </c>
      <c r="Q210" s="25" t="str">
        <f>IF(G210="","",VLOOKUP(G210,WMS!$E$3:$G$487,2,FALSE))</f>
        <v>KAS18122701</v>
      </c>
      <c r="R210" s="25" t="str">
        <f>IF(G210="","",VLOOKUP(G210,WMS!$E$3:$G$487,3,FALSE))</f>
        <v>KAS1812270104</v>
      </c>
      <c r="S210" s="17" t="str">
        <f>IF(R210="","",VLOOKUP(R210,CUSTOMS!$E$3:$N$796,2,FALSE))</f>
        <v>9503008900</v>
      </c>
      <c r="T210" s="17" t="str">
        <f>IF(R210="","",VLOOKUP(R210,CUSTOMS!$E$3:$N$796,3,FALSE))</f>
        <v>塑胶玩具/水晶石</v>
      </c>
      <c r="U210" s="18">
        <f t="shared" si="39"/>
        <v>8</v>
      </c>
      <c r="V210" s="18" t="str">
        <f>IF(R210="","",VLOOKUP(R210,CUSTOMS!$E$3:$N$796,5,FALSE))</f>
        <v>个</v>
      </c>
      <c r="W210" s="32">
        <f>IF(R210="","",VLOOKUP(R210,CUSTOMS!$E$3:$N$796,6,FALSE))</f>
        <v>15.2</v>
      </c>
      <c r="X210" s="32">
        <f t="shared" si="40"/>
        <v>121.6</v>
      </c>
      <c r="Y210" s="18" t="str">
        <f>IF(R210="","",VLOOKUP(R210,CUSTOMS!$E$3:$N$796,8,FALSE))</f>
        <v>人民币</v>
      </c>
      <c r="Z210" s="18" t="str">
        <f>IF(R210="","",VLOOKUP(R210,CUSTOMS!$E$3:$N$796,9,FALSE))</f>
        <v>中国</v>
      </c>
      <c r="AA210" s="18" t="str">
        <f>IF(R210="","",VLOOKUP(R210,CUSTOMS!$E$3:$N$796,10,FALSE))</f>
        <v>美国</v>
      </c>
      <c r="AB210" s="32">
        <f>IF(R210="","",VLOOKUP(G210,WMS!$E$3:$T$487,15,FALSE))</f>
        <v>0.178571428571429</v>
      </c>
      <c r="AC210" s="32">
        <f t="shared" si="41"/>
        <v>1.42857142857143</v>
      </c>
      <c r="AD210" s="32" t="str">
        <f>IF(S210="","",VLOOKUP(S210,海关监管条件!$A$1:$B$2000,2,FALSE))</f>
        <v>A </v>
      </c>
    </row>
    <row r="211" spans="1:30">
      <c r="A211" s="2">
        <v>43535</v>
      </c>
      <c r="B211" s="2">
        <v>43535</v>
      </c>
      <c r="C211" s="2" t="s">
        <v>4982</v>
      </c>
      <c r="D211" s="19" t="s">
        <v>818</v>
      </c>
      <c r="E211" s="19" t="s">
        <v>3760</v>
      </c>
      <c r="F211" s="19">
        <v>42389545</v>
      </c>
      <c r="G211" s="17" t="str">
        <f t="shared" si="35"/>
        <v>KG-ARI-1812-00048-01201/42389545</v>
      </c>
      <c r="H211" s="18">
        <f>IF(G211="","",VLOOKUP(G211,WMS!$E$3:$Q$487,7,FALSE))</f>
        <v>6</v>
      </c>
      <c r="I211" s="18">
        <f>IF(G211="","",VLOOKUP(G211,WMS!$E$3:$Q$487,8,FALSE))</f>
        <v>2.2</v>
      </c>
      <c r="J211" s="18">
        <f>IF(G211="","",VLOOKUP(G211,WMS!$E$3:$Q$487,13,FALSE))</f>
        <v>0.029</v>
      </c>
      <c r="K211" s="25" t="b">
        <f t="shared" si="36"/>
        <v>1</v>
      </c>
      <c r="L211" s="7">
        <v>1</v>
      </c>
      <c r="M211" s="26">
        <f>IF(G211="","",VLOOKUP(G211,WMS!$E$3:$U$487,7,0)*L211)</f>
        <v>6</v>
      </c>
      <c r="N211" s="27" t="str">
        <f>IF(G211="","",VLOOKUP(G211,WMS!$E$3:$U$487,17,0))</f>
        <v>A42-301</v>
      </c>
      <c r="O211" s="28">
        <f t="shared" si="37"/>
        <v>2.2</v>
      </c>
      <c r="P211" s="28">
        <f t="shared" si="38"/>
        <v>0.029</v>
      </c>
      <c r="Q211" s="25" t="str">
        <f>IF(G211="","",VLOOKUP(G211,WMS!$E$3:$G$487,2,FALSE))</f>
        <v>KAS19012603</v>
      </c>
      <c r="R211" s="25" t="str">
        <f>IF(G211="","",VLOOKUP(G211,WMS!$E$3:$G$487,3,FALSE))</f>
        <v>KAS1901260303</v>
      </c>
      <c r="S211" s="17" t="str">
        <f>IF(R211="","",VLOOKUP(R211,CUSTOMS!$E$3:$N$796,2,FALSE))</f>
        <v>8517629400</v>
      </c>
      <c r="T211" s="17" t="str">
        <f>IF(R211="","",VLOOKUP(R211,CUSTOMS!$E$3:$N$796,3,FALSE))</f>
        <v>无线耳机</v>
      </c>
      <c r="U211" s="18">
        <f t="shared" si="39"/>
        <v>6</v>
      </c>
      <c r="V211" s="18" t="str">
        <f>IF(R211="","",VLOOKUP(R211,CUSTOMS!$E$3:$N$796,5,FALSE))</f>
        <v>个</v>
      </c>
      <c r="W211" s="32">
        <f>IF(R211="","",VLOOKUP(R211,CUSTOMS!$E$3:$N$796,6,FALSE))</f>
        <v>6.91923076923077</v>
      </c>
      <c r="X211" s="32">
        <f t="shared" si="40"/>
        <v>41.5153846153846</v>
      </c>
      <c r="Y211" s="18" t="str">
        <f>IF(R211="","",VLOOKUP(R211,CUSTOMS!$E$3:$N$796,8,FALSE))</f>
        <v>美元</v>
      </c>
      <c r="Z211" s="18" t="str">
        <f>IF(R211="","",VLOOKUP(R211,CUSTOMS!$E$3:$N$796,9,FALSE))</f>
        <v>中国</v>
      </c>
      <c r="AA211" s="18" t="str">
        <f>IF(R211="","",VLOOKUP(R211,CUSTOMS!$E$3:$N$796,10,FALSE))</f>
        <v>美国</v>
      </c>
      <c r="AB211" s="32">
        <f>IF(R211="","",VLOOKUP(G211,WMS!$E$3:$T$487,15,FALSE))</f>
        <v>0.015</v>
      </c>
      <c r="AC211" s="32">
        <f t="shared" si="41"/>
        <v>0.09</v>
      </c>
      <c r="AD211" s="32" t="str">
        <f>IF(S211="","",VLOOKUP(S211,海关监管条件!$A$1:$B$2000,2,FALSE))</f>
        <v>无</v>
      </c>
    </row>
    <row r="212" spans="1:30">
      <c r="A212" s="2">
        <v>43535</v>
      </c>
      <c r="B212" s="2">
        <v>43535</v>
      </c>
      <c r="C212" s="2" t="s">
        <v>4982</v>
      </c>
      <c r="D212" s="19" t="s">
        <v>818</v>
      </c>
      <c r="E212" s="19" t="s">
        <v>3760</v>
      </c>
      <c r="F212" s="19">
        <v>42568568</v>
      </c>
      <c r="G212" s="17" t="str">
        <f t="shared" si="35"/>
        <v>KG-ARI-1812-00048-01201/42568568</v>
      </c>
      <c r="H212" s="18">
        <f>IF(G212="","",VLOOKUP(G212,WMS!$E$3:$Q$487,7,FALSE))</f>
        <v>6</v>
      </c>
      <c r="I212" s="18">
        <f>IF(G212="","",VLOOKUP(G212,WMS!$E$3:$Q$487,8,FALSE))</f>
        <v>2</v>
      </c>
      <c r="J212" s="18">
        <f>IF(G212="","",VLOOKUP(G212,WMS!$E$3:$Q$487,13,FALSE))</f>
        <v>0.029</v>
      </c>
      <c r="K212" s="25" t="b">
        <f t="shared" si="36"/>
        <v>1</v>
      </c>
      <c r="L212" s="7">
        <v>1</v>
      </c>
      <c r="M212" s="26">
        <f>IF(G212="","",VLOOKUP(G212,WMS!$E$3:$U$487,7,0)*L212)</f>
        <v>6</v>
      </c>
      <c r="N212" s="27" t="str">
        <f>IF(G212="","",VLOOKUP(G212,WMS!$E$3:$U$487,17,0))</f>
        <v>A42-201</v>
      </c>
      <c r="O212" s="28">
        <f t="shared" si="37"/>
        <v>2</v>
      </c>
      <c r="P212" s="28">
        <f t="shared" si="38"/>
        <v>0.029</v>
      </c>
      <c r="Q212" s="25" t="str">
        <f>IF(G212="","",VLOOKUP(G212,WMS!$E$3:$G$487,2,FALSE))</f>
        <v>KAS19012603</v>
      </c>
      <c r="R212" s="25" t="str">
        <f>IF(G212="","",VLOOKUP(G212,WMS!$E$3:$G$487,3,FALSE))</f>
        <v>KAS1901260303</v>
      </c>
      <c r="S212" s="17" t="str">
        <f>IF(R212="","",VLOOKUP(R212,CUSTOMS!$E$3:$N$796,2,FALSE))</f>
        <v>8517629400</v>
      </c>
      <c r="T212" s="17" t="str">
        <f>IF(R212="","",VLOOKUP(R212,CUSTOMS!$E$3:$N$796,3,FALSE))</f>
        <v>无线耳机</v>
      </c>
      <c r="U212" s="18">
        <f t="shared" si="39"/>
        <v>6</v>
      </c>
      <c r="V212" s="18" t="str">
        <f>IF(R212="","",VLOOKUP(R212,CUSTOMS!$E$3:$N$796,5,FALSE))</f>
        <v>个</v>
      </c>
      <c r="W212" s="32">
        <f>IF(R212="","",VLOOKUP(R212,CUSTOMS!$E$3:$N$796,6,FALSE))</f>
        <v>6.91923076923077</v>
      </c>
      <c r="X212" s="32">
        <f t="shared" si="40"/>
        <v>41.5153846153846</v>
      </c>
      <c r="Y212" s="18" t="str">
        <f>IF(R212="","",VLOOKUP(R212,CUSTOMS!$E$3:$N$796,8,FALSE))</f>
        <v>美元</v>
      </c>
      <c r="Z212" s="18" t="str">
        <f>IF(R212="","",VLOOKUP(R212,CUSTOMS!$E$3:$N$796,9,FALSE))</f>
        <v>中国</v>
      </c>
      <c r="AA212" s="18" t="str">
        <f>IF(R212="","",VLOOKUP(R212,CUSTOMS!$E$3:$N$796,10,FALSE))</f>
        <v>美国</v>
      </c>
      <c r="AB212" s="32">
        <f>IF(R212="","",VLOOKUP(G212,WMS!$E$3:$T$487,15,FALSE))</f>
        <v>0.228333333333333</v>
      </c>
      <c r="AC212" s="32">
        <f t="shared" si="41"/>
        <v>1.37</v>
      </c>
      <c r="AD212" s="32" t="str">
        <f>IF(S212="","",VLOOKUP(S212,海关监管条件!$A$1:$B$2000,2,FALSE))</f>
        <v>无</v>
      </c>
    </row>
    <row r="213" spans="1:30">
      <c r="A213" s="2">
        <v>43535</v>
      </c>
      <c r="B213" s="2">
        <v>43535</v>
      </c>
      <c r="C213" s="2" t="s">
        <v>4982</v>
      </c>
      <c r="D213" s="19" t="s">
        <v>818</v>
      </c>
      <c r="E213" s="19" t="s">
        <v>3760</v>
      </c>
      <c r="F213" s="19">
        <v>42614845</v>
      </c>
      <c r="G213" s="17" t="str">
        <f t="shared" si="35"/>
        <v>KG-ARI-1812-00048-01201/42614845</v>
      </c>
      <c r="H213" s="18">
        <f>IF(G213="","",VLOOKUP(G213,WMS!$E$3:$Q$487,7,FALSE))</f>
        <v>12</v>
      </c>
      <c r="I213" s="18">
        <f>IF(G213="","",VLOOKUP(G213,WMS!$E$3:$Q$487,8,FALSE))</f>
        <v>0.8</v>
      </c>
      <c r="J213" s="18">
        <f>IF(G213="","",VLOOKUP(G213,WMS!$E$3:$Q$487,13,FALSE))</f>
        <v>0.008</v>
      </c>
      <c r="K213" s="25" t="b">
        <f t="shared" si="36"/>
        <v>1</v>
      </c>
      <c r="L213" s="7">
        <v>1</v>
      </c>
      <c r="M213" s="26">
        <f>IF(G213="","",VLOOKUP(G213,WMS!$E$3:$U$487,7,0)*L213)</f>
        <v>12</v>
      </c>
      <c r="N213" s="27" t="str">
        <f>IF(G213="","",VLOOKUP(G213,WMS!$E$3:$U$487,17,0))</f>
        <v>A42-201</v>
      </c>
      <c r="O213" s="28">
        <f t="shared" si="37"/>
        <v>0.8</v>
      </c>
      <c r="P213" s="28">
        <f t="shared" si="38"/>
        <v>0.008</v>
      </c>
      <c r="Q213" s="25" t="str">
        <f>IF(G213="","",VLOOKUP(G213,WMS!$E$3:$G$487,2,FALSE))</f>
        <v>KAS19012603</v>
      </c>
      <c r="R213" s="25" t="str">
        <f>IF(G213="","",VLOOKUP(G213,WMS!$E$3:$G$487,3,FALSE))</f>
        <v>KAS1901260301</v>
      </c>
      <c r="S213" s="17" t="str">
        <f>IF(R213="","",VLOOKUP(R213,CUSTOMS!$E$3:$N$796,2,FALSE))</f>
        <v>8518300000</v>
      </c>
      <c r="T213" s="17" t="str">
        <f>IF(R213="","",VLOOKUP(R213,CUSTOMS!$E$3:$N$796,3,FALSE))</f>
        <v>耳塞</v>
      </c>
      <c r="U213" s="18">
        <f t="shared" si="39"/>
        <v>12</v>
      </c>
      <c r="V213" s="18" t="str">
        <f>IF(R213="","",VLOOKUP(R213,CUSTOMS!$E$3:$N$796,5,FALSE))</f>
        <v>个</v>
      </c>
      <c r="W213" s="32">
        <f>IF(R213="","",VLOOKUP(R213,CUSTOMS!$E$3:$N$796,6,FALSE))</f>
        <v>1.19</v>
      </c>
      <c r="X213" s="32">
        <f t="shared" si="40"/>
        <v>14.28</v>
      </c>
      <c r="Y213" s="18" t="str">
        <f>IF(R213="","",VLOOKUP(R213,CUSTOMS!$E$3:$N$796,8,FALSE))</f>
        <v>美元</v>
      </c>
      <c r="Z213" s="18" t="str">
        <f>IF(R213="","",VLOOKUP(R213,CUSTOMS!$E$3:$N$796,9,FALSE))</f>
        <v>中国</v>
      </c>
      <c r="AA213" s="18" t="str">
        <f>IF(R213="","",VLOOKUP(R213,CUSTOMS!$E$3:$N$796,10,FALSE))</f>
        <v>美国</v>
      </c>
      <c r="AB213" s="32">
        <f>IF(R213="","",VLOOKUP(G213,WMS!$E$3:$T$487,15,FALSE))</f>
        <v>0.0409523809523809</v>
      </c>
      <c r="AC213" s="32">
        <f t="shared" si="41"/>
        <v>0.491428571428571</v>
      </c>
      <c r="AD213" s="32" t="str">
        <f>IF(S213="","",VLOOKUP(S213,海关监管条件!$A$1:$B$2000,2,FALSE))</f>
        <v>无 </v>
      </c>
    </row>
    <row r="214" spans="1:30">
      <c r="A214" s="2">
        <v>43535</v>
      </c>
      <c r="B214" s="2">
        <v>43535</v>
      </c>
      <c r="C214" s="2" t="s">
        <v>4982</v>
      </c>
      <c r="D214" s="19" t="s">
        <v>813</v>
      </c>
      <c r="E214" s="19" t="s">
        <v>3756</v>
      </c>
      <c r="F214" s="19">
        <v>42716655</v>
      </c>
      <c r="G214" s="17" t="str">
        <f t="shared" si="35"/>
        <v>KG-ARI-1902-00108-02584/42716655</v>
      </c>
      <c r="H214" s="18">
        <f>IF(G214="","",VLOOKUP(G214,WMS!$E$3:$Q$487,7,FALSE))</f>
        <v>12</v>
      </c>
      <c r="I214" s="18">
        <f>IF(G214="","",VLOOKUP(G214,WMS!$E$3:$Q$487,8,FALSE))</f>
        <v>1.1</v>
      </c>
      <c r="J214" s="18">
        <f>IF(G214="","",VLOOKUP(G214,WMS!$E$3:$Q$487,13,FALSE))</f>
        <v>0.02</v>
      </c>
      <c r="K214" s="25" t="b">
        <f t="shared" si="36"/>
        <v>1</v>
      </c>
      <c r="L214" s="7">
        <v>1</v>
      </c>
      <c r="M214" s="26">
        <f>IF(G214="","",VLOOKUP(G214,WMS!$E$3:$U$487,7,0)*L214)</f>
        <v>12</v>
      </c>
      <c r="N214" s="27" t="str">
        <f>IF(G214="","",VLOOKUP(G214,WMS!$E$3:$U$487,17,0))</f>
        <v>A22-102</v>
      </c>
      <c r="O214" s="28">
        <f t="shared" si="37"/>
        <v>1.1</v>
      </c>
      <c r="P214" s="28">
        <f t="shared" si="38"/>
        <v>0.02</v>
      </c>
      <c r="Q214" s="25" t="str">
        <f>IF(G214="","",VLOOKUP(G214,WMS!$E$3:$G$487,2,FALSE))</f>
        <v>KAS19012501</v>
      </c>
      <c r="R214" s="25" t="str">
        <f>IF(G214="","",VLOOKUP(G214,WMS!$E$3:$G$487,3,FALSE))</f>
        <v>KAS1901250101</v>
      </c>
      <c r="S214" s="17" t="str">
        <f>IF(R214="","",VLOOKUP(R214,CUSTOMS!$E$3:$N$796,2,FALSE))</f>
        <v>9505900000</v>
      </c>
      <c r="T214" s="17" t="str">
        <f>IF(R214="","",VLOOKUP(R214,CUSTOMS!$E$3:$N$796,3,FALSE))</f>
        <v>复活节装饰品</v>
      </c>
      <c r="U214" s="18">
        <f t="shared" si="39"/>
        <v>0.571428571428571</v>
      </c>
      <c r="V214" s="18" t="str">
        <f>IF(R214="","",VLOOKUP(R214,CUSTOMS!$E$3:$N$796,5,FALSE))</f>
        <v>千克</v>
      </c>
      <c r="W214" s="32">
        <f>IF(R214="","",VLOOKUP(R214,CUSTOMS!$E$3:$N$796,6,FALSE))</f>
        <v>5.5</v>
      </c>
      <c r="X214" s="32">
        <f t="shared" si="40"/>
        <v>3.14285714285714</v>
      </c>
      <c r="Y214" s="18" t="str">
        <f>IF(R214="","",VLOOKUP(R214,CUSTOMS!$E$3:$N$796,8,FALSE))</f>
        <v>美元</v>
      </c>
      <c r="Z214" s="18" t="str">
        <f>IF(R214="","",VLOOKUP(R214,CUSTOMS!$E$3:$N$796,9,FALSE))</f>
        <v>中国</v>
      </c>
      <c r="AA214" s="18" t="str">
        <f>IF(R214="","",VLOOKUP(R214,CUSTOMS!$E$3:$N$796,10,FALSE))</f>
        <v>美国</v>
      </c>
      <c r="AB214" s="32">
        <f>IF(R214="","",VLOOKUP(G214,WMS!$E$3:$T$487,15,FALSE))</f>
        <v>0.0476190476190476</v>
      </c>
      <c r="AC214" s="32">
        <f t="shared" si="41"/>
        <v>0.571428571428571</v>
      </c>
      <c r="AD214" s="32" t="str">
        <f>IF(S214="","",VLOOKUP(S214,海关监管条件!$A$1:$B$2000,2,FALSE))</f>
        <v>无 </v>
      </c>
    </row>
    <row r="215" spans="1:30">
      <c r="A215" s="2">
        <v>43535</v>
      </c>
      <c r="B215" s="2">
        <v>43535</v>
      </c>
      <c r="C215" s="2" t="s">
        <v>4982</v>
      </c>
      <c r="D215" s="19" t="s">
        <v>808</v>
      </c>
      <c r="E215" s="19" t="s">
        <v>3754</v>
      </c>
      <c r="F215" s="19">
        <v>42719403</v>
      </c>
      <c r="G215" s="17" t="str">
        <f t="shared" si="35"/>
        <v>KG-ARI-1902-00108-02588/42719403</v>
      </c>
      <c r="H215" s="18">
        <f>IF(G215="","",VLOOKUP(G215,WMS!$E$3:$Q$487,7,FALSE))</f>
        <v>8</v>
      </c>
      <c r="I215" s="18">
        <f>IF(G215="","",VLOOKUP(G215,WMS!$E$3:$Q$487,8,FALSE))</f>
        <v>9.7</v>
      </c>
      <c r="J215" s="18">
        <f>IF(G215="","",VLOOKUP(G215,WMS!$E$3:$Q$487,13,FALSE))</f>
        <v>0.023</v>
      </c>
      <c r="K215" s="25" t="b">
        <f t="shared" si="36"/>
        <v>1</v>
      </c>
      <c r="L215" s="7">
        <v>1</v>
      </c>
      <c r="M215" s="26">
        <f>IF(G215="","",VLOOKUP(G215,WMS!$E$3:$U$487,7,0)*L215)</f>
        <v>8</v>
      </c>
      <c r="N215" s="27" t="str">
        <f>IF(G215="","",VLOOKUP(G215,WMS!$E$3:$U$487,17,0))</f>
        <v>A15-103</v>
      </c>
      <c r="O215" s="28">
        <f t="shared" si="37"/>
        <v>9.7</v>
      </c>
      <c r="P215" s="28">
        <f t="shared" si="38"/>
        <v>0.023</v>
      </c>
      <c r="Q215" s="25" t="str">
        <f>IF(G215="","",VLOOKUP(G215,WMS!$E$3:$G$487,2,FALSE))</f>
        <v>KAS19012410</v>
      </c>
      <c r="R215" s="25" t="str">
        <f>IF(G215="","",VLOOKUP(G215,WMS!$E$3:$G$487,3,FALSE))</f>
        <v>KAS1901241001</v>
      </c>
      <c r="S215" s="17" t="str">
        <f>IF(R215="","",VLOOKUP(R215,CUSTOMS!$E$3:$N$796,2,FALSE))</f>
        <v>6911101900</v>
      </c>
      <c r="T215" s="17" t="str">
        <f>IF(R215="","",VLOOKUP(R215,CUSTOMS!$E$3:$N$796,3,FALSE))</f>
        <v>日用瓷:20CM盘</v>
      </c>
      <c r="U215" s="18">
        <f t="shared" si="39"/>
        <v>9.3</v>
      </c>
      <c r="V215" s="18" t="str">
        <f>IF(R215="","",VLOOKUP(R215,CUSTOMS!$E$3:$N$796,5,FALSE))</f>
        <v>千克</v>
      </c>
      <c r="W215" s="32">
        <f>IF(R215="","",VLOOKUP(R215,CUSTOMS!$E$3:$N$796,6,FALSE))</f>
        <v>0.8</v>
      </c>
      <c r="X215" s="32">
        <f t="shared" si="40"/>
        <v>7.44</v>
      </c>
      <c r="Y215" s="18" t="str">
        <f>IF(R215="","",VLOOKUP(R215,CUSTOMS!$E$3:$N$796,8,FALSE))</f>
        <v>美元</v>
      </c>
      <c r="Z215" s="18" t="str">
        <f>IF(R215="","",VLOOKUP(R215,CUSTOMS!$E$3:$N$796,9,FALSE))</f>
        <v>中国</v>
      </c>
      <c r="AA215" s="18" t="str">
        <f>IF(R215="","",VLOOKUP(R215,CUSTOMS!$E$3:$N$796,10,FALSE))</f>
        <v>美国</v>
      </c>
      <c r="AB215" s="32">
        <f>IF(R215="","",VLOOKUP(G215,WMS!$E$3:$T$487,15,FALSE))</f>
        <v>1.1625</v>
      </c>
      <c r="AC215" s="32">
        <f t="shared" si="41"/>
        <v>9.3</v>
      </c>
      <c r="AD215" s="32" t="str">
        <f>IF(S215="","",VLOOKUP(S215,海关监管条件!$A$1:$B$2000,2,FALSE))</f>
        <v>A</v>
      </c>
    </row>
    <row r="216" spans="1:30">
      <c r="A216" s="2">
        <v>43535</v>
      </c>
      <c r="B216" s="2">
        <v>43535</v>
      </c>
      <c r="C216" s="2" t="s">
        <v>4982</v>
      </c>
      <c r="D216" s="19" t="s">
        <v>830</v>
      </c>
      <c r="E216" s="19" t="s">
        <v>3766</v>
      </c>
      <c r="F216" s="19" t="s">
        <v>3767</v>
      </c>
      <c r="G216" s="17" t="str">
        <f t="shared" si="35"/>
        <v>KG-ARI-1903-00107-02437/42272090</v>
      </c>
      <c r="H216" s="18">
        <f>IF(G216="","",VLOOKUP(G216,WMS!$E$3:$Q$487,7,FALSE))</f>
        <v>4</v>
      </c>
      <c r="I216" s="18">
        <f>IF(G216="","",VLOOKUP(G216,WMS!$E$3:$Q$487,8,FALSE))</f>
        <v>1.9</v>
      </c>
      <c r="J216" s="18">
        <f>IF(G216="","",VLOOKUP(G216,WMS!$E$3:$Q$487,13,FALSE))</f>
        <v>0.026</v>
      </c>
      <c r="K216" s="25" t="b">
        <f t="shared" si="36"/>
        <v>1</v>
      </c>
      <c r="L216" s="7">
        <v>2</v>
      </c>
      <c r="M216" s="26">
        <f>IF(G216="","",VLOOKUP(G216,WMS!$E$3:$U$487,7,0)*L216)</f>
        <v>8</v>
      </c>
      <c r="N216" s="27" t="str">
        <f>IF(G216="","",VLOOKUP(G216,WMS!$E$3:$U$487,17,0))</f>
        <v>A01-203</v>
      </c>
      <c r="O216" s="28">
        <f t="shared" si="37"/>
        <v>3.8</v>
      </c>
      <c r="P216" s="28">
        <f t="shared" si="38"/>
        <v>0.052</v>
      </c>
      <c r="Q216" s="25" t="str">
        <f>IF(G216="","",VLOOKUP(G216,WMS!$E$3:$G$487,2,FALSE))</f>
        <v>KAS19022601</v>
      </c>
      <c r="R216" s="25" t="str">
        <f>IF(G216="","",VLOOKUP(G216,WMS!$E$3:$G$487,3,FALSE))</f>
        <v>KAS1902260101</v>
      </c>
      <c r="S216" s="17" t="str">
        <f>IF(R216="","",VLOOKUP(R216,CUSTOMS!$E$3:$N$796,2,FALSE))</f>
        <v>9503008900</v>
      </c>
      <c r="T216" s="17" t="str">
        <f>IF(R216="","",VLOOKUP(R216,CUSTOMS!$E$3:$N$796,3,FALSE))</f>
        <v>塑胶玩具/立体眼镜</v>
      </c>
      <c r="U216" s="18">
        <f t="shared" si="39"/>
        <v>8</v>
      </c>
      <c r="V216" s="18" t="str">
        <f>IF(R216="","",VLOOKUP(R216,CUSTOMS!$E$3:$N$796,5,FALSE))</f>
        <v>个</v>
      </c>
      <c r="W216" s="32">
        <f>IF(R216="","",VLOOKUP(R216,CUSTOMS!$E$3:$N$796,6,FALSE))</f>
        <v>25.8</v>
      </c>
      <c r="X216" s="32">
        <f t="shared" si="40"/>
        <v>206.4</v>
      </c>
      <c r="Y216" s="18" t="str">
        <f>IF(R216="","",VLOOKUP(R216,CUSTOMS!$E$3:$N$796,8,FALSE))</f>
        <v>人民币</v>
      </c>
      <c r="Z216" s="18" t="str">
        <f>IF(R216="","",VLOOKUP(R216,CUSTOMS!$E$3:$N$796,9,FALSE))</f>
        <v>中国</v>
      </c>
      <c r="AA216" s="18" t="str">
        <f>IF(R216="","",VLOOKUP(R216,CUSTOMS!$E$3:$N$796,10,FALSE))</f>
        <v>美国</v>
      </c>
      <c r="AB216" s="32">
        <f>IF(R216="","",VLOOKUP(G216,WMS!$E$3:$T$487,15,FALSE))</f>
        <v>0.15</v>
      </c>
      <c r="AC216" s="32">
        <f t="shared" si="41"/>
        <v>1.2</v>
      </c>
      <c r="AD216" s="32" t="str">
        <f>IF(S216="","",VLOOKUP(S216,海关监管条件!$A$1:$B$2000,2,FALSE))</f>
        <v>A </v>
      </c>
    </row>
    <row r="217" spans="1:30">
      <c r="A217" s="2">
        <v>43552</v>
      </c>
      <c r="B217" s="2">
        <v>43556</v>
      </c>
      <c r="C217" s="2" t="s">
        <v>4983</v>
      </c>
      <c r="D217" s="19" t="s">
        <v>605</v>
      </c>
      <c r="E217" s="19" t="s">
        <v>3651</v>
      </c>
      <c r="F217" s="19">
        <v>42415978</v>
      </c>
      <c r="G217" s="17" t="str">
        <f t="shared" si="35"/>
        <v>KG-ARI-1812-00048-01142/42415978</v>
      </c>
      <c r="H217" s="18">
        <f>IF(G217="","",VLOOKUP(G217,WMS!$E$3:$Q$487,7,FALSE))</f>
        <v>4</v>
      </c>
      <c r="I217" s="18">
        <f>IF(G217="","",VLOOKUP(G217,WMS!$E$3:$Q$487,8,FALSE))</f>
        <v>2.05</v>
      </c>
      <c r="J217" s="18">
        <f>IF(G217="","",VLOOKUP(G217,WMS!$E$3:$Q$487,13,FALSE))</f>
        <v>0.02</v>
      </c>
      <c r="K217" s="25" t="b">
        <f t="shared" si="36"/>
        <v>1</v>
      </c>
      <c r="L217" s="7">
        <v>2</v>
      </c>
      <c r="M217" s="26">
        <f>IF(G217="","",VLOOKUP(G217,WMS!$E$3:$U$487,7,0)*L217)</f>
        <v>8</v>
      </c>
      <c r="N217" s="27" t="str">
        <f>IF(G217="","",VLOOKUP(G217,WMS!$E$3:$U$487,17,0))</f>
        <v>A01-203</v>
      </c>
      <c r="O217" s="28">
        <f t="shared" si="37"/>
        <v>4.1</v>
      </c>
      <c r="P217" s="28">
        <f t="shared" si="38"/>
        <v>0.04</v>
      </c>
      <c r="Q217" s="25" t="str">
        <f>IF(G217="","",VLOOKUP(G217,WMS!$E$3:$G$487,2,FALSE))</f>
        <v>KAS18122701</v>
      </c>
      <c r="R217" s="25" t="str">
        <f>IF(G217="","",VLOOKUP(G217,WMS!$E$3:$G$487,3,FALSE))</f>
        <v>KAS1812270104</v>
      </c>
      <c r="S217" s="17" t="str">
        <f>IF(R217="","",VLOOKUP(R217,CUSTOMS!$E$3:$N$796,2,FALSE))</f>
        <v>9503008900</v>
      </c>
      <c r="T217" s="17" t="str">
        <f>IF(R217="","",VLOOKUP(R217,CUSTOMS!$E$3:$N$796,3,FALSE))</f>
        <v>塑胶玩具/水晶石</v>
      </c>
      <c r="U217" s="18">
        <f t="shared" si="39"/>
        <v>8</v>
      </c>
      <c r="V217" s="18" t="str">
        <f>IF(R217="","",VLOOKUP(R217,CUSTOMS!$E$3:$N$796,5,FALSE))</f>
        <v>个</v>
      </c>
      <c r="W217" s="32">
        <f>IF(R217="","",VLOOKUP(R217,CUSTOMS!$E$3:$N$796,6,FALSE))</f>
        <v>15.2</v>
      </c>
      <c r="X217" s="32">
        <f t="shared" si="40"/>
        <v>121.6</v>
      </c>
      <c r="Y217" s="18" t="str">
        <f>IF(R217="","",VLOOKUP(R217,CUSTOMS!$E$3:$N$796,8,FALSE))</f>
        <v>人民币</v>
      </c>
      <c r="Z217" s="18" t="str">
        <f>IF(R217="","",VLOOKUP(R217,CUSTOMS!$E$3:$N$796,9,FALSE))</f>
        <v>中国</v>
      </c>
      <c r="AA217" s="18" t="str">
        <f>IF(R217="","",VLOOKUP(R217,CUSTOMS!$E$3:$N$796,10,FALSE))</f>
        <v>美国</v>
      </c>
      <c r="AB217" s="32">
        <f>IF(R217="","",VLOOKUP(G217,WMS!$E$3:$T$487,15,FALSE))</f>
        <v>0.178571428571429</v>
      </c>
      <c r="AC217" s="32">
        <f t="shared" si="41"/>
        <v>1.42857142857143</v>
      </c>
      <c r="AD217" s="32" t="str">
        <f>IF(S217="","",VLOOKUP(S217,海关监管条件!$A$1:$B$2000,2,FALSE))</f>
        <v>A </v>
      </c>
    </row>
    <row r="218" spans="1:30">
      <c r="A218" s="2">
        <v>43552</v>
      </c>
      <c r="B218" s="2">
        <v>43556</v>
      </c>
      <c r="C218" s="2" t="s">
        <v>4983</v>
      </c>
      <c r="D218" s="19" t="s">
        <v>813</v>
      </c>
      <c r="E218" s="19" t="s">
        <v>3756</v>
      </c>
      <c r="F218" s="19">
        <v>42716655</v>
      </c>
      <c r="G218" s="17" t="str">
        <f t="shared" si="35"/>
        <v>KG-ARI-1902-00108-02584/42716655</v>
      </c>
      <c r="H218" s="18">
        <f>IF(G218="","",VLOOKUP(G218,WMS!$E$3:$Q$487,7,FALSE))</f>
        <v>12</v>
      </c>
      <c r="I218" s="18">
        <f>IF(G218="","",VLOOKUP(G218,WMS!$E$3:$Q$487,8,FALSE))</f>
        <v>1.1</v>
      </c>
      <c r="J218" s="18">
        <f>IF(G218="","",VLOOKUP(G218,WMS!$E$3:$Q$487,13,FALSE))</f>
        <v>0.02</v>
      </c>
      <c r="K218" s="25" t="b">
        <f t="shared" si="36"/>
        <v>1</v>
      </c>
      <c r="L218" s="7">
        <v>1</v>
      </c>
      <c r="M218" s="26">
        <f>IF(G218="","",VLOOKUP(G218,WMS!$E$3:$U$487,7,0)*L218)</f>
        <v>12</v>
      </c>
      <c r="N218" s="27" t="str">
        <f>IF(G218="","",VLOOKUP(G218,WMS!$E$3:$U$487,17,0))</f>
        <v>A22-102</v>
      </c>
      <c r="O218" s="28">
        <f t="shared" si="37"/>
        <v>1.1</v>
      </c>
      <c r="P218" s="28">
        <f t="shared" si="38"/>
        <v>0.02</v>
      </c>
      <c r="Q218" s="25" t="str">
        <f>IF(G218="","",VLOOKUP(G218,WMS!$E$3:$G$487,2,FALSE))</f>
        <v>KAS19012501</v>
      </c>
      <c r="R218" s="25" t="str">
        <f>IF(G218="","",VLOOKUP(G218,WMS!$E$3:$G$487,3,FALSE))</f>
        <v>KAS1901250101</v>
      </c>
      <c r="S218" s="17" t="str">
        <f>IF(R218="","",VLOOKUP(R218,CUSTOMS!$E$3:$N$796,2,FALSE))</f>
        <v>9505900000</v>
      </c>
      <c r="T218" s="17" t="str">
        <f>IF(R218="","",VLOOKUP(R218,CUSTOMS!$E$3:$N$796,3,FALSE))</f>
        <v>复活节装饰品</v>
      </c>
      <c r="U218" s="18">
        <f t="shared" si="39"/>
        <v>0.571428571428571</v>
      </c>
      <c r="V218" s="18" t="str">
        <f>IF(R218="","",VLOOKUP(R218,CUSTOMS!$E$3:$N$796,5,FALSE))</f>
        <v>千克</v>
      </c>
      <c r="W218" s="32">
        <f>IF(R218="","",VLOOKUP(R218,CUSTOMS!$E$3:$N$796,6,FALSE))</f>
        <v>5.5</v>
      </c>
      <c r="X218" s="32">
        <f t="shared" si="40"/>
        <v>3.14285714285714</v>
      </c>
      <c r="Y218" s="18" t="str">
        <f>IF(R218="","",VLOOKUP(R218,CUSTOMS!$E$3:$N$796,8,FALSE))</f>
        <v>美元</v>
      </c>
      <c r="Z218" s="18" t="str">
        <f>IF(R218="","",VLOOKUP(R218,CUSTOMS!$E$3:$N$796,9,FALSE))</f>
        <v>中国</v>
      </c>
      <c r="AA218" s="18" t="str">
        <f>IF(R218="","",VLOOKUP(R218,CUSTOMS!$E$3:$N$796,10,FALSE))</f>
        <v>美国</v>
      </c>
      <c r="AB218" s="32">
        <f>IF(R218="","",VLOOKUP(G218,WMS!$E$3:$T$487,15,FALSE))</f>
        <v>0.0476190476190476</v>
      </c>
      <c r="AC218" s="32">
        <f t="shared" si="41"/>
        <v>0.571428571428571</v>
      </c>
      <c r="AD218" s="32" t="str">
        <f>IF(S218="","",VLOOKUP(S218,海关监管条件!$A$1:$B$2000,2,FALSE))</f>
        <v>无 </v>
      </c>
    </row>
    <row r="219" spans="1:30">
      <c r="A219" s="2">
        <v>43552</v>
      </c>
      <c r="B219" s="2">
        <v>43556</v>
      </c>
      <c r="C219" s="2" t="s">
        <v>4983</v>
      </c>
      <c r="D219" s="19" t="s">
        <v>808</v>
      </c>
      <c r="E219" s="19" t="s">
        <v>3754</v>
      </c>
      <c r="F219" s="19">
        <v>42719403</v>
      </c>
      <c r="G219" s="17" t="str">
        <f t="shared" si="35"/>
        <v>KG-ARI-1902-00108-02588/42719403</v>
      </c>
      <c r="H219" s="18">
        <f>IF(G219="","",VLOOKUP(G219,WMS!$E$3:$Q$487,7,FALSE))</f>
        <v>8</v>
      </c>
      <c r="I219" s="18">
        <f>IF(G219="","",VLOOKUP(G219,WMS!$E$3:$Q$487,8,FALSE))</f>
        <v>9.7</v>
      </c>
      <c r="J219" s="18">
        <f>IF(G219="","",VLOOKUP(G219,WMS!$E$3:$Q$487,13,FALSE))</f>
        <v>0.023</v>
      </c>
      <c r="K219" s="25" t="b">
        <f t="shared" si="36"/>
        <v>1</v>
      </c>
      <c r="L219" s="7">
        <v>1</v>
      </c>
      <c r="M219" s="26">
        <f>IF(G219="","",VLOOKUP(G219,WMS!$E$3:$U$487,7,0)*L219)</f>
        <v>8</v>
      </c>
      <c r="N219" s="27" t="str">
        <f>IF(G219="","",VLOOKUP(G219,WMS!$E$3:$U$487,17,0))</f>
        <v>A15-103</v>
      </c>
      <c r="O219" s="28">
        <f t="shared" si="37"/>
        <v>9.7</v>
      </c>
      <c r="P219" s="28">
        <f t="shared" si="38"/>
        <v>0.023</v>
      </c>
      <c r="Q219" s="25" t="str">
        <f>IF(G219="","",VLOOKUP(G219,WMS!$E$3:$G$487,2,FALSE))</f>
        <v>KAS19012410</v>
      </c>
      <c r="R219" s="25" t="str">
        <f>IF(G219="","",VLOOKUP(G219,WMS!$E$3:$G$487,3,FALSE))</f>
        <v>KAS1901241001</v>
      </c>
      <c r="S219" s="17" t="str">
        <f>IF(R219="","",VLOOKUP(R219,CUSTOMS!$E$3:$N$796,2,FALSE))</f>
        <v>6911101900</v>
      </c>
      <c r="T219" s="17" t="str">
        <f>IF(R219="","",VLOOKUP(R219,CUSTOMS!$E$3:$N$796,3,FALSE))</f>
        <v>日用瓷:20CM盘</v>
      </c>
      <c r="U219" s="18">
        <f t="shared" si="39"/>
        <v>9.3</v>
      </c>
      <c r="V219" s="18" t="str">
        <f>IF(R219="","",VLOOKUP(R219,CUSTOMS!$E$3:$N$796,5,FALSE))</f>
        <v>千克</v>
      </c>
      <c r="W219" s="32">
        <f>IF(R219="","",VLOOKUP(R219,CUSTOMS!$E$3:$N$796,6,FALSE))</f>
        <v>0.8</v>
      </c>
      <c r="X219" s="32">
        <f t="shared" si="40"/>
        <v>7.44</v>
      </c>
      <c r="Y219" s="18" t="str">
        <f>IF(R219="","",VLOOKUP(R219,CUSTOMS!$E$3:$N$796,8,FALSE))</f>
        <v>美元</v>
      </c>
      <c r="Z219" s="18" t="str">
        <f>IF(R219="","",VLOOKUP(R219,CUSTOMS!$E$3:$N$796,9,FALSE))</f>
        <v>中国</v>
      </c>
      <c r="AA219" s="18" t="str">
        <f>IF(R219="","",VLOOKUP(R219,CUSTOMS!$E$3:$N$796,10,FALSE))</f>
        <v>美国</v>
      </c>
      <c r="AB219" s="32">
        <f>IF(R219="","",VLOOKUP(G219,WMS!$E$3:$T$487,15,FALSE))</f>
        <v>1.1625</v>
      </c>
      <c r="AC219" s="32">
        <f t="shared" si="41"/>
        <v>9.3</v>
      </c>
      <c r="AD219" s="32" t="str">
        <f>IF(S219="","",VLOOKUP(S219,海关监管条件!$A$1:$B$2000,2,FALSE))</f>
        <v>A</v>
      </c>
    </row>
    <row r="220" spans="1:30">
      <c r="A220" s="2">
        <v>43552</v>
      </c>
      <c r="B220" s="2">
        <v>43556</v>
      </c>
      <c r="C220" s="2" t="s">
        <v>4983</v>
      </c>
      <c r="D220" s="19" t="s">
        <v>885</v>
      </c>
      <c r="E220" s="19" t="s">
        <v>3802</v>
      </c>
      <c r="F220" s="19">
        <v>42194613</v>
      </c>
      <c r="G220" s="17" t="str">
        <f t="shared" si="35"/>
        <v>KG-ARI-1903-00107-02455/42194613</v>
      </c>
      <c r="H220" s="18">
        <f>IF(G220="","",VLOOKUP(G220,WMS!$E$3:$Q$487,7,FALSE))</f>
        <v>12</v>
      </c>
      <c r="I220" s="18">
        <f>IF(G220="","",VLOOKUP(G220,WMS!$E$3:$Q$487,8,FALSE))</f>
        <v>3.55</v>
      </c>
      <c r="J220" s="18">
        <f>IF(G220="","",VLOOKUP(G220,WMS!$E$3:$Q$487,13,FALSE))</f>
        <v>0.014</v>
      </c>
      <c r="K220" s="25" t="b">
        <f t="shared" si="36"/>
        <v>1</v>
      </c>
      <c r="L220" s="7">
        <v>3</v>
      </c>
      <c r="M220" s="26">
        <f>IF(G220="","",VLOOKUP(G220,WMS!$E$3:$U$487,7,0)*L220)</f>
        <v>36</v>
      </c>
      <c r="N220" s="27" t="str">
        <f>IF(G220="","",VLOOKUP(G220,WMS!$E$3:$U$487,17,0))</f>
        <v>A25-102</v>
      </c>
      <c r="O220" s="28">
        <f t="shared" si="37"/>
        <v>10.65</v>
      </c>
      <c r="P220" s="28">
        <f t="shared" si="38"/>
        <v>0.042</v>
      </c>
      <c r="Q220" s="25" t="str">
        <f>IF(G220="","",VLOOKUP(G220,WMS!$E$3:$G$487,2,FALSE))</f>
        <v>KAS19031303</v>
      </c>
      <c r="R220" s="25" t="str">
        <f>IF(G220="","",VLOOKUP(G220,WMS!$E$3:$G$487,3,FALSE))</f>
        <v>KAS1903130305</v>
      </c>
      <c r="S220" s="17" t="str">
        <f>IF(R220="","",VLOOKUP(R220,CUSTOMS!$E$3:$N$796,2,FALSE))</f>
        <v>7326909000</v>
      </c>
      <c r="T220" s="17" t="str">
        <f>IF(R220="","",VLOOKUP(R220,CUSTOMS!$E$3:$N$796,3,FALSE))</f>
        <v>包胶衣架</v>
      </c>
      <c r="U220" s="18">
        <f t="shared" si="39"/>
        <v>9.60000000000001</v>
      </c>
      <c r="V220" s="18" t="str">
        <f>IF(R220="","",VLOOKUP(R220,CUSTOMS!$E$3:$N$796,5,FALSE))</f>
        <v>千克</v>
      </c>
      <c r="W220" s="32">
        <f>IF(R220="","",VLOOKUP(R220,CUSTOMS!$E$3:$N$796,6,FALSE))</f>
        <v>1</v>
      </c>
      <c r="X220" s="32">
        <f t="shared" si="40"/>
        <v>9.60000000000001</v>
      </c>
      <c r="Y220" s="18" t="str">
        <f>IF(R220="","",VLOOKUP(R220,CUSTOMS!$E$3:$N$796,8,FALSE))</f>
        <v>美元</v>
      </c>
      <c r="Z220" s="18" t="str">
        <f>IF(R220="","",VLOOKUP(R220,CUSTOMS!$E$3:$N$796,9,FALSE))</f>
        <v>中国</v>
      </c>
      <c r="AA220" s="18" t="str">
        <f>IF(R220="","",VLOOKUP(R220,CUSTOMS!$E$3:$N$796,10,FALSE))</f>
        <v>美国</v>
      </c>
      <c r="AB220" s="32">
        <f>IF(R220="","",VLOOKUP(G220,WMS!$E$3:$T$487,15,FALSE))</f>
        <v>0.266666666666667</v>
      </c>
      <c r="AC220" s="32">
        <f t="shared" si="41"/>
        <v>9.60000000000001</v>
      </c>
      <c r="AD220" s="32" t="str">
        <f>IF(S220="","",VLOOKUP(S220,海关监管条件!$A$1:$B$2000,2,FALSE))</f>
        <v>无</v>
      </c>
    </row>
    <row r="221" spans="1:30">
      <c r="A221" s="2">
        <v>43552</v>
      </c>
      <c r="B221" s="2">
        <v>43556</v>
      </c>
      <c r="C221" s="2" t="s">
        <v>4983</v>
      </c>
      <c r="D221" s="19" t="s">
        <v>864</v>
      </c>
      <c r="E221" s="19" t="s">
        <v>3787</v>
      </c>
      <c r="F221" s="19" t="s">
        <v>3790</v>
      </c>
      <c r="G221" s="17" t="str">
        <f t="shared" si="35"/>
        <v>KG-ARI-1903-00107-02476/17553933</v>
      </c>
      <c r="H221" s="18">
        <f>IF(G221="","",VLOOKUP(G221,WMS!$E$3:$Q$487,7,FALSE))</f>
        <v>4</v>
      </c>
      <c r="I221" s="18">
        <f>IF(G221="","",VLOOKUP(G221,WMS!$E$3:$Q$487,8,FALSE))</f>
        <v>13.5</v>
      </c>
      <c r="J221" s="18">
        <f>IF(G221="","",VLOOKUP(G221,WMS!$E$3:$Q$487,13,FALSE))</f>
        <v>0.11</v>
      </c>
      <c r="K221" s="25" t="b">
        <f t="shared" si="36"/>
        <v>1</v>
      </c>
      <c r="L221" s="7">
        <v>8</v>
      </c>
      <c r="M221" s="26">
        <f>IF(G221="","",VLOOKUP(G221,WMS!$E$3:$U$487,7,0)*L221)</f>
        <v>32</v>
      </c>
      <c r="N221" s="27" t="str">
        <f>IF(G221="","",VLOOKUP(G221,WMS!$E$3:$U$487,17,0))</f>
        <v>A34-102</v>
      </c>
      <c r="O221" s="28">
        <f t="shared" si="37"/>
        <v>108</v>
      </c>
      <c r="P221" s="28">
        <f t="shared" si="38"/>
        <v>0.88</v>
      </c>
      <c r="Q221" s="25" t="str">
        <f>IF(G221="","",VLOOKUP(G221,WMS!$E$3:$G$487,2,FALSE))</f>
        <v>KAS19031101</v>
      </c>
      <c r="R221" s="25" t="str">
        <f>IF(G221="","",VLOOKUP(G221,WMS!$E$3:$G$487,3,FALSE))</f>
        <v>KAS1903110102</v>
      </c>
      <c r="S221" s="17" t="str">
        <f>IF(R221="","",VLOOKUP(R221,CUSTOMS!$E$3:$N$796,2,FALSE))</f>
        <v>9403200000</v>
      </c>
      <c r="T221" s="17" t="str">
        <f>IF(R221="","",VLOOKUP(R221,CUSTOMS!$E$3:$N$796,3,FALSE))</f>
        <v>铁制家用落地晒架</v>
      </c>
      <c r="U221" s="18">
        <f t="shared" si="39"/>
        <v>32</v>
      </c>
      <c r="V221" s="18" t="str">
        <f>IF(R221="","",VLOOKUP(R221,CUSTOMS!$E$3:$N$796,5,FALSE))</f>
        <v>件</v>
      </c>
      <c r="W221" s="32">
        <f>IF(R221="","",VLOOKUP(R221,CUSTOMS!$E$3:$N$796,6,FALSE))</f>
        <v>4.26</v>
      </c>
      <c r="X221" s="32">
        <f t="shared" si="40"/>
        <v>136.32</v>
      </c>
      <c r="Y221" s="18" t="str">
        <f>IF(R221="","",VLOOKUP(R221,CUSTOMS!$E$3:$N$796,8,FALSE))</f>
        <v>美元</v>
      </c>
      <c r="Z221" s="18" t="str">
        <f>IF(R221="","",VLOOKUP(R221,CUSTOMS!$E$3:$N$796,9,FALSE))</f>
        <v>中国</v>
      </c>
      <c r="AA221" s="18" t="str">
        <f>IF(R221="","",VLOOKUP(R221,CUSTOMS!$E$3:$N$796,10,FALSE))</f>
        <v>美国</v>
      </c>
      <c r="AB221" s="32">
        <f>IF(R221="","",VLOOKUP(G221,WMS!$E$3:$T$487,15,FALSE))</f>
        <v>3.025</v>
      </c>
      <c r="AC221" s="32">
        <f t="shared" si="41"/>
        <v>96.8</v>
      </c>
      <c r="AD221" s="32" t="str">
        <f>IF(S221="","",VLOOKUP(S221,海关监管条件!$A$1:$B$2000,2,FALSE))</f>
        <v>无 </v>
      </c>
    </row>
    <row r="222" spans="1:30">
      <c r="A222" s="2">
        <v>43552</v>
      </c>
      <c r="B222" s="2">
        <v>43556</v>
      </c>
      <c r="C222" s="2" t="s">
        <v>4983</v>
      </c>
      <c r="D222" s="19" t="s">
        <v>864</v>
      </c>
      <c r="E222" s="19" t="s">
        <v>3787</v>
      </c>
      <c r="F222" s="19" t="s">
        <v>3788</v>
      </c>
      <c r="G222" s="17" t="str">
        <f t="shared" si="35"/>
        <v>KG-ARI-1903-00107-02476/19207735</v>
      </c>
      <c r="H222" s="18">
        <f>IF(G222="","",VLOOKUP(G222,WMS!$E$3:$Q$487,7,FALSE))</f>
        <v>6</v>
      </c>
      <c r="I222" s="18">
        <f>IF(G222="","",VLOOKUP(G222,WMS!$E$3:$Q$487,8,FALSE))</f>
        <v>12.8</v>
      </c>
      <c r="J222" s="18">
        <f>IF(G222="","",VLOOKUP(G222,WMS!$E$3:$Q$487,13,FALSE))</f>
        <v>0.105</v>
      </c>
      <c r="K222" s="25" t="b">
        <f t="shared" si="36"/>
        <v>1</v>
      </c>
      <c r="L222" s="7">
        <v>3</v>
      </c>
      <c r="M222" s="26">
        <f>IF(G222="","",VLOOKUP(G222,WMS!$E$3:$U$487,7,0)*L222)</f>
        <v>18</v>
      </c>
      <c r="N222" s="27" t="str">
        <f>IF(G222="","",VLOOKUP(G222,WMS!$E$3:$U$487,17,0))</f>
        <v>A34-102</v>
      </c>
      <c r="O222" s="28">
        <f t="shared" si="37"/>
        <v>38.4</v>
      </c>
      <c r="P222" s="28">
        <f t="shared" si="38"/>
        <v>0.315</v>
      </c>
      <c r="Q222" s="25" t="str">
        <f>IF(G222="","",VLOOKUP(G222,WMS!$E$3:$G$487,2,FALSE))</f>
        <v>KAS19031101</v>
      </c>
      <c r="R222" s="25" t="str">
        <f>IF(G222="","",VLOOKUP(G222,WMS!$E$3:$G$487,3,FALSE))</f>
        <v>KAS1903110101</v>
      </c>
      <c r="S222" s="17" t="str">
        <f>IF(R222="","",VLOOKUP(R222,CUSTOMS!$E$3:$N$796,2,FALSE))</f>
        <v>9403200000</v>
      </c>
      <c r="T222" s="17" t="str">
        <f>IF(R222="","",VLOOKUP(R222,CUSTOMS!$E$3:$N$796,3,FALSE))</f>
        <v>铁制家用落地晒架</v>
      </c>
      <c r="U222" s="18">
        <f t="shared" si="39"/>
        <v>18</v>
      </c>
      <c r="V222" s="18" t="str">
        <f>IF(R222="","",VLOOKUP(R222,CUSTOMS!$E$3:$N$796,5,FALSE))</f>
        <v>件</v>
      </c>
      <c r="W222" s="32">
        <f>IF(R222="","",VLOOKUP(R222,CUSTOMS!$E$3:$N$796,6,FALSE))</f>
        <v>2.61</v>
      </c>
      <c r="X222" s="32">
        <f t="shared" si="40"/>
        <v>46.98</v>
      </c>
      <c r="Y222" s="18" t="str">
        <f>IF(R222="","",VLOOKUP(R222,CUSTOMS!$E$3:$N$796,8,FALSE))</f>
        <v>美元</v>
      </c>
      <c r="Z222" s="18" t="str">
        <f>IF(R222="","",VLOOKUP(R222,CUSTOMS!$E$3:$N$796,9,FALSE))</f>
        <v>中国</v>
      </c>
      <c r="AA222" s="18" t="str">
        <f>IF(R222="","",VLOOKUP(R222,CUSTOMS!$E$3:$N$796,10,FALSE))</f>
        <v>美国</v>
      </c>
      <c r="AB222" s="32">
        <f>IF(R222="","",VLOOKUP(G222,WMS!$E$3:$T$487,15,FALSE))</f>
        <v>1.85</v>
      </c>
      <c r="AC222" s="32">
        <f t="shared" si="41"/>
        <v>33.3</v>
      </c>
      <c r="AD222" s="32" t="str">
        <f>IF(S222="","",VLOOKUP(S222,海关监管条件!$A$1:$B$2000,2,FALSE))</f>
        <v>无 </v>
      </c>
    </row>
    <row r="223" spans="1:30">
      <c r="A223" s="2">
        <v>43552</v>
      </c>
      <c r="B223" s="2">
        <v>43556</v>
      </c>
      <c r="C223" s="2" t="s">
        <v>4983</v>
      </c>
      <c r="D223" s="19" t="s">
        <v>864</v>
      </c>
      <c r="E223" s="19" t="s">
        <v>3787</v>
      </c>
      <c r="F223" s="19">
        <v>38973253</v>
      </c>
      <c r="G223" s="17" t="str">
        <f t="shared" si="35"/>
        <v>KG-ARI-1903-00107-02476/38973253</v>
      </c>
      <c r="H223" s="18">
        <f>IF(G223="","",VLOOKUP(G223,WMS!$E$3:$Q$487,7,FALSE))</f>
        <v>4</v>
      </c>
      <c r="I223" s="18">
        <f>IF(G223="","",VLOOKUP(G223,WMS!$E$3:$Q$487,8,FALSE))</f>
        <v>18</v>
      </c>
      <c r="J223" s="18">
        <f>IF(G223="","",VLOOKUP(G223,WMS!$E$3:$Q$487,13,FALSE))</f>
        <v>0.14</v>
      </c>
      <c r="K223" s="25" t="b">
        <f t="shared" si="36"/>
        <v>1</v>
      </c>
      <c r="L223" s="7">
        <v>8</v>
      </c>
      <c r="M223" s="26">
        <f>IF(G223="","",VLOOKUP(G223,WMS!$E$3:$U$487,7,0)*L223)</f>
        <v>32</v>
      </c>
      <c r="N223" s="27" t="str">
        <f>IF(G223="","",VLOOKUP(G223,WMS!$E$3:$U$487,17,0))</f>
        <v>A35-302</v>
      </c>
      <c r="O223" s="28">
        <f t="shared" si="37"/>
        <v>144</v>
      </c>
      <c r="P223" s="28">
        <f t="shared" si="38"/>
        <v>1.12</v>
      </c>
      <c r="Q223" s="25" t="str">
        <f>IF(G223="","",VLOOKUP(G223,WMS!$E$3:$G$487,2,FALSE))</f>
        <v>KAS19031103</v>
      </c>
      <c r="R223" s="25" t="str">
        <f>IF(G223="","",VLOOKUP(G223,WMS!$E$3:$G$487,3,FALSE))</f>
        <v>KAS1903110302</v>
      </c>
      <c r="S223" s="17" t="str">
        <f>IF(R223="","",VLOOKUP(R223,CUSTOMS!$E$3:$N$796,2,FALSE))</f>
        <v>9403200000</v>
      </c>
      <c r="T223" s="17" t="str">
        <f>IF(R223="","",VLOOKUP(R223,CUSTOMS!$E$3:$N$796,3,FALSE))</f>
        <v>铁制家用落地晒架</v>
      </c>
      <c r="U223" s="18">
        <f t="shared" si="39"/>
        <v>32</v>
      </c>
      <c r="V223" s="18" t="str">
        <f>IF(R223="","",VLOOKUP(R223,CUSTOMS!$E$3:$N$796,5,FALSE))</f>
        <v>件</v>
      </c>
      <c r="W223" s="32">
        <f>IF(R223="","",VLOOKUP(R223,CUSTOMS!$E$3:$N$796,6,FALSE))</f>
        <v>6.04</v>
      </c>
      <c r="X223" s="32">
        <f t="shared" si="40"/>
        <v>193.28</v>
      </c>
      <c r="Y223" s="18" t="str">
        <f>IF(R223="","",VLOOKUP(R223,CUSTOMS!$E$3:$N$796,8,FALSE))</f>
        <v>美元</v>
      </c>
      <c r="Z223" s="18" t="str">
        <f>IF(R223="","",VLOOKUP(R223,CUSTOMS!$E$3:$N$796,9,FALSE))</f>
        <v>中国</v>
      </c>
      <c r="AA223" s="18" t="str">
        <f>IF(R223="","",VLOOKUP(R223,CUSTOMS!$E$3:$N$796,10,FALSE))</f>
        <v>美国</v>
      </c>
      <c r="AB223" s="32">
        <f>IF(R223="","",VLOOKUP(G223,WMS!$E$3:$T$487,15,FALSE))</f>
        <v>4.3</v>
      </c>
      <c r="AC223" s="32">
        <f t="shared" si="41"/>
        <v>137.6</v>
      </c>
      <c r="AD223" s="32" t="str">
        <f>IF(S223="","",VLOOKUP(S223,海关监管条件!$A$1:$B$2000,2,FALSE))</f>
        <v>无 </v>
      </c>
    </row>
    <row r="224" spans="1:30">
      <c r="A224" s="2">
        <v>43552</v>
      </c>
      <c r="B224" s="2">
        <v>43556</v>
      </c>
      <c r="C224" s="2" t="s">
        <v>4983</v>
      </c>
      <c r="D224" s="19" t="s">
        <v>864</v>
      </c>
      <c r="E224" s="19" t="s">
        <v>3787</v>
      </c>
      <c r="F224" s="19">
        <v>42115397</v>
      </c>
      <c r="G224" s="17" t="str">
        <f t="shared" si="35"/>
        <v>KG-ARI-1903-00107-02476/42115397</v>
      </c>
      <c r="H224" s="18">
        <f>IF(G224="","",VLOOKUP(G224,WMS!$E$3:$Q$487,7,FALSE))</f>
        <v>2</v>
      </c>
      <c r="I224" s="18">
        <f>IF(G224="","",VLOOKUP(G224,WMS!$E$3:$Q$487,8,FALSE))</f>
        <v>9.8</v>
      </c>
      <c r="J224" s="18">
        <f>IF(G224="","",VLOOKUP(G224,WMS!$E$3:$Q$487,13,FALSE))</f>
        <v>0.15</v>
      </c>
      <c r="K224" s="25" t="b">
        <f t="shared" si="36"/>
        <v>1</v>
      </c>
      <c r="L224" s="7">
        <v>15</v>
      </c>
      <c r="M224" s="26">
        <f>IF(G224="","",VLOOKUP(G224,WMS!$E$3:$U$487,7,0)*L224)</f>
        <v>30</v>
      </c>
      <c r="N224" s="27" t="str">
        <f>IF(G224="","",VLOOKUP(G224,WMS!$E$3:$U$487,17,0))</f>
        <v>B58</v>
      </c>
      <c r="O224" s="28">
        <f t="shared" si="37"/>
        <v>147</v>
      </c>
      <c r="P224" s="28">
        <f t="shared" si="38"/>
        <v>2.25</v>
      </c>
      <c r="Q224" s="25" t="str">
        <f>IF(G224="","",VLOOKUP(G224,WMS!$E$3:$G$487,2,FALSE))</f>
        <v>KAS19031103</v>
      </c>
      <c r="R224" s="25" t="str">
        <f>IF(G224="","",VLOOKUP(G224,WMS!$E$3:$G$487,3,FALSE))</f>
        <v>KAS1903110303</v>
      </c>
      <c r="S224" s="17" t="str">
        <f>IF(R224="","",VLOOKUP(R224,CUSTOMS!$E$3:$N$796,2,FALSE))</f>
        <v>9403200000</v>
      </c>
      <c r="T224" s="17" t="str">
        <f>IF(R224="","",VLOOKUP(R224,CUSTOMS!$E$3:$N$796,3,FALSE))</f>
        <v>铁制家用落地晒架</v>
      </c>
      <c r="U224" s="18">
        <f t="shared" si="39"/>
        <v>30</v>
      </c>
      <c r="V224" s="18" t="str">
        <f>IF(R224="","",VLOOKUP(R224,CUSTOMS!$E$3:$N$796,5,FALSE))</f>
        <v>件</v>
      </c>
      <c r="W224" s="32">
        <f>IF(R224="","",VLOOKUP(R224,CUSTOMS!$E$3:$N$796,6,FALSE))</f>
        <v>9.14</v>
      </c>
      <c r="X224" s="32">
        <f t="shared" si="40"/>
        <v>274.2</v>
      </c>
      <c r="Y224" s="18" t="str">
        <f>IF(R224="","",VLOOKUP(R224,CUSTOMS!$E$3:$N$796,8,FALSE))</f>
        <v>美元</v>
      </c>
      <c r="Z224" s="18" t="str">
        <f>IF(R224="","",VLOOKUP(R224,CUSTOMS!$E$3:$N$796,9,FALSE))</f>
        <v>中国</v>
      </c>
      <c r="AA224" s="18" t="str">
        <f>IF(R224="","",VLOOKUP(R224,CUSTOMS!$E$3:$N$796,10,FALSE))</f>
        <v>美国</v>
      </c>
      <c r="AB224" s="32">
        <f>IF(R224="","",VLOOKUP(G224,WMS!$E$3:$T$487,15,FALSE))</f>
        <v>4.49</v>
      </c>
      <c r="AC224" s="32">
        <f t="shared" si="41"/>
        <v>134.7</v>
      </c>
      <c r="AD224" s="32" t="str">
        <f>IF(S224="","",VLOOKUP(S224,海关监管条件!$A$1:$B$2000,2,FALSE))</f>
        <v>无 </v>
      </c>
    </row>
    <row r="225" spans="1:30">
      <c r="A225" s="2">
        <v>43552</v>
      </c>
      <c r="B225" s="2">
        <v>43556</v>
      </c>
      <c r="C225" s="2" t="s">
        <v>4983</v>
      </c>
      <c r="D225" s="19" t="s">
        <v>890</v>
      </c>
      <c r="E225" s="19" t="s">
        <v>3804</v>
      </c>
      <c r="F225" s="19">
        <v>42617495</v>
      </c>
      <c r="G225" s="17" t="str">
        <f t="shared" si="35"/>
        <v>KG-ARI-1903-00107-02495/42617495</v>
      </c>
      <c r="H225" s="18">
        <f>IF(G225="","",VLOOKUP(G225,WMS!$E$3:$Q$487,7,FALSE))</f>
        <v>2</v>
      </c>
      <c r="I225" s="18">
        <f>IF(G225="","",VLOOKUP(G225,WMS!$E$3:$Q$487,8,FALSE))</f>
        <v>11</v>
      </c>
      <c r="J225" s="18">
        <f>IF(G225="","",VLOOKUP(G225,WMS!$E$3:$Q$487,13,FALSE))</f>
        <v>0.16</v>
      </c>
      <c r="K225" s="25" t="b">
        <f t="shared" si="36"/>
        <v>1</v>
      </c>
      <c r="L225" s="7">
        <v>15</v>
      </c>
      <c r="M225" s="26">
        <f>IF(G225="","",VLOOKUP(G225,WMS!$E$3:$U$487,7,0)*L225)</f>
        <v>30</v>
      </c>
      <c r="N225" s="27" t="str">
        <f>IF(G225="","",VLOOKUP(G225,WMS!$E$3:$U$487,17,0))</f>
        <v>B75</v>
      </c>
      <c r="O225" s="28">
        <f t="shared" si="37"/>
        <v>165</v>
      </c>
      <c r="P225" s="28">
        <f t="shared" si="38"/>
        <v>2.4</v>
      </c>
      <c r="Q225" s="25" t="str">
        <f>IF(G225="","",VLOOKUP(G225,WMS!$E$3:$G$487,2,FALSE))</f>
        <v>KAS19031302</v>
      </c>
      <c r="R225" s="25" t="str">
        <f>IF(G225="","",VLOOKUP(G225,WMS!$E$3:$G$487,3,FALSE))</f>
        <v>KAS1903130206</v>
      </c>
      <c r="S225" s="17" t="str">
        <f>IF(R225="","",VLOOKUP(R225,CUSTOMS!$E$3:$N$796,2,FALSE))</f>
        <v>7323990000</v>
      </c>
      <c r="T225" s="17" t="str">
        <f>IF(R225="","",VLOOKUP(R225,CUSTOMS!$E$3:$N$796,3,FALSE))</f>
        <v>铁制垃圾桶</v>
      </c>
      <c r="U225" s="18">
        <f t="shared" si="39"/>
        <v>30</v>
      </c>
      <c r="V225" s="18" t="str">
        <f>IF(R225="","",VLOOKUP(R225,CUSTOMS!$E$3:$N$796,5,FALSE))</f>
        <v>只</v>
      </c>
      <c r="W225" s="32">
        <f>IF(R225="","",VLOOKUP(R225,CUSTOMS!$E$3:$N$796,6,FALSE))</f>
        <v>12.04</v>
      </c>
      <c r="X225" s="32">
        <f t="shared" si="40"/>
        <v>361.2</v>
      </c>
      <c r="Y225" s="18" t="str">
        <f>IF(R225="","",VLOOKUP(R225,CUSTOMS!$E$3:$N$796,8,FALSE))</f>
        <v>美元</v>
      </c>
      <c r="Z225" s="18" t="str">
        <f>IF(R225="","",VLOOKUP(R225,CUSTOMS!$E$3:$N$796,9,FALSE))</f>
        <v>中国</v>
      </c>
      <c r="AA225" s="18" t="str">
        <f>IF(R225="","",VLOOKUP(R225,CUSTOMS!$E$3:$N$796,10,FALSE))</f>
        <v>美国</v>
      </c>
      <c r="AB225" s="32">
        <f>IF(R225="","",VLOOKUP(G225,WMS!$E$3:$T$487,15,FALSE))</f>
        <v>4.185</v>
      </c>
      <c r="AC225" s="32">
        <f t="shared" si="41"/>
        <v>125.55</v>
      </c>
      <c r="AD225" s="32" t="str">
        <f>IF(S225="","",VLOOKUP(S225,海关监管条件!$A$1:$B$2000,2,FALSE))</f>
        <v>A</v>
      </c>
    </row>
    <row r="226" spans="1:30">
      <c r="A226" s="2">
        <v>43552</v>
      </c>
      <c r="B226" s="2">
        <v>43556</v>
      </c>
      <c r="C226" s="2" t="s">
        <v>4983</v>
      </c>
      <c r="D226" s="19" t="s">
        <v>835</v>
      </c>
      <c r="E226" s="19" t="s">
        <v>3768</v>
      </c>
      <c r="F226" s="19">
        <v>42486039</v>
      </c>
      <c r="G226" s="17" t="str">
        <f t="shared" si="35"/>
        <v>KG-ARI-1903-00107-02502/42486039</v>
      </c>
      <c r="H226" s="18">
        <f>IF(G226="","",VLOOKUP(G226,WMS!$E$3:$Q$487,7,FALSE))</f>
        <v>16</v>
      </c>
      <c r="I226" s="18">
        <f>IF(G226="","",VLOOKUP(G226,WMS!$E$3:$Q$487,8,FALSE))</f>
        <v>1.7</v>
      </c>
      <c r="J226" s="18">
        <f>IF(G226="","",VLOOKUP(G226,WMS!$E$3:$Q$487,13,FALSE))</f>
        <v>0.003</v>
      </c>
      <c r="K226" s="25" t="b">
        <f t="shared" si="36"/>
        <v>1</v>
      </c>
      <c r="L226" s="7">
        <v>2</v>
      </c>
      <c r="M226" s="26">
        <f>IF(G226="","",VLOOKUP(G226,WMS!$E$3:$U$487,7,0)*L226)</f>
        <v>32</v>
      </c>
      <c r="N226" s="27" t="str">
        <f>IF(G226="","",VLOOKUP(G226,WMS!$E$3:$U$487,17,0))</f>
        <v>A22-203</v>
      </c>
      <c r="O226" s="28">
        <f t="shared" si="37"/>
        <v>3.4</v>
      </c>
      <c r="P226" s="28">
        <f t="shared" si="38"/>
        <v>0.006</v>
      </c>
      <c r="Q226" s="25" t="str">
        <f>IF(G226="","",VLOOKUP(G226,WMS!$E$3:$G$487,2,FALSE))</f>
        <v>KAS19030701</v>
      </c>
      <c r="R226" s="25" t="str">
        <f>IF(G226="","",VLOOKUP(G226,WMS!$E$3:$G$487,3,FALSE))</f>
        <v>KAS1903070101</v>
      </c>
      <c r="S226" s="17" t="str">
        <f>IF(R226="","",VLOOKUP(R226,CUSTOMS!$E$3:$N$796,2,FALSE))</f>
        <v>9504909000</v>
      </c>
      <c r="T226" s="17" t="str">
        <f>IF(R226="","",VLOOKUP(R226,CUSTOMS!$E$3:$N$796,3,FALSE))</f>
        <v>彩咭A</v>
      </c>
      <c r="U226" s="18">
        <f t="shared" si="39"/>
        <v>3</v>
      </c>
      <c r="V226" s="18" t="str">
        <f>IF(R226="","",VLOOKUP(R226,CUSTOMS!$E$3:$N$796,5,FALSE))</f>
        <v>千克</v>
      </c>
      <c r="W226" s="32">
        <f>IF(R226="","",VLOOKUP(R226,CUSTOMS!$E$3:$N$796,6,FALSE))</f>
        <v>15.98</v>
      </c>
      <c r="X226" s="32">
        <f t="shared" si="40"/>
        <v>47.94</v>
      </c>
      <c r="Y226" s="18" t="str">
        <f>IF(R226="","",VLOOKUP(R226,CUSTOMS!$E$3:$N$796,8,FALSE))</f>
        <v>港币</v>
      </c>
      <c r="Z226" s="18" t="str">
        <f>IF(R226="","",VLOOKUP(R226,CUSTOMS!$E$3:$N$796,9,FALSE))</f>
        <v>中国</v>
      </c>
      <c r="AA226" s="18" t="str">
        <f>IF(R226="","",VLOOKUP(R226,CUSTOMS!$E$3:$N$796,10,FALSE))</f>
        <v>美国</v>
      </c>
      <c r="AB226" s="32">
        <f>IF(R226="","",VLOOKUP(G226,WMS!$E$3:$T$487,15,FALSE))</f>
        <v>0.09375</v>
      </c>
      <c r="AC226" s="32">
        <f t="shared" si="41"/>
        <v>3</v>
      </c>
      <c r="AD226" s="32" t="str">
        <f>IF(S226="","",VLOOKUP(S226,海关监管条件!$A$1:$B$2000,2,FALSE))</f>
        <v>无</v>
      </c>
    </row>
    <row r="227" spans="1:30">
      <c r="A227" s="2">
        <v>43558</v>
      </c>
      <c r="B227" s="2">
        <v>43559</v>
      </c>
      <c r="C227" s="2" t="s">
        <v>4984</v>
      </c>
      <c r="D227" s="19" t="s">
        <v>926</v>
      </c>
      <c r="E227" s="19" t="s">
        <v>3815</v>
      </c>
      <c r="F227" s="19" t="s">
        <v>3817</v>
      </c>
      <c r="G227" s="17" t="str">
        <f t="shared" si="35"/>
        <v>KG-ARI-1903-00107-02505/42439851</v>
      </c>
      <c r="H227" s="18">
        <f>IF(G227="","",VLOOKUP(G227,WMS!$E$3:$Q$487,7,FALSE))</f>
        <v>12</v>
      </c>
      <c r="I227" s="18">
        <f>IF(G227="","",VLOOKUP(G227,WMS!$E$3:$Q$487,8,FALSE))</f>
        <v>1.6</v>
      </c>
      <c r="J227" s="18">
        <f>IF(G227="","",VLOOKUP(G227,WMS!$E$3:$Q$487,13,FALSE))</f>
        <v>0.013</v>
      </c>
      <c r="K227" s="25" t="b">
        <f t="shared" si="36"/>
        <v>1</v>
      </c>
      <c r="L227" s="7">
        <v>3</v>
      </c>
      <c r="M227" s="26">
        <f>IF(G227="","",VLOOKUP(G227,WMS!$E$3:$U$487,7,0)*L227)</f>
        <v>36</v>
      </c>
      <c r="N227" s="27" t="str">
        <f>IF(G227="","",VLOOKUP(G227,WMS!$E$3:$U$487,17,0))</f>
        <v>A26-304</v>
      </c>
      <c r="O227" s="28">
        <f t="shared" si="37"/>
        <v>4.8</v>
      </c>
      <c r="P227" s="28">
        <f t="shared" si="38"/>
        <v>0.039</v>
      </c>
      <c r="Q227" s="25" t="str">
        <f>IF(G227="","",VLOOKUP(G227,WMS!$E$3:$G$487,2,FALSE))</f>
        <v>KAS19032005</v>
      </c>
      <c r="R227" s="25" t="str">
        <f>IF(G227="","",VLOOKUP(G227,WMS!$E$3:$G$487,3,FALSE))</f>
        <v>KAS1903200502</v>
      </c>
      <c r="S227" s="17" t="str">
        <f>IF(R227="","",VLOOKUP(R227,CUSTOMS!$E$3:$N$796,2,FALSE))</f>
        <v>3926909090</v>
      </c>
      <c r="T227" s="17" t="str">
        <f>IF(R227="","",VLOOKUP(R227,CUSTOMS!$E$3:$N$796,3,FALSE))</f>
        <v>塑料宠物碗</v>
      </c>
      <c r="U227" s="18">
        <f t="shared" si="39"/>
        <v>36</v>
      </c>
      <c r="V227" s="18" t="str">
        <f>IF(R227="","",VLOOKUP(R227,CUSTOMS!$E$3:$N$796,5,FALSE))</f>
        <v>个</v>
      </c>
      <c r="W227" s="32">
        <f>IF(R227="","",VLOOKUP(R227,CUSTOMS!$E$3:$N$796,6,FALSE))</f>
        <v>0.75</v>
      </c>
      <c r="X227" s="32">
        <f t="shared" si="40"/>
        <v>27</v>
      </c>
      <c r="Y227" s="18" t="str">
        <f>IF(R227="","",VLOOKUP(R227,CUSTOMS!$E$3:$N$796,8,FALSE))</f>
        <v>美元</v>
      </c>
      <c r="Z227" s="18" t="str">
        <f>IF(R227="","",VLOOKUP(R227,CUSTOMS!$E$3:$N$796,9,FALSE))</f>
        <v>中国</v>
      </c>
      <c r="AA227" s="18" t="str">
        <f>IF(R227="","",VLOOKUP(R227,CUSTOMS!$E$3:$N$796,10,FALSE))</f>
        <v>美国</v>
      </c>
      <c r="AB227" s="32">
        <f>IF(R227="","",VLOOKUP(G227,WMS!$E$3:$T$487,15,FALSE))</f>
        <v>0.108333333333333</v>
      </c>
      <c r="AC227" s="32">
        <f t="shared" si="41"/>
        <v>3.89999999999999</v>
      </c>
      <c r="AD227" s="32" t="str">
        <f>IF(S227="","",VLOOKUP(S227,海关监管条件!$A$1:$B$2000,2,FALSE))</f>
        <v>无</v>
      </c>
    </row>
    <row r="228" spans="1:30">
      <c r="A228" s="2">
        <v>43558</v>
      </c>
      <c r="B228" s="2">
        <v>43559</v>
      </c>
      <c r="C228" s="2" t="s">
        <v>4984</v>
      </c>
      <c r="D228" s="19" t="s">
        <v>926</v>
      </c>
      <c r="E228" s="19" t="s">
        <v>3815</v>
      </c>
      <c r="F228" s="19" t="s">
        <v>3816</v>
      </c>
      <c r="G228" s="17" t="str">
        <f t="shared" si="35"/>
        <v>KG-ARI-1903-00107-02505/42504696</v>
      </c>
      <c r="H228" s="18">
        <f>IF(G228="","",VLOOKUP(G228,WMS!$E$3:$Q$487,7,FALSE))</f>
        <v>6</v>
      </c>
      <c r="I228" s="18">
        <f>IF(G228="","",VLOOKUP(G228,WMS!$E$3:$Q$487,8,FALSE))</f>
        <v>2.2</v>
      </c>
      <c r="J228" s="18">
        <f>IF(G228="","",VLOOKUP(G228,WMS!$E$3:$Q$487,13,FALSE))</f>
        <v>0.022</v>
      </c>
      <c r="K228" s="25" t="b">
        <f t="shared" si="36"/>
        <v>1</v>
      </c>
      <c r="L228" s="7">
        <v>5</v>
      </c>
      <c r="M228" s="26">
        <f>IF(G228="","",VLOOKUP(G228,WMS!$E$3:$U$487,7,0)*L228)</f>
        <v>30</v>
      </c>
      <c r="N228" s="27" t="str">
        <f>IF(G228="","",VLOOKUP(G228,WMS!$E$3:$U$487,17,0))</f>
        <v>A26-304</v>
      </c>
      <c r="O228" s="28">
        <f t="shared" si="37"/>
        <v>11</v>
      </c>
      <c r="P228" s="28">
        <f t="shared" si="38"/>
        <v>0.11</v>
      </c>
      <c r="Q228" s="25" t="str">
        <f>IF(G228="","",VLOOKUP(G228,WMS!$E$3:$G$487,2,FALSE))</f>
        <v>KAS19032005</v>
      </c>
      <c r="R228" s="25" t="str">
        <f>IF(G228="","",VLOOKUP(G228,WMS!$E$3:$G$487,3,FALSE))</f>
        <v>KAS1903200506</v>
      </c>
      <c r="S228" s="17" t="str">
        <f>IF(R228="","",VLOOKUP(R228,CUSTOMS!$E$3:$N$796,2,FALSE))</f>
        <v>3926909090</v>
      </c>
      <c r="T228" s="17" t="str">
        <f>IF(R228="","",VLOOKUP(R228,CUSTOMS!$E$3:$N$796,3,FALSE))</f>
        <v>塑料猫砂盆</v>
      </c>
      <c r="U228" s="18">
        <f t="shared" si="39"/>
        <v>30</v>
      </c>
      <c r="V228" s="18" t="str">
        <f>IF(R228="","",VLOOKUP(R228,CUSTOMS!$E$3:$N$796,5,FALSE))</f>
        <v>个</v>
      </c>
      <c r="W228" s="32">
        <f>IF(R228="","",VLOOKUP(R228,CUSTOMS!$E$3:$N$796,6,FALSE))</f>
        <v>0.91</v>
      </c>
      <c r="X228" s="32">
        <f t="shared" si="40"/>
        <v>27.3</v>
      </c>
      <c r="Y228" s="18" t="str">
        <f>IF(R228="","",VLOOKUP(R228,CUSTOMS!$E$3:$N$796,8,FALSE))</f>
        <v>美元</v>
      </c>
      <c r="Z228" s="18" t="str">
        <f>IF(R228="","",VLOOKUP(R228,CUSTOMS!$E$3:$N$796,9,FALSE))</f>
        <v>中国</v>
      </c>
      <c r="AA228" s="18" t="str">
        <f>IF(R228="","",VLOOKUP(R228,CUSTOMS!$E$3:$N$796,10,FALSE))</f>
        <v>美国</v>
      </c>
      <c r="AB228" s="32">
        <f>IF(R228="","",VLOOKUP(G228,WMS!$E$3:$T$487,15,FALSE))</f>
        <v>0.283333333333333</v>
      </c>
      <c r="AC228" s="32">
        <f t="shared" si="41"/>
        <v>8.49999999999999</v>
      </c>
      <c r="AD228" s="32" t="str">
        <f>IF(S228="","",VLOOKUP(S228,海关监管条件!$A$1:$B$2000,2,FALSE))</f>
        <v>无</v>
      </c>
    </row>
    <row r="229" spans="1:30">
      <c r="A229" s="2">
        <v>43622</v>
      </c>
      <c r="B229" s="2">
        <v>43627</v>
      </c>
      <c r="C229" s="2" t="s">
        <v>4985</v>
      </c>
      <c r="D229" s="19" t="s">
        <v>3646</v>
      </c>
      <c r="E229" s="19" t="s">
        <v>3647</v>
      </c>
      <c r="F229" s="19">
        <v>41174708</v>
      </c>
      <c r="G229" s="17" t="str">
        <f t="shared" si="35"/>
        <v>KG-ARI-1812-00048-01221/41174708</v>
      </c>
      <c r="H229" s="18">
        <f>IF(G229="","",VLOOKUP(G229,WMS!$E$3:$Q$1104,7,FALSE))</f>
        <v>6</v>
      </c>
      <c r="I229" s="18">
        <f>IF(G229="","",VLOOKUP(G229,WMS!$E$3:$Q$1104,8,FALSE))</f>
        <v>16.3</v>
      </c>
      <c r="J229" s="18">
        <f>IF(G229="","",VLOOKUP(G229,WMS!$E$3:$Q$1104,13,FALSE))</f>
        <v>0.11</v>
      </c>
      <c r="K229" s="25" t="b">
        <f t="shared" si="36"/>
        <v>1</v>
      </c>
      <c r="L229" s="7">
        <v>13</v>
      </c>
      <c r="M229" s="26">
        <f>IF(G229="","",VLOOKUP(G229,WMS!$E$3:$U$1104,7,0)*L229)</f>
        <v>78</v>
      </c>
      <c r="N229" s="27" t="str">
        <f>IF(G229="","",VLOOKUP(G229,WMS!$E$3:$U$1104,17,0))</f>
        <v>A07-301</v>
      </c>
      <c r="O229" s="28">
        <f t="shared" si="37"/>
        <v>211.9</v>
      </c>
      <c r="P229" s="28">
        <f t="shared" si="38"/>
        <v>1.43</v>
      </c>
      <c r="Q229" s="25" t="str">
        <f>IF(G229="","",VLOOKUP(G229,WMS!$E$3:$G$1104,2,FALSE))</f>
        <v>KAS18122403</v>
      </c>
      <c r="R229" s="25" t="str">
        <f>IF(G229="","",VLOOKUP(G229,WMS!$E$3:$G$1104,3,FALSE))</f>
        <v>KAS1812240303</v>
      </c>
      <c r="S229" s="17" t="str">
        <f>IF(R229="","",VLOOKUP(R229,CUSTOMS!$E$3:$N$1811,2,FALSE))</f>
        <v>9403200000</v>
      </c>
      <c r="T229" s="17" t="str">
        <f>IF(R229="","",VLOOKUP(R229,CUSTOMS!$E$3:$N$1811,3,FALSE))</f>
        <v>铁制家用落地晒架</v>
      </c>
      <c r="U229" s="18">
        <f t="shared" si="39"/>
        <v>78</v>
      </c>
      <c r="V229" s="18" t="str">
        <f>IF(R229="","",VLOOKUP(R229,CUSTOMS!$E$3:$N$796,5,FALSE))</f>
        <v>件</v>
      </c>
      <c r="W229" s="32">
        <f>IF(R229="","",VLOOKUP(R229,CUSTOMS!$E$3:$N$1811,6,FALSE))</f>
        <v>4.05</v>
      </c>
      <c r="X229" s="32">
        <f t="shared" si="40"/>
        <v>315.9</v>
      </c>
      <c r="Y229" s="18" t="str">
        <f>IF(R229="","",VLOOKUP(R229,CUSTOMS!$E$3:$N$1811,8,FALSE))</f>
        <v>美元</v>
      </c>
      <c r="Z229" s="18" t="str">
        <f>IF(R229="","",VLOOKUP(R229,CUSTOMS!$E$3:$N$1811,9,FALSE))</f>
        <v>中国</v>
      </c>
      <c r="AA229" s="18" t="str">
        <f>IF(R229="","",VLOOKUP(R229,CUSTOMS!$E$3:$N$1811,10,FALSE))</f>
        <v>美国</v>
      </c>
      <c r="AB229" s="32">
        <f>IF(R229="","",VLOOKUP(G229,WMS!$E$3:$T$1104,15,FALSE))</f>
        <v>2.54333333333333</v>
      </c>
      <c r="AC229" s="32">
        <f t="shared" si="41"/>
        <v>198.38</v>
      </c>
      <c r="AD229" s="32" t="str">
        <f>IF(S229="","",VLOOKUP(S229,海关监管条件!$A$1:$B$3000,2,FALSE))</f>
        <v>无 </v>
      </c>
    </row>
    <row r="230" spans="1:30">
      <c r="A230" s="2">
        <v>43622</v>
      </c>
      <c r="B230" s="2">
        <v>43627</v>
      </c>
      <c r="C230" s="2" t="s">
        <v>4985</v>
      </c>
      <c r="D230" s="19" t="s">
        <v>933</v>
      </c>
      <c r="E230" s="19" t="s">
        <v>3818</v>
      </c>
      <c r="F230" s="19">
        <v>42488088</v>
      </c>
      <c r="G230" s="17" t="str">
        <f t="shared" ref="G230:G248" si="42">IF(F230="","",E230&amp;"/"&amp;F230)</f>
        <v>KG-ARI-1903-00107-02529/42488088</v>
      </c>
      <c r="H230" s="18">
        <f>IF(G230="","",VLOOKUP(G230,WMS!$E$3:$Q$1104,7,FALSE))</f>
        <v>1</v>
      </c>
      <c r="I230" s="18">
        <f>IF(G230="","",VLOOKUP(G230,WMS!$E$3:$Q$1104,8,FALSE))</f>
        <v>4.3</v>
      </c>
      <c r="J230" s="18">
        <f>IF(G230="","",VLOOKUP(G230,WMS!$E$3:$Q$1104,13,FALSE))</f>
        <v>0.064</v>
      </c>
      <c r="K230" s="25" t="b">
        <f t="shared" ref="K230:K248" si="43">IF(M230="","",EXACT(H230,M230/L230))</f>
        <v>1</v>
      </c>
      <c r="L230" s="7">
        <v>40</v>
      </c>
      <c r="M230" s="26">
        <f>IF(G230="","",VLOOKUP(G230,WMS!$E$3:$U$1104,7,0)*L230)</f>
        <v>40</v>
      </c>
      <c r="N230" s="27" t="str">
        <f>IF(G230="","",VLOOKUP(G230,WMS!$E$3:$U$1104,17,0))</f>
        <v>A26-203-103</v>
      </c>
      <c r="O230" s="28">
        <f t="shared" ref="O230:O248" si="44">IF(L230="","",I230*L230)</f>
        <v>172</v>
      </c>
      <c r="P230" s="28">
        <f t="shared" ref="P230:P248" si="45">IF(L230="","",J230*L230)</f>
        <v>2.56</v>
      </c>
      <c r="Q230" s="25" t="str">
        <f>IF(G230="","",VLOOKUP(G230,WMS!$E$3:$G$1104,2,FALSE))</f>
        <v>KAS19032103</v>
      </c>
      <c r="R230" s="25" t="str">
        <f>IF(G230="","",VLOOKUP(G230,WMS!$E$3:$G$1104,3,FALSE))</f>
        <v>KAS1903210307</v>
      </c>
      <c r="S230" s="17" t="str">
        <f>IF(R230="","",VLOOKUP(R230,CUSTOMS!$E$3:$N$1811,2,FALSE))</f>
        <v>7323990000</v>
      </c>
      <c r="T230" s="17" t="str">
        <f>IF(R230="","",VLOOKUP(R230,CUSTOMS!$E$3:$N$1811,3,FALSE))</f>
        <v>铁制垃圾桶</v>
      </c>
      <c r="U230" s="18">
        <f t="shared" ref="U230:U248" si="46">IF(V230="","",IF(V230="千克",M230*AB230,M230))</f>
        <v>40</v>
      </c>
      <c r="V230" s="18" t="str">
        <f>IF(R230="","",VLOOKUP(R230,CUSTOMS!$E$3:$N$796,5,FALSE))</f>
        <v>只</v>
      </c>
      <c r="W230" s="32">
        <f>IF(R230="","",VLOOKUP(R230,CUSTOMS!$E$3:$N$1811,6,FALSE))</f>
        <v>7.81</v>
      </c>
      <c r="X230" s="32">
        <f t="shared" ref="X230:X248" si="47">IF(W230="","",U230*W230)</f>
        <v>312.4</v>
      </c>
      <c r="Y230" s="18" t="str">
        <f>IF(R230="","",VLOOKUP(R230,CUSTOMS!$E$3:$N$1811,8,FALSE))</f>
        <v>美元</v>
      </c>
      <c r="Z230" s="18" t="str">
        <f>IF(R230="","",VLOOKUP(R230,CUSTOMS!$E$3:$N$1811,9,FALSE))</f>
        <v>中国</v>
      </c>
      <c r="AA230" s="18" t="str">
        <f>IF(R230="","",VLOOKUP(R230,CUSTOMS!$E$3:$N$1811,10,FALSE))</f>
        <v>美国</v>
      </c>
      <c r="AB230" s="32">
        <f>IF(R230="","",VLOOKUP(G230,WMS!$E$3:$T$1104,15,FALSE))</f>
        <v>3.05</v>
      </c>
      <c r="AC230" s="32">
        <f t="shared" ref="AC230:AC248" si="48">IF(AB230="","",M230*AB230)</f>
        <v>122</v>
      </c>
      <c r="AD230" s="32" t="str">
        <f>IF(S230="","",VLOOKUP(S230,海关监管条件!$A$1:$B$3000,2,FALSE))</f>
        <v>A</v>
      </c>
    </row>
    <row r="231" spans="1:30">
      <c r="A231" s="2">
        <v>43622</v>
      </c>
      <c r="B231" s="2">
        <v>43627</v>
      </c>
      <c r="C231" s="2" t="s">
        <v>4985</v>
      </c>
      <c r="D231" s="35" t="s">
        <v>1103</v>
      </c>
      <c r="E231" s="35" t="s">
        <v>3913</v>
      </c>
      <c r="F231" s="35" t="s">
        <v>3915</v>
      </c>
      <c r="G231" s="17" t="str">
        <f t="shared" si="42"/>
        <v>KG-ARI-1904-00124-03133/42115427A</v>
      </c>
      <c r="H231" s="18">
        <f>IF(G231="","",VLOOKUP(G231,WMS!$E$3:$Q$1104,7,FALSE))</f>
        <v>4</v>
      </c>
      <c r="I231" s="18">
        <f>IF(G231="","",VLOOKUP(G231,WMS!$E$3:$Q$1104,8,FALSE))</f>
        <v>10.55</v>
      </c>
      <c r="J231" s="18">
        <f>IF(G231="","",VLOOKUP(G231,WMS!$E$3:$Q$1104,13,FALSE))</f>
        <v>0.141</v>
      </c>
      <c r="K231" s="25" t="b">
        <f t="shared" si="43"/>
        <v>1</v>
      </c>
      <c r="L231" s="7">
        <v>12</v>
      </c>
      <c r="M231" s="26">
        <f>IF(G231="","",VLOOKUP(G231,WMS!$E$3:$U$1104,7,0)*L231)</f>
        <v>48</v>
      </c>
      <c r="N231" s="27" t="str">
        <f>IF(G231="","",VLOOKUP(G231,WMS!$E$3:$U$1104,17,0))</f>
        <v>A402</v>
      </c>
      <c r="O231" s="28">
        <f t="shared" si="44"/>
        <v>126.6</v>
      </c>
      <c r="P231" s="28">
        <f t="shared" si="45"/>
        <v>1.692</v>
      </c>
      <c r="Q231" s="25" t="str">
        <f>IF(G231="","",VLOOKUP(G231,WMS!$E$3:$G$1104,2,FALSE))</f>
        <v>KAS19043001</v>
      </c>
      <c r="R231" s="25" t="str">
        <f>IF(G231="","",VLOOKUP(G231,WMS!$E$3:$G$1104,3,FALSE))</f>
        <v>KAS1904300103</v>
      </c>
      <c r="S231" s="17" t="str">
        <f>IF(R231="","",VLOOKUP(R231,CUSTOMS!$E$3:$N$1811,2,FALSE))</f>
        <v>7323990000</v>
      </c>
      <c r="T231" s="17" t="str">
        <f>IF(R231="","",VLOOKUP(R231,CUSTOMS!$E$3:$N$1811,3,FALSE))</f>
        <v>铁制碗碟架</v>
      </c>
      <c r="U231" s="18">
        <f t="shared" si="46"/>
        <v>48</v>
      </c>
      <c r="V231" s="18" t="str">
        <f>IF(R231="","",VLOOKUP(R231,CUSTOMS!$E$3:$N$796,5,FALSE))</f>
        <v>只</v>
      </c>
      <c r="W231" s="32">
        <f>IF(R231="","",VLOOKUP(R231,CUSTOMS!$E$3:$N$1811,6,FALSE))</f>
        <v>2.77</v>
      </c>
      <c r="X231" s="32">
        <f t="shared" si="47"/>
        <v>132.96</v>
      </c>
      <c r="Y231" s="18" t="str">
        <f>IF(R231="","",VLOOKUP(R231,CUSTOMS!$E$3:$N$1811,8,FALSE))</f>
        <v>美元</v>
      </c>
      <c r="Z231" s="18" t="str">
        <f>IF(R231="","",VLOOKUP(R231,CUSTOMS!$E$3:$N$1811,9,FALSE))</f>
        <v>中国</v>
      </c>
      <c r="AA231" s="18" t="str">
        <f>IF(R231="","",VLOOKUP(R231,CUSTOMS!$E$3:$N$1811,10,FALSE))</f>
        <v>美国</v>
      </c>
      <c r="AB231" s="32">
        <f>IF(R231="","",VLOOKUP(G231,WMS!$E$3:$T$1104,15,FALSE))</f>
        <v>1.4275</v>
      </c>
      <c r="AC231" s="32">
        <f t="shared" si="48"/>
        <v>68.52</v>
      </c>
      <c r="AD231" s="32" t="str">
        <f>IF(S231="","",VLOOKUP(S231,海关监管条件!$A$1:$B$3000,2,FALSE))</f>
        <v>A</v>
      </c>
    </row>
    <row r="232" spans="1:30">
      <c r="A232" s="2">
        <v>43622</v>
      </c>
      <c r="B232" s="2">
        <v>43627</v>
      </c>
      <c r="C232" s="2" t="s">
        <v>4985</v>
      </c>
      <c r="D232" s="35" t="s">
        <v>1103</v>
      </c>
      <c r="E232" s="35" t="s">
        <v>3913</v>
      </c>
      <c r="F232" s="35" t="s">
        <v>3917</v>
      </c>
      <c r="G232" s="17" t="str">
        <f t="shared" si="42"/>
        <v>KG-ARI-1904-00124-03133/42115427B</v>
      </c>
      <c r="H232" s="18">
        <v>4</v>
      </c>
      <c r="I232" s="18">
        <f>IF(G232="","",VLOOKUP(G232,WMS!$E$3:$Q$1104,8,FALSE))</f>
        <v>10.55</v>
      </c>
      <c r="J232" s="18">
        <f>IF(G232="","",VLOOKUP(G232,WMS!$E$3:$Q$1104,13,FALSE))</f>
        <v>0.141</v>
      </c>
      <c r="K232" s="25" t="e">
        <f t="shared" si="43"/>
        <v>#DIV/0!</v>
      </c>
      <c r="M232" s="26">
        <v>48</v>
      </c>
      <c r="N232" s="27" t="str">
        <f>IF(G232="","",VLOOKUP(G232,WMS!$E$3:$U$1104,17,0))</f>
        <v>A402</v>
      </c>
      <c r="O232" s="28" t="str">
        <f t="shared" si="44"/>
        <v/>
      </c>
      <c r="P232" s="28" t="str">
        <f t="shared" si="45"/>
        <v/>
      </c>
      <c r="Q232" s="25" t="str">
        <f>IF(G232="","",VLOOKUP(G232,WMS!$E$3:$G$1104,2,FALSE))</f>
        <v>KAS19043001</v>
      </c>
      <c r="R232" s="25" t="str">
        <f>IF(G232="","",VLOOKUP(G232,WMS!$E$3:$G$1104,3,FALSE))</f>
        <v>KAS1904300104</v>
      </c>
      <c r="S232" s="17" t="str">
        <f>IF(R232="","",VLOOKUP(R232,CUSTOMS!$E$3:$N$1811,2,FALSE))</f>
        <v>3924100000</v>
      </c>
      <c r="T232" s="17" t="str">
        <f>IF(R232="","",VLOOKUP(R232,CUSTOMS!$E$3:$N$1811,3,FALSE))</f>
        <v>塑料接水盘连刀叉盒</v>
      </c>
      <c r="U232" s="18">
        <f t="shared" si="46"/>
        <v>48</v>
      </c>
      <c r="V232" s="18" t="str">
        <f>IF(R232="","",VLOOKUP(R232,CUSTOMS!$E$3:$N$796,5,FALSE))</f>
        <v>套</v>
      </c>
      <c r="W232" s="32">
        <f>IF(R232="","",VLOOKUP(R232,CUSTOMS!$E$3:$N$1811,6,FALSE))</f>
        <v>1.33</v>
      </c>
      <c r="X232" s="32">
        <f t="shared" si="47"/>
        <v>63.84</v>
      </c>
      <c r="Y232" s="18" t="str">
        <f>IF(R232="","",VLOOKUP(R232,CUSTOMS!$E$3:$N$1811,8,FALSE))</f>
        <v>美元</v>
      </c>
      <c r="Z232" s="18" t="str">
        <f>IF(R232="","",VLOOKUP(R232,CUSTOMS!$E$3:$N$1811,9,FALSE))</f>
        <v>中国</v>
      </c>
      <c r="AA232" s="18" t="str">
        <f>IF(R232="","",VLOOKUP(R232,CUSTOMS!$E$3:$N$1811,10,FALSE))</f>
        <v>美国</v>
      </c>
      <c r="AB232" s="32">
        <f>IF(R232="","",VLOOKUP(G232,WMS!$E$3:$T$1104,15,FALSE))</f>
        <v>0.835</v>
      </c>
      <c r="AC232" s="32">
        <f t="shared" si="48"/>
        <v>40.08</v>
      </c>
      <c r="AD232" s="32" t="str">
        <f>IF(S232="","",VLOOKUP(S232,海关监管条件!$A$1:$B$3000,2,FALSE))</f>
        <v>A </v>
      </c>
    </row>
    <row r="233" spans="1:30">
      <c r="A233" s="2">
        <v>43630</v>
      </c>
      <c r="B233" s="2">
        <v>43633</v>
      </c>
      <c r="C233" s="2" t="s">
        <v>4986</v>
      </c>
      <c r="D233" s="3" t="s">
        <v>792</v>
      </c>
      <c r="E233" s="3" t="s">
        <v>3747</v>
      </c>
      <c r="F233" s="3">
        <v>41872215</v>
      </c>
      <c r="G233" s="17" t="str">
        <f t="shared" si="42"/>
        <v>KG-ARI-1812-00048-00927/41872215</v>
      </c>
      <c r="H233" s="18">
        <f>IF(G233="","",VLOOKUP(G233,WMS!$E$3:$Q$1104,7,FALSE))</f>
        <v>6</v>
      </c>
      <c r="I233" s="18">
        <f>IF(G233="","",VLOOKUP(G233,WMS!$E$3:$Q$1104,8,FALSE))</f>
        <v>3</v>
      </c>
      <c r="J233" s="18">
        <f>IF(G233="","",VLOOKUP(G233,WMS!$E$3:$Q$1104,13,FALSE))</f>
        <v>0.025</v>
      </c>
      <c r="K233" s="25" t="b">
        <f t="shared" si="43"/>
        <v>1</v>
      </c>
      <c r="L233" s="7">
        <v>2</v>
      </c>
      <c r="M233" s="26">
        <f>IF(G233="","",VLOOKUP(G233,WMS!$E$3:$U$1104,7,0)*L233)</f>
        <v>12</v>
      </c>
      <c r="N233" s="27" t="str">
        <f>IF(G233="","",VLOOKUP(G233,WMS!$E$3:$U$1104,17,0))</f>
        <v>A34-202</v>
      </c>
      <c r="O233" s="28">
        <f t="shared" si="44"/>
        <v>6</v>
      </c>
      <c r="P233" s="28">
        <f t="shared" si="45"/>
        <v>0.05</v>
      </c>
      <c r="Q233" s="25" t="str">
        <f>IF(G233="","",VLOOKUP(G233,WMS!$E$3:$G$1104,2,FALSE))</f>
        <v>KAS19012404</v>
      </c>
      <c r="R233" s="25" t="str">
        <f>IF(G233="","",VLOOKUP(G233,WMS!$E$3:$G$1104,3,FALSE))</f>
        <v>KAS1901240409</v>
      </c>
      <c r="S233" s="17" t="str">
        <f>IF(R233="","",VLOOKUP(R233,CUSTOMS!$E$3:$N$1811,2,FALSE))</f>
        <v>7324900000</v>
      </c>
      <c r="T233" s="17" t="str">
        <f>IF(R233="","",VLOOKUP(R233,CUSTOMS!$E$3:$N$1811,3,FALSE))</f>
        <v>铁制浴室架</v>
      </c>
      <c r="U233" s="18">
        <f t="shared" si="46"/>
        <v>12</v>
      </c>
      <c r="V233" s="18" t="str">
        <f>IF(R233="","",VLOOKUP(R233,CUSTOMS!$E$3:$N$796,5,FALSE))</f>
        <v>只</v>
      </c>
      <c r="W233" s="32">
        <f>IF(R233="","",VLOOKUP(R233,CUSTOMS!$E$3:$N$1811,6,FALSE))</f>
        <v>1.67</v>
      </c>
      <c r="X233" s="32">
        <f t="shared" si="47"/>
        <v>20.04</v>
      </c>
      <c r="Y233" s="18" t="str">
        <f>IF(R233="","",VLOOKUP(R233,CUSTOMS!$E$3:$N$1811,8,FALSE))</f>
        <v>美元</v>
      </c>
      <c r="Z233" s="18" t="str">
        <f>IF(R233="","",VLOOKUP(R233,CUSTOMS!$E$3:$N$1811,9,FALSE))</f>
        <v>中国</v>
      </c>
      <c r="AA233" s="18" t="str">
        <f>IF(R233="","",VLOOKUP(R233,CUSTOMS!$E$3:$N$1811,10,FALSE))</f>
        <v>美国</v>
      </c>
      <c r="AB233" s="32">
        <f>IF(R233="","",VLOOKUP(G233,WMS!$E$3:$T$1104,15,FALSE))</f>
        <v>0.32</v>
      </c>
      <c r="AC233" s="32">
        <f t="shared" si="48"/>
        <v>3.84</v>
      </c>
      <c r="AD233" s="32" t="str">
        <f>IF(S233="","",VLOOKUP(S233,海关监管条件!$A$1:$B$3000,2,FALSE))</f>
        <v>无 </v>
      </c>
    </row>
    <row r="234" spans="1:30">
      <c r="A234" s="2">
        <v>43630</v>
      </c>
      <c r="B234" s="2">
        <v>43633</v>
      </c>
      <c r="C234" s="2" t="s">
        <v>4986</v>
      </c>
      <c r="D234" s="3" t="s">
        <v>792</v>
      </c>
      <c r="E234" s="3" t="s">
        <v>3747</v>
      </c>
      <c r="F234" s="3">
        <v>42433095</v>
      </c>
      <c r="G234" s="17" t="str">
        <f t="shared" si="42"/>
        <v>KG-ARI-1812-00048-00927/42433095</v>
      </c>
      <c r="H234" s="18">
        <f>IF(G234="","",VLOOKUP(G234,WMS!$E$3:$Q$1104,7,FALSE))</f>
        <v>2</v>
      </c>
      <c r="I234" s="18">
        <f>IF(G234="","",VLOOKUP(G234,WMS!$E$3:$Q$1104,8,FALSE))</f>
        <v>8.45</v>
      </c>
      <c r="J234" s="18">
        <f>IF(G234="","",VLOOKUP(G234,WMS!$E$3:$Q$1104,13,FALSE))</f>
        <v>0.125</v>
      </c>
      <c r="K234" s="25" t="b">
        <f t="shared" si="43"/>
        <v>1</v>
      </c>
      <c r="L234" s="7">
        <v>6</v>
      </c>
      <c r="M234" s="26">
        <f>IF(G234="","",VLOOKUP(G234,WMS!$E$3:$U$1104,7,0)*L234)</f>
        <v>12</v>
      </c>
      <c r="N234" s="27" t="str">
        <f>IF(G234="","",VLOOKUP(G234,WMS!$E$3:$U$1104,17,0))</f>
        <v>A16-101</v>
      </c>
      <c r="O234" s="28">
        <f t="shared" si="44"/>
        <v>50.7</v>
      </c>
      <c r="P234" s="28">
        <f t="shared" si="45"/>
        <v>0.75</v>
      </c>
      <c r="Q234" s="25" t="str">
        <f>IF(G234="","",VLOOKUP(G234,WMS!$E$3:$G$1104,2,FALSE))</f>
        <v>KAS19012403</v>
      </c>
      <c r="R234" s="25" t="str">
        <f>IF(G234="","",VLOOKUP(G234,WMS!$E$3:$G$1104,3,FALSE))</f>
        <v>KAS1901240302</v>
      </c>
      <c r="S234" s="17" t="str">
        <f>IF(R234="","",VLOOKUP(R234,CUSTOMS!$E$3:$N$1811,2,FALSE))</f>
        <v>7323930000</v>
      </c>
      <c r="T234" s="17" t="str">
        <f>IF(R234="","",VLOOKUP(R234,CUSTOMS!$E$3:$N$1811,3,FALSE))</f>
        <v>不锈钢垃圾桶</v>
      </c>
      <c r="U234" s="18">
        <f t="shared" si="46"/>
        <v>12</v>
      </c>
      <c r="V234" s="18" t="str">
        <f>IF(R234="","",VLOOKUP(R234,CUSTOMS!$E$3:$N$796,5,FALSE))</f>
        <v>只</v>
      </c>
      <c r="W234" s="32">
        <f>IF(R234="","",VLOOKUP(R234,CUSTOMS!$E$3:$N$1811,6,FALSE))</f>
        <v>7.64</v>
      </c>
      <c r="X234" s="32">
        <f t="shared" si="47"/>
        <v>91.68</v>
      </c>
      <c r="Y234" s="18" t="str">
        <f>IF(R234="","",VLOOKUP(R234,CUSTOMS!$E$3:$N$1811,8,FALSE))</f>
        <v>美元</v>
      </c>
      <c r="Z234" s="18" t="str">
        <f>IF(R234="","",VLOOKUP(R234,CUSTOMS!$E$3:$N$1811,9,FALSE))</f>
        <v>中国</v>
      </c>
      <c r="AA234" s="18" t="str">
        <f>IF(R234="","",VLOOKUP(R234,CUSTOMS!$E$3:$N$1811,10,FALSE))</f>
        <v>美国</v>
      </c>
      <c r="AB234" s="32">
        <f>IF(R234="","",VLOOKUP(G234,WMS!$E$3:$T$1104,15,FALSE))</f>
        <v>2.925</v>
      </c>
      <c r="AC234" s="32">
        <f t="shared" si="48"/>
        <v>35.1</v>
      </c>
      <c r="AD234" s="32" t="str">
        <f>IF(S234="","",VLOOKUP(S234,海关监管条件!$A$1:$B$3000,2,FALSE))</f>
        <v>A </v>
      </c>
    </row>
    <row r="235" spans="1:30">
      <c r="A235" s="2">
        <v>43630</v>
      </c>
      <c r="B235" s="2">
        <v>43633</v>
      </c>
      <c r="C235" s="2" t="s">
        <v>4986</v>
      </c>
      <c r="D235" s="3" t="s">
        <v>792</v>
      </c>
      <c r="E235" s="3" t="s">
        <v>3747</v>
      </c>
      <c r="F235" s="3">
        <v>42494652</v>
      </c>
      <c r="G235" s="17" t="str">
        <f t="shared" si="42"/>
        <v>KG-ARI-1812-00048-00927/42494652</v>
      </c>
      <c r="H235" s="18">
        <f>IF(G235="","",VLOOKUP(G235,WMS!$E$3:$Q$1104,7,FALSE))</f>
        <v>8</v>
      </c>
      <c r="I235" s="18">
        <f>IF(G235="","",VLOOKUP(G235,WMS!$E$3:$Q$1104,8,FALSE))</f>
        <v>3.5</v>
      </c>
      <c r="J235" s="18">
        <f>IF(G235="","",VLOOKUP(G235,WMS!$E$3:$Q$1104,13,FALSE))</f>
        <v>0.069</v>
      </c>
      <c r="K235" s="25" t="b">
        <f t="shared" si="43"/>
        <v>1</v>
      </c>
      <c r="L235" s="7">
        <v>2</v>
      </c>
      <c r="M235" s="26">
        <f>IF(G235="","",VLOOKUP(G235,WMS!$E$3:$U$1104,7,0)*L235)</f>
        <v>16</v>
      </c>
      <c r="N235" s="27" t="str">
        <f>IF(G235="","",VLOOKUP(G235,WMS!$E$3:$U$1104,17,0))</f>
        <v>A34-302</v>
      </c>
      <c r="O235" s="28">
        <f t="shared" si="44"/>
        <v>7</v>
      </c>
      <c r="P235" s="28">
        <f t="shared" si="45"/>
        <v>0.138</v>
      </c>
      <c r="Q235" s="25" t="str">
        <f>IF(G235="","",VLOOKUP(G235,WMS!$E$3:$G$1104,2,FALSE))</f>
        <v>KAS19012404</v>
      </c>
      <c r="R235" s="25" t="str">
        <f>IF(G235="","",VLOOKUP(G235,WMS!$E$3:$G$1104,3,FALSE))</f>
        <v>KAS1901240406</v>
      </c>
      <c r="S235" s="17" t="str">
        <f>IF(R235="","",VLOOKUP(R235,CUSTOMS!$E$3:$N$1811,2,FALSE))</f>
        <v>7324900000</v>
      </c>
      <c r="T235" s="17" t="str">
        <f>IF(R235="","",VLOOKUP(R235,CUSTOMS!$E$3:$N$1811,3,FALSE))</f>
        <v>不锈钢纸巾筒</v>
      </c>
      <c r="U235" s="18">
        <f t="shared" si="46"/>
        <v>16</v>
      </c>
      <c r="V235" s="18" t="str">
        <f>IF(R235="","",VLOOKUP(R235,CUSTOMS!$E$3:$N$796,5,FALSE))</f>
        <v>只</v>
      </c>
      <c r="W235" s="32">
        <f>IF(R235="","",VLOOKUP(R235,CUSTOMS!$E$3:$N$1811,6,FALSE))</f>
        <v>1.16</v>
      </c>
      <c r="X235" s="32">
        <f t="shared" si="47"/>
        <v>18.56</v>
      </c>
      <c r="Y235" s="18" t="str">
        <f>IF(R235="","",VLOOKUP(R235,CUSTOMS!$E$3:$N$1811,8,FALSE))</f>
        <v>美元</v>
      </c>
      <c r="Z235" s="18" t="str">
        <f>IF(R235="","",VLOOKUP(R235,CUSTOMS!$E$3:$N$1811,9,FALSE))</f>
        <v>中国</v>
      </c>
      <c r="AA235" s="18" t="str">
        <f>IF(R235="","",VLOOKUP(R235,CUSTOMS!$E$3:$N$1811,10,FALSE))</f>
        <v>美国</v>
      </c>
      <c r="AB235" s="32">
        <f>IF(R235="","",VLOOKUP(G235,WMS!$E$3:$T$1104,15,FALSE))</f>
        <v>0.35</v>
      </c>
      <c r="AC235" s="32">
        <f t="shared" si="48"/>
        <v>5.6</v>
      </c>
      <c r="AD235" s="32" t="str">
        <f>IF(S235="","",VLOOKUP(S235,海关监管条件!$A$1:$B$3000,2,FALSE))</f>
        <v>无 </v>
      </c>
    </row>
    <row r="236" spans="1:30">
      <c r="A236" s="2">
        <v>43630</v>
      </c>
      <c r="B236" s="2">
        <v>43633</v>
      </c>
      <c r="C236" s="2" t="s">
        <v>4986</v>
      </c>
      <c r="D236" s="3" t="s">
        <v>792</v>
      </c>
      <c r="E236" s="3" t="s">
        <v>3747</v>
      </c>
      <c r="F236" s="3">
        <v>42494683</v>
      </c>
      <c r="G236" s="17" t="str">
        <f t="shared" si="42"/>
        <v>KG-ARI-1812-00048-00927/42494683</v>
      </c>
      <c r="H236" s="18">
        <f>IF(G236="","",VLOOKUP(G236,WMS!$E$3:$Q$1104,7,FALSE))</f>
        <v>24</v>
      </c>
      <c r="I236" s="18">
        <f>IF(G236="","",VLOOKUP(G236,WMS!$E$3:$Q$1104,8,FALSE))</f>
        <v>8.6</v>
      </c>
      <c r="J236" s="18">
        <f>IF(G236="","",VLOOKUP(G236,WMS!$E$3:$Q$1104,13,FALSE))</f>
        <v>0.076</v>
      </c>
      <c r="K236" s="25" t="b">
        <f t="shared" si="43"/>
        <v>1</v>
      </c>
      <c r="L236" s="7">
        <v>4</v>
      </c>
      <c r="M236" s="26">
        <f>IF(G236="","",VLOOKUP(G236,WMS!$E$3:$U$1104,7,0)*L236)</f>
        <v>96</v>
      </c>
      <c r="N236" s="27" t="str">
        <f>IF(G236="","",VLOOKUP(G236,WMS!$E$3:$U$1104,17,0))</f>
        <v>A34-302</v>
      </c>
      <c r="O236" s="28">
        <f t="shared" si="44"/>
        <v>34.4</v>
      </c>
      <c r="P236" s="28">
        <f t="shared" si="45"/>
        <v>0.304</v>
      </c>
      <c r="Q236" s="25" t="str">
        <f>IF(G236="","",VLOOKUP(G236,WMS!$E$3:$G$1104,2,FALSE))</f>
        <v>KAS19012404</v>
      </c>
      <c r="R236" s="25" t="str">
        <f>IF(G236="","",VLOOKUP(G236,WMS!$E$3:$G$1104,3,FALSE))</f>
        <v>KAS1901240405</v>
      </c>
      <c r="S236" s="17" t="str">
        <f>IF(R236="","",VLOOKUP(R236,CUSTOMS!$E$3:$N$1811,2,FALSE))</f>
        <v>9603909090</v>
      </c>
      <c r="T236" s="17" t="str">
        <f>IF(R236="","",VLOOKUP(R236,CUSTOMS!$E$3:$N$1811,3,FALSE))</f>
        <v>马桶刷连不锈钢筒套装</v>
      </c>
      <c r="U236" s="18">
        <f t="shared" si="46"/>
        <v>96</v>
      </c>
      <c r="V236" s="18" t="str">
        <f>IF(R236="","",VLOOKUP(R236,CUSTOMS!$E$3:$N$796,5,FALSE))</f>
        <v>套</v>
      </c>
      <c r="W236" s="32">
        <f>IF(R236="","",VLOOKUP(R236,CUSTOMS!$E$3:$N$1811,6,FALSE))</f>
        <v>1</v>
      </c>
      <c r="X236" s="32">
        <f t="shared" si="47"/>
        <v>96</v>
      </c>
      <c r="Y236" s="18" t="str">
        <f>IF(R236="","",VLOOKUP(R236,CUSTOMS!$E$3:$N$1811,8,FALSE))</f>
        <v>美元</v>
      </c>
      <c r="Z236" s="18" t="str">
        <f>IF(R236="","",VLOOKUP(R236,CUSTOMS!$E$3:$N$1811,9,FALSE))</f>
        <v>中国</v>
      </c>
      <c r="AA236" s="18" t="str">
        <f>IF(R236="","",VLOOKUP(R236,CUSTOMS!$E$3:$N$1811,10,FALSE))</f>
        <v>美国</v>
      </c>
      <c r="AB236" s="32">
        <f>IF(R236="","",VLOOKUP(G236,WMS!$E$3:$T$1104,15,FALSE))</f>
        <v>0.316666666666667</v>
      </c>
      <c r="AC236" s="32">
        <f t="shared" si="48"/>
        <v>30.4</v>
      </c>
      <c r="AD236" s="32" t="str">
        <f>IF(S236="","",VLOOKUP(S236,海关监管条件!$A$1:$B$3000,2,FALSE))</f>
        <v>无</v>
      </c>
    </row>
    <row r="237" spans="1:30">
      <c r="A237" s="2">
        <v>43630</v>
      </c>
      <c r="B237" s="2">
        <v>43633</v>
      </c>
      <c r="C237" s="2" t="s">
        <v>4986</v>
      </c>
      <c r="D237" s="3" t="s">
        <v>792</v>
      </c>
      <c r="E237" s="3" t="s">
        <v>3747</v>
      </c>
      <c r="F237" s="3">
        <v>42495451</v>
      </c>
      <c r="G237" s="17" t="str">
        <f t="shared" si="42"/>
        <v>KG-ARI-1812-00048-00927/42495451</v>
      </c>
      <c r="H237" s="18">
        <f>IF(G237="","",VLOOKUP(G237,WMS!$E$3:$Q$1104,7,FALSE))</f>
        <v>6</v>
      </c>
      <c r="I237" s="18">
        <f>IF(G237="","",VLOOKUP(G237,WMS!$E$3:$Q$1104,8,FALSE))</f>
        <v>4.3</v>
      </c>
      <c r="J237" s="18">
        <f>IF(G237="","",VLOOKUP(G237,WMS!$E$3:$Q$1104,13,FALSE))</f>
        <v>0.059</v>
      </c>
      <c r="K237" s="25" t="b">
        <f t="shared" si="43"/>
        <v>1</v>
      </c>
      <c r="L237" s="7">
        <v>8</v>
      </c>
      <c r="M237" s="26">
        <f>IF(G237="","",VLOOKUP(G237,WMS!$E$3:$U$1104,7,0)*L237)</f>
        <v>48</v>
      </c>
      <c r="N237" s="27" t="str">
        <f>IF(G237="","",VLOOKUP(G237,WMS!$E$3:$U$1104,17,0))</f>
        <v>A33-201</v>
      </c>
      <c r="O237" s="28">
        <f t="shared" si="44"/>
        <v>34.4</v>
      </c>
      <c r="P237" s="28">
        <f t="shared" si="45"/>
        <v>0.472</v>
      </c>
      <c r="Q237" s="25" t="str">
        <f>IF(G237="","",VLOOKUP(G237,WMS!$E$3:$G$1104,2,FALSE))</f>
        <v>KAS19012403</v>
      </c>
      <c r="R237" s="25" t="str">
        <f>IF(G237="","",VLOOKUP(G237,WMS!$E$3:$G$1104,3,FALSE))</f>
        <v>KAS1901240304</v>
      </c>
      <c r="S237" s="17" t="str">
        <f>IF(R237="","",VLOOKUP(R237,CUSTOMS!$E$3:$N$1811,2,FALSE))</f>
        <v>7323930000</v>
      </c>
      <c r="T237" s="17" t="str">
        <f>IF(R237="","",VLOOKUP(R237,CUSTOMS!$E$3:$N$1811,3,FALSE))</f>
        <v>不锈钢垃圾桶</v>
      </c>
      <c r="U237" s="18">
        <f t="shared" si="46"/>
        <v>48</v>
      </c>
      <c r="V237" s="18" t="str">
        <f>IF(R237="","",VLOOKUP(R237,CUSTOMS!$E$3:$N$796,5,FALSE))</f>
        <v>只</v>
      </c>
      <c r="W237" s="32">
        <f>IF(R237="","",VLOOKUP(R237,CUSTOMS!$E$3:$N$1811,6,FALSE))</f>
        <v>1.72</v>
      </c>
      <c r="X237" s="32">
        <f t="shared" si="47"/>
        <v>82.56</v>
      </c>
      <c r="Y237" s="18" t="str">
        <f>IF(R237="","",VLOOKUP(R237,CUSTOMS!$E$3:$N$1811,8,FALSE))</f>
        <v>美元</v>
      </c>
      <c r="Z237" s="18" t="str">
        <f>IF(R237="","",VLOOKUP(R237,CUSTOMS!$E$3:$N$1811,9,FALSE))</f>
        <v>中国</v>
      </c>
      <c r="AA237" s="18" t="str">
        <f>IF(R237="","",VLOOKUP(R237,CUSTOMS!$E$3:$N$1811,10,FALSE))</f>
        <v>美国</v>
      </c>
      <c r="AB237" s="32">
        <f>IF(R237="","",VLOOKUP(G237,WMS!$E$3:$T$1104,15,FALSE))</f>
        <v>0.616666666666667</v>
      </c>
      <c r="AC237" s="32">
        <f t="shared" si="48"/>
        <v>29.6</v>
      </c>
      <c r="AD237" s="32" t="str">
        <f>IF(S237="","",VLOOKUP(S237,海关监管条件!$A$1:$B$3000,2,FALSE))</f>
        <v>A </v>
      </c>
    </row>
    <row r="238" spans="1:30">
      <c r="A238" s="2">
        <v>43630</v>
      </c>
      <c r="B238" s="2">
        <v>43633</v>
      </c>
      <c r="C238" s="2" t="s">
        <v>4986</v>
      </c>
      <c r="D238" s="19" t="s">
        <v>3673</v>
      </c>
      <c r="E238" s="19" t="s">
        <v>3674</v>
      </c>
      <c r="F238" s="19">
        <v>42629658</v>
      </c>
      <c r="G238" s="17" t="str">
        <f t="shared" si="42"/>
        <v>KG-ARI-1812-00048-00948/42629658</v>
      </c>
      <c r="H238" s="18">
        <f>IF(G238="","",VLOOKUP(G238,WMS!$E$3:$Q$1104,7,FALSE))</f>
        <v>12</v>
      </c>
      <c r="I238" s="18">
        <f>IF(G238="","",VLOOKUP(G238,WMS!$E$3:$Q$1104,8,FALSE))</f>
        <v>2.8</v>
      </c>
      <c r="J238" s="18">
        <f>IF(G238="","",VLOOKUP(G238,WMS!$E$3:$Q$1104,13,FALSE))</f>
        <v>0.037</v>
      </c>
      <c r="K238" s="25" t="b">
        <f t="shared" si="43"/>
        <v>1</v>
      </c>
      <c r="L238" s="7">
        <v>3</v>
      </c>
      <c r="M238" s="26">
        <f>IF(G238="","",VLOOKUP(G238,WMS!$E$3:$U$1104,7,0)*L238)</f>
        <v>36</v>
      </c>
      <c r="N238" s="27" t="str">
        <f>IF(G238="","",VLOOKUP(G238,WMS!$E$3:$U$1104,17,0))</f>
        <v>A16-202</v>
      </c>
      <c r="O238" s="28">
        <f t="shared" si="44"/>
        <v>8.4</v>
      </c>
      <c r="P238" s="28">
        <f t="shared" si="45"/>
        <v>0.111</v>
      </c>
      <c r="Q238" s="25" t="str">
        <f>IF(G238="","",VLOOKUP(G238,WMS!$E$3:$G$1104,2,FALSE))</f>
        <v>KAS19010702</v>
      </c>
      <c r="R238" s="25" t="str">
        <f>IF(G238="","",VLOOKUP(G238,WMS!$E$3:$G$1104,3,FALSE))</f>
        <v>KAS1901070203</v>
      </c>
      <c r="S238" s="17" t="str">
        <f>IF(R238="","",VLOOKUP(R238,CUSTOMS!$E$3:$N$1811,2,FALSE))</f>
        <v>3924100000</v>
      </c>
      <c r="T238" s="17" t="str">
        <f>IF(R238="","",VLOOKUP(R238,CUSTOMS!$E$3:$N$1811,3,FALSE))</f>
        <v>塑胶食物盒/C</v>
      </c>
      <c r="U238" s="18">
        <f t="shared" si="46"/>
        <v>7.28571428571427</v>
      </c>
      <c r="V238" s="18" t="str">
        <f>IF(R238="","",VLOOKUP(R238,CUSTOMS!$E$3:$N$796,5,FALSE))</f>
        <v>千克</v>
      </c>
      <c r="W238" s="32">
        <f>IF(R238="","",VLOOKUP(R238,CUSTOMS!$E$3:$N$1811,6,FALSE))</f>
        <v>2</v>
      </c>
      <c r="X238" s="32">
        <f t="shared" si="47"/>
        <v>14.5714285714285</v>
      </c>
      <c r="Y238" s="18" t="str">
        <f>IF(R238="","",VLOOKUP(R238,CUSTOMS!$E$3:$N$1811,8,FALSE))</f>
        <v>美元</v>
      </c>
      <c r="Z238" s="18" t="str">
        <f>IF(R238="","",VLOOKUP(R238,CUSTOMS!$E$3:$N$1811,9,FALSE))</f>
        <v>中国</v>
      </c>
      <c r="AA238" s="18" t="str">
        <f>IF(R238="","",VLOOKUP(R238,CUSTOMS!$E$3:$N$1811,10,FALSE))</f>
        <v>美国</v>
      </c>
      <c r="AB238" s="32">
        <f>IF(R238="","",VLOOKUP(G238,WMS!$E$3:$T$1104,15,FALSE))</f>
        <v>0.202380952380952</v>
      </c>
      <c r="AC238" s="32">
        <f t="shared" si="48"/>
        <v>7.28571428571427</v>
      </c>
      <c r="AD238" s="32" t="str">
        <f>IF(S238="","",VLOOKUP(S238,海关监管条件!$A$1:$B$3000,2,FALSE))</f>
        <v>A </v>
      </c>
    </row>
    <row r="239" spans="1:30">
      <c r="A239" s="2">
        <v>43630</v>
      </c>
      <c r="B239" s="2">
        <v>43633</v>
      </c>
      <c r="C239" s="2" t="s">
        <v>4986</v>
      </c>
      <c r="D239" s="3" t="s">
        <v>3673</v>
      </c>
      <c r="E239" s="3" t="s">
        <v>3674</v>
      </c>
      <c r="F239" s="3">
        <v>42630487</v>
      </c>
      <c r="G239" s="17" t="str">
        <f t="shared" si="42"/>
        <v>KG-ARI-1812-00048-00948/42630487</v>
      </c>
      <c r="H239" s="18">
        <f>IF(G239="","",VLOOKUP(G239,WMS!$E$3:$Q$1104,7,FALSE))</f>
        <v>6</v>
      </c>
      <c r="I239" s="18">
        <f>IF(G239="","",VLOOKUP(G239,WMS!$E$3:$Q$1104,8,FALSE))</f>
        <v>12</v>
      </c>
      <c r="J239" s="18">
        <f>IF(G239="","",VLOOKUP(G239,WMS!$E$3:$Q$1104,13,FALSE))</f>
        <v>0.077</v>
      </c>
      <c r="K239" s="25" t="b">
        <f t="shared" si="43"/>
        <v>1</v>
      </c>
      <c r="L239" s="7">
        <v>2</v>
      </c>
      <c r="M239" s="26">
        <f>IF(G239="","",VLOOKUP(G239,WMS!$E$3:$U$1104,7,0)*L239)</f>
        <v>12</v>
      </c>
      <c r="N239" s="27" t="str">
        <f>IF(G239="","",VLOOKUP(G239,WMS!$E$3:$U$1104,17,0))</f>
        <v>A20-304</v>
      </c>
      <c r="O239" s="28">
        <f t="shared" si="44"/>
        <v>24</v>
      </c>
      <c r="P239" s="28">
        <f t="shared" si="45"/>
        <v>0.154</v>
      </c>
      <c r="Q239" s="25" t="str">
        <f>IF(G239="","",VLOOKUP(G239,WMS!$E$3:$G$1104,2,FALSE))</f>
        <v>KAS19010702</v>
      </c>
      <c r="R239" s="25" t="str">
        <f>IF(G239="","",VLOOKUP(G239,WMS!$E$3:$G$1104,3,FALSE))</f>
        <v>KAS1901070204</v>
      </c>
      <c r="S239" s="17" t="str">
        <f>IF(R239="","",VLOOKUP(R239,CUSTOMS!$E$3:$N$1811,2,FALSE))</f>
        <v>3924100000</v>
      </c>
      <c r="T239" s="17" t="str">
        <f>IF(R239="","",VLOOKUP(R239,CUSTOMS!$E$3:$N$1811,3,FALSE))</f>
        <v>塑胶食物盒/C</v>
      </c>
      <c r="U239" s="18">
        <f t="shared" si="46"/>
        <v>23</v>
      </c>
      <c r="V239" s="18" t="str">
        <f>IF(R239="","",VLOOKUP(R239,CUSTOMS!$E$3:$N$796,5,FALSE))</f>
        <v>千克</v>
      </c>
      <c r="W239" s="32">
        <f>IF(R239="","",VLOOKUP(R239,CUSTOMS!$E$3:$N$1811,6,FALSE))</f>
        <v>2</v>
      </c>
      <c r="X239" s="32">
        <f t="shared" si="47"/>
        <v>46.0000000000001</v>
      </c>
      <c r="Y239" s="18" t="str">
        <f>IF(R239="","",VLOOKUP(R239,CUSTOMS!$E$3:$N$1811,8,FALSE))</f>
        <v>美元</v>
      </c>
      <c r="Z239" s="18" t="str">
        <f>IF(R239="","",VLOOKUP(R239,CUSTOMS!$E$3:$N$1811,9,FALSE))</f>
        <v>中国</v>
      </c>
      <c r="AA239" s="18" t="str">
        <f>IF(R239="","",VLOOKUP(R239,CUSTOMS!$E$3:$N$1811,10,FALSE))</f>
        <v>美国</v>
      </c>
      <c r="AB239" s="32">
        <f>IF(R239="","",VLOOKUP(G239,WMS!$E$3:$T$1104,15,FALSE))</f>
        <v>1.91666666666667</v>
      </c>
      <c r="AC239" s="32">
        <f t="shared" si="48"/>
        <v>23</v>
      </c>
      <c r="AD239" s="32" t="str">
        <f>IF(S239="","",VLOOKUP(S239,海关监管条件!$A$1:$B$3000,2,FALSE))</f>
        <v>A </v>
      </c>
    </row>
    <row r="240" spans="1:30">
      <c r="A240" s="2">
        <v>43630</v>
      </c>
      <c r="B240" s="2">
        <v>43633</v>
      </c>
      <c r="C240" s="2" t="s">
        <v>4986</v>
      </c>
      <c r="D240" s="35" t="s">
        <v>705</v>
      </c>
      <c r="E240" s="35" t="s">
        <v>3688</v>
      </c>
      <c r="F240" s="35" t="s">
        <v>3379</v>
      </c>
      <c r="G240" s="17" t="str">
        <f t="shared" si="42"/>
        <v>KG-ARI-1812-00048-01357/42496984A</v>
      </c>
      <c r="H240" s="18">
        <f>IF(G240="","",VLOOKUP(G240,WMS!$E$3:$Q$1104,7,FALSE))</f>
        <v>4</v>
      </c>
      <c r="I240" s="18">
        <f>IF(G240="","",VLOOKUP(G240,WMS!$E$3:$Q$1104,8,FALSE))</f>
        <v>8</v>
      </c>
      <c r="J240" s="18">
        <f>IF(G240="","",VLOOKUP(G240,WMS!$E$3:$Q$1104,13,FALSE))</f>
        <v>0.069</v>
      </c>
      <c r="K240" s="25" t="b">
        <f t="shared" si="43"/>
        <v>1</v>
      </c>
      <c r="L240" s="7">
        <v>9</v>
      </c>
      <c r="M240" s="26">
        <f>IF(G240="","",VLOOKUP(G240,WMS!$E$3:$U$1104,7,0)*L240)</f>
        <v>36</v>
      </c>
      <c r="N240" s="27" t="str">
        <f>IF(G240="","",VLOOKUP(G240,WMS!$E$3:$U$1104,17,0))</f>
        <v>A40-103</v>
      </c>
      <c r="O240" s="28">
        <f t="shared" si="44"/>
        <v>72</v>
      </c>
      <c r="P240" s="28">
        <f t="shared" si="45"/>
        <v>0.621</v>
      </c>
      <c r="Q240" s="25" t="str">
        <f>IF(G240="","",VLOOKUP(G240,WMS!$E$3:$G$1104,2,FALSE))</f>
        <v>KAS19011001</v>
      </c>
      <c r="R240" s="25" t="str">
        <f>IF(G240="","",VLOOKUP(G240,WMS!$E$3:$G$1104,3,FALSE))</f>
        <v>KAS1901100106</v>
      </c>
      <c r="S240" s="17" t="str">
        <f>IF(R240="","",VLOOKUP(R240,CUSTOMS!$E$3:$N$1811,2,FALSE))</f>
        <v>7323990000</v>
      </c>
      <c r="T240" s="17" t="str">
        <f>IF(R240="","",VLOOKUP(R240,CUSTOMS!$E$3:$N$1811,3,FALSE))</f>
        <v>铁制厨房架</v>
      </c>
      <c r="U240" s="18">
        <f t="shared" si="46"/>
        <v>36</v>
      </c>
      <c r="V240" s="18" t="str">
        <f>IF(R240="","",VLOOKUP(R240,CUSTOMS!$E$3:$N$796,5,FALSE))</f>
        <v>只</v>
      </c>
      <c r="W240" s="32">
        <f>IF(R240="","",VLOOKUP(R240,CUSTOMS!$E$3:$N$1811,6,FALSE))</f>
        <v>0.295</v>
      </c>
      <c r="X240" s="32">
        <f t="shared" si="47"/>
        <v>10.62</v>
      </c>
      <c r="Y240" s="18" t="str">
        <f>IF(R240="","",VLOOKUP(R240,CUSTOMS!$E$3:$N$1811,8,FALSE))</f>
        <v>美元</v>
      </c>
      <c r="Z240" s="18" t="str">
        <f>IF(R240="","",VLOOKUP(R240,CUSTOMS!$E$3:$N$1811,9,FALSE))</f>
        <v>中国</v>
      </c>
      <c r="AA240" s="18" t="str">
        <f>IF(R240="","",VLOOKUP(R240,CUSTOMS!$E$3:$N$1811,10,FALSE))</f>
        <v>美国</v>
      </c>
      <c r="AB240" s="32">
        <f>IF(R240="","",VLOOKUP(G240,WMS!$E$3:$T$1104,15,FALSE))</f>
        <v>1.245</v>
      </c>
      <c r="AC240" s="32">
        <f t="shared" si="48"/>
        <v>44.82</v>
      </c>
      <c r="AD240" s="32" t="str">
        <f>IF(S240="","",VLOOKUP(S240,海关监管条件!$A$1:$B$3000,2,FALSE))</f>
        <v>A</v>
      </c>
    </row>
    <row r="241" spans="1:30">
      <c r="A241" s="2">
        <v>43630</v>
      </c>
      <c r="B241" s="2">
        <v>43633</v>
      </c>
      <c r="C241" s="2" t="s">
        <v>4986</v>
      </c>
      <c r="D241" s="35" t="s">
        <v>705</v>
      </c>
      <c r="E241" s="35" t="s">
        <v>3688</v>
      </c>
      <c r="F241" s="35" t="s">
        <v>3380</v>
      </c>
      <c r="G241" s="17" t="str">
        <f t="shared" si="42"/>
        <v>KG-ARI-1812-00048-01357/42496984B</v>
      </c>
      <c r="H241" s="18">
        <v>4</v>
      </c>
      <c r="I241" s="18">
        <f>IF(G241="","",VLOOKUP(G241,WMS!$E$3:$Q$1104,8,FALSE))</f>
        <v>8</v>
      </c>
      <c r="J241" s="18">
        <f>IF(G241="","",VLOOKUP(G241,WMS!$E$3:$Q$1104,13,FALSE))</f>
        <v>0.069</v>
      </c>
      <c r="K241" s="25" t="e">
        <f t="shared" si="43"/>
        <v>#DIV/0!</v>
      </c>
      <c r="M241" s="26">
        <v>36</v>
      </c>
      <c r="N241" s="27" t="str">
        <f>IF(G241="","",VLOOKUP(G241,WMS!$E$3:$U$1104,17,0))</f>
        <v>A40-103</v>
      </c>
      <c r="O241" s="28" t="str">
        <f t="shared" si="44"/>
        <v/>
      </c>
      <c r="P241" s="28" t="str">
        <f t="shared" si="45"/>
        <v/>
      </c>
      <c r="Q241" s="25" t="str">
        <f>IF(G241="","",VLOOKUP(G241,WMS!$E$3:$G$1104,2,FALSE))</f>
        <v>KAS19011001</v>
      </c>
      <c r="R241" s="25" t="str">
        <f>IF(G241="","",VLOOKUP(G241,WMS!$E$3:$G$1104,3,FALSE))</f>
        <v>KAS1901100107</v>
      </c>
      <c r="S241" s="17" t="str">
        <f>IF(R241="","",VLOOKUP(R241,CUSTOMS!$E$3:$N$1811,2,FALSE))</f>
        <v>3924100000</v>
      </c>
      <c r="T241" s="17" t="str">
        <f>IF(R241="","",VLOOKUP(R241,CUSTOMS!$E$3:$N$1811,3,FALSE))</f>
        <v>塑料接水盘连刀叉盒</v>
      </c>
      <c r="U241" s="18">
        <f t="shared" si="46"/>
        <v>36</v>
      </c>
      <c r="V241" s="18" t="str">
        <f>IF(R241="","",VLOOKUP(R241,CUSTOMS!$E$3:$N$796,5,FALSE))</f>
        <v>套</v>
      </c>
      <c r="W241" s="32">
        <f>IF(R241="","",VLOOKUP(R241,CUSTOMS!$E$3:$N$1811,6,FALSE))</f>
        <v>1.22</v>
      </c>
      <c r="X241" s="32">
        <f t="shared" si="47"/>
        <v>43.92</v>
      </c>
      <c r="Y241" s="18" t="str">
        <f>IF(R241="","",VLOOKUP(R241,CUSTOMS!$E$3:$N$1811,8,FALSE))</f>
        <v>美元</v>
      </c>
      <c r="Z241" s="18" t="str">
        <f>IF(R241="","",VLOOKUP(R241,CUSTOMS!$E$3:$N$1811,9,FALSE))</f>
        <v>中国</v>
      </c>
      <c r="AA241" s="18" t="str">
        <f>IF(R241="","",VLOOKUP(R241,CUSTOMS!$E$3:$N$1811,10,FALSE))</f>
        <v>美国</v>
      </c>
      <c r="AB241" s="32">
        <f>IF(R241="","",VLOOKUP(G241,WMS!$E$3:$T$1104,15,FALSE))</f>
        <v>0.315</v>
      </c>
      <c r="AC241" s="32">
        <f t="shared" si="48"/>
        <v>11.34</v>
      </c>
      <c r="AD241" s="32" t="str">
        <f>IF(S241="","",VLOOKUP(S241,海关监管条件!$A$1:$B$3000,2,FALSE))</f>
        <v>A </v>
      </c>
    </row>
    <row r="242" spans="1:30">
      <c r="A242" s="2">
        <v>43630</v>
      </c>
      <c r="B242" s="2">
        <v>43633</v>
      </c>
      <c r="C242" s="2" t="s">
        <v>4986</v>
      </c>
      <c r="D242" s="19" t="s">
        <v>747</v>
      </c>
      <c r="E242" s="19" t="s">
        <v>3715</v>
      </c>
      <c r="F242" s="19">
        <v>42592518</v>
      </c>
      <c r="G242" s="17" t="str">
        <f t="shared" si="42"/>
        <v>KG-ARI-1812-00048-01883/42592518</v>
      </c>
      <c r="H242" s="18">
        <f>IF(G242="","",VLOOKUP(G242,WMS!$E$3:$Q$1104,7,FALSE))</f>
        <v>8</v>
      </c>
      <c r="I242" s="18">
        <f>IF(G242="","",VLOOKUP(G242,WMS!$E$3:$Q$1104,8,FALSE))</f>
        <v>1.8</v>
      </c>
      <c r="J242" s="18">
        <f>IF(G242="","",VLOOKUP(G242,WMS!$E$3:$Q$1104,13,FALSE))</f>
        <v>0.041</v>
      </c>
      <c r="K242" s="25" t="b">
        <f t="shared" si="43"/>
        <v>1</v>
      </c>
      <c r="L242" s="7">
        <v>2</v>
      </c>
      <c r="M242" s="26">
        <f>IF(G242="","",VLOOKUP(G242,WMS!$E$3:$U$1104,7,0)*L242)</f>
        <v>16</v>
      </c>
      <c r="N242" s="27" t="str">
        <f>IF(G242="","",VLOOKUP(G242,WMS!$E$3:$U$1104,17,0))</f>
        <v>A42-101</v>
      </c>
      <c r="O242" s="28">
        <f t="shared" si="44"/>
        <v>3.6</v>
      </c>
      <c r="P242" s="28">
        <f t="shared" si="45"/>
        <v>0.082</v>
      </c>
      <c r="Q242" s="25" t="str">
        <f>IF(G242="","",VLOOKUP(G242,WMS!$E$3:$G$1104,2,FALSE))</f>
        <v>KAS19011704</v>
      </c>
      <c r="R242" s="25" t="str">
        <f>IF(G242="","",VLOOKUP(G242,WMS!$E$3:$G$1104,3,FALSE))</f>
        <v>KAS1901170409</v>
      </c>
      <c r="S242" s="17" t="str">
        <f>IF(R242="","",VLOOKUP(R242,CUSTOMS!$E$3:$N$1811,2,FALSE))</f>
        <v>6702100000</v>
      </c>
      <c r="T242" s="17" t="str">
        <f>IF(R242="","",VLOOKUP(R242,CUSTOMS!$E$3:$N$1811,3,FALSE))</f>
        <v>塑料盆栽</v>
      </c>
      <c r="U242" s="18">
        <f t="shared" si="46"/>
        <v>16</v>
      </c>
      <c r="V242" s="18" t="str">
        <f>IF(R242="","",VLOOKUP(R242,CUSTOMS!$E$3:$N$796,5,FALSE))</f>
        <v>只</v>
      </c>
      <c r="W242" s="32">
        <f>IF(R242="","",VLOOKUP(R242,CUSTOMS!$E$3:$N$1811,6,FALSE))</f>
        <v>1</v>
      </c>
      <c r="X242" s="32">
        <f t="shared" si="47"/>
        <v>16</v>
      </c>
      <c r="Y242" s="18" t="str">
        <f>IF(R242="","",VLOOKUP(R242,CUSTOMS!$E$3:$N$1811,8,FALSE))</f>
        <v>港币</v>
      </c>
      <c r="Z242" s="18" t="str">
        <f>IF(R242="","",VLOOKUP(R242,CUSTOMS!$E$3:$N$1811,9,FALSE))</f>
        <v>中国</v>
      </c>
      <c r="AA242" s="18" t="str">
        <f>IF(R242="","",VLOOKUP(R242,CUSTOMS!$E$3:$N$1811,10,FALSE))</f>
        <v>美国</v>
      </c>
      <c r="AB242" s="32">
        <f>IF(R242="","",VLOOKUP(G242,WMS!$E$3:$T$1104,15,FALSE))</f>
        <v>0.1125</v>
      </c>
      <c r="AC242" s="32">
        <f t="shared" si="48"/>
        <v>1.8</v>
      </c>
      <c r="AD242" s="32" t="str">
        <f>IF(S242="","",VLOOKUP(S242,海关监管条件!$A$1:$B$3000,2,FALSE))</f>
        <v>无 </v>
      </c>
    </row>
    <row r="243" spans="1:30">
      <c r="A243" s="2">
        <v>43630</v>
      </c>
      <c r="B243" s="2">
        <v>43633</v>
      </c>
      <c r="C243" s="2" t="s">
        <v>4986</v>
      </c>
      <c r="D243" s="19" t="s">
        <v>907</v>
      </c>
      <c r="E243" s="19" t="s">
        <v>3808</v>
      </c>
      <c r="F243" s="19">
        <v>41401521</v>
      </c>
      <c r="G243" s="17" t="str">
        <f t="shared" si="42"/>
        <v>KG-ARI-1903-00107-02384/41401521</v>
      </c>
      <c r="H243" s="18">
        <f>IF(G243="","",VLOOKUP(G243,WMS!$E$3:$Q$1104,7,FALSE))</f>
        <v>12</v>
      </c>
      <c r="I243" s="18">
        <f>IF(G243="","",VLOOKUP(G243,WMS!$E$3:$Q$1104,8,FALSE))</f>
        <v>1.85</v>
      </c>
      <c r="J243" s="18">
        <f>IF(G243="","",VLOOKUP(G243,WMS!$E$3:$Q$1104,13,FALSE))</f>
        <v>0.03</v>
      </c>
      <c r="K243" s="25" t="b">
        <f t="shared" si="43"/>
        <v>1</v>
      </c>
      <c r="L243" s="7">
        <v>2</v>
      </c>
      <c r="M243" s="26">
        <f>IF(G243="","",VLOOKUP(G243,WMS!$E$3:$U$1104,7,0)*L243)</f>
        <v>24</v>
      </c>
      <c r="N243" s="27" t="str">
        <f>IF(G243="","",VLOOKUP(G243,WMS!$E$3:$U$1104,17,0))</f>
        <v>A25-102</v>
      </c>
      <c r="O243" s="28">
        <f t="shared" si="44"/>
        <v>3.7</v>
      </c>
      <c r="P243" s="28">
        <f t="shared" si="45"/>
        <v>0.06</v>
      </c>
      <c r="Q243" s="25" t="str">
        <f>IF(G243="","",VLOOKUP(G243,WMS!$E$3:$G$1104,2,FALSE))</f>
        <v>KAS19031802</v>
      </c>
      <c r="R243" s="25" t="str">
        <f>IF(G243="","",VLOOKUP(G243,WMS!$E$3:$G$1104,3,FALSE))</f>
        <v>KAS1903180202</v>
      </c>
      <c r="S243" s="17" t="str">
        <f>IF(R243="","",VLOOKUP(R243,CUSTOMS!$E$3:$N$1811,2,FALSE))</f>
        <v>3924100000</v>
      </c>
      <c r="T243" s="17" t="str">
        <f>IF(R243="","",VLOOKUP(R243,CUSTOMS!$E$3:$N$1811,3,FALSE))</f>
        <v>塑胶食物盒/C</v>
      </c>
      <c r="U243" s="18">
        <f t="shared" si="46"/>
        <v>2.92307692307693</v>
      </c>
      <c r="V243" s="18" t="str">
        <f>IF(R243="","",VLOOKUP(R243,CUSTOMS!$E$3:$N$796,5,FALSE))</f>
        <v>千克</v>
      </c>
      <c r="W243" s="32">
        <f>IF(R243="","",VLOOKUP(R243,CUSTOMS!$E$3:$N$1811,6,FALSE))</f>
        <v>2</v>
      </c>
      <c r="X243" s="32">
        <f t="shared" si="47"/>
        <v>5.84615384615386</v>
      </c>
      <c r="Y243" s="18" t="str">
        <f>IF(R243="","",VLOOKUP(R243,CUSTOMS!$E$3:$N$1811,8,FALSE))</f>
        <v>美元</v>
      </c>
      <c r="Z243" s="18" t="str">
        <f>IF(R243="","",VLOOKUP(R243,CUSTOMS!$E$3:$N$1811,9,FALSE))</f>
        <v>中国</v>
      </c>
      <c r="AA243" s="18" t="str">
        <f>IF(R243="","",VLOOKUP(R243,CUSTOMS!$E$3:$N$1811,10,FALSE))</f>
        <v>美国</v>
      </c>
      <c r="AB243" s="32">
        <f>IF(R243="","",VLOOKUP(G243,WMS!$E$3:$T$1104,15,FALSE))</f>
        <v>0.121794871794872</v>
      </c>
      <c r="AC243" s="32">
        <f t="shared" si="48"/>
        <v>2.92307692307693</v>
      </c>
      <c r="AD243" s="32" t="str">
        <f>IF(S243="","",VLOOKUP(S243,海关监管条件!$A$1:$B$3000,2,FALSE))</f>
        <v>A </v>
      </c>
    </row>
    <row r="244" spans="1:30">
      <c r="A244" s="2">
        <v>43630</v>
      </c>
      <c r="B244" s="2">
        <v>43633</v>
      </c>
      <c r="C244" s="2" t="s">
        <v>4986</v>
      </c>
      <c r="D244" s="19" t="s">
        <v>907</v>
      </c>
      <c r="E244" s="19" t="s">
        <v>3808</v>
      </c>
      <c r="F244" s="19">
        <v>42620167</v>
      </c>
      <c r="G244" s="17" t="str">
        <f t="shared" si="42"/>
        <v>KG-ARI-1903-00107-02384/42620167</v>
      </c>
      <c r="H244" s="18">
        <f>IF(G244="","",VLOOKUP(G244,WMS!$E$3:$Q$1104,7,FALSE))</f>
        <v>6</v>
      </c>
      <c r="I244" s="18">
        <f>IF(G244="","",VLOOKUP(G244,WMS!$E$3:$Q$1104,8,FALSE))</f>
        <v>7.4</v>
      </c>
      <c r="J244" s="18">
        <f>IF(G244="","",VLOOKUP(G244,WMS!$E$3:$Q$1104,13,FALSE))</f>
        <v>0.091</v>
      </c>
      <c r="K244" s="25" t="b">
        <f t="shared" si="43"/>
        <v>1</v>
      </c>
      <c r="L244" s="7">
        <v>2</v>
      </c>
      <c r="M244" s="26">
        <f>IF(G244="","",VLOOKUP(G244,WMS!$E$3:$U$1104,7,0)*L244)</f>
        <v>12</v>
      </c>
      <c r="N244" s="27" t="str">
        <f>IF(G244="","",VLOOKUP(G244,WMS!$E$3:$U$1104,17,0))</f>
        <v>A44-203</v>
      </c>
      <c r="O244" s="28">
        <f t="shared" si="44"/>
        <v>14.8</v>
      </c>
      <c r="P244" s="28">
        <f t="shared" si="45"/>
        <v>0.182</v>
      </c>
      <c r="Q244" s="25" t="str">
        <f>IF(G244="","",VLOOKUP(G244,WMS!$E$3:$G$1104,2,FALSE))</f>
        <v>KAS19031802</v>
      </c>
      <c r="R244" s="25" t="str">
        <f>IF(G244="","",VLOOKUP(G244,WMS!$E$3:$G$1104,3,FALSE))</f>
        <v>KAS1903180203</v>
      </c>
      <c r="S244" s="17" t="str">
        <f>IF(R244="","",VLOOKUP(R244,CUSTOMS!$E$3:$N$1811,2,FALSE))</f>
        <v>3924900000</v>
      </c>
      <c r="T244" s="17" t="str">
        <f>IF(R244="","",VLOOKUP(R244,CUSTOMS!$E$3:$N$1811,3,FALSE))</f>
        <v>塑胶垃圾桶</v>
      </c>
      <c r="U244" s="18">
        <f t="shared" si="46"/>
        <v>14</v>
      </c>
      <c r="V244" s="18" t="str">
        <f>IF(R244="","",VLOOKUP(R244,CUSTOMS!$E$3:$N$796,5,FALSE))</f>
        <v>千克</v>
      </c>
      <c r="W244" s="32">
        <f>IF(R244="","",VLOOKUP(R244,CUSTOMS!$E$3:$N$1811,6,FALSE))</f>
        <v>2</v>
      </c>
      <c r="X244" s="32">
        <f t="shared" si="47"/>
        <v>28.0000000000001</v>
      </c>
      <c r="Y244" s="18" t="str">
        <f>IF(R244="","",VLOOKUP(R244,CUSTOMS!$E$3:$N$1811,8,FALSE))</f>
        <v>美元</v>
      </c>
      <c r="Z244" s="18" t="str">
        <f>IF(R244="","",VLOOKUP(R244,CUSTOMS!$E$3:$N$1811,9,FALSE))</f>
        <v>中国</v>
      </c>
      <c r="AA244" s="18" t="str">
        <f>IF(R244="","",VLOOKUP(R244,CUSTOMS!$E$3:$N$1811,10,FALSE))</f>
        <v>美国</v>
      </c>
      <c r="AB244" s="32">
        <f>IF(R244="","",VLOOKUP(G244,WMS!$E$3:$T$1104,15,FALSE))</f>
        <v>1.16666666666667</v>
      </c>
      <c r="AC244" s="32">
        <f t="shared" si="48"/>
        <v>14</v>
      </c>
      <c r="AD244" s="32" t="str">
        <f>IF(S244="","",VLOOKUP(S244,海关监管条件!$A$1:$B$3000,2,FALSE))</f>
        <v>A </v>
      </c>
    </row>
    <row r="245" spans="1:30">
      <c r="A245" s="2">
        <v>43630</v>
      </c>
      <c r="B245" s="2">
        <v>43633</v>
      </c>
      <c r="C245" s="2" t="s">
        <v>4986</v>
      </c>
      <c r="D245" s="19" t="s">
        <v>933</v>
      </c>
      <c r="E245" s="19" t="s">
        <v>3818</v>
      </c>
      <c r="F245" s="19">
        <v>30035157</v>
      </c>
      <c r="G245" s="17" t="str">
        <f t="shared" si="42"/>
        <v>KG-ARI-1903-00107-02529/30035157</v>
      </c>
      <c r="H245" s="18">
        <f>IF(G245="","",VLOOKUP(G245,WMS!$E$3:$Q$1104,7,FALSE))</f>
        <v>6</v>
      </c>
      <c r="I245" s="18">
        <f>IF(G245="","",VLOOKUP(G245,WMS!$E$3:$Q$1104,8,FALSE))</f>
        <v>5.5</v>
      </c>
      <c r="J245" s="18">
        <f>IF(G245="","",VLOOKUP(G245,WMS!$E$3:$Q$1104,13,FALSE))</f>
        <v>0.027</v>
      </c>
      <c r="K245" s="25" t="b">
        <f t="shared" si="43"/>
        <v>1</v>
      </c>
      <c r="L245" s="7">
        <v>9</v>
      </c>
      <c r="M245" s="26">
        <f>IF(G245="","",VLOOKUP(G245,WMS!$E$3:$U$1104,7,0)*L245)</f>
        <v>54</v>
      </c>
      <c r="N245" s="27" t="str">
        <f>IF(G245="","",VLOOKUP(G245,WMS!$E$3:$U$1104,17,0))</f>
        <v>A25-301</v>
      </c>
      <c r="O245" s="28">
        <f t="shared" si="44"/>
        <v>49.5</v>
      </c>
      <c r="P245" s="28">
        <f t="shared" si="45"/>
        <v>0.243</v>
      </c>
      <c r="Q245" s="25" t="str">
        <f>IF(G245="","",VLOOKUP(G245,WMS!$E$3:$G$1104,2,FALSE))</f>
        <v>KAS19032101</v>
      </c>
      <c r="R245" s="25" t="str">
        <f>IF(G245="","",VLOOKUP(G245,WMS!$E$3:$G$1104,3,FALSE))</f>
        <v>KAS1903210110</v>
      </c>
      <c r="S245" s="17" t="str">
        <f>IF(R245="","",VLOOKUP(R245,CUSTOMS!$E$3:$N$1811,2,FALSE))</f>
        <v>7323990000</v>
      </c>
      <c r="T245" s="17" t="str">
        <f>IF(R245="","",VLOOKUP(R245,CUSTOMS!$E$3:$N$1811,3,FALSE))</f>
        <v>铁制碗碟架</v>
      </c>
      <c r="U245" s="18">
        <f t="shared" si="46"/>
        <v>54</v>
      </c>
      <c r="V245" s="18" t="str">
        <f>IF(R245="","",VLOOKUP(R245,CUSTOMS!$E$3:$N$796,5,FALSE))</f>
        <v>只</v>
      </c>
      <c r="W245" s="32">
        <f>IF(R245="","",VLOOKUP(R245,CUSTOMS!$E$3:$N$1811,6,FALSE))</f>
        <v>1.66</v>
      </c>
      <c r="X245" s="32">
        <f t="shared" si="47"/>
        <v>89.64</v>
      </c>
      <c r="Y245" s="18" t="str">
        <f>IF(R245="","",VLOOKUP(R245,CUSTOMS!$E$3:$N$1811,8,FALSE))</f>
        <v>美元</v>
      </c>
      <c r="Z245" s="18" t="str">
        <f>IF(R245="","",VLOOKUP(R245,CUSTOMS!$E$3:$N$1811,9,FALSE))</f>
        <v>中国</v>
      </c>
      <c r="AA245" s="18" t="str">
        <f>IF(R245="","",VLOOKUP(R245,CUSTOMS!$E$3:$N$1811,10,FALSE))</f>
        <v>美国</v>
      </c>
      <c r="AB245" s="32">
        <f>IF(R245="","",VLOOKUP(G245,WMS!$E$3:$T$1104,15,FALSE))</f>
        <v>0.738333333333333</v>
      </c>
      <c r="AC245" s="32">
        <f t="shared" si="48"/>
        <v>39.87</v>
      </c>
      <c r="AD245" s="32" t="str">
        <f>IF(S245="","",VLOOKUP(S245,海关监管条件!$A$1:$B$3000,2,FALSE))</f>
        <v>A</v>
      </c>
    </row>
    <row r="246" spans="1:30">
      <c r="A246" s="2">
        <v>43630</v>
      </c>
      <c r="B246" s="2">
        <v>43633</v>
      </c>
      <c r="C246" s="2" t="s">
        <v>4986</v>
      </c>
      <c r="D246" s="19" t="s">
        <v>1000</v>
      </c>
      <c r="E246" s="19" t="s">
        <v>3859</v>
      </c>
      <c r="F246" s="19" t="s">
        <v>3862</v>
      </c>
      <c r="G246" s="17" t="str">
        <f t="shared" si="42"/>
        <v>KG-ARI-1904-00124-03054/42621409</v>
      </c>
      <c r="H246" s="18">
        <f>IF(G246="","",VLOOKUP(G246,WMS!$E$3:$Q$1104,7,FALSE))</f>
        <v>8</v>
      </c>
      <c r="I246" s="18">
        <f>IF(G246="","",VLOOKUP(G246,WMS!$E$3:$Q$1104,8,FALSE))</f>
        <v>2</v>
      </c>
      <c r="J246" s="18">
        <f>IF(G246="","",VLOOKUP(G246,WMS!$E$3:$Q$1104,13,FALSE))</f>
        <v>0.027</v>
      </c>
      <c r="K246" s="25" t="b">
        <f t="shared" si="43"/>
        <v>1</v>
      </c>
      <c r="L246" s="7">
        <v>21</v>
      </c>
      <c r="M246" s="26">
        <f>IF(G246="","",VLOOKUP(G246,WMS!$E$3:$U$1104,7,0)*L246)</f>
        <v>168</v>
      </c>
      <c r="N246" s="27" t="str">
        <f>IF(G246="","",VLOOKUP(G246,WMS!$E$3:$U$1104,17,0))</f>
        <v>A07-103</v>
      </c>
      <c r="O246" s="28">
        <f t="shared" si="44"/>
        <v>42</v>
      </c>
      <c r="P246" s="28">
        <f t="shared" si="45"/>
        <v>0.567</v>
      </c>
      <c r="Q246" s="25" t="str">
        <f>IF(G246="","",VLOOKUP(G246,WMS!$E$3:$G$1104,2,FALSE))</f>
        <v>KAS19041606</v>
      </c>
      <c r="R246" s="25" t="str">
        <f>IF(G246="","",VLOOKUP(G246,WMS!$E$3:$G$1104,3,FALSE))</f>
        <v>KAS1904160602</v>
      </c>
      <c r="S246" s="17" t="str">
        <f>IF(R246="","",VLOOKUP(R246,CUSTOMS!$E$3:$N$1811,2,FALSE))</f>
        <v>8306299000</v>
      </c>
      <c r="T246" s="17" t="str">
        <f>IF(R246="","",VLOOKUP(R246,CUSTOMS!$E$3:$N$1811,3,FALSE))</f>
        <v>装饰铁球</v>
      </c>
      <c r="U246" s="18">
        <f t="shared" si="46"/>
        <v>168</v>
      </c>
      <c r="V246" s="18" t="str">
        <f>IF(R246="","",VLOOKUP(R246,CUSTOMS!$E$3:$N$796,5,FALSE))</f>
        <v>个</v>
      </c>
      <c r="W246" s="32">
        <f>IF(R246="","",VLOOKUP(R246,CUSTOMS!$E$3:$N$1811,6,FALSE))</f>
        <v>0.56</v>
      </c>
      <c r="X246" s="32">
        <f t="shared" si="47"/>
        <v>94.08</v>
      </c>
      <c r="Y246" s="18" t="str">
        <f>IF(R246="","",VLOOKUP(R246,CUSTOMS!$E$3:$N$1811,8,FALSE))</f>
        <v>美元</v>
      </c>
      <c r="Z246" s="18" t="str">
        <f>IF(R246="","",VLOOKUP(R246,CUSTOMS!$E$3:$N$1811,9,FALSE))</f>
        <v>中国</v>
      </c>
      <c r="AA246" s="18" t="str">
        <f>IF(R246="","",VLOOKUP(R246,CUSTOMS!$E$3:$N$1811,10,FALSE))</f>
        <v>美国</v>
      </c>
      <c r="AB246" s="32">
        <f>IF(R246="","",VLOOKUP(G246,WMS!$E$3:$T$1104,15,FALSE))</f>
        <v>0.1875</v>
      </c>
      <c r="AC246" s="32">
        <f t="shared" si="48"/>
        <v>31.5</v>
      </c>
      <c r="AD246" s="32" t="str">
        <f>IF(S246="","",VLOOKUP(S246,海关监管条件!$A$1:$B$3000,2,FALSE))</f>
        <v>无 </v>
      </c>
    </row>
    <row r="247" spans="1:30">
      <c r="A247" s="2">
        <v>43630</v>
      </c>
      <c r="B247" s="2">
        <v>43633</v>
      </c>
      <c r="C247" s="2" t="s">
        <v>4986</v>
      </c>
      <c r="D247" s="19" t="s">
        <v>1103</v>
      </c>
      <c r="E247" s="19" t="s">
        <v>3913</v>
      </c>
      <c r="F247" s="19">
        <v>42115953</v>
      </c>
      <c r="G247" s="17" t="str">
        <f t="shared" si="42"/>
        <v>KG-ARI-1904-00124-03133/42115953</v>
      </c>
      <c r="H247" s="18">
        <f>IF(G247="","",VLOOKUP(G247,WMS!$E$3:$Q$1104,7,FALSE))</f>
        <v>6</v>
      </c>
      <c r="I247" s="18">
        <f>IF(G247="","",VLOOKUP(G247,WMS!$E$3:$Q$1104,8,FALSE))</f>
        <v>4.6</v>
      </c>
      <c r="J247" s="18">
        <f>IF(G247="","",VLOOKUP(G247,WMS!$E$3:$Q$1104,13,FALSE))</f>
        <v>0.049</v>
      </c>
      <c r="K247" s="25" t="b">
        <f t="shared" si="43"/>
        <v>1</v>
      </c>
      <c r="L247" s="7">
        <v>7</v>
      </c>
      <c r="M247" s="26">
        <f>IF(G247="","",VLOOKUP(G247,WMS!$E$3:$U$1104,7,0)*L247)</f>
        <v>42</v>
      </c>
      <c r="N247" s="27" t="str">
        <f>IF(G247="","",VLOOKUP(G247,WMS!$E$3:$U$1104,17,0))</f>
        <v>A26-304</v>
      </c>
      <c r="O247" s="28">
        <f t="shared" si="44"/>
        <v>32.2</v>
      </c>
      <c r="P247" s="28">
        <f t="shared" si="45"/>
        <v>0.343</v>
      </c>
      <c r="Q247" s="25" t="str">
        <f>IF(G247="","",VLOOKUP(G247,WMS!$E$3:$G$1104,2,FALSE))</f>
        <v>KAS19043001</v>
      </c>
      <c r="R247" s="25" t="str">
        <f>IF(G247="","",VLOOKUP(G247,WMS!$E$3:$G$1104,3,FALSE))</f>
        <v>KAS1904300105</v>
      </c>
      <c r="S247" s="17" t="str">
        <f>IF(R247="","",VLOOKUP(R247,CUSTOMS!$E$3:$N$1811,2,FALSE))</f>
        <v>7323990000</v>
      </c>
      <c r="T247" s="17" t="str">
        <f>IF(R247="","",VLOOKUP(R247,CUSTOMS!$E$3:$N$1811,3,FALSE))</f>
        <v>铁制厨房架</v>
      </c>
      <c r="U247" s="18">
        <f t="shared" si="46"/>
        <v>42</v>
      </c>
      <c r="V247" s="18" t="str">
        <f>IF(R247="","",VLOOKUP(R247,CUSTOMS!$E$3:$N$796,5,FALSE))</f>
        <v>只</v>
      </c>
      <c r="W247" s="32">
        <f>IF(R247="","",VLOOKUP(R247,CUSTOMS!$E$3:$N$1811,6,FALSE))</f>
        <v>0.89</v>
      </c>
      <c r="X247" s="32">
        <f t="shared" si="47"/>
        <v>37.38</v>
      </c>
      <c r="Y247" s="18" t="str">
        <f>IF(R247="","",VLOOKUP(R247,CUSTOMS!$E$3:$N$1811,8,FALSE))</f>
        <v>美元</v>
      </c>
      <c r="Z247" s="18" t="str">
        <f>IF(R247="","",VLOOKUP(R247,CUSTOMS!$E$3:$N$1811,9,FALSE))</f>
        <v>中国</v>
      </c>
      <c r="AA247" s="18" t="str">
        <f>IF(R247="","",VLOOKUP(R247,CUSTOMS!$E$3:$N$1811,10,FALSE))</f>
        <v>美国</v>
      </c>
      <c r="AB247" s="32">
        <f>IF(R247="","",VLOOKUP(G247,WMS!$E$3:$T$1104,15,FALSE))</f>
        <v>0.666666666666667</v>
      </c>
      <c r="AC247" s="32">
        <f t="shared" si="48"/>
        <v>28</v>
      </c>
      <c r="AD247" s="32" t="str">
        <f>IF(S247="","",VLOOKUP(S247,海关监管条件!$A$1:$B$3000,2,FALSE))</f>
        <v>A</v>
      </c>
    </row>
    <row r="248" spans="1:30">
      <c r="A248" s="2">
        <v>43630</v>
      </c>
      <c r="B248" s="2">
        <v>43633</v>
      </c>
      <c r="C248" s="2" t="s">
        <v>4986</v>
      </c>
      <c r="D248" s="37" t="s">
        <v>1103</v>
      </c>
      <c r="E248" s="37" t="s">
        <v>3913</v>
      </c>
      <c r="F248" s="37">
        <v>42570929</v>
      </c>
      <c r="G248" s="17" t="str">
        <f t="shared" si="42"/>
        <v>KG-ARI-1904-00124-03133/42570929</v>
      </c>
      <c r="H248" s="18">
        <f>IF(G248="","",VLOOKUP(G248,WMS!$E$3:$Q$1104,7,FALSE))</f>
        <v>4</v>
      </c>
      <c r="I248" s="18">
        <f>IF(G248="","",VLOOKUP(G248,WMS!$E$3:$Q$1104,8,FALSE))</f>
        <v>8.2</v>
      </c>
      <c r="J248" s="18">
        <f>IF(G248="","",VLOOKUP(G248,WMS!$E$3:$Q$1104,13,FALSE))</f>
        <v>0.079</v>
      </c>
      <c r="K248" s="25" t="b">
        <f t="shared" si="43"/>
        <v>1</v>
      </c>
      <c r="L248" s="7">
        <v>8</v>
      </c>
      <c r="M248" s="26">
        <f>IF(G248="","",VLOOKUP(G248,WMS!$E$3:$U$1104,7,0)*L248)</f>
        <v>32</v>
      </c>
      <c r="N248" s="27" t="str">
        <f>IF(G248="","",VLOOKUP(G248,WMS!$E$3:$U$1104,17,0))</f>
        <v>A26-304</v>
      </c>
      <c r="O248" s="28">
        <f t="shared" si="44"/>
        <v>65.6</v>
      </c>
      <c r="P248" s="28">
        <f t="shared" si="45"/>
        <v>0.632</v>
      </c>
      <c r="Q248" s="25" t="str">
        <f>IF(G248="","",VLOOKUP(G248,WMS!$E$3:$G$1104,2,FALSE))</f>
        <v>KAS19043001</v>
      </c>
      <c r="R248" s="25" t="str">
        <f>IF(G248="","",VLOOKUP(G248,WMS!$E$3:$G$1104,3,FALSE))</f>
        <v>KAS1904300106</v>
      </c>
      <c r="S248" s="17" t="str">
        <f>IF(R248="","",VLOOKUP(R248,CUSTOMS!$E$3:$N$1811,2,FALSE))</f>
        <v>7323990000</v>
      </c>
      <c r="T248" s="17" t="str">
        <f>IF(R248="","",VLOOKUP(R248,CUSTOMS!$E$3:$N$1811,3,FALSE))</f>
        <v>铁制密封罐</v>
      </c>
      <c r="U248" s="18">
        <f t="shared" si="46"/>
        <v>32</v>
      </c>
      <c r="V248" s="18" t="str">
        <f>IF(R248="","",VLOOKUP(R248,CUSTOMS!$E$3:$N$796,5,FALSE))</f>
        <v>只</v>
      </c>
      <c r="W248" s="32">
        <f>IF(R248="","",VLOOKUP(R248,CUSTOMS!$E$3:$N$1811,6,FALSE))</f>
        <v>4.75</v>
      </c>
      <c r="X248" s="32">
        <f t="shared" si="47"/>
        <v>152</v>
      </c>
      <c r="Y248" s="18" t="str">
        <f>IF(R248="","",VLOOKUP(R248,CUSTOMS!$E$3:$N$1811,8,FALSE))</f>
        <v>美元</v>
      </c>
      <c r="Z248" s="18" t="str">
        <f>IF(R248="","",VLOOKUP(R248,CUSTOMS!$E$3:$N$1811,9,FALSE))</f>
        <v>中国</v>
      </c>
      <c r="AA248" s="18" t="str">
        <f>IF(R248="","",VLOOKUP(R248,CUSTOMS!$E$3:$N$1811,10,FALSE))</f>
        <v>美国</v>
      </c>
      <c r="AB248" s="32">
        <f>IF(R248="","",VLOOKUP(G248,WMS!$E$3:$T$1104,15,FALSE))</f>
        <v>1.865</v>
      </c>
      <c r="AC248" s="32">
        <f t="shared" si="48"/>
        <v>59.68</v>
      </c>
      <c r="AD248" s="32" t="str">
        <f>IF(S248="","",VLOOKUP(S248,海关监管条件!$A$1:$B$3000,2,FALSE))</f>
        <v>A</v>
      </c>
    </row>
    <row r="249" spans="1:30">
      <c r="A249" s="2">
        <v>43630</v>
      </c>
      <c r="B249" s="2">
        <v>43633</v>
      </c>
      <c r="C249" s="2" t="s">
        <v>4987</v>
      </c>
      <c r="D249" s="3" t="s">
        <v>792</v>
      </c>
      <c r="E249" s="3" t="s">
        <v>3747</v>
      </c>
      <c r="F249" s="3">
        <v>42433057</v>
      </c>
      <c r="G249" s="17" t="str">
        <f t="shared" ref="G249:G285" si="49">IF(F249="","",E249&amp;"/"&amp;F249)</f>
        <v>KG-ARI-1812-00048-00927/42433057</v>
      </c>
      <c r="H249" s="18">
        <f>IF(G249="","",VLOOKUP(G249,WMS!$E$3:$Q$1104,7,FALSE))</f>
        <v>6</v>
      </c>
      <c r="I249" s="18">
        <f>IF(G249="","",VLOOKUP(G249,WMS!$E$3:$Q$1104,8,FALSE))</f>
        <v>6.5</v>
      </c>
      <c r="J249" s="18">
        <f>IF(G249="","",VLOOKUP(G249,WMS!$E$3:$Q$1104,13,FALSE))</f>
        <v>0.089</v>
      </c>
      <c r="K249" s="25" t="b">
        <f t="shared" ref="K249:K285" si="50">IF(M249="","",EXACT(H249,M249/L249))</f>
        <v>1</v>
      </c>
      <c r="L249" s="7">
        <v>13</v>
      </c>
      <c r="M249" s="26">
        <f>IF(G249="","",VLOOKUP(G249,WMS!$E$3:$U$1104,7,0)*L249)</f>
        <v>78</v>
      </c>
      <c r="N249" s="27" t="str">
        <f>IF(G249="","",VLOOKUP(G249,WMS!$E$3:$U$1104,17,0))</f>
        <v>A34-201</v>
      </c>
      <c r="O249" s="28">
        <f t="shared" ref="O249:O285" si="51">IF(L249="","",I249*L249)</f>
        <v>84.5</v>
      </c>
      <c r="P249" s="28">
        <f t="shared" ref="P249:P285" si="52">IF(L249="","",J249*L249)</f>
        <v>1.157</v>
      </c>
      <c r="Q249" s="25" t="str">
        <f>IF(G249="","",VLOOKUP(G249,WMS!$E$3:$G$1104,2,FALSE))</f>
        <v>KAS19012403</v>
      </c>
      <c r="R249" s="25" t="str">
        <f>IF(G249="","",VLOOKUP(G249,WMS!$E$3:$G$1104,3,FALSE))</f>
        <v>KAS1901240303</v>
      </c>
      <c r="S249" s="17" t="str">
        <f>IF(R249="","",VLOOKUP(R249,CUSTOMS!$E$3:$N$1811,2,FALSE))</f>
        <v>7323930000</v>
      </c>
      <c r="T249" s="17" t="str">
        <f>IF(R249="","",VLOOKUP(R249,CUSTOMS!$E$3:$N$1811,3,FALSE))</f>
        <v>不锈钢垃圾桶</v>
      </c>
      <c r="U249" s="18">
        <f t="shared" ref="U249:U285" si="53">IF(V249="","",IF(V249="千克",M249*AB249,M249))</f>
        <v>78</v>
      </c>
      <c r="V249" s="18" t="str">
        <f>IF(R249="","",VLOOKUP(R249,CUSTOMS!$E$3:$N$796,5,FALSE))</f>
        <v>只</v>
      </c>
      <c r="W249" s="32">
        <f>IF(R249="","",VLOOKUP(R249,CUSTOMS!$E$3:$N$1811,6,FALSE))</f>
        <v>2.46</v>
      </c>
      <c r="X249" s="32">
        <f t="shared" ref="X249:X285" si="54">IF(W249="","",U249*W249)</f>
        <v>191.88</v>
      </c>
      <c r="Y249" s="18" t="str">
        <f>IF(R249="","",VLOOKUP(R249,CUSTOMS!$E$3:$N$1811,8,FALSE))</f>
        <v>美元</v>
      </c>
      <c r="Z249" s="18" t="str">
        <f>IF(R249="","",VLOOKUP(R249,CUSTOMS!$E$3:$N$1811,9,FALSE))</f>
        <v>中国</v>
      </c>
      <c r="AA249" s="18" t="str">
        <f>IF(R249="","",VLOOKUP(R249,CUSTOMS!$E$3:$N$1811,10,FALSE))</f>
        <v>美国</v>
      </c>
      <c r="AB249" s="32">
        <f>IF(R249="","",VLOOKUP(G249,WMS!$E$3:$T$1104,15,FALSE))</f>
        <v>0.8</v>
      </c>
      <c r="AC249" s="32">
        <f t="shared" ref="AC249:AC285" si="55">IF(AB249="","",M249*AB249)</f>
        <v>62.4</v>
      </c>
      <c r="AD249" s="32" t="str">
        <f>IF(S249="","",VLOOKUP(S249,海关监管条件!$A$1:$B$3000,2,FALSE))</f>
        <v>A </v>
      </c>
    </row>
    <row r="250" spans="1:30">
      <c r="A250" s="2">
        <v>43630</v>
      </c>
      <c r="B250" s="2">
        <v>43633</v>
      </c>
      <c r="C250" s="2" t="s">
        <v>4987</v>
      </c>
      <c r="D250" s="3" t="s">
        <v>3673</v>
      </c>
      <c r="E250" s="3" t="s">
        <v>3674</v>
      </c>
      <c r="F250" s="3">
        <v>42630296</v>
      </c>
      <c r="G250" s="17" t="str">
        <f t="shared" si="49"/>
        <v>KG-ARI-1812-00048-00948/42630296</v>
      </c>
      <c r="H250" s="18">
        <f>IF(G250="","",VLOOKUP(G250,WMS!$E$3:$Q$1104,7,FALSE))</f>
        <v>12</v>
      </c>
      <c r="I250" s="18">
        <f>IF(G250="","",VLOOKUP(G250,WMS!$E$3:$Q$1104,8,FALSE))</f>
        <v>1.7</v>
      </c>
      <c r="J250" s="18">
        <f>IF(G250="","",VLOOKUP(G250,WMS!$E$3:$Q$1104,13,FALSE))</f>
        <v>0.02</v>
      </c>
      <c r="K250" s="25" t="b">
        <f t="shared" si="50"/>
        <v>1</v>
      </c>
      <c r="L250" s="7">
        <v>5</v>
      </c>
      <c r="M250" s="26">
        <f>IF(G250="","",VLOOKUP(G250,WMS!$E$3:$U$1104,7,0)*L250)</f>
        <v>60</v>
      </c>
      <c r="N250" s="27" t="str">
        <f>IF(G250="","",VLOOKUP(G250,WMS!$E$3:$U$1104,17,0))</f>
        <v>A36-203</v>
      </c>
      <c r="O250" s="28">
        <f t="shared" si="51"/>
        <v>8.5</v>
      </c>
      <c r="P250" s="28">
        <f t="shared" si="52"/>
        <v>0.1</v>
      </c>
      <c r="Q250" s="25" t="str">
        <f>IF(G250="","",VLOOKUP(G250,WMS!$E$3:$G$1104,2,FALSE))</f>
        <v>KAS19010702</v>
      </c>
      <c r="R250" s="25" t="str">
        <f>IF(G250="","",VLOOKUP(G250,WMS!$E$3:$G$1104,3,FALSE))</f>
        <v>KAS1901070203</v>
      </c>
      <c r="S250" s="17" t="str">
        <f>IF(R250="","",VLOOKUP(R250,CUSTOMS!$E$3:$N$1811,2,FALSE))</f>
        <v>3924100000</v>
      </c>
      <c r="T250" s="17" t="str">
        <f>IF(R250="","",VLOOKUP(R250,CUSTOMS!$E$3:$N$1811,3,FALSE))</f>
        <v>塑胶食物盒/C</v>
      </c>
      <c r="U250" s="18">
        <f t="shared" si="53"/>
        <v>6.07142857142856</v>
      </c>
      <c r="V250" s="18" t="str">
        <f>IF(R250="","",VLOOKUP(R250,CUSTOMS!$E$3:$N$796,5,FALSE))</f>
        <v>千克</v>
      </c>
      <c r="W250" s="32">
        <f>IF(R250="","",VLOOKUP(R250,CUSTOMS!$E$3:$N$1811,6,FALSE))</f>
        <v>2</v>
      </c>
      <c r="X250" s="32">
        <f t="shared" si="54"/>
        <v>12.1428571428571</v>
      </c>
      <c r="Y250" s="18" t="str">
        <f>IF(R250="","",VLOOKUP(R250,CUSTOMS!$E$3:$N$1811,8,FALSE))</f>
        <v>美元</v>
      </c>
      <c r="Z250" s="18" t="str">
        <f>IF(R250="","",VLOOKUP(R250,CUSTOMS!$E$3:$N$1811,9,FALSE))</f>
        <v>中国</v>
      </c>
      <c r="AA250" s="18" t="str">
        <f>IF(R250="","",VLOOKUP(R250,CUSTOMS!$E$3:$N$1811,10,FALSE))</f>
        <v>美国</v>
      </c>
      <c r="AB250" s="32">
        <f>IF(R250="","",VLOOKUP(G250,WMS!$E$3:$T$1104,15,FALSE))</f>
        <v>0.101190476190476</v>
      </c>
      <c r="AC250" s="32">
        <f t="shared" si="55"/>
        <v>6.07142857142856</v>
      </c>
      <c r="AD250" s="32" t="str">
        <f>IF(S250="","",VLOOKUP(S250,海关监管条件!$A$1:$B$3000,2,FALSE))</f>
        <v>A </v>
      </c>
    </row>
    <row r="251" spans="1:30">
      <c r="A251" s="2">
        <v>43630</v>
      </c>
      <c r="B251" s="2">
        <v>43633</v>
      </c>
      <c r="C251" s="2" t="s">
        <v>4987</v>
      </c>
      <c r="D251" s="3" t="s">
        <v>367</v>
      </c>
      <c r="E251" s="3" t="s">
        <v>3404</v>
      </c>
      <c r="F251" s="3">
        <v>42609339</v>
      </c>
      <c r="G251" s="17" t="str">
        <f t="shared" si="49"/>
        <v>KG-ARI-1812-00048-00952/42609339</v>
      </c>
      <c r="H251" s="18">
        <f>IF(G251="","",VLOOKUP(G251,WMS!$E$3:$Q$1104,7,FALSE))</f>
        <v>12</v>
      </c>
      <c r="I251" s="18">
        <f>IF(G251="","",VLOOKUP(G251,WMS!$E$3:$Q$1104,8,FALSE))</f>
        <v>6</v>
      </c>
      <c r="J251" s="18">
        <f>IF(G251="","",VLOOKUP(G251,WMS!$E$3:$Q$1104,13,FALSE))</f>
        <v>0.025</v>
      </c>
      <c r="K251" s="25" t="b">
        <f t="shared" si="50"/>
        <v>1</v>
      </c>
      <c r="L251" s="7">
        <v>2</v>
      </c>
      <c r="M251" s="26">
        <f>IF(G251="","",VLOOKUP(G251,WMS!$E$3:$U$1104,7,0)*L251)</f>
        <v>24</v>
      </c>
      <c r="N251" s="27" t="str">
        <f>IF(G251="","",VLOOKUP(G251,WMS!$E$3:$U$1104,17,0))</f>
        <v>A40-203</v>
      </c>
      <c r="O251" s="28">
        <f t="shared" si="51"/>
        <v>12</v>
      </c>
      <c r="P251" s="28">
        <f t="shared" si="52"/>
        <v>0.05</v>
      </c>
      <c r="Q251" s="25" t="str">
        <f>IF(G251="","",VLOOKUP(G251,WMS!$E$3:$G$1104,2,FALSE))</f>
        <v>KAS18120601</v>
      </c>
      <c r="R251" s="25" t="str">
        <f>IF(G251="","",VLOOKUP(G251,WMS!$E$3:$G$1104,3,FALSE))</f>
        <v>KAS1812060101</v>
      </c>
      <c r="S251" s="17" t="str">
        <f>IF(R251="","",VLOOKUP(R251,CUSTOMS!$E$3:$N$1811,2,FALSE))</f>
        <v>9505900000</v>
      </c>
      <c r="T251" s="17" t="str">
        <f>IF(R251="","",VLOOKUP(R251,CUSTOMS!$E$3:$N$1811,3,FALSE))</f>
        <v>节日用品:雨丝帘挂饰</v>
      </c>
      <c r="U251" s="18">
        <f t="shared" si="53"/>
        <v>11</v>
      </c>
      <c r="V251" s="18" t="str">
        <f>IF(R251="","",VLOOKUP(R251,CUSTOMS!$E$3:$N$796,5,FALSE))</f>
        <v>千克</v>
      </c>
      <c r="W251" s="32">
        <f>IF(R251="","",VLOOKUP(R251,CUSTOMS!$E$3:$N$1811,6,FALSE))</f>
        <v>5.5</v>
      </c>
      <c r="X251" s="32">
        <f t="shared" si="54"/>
        <v>60.5</v>
      </c>
      <c r="Y251" s="18" t="str">
        <f>IF(R251="","",VLOOKUP(R251,CUSTOMS!$E$3:$N$1811,8,FALSE))</f>
        <v>美元</v>
      </c>
      <c r="Z251" s="18" t="str">
        <f>IF(R251="","",VLOOKUP(R251,CUSTOMS!$E$3:$N$1811,9,FALSE))</f>
        <v>中国</v>
      </c>
      <c r="AA251" s="18" t="str">
        <f>IF(R251="","",VLOOKUP(R251,CUSTOMS!$E$3:$N$1811,10,FALSE))</f>
        <v>美国</v>
      </c>
      <c r="AB251" s="32">
        <f>IF(R251="","",VLOOKUP(G251,WMS!$E$3:$T$1104,15,FALSE))</f>
        <v>0.458333333333333</v>
      </c>
      <c r="AC251" s="32">
        <f t="shared" si="55"/>
        <v>11</v>
      </c>
      <c r="AD251" s="32" t="str">
        <f>IF(S251="","",VLOOKUP(S251,海关监管条件!$A$1:$B$3000,2,FALSE))</f>
        <v>无 </v>
      </c>
    </row>
    <row r="252" spans="1:30">
      <c r="A252" s="2">
        <v>43630</v>
      </c>
      <c r="B252" s="2">
        <v>43633</v>
      </c>
      <c r="C252" s="2" t="s">
        <v>4987</v>
      </c>
      <c r="D252" s="19" t="s">
        <v>676</v>
      </c>
      <c r="E252" s="19" t="s">
        <v>3686</v>
      </c>
      <c r="F252" s="19">
        <v>42445333</v>
      </c>
      <c r="G252" s="17" t="str">
        <f t="shared" si="49"/>
        <v>KG-ARI-1812-00048-01101/42445333</v>
      </c>
      <c r="H252" s="18">
        <f>IF(G252="","",VLOOKUP(G252,WMS!$E$3:$Q$1104,7,FALSE))</f>
        <v>12</v>
      </c>
      <c r="I252" s="18">
        <f>IF(G252="","",VLOOKUP(G252,WMS!$E$3:$Q$1104,8,FALSE))</f>
        <v>0.85</v>
      </c>
      <c r="J252" s="18">
        <f>IF(G252="","",VLOOKUP(G252,WMS!$E$3:$Q$1104,13,FALSE))</f>
        <v>0.006</v>
      </c>
      <c r="K252" s="25" t="b">
        <f t="shared" si="50"/>
        <v>1</v>
      </c>
      <c r="L252" s="7">
        <v>9</v>
      </c>
      <c r="M252" s="26">
        <f>IF(G252="","",VLOOKUP(G252,WMS!$E$3:$U$1104,7,0)*L252)</f>
        <v>108</v>
      </c>
      <c r="N252" s="27" t="str">
        <f>IF(G252="","",VLOOKUP(G252,WMS!$E$3:$U$1104,17,0))</f>
        <v>B72</v>
      </c>
      <c r="O252" s="28">
        <f t="shared" si="51"/>
        <v>7.65</v>
      </c>
      <c r="P252" s="28">
        <f t="shared" si="52"/>
        <v>0.054</v>
      </c>
      <c r="Q252" s="25" t="str">
        <f>IF(G252="","",VLOOKUP(G252,WMS!$E$3:$G$1104,2,FALSE))</f>
        <v>KAS19010907</v>
      </c>
      <c r="R252" s="25" t="str">
        <f>IF(G252="","",VLOOKUP(G252,WMS!$E$3:$G$1104,3,FALSE))</f>
        <v>KAS1901090701</v>
      </c>
      <c r="S252" s="17" t="str">
        <f>IF(R252="","",VLOOKUP(R252,CUSTOMS!$E$3:$N$1811,2,FALSE))</f>
        <v>3926909090</v>
      </c>
      <c r="T252" s="17" t="str">
        <f>IF(R252="","",VLOOKUP(R252,CUSTOMS!$E$3:$N$1811,3,FALSE))</f>
        <v>手机支架</v>
      </c>
      <c r="U252" s="18">
        <f t="shared" si="53"/>
        <v>108</v>
      </c>
      <c r="V252" s="18" t="str">
        <f>IF(R252="","",VLOOKUP(R252,CUSTOMS!$E$3:$N$796,5,FALSE))</f>
        <v>个</v>
      </c>
      <c r="W252" s="32">
        <f>IF(R252="","",VLOOKUP(R252,CUSTOMS!$E$3:$N$1811,6,FALSE))</f>
        <v>0.62</v>
      </c>
      <c r="X252" s="32">
        <f t="shared" si="54"/>
        <v>66.96</v>
      </c>
      <c r="Y252" s="18" t="str">
        <f>IF(R252="","",VLOOKUP(R252,CUSTOMS!$E$3:$N$1811,8,FALSE))</f>
        <v>美元</v>
      </c>
      <c r="Z252" s="18" t="str">
        <f>IF(R252="","",VLOOKUP(R252,CUSTOMS!$E$3:$N$1811,9,FALSE))</f>
        <v>中国</v>
      </c>
      <c r="AA252" s="18" t="str">
        <f>IF(R252="","",VLOOKUP(R252,CUSTOMS!$E$3:$N$1811,10,FALSE))</f>
        <v>美国</v>
      </c>
      <c r="AB252" s="32">
        <f>IF(R252="","",VLOOKUP(G252,WMS!$E$3:$T$1104,15,FALSE))</f>
        <v>0.05</v>
      </c>
      <c r="AC252" s="32">
        <f t="shared" si="55"/>
        <v>5.4</v>
      </c>
      <c r="AD252" s="32" t="str">
        <f>IF(S252="","",VLOOKUP(S252,海关监管条件!$A$1:$B$3000,2,FALSE))</f>
        <v>无</v>
      </c>
    </row>
    <row r="253" spans="1:30">
      <c r="A253" s="2">
        <v>43630</v>
      </c>
      <c r="B253" s="2">
        <v>43633</v>
      </c>
      <c r="C253" s="2" t="s">
        <v>4987</v>
      </c>
      <c r="D253" s="19" t="s">
        <v>676</v>
      </c>
      <c r="E253" s="19" t="s">
        <v>3686</v>
      </c>
      <c r="F253" s="19">
        <v>42495291</v>
      </c>
      <c r="G253" s="17" t="str">
        <f t="shared" si="49"/>
        <v>KG-ARI-1812-00048-01101/42495291</v>
      </c>
      <c r="H253" s="18">
        <f>IF(G253="","",VLOOKUP(G253,WMS!$E$3:$Q$1104,7,FALSE))</f>
        <v>12</v>
      </c>
      <c r="I253" s="18">
        <f>IF(G253="","",VLOOKUP(G253,WMS!$E$3:$Q$1104,8,FALSE))</f>
        <v>0.85</v>
      </c>
      <c r="J253" s="18">
        <f>IF(G253="","",VLOOKUP(G253,WMS!$E$3:$Q$1104,13,FALSE))</f>
        <v>0.008</v>
      </c>
      <c r="K253" s="25" t="b">
        <f t="shared" si="50"/>
        <v>1</v>
      </c>
      <c r="L253" s="7">
        <v>2</v>
      </c>
      <c r="M253" s="26">
        <f>IF(G253="","",VLOOKUP(G253,WMS!$E$3:$U$1104,7,0)*L253)</f>
        <v>24</v>
      </c>
      <c r="N253" s="27" t="str">
        <f>IF(G253="","",VLOOKUP(G253,WMS!$E$3:$U$1104,17,0))</f>
        <v>A32-203</v>
      </c>
      <c r="O253" s="28">
        <f t="shared" si="51"/>
        <v>1.7</v>
      </c>
      <c r="P253" s="28">
        <f t="shared" si="52"/>
        <v>0.016</v>
      </c>
      <c r="Q253" s="25" t="str">
        <f>IF(G253="","",VLOOKUP(G253,WMS!$E$3:$G$1104,2,FALSE))</f>
        <v>KAS19010903</v>
      </c>
      <c r="R253" s="25" t="str">
        <f>IF(G253="","",VLOOKUP(G253,WMS!$E$3:$G$1104,3,FALSE))</f>
        <v>KAS1901090304</v>
      </c>
      <c r="S253" s="17" t="str">
        <f>IF(R253="","",VLOOKUP(R253,CUSTOMS!$E$3:$N$1811,2,FALSE))</f>
        <v>8544421900</v>
      </c>
      <c r="T253" s="17" t="str">
        <f>IF(R253="","",VLOOKUP(R253,CUSTOMS!$E$3:$N$1811,3,FALSE))</f>
        <v>连接线</v>
      </c>
      <c r="U253" s="18">
        <f t="shared" si="53"/>
        <v>1</v>
      </c>
      <c r="V253" s="18" t="str">
        <f>IF(R253="","",VLOOKUP(R253,CUSTOMS!$E$3:$N$796,5,FALSE))</f>
        <v>千克</v>
      </c>
      <c r="W253" s="32">
        <f>IF(R253="","",VLOOKUP(R253,CUSTOMS!$E$3:$N$1811,6,FALSE))</f>
        <v>80.64</v>
      </c>
      <c r="X253" s="32">
        <f t="shared" si="54"/>
        <v>80.6400000000001</v>
      </c>
      <c r="Y253" s="18" t="str">
        <f>IF(R253="","",VLOOKUP(R253,CUSTOMS!$E$3:$N$1811,8,FALSE))</f>
        <v>美元</v>
      </c>
      <c r="Z253" s="18" t="str">
        <f>IF(R253="","",VLOOKUP(R253,CUSTOMS!$E$3:$N$1811,9,FALSE))</f>
        <v>中国</v>
      </c>
      <c r="AA253" s="18" t="str">
        <f>IF(R253="","",VLOOKUP(R253,CUSTOMS!$E$3:$N$1811,10,FALSE))</f>
        <v>美国</v>
      </c>
      <c r="AB253" s="32">
        <f>IF(R253="","",VLOOKUP(G253,WMS!$E$3:$T$1104,15,FALSE))</f>
        <v>0.0416666666666667</v>
      </c>
      <c r="AC253" s="32">
        <f t="shared" si="55"/>
        <v>1</v>
      </c>
      <c r="AD253" s="32" t="str">
        <f>IF(S253="","",VLOOKUP(S253,海关监管条件!$A$1:$B$3000,2,FALSE))</f>
        <v>无 </v>
      </c>
    </row>
    <row r="254" spans="1:30">
      <c r="A254" s="2">
        <v>43630</v>
      </c>
      <c r="B254" s="2">
        <v>43633</v>
      </c>
      <c r="C254" s="2" t="s">
        <v>4987</v>
      </c>
      <c r="D254" s="19" t="s">
        <v>676</v>
      </c>
      <c r="E254" s="19" t="s">
        <v>3686</v>
      </c>
      <c r="F254" s="19">
        <v>42604419</v>
      </c>
      <c r="G254" s="17" t="str">
        <f t="shared" si="49"/>
        <v>KG-ARI-1812-00048-01101/42604419</v>
      </c>
      <c r="H254" s="18">
        <f>IF(G254="","",VLOOKUP(G254,WMS!$E$3:$Q$1104,7,FALSE))</f>
        <v>12</v>
      </c>
      <c r="I254" s="18">
        <f>IF(G254="","",VLOOKUP(G254,WMS!$E$3:$Q$1104,8,FALSE))</f>
        <v>0.7</v>
      </c>
      <c r="J254" s="18">
        <f>IF(G254="","",VLOOKUP(G254,WMS!$E$3:$Q$1104,13,FALSE))</f>
        <v>0.007</v>
      </c>
      <c r="K254" s="25" t="b">
        <f t="shared" si="50"/>
        <v>1</v>
      </c>
      <c r="L254" s="7">
        <v>3</v>
      </c>
      <c r="M254" s="26">
        <f>IF(G254="","",VLOOKUP(G254,WMS!$E$3:$U$1104,7,0)*L254)</f>
        <v>36</v>
      </c>
      <c r="N254" s="27" t="str">
        <f>IF(G254="","",VLOOKUP(G254,WMS!$E$3:$U$1104,17,0))</f>
        <v>B72</v>
      </c>
      <c r="O254" s="28">
        <f t="shared" si="51"/>
        <v>2.1</v>
      </c>
      <c r="P254" s="28">
        <f t="shared" si="52"/>
        <v>0.021</v>
      </c>
      <c r="Q254" s="25" t="str">
        <f>IF(G254="","",VLOOKUP(G254,WMS!$E$3:$G$1104,2,FALSE))</f>
        <v>KAS19010906</v>
      </c>
      <c r="R254" s="25" t="str">
        <f>IF(G254="","",VLOOKUP(G254,WMS!$E$3:$G$1104,3,FALSE))</f>
        <v>KAS1901090610</v>
      </c>
      <c r="S254" s="17" t="str">
        <f>IF(R254="","",VLOOKUP(R254,CUSTOMS!$E$3:$N$1811,2,FALSE))</f>
        <v>8544421900</v>
      </c>
      <c r="T254" s="17" t="str">
        <f>IF(R254="","",VLOOKUP(R254,CUSTOMS!$E$3:$N$1811,3,FALSE))</f>
        <v>连接线</v>
      </c>
      <c r="U254" s="18">
        <f t="shared" si="53"/>
        <v>1.8</v>
      </c>
      <c r="V254" s="18" t="str">
        <f>IF(R254="","",VLOOKUP(R254,CUSTOMS!$E$3:$N$796,5,FALSE))</f>
        <v>千克</v>
      </c>
      <c r="W254" s="32">
        <f>IF(R254="","",VLOOKUP(R254,CUSTOMS!$E$3:$N$1811,6,FALSE))</f>
        <v>10</v>
      </c>
      <c r="X254" s="32">
        <f t="shared" si="54"/>
        <v>18</v>
      </c>
      <c r="Y254" s="18" t="str">
        <f>IF(R254="","",VLOOKUP(R254,CUSTOMS!$E$3:$N$1811,8,FALSE))</f>
        <v>港币</v>
      </c>
      <c r="Z254" s="18" t="str">
        <f>IF(R254="","",VLOOKUP(R254,CUSTOMS!$E$3:$N$1811,9,FALSE))</f>
        <v>中国</v>
      </c>
      <c r="AA254" s="18" t="str">
        <f>IF(R254="","",VLOOKUP(R254,CUSTOMS!$E$3:$N$1811,10,FALSE))</f>
        <v>美国</v>
      </c>
      <c r="AB254" s="32">
        <f>IF(R254="","",VLOOKUP(G254,WMS!$E$3:$T$1104,15,FALSE))</f>
        <v>0.05</v>
      </c>
      <c r="AC254" s="32">
        <f t="shared" si="55"/>
        <v>1.8</v>
      </c>
      <c r="AD254" s="32" t="str">
        <f>IF(S254="","",VLOOKUP(S254,海关监管条件!$A$1:$B$3000,2,FALSE))</f>
        <v>无 </v>
      </c>
    </row>
    <row r="255" spans="1:30">
      <c r="A255" s="2">
        <v>43630</v>
      </c>
      <c r="B255" s="2">
        <v>43633</v>
      </c>
      <c r="C255" s="2" t="s">
        <v>4987</v>
      </c>
      <c r="D255" s="19" t="s">
        <v>676</v>
      </c>
      <c r="E255" s="19" t="s">
        <v>3686</v>
      </c>
      <c r="F255" s="19">
        <v>42604433</v>
      </c>
      <c r="G255" s="17" t="str">
        <f t="shared" si="49"/>
        <v>KG-ARI-1812-00048-01101/42604433</v>
      </c>
      <c r="H255" s="18">
        <f>IF(G255="","",VLOOKUP(G255,WMS!$E$3:$Q$1104,7,FALSE))</f>
        <v>12</v>
      </c>
      <c r="I255" s="18">
        <f>IF(G255="","",VLOOKUP(G255,WMS!$E$3:$Q$1104,8,FALSE))</f>
        <v>1.2</v>
      </c>
      <c r="J255" s="18">
        <f>IF(G255="","",VLOOKUP(G255,WMS!$E$3:$Q$1104,13,FALSE))</f>
        <v>0.009</v>
      </c>
      <c r="K255" s="25" t="b">
        <f t="shared" si="50"/>
        <v>1</v>
      </c>
      <c r="L255" s="7">
        <v>1</v>
      </c>
      <c r="M255" s="26">
        <f>IF(G255="","",VLOOKUP(G255,WMS!$E$3:$U$1104,7,0)*L255)</f>
        <v>12</v>
      </c>
      <c r="N255" s="27" t="str">
        <f>IF(G255="","",VLOOKUP(G255,WMS!$E$3:$U$1104,17,0))</f>
        <v>B72</v>
      </c>
      <c r="O255" s="28">
        <f t="shared" si="51"/>
        <v>1.2</v>
      </c>
      <c r="P255" s="28">
        <f t="shared" si="52"/>
        <v>0.009</v>
      </c>
      <c r="Q255" s="25" t="str">
        <f>IF(G255="","",VLOOKUP(G255,WMS!$E$3:$G$1104,2,FALSE))</f>
        <v>KAS19010906</v>
      </c>
      <c r="R255" s="25" t="str">
        <f>IF(G255="","",VLOOKUP(G255,WMS!$E$3:$G$1104,3,FALSE))</f>
        <v>KAS1901090607</v>
      </c>
      <c r="S255" s="17" t="str">
        <f>IF(R255="","",VLOOKUP(R255,CUSTOMS!$E$3:$N$1811,2,FALSE))</f>
        <v>8544421900</v>
      </c>
      <c r="T255" s="17" t="str">
        <f>IF(R255="","",VLOOKUP(R255,CUSTOMS!$E$3:$N$1811,3,FALSE))</f>
        <v>连接线</v>
      </c>
      <c r="U255" s="18">
        <f t="shared" si="53"/>
        <v>1.16666666666667</v>
      </c>
      <c r="V255" s="18" t="str">
        <f>IF(R255="","",VLOOKUP(R255,CUSTOMS!$E$3:$N$796,5,FALSE))</f>
        <v>千克</v>
      </c>
      <c r="W255" s="32">
        <f>IF(R255="","",VLOOKUP(R255,CUSTOMS!$E$3:$N$1811,6,FALSE))</f>
        <v>10</v>
      </c>
      <c r="X255" s="32">
        <f t="shared" si="54"/>
        <v>11.6666666666667</v>
      </c>
      <c r="Y255" s="18" t="str">
        <f>IF(R255="","",VLOOKUP(R255,CUSTOMS!$E$3:$N$1811,8,FALSE))</f>
        <v>港币</v>
      </c>
      <c r="Z255" s="18" t="str">
        <f>IF(R255="","",VLOOKUP(R255,CUSTOMS!$E$3:$N$1811,9,FALSE))</f>
        <v>中国</v>
      </c>
      <c r="AA255" s="18" t="str">
        <f>IF(R255="","",VLOOKUP(R255,CUSTOMS!$E$3:$N$1811,10,FALSE))</f>
        <v>美国</v>
      </c>
      <c r="AB255" s="32">
        <f>IF(R255="","",VLOOKUP(G255,WMS!$E$3:$T$1104,15,FALSE))</f>
        <v>0.0972222222222222</v>
      </c>
      <c r="AC255" s="32">
        <f t="shared" si="55"/>
        <v>1.16666666666667</v>
      </c>
      <c r="AD255" s="32" t="str">
        <f>IF(S255="","",VLOOKUP(S255,海关监管条件!$A$1:$B$3000,2,FALSE))</f>
        <v>无 </v>
      </c>
    </row>
    <row r="256" spans="1:30">
      <c r="A256" s="2">
        <v>43630</v>
      </c>
      <c r="B256" s="2">
        <v>43633</v>
      </c>
      <c r="C256" s="2" t="s">
        <v>4987</v>
      </c>
      <c r="D256" s="3" t="s">
        <v>818</v>
      </c>
      <c r="E256" s="3" t="s">
        <v>3760</v>
      </c>
      <c r="F256" s="3">
        <v>42171416</v>
      </c>
      <c r="G256" s="17" t="str">
        <f t="shared" si="49"/>
        <v>KG-ARI-1812-00048-01201/42171416</v>
      </c>
      <c r="H256" s="18">
        <f>IF(G256="","",VLOOKUP(G256,WMS!$E$3:$Q$1104,7,FALSE))</f>
        <v>6</v>
      </c>
      <c r="I256" s="18">
        <f>IF(G256="","",VLOOKUP(G256,WMS!$E$3:$Q$1104,8,FALSE))</f>
        <v>1.4</v>
      </c>
      <c r="J256" s="18">
        <f>IF(G256="","",VLOOKUP(G256,WMS!$E$3:$Q$1104,13,FALSE))</f>
        <v>0.024</v>
      </c>
      <c r="K256" s="25" t="b">
        <f t="shared" si="50"/>
        <v>1</v>
      </c>
      <c r="L256" s="7">
        <v>4</v>
      </c>
      <c r="M256" s="26">
        <f>IF(G256="","",VLOOKUP(G256,WMS!$E$3:$U$1104,7,0)*L256)</f>
        <v>24</v>
      </c>
      <c r="N256" s="27" t="str">
        <f>IF(G256="","",VLOOKUP(G256,WMS!$E$3:$U$1104,17,0))</f>
        <v>A42-301</v>
      </c>
      <c r="O256" s="28">
        <f t="shared" si="51"/>
        <v>5.6</v>
      </c>
      <c r="P256" s="28">
        <f t="shared" si="52"/>
        <v>0.096</v>
      </c>
      <c r="Q256" s="25" t="str">
        <f>IF(G256="","",VLOOKUP(G256,WMS!$E$3:$G$1104,2,FALSE))</f>
        <v>KAS19012603</v>
      </c>
      <c r="R256" s="25" t="str">
        <f>IF(G256="","",VLOOKUP(G256,WMS!$E$3:$G$1104,3,FALSE))</f>
        <v>KAS1901260302</v>
      </c>
      <c r="S256" s="17" t="str">
        <f>IF(R256="","",VLOOKUP(R256,CUSTOMS!$E$3:$N$1811,2,FALSE))</f>
        <v>8518300000</v>
      </c>
      <c r="T256" s="17" t="str">
        <f>IF(R256="","",VLOOKUP(R256,CUSTOMS!$E$3:$N$1811,3,FALSE))</f>
        <v>耳机</v>
      </c>
      <c r="U256" s="18">
        <f t="shared" si="53"/>
        <v>24</v>
      </c>
      <c r="V256" s="18" t="str">
        <f>IF(R256="","",VLOOKUP(R256,CUSTOMS!$E$3:$N$796,5,FALSE))</f>
        <v>个</v>
      </c>
      <c r="W256" s="32">
        <f>IF(R256="","",VLOOKUP(R256,CUSTOMS!$E$3:$N$1811,6,FALSE))</f>
        <v>2.93094339622641</v>
      </c>
      <c r="X256" s="32">
        <f t="shared" si="54"/>
        <v>70.3426415094338</v>
      </c>
      <c r="Y256" s="18" t="str">
        <f>IF(R256="","",VLOOKUP(R256,CUSTOMS!$E$3:$N$1811,8,FALSE))</f>
        <v>美元</v>
      </c>
      <c r="Z256" s="18" t="str">
        <f>IF(R256="","",VLOOKUP(R256,CUSTOMS!$E$3:$N$1811,9,FALSE))</f>
        <v>中国</v>
      </c>
      <c r="AA256" s="18" t="str">
        <f>IF(R256="","",VLOOKUP(R256,CUSTOMS!$E$3:$N$1811,10,FALSE))</f>
        <v>美国</v>
      </c>
      <c r="AB256" s="32">
        <f>IF(R256="","",VLOOKUP(G256,WMS!$E$3:$T$1104,15,FALSE))</f>
        <v>0.21</v>
      </c>
      <c r="AC256" s="32">
        <f t="shared" si="55"/>
        <v>5.04</v>
      </c>
      <c r="AD256" s="32" t="str">
        <f>IF(S256="","",VLOOKUP(S256,海关监管条件!$A$1:$B$3000,2,FALSE))</f>
        <v>无 </v>
      </c>
    </row>
    <row r="257" spans="1:30">
      <c r="A257" s="2">
        <v>43630</v>
      </c>
      <c r="B257" s="2">
        <v>43633</v>
      </c>
      <c r="C257" s="2" t="s">
        <v>4987</v>
      </c>
      <c r="D257" s="3" t="s">
        <v>818</v>
      </c>
      <c r="E257" s="3" t="s">
        <v>3760</v>
      </c>
      <c r="F257" s="3" t="s">
        <v>4988</v>
      </c>
      <c r="G257" s="17" t="str">
        <f t="shared" si="49"/>
        <v>KG-ARI-1812-00048-01201/42605522</v>
      </c>
      <c r="H257" s="18">
        <f>IF(G257="","",VLOOKUP(G257,WMS!$E$3:$Q$1104,7,FALSE))</f>
        <v>6</v>
      </c>
      <c r="I257" s="18">
        <f>IF(G257="","",VLOOKUP(G257,WMS!$E$3:$Q$1104,8,FALSE))</f>
        <v>1.7</v>
      </c>
      <c r="J257" s="18">
        <f>IF(G257="","",VLOOKUP(G257,WMS!$E$3:$Q$1104,13,FALSE))</f>
        <v>0.028</v>
      </c>
      <c r="K257" s="25" t="b">
        <f t="shared" si="50"/>
        <v>1</v>
      </c>
      <c r="L257" s="7">
        <v>6</v>
      </c>
      <c r="M257" s="26">
        <f>IF(G257="","",VLOOKUP(G257,WMS!$E$3:$U$1104,7,0)*L257)</f>
        <v>36</v>
      </c>
      <c r="N257" s="27" t="str">
        <f>IF(G257="","",VLOOKUP(G257,WMS!$E$3:$U$1104,17,0))</f>
        <v>A42-301</v>
      </c>
      <c r="O257" s="28">
        <f t="shared" si="51"/>
        <v>10.2</v>
      </c>
      <c r="P257" s="28">
        <f t="shared" si="52"/>
        <v>0.168</v>
      </c>
      <c r="Q257" s="25" t="str">
        <f>IF(G257="","",VLOOKUP(G257,WMS!$E$3:$G$1104,2,FALSE))</f>
        <v>KAS19012603</v>
      </c>
      <c r="R257" s="25" t="str">
        <f>IF(G257="","",VLOOKUP(G257,WMS!$E$3:$G$1104,3,FALSE))</f>
        <v>KAS1901260302</v>
      </c>
      <c r="S257" s="17" t="str">
        <f>IF(R257="","",VLOOKUP(R257,CUSTOMS!$E$3:$N$1811,2,FALSE))</f>
        <v>8518300000</v>
      </c>
      <c r="T257" s="17" t="str">
        <f>IF(R257="","",VLOOKUP(R257,CUSTOMS!$E$3:$N$1811,3,FALSE))</f>
        <v>耳机</v>
      </c>
      <c r="U257" s="18">
        <f t="shared" si="53"/>
        <v>36</v>
      </c>
      <c r="V257" s="18" t="str">
        <f>IF(R257="","",VLOOKUP(R257,CUSTOMS!$E$3:$N$796,5,FALSE))</f>
        <v>个</v>
      </c>
      <c r="W257" s="32">
        <f>IF(R257="","",VLOOKUP(R257,CUSTOMS!$E$3:$N$1811,6,FALSE))</f>
        <v>2.93094339622641</v>
      </c>
      <c r="X257" s="32">
        <f t="shared" si="54"/>
        <v>105.513962264151</v>
      </c>
      <c r="Y257" s="18" t="str">
        <f>IF(R257="","",VLOOKUP(R257,CUSTOMS!$E$3:$N$1811,8,FALSE))</f>
        <v>美元</v>
      </c>
      <c r="Z257" s="18" t="str">
        <f>IF(R257="","",VLOOKUP(R257,CUSTOMS!$E$3:$N$1811,9,FALSE))</f>
        <v>中国</v>
      </c>
      <c r="AA257" s="18" t="str">
        <f>IF(R257="","",VLOOKUP(R257,CUSTOMS!$E$3:$N$1811,10,FALSE))</f>
        <v>美国</v>
      </c>
      <c r="AB257" s="32">
        <f>IF(R257="","",VLOOKUP(G257,WMS!$E$3:$T$1104,15,FALSE))</f>
        <v>0.21</v>
      </c>
      <c r="AC257" s="32">
        <f t="shared" si="55"/>
        <v>7.56</v>
      </c>
      <c r="AD257" s="32" t="str">
        <f>IF(S257="","",VLOOKUP(S257,海关监管条件!$A$1:$B$3000,2,FALSE))</f>
        <v>无 </v>
      </c>
    </row>
    <row r="258" spans="1:30">
      <c r="A258" s="2">
        <v>43630</v>
      </c>
      <c r="B258" s="2">
        <v>43633</v>
      </c>
      <c r="C258" s="2" t="s">
        <v>4987</v>
      </c>
      <c r="D258" s="3" t="s">
        <v>3646</v>
      </c>
      <c r="E258" s="3" t="s">
        <v>3647</v>
      </c>
      <c r="F258" s="3" t="s">
        <v>3289</v>
      </c>
      <c r="G258" s="17" t="str">
        <f t="shared" si="49"/>
        <v>KG-ARI-1812-00048-01221/41799956</v>
      </c>
      <c r="H258" s="18">
        <f>IF(G258="","",VLOOKUP(G258,WMS!$E$3:$Q$1104,7,FALSE))</f>
        <v>4</v>
      </c>
      <c r="I258" s="18">
        <f>IF(G258="","",VLOOKUP(G258,WMS!$E$3:$Q$1104,8,FALSE))</f>
        <v>13.7</v>
      </c>
      <c r="J258" s="18">
        <f>IF(G258="","",VLOOKUP(G258,WMS!$E$3:$Q$1104,13,FALSE))</f>
        <v>0.088</v>
      </c>
      <c r="K258" s="25" t="b">
        <f t="shared" si="50"/>
        <v>1</v>
      </c>
      <c r="L258" s="7">
        <v>5</v>
      </c>
      <c r="M258" s="26">
        <f>IF(G258="","",VLOOKUP(G258,WMS!$E$3:$U$1104,7,0)*L258)</f>
        <v>20</v>
      </c>
      <c r="N258" s="27" t="str">
        <f>IF(G258="","",VLOOKUP(G258,WMS!$E$3:$U$1104,17,0))</f>
        <v>A22-204</v>
      </c>
      <c r="O258" s="28">
        <f t="shared" si="51"/>
        <v>68.5</v>
      </c>
      <c r="P258" s="28">
        <f t="shared" si="52"/>
        <v>0.44</v>
      </c>
      <c r="Q258" s="25" t="str">
        <f>IF(G258="","",VLOOKUP(G258,WMS!$E$3:$G$1104,2,FALSE))</f>
        <v>KAS18122401</v>
      </c>
      <c r="R258" s="25" t="str">
        <f>IF(G258="","",VLOOKUP(G258,WMS!$E$3:$G$1104,3,FALSE))</f>
        <v>KAS1812240101</v>
      </c>
      <c r="S258" s="17" t="str">
        <f>IF(R258="","",VLOOKUP(R258,CUSTOMS!$E$3:$N$1811,2,FALSE))</f>
        <v>9403200000</v>
      </c>
      <c r="T258" s="17" t="str">
        <f>IF(R258="","",VLOOKUP(R258,CUSTOMS!$E$3:$N$1811,3,FALSE))</f>
        <v>熨衣板</v>
      </c>
      <c r="U258" s="18">
        <f t="shared" si="53"/>
        <v>20</v>
      </c>
      <c r="V258" s="18" t="str">
        <f>IF(R258="","",VLOOKUP(R258,CUSTOMS!$E$3:$N$796,5,FALSE))</f>
        <v>个</v>
      </c>
      <c r="W258" s="32">
        <f>IF(R258="","",VLOOKUP(R258,CUSTOMS!$E$3:$N$1811,6,FALSE))</f>
        <v>5.82</v>
      </c>
      <c r="X258" s="32">
        <f t="shared" si="54"/>
        <v>116.4</v>
      </c>
      <c r="Y258" s="18" t="str">
        <f>IF(R258="","",VLOOKUP(R258,CUSTOMS!$E$3:$N$1811,8,FALSE))</f>
        <v>美元</v>
      </c>
      <c r="Z258" s="18" t="str">
        <f>IF(R258="","",VLOOKUP(R258,CUSTOMS!$E$3:$N$1811,9,FALSE))</f>
        <v>中国</v>
      </c>
      <c r="AA258" s="18" t="str">
        <f>IF(R258="","",VLOOKUP(R258,CUSTOMS!$E$3:$N$1811,10,FALSE))</f>
        <v>美国</v>
      </c>
      <c r="AB258" s="32">
        <f>IF(R258="","",VLOOKUP(G258,WMS!$E$3:$T$1104,15,FALSE))</f>
        <v>3.2</v>
      </c>
      <c r="AC258" s="32">
        <f t="shared" si="55"/>
        <v>64</v>
      </c>
      <c r="AD258" s="32" t="str">
        <f>IF(S258="","",VLOOKUP(S258,海关监管条件!$A$1:$B$3000,2,FALSE))</f>
        <v>无 </v>
      </c>
    </row>
    <row r="259" spans="1:30">
      <c r="A259" s="2">
        <v>43630</v>
      </c>
      <c r="B259" s="2">
        <v>43633</v>
      </c>
      <c r="C259" s="2" t="s">
        <v>4987</v>
      </c>
      <c r="D259" s="3" t="s">
        <v>3646</v>
      </c>
      <c r="E259" s="3" t="s">
        <v>3647</v>
      </c>
      <c r="F259" s="3" t="s">
        <v>3293</v>
      </c>
      <c r="G259" s="17" t="str">
        <f t="shared" si="49"/>
        <v>KG-ARI-1812-00048-01221/42269076</v>
      </c>
      <c r="H259" s="18">
        <f>IF(G259="","",VLOOKUP(G259,WMS!$E$3:$Q$1104,7,FALSE))</f>
        <v>4</v>
      </c>
      <c r="I259" s="18">
        <f>IF(G259="","",VLOOKUP(G259,WMS!$E$3:$Q$1104,8,FALSE))</f>
        <v>11.5</v>
      </c>
      <c r="J259" s="18">
        <f>IF(G259="","",VLOOKUP(G259,WMS!$E$3:$Q$1104,13,FALSE))</f>
        <v>0.119</v>
      </c>
      <c r="K259" s="25" t="b">
        <f t="shared" si="50"/>
        <v>1</v>
      </c>
      <c r="L259" s="7">
        <v>5</v>
      </c>
      <c r="M259" s="26">
        <f>IF(G259="","",VLOOKUP(G259,WMS!$E$3:$U$1104,7,0)*L259)</f>
        <v>20</v>
      </c>
      <c r="N259" s="27" t="str">
        <f>IF(G259="","",VLOOKUP(G259,WMS!$E$3:$U$1104,17,0))</f>
        <v>A22-304</v>
      </c>
      <c r="O259" s="28">
        <f t="shared" si="51"/>
        <v>57.5</v>
      </c>
      <c r="P259" s="28">
        <f t="shared" si="52"/>
        <v>0.595</v>
      </c>
      <c r="Q259" s="25" t="str">
        <f>IF(G259="","",VLOOKUP(G259,WMS!$E$3:$G$1104,2,FALSE))</f>
        <v>KAS18122403</v>
      </c>
      <c r="R259" s="25" t="str">
        <f>IF(G259="","",VLOOKUP(G259,WMS!$E$3:$G$1104,3,FALSE))</f>
        <v>KAS1812240301</v>
      </c>
      <c r="S259" s="17" t="str">
        <f>IF(R259="","",VLOOKUP(R259,CUSTOMS!$E$3:$N$1811,2,FALSE))</f>
        <v>9403200000</v>
      </c>
      <c r="T259" s="17" t="str">
        <f>IF(R259="","",VLOOKUP(R259,CUSTOMS!$E$3:$N$1811,3,FALSE))</f>
        <v>铁制家用落地晒架</v>
      </c>
      <c r="U259" s="18">
        <f t="shared" si="53"/>
        <v>20</v>
      </c>
      <c r="V259" s="18" t="str">
        <f>IF(R259="","",VLOOKUP(R259,CUSTOMS!$E$3:$N$796,5,FALSE))</f>
        <v>件</v>
      </c>
      <c r="W259" s="32">
        <f>IF(R259="","",VLOOKUP(R259,CUSTOMS!$E$3:$N$1811,6,FALSE))</f>
        <v>4.82</v>
      </c>
      <c r="X259" s="32">
        <f t="shared" si="54"/>
        <v>96.4</v>
      </c>
      <c r="Y259" s="18" t="str">
        <f>IF(R259="","",VLOOKUP(R259,CUSTOMS!$E$3:$N$1811,8,FALSE))</f>
        <v>美元</v>
      </c>
      <c r="Z259" s="18" t="str">
        <f>IF(R259="","",VLOOKUP(R259,CUSTOMS!$E$3:$N$1811,9,FALSE))</f>
        <v>中国</v>
      </c>
      <c r="AA259" s="18" t="str">
        <f>IF(R259="","",VLOOKUP(R259,CUSTOMS!$E$3:$N$1811,10,FALSE))</f>
        <v>美国</v>
      </c>
      <c r="AB259" s="32">
        <f>IF(R259="","",VLOOKUP(G259,WMS!$E$3:$T$1104,15,FALSE))</f>
        <v>2.5125</v>
      </c>
      <c r="AC259" s="32">
        <f t="shared" si="55"/>
        <v>50.25</v>
      </c>
      <c r="AD259" s="32" t="str">
        <f>IF(S259="","",VLOOKUP(S259,海关监管条件!$A$1:$B$3000,2,FALSE))</f>
        <v>无 </v>
      </c>
    </row>
    <row r="260" spans="1:30">
      <c r="A260" s="2">
        <v>43630</v>
      </c>
      <c r="B260" s="2">
        <v>43633</v>
      </c>
      <c r="C260" s="2" t="s">
        <v>4987</v>
      </c>
      <c r="D260" s="3" t="s">
        <v>362</v>
      </c>
      <c r="E260" s="3" t="s">
        <v>3401</v>
      </c>
      <c r="F260" s="3" t="s">
        <v>4989</v>
      </c>
      <c r="G260" s="17" t="str">
        <f t="shared" si="49"/>
        <v>KG-ARI-1812-00048-01223/42464822</v>
      </c>
      <c r="H260" s="18">
        <f>IF(G260="","",VLOOKUP(G260,WMS!$E$3:$Q$1104,7,FALSE))</f>
        <v>15</v>
      </c>
      <c r="I260" s="18">
        <f>IF(G260="","",VLOOKUP(G260,WMS!$E$3:$Q$1104,8,FALSE))</f>
        <v>0.5</v>
      </c>
      <c r="J260" s="18">
        <f>IF(G260="","",VLOOKUP(G260,WMS!$E$3:$Q$1104,13,FALSE))</f>
        <v>0.004</v>
      </c>
      <c r="K260" s="25" t="b">
        <f t="shared" si="50"/>
        <v>1</v>
      </c>
      <c r="L260" s="7">
        <v>1</v>
      </c>
      <c r="M260" s="26">
        <f>IF(G260="","",VLOOKUP(G260,WMS!$E$3:$U$1104,7,0)*L260)</f>
        <v>15</v>
      </c>
      <c r="N260" s="27" t="str">
        <f>IF(G260="","",VLOOKUP(G260,WMS!$E$3:$U$1104,17,0))</f>
        <v>A01-203</v>
      </c>
      <c r="O260" s="28">
        <f t="shared" si="51"/>
        <v>0.5</v>
      </c>
      <c r="P260" s="28">
        <f t="shared" si="52"/>
        <v>0.004</v>
      </c>
      <c r="Q260" s="25" t="str">
        <f>IF(G260="","",VLOOKUP(G260,WMS!$E$3:$G$1104,2,FALSE))</f>
        <v>KAS18112801</v>
      </c>
      <c r="R260" s="25" t="str">
        <f>IF(G260="","",VLOOKUP(G260,WMS!$E$3:$G$1104,3,FALSE))</f>
        <v>KAS1811280101</v>
      </c>
      <c r="S260" s="17" t="str">
        <f>IF(R260="","",VLOOKUP(R260,CUSTOMS!$E$3:$N$1811,2,FALSE))</f>
        <v>3926909090</v>
      </c>
      <c r="T260" s="17" t="str">
        <f>IF(R260="","",VLOOKUP(R260,CUSTOMS!$E$3:$N$1811,3,FALSE))</f>
        <v>塑胶手机保护壳</v>
      </c>
      <c r="U260" s="18">
        <f t="shared" si="53"/>
        <v>15</v>
      </c>
      <c r="V260" s="18" t="str">
        <f>IF(R260="","",VLOOKUP(R260,CUSTOMS!$E$3:$N$796,5,FALSE))</f>
        <v>个</v>
      </c>
      <c r="W260" s="32">
        <f>IF(R260="","",VLOOKUP(R260,CUSTOMS!$E$3:$N$1811,6,FALSE))</f>
        <v>1.5647</v>
      </c>
      <c r="X260" s="32">
        <f t="shared" si="54"/>
        <v>23.4705</v>
      </c>
      <c r="Y260" s="18" t="str">
        <f>IF(R260="","",VLOOKUP(R260,CUSTOMS!$E$3:$N$1811,8,FALSE))</f>
        <v>美元</v>
      </c>
      <c r="Z260" s="18" t="str">
        <f>IF(R260="","",VLOOKUP(R260,CUSTOMS!$E$3:$N$1811,9,FALSE))</f>
        <v>中国</v>
      </c>
      <c r="AA260" s="18" t="str">
        <f>IF(R260="","",VLOOKUP(R260,CUSTOMS!$E$3:$N$1811,10,FALSE))</f>
        <v>美国</v>
      </c>
      <c r="AB260" s="32">
        <f>IF(R260="","",VLOOKUP(G260,WMS!$E$3:$T$1104,15,FALSE))</f>
        <v>0.0266666666666667</v>
      </c>
      <c r="AC260" s="32">
        <f t="shared" si="55"/>
        <v>0.4</v>
      </c>
      <c r="AD260" s="32" t="str">
        <f>IF(S260="","",VLOOKUP(S260,海关监管条件!$A$1:$B$3000,2,FALSE))</f>
        <v>无</v>
      </c>
    </row>
    <row r="261" spans="1:30">
      <c r="A261" s="2">
        <v>43630</v>
      </c>
      <c r="B261" s="2">
        <v>43633</v>
      </c>
      <c r="C261" s="2" t="s">
        <v>4987</v>
      </c>
      <c r="D261" s="35" t="s">
        <v>1015</v>
      </c>
      <c r="E261" s="35" t="s">
        <v>3871</v>
      </c>
      <c r="F261" s="35" t="s">
        <v>3872</v>
      </c>
      <c r="G261" s="17" t="str">
        <f t="shared" si="49"/>
        <v>KG-ARI-1903-00107-02381/42512233A</v>
      </c>
      <c r="H261" s="18">
        <f>IF(G261="","",VLOOKUP(G261,WMS!$E$3:$Q$1104,7,FALSE))</f>
        <v>4</v>
      </c>
      <c r="I261" s="18">
        <f>IF(G261="","",VLOOKUP(G261,WMS!$E$3:$Q$1104,8,FALSE))</f>
        <v>5.03</v>
      </c>
      <c r="J261" s="18">
        <f>IF(G261="","",VLOOKUP(G261,WMS!$E$3:$Q$1104,13,FALSE))</f>
        <v>0.101</v>
      </c>
      <c r="K261" s="25" t="b">
        <f t="shared" si="50"/>
        <v>1</v>
      </c>
      <c r="L261" s="7">
        <v>8</v>
      </c>
      <c r="M261" s="26">
        <f>IF(G261="","",VLOOKUP(G261,WMS!$E$3:$U$1104,7,0)*L261)</f>
        <v>32</v>
      </c>
      <c r="N261" s="27" t="str">
        <f>IF(G261="","",VLOOKUP(G261,WMS!$E$3:$U$1104,17,0))</f>
        <v>A26-104</v>
      </c>
      <c r="O261" s="28">
        <f t="shared" si="51"/>
        <v>40.24</v>
      </c>
      <c r="P261" s="28">
        <f t="shared" si="52"/>
        <v>0.808</v>
      </c>
      <c r="Q261" s="25" t="str">
        <f>IF(G261="","",VLOOKUP(G261,WMS!$E$3:$G$1104,2,FALSE))</f>
        <v>KAS19041613</v>
      </c>
      <c r="R261" s="25" t="str">
        <f>IF(G261="","",VLOOKUP(G261,WMS!$E$3:$G$1104,3,FALSE))</f>
        <v>KAS1904161302</v>
      </c>
      <c r="S261" s="17" t="str">
        <f>IF(R261="","",VLOOKUP(R261,CUSTOMS!$E$3:$N$1811,2,FALSE))</f>
        <v>4202920000</v>
      </c>
      <c r="T261" s="17" t="str">
        <f>IF(R261="","",VLOOKUP(R261,CUSTOMS!$E$3:$N$1811,3,FALSE))</f>
        <v>冰包</v>
      </c>
      <c r="U261" s="18">
        <f t="shared" si="53"/>
        <v>32</v>
      </c>
      <c r="V261" s="18" t="str">
        <f>IF(R261="","",VLOOKUP(R261,CUSTOMS!$E$3:$N$796,5,FALSE))</f>
        <v>个</v>
      </c>
      <c r="W261" s="32">
        <f>IF(R261="","",VLOOKUP(R261,CUSTOMS!$E$3:$N$1811,6,FALSE))</f>
        <v>4.06</v>
      </c>
      <c r="X261" s="32">
        <f t="shared" si="54"/>
        <v>129.92</v>
      </c>
      <c r="Y261" s="18" t="str">
        <f>IF(R261="","",VLOOKUP(R261,CUSTOMS!$E$3:$N$1811,8,FALSE))</f>
        <v>美元</v>
      </c>
      <c r="Z261" s="18" t="str">
        <f>IF(R261="","",VLOOKUP(R261,CUSTOMS!$E$3:$N$1811,9,FALSE))</f>
        <v>中国</v>
      </c>
      <c r="AA261" s="18" t="str">
        <f>IF(R261="","",VLOOKUP(R261,CUSTOMS!$E$3:$N$1811,10,FALSE))</f>
        <v>美国</v>
      </c>
      <c r="AB261" s="32">
        <f>IF(R261="","",VLOOKUP(G261,WMS!$E$3:$T$1104,15,FALSE))</f>
        <v>0.54</v>
      </c>
      <c r="AC261" s="32">
        <f t="shared" si="55"/>
        <v>17.28</v>
      </c>
      <c r="AD261" s="32" t="str">
        <f>IF(S261="","",VLOOKUP(S261,海关监管条件!$A$1:$B$3000,2,FALSE))</f>
        <v>无 </v>
      </c>
    </row>
    <row r="262" spans="1:30">
      <c r="A262" s="2">
        <v>43630</v>
      </c>
      <c r="B262" s="2">
        <v>43633</v>
      </c>
      <c r="C262" s="2" t="s">
        <v>4987</v>
      </c>
      <c r="D262" s="35" t="s">
        <v>1015</v>
      </c>
      <c r="E262" s="35" t="s">
        <v>3871</v>
      </c>
      <c r="F262" s="35" t="s">
        <v>3873</v>
      </c>
      <c r="G262" s="17" t="str">
        <f t="shared" si="49"/>
        <v>KG-ARI-1903-00107-02381/42512233B</v>
      </c>
      <c r="H262" s="18">
        <v>4</v>
      </c>
      <c r="I262" s="18">
        <f>IF(G262="","",VLOOKUP(G262,WMS!$E$3:$Q$1104,8,FALSE))</f>
        <v>0</v>
      </c>
      <c r="J262" s="18" t="str">
        <f>IF(G262="","",VLOOKUP(G262,WMS!$E$3:$Q$1104,13,FALSE))</f>
        <v/>
      </c>
      <c r="K262" s="25" t="e">
        <f t="shared" si="50"/>
        <v>#DIV/0!</v>
      </c>
      <c r="M262" s="26">
        <v>32</v>
      </c>
      <c r="N262" s="27" t="str">
        <f>IF(G262="","",VLOOKUP(G262,WMS!$E$3:$U$1104,17,0))</f>
        <v>A26-104</v>
      </c>
      <c r="O262" s="28" t="str">
        <f t="shared" si="51"/>
        <v/>
      </c>
      <c r="P262" s="28" t="str">
        <f t="shared" si="52"/>
        <v/>
      </c>
      <c r="Q262" s="25" t="str">
        <f>IF(G262="","",VLOOKUP(G262,WMS!$E$3:$G$1104,2,FALSE))</f>
        <v>KAS19041613</v>
      </c>
      <c r="R262" s="25" t="str">
        <f>IF(G262="","",VLOOKUP(G262,WMS!$E$3:$G$1104,3,FALSE))</f>
        <v>KAS1904161303</v>
      </c>
      <c r="S262" s="17" t="str">
        <f>IF(R262="","",VLOOKUP(R262,CUSTOMS!$E$3:$N$1811,2,FALSE))</f>
        <v>3924900000</v>
      </c>
      <c r="T262" s="17" t="str">
        <f>IF(R262="","",VLOOKUP(R262,CUSTOMS!$E$3:$N$1811,3,FALSE))</f>
        <v>塑料盒</v>
      </c>
      <c r="U262" s="18">
        <f t="shared" si="53"/>
        <v>32</v>
      </c>
      <c r="V262" s="18" t="str">
        <f>IF(R262="","",VLOOKUP(R262,CUSTOMS!$E$3:$N$796,5,FALSE))</f>
        <v>个</v>
      </c>
      <c r="W262" s="32">
        <f>IF(R262="","",VLOOKUP(R262,CUSTOMS!$E$3:$N$1811,6,FALSE))</f>
        <v>1.979</v>
      </c>
      <c r="X262" s="32">
        <f t="shared" si="54"/>
        <v>63.328</v>
      </c>
      <c r="Y262" s="18" t="str">
        <f>IF(R262="","",VLOOKUP(R262,CUSTOMS!$E$3:$N$1811,8,FALSE))</f>
        <v>美元</v>
      </c>
      <c r="Z262" s="18" t="str">
        <f>IF(R262="","",VLOOKUP(R262,CUSTOMS!$E$3:$N$1811,9,FALSE))</f>
        <v>中国</v>
      </c>
      <c r="AA262" s="18" t="str">
        <f>IF(R262="","",VLOOKUP(R262,CUSTOMS!$E$3:$N$1811,10,FALSE))</f>
        <v>美国</v>
      </c>
      <c r="AB262" s="32">
        <f>IF(R262="","",VLOOKUP(G262,WMS!$E$3:$T$1104,15,FALSE))</f>
        <v>0.425</v>
      </c>
      <c r="AC262" s="32">
        <f t="shared" si="55"/>
        <v>13.6</v>
      </c>
      <c r="AD262" s="32" t="str">
        <f>IF(S262="","",VLOOKUP(S262,海关监管条件!$A$1:$B$3000,2,FALSE))</f>
        <v>A </v>
      </c>
    </row>
    <row r="263" spans="1:30">
      <c r="A263" s="2">
        <v>43630</v>
      </c>
      <c r="B263" s="2">
        <v>43633</v>
      </c>
      <c r="C263" s="2" t="s">
        <v>4987</v>
      </c>
      <c r="D263" s="3" t="s">
        <v>907</v>
      </c>
      <c r="E263" s="3" t="s">
        <v>3808</v>
      </c>
      <c r="F263" s="3" t="s">
        <v>4990</v>
      </c>
      <c r="G263" s="17" t="str">
        <f t="shared" si="49"/>
        <v>KG-ARI-1903-00107-02384/41401439</v>
      </c>
      <c r="H263" s="18">
        <f>IF(G263="","",VLOOKUP(G263,WMS!$E$3:$Q$1104,7,FALSE))</f>
        <v>12</v>
      </c>
      <c r="I263" s="18">
        <f>IF(G263="","",VLOOKUP(G263,WMS!$E$3:$Q$1104,8,FALSE))</f>
        <v>3.15</v>
      </c>
      <c r="J263" s="18">
        <f>IF(G263="","",VLOOKUP(G263,WMS!$E$3:$Q$1104,13,FALSE))</f>
        <v>0.034</v>
      </c>
      <c r="K263" s="25" t="b">
        <f t="shared" si="50"/>
        <v>1</v>
      </c>
      <c r="L263" s="7">
        <v>5</v>
      </c>
      <c r="M263" s="26">
        <f>IF(G263="","",VLOOKUP(G263,WMS!$E$3:$U$1104,7,0)*L263)</f>
        <v>60</v>
      </c>
      <c r="N263" s="27" t="str">
        <f>IF(G263="","",VLOOKUP(G263,WMS!$E$3:$U$1104,17,0))</f>
        <v>A25-102</v>
      </c>
      <c r="O263" s="28">
        <f t="shared" si="51"/>
        <v>15.75</v>
      </c>
      <c r="P263" s="28">
        <f t="shared" si="52"/>
        <v>0.17</v>
      </c>
      <c r="Q263" s="25" t="str">
        <f>IF(G263="","",VLOOKUP(G263,WMS!$E$3:$G$1104,2,FALSE))</f>
        <v>KAS19031802</v>
      </c>
      <c r="R263" s="25" t="str">
        <f>IF(G263="","",VLOOKUP(G263,WMS!$E$3:$G$1104,3,FALSE))</f>
        <v>KAS1903180202</v>
      </c>
      <c r="S263" s="17" t="str">
        <f>IF(R263="","",VLOOKUP(R263,CUSTOMS!$E$3:$N$1811,2,FALSE))</f>
        <v>3924100000</v>
      </c>
      <c r="T263" s="17" t="str">
        <f>IF(R263="","",VLOOKUP(R263,CUSTOMS!$E$3:$N$1811,3,FALSE))</f>
        <v>塑胶食物盒/C</v>
      </c>
      <c r="U263" s="18">
        <f t="shared" si="53"/>
        <v>14.0625</v>
      </c>
      <c r="V263" s="18" t="str">
        <f>IF(R263="","",VLOOKUP(R263,CUSTOMS!$E$3:$N$796,5,FALSE))</f>
        <v>千克</v>
      </c>
      <c r="W263" s="32">
        <f>IF(R263="","",VLOOKUP(R263,CUSTOMS!$E$3:$N$1811,6,FALSE))</f>
        <v>2</v>
      </c>
      <c r="X263" s="32">
        <f t="shared" si="54"/>
        <v>28.125</v>
      </c>
      <c r="Y263" s="18" t="str">
        <f>IF(R263="","",VLOOKUP(R263,CUSTOMS!$E$3:$N$1811,8,FALSE))</f>
        <v>美元</v>
      </c>
      <c r="Z263" s="18" t="str">
        <f>IF(R263="","",VLOOKUP(R263,CUSTOMS!$E$3:$N$1811,9,FALSE))</f>
        <v>中国</v>
      </c>
      <c r="AA263" s="18" t="str">
        <f>IF(R263="","",VLOOKUP(R263,CUSTOMS!$E$3:$N$1811,10,FALSE))</f>
        <v>美国</v>
      </c>
      <c r="AB263" s="32">
        <f>IF(R263="","",VLOOKUP(G263,WMS!$E$3:$T$1104,15,FALSE))</f>
        <v>0.234375</v>
      </c>
      <c r="AC263" s="32">
        <f t="shared" si="55"/>
        <v>14.0625</v>
      </c>
      <c r="AD263" s="32" t="str">
        <f>IF(S263="","",VLOOKUP(S263,海关监管条件!$A$1:$B$3000,2,FALSE))</f>
        <v>A </v>
      </c>
    </row>
    <row r="264" spans="1:30">
      <c r="A264" s="2">
        <v>43630</v>
      </c>
      <c r="B264" s="2">
        <v>43633</v>
      </c>
      <c r="C264" s="2" t="s">
        <v>4987</v>
      </c>
      <c r="D264" s="3" t="s">
        <v>907</v>
      </c>
      <c r="E264" s="3" t="s">
        <v>3808</v>
      </c>
      <c r="F264" s="3" t="s">
        <v>4991</v>
      </c>
      <c r="G264" s="17" t="str">
        <f t="shared" si="49"/>
        <v>KG-ARI-1903-00107-02384/42626787</v>
      </c>
      <c r="H264" s="18">
        <f>IF(G264="","",VLOOKUP(G264,WMS!$E$3:$Q$1104,7,FALSE))</f>
        <v>12</v>
      </c>
      <c r="I264" s="18">
        <f>IF(G264="","",VLOOKUP(G264,WMS!$E$3:$Q$1104,8,FALSE))</f>
        <v>8.6</v>
      </c>
      <c r="J264" s="18">
        <f>IF(G264="","",VLOOKUP(G264,WMS!$E$3:$Q$1104,13,FALSE))</f>
        <v>0.09</v>
      </c>
      <c r="K264" s="25" t="b">
        <f t="shared" si="50"/>
        <v>1</v>
      </c>
      <c r="L264" s="7">
        <v>3</v>
      </c>
      <c r="M264" s="26">
        <f>IF(G264="","",VLOOKUP(G264,WMS!$E$3:$U$1104,7,0)*L264)</f>
        <v>36</v>
      </c>
      <c r="N264" s="27" t="str">
        <f>IF(G264="","",VLOOKUP(G264,WMS!$E$3:$U$1104,17,0))</f>
        <v>A44-302</v>
      </c>
      <c r="O264" s="28">
        <f t="shared" si="51"/>
        <v>25.8</v>
      </c>
      <c r="P264" s="28">
        <f t="shared" si="52"/>
        <v>0.27</v>
      </c>
      <c r="Q264" s="25" t="str">
        <f>IF(G264="","",VLOOKUP(G264,WMS!$E$3:$G$1104,2,FALSE))</f>
        <v>KAS19031802</v>
      </c>
      <c r="R264" s="25" t="str">
        <f>IF(G264="","",VLOOKUP(G264,WMS!$E$3:$G$1104,3,FALSE))</f>
        <v>KAS1903180205</v>
      </c>
      <c r="S264" s="17" t="str">
        <f>IF(R264="","",VLOOKUP(R264,CUSTOMS!$E$3:$N$1811,2,FALSE))</f>
        <v>3924900000</v>
      </c>
      <c r="T264" s="17" t="str">
        <f>IF(R264="","",VLOOKUP(R264,CUSTOMS!$E$3:$N$1811,3,FALSE))</f>
        <v>塑胶储物箱/C</v>
      </c>
      <c r="U264" s="18">
        <f t="shared" si="53"/>
        <v>24.6</v>
      </c>
      <c r="V264" s="18" t="str">
        <f>IF(R264="","",VLOOKUP(R264,CUSTOMS!$E$3:$N$796,5,FALSE))</f>
        <v>千克</v>
      </c>
      <c r="W264" s="32">
        <f>IF(R264="","",VLOOKUP(R264,CUSTOMS!$E$3:$N$1811,6,FALSE))</f>
        <v>2</v>
      </c>
      <c r="X264" s="32">
        <f t="shared" si="54"/>
        <v>49.2</v>
      </c>
      <c r="Y264" s="18" t="str">
        <f>IF(R264="","",VLOOKUP(R264,CUSTOMS!$E$3:$N$1811,8,FALSE))</f>
        <v>美元</v>
      </c>
      <c r="Z264" s="18" t="str">
        <f>IF(R264="","",VLOOKUP(R264,CUSTOMS!$E$3:$N$1811,9,FALSE))</f>
        <v>中国</v>
      </c>
      <c r="AA264" s="18" t="str">
        <f>IF(R264="","",VLOOKUP(R264,CUSTOMS!$E$3:$N$1811,10,FALSE))</f>
        <v>美国</v>
      </c>
      <c r="AB264" s="32">
        <f>IF(R264="","",VLOOKUP(G264,WMS!$E$3:$T$1104,15,FALSE))</f>
        <v>0.683333333333333</v>
      </c>
      <c r="AC264" s="32">
        <f t="shared" si="55"/>
        <v>24.6</v>
      </c>
      <c r="AD264" s="32" t="str">
        <f>IF(S264="","",VLOOKUP(S264,海关监管条件!$A$1:$B$3000,2,FALSE))</f>
        <v>A </v>
      </c>
    </row>
    <row r="265" spans="1:30">
      <c r="A265" s="2">
        <v>43630</v>
      </c>
      <c r="B265" s="2">
        <v>43633</v>
      </c>
      <c r="C265" s="2" t="s">
        <v>4987</v>
      </c>
      <c r="D265" s="3" t="s">
        <v>907</v>
      </c>
      <c r="E265" s="3" t="s">
        <v>3808</v>
      </c>
      <c r="F265" s="3" t="s">
        <v>4992</v>
      </c>
      <c r="G265" s="17" t="str">
        <f t="shared" si="49"/>
        <v>KG-ARI-1903-00107-02384/42627029</v>
      </c>
      <c r="H265" s="18">
        <f>IF(G265="","",VLOOKUP(G265,WMS!$E$3:$Q$1104,7,FALSE))</f>
        <v>6</v>
      </c>
      <c r="I265" s="18">
        <f>IF(G265="","",VLOOKUP(G265,WMS!$E$3:$Q$1104,8,FALSE))</f>
        <v>14.1</v>
      </c>
      <c r="J265" s="18">
        <f>IF(G265="","",VLOOKUP(G265,WMS!$E$3:$Q$1104,13,FALSE))</f>
        <v>0.208</v>
      </c>
      <c r="K265" s="25" t="b">
        <f t="shared" si="50"/>
        <v>1</v>
      </c>
      <c r="L265" s="7">
        <v>3</v>
      </c>
      <c r="M265" s="26">
        <f>IF(G265="","",VLOOKUP(G265,WMS!$E$3:$U$1104,7,0)*L265)</f>
        <v>18</v>
      </c>
      <c r="N265" s="27" t="str">
        <f>IF(G265="","",VLOOKUP(G265,WMS!$E$3:$U$1104,17,0))</f>
        <v>B69</v>
      </c>
      <c r="O265" s="28">
        <f t="shared" si="51"/>
        <v>42.3</v>
      </c>
      <c r="P265" s="28">
        <f t="shared" si="52"/>
        <v>0.624</v>
      </c>
      <c r="Q265" s="25" t="str">
        <f>IF(G265="","",VLOOKUP(G265,WMS!$E$3:$G$1104,2,FALSE))</f>
        <v>KAS19031802</v>
      </c>
      <c r="R265" s="25" t="str">
        <f>IF(G265="","",VLOOKUP(G265,WMS!$E$3:$G$1104,3,FALSE))</f>
        <v>KAS1903180205</v>
      </c>
      <c r="S265" s="17" t="str">
        <f>IF(R265="","",VLOOKUP(R265,CUSTOMS!$E$3:$N$1811,2,FALSE))</f>
        <v>3924900000</v>
      </c>
      <c r="T265" s="17" t="str">
        <f>IF(R265="","",VLOOKUP(R265,CUSTOMS!$E$3:$N$1811,3,FALSE))</f>
        <v>塑胶储物箱/C</v>
      </c>
      <c r="U265" s="18">
        <f t="shared" si="53"/>
        <v>42.8709677419355</v>
      </c>
      <c r="V265" s="18" t="str">
        <f>IF(R265="","",VLOOKUP(R265,CUSTOMS!$E$3:$N$796,5,FALSE))</f>
        <v>千克</v>
      </c>
      <c r="W265" s="32">
        <f>IF(R265="","",VLOOKUP(R265,CUSTOMS!$E$3:$N$1811,6,FALSE))</f>
        <v>2</v>
      </c>
      <c r="X265" s="32">
        <f t="shared" si="54"/>
        <v>85.7419354838711</v>
      </c>
      <c r="Y265" s="18" t="str">
        <f>IF(R265="","",VLOOKUP(R265,CUSTOMS!$E$3:$N$1811,8,FALSE))</f>
        <v>美元</v>
      </c>
      <c r="Z265" s="18" t="str">
        <f>IF(R265="","",VLOOKUP(R265,CUSTOMS!$E$3:$N$1811,9,FALSE))</f>
        <v>中国</v>
      </c>
      <c r="AA265" s="18" t="str">
        <f>IF(R265="","",VLOOKUP(R265,CUSTOMS!$E$3:$N$1811,10,FALSE))</f>
        <v>美国</v>
      </c>
      <c r="AB265" s="32">
        <f>IF(R265="","",VLOOKUP(G265,WMS!$E$3:$T$1104,15,FALSE))</f>
        <v>2.38172043010753</v>
      </c>
      <c r="AC265" s="32">
        <f t="shared" si="55"/>
        <v>42.8709677419355</v>
      </c>
      <c r="AD265" s="32" t="str">
        <f>IF(S265="","",VLOOKUP(S265,海关监管条件!$A$1:$B$3000,2,FALSE))</f>
        <v>A </v>
      </c>
    </row>
    <row r="266" spans="1:30">
      <c r="A266" s="2">
        <v>43630</v>
      </c>
      <c r="B266" s="2">
        <v>43633</v>
      </c>
      <c r="C266" s="2" t="s">
        <v>4987</v>
      </c>
      <c r="D266" s="3" t="s">
        <v>981</v>
      </c>
      <c r="E266" s="3" t="s">
        <v>3850</v>
      </c>
      <c r="F266" s="3" t="s">
        <v>4993</v>
      </c>
      <c r="G266" s="17" t="str">
        <f t="shared" si="49"/>
        <v>KG-ARI-1903-00107-02386/42672036</v>
      </c>
      <c r="H266" s="18">
        <f>IF(G266="","",VLOOKUP(G266,WMS!$E$3:$Q$1104,7,FALSE))</f>
        <v>12</v>
      </c>
      <c r="I266" s="18">
        <f>IF(G266="","",VLOOKUP(G266,WMS!$E$3:$Q$1104,8,FALSE))</f>
        <v>0.87</v>
      </c>
      <c r="J266" s="18">
        <f>IF(G266="","",VLOOKUP(G266,WMS!$E$3:$Q$1104,13,FALSE))</f>
        <v>0.006</v>
      </c>
      <c r="K266" s="25" t="b">
        <f t="shared" si="50"/>
        <v>1</v>
      </c>
      <c r="L266" s="7">
        <v>2</v>
      </c>
      <c r="M266" s="26">
        <f>IF(G266="","",VLOOKUP(G266,WMS!$E$3:$U$1104,7,0)*L266)</f>
        <v>24</v>
      </c>
      <c r="N266" s="27" t="str">
        <f>IF(G266="","",VLOOKUP(G266,WMS!$E$3:$U$1104,17,0))</f>
        <v>A22-304</v>
      </c>
      <c r="O266" s="28">
        <f t="shared" si="51"/>
        <v>1.74</v>
      </c>
      <c r="P266" s="28">
        <f t="shared" si="52"/>
        <v>0.012</v>
      </c>
      <c r="Q266" s="25" t="str">
        <f>IF(G266="","",VLOOKUP(G266,WMS!$E$3:$G$1104,2,FALSE))</f>
        <v>KAS19040301</v>
      </c>
      <c r="R266" s="25" t="str">
        <f>IF(G266="","",VLOOKUP(G266,WMS!$E$3:$G$1104,3,FALSE))</f>
        <v>KAS1904030102</v>
      </c>
      <c r="S266" s="17" t="str">
        <f>IF(R266="","",VLOOKUP(R266,CUSTOMS!$E$3:$N$1811,2,FALSE))</f>
        <v>8544421100</v>
      </c>
      <c r="T266" s="17" t="str">
        <f>IF(R266="","",VLOOKUP(R266,CUSTOMS!$E$3:$N$1811,3,FALSE))</f>
        <v>连接线A/带接头</v>
      </c>
      <c r="U266" s="18">
        <f t="shared" si="53"/>
        <v>0.869565217391304</v>
      </c>
      <c r="V266" s="18" t="str">
        <f>IF(R266="","",VLOOKUP(R266,CUSTOMS!$E$3:$N$796,5,FALSE))</f>
        <v>千克</v>
      </c>
      <c r="W266" s="32">
        <f>IF(R266="","",VLOOKUP(R266,CUSTOMS!$E$3:$N$1811,6,FALSE))</f>
        <v>71.01</v>
      </c>
      <c r="X266" s="32">
        <f t="shared" si="54"/>
        <v>61.7478260869565</v>
      </c>
      <c r="Y266" s="18" t="str">
        <f>IF(R266="","",VLOOKUP(R266,CUSTOMS!$E$3:$N$1811,8,FALSE))</f>
        <v>港币</v>
      </c>
      <c r="Z266" s="18" t="str">
        <f>IF(R266="","",VLOOKUP(R266,CUSTOMS!$E$3:$N$1811,9,FALSE))</f>
        <v>中国</v>
      </c>
      <c r="AA266" s="18" t="str">
        <f>IF(R266="","",VLOOKUP(R266,CUSTOMS!$E$3:$N$1811,10,FALSE))</f>
        <v>美国</v>
      </c>
      <c r="AB266" s="32">
        <f>IF(R266="","",VLOOKUP(G266,WMS!$E$3:$T$1104,15,FALSE))</f>
        <v>0.036231884057971</v>
      </c>
      <c r="AC266" s="32">
        <f t="shared" si="55"/>
        <v>0.869565217391304</v>
      </c>
      <c r="AD266" s="32" t="str">
        <f>IF(S266="","",VLOOKUP(S266,海关监管条件!$A$1:$B$3000,2,FALSE))</f>
        <v>无</v>
      </c>
    </row>
    <row r="267" spans="1:30">
      <c r="A267" s="2">
        <v>43630</v>
      </c>
      <c r="B267" s="2">
        <v>43633</v>
      </c>
      <c r="C267" s="2" t="s">
        <v>4987</v>
      </c>
      <c r="D267" s="3" t="s">
        <v>958</v>
      </c>
      <c r="E267" s="3" t="s">
        <v>3837</v>
      </c>
      <c r="F267" s="3" t="s">
        <v>3838</v>
      </c>
      <c r="G267" s="17" t="str">
        <f t="shared" si="49"/>
        <v>KG-ARI-1903-00107-02440/41601808</v>
      </c>
      <c r="H267" s="18">
        <f>IF(G267="","",VLOOKUP(G267,WMS!$E$3:$Q$1104,7,FALSE))</f>
        <v>12</v>
      </c>
      <c r="I267" s="18">
        <f>IF(G267="","",VLOOKUP(G267,WMS!$E$3:$Q$1104,8,FALSE))</f>
        <v>2.53</v>
      </c>
      <c r="J267" s="18">
        <f>IF(G267="","",VLOOKUP(G267,WMS!$E$3:$Q$1104,13,FALSE))</f>
        <v>0.006</v>
      </c>
      <c r="K267" s="25" t="b">
        <f t="shared" si="50"/>
        <v>1</v>
      </c>
      <c r="L267" s="7">
        <v>1</v>
      </c>
      <c r="M267" s="26">
        <f>IF(G267="","",VLOOKUP(G267,WMS!$E$3:$U$1104,7,0)*L267)</f>
        <v>12</v>
      </c>
      <c r="N267" s="27" t="str">
        <f>IF(G267="","",VLOOKUP(G267,WMS!$E$3:$U$1104,17,0))</f>
        <v>A27-302</v>
      </c>
      <c r="O267" s="28">
        <f t="shared" si="51"/>
        <v>2.53</v>
      </c>
      <c r="P267" s="28">
        <f t="shared" si="52"/>
        <v>0.006</v>
      </c>
      <c r="Q267" s="25" t="str">
        <f>IF(G267="","",VLOOKUP(G267,WMS!$E$3:$G$1104,2,FALSE))</f>
        <v>KAS19032802</v>
      </c>
      <c r="R267" s="25" t="str">
        <f>IF(G267="","",VLOOKUP(G267,WMS!$E$3:$G$1104,3,FALSE))</f>
        <v>KAS1903280201</v>
      </c>
      <c r="S267" s="17" t="str">
        <f>IF(R267="","",VLOOKUP(R267,CUSTOMS!$E$3:$N$1811,2,FALSE))</f>
        <v>3926100000</v>
      </c>
      <c r="T267" s="17" t="str">
        <f>IF(R267="","",VLOOKUP(R267,CUSTOMS!$E$3:$N$1811,3,FALSE))</f>
        <v>塑膠文件袋內頁袋A</v>
      </c>
      <c r="U267" s="18">
        <f t="shared" si="53"/>
        <v>2.1</v>
      </c>
      <c r="V267" s="18" t="str">
        <f>IF(R267="","",VLOOKUP(R267,CUSTOMS!$E$3:$N$796,5,FALSE))</f>
        <v>千克</v>
      </c>
      <c r="W267" s="32">
        <f>IF(R267="","",VLOOKUP(R267,CUSTOMS!$E$3:$N$1811,6,FALSE))</f>
        <v>1.6</v>
      </c>
      <c r="X267" s="32">
        <f t="shared" si="54"/>
        <v>3.36</v>
      </c>
      <c r="Y267" s="18" t="str">
        <f>IF(R267="","",VLOOKUP(R267,CUSTOMS!$E$3:$N$1811,8,FALSE))</f>
        <v>美元</v>
      </c>
      <c r="Z267" s="18" t="str">
        <f>IF(R267="","",VLOOKUP(R267,CUSTOMS!$E$3:$N$1811,9,FALSE))</f>
        <v>中国</v>
      </c>
      <c r="AA267" s="18" t="str">
        <f>IF(R267="","",VLOOKUP(R267,CUSTOMS!$E$3:$N$1811,10,FALSE))</f>
        <v>美国</v>
      </c>
      <c r="AB267" s="32">
        <f>IF(R267="","",VLOOKUP(G267,WMS!$E$3:$T$1104,15,FALSE))</f>
        <v>0.175</v>
      </c>
      <c r="AC267" s="32">
        <f t="shared" si="55"/>
        <v>2.1</v>
      </c>
      <c r="AD267" s="32" t="str">
        <f>IF(S267="","",VLOOKUP(S267,海关监管条件!$A$1:$B$3000,2,FALSE))</f>
        <v>无</v>
      </c>
    </row>
    <row r="268" spans="1:30">
      <c r="A268" s="2">
        <v>43630</v>
      </c>
      <c r="B268" s="2">
        <v>43633</v>
      </c>
      <c r="C268" s="2" t="s">
        <v>4987</v>
      </c>
      <c r="D268" s="3" t="s">
        <v>963</v>
      </c>
      <c r="E268" s="3" t="s">
        <v>3840</v>
      </c>
      <c r="F268" s="3" t="s">
        <v>4994</v>
      </c>
      <c r="G268" s="17" t="str">
        <f t="shared" si="49"/>
        <v>KG-ARI-1903-00107-02506/42494072</v>
      </c>
      <c r="H268" s="18">
        <f>IF(G268="","",VLOOKUP(G268,WMS!$E$3:$Q$1104,7,FALSE))</f>
        <v>6</v>
      </c>
      <c r="I268" s="18">
        <f>IF(G268="","",VLOOKUP(G268,WMS!$E$3:$Q$1104,8,FALSE))</f>
        <v>1.38</v>
      </c>
      <c r="J268" s="18">
        <f>IF(G268="","",VLOOKUP(G268,WMS!$E$3:$Q$1104,13,FALSE))</f>
        <v>0.024</v>
      </c>
      <c r="K268" s="25" t="b">
        <f t="shared" si="50"/>
        <v>1</v>
      </c>
      <c r="L268" s="7">
        <v>2</v>
      </c>
      <c r="M268" s="26">
        <f>IF(G268="","",VLOOKUP(G268,WMS!$E$3:$U$1104,7,0)*L268)</f>
        <v>12</v>
      </c>
      <c r="N268" s="27" t="str">
        <f>IF(G268="","",VLOOKUP(G268,WMS!$E$3:$U$1104,17,0))</f>
        <v>A27-301</v>
      </c>
      <c r="O268" s="28">
        <f t="shared" si="51"/>
        <v>2.76</v>
      </c>
      <c r="P268" s="28">
        <f t="shared" si="52"/>
        <v>0.048</v>
      </c>
      <c r="Q268" s="25" t="str">
        <f>IF(G268="","",VLOOKUP(G268,WMS!$E$3:$G$1104,2,FALSE))</f>
        <v>KAS19032808</v>
      </c>
      <c r="R268" s="25" t="str">
        <f>IF(G268="","",VLOOKUP(G268,WMS!$E$3:$G$1104,3,FALSE))</f>
        <v>KAS1903280802</v>
      </c>
      <c r="S268" s="17" t="str">
        <f>IF(R268="","",VLOOKUP(R268,CUSTOMS!$E$3:$N$1811,2,FALSE))</f>
        <v>8518300000</v>
      </c>
      <c r="T268" s="17" t="str">
        <f>IF(R268="","",VLOOKUP(R268,CUSTOMS!$E$3:$N$1811,3,FALSE))</f>
        <v>耳机</v>
      </c>
      <c r="U268" s="18">
        <f t="shared" si="53"/>
        <v>12</v>
      </c>
      <c r="V268" s="18" t="str">
        <f>IF(R268="","",VLOOKUP(R268,CUSTOMS!$E$3:$N$796,5,FALSE))</f>
        <v>个</v>
      </c>
      <c r="W268" s="32">
        <f>IF(R268="","",VLOOKUP(R268,CUSTOMS!$E$3:$N$1811,6,FALSE))</f>
        <v>4.0502</v>
      </c>
      <c r="X268" s="32">
        <f t="shared" si="54"/>
        <v>48.6024</v>
      </c>
      <c r="Y268" s="18" t="str">
        <f>IF(R268="","",VLOOKUP(R268,CUSTOMS!$E$3:$N$1811,8,FALSE))</f>
        <v>美元</v>
      </c>
      <c r="Z268" s="18" t="str">
        <f>IF(R268="","",VLOOKUP(R268,CUSTOMS!$E$3:$N$1811,9,FALSE))</f>
        <v>中国</v>
      </c>
      <c r="AA268" s="18" t="str">
        <f>IF(R268="","",VLOOKUP(R268,CUSTOMS!$E$3:$N$1811,10,FALSE))</f>
        <v>美国</v>
      </c>
      <c r="AB268" s="32">
        <f>IF(R268="","",VLOOKUP(G268,WMS!$E$3:$T$1104,15,FALSE))</f>
        <v>0.193333333333333</v>
      </c>
      <c r="AC268" s="32">
        <f t="shared" si="55"/>
        <v>2.32</v>
      </c>
      <c r="AD268" s="32" t="str">
        <f>IF(S268="","",VLOOKUP(S268,海关监管条件!$A$1:$B$3000,2,FALSE))</f>
        <v>无 </v>
      </c>
    </row>
    <row r="269" spans="1:30">
      <c r="A269" s="2">
        <v>43630</v>
      </c>
      <c r="B269" s="2">
        <v>43633</v>
      </c>
      <c r="C269" s="2" t="s">
        <v>4987</v>
      </c>
      <c r="D269" s="3" t="s">
        <v>963</v>
      </c>
      <c r="E269" s="3" t="s">
        <v>3840</v>
      </c>
      <c r="F269" s="3" t="s">
        <v>4995</v>
      </c>
      <c r="G269" s="17" t="str">
        <f t="shared" si="49"/>
        <v>KG-ARI-1903-00107-02506/42635994</v>
      </c>
      <c r="H269" s="18">
        <f>IF(G269="","",VLOOKUP(G269,WMS!$E$3:$Q$1104,7,FALSE))</f>
        <v>6</v>
      </c>
      <c r="I269" s="18">
        <f>IF(G269="","",VLOOKUP(G269,WMS!$E$3:$Q$1104,8,FALSE))</f>
        <v>2.05</v>
      </c>
      <c r="J269" s="18">
        <f>IF(G269="","",VLOOKUP(G269,WMS!$E$3:$Q$1104,13,FALSE))</f>
        <v>0.045</v>
      </c>
      <c r="K269" s="25" t="b">
        <f t="shared" si="50"/>
        <v>1</v>
      </c>
      <c r="L269" s="7">
        <v>2</v>
      </c>
      <c r="M269" s="26">
        <f>IF(G269="","",VLOOKUP(G269,WMS!$E$3:$U$1104,7,0)*L269)</f>
        <v>12</v>
      </c>
      <c r="N269" s="27" t="str">
        <f>IF(G269="","",VLOOKUP(G269,WMS!$E$3:$U$1104,17,0))</f>
        <v>A26-104</v>
      </c>
      <c r="O269" s="28">
        <f t="shared" si="51"/>
        <v>4.1</v>
      </c>
      <c r="P269" s="28">
        <f t="shared" si="52"/>
        <v>0.09</v>
      </c>
      <c r="Q269" s="25" t="str">
        <f>IF(G269="","",VLOOKUP(G269,WMS!$E$3:$G$1104,2,FALSE))</f>
        <v>KAS19032808</v>
      </c>
      <c r="R269" s="25" t="str">
        <f>IF(G269="","",VLOOKUP(G269,WMS!$E$3:$G$1104,3,FALSE))</f>
        <v>KAS1903280802</v>
      </c>
      <c r="S269" s="17" t="str">
        <f>IF(R269="","",VLOOKUP(R269,CUSTOMS!$E$3:$N$1811,2,FALSE))</f>
        <v>8518300000</v>
      </c>
      <c r="T269" s="17" t="str">
        <f>IF(R269="","",VLOOKUP(R269,CUSTOMS!$E$3:$N$1811,3,FALSE))</f>
        <v>耳机</v>
      </c>
      <c r="U269" s="18">
        <f t="shared" si="53"/>
        <v>12</v>
      </c>
      <c r="V269" s="18" t="str">
        <f>IF(R269="","",VLOOKUP(R269,CUSTOMS!$E$3:$N$796,5,FALSE))</f>
        <v>个</v>
      </c>
      <c r="W269" s="32">
        <f>IF(R269="","",VLOOKUP(R269,CUSTOMS!$E$3:$N$1811,6,FALSE))</f>
        <v>4.0502</v>
      </c>
      <c r="X269" s="32">
        <f t="shared" si="54"/>
        <v>48.6024</v>
      </c>
      <c r="Y269" s="18" t="str">
        <f>IF(R269="","",VLOOKUP(R269,CUSTOMS!$E$3:$N$1811,8,FALSE))</f>
        <v>美元</v>
      </c>
      <c r="Z269" s="18" t="str">
        <f>IF(R269="","",VLOOKUP(R269,CUSTOMS!$E$3:$N$1811,9,FALSE))</f>
        <v>中国</v>
      </c>
      <c r="AA269" s="18" t="str">
        <f>IF(R269="","",VLOOKUP(R269,CUSTOMS!$E$3:$N$1811,10,FALSE))</f>
        <v>美国</v>
      </c>
      <c r="AB269" s="32">
        <f>IF(R269="","",VLOOKUP(G269,WMS!$E$3:$T$1104,15,FALSE))</f>
        <v>0.25</v>
      </c>
      <c r="AC269" s="32">
        <f t="shared" si="55"/>
        <v>3</v>
      </c>
      <c r="AD269" s="32" t="str">
        <f>IF(S269="","",VLOOKUP(S269,海关监管条件!$A$1:$B$3000,2,FALSE))</f>
        <v>无 </v>
      </c>
    </row>
    <row r="270" spans="1:30">
      <c r="A270" s="2">
        <v>43630</v>
      </c>
      <c r="B270" s="2">
        <v>43633</v>
      </c>
      <c r="C270" s="2" t="s">
        <v>4987</v>
      </c>
      <c r="D270" s="3" t="s">
        <v>915</v>
      </c>
      <c r="E270" s="3" t="s">
        <v>3811</v>
      </c>
      <c r="F270" s="3" t="s">
        <v>4996</v>
      </c>
      <c r="G270" s="17" t="str">
        <f t="shared" si="49"/>
        <v>KG-ARI-1903-00107-02577/42611721</v>
      </c>
      <c r="H270" s="18">
        <f>IF(G270="","",VLOOKUP(G270,WMS!$E$3:$Q$1104,7,FALSE))</f>
        <v>12</v>
      </c>
      <c r="I270" s="18">
        <f>IF(G270="","",VLOOKUP(G270,WMS!$E$3:$Q$1104,8,FALSE))</f>
        <v>0.6</v>
      </c>
      <c r="J270" s="18">
        <f>IF(G270="","",VLOOKUP(G270,WMS!$E$3:$Q$1104,13,FALSE))</f>
        <v>0.005</v>
      </c>
      <c r="K270" s="25" t="b">
        <f t="shared" si="50"/>
        <v>1</v>
      </c>
      <c r="L270" s="7">
        <v>3</v>
      </c>
      <c r="M270" s="26">
        <f>IF(G270="","",VLOOKUP(G270,WMS!$E$3:$U$1104,7,0)*L270)</f>
        <v>36</v>
      </c>
      <c r="N270" s="27" t="str">
        <f>IF(G270="","",VLOOKUP(G270,WMS!$E$3:$U$1104,17,0))</f>
        <v>A16-101</v>
      </c>
      <c r="O270" s="28">
        <f t="shared" si="51"/>
        <v>1.8</v>
      </c>
      <c r="P270" s="28">
        <f t="shared" si="52"/>
        <v>0.015</v>
      </c>
      <c r="Q270" s="25" t="str">
        <f>IF(G270="","",VLOOKUP(G270,WMS!$E$3:$G$1104,2,FALSE))</f>
        <v>KAS19031804</v>
      </c>
      <c r="R270" s="25" t="str">
        <f>IF(G270="","",VLOOKUP(G270,WMS!$E$3:$G$1104,3,FALSE))</f>
        <v>KAS1903180402</v>
      </c>
      <c r="S270" s="17" t="str">
        <f>IF(R270="","",VLOOKUP(R270,CUSTOMS!$E$3:$N$1811,2,FALSE))</f>
        <v>3926400000</v>
      </c>
      <c r="T270" s="17" t="str">
        <f>IF(R270="","",VLOOKUP(R270,CUSTOMS!$E$3:$N$1811,3,FALSE))</f>
        <v>彩带</v>
      </c>
      <c r="U270" s="18">
        <f t="shared" si="53"/>
        <v>36</v>
      </c>
      <c r="V270" s="18" t="str">
        <f>IF(R270="","",VLOOKUP(R270,CUSTOMS!$E$3:$N$796,5,FALSE))</f>
        <v>袋</v>
      </c>
      <c r="W270" s="32">
        <f>IF(R270="","",VLOOKUP(R270,CUSTOMS!$E$3:$N$1811,6,FALSE))</f>
        <v>2.93</v>
      </c>
      <c r="X270" s="32">
        <f t="shared" si="54"/>
        <v>105.48</v>
      </c>
      <c r="Y270" s="18" t="str">
        <f>IF(R270="","",VLOOKUP(R270,CUSTOMS!$E$3:$N$1811,8,FALSE))</f>
        <v>港币</v>
      </c>
      <c r="Z270" s="18" t="str">
        <f>IF(R270="","",VLOOKUP(R270,CUSTOMS!$E$3:$N$1811,9,FALSE))</f>
        <v>中国</v>
      </c>
      <c r="AA270" s="18" t="str">
        <f>IF(R270="","",VLOOKUP(R270,CUSTOMS!$E$3:$N$1811,10,FALSE))</f>
        <v>美国</v>
      </c>
      <c r="AB270" s="32">
        <f>IF(R270="","",VLOOKUP(G270,WMS!$E$3:$T$1104,15,FALSE))</f>
        <v>0.0291666666666667</v>
      </c>
      <c r="AC270" s="32">
        <f t="shared" si="55"/>
        <v>1.05</v>
      </c>
      <c r="AD270" s="32" t="str">
        <f>IF(S270="","",VLOOKUP(S270,海关监管条件!$A$1:$B$3000,2,FALSE))</f>
        <v>无</v>
      </c>
    </row>
    <row r="271" spans="1:30">
      <c r="A271" s="2">
        <v>43630</v>
      </c>
      <c r="B271" s="2">
        <v>43633</v>
      </c>
      <c r="C271" s="2" t="s">
        <v>4987</v>
      </c>
      <c r="D271" s="3" t="s">
        <v>1077</v>
      </c>
      <c r="E271" s="3" t="s">
        <v>3903</v>
      </c>
      <c r="F271" s="3" t="s">
        <v>3906</v>
      </c>
      <c r="G271" s="17" t="str">
        <f t="shared" si="49"/>
        <v>KG-ARI-1904-00124-03117/42566144</v>
      </c>
      <c r="H271" s="18">
        <f>IF(G271="","",VLOOKUP(G271,WMS!$E$3:$Q$1104,7,FALSE))</f>
        <v>24</v>
      </c>
      <c r="I271" s="18">
        <f>IF(G271="","",VLOOKUP(G271,WMS!$E$3:$Q$1104,8,FALSE))</f>
        <v>2.27</v>
      </c>
      <c r="J271" s="18">
        <f>IF(G271="","",VLOOKUP(G271,WMS!$E$3:$Q$1104,13,FALSE))</f>
        <v>0.012</v>
      </c>
      <c r="K271" s="25" t="b">
        <f t="shared" si="50"/>
        <v>1</v>
      </c>
      <c r="L271" s="7">
        <v>18</v>
      </c>
      <c r="M271" s="26">
        <f>IF(G271="","",VLOOKUP(G271,WMS!$E$3:$U$1104,7,0)*L271)</f>
        <v>432</v>
      </c>
      <c r="N271" s="27" t="str">
        <f>IF(G271="","",VLOOKUP(G271,WMS!$E$3:$U$1104,17,0))</f>
        <v>A32-201</v>
      </c>
      <c r="O271" s="28">
        <f t="shared" si="51"/>
        <v>40.86</v>
      </c>
      <c r="P271" s="28">
        <f t="shared" si="52"/>
        <v>0.216</v>
      </c>
      <c r="Q271" s="25" t="str">
        <f>IF(G271="","",VLOOKUP(G271,WMS!$E$3:$G$1104,2,FALSE))</f>
        <v>KAS19042713</v>
      </c>
      <c r="R271" s="25" t="str">
        <f>IF(G271="","",VLOOKUP(G271,WMS!$E$3:$G$1104,3,FALSE))</f>
        <v>KAS1904271304</v>
      </c>
      <c r="S271" s="17" t="str">
        <f>IF(R271="","",VLOOKUP(R271,CUSTOMS!$E$3:$N$1811,2,FALSE))</f>
        <v>3924100000</v>
      </c>
      <c r="T271" s="17" t="str">
        <f>IF(R271="","",VLOOKUP(R271,CUSTOMS!$E$3:$N$1811,3,FALSE))</f>
        <v>硅胶铲</v>
      </c>
      <c r="U271" s="18">
        <f t="shared" si="53"/>
        <v>432</v>
      </c>
      <c r="V271" s="18" t="str">
        <f>IF(R271="","",VLOOKUP(R271,CUSTOMS!$E$3:$N$796,5,FALSE))</f>
        <v>个</v>
      </c>
      <c r="W271" s="32">
        <f>IF(R271="","",VLOOKUP(R271,CUSTOMS!$E$3:$N$1811,6,FALSE))</f>
        <v>0.629</v>
      </c>
      <c r="X271" s="32">
        <f t="shared" si="54"/>
        <v>271.728</v>
      </c>
      <c r="Y271" s="18" t="str">
        <f>IF(R271="","",VLOOKUP(R271,CUSTOMS!$E$3:$N$1811,8,FALSE))</f>
        <v>美元</v>
      </c>
      <c r="Z271" s="18" t="str">
        <f>IF(R271="","",VLOOKUP(R271,CUSTOMS!$E$3:$N$1811,9,FALSE))</f>
        <v>中国</v>
      </c>
      <c r="AA271" s="18" t="str">
        <f>IF(R271="","",VLOOKUP(R271,CUSTOMS!$E$3:$N$1811,10,FALSE))</f>
        <v>美国</v>
      </c>
      <c r="AB271" s="32">
        <f>IF(R271="","",VLOOKUP(G271,WMS!$E$3:$T$1104,15,FALSE))</f>
        <v>0.075</v>
      </c>
      <c r="AC271" s="32">
        <f t="shared" si="55"/>
        <v>32.4</v>
      </c>
      <c r="AD271" s="32" t="str">
        <f>IF(S271="","",VLOOKUP(S271,海关监管条件!$A$1:$B$3000,2,FALSE))</f>
        <v>A </v>
      </c>
    </row>
    <row r="272" spans="1:30">
      <c r="A272" s="2">
        <v>43630</v>
      </c>
      <c r="B272" s="2">
        <v>43633</v>
      </c>
      <c r="C272" s="2" t="s">
        <v>4987</v>
      </c>
      <c r="D272" s="3" t="s">
        <v>1103</v>
      </c>
      <c r="E272" s="3" t="s">
        <v>3913</v>
      </c>
      <c r="F272" s="3">
        <v>42115946</v>
      </c>
      <c r="G272" s="17" t="str">
        <f t="shared" si="49"/>
        <v>KG-ARI-1904-00124-03133/42115946</v>
      </c>
      <c r="H272" s="18">
        <f>IF(G272="","",VLOOKUP(G272,WMS!$E$3:$Q$1104,7,FALSE))</f>
        <v>6</v>
      </c>
      <c r="I272" s="18">
        <f>IF(G272="","",VLOOKUP(G272,WMS!$E$3:$Q$1104,8,FALSE))</f>
        <v>3.25</v>
      </c>
      <c r="J272" s="18">
        <f>IF(G272="","",VLOOKUP(G272,WMS!$E$3:$Q$1104,13,FALSE))</f>
        <v>0.025</v>
      </c>
      <c r="K272" s="25" t="b">
        <f t="shared" si="50"/>
        <v>1</v>
      </c>
      <c r="L272" s="7">
        <v>14</v>
      </c>
      <c r="M272" s="26">
        <f>IF(G272="","",VLOOKUP(G272,WMS!$E$3:$U$1104,7,0)*L272)</f>
        <v>84</v>
      </c>
      <c r="N272" s="27" t="str">
        <f>IF(G272="","",VLOOKUP(G272,WMS!$E$3:$U$1104,17,0))</f>
        <v>A26-304</v>
      </c>
      <c r="O272" s="28">
        <f t="shared" si="51"/>
        <v>45.5</v>
      </c>
      <c r="P272" s="28">
        <f t="shared" si="52"/>
        <v>0.35</v>
      </c>
      <c r="Q272" s="25" t="str">
        <f>IF(G272="","",VLOOKUP(G272,WMS!$E$3:$G$1104,2,FALSE))</f>
        <v>KAS19043001</v>
      </c>
      <c r="R272" s="25" t="str">
        <f>IF(G272="","",VLOOKUP(G272,WMS!$E$3:$G$1104,3,FALSE))</f>
        <v>KAS1904300105</v>
      </c>
      <c r="S272" s="17" t="str">
        <f>IF(R272="","",VLOOKUP(R272,CUSTOMS!$E$3:$N$1811,2,FALSE))</f>
        <v>7323990000</v>
      </c>
      <c r="T272" s="17" t="str">
        <f>IF(R272="","",VLOOKUP(R272,CUSTOMS!$E$3:$N$1811,3,FALSE))</f>
        <v>铁制厨房架</v>
      </c>
      <c r="U272" s="18">
        <f t="shared" si="53"/>
        <v>84</v>
      </c>
      <c r="V272" s="18" t="str">
        <f>IF(R272="","",VLOOKUP(R272,CUSTOMS!$E$3:$N$796,5,FALSE))</f>
        <v>只</v>
      </c>
      <c r="W272" s="32">
        <f>IF(R272="","",VLOOKUP(R272,CUSTOMS!$E$3:$N$1811,6,FALSE))</f>
        <v>0.89</v>
      </c>
      <c r="X272" s="32">
        <f t="shared" si="54"/>
        <v>74.76</v>
      </c>
      <c r="Y272" s="18" t="str">
        <f>IF(R272="","",VLOOKUP(R272,CUSTOMS!$E$3:$N$1811,8,FALSE))</f>
        <v>美元</v>
      </c>
      <c r="Z272" s="18" t="str">
        <f>IF(R272="","",VLOOKUP(R272,CUSTOMS!$E$3:$N$1811,9,FALSE))</f>
        <v>中国</v>
      </c>
      <c r="AA272" s="18" t="str">
        <f>IF(R272="","",VLOOKUP(R272,CUSTOMS!$E$3:$N$1811,10,FALSE))</f>
        <v>美国</v>
      </c>
      <c r="AB272" s="32">
        <f>IF(R272="","",VLOOKUP(G272,WMS!$E$3:$T$1104,15,FALSE))</f>
        <v>0.46</v>
      </c>
      <c r="AC272" s="32">
        <f t="shared" si="55"/>
        <v>38.64</v>
      </c>
      <c r="AD272" s="32" t="str">
        <f>IF(S272="","",VLOOKUP(S272,海关监管条件!$A$1:$B$3000,2,FALSE))</f>
        <v>A</v>
      </c>
    </row>
    <row r="273" spans="1:30">
      <c r="A273" s="2">
        <v>43630</v>
      </c>
      <c r="B273" s="2">
        <v>43633</v>
      </c>
      <c r="C273" s="2" t="s">
        <v>4987</v>
      </c>
      <c r="D273" s="3" t="s">
        <v>1103</v>
      </c>
      <c r="E273" s="3" t="s">
        <v>3913</v>
      </c>
      <c r="F273" s="3">
        <v>42635154</v>
      </c>
      <c r="G273" s="17" t="str">
        <f t="shared" si="49"/>
        <v>KG-ARI-1904-00124-03133/42635154</v>
      </c>
      <c r="H273" s="18">
        <f>IF(G273="","",VLOOKUP(G273,WMS!$E$3:$Q$1104,7,FALSE))</f>
        <v>6</v>
      </c>
      <c r="I273" s="18">
        <f>IF(G273="","",VLOOKUP(G273,WMS!$E$3:$Q$1104,8,FALSE))</f>
        <v>1.85</v>
      </c>
      <c r="J273" s="18">
        <f>IF(G273="","",VLOOKUP(G273,WMS!$E$3:$Q$1104,13,FALSE))</f>
        <v>0.009</v>
      </c>
      <c r="K273" s="25" t="b">
        <f t="shared" si="50"/>
        <v>1</v>
      </c>
      <c r="L273" s="7">
        <v>20</v>
      </c>
      <c r="M273" s="26">
        <f>IF(G273="","",VLOOKUP(G273,WMS!$E$3:$U$1104,7,0)*L273)</f>
        <v>120</v>
      </c>
      <c r="N273" s="27" t="str">
        <f>IF(G273="","",VLOOKUP(G273,WMS!$E$3:$U$1104,17,0))</f>
        <v>A22-304</v>
      </c>
      <c r="O273" s="28">
        <f t="shared" si="51"/>
        <v>37</v>
      </c>
      <c r="P273" s="28">
        <f t="shared" si="52"/>
        <v>0.18</v>
      </c>
      <c r="Q273" s="25" t="str">
        <f>IF(G273="","",VLOOKUP(G273,WMS!$E$3:$G$1104,2,FALSE))</f>
        <v>KAS19043001</v>
      </c>
      <c r="R273" s="25" t="str">
        <f>IF(G273="","",VLOOKUP(G273,WMS!$E$3:$G$1104,3,FALSE))</f>
        <v>KAS1904300107</v>
      </c>
      <c r="S273" s="17" t="str">
        <f>IF(R273="","",VLOOKUP(R273,CUSTOMS!$E$3:$N$1811,2,FALSE))</f>
        <v>7615109090</v>
      </c>
      <c r="T273" s="17" t="str">
        <f>IF(R273="","",VLOOKUP(R273,CUSTOMS!$E$3:$N$1811,3,FALSE))</f>
        <v>铝制口杯</v>
      </c>
      <c r="U273" s="18">
        <f t="shared" si="53"/>
        <v>120</v>
      </c>
      <c r="V273" s="18" t="str">
        <f>IF(R273="","",VLOOKUP(R273,CUSTOMS!$E$3:$N$796,5,FALSE))</f>
        <v>套</v>
      </c>
      <c r="W273" s="32">
        <f>IF(R273="","",VLOOKUP(R273,CUSTOMS!$E$3:$N$1811,6,FALSE))</f>
        <v>3.35</v>
      </c>
      <c r="X273" s="32">
        <f t="shared" si="54"/>
        <v>402</v>
      </c>
      <c r="Y273" s="18" t="str">
        <f>IF(R273="","",VLOOKUP(R273,CUSTOMS!$E$3:$N$1811,8,FALSE))</f>
        <v>美元</v>
      </c>
      <c r="Z273" s="18" t="str">
        <f>IF(R273="","",VLOOKUP(R273,CUSTOMS!$E$3:$N$1811,9,FALSE))</f>
        <v>中国</v>
      </c>
      <c r="AA273" s="18" t="str">
        <f>IF(R273="","",VLOOKUP(R273,CUSTOMS!$E$3:$N$1811,10,FALSE))</f>
        <v>美国</v>
      </c>
      <c r="AB273" s="32">
        <f>IF(R273="","",VLOOKUP(G273,WMS!$E$3:$T$1104,15,FALSE))</f>
        <v>0.245</v>
      </c>
      <c r="AC273" s="32">
        <f t="shared" si="55"/>
        <v>29.4</v>
      </c>
      <c r="AD273" s="32" t="str">
        <f>IF(S273="","",VLOOKUP(S273,海关监管条件!$A$1:$B$3000,2,FALSE))</f>
        <v>A </v>
      </c>
    </row>
    <row r="274" spans="1:30">
      <c r="A274" s="2">
        <v>43630</v>
      </c>
      <c r="B274" s="2">
        <v>43633</v>
      </c>
      <c r="C274" s="2" t="s">
        <v>4987</v>
      </c>
      <c r="D274" s="3" t="s">
        <v>1063</v>
      </c>
      <c r="E274" s="3" t="s">
        <v>3898</v>
      </c>
      <c r="F274" s="3" t="s">
        <v>4997</v>
      </c>
      <c r="G274" s="17" t="str">
        <f t="shared" si="49"/>
        <v>KG-ARI-1904-00125-03144/42568612</v>
      </c>
      <c r="H274" s="18">
        <f>IF(G274="","",VLOOKUP(G274,WMS!$E$3:$Q$1104,7,FALSE))</f>
        <v>12</v>
      </c>
      <c r="I274" s="18">
        <f>IF(G274="","",VLOOKUP(G274,WMS!$E$3:$Q$1104,8,FALSE))</f>
        <v>0.68</v>
      </c>
      <c r="J274" s="18">
        <f>IF(G274="","",VLOOKUP(G274,WMS!$E$3:$Q$1104,13,FALSE))</f>
        <v>0.008</v>
      </c>
      <c r="K274" s="25" t="b">
        <f t="shared" si="50"/>
        <v>1</v>
      </c>
      <c r="L274" s="7">
        <v>4</v>
      </c>
      <c r="M274" s="26">
        <f>IF(G274="","",VLOOKUP(G274,WMS!$E$3:$U$1104,7,0)*L274)</f>
        <v>48</v>
      </c>
      <c r="N274" s="27" t="str">
        <f>IF(G274="","",VLOOKUP(G274,WMS!$E$3:$U$1104,17,0))</f>
        <v>A32-301</v>
      </c>
      <c r="O274" s="28">
        <f t="shared" si="51"/>
        <v>2.72</v>
      </c>
      <c r="P274" s="28">
        <f t="shared" si="52"/>
        <v>0.032</v>
      </c>
      <c r="Q274" s="25" t="str">
        <f>IF(G274="","",VLOOKUP(G274,WMS!$E$3:$G$1104,2,FALSE))</f>
        <v>KAS19042709</v>
      </c>
      <c r="R274" s="25" t="str">
        <f>IF(G274="","",VLOOKUP(G274,WMS!$E$3:$G$1104,3,FALSE))</f>
        <v>KAS1904270901</v>
      </c>
      <c r="S274" s="17" t="str">
        <f>IF(R274="","",VLOOKUP(R274,CUSTOMS!$E$3:$N$1811,2,FALSE))</f>
        <v>8518300000</v>
      </c>
      <c r="T274" s="17" t="str">
        <f>IF(R274="","",VLOOKUP(R274,CUSTOMS!$E$3:$N$1811,3,FALSE))</f>
        <v>耳塞</v>
      </c>
      <c r="U274" s="18">
        <f t="shared" si="53"/>
        <v>48</v>
      </c>
      <c r="V274" s="18" t="str">
        <f>IF(R274="","",VLOOKUP(R274,CUSTOMS!$E$3:$N$796,5,FALSE))</f>
        <v>个</v>
      </c>
      <c r="W274" s="32">
        <f>IF(R274="","",VLOOKUP(R274,CUSTOMS!$E$3:$N$1811,6,FALSE))</f>
        <v>2.75</v>
      </c>
      <c r="X274" s="32">
        <f t="shared" si="54"/>
        <v>132</v>
      </c>
      <c r="Y274" s="18" t="str">
        <f>IF(R274="","",VLOOKUP(R274,CUSTOMS!$E$3:$N$1811,8,FALSE))</f>
        <v>美元</v>
      </c>
      <c r="Z274" s="18" t="str">
        <f>IF(R274="","",VLOOKUP(R274,CUSTOMS!$E$3:$N$1811,9,FALSE))</f>
        <v>中国</v>
      </c>
      <c r="AA274" s="18" t="str">
        <f>IF(R274="","",VLOOKUP(R274,CUSTOMS!$E$3:$N$1811,10,FALSE))</f>
        <v>美国</v>
      </c>
      <c r="AB274" s="32">
        <f>IF(R274="","",VLOOKUP(G274,WMS!$E$3:$T$1104,15,FALSE))</f>
        <v>0.04</v>
      </c>
      <c r="AC274" s="32">
        <f t="shared" si="55"/>
        <v>1.92</v>
      </c>
      <c r="AD274" s="32" t="str">
        <f>IF(S274="","",VLOOKUP(S274,海关监管条件!$A$1:$B$3000,2,FALSE))</f>
        <v>无 </v>
      </c>
    </row>
    <row r="275" spans="1:30">
      <c r="A275" s="2">
        <v>43630</v>
      </c>
      <c r="B275" s="2">
        <v>43633</v>
      </c>
      <c r="C275" s="2" t="s">
        <v>4987</v>
      </c>
      <c r="D275" s="3" t="s">
        <v>1063</v>
      </c>
      <c r="E275" s="3" t="s">
        <v>3898</v>
      </c>
      <c r="F275" s="3" t="s">
        <v>4998</v>
      </c>
      <c r="G275" s="17" t="str">
        <f t="shared" si="49"/>
        <v>KG-ARI-1904-00125-03144/42636021</v>
      </c>
      <c r="H275" s="18">
        <f>IF(G275="","",VLOOKUP(G275,WMS!$E$3:$Q$1104,7,FALSE))</f>
        <v>6</v>
      </c>
      <c r="I275" s="18">
        <f>IF(G275="","",VLOOKUP(G275,WMS!$E$3:$Q$1104,8,FALSE))</f>
        <v>2.14</v>
      </c>
      <c r="J275" s="18">
        <f>IF(G275="","",VLOOKUP(G275,WMS!$E$3:$Q$1104,13,FALSE))</f>
        <v>0.045</v>
      </c>
      <c r="K275" s="25" t="b">
        <f t="shared" si="50"/>
        <v>1</v>
      </c>
      <c r="L275" s="7">
        <v>7</v>
      </c>
      <c r="M275" s="26">
        <f>IF(G275="","",VLOOKUP(G275,WMS!$E$3:$U$1104,7,0)*L275)</f>
        <v>42</v>
      </c>
      <c r="N275" s="27" t="str">
        <f>IF(G275="","",VLOOKUP(G275,WMS!$E$3:$U$1104,17,0))</f>
        <v>A32-103</v>
      </c>
      <c r="O275" s="28">
        <f t="shared" si="51"/>
        <v>14.98</v>
      </c>
      <c r="P275" s="28">
        <f t="shared" si="52"/>
        <v>0.315</v>
      </c>
      <c r="Q275" s="25" t="str">
        <f>IF(G275="","",VLOOKUP(G275,WMS!$E$3:$G$1104,2,FALSE))</f>
        <v>KAS19042709</v>
      </c>
      <c r="R275" s="25" t="str">
        <f>IF(G275="","",VLOOKUP(G275,WMS!$E$3:$G$1104,3,FALSE))</f>
        <v>KAS1904270902</v>
      </c>
      <c r="S275" s="17" t="str">
        <f>IF(R275="","",VLOOKUP(R275,CUSTOMS!$E$3:$N$1811,2,FALSE))</f>
        <v>8518300000</v>
      </c>
      <c r="T275" s="17" t="str">
        <f>IF(R275="","",VLOOKUP(R275,CUSTOMS!$E$3:$N$1811,3,FALSE))</f>
        <v>耳机</v>
      </c>
      <c r="U275" s="18">
        <f t="shared" si="53"/>
        <v>42</v>
      </c>
      <c r="V275" s="18" t="str">
        <f>IF(R275="","",VLOOKUP(R275,CUSTOMS!$E$3:$N$796,5,FALSE))</f>
        <v>个</v>
      </c>
      <c r="W275" s="32">
        <f>IF(R275="","",VLOOKUP(R275,CUSTOMS!$E$3:$N$1811,6,FALSE))</f>
        <v>6.3962</v>
      </c>
      <c r="X275" s="32">
        <f t="shared" si="54"/>
        <v>268.6404</v>
      </c>
      <c r="Y275" s="18" t="str">
        <f>IF(R275="","",VLOOKUP(R275,CUSTOMS!$E$3:$N$1811,8,FALSE))</f>
        <v>美元</v>
      </c>
      <c r="Z275" s="18" t="str">
        <f>IF(R275="","",VLOOKUP(R275,CUSTOMS!$E$3:$N$1811,9,FALSE))</f>
        <v>中国</v>
      </c>
      <c r="AA275" s="18" t="str">
        <f>IF(R275="","",VLOOKUP(R275,CUSTOMS!$E$3:$N$1811,10,FALSE))</f>
        <v>美国</v>
      </c>
      <c r="AB275" s="32">
        <f>IF(R275="","",VLOOKUP(G275,WMS!$E$3:$T$1104,15,FALSE))</f>
        <v>0.265</v>
      </c>
      <c r="AC275" s="32">
        <f t="shared" si="55"/>
        <v>11.13</v>
      </c>
      <c r="AD275" s="32" t="str">
        <f>IF(S275="","",VLOOKUP(S275,海关监管条件!$A$1:$B$3000,2,FALSE))</f>
        <v>无 </v>
      </c>
    </row>
    <row r="276" spans="1:30">
      <c r="A276" s="2">
        <v>43649</v>
      </c>
      <c r="B276" s="2">
        <v>43651</v>
      </c>
      <c r="C276" s="2" t="s">
        <v>4999</v>
      </c>
      <c r="D276" s="3" t="s">
        <v>272</v>
      </c>
      <c r="E276" s="3" t="s">
        <v>3336</v>
      </c>
      <c r="F276" s="3" t="s">
        <v>3337</v>
      </c>
      <c r="G276" s="17" t="str">
        <f t="shared" si="49"/>
        <v>KG-ARI-1808-00019-00202/41638279</v>
      </c>
      <c r="H276" s="18">
        <f>IF(G276="","",VLOOKUP(G276,WMS!$E$3:$Q$1104,7,FALSE))</f>
        <v>6</v>
      </c>
      <c r="I276" s="18">
        <f>IF(G276="","",VLOOKUP(G276,WMS!$E$3:$Q$1104,8,FALSE))</f>
        <v>4.65</v>
      </c>
      <c r="J276" s="18">
        <f>IF(G276="","",VLOOKUP(G276,WMS!$E$3:$Q$1104,13,FALSE))</f>
        <v>0.078</v>
      </c>
      <c r="K276" s="25" t="b">
        <f t="shared" si="50"/>
        <v>1</v>
      </c>
      <c r="L276" s="7">
        <v>11</v>
      </c>
      <c r="M276" s="26">
        <f>IF(G276="","",VLOOKUP(G276,WMS!$E$3:$U$1104,7,0)*L276)</f>
        <v>66</v>
      </c>
      <c r="N276" s="27" t="str">
        <f>IF(G276="","",VLOOKUP(G276,WMS!$E$3:$U$1104,17,0))</f>
        <v>A18-202</v>
      </c>
      <c r="O276" s="28">
        <f t="shared" si="51"/>
        <v>51.15</v>
      </c>
      <c r="P276" s="28">
        <f t="shared" si="52"/>
        <v>0.858</v>
      </c>
      <c r="Q276" s="25" t="str">
        <f>IF(G276="","",VLOOKUP(G276,WMS!$E$3:$G$1104,2,FALSE))</f>
        <v>KAS18090603</v>
      </c>
      <c r="R276" s="25" t="str">
        <f>IF(G276="","",VLOOKUP(G276,WMS!$E$3:$G$1104,3,FALSE))</f>
        <v>KAS1809060304</v>
      </c>
      <c r="S276" s="17" t="str">
        <f>IF(R276="","",VLOOKUP(R276,CUSTOMS!$E$3:$N$1811,2,FALSE))</f>
        <v>7324900000</v>
      </c>
      <c r="T276" s="17" t="str">
        <f>IF(R276="","",VLOOKUP(R276,CUSTOMS!$E$3:$N$1811,3,FALSE))</f>
        <v>铁制浴室架</v>
      </c>
      <c r="U276" s="18">
        <f t="shared" si="53"/>
        <v>66</v>
      </c>
      <c r="V276" s="18" t="str">
        <f>IF(R276="","",VLOOKUP(R276,CUSTOMS!$E$3:$N$796,5,FALSE))</f>
        <v>只</v>
      </c>
      <c r="W276" s="32">
        <f>IF(R276="","",VLOOKUP(R276,CUSTOMS!$E$3:$N$1811,6,FALSE))</f>
        <v>1.89</v>
      </c>
      <c r="X276" s="32">
        <f t="shared" si="54"/>
        <v>124.74</v>
      </c>
      <c r="Y276" s="18" t="str">
        <f>IF(R276="","",VLOOKUP(R276,CUSTOMS!$E$3:$N$1811,8,FALSE))</f>
        <v>美元</v>
      </c>
      <c r="Z276" s="18" t="str">
        <f>IF(R276="","",VLOOKUP(R276,CUSTOMS!$E$3:$N$1811,9,FALSE))</f>
        <v>中国</v>
      </c>
      <c r="AA276" s="18" t="str">
        <f>IF(R276="","",VLOOKUP(R276,CUSTOMS!$E$3:$N$1811,10,FALSE))</f>
        <v>美国</v>
      </c>
      <c r="AB276" s="32">
        <f>IF(R276="","",VLOOKUP(G276,WMS!$E$3:$T$1104,15,FALSE))</f>
        <v>0.633333333333333</v>
      </c>
      <c r="AC276" s="32">
        <f t="shared" si="55"/>
        <v>41.8</v>
      </c>
      <c r="AD276" s="32" t="str">
        <f>IF(S276="","",VLOOKUP(S276,海关监管条件!$A$1:$B$3000,2,FALSE))</f>
        <v>无 </v>
      </c>
    </row>
    <row r="277" spans="1:30">
      <c r="A277" s="2">
        <v>43649</v>
      </c>
      <c r="B277" s="2">
        <v>43651</v>
      </c>
      <c r="C277" s="2" t="s">
        <v>4999</v>
      </c>
      <c r="D277" s="3" t="s">
        <v>376</v>
      </c>
      <c r="E277" s="3" t="s">
        <v>3336</v>
      </c>
      <c r="F277" s="3" t="s">
        <v>3426</v>
      </c>
      <c r="G277" s="17" t="str">
        <f t="shared" si="49"/>
        <v>KG-ARI-1808-00019-00202/42494652Q</v>
      </c>
      <c r="H277" s="18">
        <f>IF(G277="","",VLOOKUP(G277,WMS!$E$3:$Q$1104,7,FALSE))</f>
        <v>8</v>
      </c>
      <c r="I277" s="18">
        <f>IF(G277="","",VLOOKUP(G277,WMS!$E$3:$Q$1104,8,FALSE))</f>
        <v>3.5</v>
      </c>
      <c r="J277" s="18">
        <f>IF(G277="","",VLOOKUP(G277,WMS!$E$3:$Q$1104,13,FALSE))</f>
        <v>0.066</v>
      </c>
      <c r="K277" s="25" t="b">
        <f t="shared" si="50"/>
        <v>1</v>
      </c>
      <c r="L277" s="7">
        <v>2</v>
      </c>
      <c r="M277" s="26">
        <f>IF(G277="","",VLOOKUP(G277,WMS!$E$3:$U$1104,7,0)*L277)</f>
        <v>16</v>
      </c>
      <c r="N277" s="27" t="str">
        <f>IF(G277="","",VLOOKUP(G277,WMS!$E$3:$U$1104,17,0))</f>
        <v>A26-304</v>
      </c>
      <c r="O277" s="28">
        <f t="shared" si="51"/>
        <v>7</v>
      </c>
      <c r="P277" s="28">
        <f t="shared" si="52"/>
        <v>0.132</v>
      </c>
      <c r="Q277" s="25" t="str">
        <f>IF(G277="","",VLOOKUP(G277,WMS!$E$3:$G$1104,2,FALSE))</f>
        <v>KAS18112901</v>
      </c>
      <c r="R277" s="25" t="str">
        <f>IF(G277="","",VLOOKUP(G277,WMS!$E$3:$G$1104,3,FALSE))</f>
        <v>KAS18112901431</v>
      </c>
      <c r="S277" s="17" t="str">
        <f>IF(R277="","",VLOOKUP(R277,CUSTOMS!$E$3:$N$1811,2,FALSE))</f>
        <v>7324900000</v>
      </c>
      <c r="T277" s="17" t="str">
        <f>IF(R277="","",VLOOKUP(R277,CUSTOMS!$E$3:$N$1811,3,FALSE))</f>
        <v>不锈钢纸巾筒</v>
      </c>
      <c r="U277" s="18">
        <f t="shared" si="53"/>
        <v>16</v>
      </c>
      <c r="V277" s="18" t="str">
        <f>IF(R277="","",VLOOKUP(R277,CUSTOMS!$E$3:$N$796,5,FALSE))</f>
        <v>只</v>
      </c>
      <c r="W277" s="32">
        <f>IF(R277="","",VLOOKUP(R277,CUSTOMS!$E$3:$N$1811,6,FALSE))</f>
        <v>1.17</v>
      </c>
      <c r="X277" s="32">
        <f t="shared" si="54"/>
        <v>18.72</v>
      </c>
      <c r="Y277" s="18" t="str">
        <f>IF(R277="","",VLOOKUP(R277,CUSTOMS!$E$3:$N$1811,8,FALSE))</f>
        <v>美元</v>
      </c>
      <c r="Z277" s="18" t="str">
        <f>IF(R277="","",VLOOKUP(R277,CUSTOMS!$E$3:$N$1811,9,FALSE))</f>
        <v>中国</v>
      </c>
      <c r="AA277" s="18" t="str">
        <f>IF(R277="","",VLOOKUP(R277,CUSTOMS!$E$3:$N$1811,10,FALSE))</f>
        <v>中国</v>
      </c>
      <c r="AB277" s="32">
        <f>IF(R277="","",VLOOKUP(G277,WMS!$E$3:$T$1104,15,FALSE))</f>
        <v>0.35</v>
      </c>
      <c r="AC277" s="32">
        <f t="shared" si="55"/>
        <v>5.6</v>
      </c>
      <c r="AD277" s="32" t="str">
        <f>IF(S277="","",VLOOKUP(S277,海关监管条件!$A$1:$B$3000,2,FALSE))</f>
        <v>无 </v>
      </c>
    </row>
    <row r="278" spans="1:30">
      <c r="A278" s="2">
        <v>43649</v>
      </c>
      <c r="B278" s="2">
        <v>43651</v>
      </c>
      <c r="C278" s="2" t="s">
        <v>4999</v>
      </c>
      <c r="D278" s="3" t="s">
        <v>376</v>
      </c>
      <c r="E278" s="3" t="s">
        <v>3336</v>
      </c>
      <c r="F278" s="3" t="s">
        <v>3422</v>
      </c>
      <c r="G278" s="17" t="str">
        <f t="shared" si="49"/>
        <v>KG-ARI-1808-00019-00202/42494683Q</v>
      </c>
      <c r="H278" s="18">
        <f>IF(G278="","",VLOOKUP(G278,WMS!$E$3:$Q$1104,7,FALSE))</f>
        <v>24</v>
      </c>
      <c r="I278" s="18">
        <f>IF(G278="","",VLOOKUP(G278,WMS!$E$3:$Q$1104,8,FALSE))</f>
        <v>8.4</v>
      </c>
      <c r="J278" s="18">
        <f>IF(G278="","",VLOOKUP(G278,WMS!$E$3:$Q$1104,13,FALSE))</f>
        <v>0.063</v>
      </c>
      <c r="K278" s="25" t="b">
        <f t="shared" si="50"/>
        <v>1</v>
      </c>
      <c r="L278" s="7">
        <v>2</v>
      </c>
      <c r="M278" s="26">
        <f>IF(G278="","",VLOOKUP(G278,WMS!$E$3:$U$1104,7,0)*L278)</f>
        <v>48</v>
      </c>
      <c r="N278" s="27" t="str">
        <f>IF(G278="","",VLOOKUP(G278,WMS!$E$3:$U$1104,17,0))</f>
        <v>A26-304</v>
      </c>
      <c r="O278" s="28">
        <f t="shared" si="51"/>
        <v>16.8</v>
      </c>
      <c r="P278" s="28">
        <f t="shared" si="52"/>
        <v>0.126</v>
      </c>
      <c r="Q278" s="25" t="str">
        <f>IF(G278="","",VLOOKUP(G278,WMS!$E$3:$G$1104,2,FALSE))</f>
        <v>KAS18112901</v>
      </c>
      <c r="R278" s="25" t="str">
        <f>IF(G278="","",VLOOKUP(G278,WMS!$E$3:$G$1104,3,FALSE))</f>
        <v>KAS18112901391</v>
      </c>
      <c r="S278" s="17" t="str">
        <f>IF(R278="","",VLOOKUP(R278,CUSTOMS!$E$3:$N$1811,2,FALSE))</f>
        <v>9603909090</v>
      </c>
      <c r="T278" s="17" t="str">
        <f>IF(R278="","",VLOOKUP(R278,CUSTOMS!$E$3:$N$1811,3,FALSE))</f>
        <v>马桶刷连不锈钢筒套装</v>
      </c>
      <c r="U278" s="18">
        <f t="shared" si="53"/>
        <v>48</v>
      </c>
      <c r="V278" s="18" t="str">
        <f>IF(R278="","",VLOOKUP(R278,CUSTOMS!$E$3:$N$796,5,FALSE))</f>
        <v>套</v>
      </c>
      <c r="W278" s="32">
        <f>IF(R278="","",VLOOKUP(R278,CUSTOMS!$E$3:$N$1811,6,FALSE))</f>
        <v>1.01</v>
      </c>
      <c r="X278" s="32">
        <f t="shared" si="54"/>
        <v>48.48</v>
      </c>
      <c r="Y278" s="18" t="str">
        <f>IF(R278="","",VLOOKUP(R278,CUSTOMS!$E$3:$N$1811,8,FALSE))</f>
        <v>美元</v>
      </c>
      <c r="Z278" s="18" t="str">
        <f>IF(R278="","",VLOOKUP(R278,CUSTOMS!$E$3:$N$1811,9,FALSE))</f>
        <v>中国</v>
      </c>
      <c r="AA278" s="18" t="str">
        <f>IF(R278="","",VLOOKUP(R278,CUSTOMS!$E$3:$N$1811,10,FALSE))</f>
        <v>中国</v>
      </c>
      <c r="AB278" s="32">
        <f>IF(R278="","",VLOOKUP(G278,WMS!$E$3:$T$1104,15,FALSE))</f>
        <v>0.316666666666667</v>
      </c>
      <c r="AC278" s="32">
        <f t="shared" si="55"/>
        <v>15.2</v>
      </c>
      <c r="AD278" s="32" t="str">
        <f>IF(S278="","",VLOOKUP(S278,海关监管条件!$A$1:$B$3000,2,FALSE))</f>
        <v>无</v>
      </c>
    </row>
    <row r="279" spans="1:30">
      <c r="A279" s="2">
        <v>43649</v>
      </c>
      <c r="B279" s="2">
        <v>43651</v>
      </c>
      <c r="C279" s="2" t="s">
        <v>4999</v>
      </c>
      <c r="D279" s="3" t="s">
        <v>376</v>
      </c>
      <c r="E279" s="3" t="s">
        <v>3336</v>
      </c>
      <c r="F279" s="3" t="s">
        <v>3409</v>
      </c>
      <c r="G279" s="17" t="str">
        <f t="shared" si="49"/>
        <v>KG-ARI-1808-00019-00202/42495451Q</v>
      </c>
      <c r="H279" s="18">
        <f>IF(G279="","",VLOOKUP(G279,WMS!$E$3:$Q$1104,7,FALSE))</f>
        <v>6</v>
      </c>
      <c r="I279" s="18">
        <f>IF(G279="","",VLOOKUP(G279,WMS!$E$3:$Q$1104,8,FALSE))</f>
        <v>4.55</v>
      </c>
      <c r="J279" s="18">
        <f>IF(G279="","",VLOOKUP(G279,WMS!$E$3:$Q$1104,13,FALSE))</f>
        <v>0.058</v>
      </c>
      <c r="K279" s="25" t="b">
        <f t="shared" si="50"/>
        <v>1</v>
      </c>
      <c r="L279" s="7">
        <v>7</v>
      </c>
      <c r="M279" s="26">
        <f>IF(G279="","",VLOOKUP(G279,WMS!$E$3:$U$1104,7,0)*L279)</f>
        <v>42</v>
      </c>
      <c r="N279" s="27" t="str">
        <f>IF(G279="","",VLOOKUP(G279,WMS!$E$3:$U$1104,17,0))</f>
        <v>A12-101</v>
      </c>
      <c r="O279" s="28">
        <f t="shared" si="51"/>
        <v>31.85</v>
      </c>
      <c r="P279" s="28">
        <f t="shared" si="52"/>
        <v>0.406</v>
      </c>
      <c r="Q279" s="25" t="str">
        <f>IF(G279="","",VLOOKUP(G279,WMS!$E$3:$G$1104,2,FALSE))</f>
        <v>KAS18112901</v>
      </c>
      <c r="R279" s="25" t="str">
        <f>IF(G279="","",VLOOKUP(G279,WMS!$E$3:$G$1104,3,FALSE))</f>
        <v>KAS18112901161</v>
      </c>
      <c r="S279" s="17" t="str">
        <f>IF(R279="","",VLOOKUP(R279,CUSTOMS!$E$3:$N$1811,2,FALSE))</f>
        <v>7323930000</v>
      </c>
      <c r="T279" s="17" t="str">
        <f>IF(R279="","",VLOOKUP(R279,CUSTOMS!$E$3:$N$1811,3,FALSE))</f>
        <v>不锈钢垃圾桶</v>
      </c>
      <c r="U279" s="18">
        <f t="shared" si="53"/>
        <v>42</v>
      </c>
      <c r="V279" s="18" t="str">
        <f>IF(R279="","",VLOOKUP(R279,CUSTOMS!$E$3:$N$796,5,FALSE))</f>
        <v>只</v>
      </c>
      <c r="W279" s="32">
        <f>IF(R279="","",VLOOKUP(R279,CUSTOMS!$E$3:$N$1811,6,FALSE))</f>
        <v>3.30272727272727</v>
      </c>
      <c r="X279" s="32">
        <f t="shared" si="54"/>
        <v>138.714545454545</v>
      </c>
      <c r="Y279" s="18" t="str">
        <f>IF(R279="","",VLOOKUP(R279,CUSTOMS!$E$3:$N$1811,8,FALSE))</f>
        <v>美元</v>
      </c>
      <c r="Z279" s="18" t="str">
        <f>IF(R279="","",VLOOKUP(R279,CUSTOMS!$E$3:$N$1811,9,FALSE))</f>
        <v>中国</v>
      </c>
      <c r="AA279" s="18" t="str">
        <f>IF(R279="","",VLOOKUP(R279,CUSTOMS!$E$3:$N$1811,10,FALSE))</f>
        <v>中国</v>
      </c>
      <c r="AB279" s="32">
        <f>IF(R279="","",VLOOKUP(G279,WMS!$E$3:$T$1104,15,FALSE))</f>
        <v>0.654761904761905</v>
      </c>
      <c r="AC279" s="32">
        <f t="shared" si="55"/>
        <v>27.5</v>
      </c>
      <c r="AD279" s="32" t="str">
        <f>IF(S279="","",VLOOKUP(S279,海关监管条件!$A$1:$B$3000,2,FALSE))</f>
        <v>A </v>
      </c>
    </row>
    <row r="280" spans="1:30">
      <c r="A280" s="2">
        <v>43649</v>
      </c>
      <c r="B280" s="2">
        <v>43651</v>
      </c>
      <c r="C280" s="2" t="s">
        <v>4999</v>
      </c>
      <c r="D280" s="19" t="s">
        <v>376</v>
      </c>
      <c r="E280" s="19" t="s">
        <v>3427</v>
      </c>
      <c r="F280" s="19" t="s">
        <v>3428</v>
      </c>
      <c r="G280" s="17" t="str">
        <f t="shared" si="49"/>
        <v>KG-ARI-1808-00019-00203/41872215Q</v>
      </c>
      <c r="H280" s="18">
        <f>IF(G280="","",VLOOKUP(G280,WMS!$E$3:$Q$1104,7,FALSE))</f>
        <v>6</v>
      </c>
      <c r="I280" s="18">
        <f>IF(G280="","",VLOOKUP(G280,WMS!$E$3:$Q$1104,8,FALSE))</f>
        <v>2.75</v>
      </c>
      <c r="J280" s="18">
        <f>IF(G280="","",VLOOKUP(G280,WMS!$E$3:$Q$1104,13,FALSE))</f>
        <v>0.026</v>
      </c>
      <c r="K280" s="25" t="b">
        <f t="shared" si="50"/>
        <v>1</v>
      </c>
      <c r="L280" s="7">
        <v>3</v>
      </c>
      <c r="M280" s="26">
        <f>IF(G280="","",VLOOKUP(G280,WMS!$E$3:$U$1104,7,0)*L280)</f>
        <v>18</v>
      </c>
      <c r="N280" s="27" t="str">
        <f>IF(G280="","",VLOOKUP(G280,WMS!$E$3:$U$1104,17,0))</f>
        <v>A12-301</v>
      </c>
      <c r="O280" s="28">
        <f t="shared" si="51"/>
        <v>8.25</v>
      </c>
      <c r="P280" s="28">
        <f t="shared" si="52"/>
        <v>0.078</v>
      </c>
      <c r="Q280" s="25" t="str">
        <f>IF(G280="","",VLOOKUP(G280,WMS!$E$3:$G$1104,2,FALSE))</f>
        <v>KAS18112901</v>
      </c>
      <c r="R280" s="25" t="str">
        <f>IF(G280="","",VLOOKUP(G280,WMS!$E$3:$G$1104,3,FALSE))</f>
        <v>KAS18112901421</v>
      </c>
      <c r="S280" s="17" t="str">
        <f>IF(R280="","",VLOOKUP(R280,CUSTOMS!$E$3:$N$1811,2,FALSE))</f>
        <v>7324900000</v>
      </c>
      <c r="T280" s="17" t="str">
        <f>IF(R280="","",VLOOKUP(R280,CUSTOMS!$E$3:$N$1811,3,FALSE))</f>
        <v>铁制浴室架</v>
      </c>
      <c r="U280" s="18">
        <f t="shared" si="53"/>
        <v>18</v>
      </c>
      <c r="V280" s="18" t="str">
        <f>IF(R280="","",VLOOKUP(R280,CUSTOMS!$E$3:$N$796,5,FALSE))</f>
        <v>只</v>
      </c>
      <c r="W280" s="32">
        <f>IF(R280="","",VLOOKUP(R280,CUSTOMS!$E$3:$N$1811,6,FALSE))</f>
        <v>1.42412639405204</v>
      </c>
      <c r="X280" s="32">
        <f t="shared" si="54"/>
        <v>25.6342750929367</v>
      </c>
      <c r="Y280" s="18" t="str">
        <f>IF(R280="","",VLOOKUP(R280,CUSTOMS!$E$3:$N$1811,8,FALSE))</f>
        <v>美元</v>
      </c>
      <c r="Z280" s="18" t="str">
        <f>IF(R280="","",VLOOKUP(R280,CUSTOMS!$E$3:$N$1811,9,FALSE))</f>
        <v>中国</v>
      </c>
      <c r="AA280" s="18" t="str">
        <f>IF(R280="","",VLOOKUP(R280,CUSTOMS!$E$3:$N$1811,10,FALSE))</f>
        <v>中国</v>
      </c>
      <c r="AB280" s="32">
        <f>IF(R280="","",VLOOKUP(G280,WMS!$E$3:$T$1104,15,FALSE))</f>
        <v>0.32</v>
      </c>
      <c r="AC280" s="32">
        <f t="shared" si="55"/>
        <v>5.76</v>
      </c>
      <c r="AD280" s="32" t="str">
        <f>IF(S280="","",VLOOKUP(S280,海关监管条件!$A$1:$B$3000,2,FALSE))</f>
        <v>无 </v>
      </c>
    </row>
    <row r="281" spans="1:30">
      <c r="A281" s="2">
        <v>43649</v>
      </c>
      <c r="B281" s="2">
        <v>43651</v>
      </c>
      <c r="C281" s="2" t="s">
        <v>4999</v>
      </c>
      <c r="D281" s="19" t="s">
        <v>220</v>
      </c>
      <c r="E281" s="19" t="s">
        <v>3298</v>
      </c>
      <c r="F281" s="19" t="s">
        <v>3302</v>
      </c>
      <c r="G281" s="17" t="str">
        <f t="shared" si="49"/>
        <v>KG-ARI-1808-00019-00323/42495239</v>
      </c>
      <c r="H281" s="18">
        <f>IF(G281="","",VLOOKUP(G281,WMS!$E$3:$Q$1104,7,FALSE))</f>
        <v>12</v>
      </c>
      <c r="I281" s="18">
        <f>IF(G281="","",VLOOKUP(G281,WMS!$E$3:$Q$1104,8,FALSE))</f>
        <v>0.85</v>
      </c>
      <c r="J281" s="18">
        <f>IF(G281="","",VLOOKUP(G281,WMS!$E$3:$Q$1104,13,FALSE))</f>
        <v>0.008</v>
      </c>
      <c r="K281" s="25" t="b">
        <f t="shared" si="50"/>
        <v>1</v>
      </c>
      <c r="L281" s="7">
        <v>8</v>
      </c>
      <c r="M281" s="26">
        <f>IF(G281="","",VLOOKUP(G281,WMS!$E$3:$U$1104,7,0)*L281)</f>
        <v>96</v>
      </c>
      <c r="N281" s="27" t="str">
        <f>IF(G281="","",VLOOKUP(G281,WMS!$E$3:$U$1104,17,0))</f>
        <v>A20-303</v>
      </c>
      <c r="O281" s="28">
        <f t="shared" si="51"/>
        <v>6.8</v>
      </c>
      <c r="P281" s="28">
        <f t="shared" si="52"/>
        <v>0.064</v>
      </c>
      <c r="Q281" s="25" t="str">
        <f>IF(G281="","",VLOOKUP(G281,WMS!$E$3:$G$1104,2,FALSE))</f>
        <v>KAS180081002</v>
      </c>
      <c r="R281" s="25" t="str">
        <f>IF(G281="","",VLOOKUP(G281,WMS!$E$3:$G$1104,3,FALSE))</f>
        <v>KAS18008100203</v>
      </c>
      <c r="S281" s="17" t="str">
        <f>IF(R281="","",VLOOKUP(R281,CUSTOMS!$E$3:$N$1811,2,FALSE))</f>
        <v>8544421900</v>
      </c>
      <c r="T281" s="17" t="str">
        <f>IF(R281="","",VLOOKUP(R281,CUSTOMS!$E$3:$N$1811,3,FALSE))</f>
        <v>USB连接线A1</v>
      </c>
      <c r="U281" s="18">
        <f t="shared" si="53"/>
        <v>2.88</v>
      </c>
      <c r="V281" s="18" t="str">
        <f>IF(R281="","",VLOOKUP(R281,CUSTOMS!$E$3:$N$796,5,FALSE))</f>
        <v>千克</v>
      </c>
      <c r="W281" s="32">
        <f>IF(R281="","",VLOOKUP(R281,CUSTOMS!$E$3:$N$1811,6,FALSE))</f>
        <v>96.7333333333333</v>
      </c>
      <c r="X281" s="32">
        <f t="shared" si="54"/>
        <v>278.592</v>
      </c>
      <c r="Y281" s="18" t="str">
        <f>IF(R281="","",VLOOKUP(R281,CUSTOMS!$E$3:$N$1811,8,FALSE))</f>
        <v>美元</v>
      </c>
      <c r="Z281" s="18" t="str">
        <f>IF(R281="","",VLOOKUP(R281,CUSTOMS!$E$3:$N$1811,9,FALSE))</f>
        <v>中国</v>
      </c>
      <c r="AA281" s="18" t="str">
        <f>IF(R281="","",VLOOKUP(R281,CUSTOMS!$E$3:$N$1811,10,FALSE))</f>
        <v>中国</v>
      </c>
      <c r="AB281" s="32">
        <f>IF(R281="","",VLOOKUP(G281,WMS!$E$3:$T$1104,15,FALSE))</f>
        <v>0.03</v>
      </c>
      <c r="AC281" s="32">
        <f t="shared" si="55"/>
        <v>2.88</v>
      </c>
      <c r="AD281" s="32" t="str">
        <f>IF(S281="","",VLOOKUP(S281,海关监管条件!$A$1:$B$3000,2,FALSE))</f>
        <v>无 </v>
      </c>
    </row>
    <row r="282" spans="1:30">
      <c r="A282" s="2">
        <v>43649</v>
      </c>
      <c r="B282" s="2">
        <v>43651</v>
      </c>
      <c r="C282" s="2" t="s">
        <v>4999</v>
      </c>
      <c r="D282" s="19" t="s">
        <v>220</v>
      </c>
      <c r="E282" s="19" t="s">
        <v>3298</v>
      </c>
      <c r="F282" s="19" t="s">
        <v>3299</v>
      </c>
      <c r="G282" s="17" t="str">
        <f t="shared" si="49"/>
        <v>KG-ARI-1808-00019-00323/42495284</v>
      </c>
      <c r="H282" s="18">
        <f>IF(G282="","",VLOOKUP(G282,WMS!$E$3:$Q$1104,7,FALSE))</f>
        <v>12</v>
      </c>
      <c r="I282" s="18">
        <f>IF(G282="","",VLOOKUP(G282,WMS!$E$3:$Q$1104,8,FALSE))</f>
        <v>1</v>
      </c>
      <c r="J282" s="18">
        <f>IF(G282="","",VLOOKUP(G282,WMS!$E$3:$Q$1104,13,FALSE))</f>
        <v>0.008</v>
      </c>
      <c r="K282" s="25" t="b">
        <f t="shared" si="50"/>
        <v>1</v>
      </c>
      <c r="L282" s="7">
        <v>5</v>
      </c>
      <c r="M282" s="26">
        <f>IF(G282="","",VLOOKUP(G282,WMS!$E$3:$U$1104,7,0)*L282)</f>
        <v>60</v>
      </c>
      <c r="N282" s="27" t="str">
        <f>IF(G282="","",VLOOKUP(G282,WMS!$E$3:$U$1104,17,0))</f>
        <v>A20-303</v>
      </c>
      <c r="O282" s="28">
        <f t="shared" si="51"/>
        <v>5</v>
      </c>
      <c r="P282" s="28">
        <f t="shared" si="52"/>
        <v>0.04</v>
      </c>
      <c r="Q282" s="25" t="str">
        <f>IF(G282="","",VLOOKUP(G282,WMS!$E$3:$G$1104,2,FALSE))</f>
        <v>KAS180081002</v>
      </c>
      <c r="R282" s="25" t="str">
        <f>IF(G282="","",VLOOKUP(G282,WMS!$E$3:$G$1104,3,FALSE))</f>
        <v>KAS18008100201</v>
      </c>
      <c r="S282" s="17" t="str">
        <f>IF(R282="","",VLOOKUP(R282,CUSTOMS!$E$3:$N$1811,2,FALSE))</f>
        <v>8544421900</v>
      </c>
      <c r="T282" s="17" t="str">
        <f>IF(R282="","",VLOOKUP(R282,CUSTOMS!$E$3:$N$1811,3,FALSE))</f>
        <v>USB连接线A1</v>
      </c>
      <c r="U282" s="18">
        <f t="shared" si="53"/>
        <v>2.5</v>
      </c>
      <c r="V282" s="18" t="str">
        <f>IF(R282="","",VLOOKUP(R282,CUSTOMS!$E$3:$N$796,5,FALSE))</f>
        <v>千克</v>
      </c>
      <c r="W282" s="32">
        <f>IF(R282="","",VLOOKUP(R282,CUSTOMS!$E$3:$N$1811,6,FALSE))</f>
        <v>81.6479</v>
      </c>
      <c r="X282" s="32">
        <f t="shared" si="54"/>
        <v>204.11975</v>
      </c>
      <c r="Y282" s="18" t="str">
        <f>IF(R282="","",VLOOKUP(R282,CUSTOMS!$E$3:$N$1811,8,FALSE))</f>
        <v>美元</v>
      </c>
      <c r="Z282" s="18" t="str">
        <f>IF(R282="","",VLOOKUP(R282,CUSTOMS!$E$3:$N$1811,9,FALSE))</f>
        <v>中国</v>
      </c>
      <c r="AA282" s="18" t="str">
        <f>IF(R282="","",VLOOKUP(R282,CUSTOMS!$E$3:$N$1811,10,FALSE))</f>
        <v>中国</v>
      </c>
      <c r="AB282" s="32">
        <f>IF(R282="","",VLOOKUP(G282,WMS!$E$3:$T$1104,15,FALSE))</f>
        <v>0.0416666666666667</v>
      </c>
      <c r="AC282" s="32">
        <f t="shared" si="55"/>
        <v>2.5</v>
      </c>
      <c r="AD282" s="32" t="str">
        <f>IF(S282="","",VLOOKUP(S282,海关监管条件!$A$1:$B$3000,2,FALSE))</f>
        <v>无 </v>
      </c>
    </row>
    <row r="283" spans="1:30">
      <c r="A283" s="2">
        <v>43649</v>
      </c>
      <c r="B283" s="2">
        <v>43651</v>
      </c>
      <c r="C283" s="2" t="s">
        <v>4999</v>
      </c>
      <c r="D283" s="19" t="s">
        <v>220</v>
      </c>
      <c r="E283" s="19" t="s">
        <v>3298</v>
      </c>
      <c r="F283" s="19" t="s">
        <v>3303</v>
      </c>
      <c r="G283" s="17" t="str">
        <f t="shared" si="49"/>
        <v>KG-ARI-1808-00019-00323/42495291</v>
      </c>
      <c r="H283" s="18">
        <f>IF(G283="","",VLOOKUP(G283,WMS!$E$3:$Q$1104,7,FALSE))</f>
        <v>12</v>
      </c>
      <c r="I283" s="18">
        <f>IF(G283="","",VLOOKUP(G283,WMS!$E$3:$Q$1104,8,FALSE))</f>
        <v>0.95</v>
      </c>
      <c r="J283" s="18">
        <f>IF(G283="","",VLOOKUP(G283,WMS!$E$3:$Q$1104,13,FALSE))</f>
        <v>0.008</v>
      </c>
      <c r="K283" s="25" t="b">
        <f t="shared" si="50"/>
        <v>1</v>
      </c>
      <c r="L283" s="7">
        <v>11</v>
      </c>
      <c r="M283" s="26">
        <f>IF(G283="","",VLOOKUP(G283,WMS!$E$3:$U$1104,7,0)*L283)</f>
        <v>132</v>
      </c>
      <c r="N283" s="27" t="str">
        <f>IF(G283="","",VLOOKUP(G283,WMS!$E$3:$U$1104,17,0))</f>
        <v>A20-302</v>
      </c>
      <c r="O283" s="28">
        <f t="shared" si="51"/>
        <v>10.45</v>
      </c>
      <c r="P283" s="28">
        <f t="shared" si="52"/>
        <v>0.088</v>
      </c>
      <c r="Q283" s="25" t="str">
        <f>IF(G283="","",VLOOKUP(G283,WMS!$E$3:$G$1104,2,FALSE))</f>
        <v>KAS180081002</v>
      </c>
      <c r="R283" s="25" t="str">
        <f>IF(G283="","",VLOOKUP(G283,WMS!$E$3:$G$1104,3,FALSE))</f>
        <v>KAS18008100204</v>
      </c>
      <c r="S283" s="17" t="str">
        <f>IF(R283="","",VLOOKUP(R283,CUSTOMS!$E$3:$N$1811,2,FALSE))</f>
        <v>8544421900</v>
      </c>
      <c r="T283" s="17" t="str">
        <f>IF(R283="","",VLOOKUP(R283,CUSTOMS!$E$3:$N$1811,3,FALSE))</f>
        <v>USB连接线A1</v>
      </c>
      <c r="U283" s="18">
        <f t="shared" si="53"/>
        <v>5.5</v>
      </c>
      <c r="V283" s="18" t="str">
        <f>IF(R283="","",VLOOKUP(R283,CUSTOMS!$E$3:$N$796,5,FALSE))</f>
        <v>千克</v>
      </c>
      <c r="W283" s="32">
        <f>IF(R283="","",VLOOKUP(R283,CUSTOMS!$E$3:$N$1811,6,FALSE))</f>
        <v>81.6479</v>
      </c>
      <c r="X283" s="32">
        <f t="shared" si="54"/>
        <v>449.06345</v>
      </c>
      <c r="Y283" s="18" t="str">
        <f>IF(R283="","",VLOOKUP(R283,CUSTOMS!$E$3:$N$1811,8,FALSE))</f>
        <v>美元</v>
      </c>
      <c r="Z283" s="18" t="str">
        <f>IF(R283="","",VLOOKUP(R283,CUSTOMS!$E$3:$N$1811,9,FALSE))</f>
        <v>中国</v>
      </c>
      <c r="AA283" s="18" t="str">
        <f>IF(R283="","",VLOOKUP(R283,CUSTOMS!$E$3:$N$1811,10,FALSE))</f>
        <v>中国</v>
      </c>
      <c r="AB283" s="32">
        <f>IF(R283="","",VLOOKUP(G283,WMS!$E$3:$T$1104,15,FALSE))</f>
        <v>0.0416666666666667</v>
      </c>
      <c r="AC283" s="32">
        <f t="shared" si="55"/>
        <v>5.5</v>
      </c>
      <c r="AD283" s="32" t="str">
        <f>IF(S283="","",VLOOKUP(S283,海关监管条件!$A$1:$B$3000,2,FALSE))</f>
        <v>无 </v>
      </c>
    </row>
    <row r="284" spans="1:30">
      <c r="A284" s="2">
        <v>43649</v>
      </c>
      <c r="B284" s="2">
        <v>43651</v>
      </c>
      <c r="C284" s="2" t="s">
        <v>4999</v>
      </c>
      <c r="D284" s="19" t="s">
        <v>220</v>
      </c>
      <c r="E284" s="19" t="s">
        <v>3298</v>
      </c>
      <c r="F284" s="19" t="s">
        <v>3305</v>
      </c>
      <c r="G284" s="17" t="str">
        <f t="shared" si="49"/>
        <v>KG-ARI-1808-00019-00323/42572176</v>
      </c>
      <c r="H284" s="18">
        <f>IF(G284="","",VLOOKUP(G284,WMS!$E$3:$Q$1104,7,FALSE))</f>
        <v>12</v>
      </c>
      <c r="I284" s="18">
        <f>IF(G284="","",VLOOKUP(G284,WMS!$E$3:$Q$1104,8,FALSE))</f>
        <v>1.25</v>
      </c>
      <c r="J284" s="18">
        <f>IF(G284="","",VLOOKUP(G284,WMS!$E$3:$Q$1104,13,FALSE))</f>
        <v>0.008</v>
      </c>
      <c r="K284" s="25" t="b">
        <f t="shared" si="50"/>
        <v>1</v>
      </c>
      <c r="L284" s="7">
        <v>13</v>
      </c>
      <c r="M284" s="26">
        <f>IF(G284="","",VLOOKUP(G284,WMS!$E$3:$U$1104,7,0)*L284)</f>
        <v>156</v>
      </c>
      <c r="N284" s="27" t="str">
        <f>IF(G284="","",VLOOKUP(G284,WMS!$E$3:$U$1104,17,0))</f>
        <v>A18-302</v>
      </c>
      <c r="O284" s="28">
        <f t="shared" si="51"/>
        <v>16.25</v>
      </c>
      <c r="P284" s="28">
        <f t="shared" si="52"/>
        <v>0.104</v>
      </c>
      <c r="Q284" s="25" t="str">
        <f>IF(G284="","",VLOOKUP(G284,WMS!$E$3:$G$1104,2,FALSE))</f>
        <v>KAS180081002</v>
      </c>
      <c r="R284" s="25" t="str">
        <f>IF(G284="","",VLOOKUP(G284,WMS!$E$3:$G$1104,3,FALSE))</f>
        <v>KAS18008100205</v>
      </c>
      <c r="S284" s="17" t="str">
        <f>IF(R284="","",VLOOKUP(R284,CUSTOMS!$E$3:$N$1811,2,FALSE))</f>
        <v>8544421900</v>
      </c>
      <c r="T284" s="17" t="str">
        <f>IF(R284="","",VLOOKUP(R284,CUSTOMS!$E$3:$N$1811,3,FALSE))</f>
        <v>USB连接线A1</v>
      </c>
      <c r="U284" s="18">
        <f t="shared" si="53"/>
        <v>13.65</v>
      </c>
      <c r="V284" s="18" t="str">
        <f>IF(R284="","",VLOOKUP(R284,CUSTOMS!$E$3:$N$796,5,FALSE))</f>
        <v>千克</v>
      </c>
      <c r="W284" s="32">
        <f>IF(R284="","",VLOOKUP(R284,CUSTOMS!$E$3:$N$1811,6,FALSE))</f>
        <v>42.5143</v>
      </c>
      <c r="X284" s="32">
        <f t="shared" si="54"/>
        <v>580.320195</v>
      </c>
      <c r="Y284" s="18" t="str">
        <f>IF(R284="","",VLOOKUP(R284,CUSTOMS!$E$3:$N$1811,8,FALSE))</f>
        <v>美元</v>
      </c>
      <c r="Z284" s="18" t="str">
        <f>IF(R284="","",VLOOKUP(R284,CUSTOMS!$E$3:$N$1811,9,FALSE))</f>
        <v>中国</v>
      </c>
      <c r="AA284" s="18" t="str">
        <f>IF(R284="","",VLOOKUP(R284,CUSTOMS!$E$3:$N$1811,10,FALSE))</f>
        <v>中国</v>
      </c>
      <c r="AB284" s="32">
        <f>IF(R284="","",VLOOKUP(G284,WMS!$E$3:$T$1104,15,FALSE))</f>
        <v>0.0875</v>
      </c>
      <c r="AC284" s="32">
        <f t="shared" si="55"/>
        <v>13.65</v>
      </c>
      <c r="AD284" s="32" t="str">
        <f>IF(S284="","",VLOOKUP(S284,海关监管条件!$A$1:$B$3000,2,FALSE))</f>
        <v>无 </v>
      </c>
    </row>
    <row r="285" spans="1:30">
      <c r="A285" s="2">
        <v>43649</v>
      </c>
      <c r="B285" s="2">
        <v>43651</v>
      </c>
      <c r="C285" s="2" t="s">
        <v>4999</v>
      </c>
      <c r="D285" s="19" t="s">
        <v>220</v>
      </c>
      <c r="E285" s="19" t="s">
        <v>3298</v>
      </c>
      <c r="F285" s="19" t="s">
        <v>3311</v>
      </c>
      <c r="G285" s="17" t="str">
        <f t="shared" si="49"/>
        <v>KG-ARI-1808-00019-00323/42604419</v>
      </c>
      <c r="H285" s="18">
        <f>IF(G285="","",VLOOKUP(G285,WMS!$E$3:$Q$1104,7,FALSE))</f>
        <v>12</v>
      </c>
      <c r="I285" s="18">
        <f>IF(G285="","",VLOOKUP(G285,WMS!$E$3:$Q$1104,8,FALSE))</f>
        <v>0.6</v>
      </c>
      <c r="J285" s="18">
        <f>IF(G285="","",VLOOKUP(G285,WMS!$E$3:$Q$1104,13,FALSE))</f>
        <v>0.006</v>
      </c>
      <c r="K285" s="25" t="b">
        <f t="shared" si="50"/>
        <v>1</v>
      </c>
      <c r="L285" s="7">
        <v>3</v>
      </c>
      <c r="M285" s="26">
        <f>IF(G285="","",VLOOKUP(G285,WMS!$E$3:$U$1104,7,0)*L285)</f>
        <v>36</v>
      </c>
      <c r="N285" s="27" t="str">
        <f>IF(G285="","",VLOOKUP(G285,WMS!$E$3:$U$1104,17,0))</f>
        <v>A02-201</v>
      </c>
      <c r="O285" s="28">
        <f t="shared" si="51"/>
        <v>1.8</v>
      </c>
      <c r="P285" s="28">
        <f t="shared" si="52"/>
        <v>0.018</v>
      </c>
      <c r="Q285" s="25" t="str">
        <f>IF(G285="","",VLOOKUP(G285,WMS!$E$3:$G$1104,2,FALSE))</f>
        <v>KAS180081002</v>
      </c>
      <c r="R285" s="25" t="str">
        <f>IF(G285="","",VLOOKUP(G285,WMS!$E$3:$G$1104,3,FALSE))</f>
        <v>KAS18008100211</v>
      </c>
      <c r="S285" s="17" t="str">
        <f>IF(R285="","",VLOOKUP(R285,CUSTOMS!$E$3:$N$1811,2,FALSE))</f>
        <v>8544421900</v>
      </c>
      <c r="T285" s="17" t="str">
        <f>IF(R285="","",VLOOKUP(R285,CUSTOMS!$E$3:$N$1811,3,FALSE))</f>
        <v>音频线</v>
      </c>
      <c r="U285" s="18">
        <f t="shared" si="53"/>
        <v>1.57894736842105</v>
      </c>
      <c r="V285" s="18" t="str">
        <f>IF(R285="","",VLOOKUP(R285,CUSTOMS!$E$3:$N$796,5,FALSE))</f>
        <v>千克</v>
      </c>
      <c r="W285" s="32">
        <f>IF(R285="","",VLOOKUP(R285,CUSTOMS!$E$3:$N$1811,6,FALSE))</f>
        <v>1.282</v>
      </c>
      <c r="X285" s="32">
        <f t="shared" si="54"/>
        <v>2.02421052631579</v>
      </c>
      <c r="Y285" s="18" t="str">
        <f>IF(R285="","",VLOOKUP(R285,CUSTOMS!$E$3:$N$1811,8,FALSE))</f>
        <v>美元</v>
      </c>
      <c r="Z285" s="18" t="str">
        <f>IF(R285="","",VLOOKUP(R285,CUSTOMS!$E$3:$N$1811,9,FALSE))</f>
        <v>中国</v>
      </c>
      <c r="AA285" s="18" t="str">
        <f>IF(R285="","",VLOOKUP(R285,CUSTOMS!$E$3:$N$1811,10,FALSE))</f>
        <v>中国</v>
      </c>
      <c r="AB285" s="32">
        <f>IF(R285="","",VLOOKUP(G285,WMS!$E$3:$T$1104,15,FALSE))</f>
        <v>0.043859649122807</v>
      </c>
      <c r="AC285" s="32">
        <f t="shared" si="55"/>
        <v>1.57894736842105</v>
      </c>
      <c r="AD285" s="32" t="str">
        <f>IF(S285="","",VLOOKUP(S285,海关监管条件!$A$1:$B$3000,2,FALSE))</f>
        <v>无 </v>
      </c>
    </row>
    <row r="286" spans="1:30">
      <c r="A286" s="2">
        <v>43649</v>
      </c>
      <c r="B286" s="2">
        <v>43651</v>
      </c>
      <c r="C286" s="2" t="s">
        <v>4999</v>
      </c>
      <c r="D286" s="19" t="s">
        <v>220</v>
      </c>
      <c r="E286" s="19" t="s">
        <v>3298</v>
      </c>
      <c r="F286" s="19" t="s">
        <v>3309</v>
      </c>
      <c r="G286" s="17" t="str">
        <f t="shared" ref="G286:G338" si="56">IF(F286="","",E286&amp;"/"&amp;F286)</f>
        <v>KG-ARI-1808-00019-00323/42604440</v>
      </c>
      <c r="H286" s="18">
        <f>IF(G286="","",VLOOKUP(G286,WMS!$E$3:$Q$1104,7,FALSE))</f>
        <v>12</v>
      </c>
      <c r="I286" s="18">
        <f>IF(G286="","",VLOOKUP(G286,WMS!$E$3:$Q$1104,8,FALSE))</f>
        <v>1.15</v>
      </c>
      <c r="J286" s="18">
        <f>IF(G286="","",VLOOKUP(G286,WMS!$E$3:$Q$1104,13,FALSE))</f>
        <v>0.009</v>
      </c>
      <c r="K286" s="25" t="b">
        <f t="shared" ref="K286:K338" si="57">IF(M286="","",EXACT(H286,M286/L286))</f>
        <v>1</v>
      </c>
      <c r="L286" s="7">
        <v>3</v>
      </c>
      <c r="M286" s="26">
        <f>IF(G286="","",VLOOKUP(G286,WMS!$E$3:$U$1104,7,0)*L286)</f>
        <v>36</v>
      </c>
      <c r="N286" s="27" t="str">
        <f>IF(G286="","",VLOOKUP(G286,WMS!$E$3:$U$1104,17,0))</f>
        <v>A02-103</v>
      </c>
      <c r="O286" s="28">
        <f t="shared" ref="O286:O338" si="58">IF(L286="","",I286*L286)</f>
        <v>3.45</v>
      </c>
      <c r="P286" s="28">
        <f t="shared" ref="P286:P338" si="59">IF(L286="","",J286*L286)</f>
        <v>0.027</v>
      </c>
      <c r="Q286" s="25" t="str">
        <f>IF(G286="","",VLOOKUP(G286,WMS!$E$3:$G$1104,2,FALSE))</f>
        <v>KAS180081002</v>
      </c>
      <c r="R286" s="25" t="str">
        <f>IF(G286="","",VLOOKUP(G286,WMS!$E$3:$G$1104,3,FALSE))</f>
        <v>KAS18008100210</v>
      </c>
      <c r="S286" s="17" t="str">
        <f>IF(R286="","",VLOOKUP(R286,CUSTOMS!$E$3:$N$1811,2,FALSE))</f>
        <v>8544421900</v>
      </c>
      <c r="T286" s="17" t="str">
        <f>IF(R286="","",VLOOKUP(R286,CUSTOMS!$E$3:$N$1811,3,FALSE))</f>
        <v>连接线</v>
      </c>
      <c r="U286" s="18">
        <f t="shared" ref="U286:U338" si="60">IF(V286="","",IF(V286="千克",M286*AB286,M286))</f>
        <v>3.73911000000001</v>
      </c>
      <c r="V286" s="18" t="str">
        <f>IF(R286="","",VLOOKUP(R286,CUSTOMS!$E$3:$N$796,5,FALSE))</f>
        <v>千克</v>
      </c>
      <c r="W286" s="32">
        <f>IF(R286="","",VLOOKUP(R286,CUSTOMS!$E$3:$N$1811,6,FALSE))</f>
        <v>1.2821</v>
      </c>
      <c r="X286" s="32">
        <f t="shared" ref="X286:X338" si="61">IF(W286="","",U286*W286)</f>
        <v>4.79391293100002</v>
      </c>
      <c r="Y286" s="18" t="str">
        <f>IF(R286="","",VLOOKUP(R286,CUSTOMS!$E$3:$N$1811,8,FALSE))</f>
        <v>美元</v>
      </c>
      <c r="Z286" s="18" t="str">
        <f>IF(R286="","",VLOOKUP(R286,CUSTOMS!$E$3:$N$1811,9,FALSE))</f>
        <v>中国</v>
      </c>
      <c r="AA286" s="18" t="str">
        <f>IF(R286="","",VLOOKUP(R286,CUSTOMS!$E$3:$N$1811,10,FALSE))</f>
        <v>中国</v>
      </c>
      <c r="AB286" s="32">
        <f>IF(R286="","",VLOOKUP(G286,WMS!$E$3:$T$1104,15,FALSE))</f>
        <v>0.103864166666667</v>
      </c>
      <c r="AC286" s="32">
        <f t="shared" ref="AC286:AC338" si="62">IF(AB286="","",M286*AB286)</f>
        <v>3.73911000000001</v>
      </c>
      <c r="AD286" s="32" t="str">
        <f>IF(S286="","",VLOOKUP(S286,海关监管条件!$A$1:$B$3000,2,FALSE))</f>
        <v>无 </v>
      </c>
    </row>
    <row r="287" spans="1:30">
      <c r="A287" s="2">
        <v>43649</v>
      </c>
      <c r="B287" s="2">
        <v>43651</v>
      </c>
      <c r="C287" s="2" t="s">
        <v>4999</v>
      </c>
      <c r="D287" s="19" t="s">
        <v>187</v>
      </c>
      <c r="E287" s="19" t="s">
        <v>3278</v>
      </c>
      <c r="F287" s="19">
        <v>42327332</v>
      </c>
      <c r="G287" s="17" t="str">
        <f t="shared" si="56"/>
        <v>KG-ARI-1808-00019-00324/42327332</v>
      </c>
      <c r="H287" s="18">
        <f>IF(G287="","",VLOOKUP(G287,WMS!$E$3:$Q$1104,7,FALSE))</f>
        <v>12</v>
      </c>
      <c r="I287" s="18">
        <f>IF(G287="","",VLOOKUP(G287,WMS!$E$3:$Q$1104,8,FALSE))</f>
        <v>0.85</v>
      </c>
      <c r="J287" s="18">
        <f>IF(G287="","",VLOOKUP(G287,WMS!$E$3:$Q$1104,13,FALSE))</f>
        <v>0.006</v>
      </c>
      <c r="K287" s="25" t="b">
        <f t="shared" si="57"/>
        <v>1</v>
      </c>
      <c r="L287" s="7">
        <v>1</v>
      </c>
      <c r="M287" s="26">
        <f>IF(G287="","",VLOOKUP(G287,WMS!$E$3:$U$1104,7,0)*L287)</f>
        <v>12</v>
      </c>
      <c r="N287" s="27" t="str">
        <f>IF(G287="","",VLOOKUP(G287,WMS!$E$3:$U$1104,17,0))</f>
        <v>A01-303</v>
      </c>
      <c r="O287" s="28">
        <f t="shared" si="58"/>
        <v>0.85</v>
      </c>
      <c r="P287" s="28">
        <f t="shared" si="59"/>
        <v>0.006</v>
      </c>
      <c r="Q287" s="25" t="str">
        <f>IF(G287="","",VLOOKUP(G287,WMS!$E$3:$G$1104,2,FALSE))</f>
        <v>KAS18081003</v>
      </c>
      <c r="R287" s="25" t="str">
        <f>IF(G287="","",VLOOKUP(G287,WMS!$E$3:$G$1104,3,FALSE))</f>
        <v>KAS18008100334</v>
      </c>
      <c r="S287" s="17" t="str">
        <f>IF(R287="","",VLOOKUP(R287,CUSTOMS!$E$3:$N$1811,2,FALSE))</f>
        <v>8544421900</v>
      </c>
      <c r="T287" s="17" t="str">
        <f>IF(R287="","",VLOOKUP(R287,CUSTOMS!$E$3:$N$1811,3,FALSE))</f>
        <v>电脑链接线</v>
      </c>
      <c r="U287" s="18">
        <f t="shared" si="60"/>
        <v>0.792</v>
      </c>
      <c r="V287" s="18" t="str">
        <f>IF(R287="","",VLOOKUP(R287,CUSTOMS!$E$3:$N$796,5,FALSE))</f>
        <v>千克</v>
      </c>
      <c r="W287" s="32">
        <f>IF(R287="","",VLOOKUP(R287,CUSTOMS!$E$3:$N$1811,6,FALSE))</f>
        <v>3.8467</v>
      </c>
      <c r="X287" s="32">
        <f t="shared" si="61"/>
        <v>3.0465864</v>
      </c>
      <c r="Y287" s="18" t="str">
        <f>IF(R287="","",VLOOKUP(R287,CUSTOMS!$E$3:$N$1811,8,FALSE))</f>
        <v>美元</v>
      </c>
      <c r="Z287" s="18" t="str">
        <f>IF(R287="","",VLOOKUP(R287,CUSTOMS!$E$3:$N$1811,9,FALSE))</f>
        <v>中国</v>
      </c>
      <c r="AA287" s="18" t="str">
        <f>IF(R287="","",VLOOKUP(R287,CUSTOMS!$E$3:$N$1811,10,FALSE))</f>
        <v>中国</v>
      </c>
      <c r="AB287" s="32">
        <f>IF(R287="","",VLOOKUP(G287,WMS!$E$3:$T$1104,15,FALSE))</f>
        <v>0.066</v>
      </c>
      <c r="AC287" s="32">
        <f t="shared" si="62"/>
        <v>0.792</v>
      </c>
      <c r="AD287" s="32" t="str">
        <f>IF(S287="","",VLOOKUP(S287,海关监管条件!$A$1:$B$3000,2,FALSE))</f>
        <v>无 </v>
      </c>
    </row>
    <row r="288" spans="1:30">
      <c r="A288" s="2">
        <v>43649</v>
      </c>
      <c r="B288" s="2">
        <v>43651</v>
      </c>
      <c r="C288" s="2" t="s">
        <v>4999</v>
      </c>
      <c r="D288" s="19" t="s">
        <v>242</v>
      </c>
      <c r="E288" s="19" t="s">
        <v>3319</v>
      </c>
      <c r="F288" s="19" t="s">
        <v>3320</v>
      </c>
      <c r="G288" s="17" t="str">
        <f t="shared" si="56"/>
        <v>KG-ARI-1808-00019-00326/42604433</v>
      </c>
      <c r="H288" s="18">
        <f>IF(G288="","",VLOOKUP(G288,WMS!$E$3:$Q$1104,7,FALSE))</f>
        <v>12</v>
      </c>
      <c r="I288" s="18">
        <f>IF(G288="","",VLOOKUP(G288,WMS!$E$3:$Q$1104,8,FALSE))</f>
        <v>1.2</v>
      </c>
      <c r="J288" s="18">
        <f>IF(G288="","",VLOOKUP(G288,WMS!$E$3:$Q$1104,13,FALSE))</f>
        <v>0.009</v>
      </c>
      <c r="K288" s="25" t="b">
        <f t="shared" si="57"/>
        <v>1</v>
      </c>
      <c r="L288" s="7">
        <v>1</v>
      </c>
      <c r="M288" s="26">
        <f>IF(G288="","",VLOOKUP(G288,WMS!$E$3:$U$1104,7,0)*L288)</f>
        <v>12</v>
      </c>
      <c r="N288" s="27" t="str">
        <f>IF(G288="","",VLOOKUP(G288,WMS!$E$3:$U$1104,17,0))</f>
        <v>A20-302</v>
      </c>
      <c r="O288" s="28">
        <f t="shared" si="58"/>
        <v>1.2</v>
      </c>
      <c r="P288" s="28">
        <f t="shared" si="59"/>
        <v>0.009</v>
      </c>
      <c r="Q288" s="25" t="str">
        <f>IF(G288="","",VLOOKUP(G288,WMS!$E$3:$G$1104,2,FALSE))</f>
        <v>KAS180081002</v>
      </c>
      <c r="R288" s="25" t="str">
        <f>IF(G288="","",VLOOKUP(G288,WMS!$E$3:$G$1104,3,FALSE))</f>
        <v>KAS18008100221</v>
      </c>
      <c r="S288" s="17" t="str">
        <f>IF(R288="","",VLOOKUP(R288,CUSTOMS!$E$3:$N$1811,2,FALSE))</f>
        <v>8544421900</v>
      </c>
      <c r="T288" s="17" t="str">
        <f>IF(R288="","",VLOOKUP(R288,CUSTOMS!$E$3:$N$1811,3,FALSE))</f>
        <v>手机连接线</v>
      </c>
      <c r="U288" s="18">
        <f t="shared" si="60"/>
        <v>12</v>
      </c>
      <c r="V288" s="18" t="str">
        <f>IF(R288="","",VLOOKUP(R288,CUSTOMS!$E$3:$N$796,5,FALSE))</f>
        <v>条</v>
      </c>
      <c r="W288" s="32">
        <f>IF(R288="","",VLOOKUP(R288,CUSTOMS!$E$3:$N$1811,6,FALSE))</f>
        <v>0.3846</v>
      </c>
      <c r="X288" s="32">
        <f t="shared" si="61"/>
        <v>4.6152</v>
      </c>
      <c r="Y288" s="18" t="str">
        <f>IF(R288="","",VLOOKUP(R288,CUSTOMS!$E$3:$N$1811,8,FALSE))</f>
        <v>美元</v>
      </c>
      <c r="Z288" s="18" t="str">
        <f>IF(R288="","",VLOOKUP(R288,CUSTOMS!$E$3:$N$1811,9,FALSE))</f>
        <v>中国</v>
      </c>
      <c r="AA288" s="18" t="str">
        <f>IF(R288="","",VLOOKUP(R288,CUSTOMS!$E$3:$N$1811,10,FALSE))</f>
        <v>中国</v>
      </c>
      <c r="AB288" s="32">
        <f>IF(R288="","",VLOOKUP(G288,WMS!$E$3:$T$1104,15,FALSE))</f>
        <v>0.0916666666666667</v>
      </c>
      <c r="AC288" s="32">
        <f t="shared" si="62"/>
        <v>1.1</v>
      </c>
      <c r="AD288" s="32" t="str">
        <f>IF(S288="","",VLOOKUP(S288,海关监管条件!$A$1:$B$3000,2,FALSE))</f>
        <v>无 </v>
      </c>
    </row>
    <row r="289" spans="1:30">
      <c r="A289" s="2">
        <v>43649</v>
      </c>
      <c r="B289" s="2">
        <v>43651</v>
      </c>
      <c r="C289" s="2" t="s">
        <v>4999</v>
      </c>
      <c r="D289" s="3" t="s">
        <v>5000</v>
      </c>
      <c r="E289" s="3" t="s">
        <v>3272</v>
      </c>
      <c r="F289" s="3" t="s">
        <v>3658</v>
      </c>
      <c r="G289" s="17" t="str">
        <f t="shared" si="56"/>
        <v>KG-ARI-1808-00019-00335/42603320</v>
      </c>
      <c r="H289" s="18">
        <f>IF(G289="","",VLOOKUP(G289,WMS!$E$3:$Q$1104,7,FALSE))</f>
        <v>10</v>
      </c>
      <c r="I289" s="18">
        <f>IF(G289="","",VLOOKUP(G289,WMS!$E$3:$Q$1104,8,FALSE))</f>
        <v>0.7</v>
      </c>
      <c r="J289" s="18">
        <f>IF(G289="","",VLOOKUP(G289,WMS!$E$3:$Q$1104,13,FALSE))</f>
        <v>0.004</v>
      </c>
      <c r="K289" s="25" t="b">
        <f t="shared" si="57"/>
        <v>1</v>
      </c>
      <c r="L289" s="7">
        <v>3</v>
      </c>
      <c r="M289" s="26">
        <f>IF(G289="","",VLOOKUP(G289,WMS!$E$3:$U$1104,7,0)*L289)</f>
        <v>30</v>
      </c>
      <c r="N289" s="27" t="str">
        <f>IF(G289="","",VLOOKUP(G289,WMS!$E$3:$U$1104,17,0))</f>
        <v>A20-201</v>
      </c>
      <c r="O289" s="28">
        <f t="shared" si="58"/>
        <v>2.1</v>
      </c>
      <c r="P289" s="28">
        <f t="shared" si="59"/>
        <v>0.012</v>
      </c>
      <c r="Q289" s="25" t="str">
        <f>IF(G289="","",VLOOKUP(G289,WMS!$E$3:$G$1104,2,FALSE))</f>
        <v>KAS18081003</v>
      </c>
      <c r="R289" s="25" t="str">
        <f>IF(G289="","",VLOOKUP(G289,WMS!$E$3:$G$1104,3,FALSE))</f>
        <v>KAS18008100306</v>
      </c>
      <c r="S289" s="17" t="str">
        <f>IF(R289="","",VLOOKUP(R289,CUSTOMS!$E$3:$N$1811,2,FALSE))</f>
        <v>3926909090</v>
      </c>
      <c r="T289" s="17" t="str">
        <f>IF(R289="","",VLOOKUP(R289,CUSTOMS!$E$3:$N$1811,3,FALSE))</f>
        <v>手机套</v>
      </c>
      <c r="U289" s="18">
        <f t="shared" si="60"/>
        <v>30</v>
      </c>
      <c r="V289" s="18" t="str">
        <f>IF(R289="","",VLOOKUP(R289,CUSTOMS!$E$3:$N$796,5,FALSE))</f>
        <v>个</v>
      </c>
      <c r="W289" s="32">
        <f>IF(R289="","",VLOOKUP(R289,CUSTOMS!$E$3:$N$1811,6,FALSE))</f>
        <v>2.53</v>
      </c>
      <c r="X289" s="32">
        <f t="shared" si="61"/>
        <v>75.9</v>
      </c>
      <c r="Y289" s="18" t="str">
        <f>IF(R289="","",VLOOKUP(R289,CUSTOMS!$E$3:$N$1811,8,FALSE))</f>
        <v>美元</v>
      </c>
      <c r="Z289" s="18" t="str">
        <f>IF(R289="","",VLOOKUP(R289,CUSTOMS!$E$3:$N$1811,9,FALSE))</f>
        <v>中国</v>
      </c>
      <c r="AA289" s="18" t="str">
        <f>IF(R289="","",VLOOKUP(R289,CUSTOMS!$E$3:$N$1811,10,FALSE))</f>
        <v>中国</v>
      </c>
      <c r="AB289" s="32">
        <f>IF(R289="","",VLOOKUP(G289,WMS!$E$3:$T$1104,15,FALSE))</f>
        <v>0.1</v>
      </c>
      <c r="AC289" s="32">
        <f t="shared" si="62"/>
        <v>3</v>
      </c>
      <c r="AD289" s="32" t="str">
        <f>IF(S289="","",VLOOKUP(S289,海关监管条件!$A$1:$B$3000,2,FALSE))</f>
        <v>无</v>
      </c>
    </row>
    <row r="290" spans="1:30">
      <c r="A290" s="2">
        <v>43649</v>
      </c>
      <c r="B290" s="2">
        <v>43651</v>
      </c>
      <c r="C290" s="2" t="s">
        <v>4999</v>
      </c>
      <c r="D290" s="3" t="s">
        <v>5001</v>
      </c>
      <c r="E290" s="3" t="s">
        <v>3273</v>
      </c>
      <c r="F290" s="3" t="s">
        <v>5002</v>
      </c>
      <c r="G290" s="17" t="str">
        <f t="shared" si="56"/>
        <v>KG-ARI-1808-00019-00385/42171416</v>
      </c>
      <c r="H290" s="18">
        <f>IF(G290="","",VLOOKUP(G290,WMS!$E$3:$Q$1104,7,FALSE))</f>
        <v>6</v>
      </c>
      <c r="I290" s="18">
        <f>IF(G290="","",VLOOKUP(G290,WMS!$E$3:$Q$1104,8,FALSE))</f>
        <v>1.35</v>
      </c>
      <c r="J290" s="18">
        <f>IF(G290="","",VLOOKUP(G290,WMS!$E$3:$Q$1104,13,FALSE))</f>
        <v>0.025</v>
      </c>
      <c r="K290" s="25" t="b">
        <f t="shared" si="57"/>
        <v>1</v>
      </c>
      <c r="L290" s="7">
        <v>9</v>
      </c>
      <c r="M290" s="26">
        <f>IF(G290="","",VLOOKUP(G290,WMS!$E$3:$U$1104,7,0)*L290)</f>
        <v>54</v>
      </c>
      <c r="N290" s="27" t="str">
        <f>IF(G290="","",VLOOKUP(G290,WMS!$E$3:$U$1104,17,0))</f>
        <v>A20-301</v>
      </c>
      <c r="O290" s="28">
        <f t="shared" si="58"/>
        <v>12.15</v>
      </c>
      <c r="P290" s="28">
        <f t="shared" si="59"/>
        <v>0.225</v>
      </c>
      <c r="Q290" s="25" t="str">
        <f>IF(G290="","",VLOOKUP(G290,WMS!$E$3:$G$1104,2,FALSE))</f>
        <v>KAS18081003</v>
      </c>
      <c r="R290" s="25" t="str">
        <f>IF(G290="","",VLOOKUP(G290,WMS!$E$3:$G$1104,3,FALSE))</f>
        <v>KAS18008100325</v>
      </c>
      <c r="S290" s="17" t="str">
        <f>IF(R290="","",VLOOKUP(R290,CUSTOMS!$E$3:$N$1811,2,FALSE))</f>
        <v>8518300000</v>
      </c>
      <c r="T290" s="17" t="str">
        <f>IF(R290="","",VLOOKUP(R290,CUSTOMS!$E$3:$N$1811,3,FALSE))</f>
        <v>耳机</v>
      </c>
      <c r="U290" s="18">
        <f t="shared" si="60"/>
        <v>54</v>
      </c>
      <c r="V290" s="18" t="str">
        <f>IF(R290="","",VLOOKUP(R290,CUSTOMS!$E$3:$N$796,5,FALSE))</f>
        <v>个</v>
      </c>
      <c r="W290" s="32">
        <f>IF(R290="","",VLOOKUP(R290,CUSTOMS!$E$3:$N$1811,6,FALSE))</f>
        <v>2.7198</v>
      </c>
      <c r="X290" s="32">
        <f t="shared" si="61"/>
        <v>146.8692</v>
      </c>
      <c r="Y290" s="18" t="str">
        <f>IF(R290="","",VLOOKUP(R290,CUSTOMS!$E$3:$N$1811,8,FALSE))</f>
        <v>美元</v>
      </c>
      <c r="Z290" s="18" t="str">
        <f>IF(R290="","",VLOOKUP(R290,CUSTOMS!$E$3:$N$1811,9,FALSE))</f>
        <v>中国</v>
      </c>
      <c r="AA290" s="18" t="str">
        <f>IF(R290="","",VLOOKUP(R290,CUSTOMS!$E$3:$N$1811,10,FALSE))</f>
        <v>中国</v>
      </c>
      <c r="AB290" s="32">
        <f>IF(R290="","",VLOOKUP(G290,WMS!$E$3:$T$1104,15,FALSE))</f>
        <v>0.219</v>
      </c>
      <c r="AC290" s="32">
        <f t="shared" si="62"/>
        <v>11.826</v>
      </c>
      <c r="AD290" s="32" t="str">
        <f>IF(S290="","",VLOOKUP(S290,海关监管条件!$A$1:$B$3000,2,FALSE))</f>
        <v>无 </v>
      </c>
    </row>
    <row r="291" spans="1:30">
      <c r="A291" s="2">
        <v>43649</v>
      </c>
      <c r="B291" s="2">
        <v>43651</v>
      </c>
      <c r="C291" s="2" t="s">
        <v>4999</v>
      </c>
      <c r="D291" s="3" t="s">
        <v>5001</v>
      </c>
      <c r="E291" s="3" t="s">
        <v>3273</v>
      </c>
      <c r="F291" s="3" t="s">
        <v>4997</v>
      </c>
      <c r="G291" s="17" t="str">
        <f t="shared" si="56"/>
        <v>KG-ARI-1808-00019-00385/42568612</v>
      </c>
      <c r="H291" s="18">
        <f>IF(G291="","",VLOOKUP(G291,WMS!$E$3:$Q$1104,7,FALSE))</f>
        <v>12</v>
      </c>
      <c r="I291" s="18">
        <f>IF(G291="","",VLOOKUP(G291,WMS!$E$3:$Q$1104,8,FALSE))</f>
        <v>0.68</v>
      </c>
      <c r="J291" s="18">
        <f>IF(G291="","",VLOOKUP(G291,WMS!$E$3:$Q$1104,13,FALSE))</f>
        <v>0.009</v>
      </c>
      <c r="K291" s="25" t="b">
        <f t="shared" si="57"/>
        <v>1</v>
      </c>
      <c r="L291" s="7">
        <v>6</v>
      </c>
      <c r="M291" s="26">
        <f>IF(G291="","",VLOOKUP(G291,WMS!$E$3:$U$1104,7,0)*L291)</f>
        <v>72</v>
      </c>
      <c r="N291" s="27" t="str">
        <f>IF(G291="","",VLOOKUP(G291,WMS!$E$3:$U$1104,17,0))</f>
        <v>A18-102</v>
      </c>
      <c r="O291" s="28">
        <f t="shared" si="58"/>
        <v>4.08</v>
      </c>
      <c r="P291" s="28">
        <f t="shared" si="59"/>
        <v>0.054</v>
      </c>
      <c r="Q291" s="25" t="str">
        <f>IF(G291="","",VLOOKUP(G291,WMS!$E$3:$G$1104,2,FALSE))</f>
        <v>KAS18081003</v>
      </c>
      <c r="R291" s="25" t="str">
        <f>IF(G291="","",VLOOKUP(G291,WMS!$E$3:$G$1104,3,FALSE))</f>
        <v>KAS18008100324</v>
      </c>
      <c r="S291" s="17" t="str">
        <f>IF(R291="","",VLOOKUP(R291,CUSTOMS!$E$3:$N$1811,2,FALSE))</f>
        <v>8518300000</v>
      </c>
      <c r="T291" s="17" t="str">
        <f>IF(R291="","",VLOOKUP(R291,CUSTOMS!$E$3:$N$1811,3,FALSE))</f>
        <v>耳塞</v>
      </c>
      <c r="U291" s="18">
        <f t="shared" si="60"/>
        <v>72</v>
      </c>
      <c r="V291" s="18" t="str">
        <f>IF(R291="","",VLOOKUP(R291,CUSTOMS!$E$3:$N$796,5,FALSE))</f>
        <v>个</v>
      </c>
      <c r="W291" s="32">
        <f>IF(R291="","",VLOOKUP(R291,CUSTOMS!$E$3:$N$1811,6,FALSE))</f>
        <v>1.4163</v>
      </c>
      <c r="X291" s="32">
        <f t="shared" si="61"/>
        <v>101.9736</v>
      </c>
      <c r="Y291" s="18" t="str">
        <f>IF(R291="","",VLOOKUP(R291,CUSTOMS!$E$3:$N$1811,8,FALSE))</f>
        <v>美元</v>
      </c>
      <c r="Z291" s="18" t="str">
        <f>IF(R291="","",VLOOKUP(R291,CUSTOMS!$E$3:$N$1811,9,FALSE))</f>
        <v>中国</v>
      </c>
      <c r="AA291" s="18" t="str">
        <f>IF(R291="","",VLOOKUP(R291,CUSTOMS!$E$3:$N$1811,10,FALSE))</f>
        <v>中国</v>
      </c>
      <c r="AB291" s="32">
        <f>IF(R291="","",VLOOKUP(G291,WMS!$E$3:$T$1104,15,FALSE))</f>
        <v>0.044</v>
      </c>
      <c r="AC291" s="32">
        <f t="shared" si="62"/>
        <v>3.168</v>
      </c>
      <c r="AD291" s="32" t="str">
        <f>IF(S291="","",VLOOKUP(S291,海关监管条件!$A$1:$B$3000,2,FALSE))</f>
        <v>无 </v>
      </c>
    </row>
    <row r="292" spans="1:30">
      <c r="A292" s="2">
        <v>43649</v>
      </c>
      <c r="B292" s="2">
        <v>43651</v>
      </c>
      <c r="C292" s="2" t="s">
        <v>4999</v>
      </c>
      <c r="D292" s="3" t="s">
        <v>5001</v>
      </c>
      <c r="E292" s="3" t="s">
        <v>3273</v>
      </c>
      <c r="F292" s="3" t="s">
        <v>5003</v>
      </c>
      <c r="G292" s="17" t="str">
        <f t="shared" si="56"/>
        <v>KG-ARI-1808-00019-00385/42568674</v>
      </c>
      <c r="H292" s="18">
        <f>IF(G292="","",VLOOKUP(G292,WMS!$E$3:$Q$1104,7,FALSE))</f>
        <v>12</v>
      </c>
      <c r="I292" s="18">
        <f>IF(G292="","",VLOOKUP(G292,WMS!$E$3:$Q$1104,8,FALSE))</f>
        <v>0.65</v>
      </c>
      <c r="J292" s="18">
        <f>IF(G292="","",VLOOKUP(G292,WMS!$E$3:$Q$1104,13,FALSE))</f>
        <v>0.009</v>
      </c>
      <c r="K292" s="25" t="b">
        <f t="shared" si="57"/>
        <v>1</v>
      </c>
      <c r="L292" s="7">
        <v>3</v>
      </c>
      <c r="M292" s="26">
        <f>IF(G292="","",VLOOKUP(G292,WMS!$E$3:$U$1104,7,0)*L292)</f>
        <v>36</v>
      </c>
      <c r="N292" s="27" t="str">
        <f>IF(G292="","",VLOOKUP(G292,WMS!$E$3:$U$1104,17,0))</f>
        <v>A18-302</v>
      </c>
      <c r="O292" s="28">
        <f t="shared" si="58"/>
        <v>1.95</v>
      </c>
      <c r="P292" s="28">
        <f t="shared" si="59"/>
        <v>0.027</v>
      </c>
      <c r="Q292" s="25" t="str">
        <f>IF(G292="","",VLOOKUP(G292,WMS!$E$3:$G$1104,2,FALSE))</f>
        <v>KAS18081003</v>
      </c>
      <c r="R292" s="25" t="str">
        <f>IF(G292="","",VLOOKUP(G292,WMS!$E$3:$G$1104,3,FALSE))</f>
        <v>KAS18008100324</v>
      </c>
      <c r="S292" s="17" t="str">
        <f>IF(R292="","",VLOOKUP(R292,CUSTOMS!$E$3:$N$1811,2,FALSE))</f>
        <v>8518300000</v>
      </c>
      <c r="T292" s="17" t="str">
        <f>IF(R292="","",VLOOKUP(R292,CUSTOMS!$E$3:$N$1811,3,FALSE))</f>
        <v>耳塞</v>
      </c>
      <c r="U292" s="18">
        <f t="shared" si="60"/>
        <v>36</v>
      </c>
      <c r="V292" s="18" t="str">
        <f>IF(R292="","",VLOOKUP(R292,CUSTOMS!$E$3:$N$796,5,FALSE))</f>
        <v>个</v>
      </c>
      <c r="W292" s="32">
        <f>IF(R292="","",VLOOKUP(R292,CUSTOMS!$E$3:$N$1811,6,FALSE))</f>
        <v>1.4163</v>
      </c>
      <c r="X292" s="32">
        <f t="shared" si="61"/>
        <v>50.9868</v>
      </c>
      <c r="Y292" s="18" t="str">
        <f>IF(R292="","",VLOOKUP(R292,CUSTOMS!$E$3:$N$1811,8,FALSE))</f>
        <v>美元</v>
      </c>
      <c r="Z292" s="18" t="str">
        <f>IF(R292="","",VLOOKUP(R292,CUSTOMS!$E$3:$N$1811,9,FALSE))</f>
        <v>中国</v>
      </c>
      <c r="AA292" s="18" t="str">
        <f>IF(R292="","",VLOOKUP(R292,CUSTOMS!$E$3:$N$1811,10,FALSE))</f>
        <v>中国</v>
      </c>
      <c r="AB292" s="32">
        <f>IF(R292="","",VLOOKUP(G292,WMS!$E$3:$T$1104,15,FALSE))</f>
        <v>0.044</v>
      </c>
      <c r="AC292" s="32">
        <f t="shared" si="62"/>
        <v>1.584</v>
      </c>
      <c r="AD292" s="32" t="str">
        <f>IF(S292="","",VLOOKUP(S292,海关监管条件!$A$1:$B$3000,2,FALSE))</f>
        <v>无 </v>
      </c>
    </row>
    <row r="293" spans="1:30">
      <c r="A293" s="2">
        <v>43649</v>
      </c>
      <c r="B293" s="2">
        <v>43651</v>
      </c>
      <c r="C293" s="2" t="s">
        <v>4999</v>
      </c>
      <c r="D293" s="3" t="s">
        <v>5001</v>
      </c>
      <c r="E293" s="3" t="s">
        <v>3273</v>
      </c>
      <c r="F293" s="3" t="s">
        <v>4988</v>
      </c>
      <c r="G293" s="17" t="str">
        <f t="shared" si="56"/>
        <v>KG-ARI-1808-00019-00385/42605522</v>
      </c>
      <c r="H293" s="18">
        <f>IF(G293="","",VLOOKUP(G293,WMS!$E$3:$Q$1104,7,FALSE))</f>
        <v>6</v>
      </c>
      <c r="I293" s="18">
        <f>IF(G293="","",VLOOKUP(G293,WMS!$E$3:$Q$1104,8,FALSE))</f>
        <v>1.7</v>
      </c>
      <c r="J293" s="18">
        <f>IF(G293="","",VLOOKUP(G293,WMS!$E$3:$Q$1104,13,FALSE))</f>
        <v>0.03</v>
      </c>
      <c r="K293" s="25" t="b">
        <f t="shared" si="57"/>
        <v>1</v>
      </c>
      <c r="L293" s="7">
        <v>10</v>
      </c>
      <c r="M293" s="26">
        <f>IF(G293="","",VLOOKUP(G293,WMS!$E$3:$U$1104,7,0)*L293)</f>
        <v>60</v>
      </c>
      <c r="N293" s="27" t="str">
        <f>IF(G293="","",VLOOKUP(G293,WMS!$E$3:$U$1104,17,0))</f>
        <v>A20-301</v>
      </c>
      <c r="O293" s="28">
        <f t="shared" si="58"/>
        <v>17</v>
      </c>
      <c r="P293" s="28">
        <f t="shared" si="59"/>
        <v>0.3</v>
      </c>
      <c r="Q293" s="25" t="str">
        <f>IF(G293="","",VLOOKUP(G293,WMS!$E$3:$G$1104,2,FALSE))</f>
        <v>KAS18081003</v>
      </c>
      <c r="R293" s="25" t="str">
        <f>IF(G293="","",VLOOKUP(G293,WMS!$E$3:$G$1104,3,FALSE))</f>
        <v>KAS18008100323</v>
      </c>
      <c r="S293" s="17" t="str">
        <f>IF(R293="","",VLOOKUP(R293,CUSTOMS!$E$3:$N$1811,2,FALSE))</f>
        <v>8518300000</v>
      </c>
      <c r="T293" s="17" t="str">
        <f>IF(R293="","",VLOOKUP(R293,CUSTOMS!$E$3:$N$1811,3,FALSE))</f>
        <v>耳机</v>
      </c>
      <c r="U293" s="18">
        <f t="shared" si="60"/>
        <v>60</v>
      </c>
      <c r="V293" s="18" t="str">
        <f>IF(R293="","",VLOOKUP(R293,CUSTOMS!$E$3:$N$796,5,FALSE))</f>
        <v>个</v>
      </c>
      <c r="W293" s="32">
        <f>IF(R293="","",VLOOKUP(R293,CUSTOMS!$E$3:$N$1811,6,FALSE))</f>
        <v>3.3</v>
      </c>
      <c r="X293" s="32">
        <f t="shared" si="61"/>
        <v>198</v>
      </c>
      <c r="Y293" s="18" t="str">
        <f>IF(R293="","",VLOOKUP(R293,CUSTOMS!$E$3:$N$1811,8,FALSE))</f>
        <v>美元</v>
      </c>
      <c r="Z293" s="18" t="str">
        <f>IF(R293="","",VLOOKUP(R293,CUSTOMS!$E$3:$N$1811,9,FALSE))</f>
        <v>中国</v>
      </c>
      <c r="AA293" s="18" t="str">
        <f>IF(R293="","",VLOOKUP(R293,CUSTOMS!$E$3:$N$1811,10,FALSE))</f>
        <v>中国</v>
      </c>
      <c r="AB293" s="32">
        <f>IF(R293="","",VLOOKUP(G293,WMS!$E$3:$T$1104,15,FALSE))</f>
        <v>0.203</v>
      </c>
      <c r="AC293" s="32">
        <f t="shared" si="62"/>
        <v>12.18</v>
      </c>
      <c r="AD293" s="32" t="str">
        <f>IF(S293="","",VLOOKUP(S293,海关监管条件!$A$1:$B$3000,2,FALSE))</f>
        <v>无 </v>
      </c>
    </row>
    <row r="294" spans="1:30">
      <c r="A294" s="2">
        <v>43649</v>
      </c>
      <c r="B294" s="2">
        <v>43651</v>
      </c>
      <c r="C294" s="2" t="s">
        <v>4999</v>
      </c>
      <c r="D294" s="3" t="s">
        <v>209</v>
      </c>
      <c r="E294" s="3" t="s">
        <v>3288</v>
      </c>
      <c r="F294" s="3" t="s">
        <v>3291</v>
      </c>
      <c r="G294" s="17" t="str">
        <f t="shared" si="56"/>
        <v>KG-ARI-1808-00019-00393/41174708</v>
      </c>
      <c r="H294" s="18">
        <f>IF(G294="","",VLOOKUP(G294,WMS!$E$3:$Q$1104,7,FALSE))</f>
        <v>6</v>
      </c>
      <c r="I294" s="18">
        <f>IF(G294="","",VLOOKUP(G294,WMS!$E$3:$Q$1104,8,FALSE))</f>
        <v>16.4</v>
      </c>
      <c r="J294" s="18">
        <f>IF(G294="","",VLOOKUP(G294,WMS!$E$3:$Q$1104,13,FALSE))</f>
        <v>0.114</v>
      </c>
      <c r="K294" s="25" t="b">
        <f t="shared" si="57"/>
        <v>1</v>
      </c>
      <c r="L294" s="7">
        <v>6</v>
      </c>
      <c r="M294" s="26">
        <f>IF(G294="","",VLOOKUP(G294,WMS!$E$3:$U$1104,7,0)*L294)</f>
        <v>36</v>
      </c>
      <c r="N294" s="27" t="str">
        <f>IF(G294="","",VLOOKUP(G294,WMS!$E$3:$U$1104,17,0))</f>
        <v>A02-301-302</v>
      </c>
      <c r="O294" s="28">
        <f t="shared" si="58"/>
        <v>98.4</v>
      </c>
      <c r="P294" s="28">
        <f t="shared" si="59"/>
        <v>0.684</v>
      </c>
      <c r="Q294" s="25" t="str">
        <f>IF(G294="","",VLOOKUP(G294,WMS!$E$3:$G$1104,2,FALSE))</f>
        <v>KAS18080201ABC</v>
      </c>
      <c r="R294" s="25" t="str">
        <f>IF(G294="","",VLOOKUP(G294,WMS!$E$3:$G$1104,3,FALSE))</f>
        <v>KAS18080201C01</v>
      </c>
      <c r="S294" s="17" t="str">
        <f>IF(R294="","",VLOOKUP(R294,CUSTOMS!$E$3:$N$1811,2,FALSE))</f>
        <v>9403200000</v>
      </c>
      <c r="T294" s="17" t="str">
        <f>IF(R294="","",VLOOKUP(R294,CUSTOMS!$E$3:$N$1811,3,FALSE))</f>
        <v>铁制家用落地晒架</v>
      </c>
      <c r="U294" s="18">
        <f t="shared" si="60"/>
        <v>36</v>
      </c>
      <c r="V294" s="18" t="str">
        <f>IF(R294="","",VLOOKUP(R294,CUSTOMS!$E$3:$N$796,5,FALSE))</f>
        <v>件</v>
      </c>
      <c r="W294" s="32">
        <f>IF(R294="","",VLOOKUP(R294,CUSTOMS!$E$3:$N$1811,6,FALSE))</f>
        <v>4.77</v>
      </c>
      <c r="X294" s="32">
        <f t="shared" si="61"/>
        <v>171.72</v>
      </c>
      <c r="Y294" s="18" t="str">
        <f>IF(R294="","",VLOOKUP(R294,CUSTOMS!$E$3:$N$1811,8,FALSE))</f>
        <v>美元</v>
      </c>
      <c r="Z294" s="18" t="str">
        <f>IF(R294="","",VLOOKUP(R294,CUSTOMS!$E$3:$N$1811,9,FALSE))</f>
        <v>中国</v>
      </c>
      <c r="AA294" s="18" t="str">
        <f>IF(R294="","",VLOOKUP(R294,CUSTOMS!$E$3:$N$1811,10,FALSE))</f>
        <v>美国</v>
      </c>
      <c r="AB294" s="32">
        <f>IF(R294="","",VLOOKUP(G294,WMS!$E$3:$T$1104,15,FALSE))</f>
        <v>2.54333333333333</v>
      </c>
      <c r="AC294" s="32">
        <f t="shared" si="62"/>
        <v>91.5599999999999</v>
      </c>
      <c r="AD294" s="32" t="str">
        <f>IF(S294="","",VLOOKUP(S294,海关监管条件!$A$1:$B$3000,2,FALSE))</f>
        <v>无 </v>
      </c>
    </row>
    <row r="295" spans="1:30">
      <c r="A295" s="2">
        <v>43649</v>
      </c>
      <c r="B295" s="2">
        <v>43651</v>
      </c>
      <c r="C295" s="2" t="s">
        <v>4999</v>
      </c>
      <c r="D295" s="3" t="s">
        <v>209</v>
      </c>
      <c r="E295" s="3" t="s">
        <v>3288</v>
      </c>
      <c r="F295" s="3" t="s">
        <v>3295</v>
      </c>
      <c r="G295" s="17" t="str">
        <f t="shared" si="56"/>
        <v>KG-ARI-1808-00019-00393/41799949</v>
      </c>
      <c r="H295" s="18">
        <f>IF(G295="","",VLOOKUP(G295,WMS!$E$3:$Q$1104,7,FALSE))</f>
        <v>4</v>
      </c>
      <c r="I295" s="18">
        <f>IF(G295="","",VLOOKUP(G295,WMS!$E$3:$Q$1104,8,FALSE))</f>
        <v>15.1</v>
      </c>
      <c r="J295" s="18">
        <f>IF(G295="","",VLOOKUP(G295,WMS!$E$3:$Q$1104,13,FALSE))</f>
        <v>0.196</v>
      </c>
      <c r="K295" s="25" t="b">
        <f t="shared" si="57"/>
        <v>1</v>
      </c>
      <c r="L295" s="7">
        <v>4</v>
      </c>
      <c r="M295" s="26">
        <f>IF(G295="","",VLOOKUP(G295,WMS!$E$3:$U$1104,7,0)*L295)</f>
        <v>16</v>
      </c>
      <c r="N295" s="27" t="str">
        <f>IF(G295="","",VLOOKUP(G295,WMS!$E$3:$U$1104,17,0))</f>
        <v>A02-201、A05-101-201-301-302-202</v>
      </c>
      <c r="O295" s="28">
        <f t="shared" si="58"/>
        <v>60.4</v>
      </c>
      <c r="P295" s="28">
        <f t="shared" si="59"/>
        <v>0.784</v>
      </c>
      <c r="Q295" s="25" t="str">
        <f>IF(G295="","",VLOOKUP(G295,WMS!$E$3:$G$1104,2,FALSE))</f>
        <v>KAS18080201ABC</v>
      </c>
      <c r="R295" s="25" t="str">
        <f>IF(G295="","",VLOOKUP(G295,WMS!$E$3:$G$1104,3,FALSE))</f>
        <v>KAS18080201C03</v>
      </c>
      <c r="S295" s="17" t="str">
        <f>IF(R295="","",VLOOKUP(R295,CUSTOMS!$E$3:$N$1811,2,FALSE))</f>
        <v>9403200000</v>
      </c>
      <c r="T295" s="17" t="str">
        <f>IF(R295="","",VLOOKUP(R295,CUSTOMS!$E$3:$N$1811,3,FALSE))</f>
        <v>铁制家用落地晒架</v>
      </c>
      <c r="U295" s="18">
        <f t="shared" si="60"/>
        <v>16</v>
      </c>
      <c r="V295" s="18" t="str">
        <f>IF(R295="","",VLOOKUP(R295,CUSTOMS!$E$3:$N$796,5,FALSE))</f>
        <v>件</v>
      </c>
      <c r="W295" s="32">
        <f>IF(R295="","",VLOOKUP(R295,CUSTOMS!$E$3:$N$1811,6,FALSE))</f>
        <v>7.96</v>
      </c>
      <c r="X295" s="32">
        <f t="shared" si="61"/>
        <v>127.36</v>
      </c>
      <c r="Y295" s="18" t="str">
        <f>IF(R295="","",VLOOKUP(R295,CUSTOMS!$E$3:$N$1811,8,FALSE))</f>
        <v>美元</v>
      </c>
      <c r="Z295" s="18" t="str">
        <f>IF(R295="","",VLOOKUP(R295,CUSTOMS!$E$3:$N$1811,9,FALSE))</f>
        <v>中国</v>
      </c>
      <c r="AA295" s="18" t="str">
        <f>IF(R295="","",VLOOKUP(R295,CUSTOMS!$E$3:$N$1811,10,FALSE))</f>
        <v>美国</v>
      </c>
      <c r="AB295" s="32">
        <f>IF(R295="","",VLOOKUP(G295,WMS!$E$3:$T$1104,15,FALSE))</f>
        <v>3.455</v>
      </c>
      <c r="AC295" s="32">
        <f t="shared" si="62"/>
        <v>55.28</v>
      </c>
      <c r="AD295" s="32" t="str">
        <f>IF(S295="","",VLOOKUP(S295,海关监管条件!$A$1:$B$3000,2,FALSE))</f>
        <v>无 </v>
      </c>
    </row>
    <row r="296" spans="1:30">
      <c r="A296" s="2">
        <v>43649</v>
      </c>
      <c r="B296" s="2">
        <v>43651</v>
      </c>
      <c r="C296" s="2" t="s">
        <v>4999</v>
      </c>
      <c r="D296" s="3" t="s">
        <v>209</v>
      </c>
      <c r="E296" s="3" t="s">
        <v>3288</v>
      </c>
      <c r="F296" s="3" t="s">
        <v>3289</v>
      </c>
      <c r="G296" s="17" t="str">
        <f t="shared" si="56"/>
        <v>KG-ARI-1808-00019-00393/41799956</v>
      </c>
      <c r="H296" s="18">
        <f>IF(G296="","",VLOOKUP(G296,WMS!$E$3:$Q$1104,7,FALSE))</f>
        <v>4</v>
      </c>
      <c r="I296" s="18">
        <f>IF(G296="","",VLOOKUP(G296,WMS!$E$3:$Q$1104,8,FALSE))</f>
        <v>13.4</v>
      </c>
      <c r="J296" s="18">
        <f>IF(G296="","",VLOOKUP(G296,WMS!$E$3:$Q$1104,13,FALSE))</f>
        <v>0.091</v>
      </c>
      <c r="K296" s="25" t="b">
        <f t="shared" si="57"/>
        <v>1</v>
      </c>
      <c r="L296" s="7">
        <v>11</v>
      </c>
      <c r="M296" s="26">
        <f>IF(G296="","",VLOOKUP(G296,WMS!$E$3:$U$1104,7,0)*L296)</f>
        <v>44</v>
      </c>
      <c r="N296" s="27" t="str">
        <f>IF(G296="","",VLOOKUP(G296,WMS!$E$3:$U$1104,17,0))</f>
        <v>A01-201、A05-303-203</v>
      </c>
      <c r="O296" s="28">
        <f t="shared" si="58"/>
        <v>147.4</v>
      </c>
      <c r="P296" s="28">
        <f t="shared" si="59"/>
        <v>1.001</v>
      </c>
      <c r="Q296" s="25" t="str">
        <f>IF(G296="","",VLOOKUP(G296,WMS!$E$3:$G$1104,2,FALSE))</f>
        <v>KAS18080201ABC</v>
      </c>
      <c r="R296" s="25" t="str">
        <f>IF(G296="","",VLOOKUP(G296,WMS!$E$3:$G$1104,3,FALSE))</f>
        <v>KAS18080201A01</v>
      </c>
      <c r="S296" s="17" t="str">
        <f>IF(R296="","",VLOOKUP(R296,CUSTOMS!$E$3:$N$1811,2,FALSE))</f>
        <v>9403200000</v>
      </c>
      <c r="T296" s="17" t="str">
        <f>IF(R296="","",VLOOKUP(R296,CUSTOMS!$E$3:$N$1811,3,FALSE))</f>
        <v>熨衣板</v>
      </c>
      <c r="U296" s="18">
        <f t="shared" si="60"/>
        <v>44</v>
      </c>
      <c r="V296" s="18" t="str">
        <f>IF(R296="","",VLOOKUP(R296,CUSTOMS!$E$3:$N$796,5,FALSE))</f>
        <v>件</v>
      </c>
      <c r="W296" s="32">
        <f>IF(R296="","",VLOOKUP(R296,CUSTOMS!$E$3:$N$1811,6,FALSE))</f>
        <v>6.85</v>
      </c>
      <c r="X296" s="32">
        <f t="shared" si="61"/>
        <v>301.4</v>
      </c>
      <c r="Y296" s="18" t="str">
        <f>IF(R296="","",VLOOKUP(R296,CUSTOMS!$E$3:$N$1811,8,FALSE))</f>
        <v>美元</v>
      </c>
      <c r="Z296" s="18" t="str">
        <f>IF(R296="","",VLOOKUP(R296,CUSTOMS!$E$3:$N$1811,9,FALSE))</f>
        <v>中国</v>
      </c>
      <c r="AA296" s="18" t="str">
        <f>IF(R296="","",VLOOKUP(R296,CUSTOMS!$E$3:$N$1811,10,FALSE))</f>
        <v>美国</v>
      </c>
      <c r="AB296" s="32">
        <f>IF(R296="","",VLOOKUP(G296,WMS!$E$3:$T$1104,15,FALSE))</f>
        <v>3.175</v>
      </c>
      <c r="AC296" s="32">
        <f t="shared" si="62"/>
        <v>139.7</v>
      </c>
      <c r="AD296" s="32" t="str">
        <f>IF(S296="","",VLOOKUP(S296,海关监管条件!$A$1:$B$3000,2,FALSE))</f>
        <v>无 </v>
      </c>
    </row>
    <row r="297" spans="1:30">
      <c r="A297" s="2">
        <v>43649</v>
      </c>
      <c r="B297" s="2">
        <v>43651</v>
      </c>
      <c r="C297" s="2" t="s">
        <v>4999</v>
      </c>
      <c r="D297" s="3" t="s">
        <v>209</v>
      </c>
      <c r="E297" s="3" t="s">
        <v>3288</v>
      </c>
      <c r="F297" s="3" t="s">
        <v>3293</v>
      </c>
      <c r="G297" s="17" t="str">
        <f t="shared" si="56"/>
        <v>KG-ARI-1808-00019-00393/42269076</v>
      </c>
      <c r="H297" s="18">
        <f>IF(G297="","",VLOOKUP(G297,WMS!$E$3:$Q$1104,7,FALSE))</f>
        <v>4</v>
      </c>
      <c r="I297" s="18">
        <f>IF(G297="","",VLOOKUP(G297,WMS!$E$3:$Q$1104,8,FALSE))</f>
        <v>11.4</v>
      </c>
      <c r="J297" s="18">
        <f>IF(G297="","",VLOOKUP(G297,WMS!$E$3:$Q$1104,13,FALSE))</f>
        <v>0.126</v>
      </c>
      <c r="K297" s="25" t="b">
        <f t="shared" si="57"/>
        <v>1</v>
      </c>
      <c r="L297" s="7">
        <v>13</v>
      </c>
      <c r="M297" s="26">
        <f>IF(G297="","",VLOOKUP(G297,WMS!$E$3:$U$1104,7,0)*L297)</f>
        <v>52</v>
      </c>
      <c r="N297" s="27" t="str">
        <f>IF(G297="","",VLOOKUP(G297,WMS!$E$3:$U$1104,17,0))</f>
        <v>A01-302、A05-102-103</v>
      </c>
      <c r="O297" s="28">
        <f t="shared" si="58"/>
        <v>148.2</v>
      </c>
      <c r="P297" s="28">
        <f t="shared" si="59"/>
        <v>1.638</v>
      </c>
      <c r="Q297" s="25" t="str">
        <f>IF(G297="","",VLOOKUP(G297,WMS!$E$3:$G$1104,2,FALSE))</f>
        <v>KAS18080201ABC</v>
      </c>
      <c r="R297" s="25" t="str">
        <f>IF(G297="","",VLOOKUP(G297,WMS!$E$3:$G$1104,3,FALSE))</f>
        <v>KAS18080201C02</v>
      </c>
      <c r="S297" s="17" t="str">
        <f>IF(R297="","",VLOOKUP(R297,CUSTOMS!$E$3:$N$1811,2,FALSE))</f>
        <v>9403200000</v>
      </c>
      <c r="T297" s="17" t="str">
        <f>IF(R297="","",VLOOKUP(R297,CUSTOMS!$E$3:$N$1811,3,FALSE))</f>
        <v>铁制家用落地晒架</v>
      </c>
      <c r="U297" s="18">
        <f t="shared" si="60"/>
        <v>52</v>
      </c>
      <c r="V297" s="18" t="str">
        <f>IF(R297="","",VLOOKUP(R297,CUSTOMS!$E$3:$N$796,5,FALSE))</f>
        <v>件</v>
      </c>
      <c r="W297" s="32">
        <f>IF(R297="","",VLOOKUP(R297,CUSTOMS!$E$3:$N$1811,6,FALSE))</f>
        <v>5.67</v>
      </c>
      <c r="X297" s="32">
        <f t="shared" si="61"/>
        <v>294.84</v>
      </c>
      <c r="Y297" s="18" t="str">
        <f>IF(R297="","",VLOOKUP(R297,CUSTOMS!$E$3:$N$1811,8,FALSE))</f>
        <v>美元</v>
      </c>
      <c r="Z297" s="18" t="str">
        <f>IF(R297="","",VLOOKUP(R297,CUSTOMS!$E$3:$N$1811,9,FALSE))</f>
        <v>中国</v>
      </c>
      <c r="AA297" s="18" t="str">
        <f>IF(R297="","",VLOOKUP(R297,CUSTOMS!$E$3:$N$1811,10,FALSE))</f>
        <v>美国</v>
      </c>
      <c r="AB297" s="32">
        <f>IF(R297="","",VLOOKUP(G297,WMS!$E$3:$T$1104,15,FALSE))</f>
        <v>2.5125</v>
      </c>
      <c r="AC297" s="32">
        <f t="shared" si="62"/>
        <v>130.65</v>
      </c>
      <c r="AD297" s="32" t="str">
        <f>IF(S297="","",VLOOKUP(S297,海关监管条件!$A$1:$B$3000,2,FALSE))</f>
        <v>无 </v>
      </c>
    </row>
    <row r="298" spans="1:30">
      <c r="A298" s="2">
        <v>43649</v>
      </c>
      <c r="B298" s="2">
        <v>43651</v>
      </c>
      <c r="C298" s="2" t="s">
        <v>4999</v>
      </c>
      <c r="D298" s="3" t="s">
        <v>5004</v>
      </c>
      <c r="E298" s="3" t="s">
        <v>3283</v>
      </c>
      <c r="F298" s="3" t="s">
        <v>5005</v>
      </c>
      <c r="G298" s="17" t="str">
        <f t="shared" si="56"/>
        <v>KG-ARI-1808-00019-00394/42242154</v>
      </c>
      <c r="H298" s="18">
        <f>IF(G298="","",VLOOKUP(G298,WMS!$E$3:$Q$1104,7,FALSE))</f>
        <v>15</v>
      </c>
      <c r="I298" s="18">
        <f>IF(G298="","",VLOOKUP(G298,WMS!$E$3:$Q$1104,8,FALSE))</f>
        <v>0.4</v>
      </c>
      <c r="J298" s="18">
        <f>IF(G298="","",VLOOKUP(G298,WMS!$E$3:$Q$1104,13,FALSE))</f>
        <v>0.004</v>
      </c>
      <c r="K298" s="25" t="b">
        <f t="shared" si="57"/>
        <v>1</v>
      </c>
      <c r="L298" s="7">
        <v>2</v>
      </c>
      <c r="M298" s="26">
        <f>IF(G298="","",VLOOKUP(G298,WMS!$E$3:$U$1104,7,0)*L298)</f>
        <v>30</v>
      </c>
      <c r="N298" s="27" t="str">
        <f>IF(G298="","",VLOOKUP(G298,WMS!$E$3:$U$1104,17,0))</f>
        <v>A20-203</v>
      </c>
      <c r="O298" s="28">
        <f t="shared" si="58"/>
        <v>0.8</v>
      </c>
      <c r="P298" s="28">
        <f t="shared" si="59"/>
        <v>0.008</v>
      </c>
      <c r="Q298" s="25" t="str">
        <f>IF(G298="","",VLOOKUP(G298,WMS!$E$3:$G$1104,2,FALSE))</f>
        <v>KAS18081003</v>
      </c>
      <c r="R298" s="25" t="str">
        <f>IF(G298="","",VLOOKUP(G298,WMS!$E$3:$G$1104,3,FALSE))</f>
        <v>KAS18008100358</v>
      </c>
      <c r="S298" s="17" t="str">
        <f>IF(R298="","",VLOOKUP(R298,CUSTOMS!$E$3:$N$1811,2,FALSE))</f>
        <v>3926909090</v>
      </c>
      <c r="T298" s="17" t="str">
        <f>IF(R298="","",VLOOKUP(R298,CUSTOMS!$E$3:$N$1811,3,FALSE))</f>
        <v>塑胶手机保护壳</v>
      </c>
      <c r="U298" s="18">
        <f t="shared" si="60"/>
        <v>30</v>
      </c>
      <c r="V298" s="18" t="str">
        <f>IF(R298="","",VLOOKUP(R298,CUSTOMS!$E$3:$N$796,5,FALSE))</f>
        <v>个</v>
      </c>
      <c r="W298" s="32">
        <f>IF(R298="","",VLOOKUP(R298,CUSTOMS!$E$3:$N$1811,6,FALSE))</f>
        <v>0.6411</v>
      </c>
      <c r="X298" s="32">
        <f t="shared" si="61"/>
        <v>19.233</v>
      </c>
      <c r="Y298" s="18" t="str">
        <f>IF(R298="","",VLOOKUP(R298,CUSTOMS!$E$3:$N$1811,8,FALSE))</f>
        <v>美元</v>
      </c>
      <c r="Z298" s="18" t="str">
        <f>IF(R298="","",VLOOKUP(R298,CUSTOMS!$E$3:$N$1811,9,FALSE))</f>
        <v>中国</v>
      </c>
      <c r="AA298" s="18" t="str">
        <f>IF(R298="","",VLOOKUP(R298,CUSTOMS!$E$3:$N$1811,10,FALSE))</f>
        <v>中国</v>
      </c>
      <c r="AB298" s="32">
        <f>IF(R298="","",VLOOKUP(G298,WMS!$E$3:$T$1104,15,FALSE))</f>
        <v>0.0269487179487179</v>
      </c>
      <c r="AC298" s="32">
        <f t="shared" si="62"/>
        <v>0.808461538461537</v>
      </c>
      <c r="AD298" s="32" t="str">
        <f>IF(S298="","",VLOOKUP(S298,海关监管条件!$A$1:$B$3000,2,FALSE))</f>
        <v>无</v>
      </c>
    </row>
    <row r="299" spans="1:30">
      <c r="A299" s="2">
        <v>43649</v>
      </c>
      <c r="B299" s="2">
        <v>43651</v>
      </c>
      <c r="C299" s="2" t="s">
        <v>4999</v>
      </c>
      <c r="D299" s="3" t="s">
        <v>5004</v>
      </c>
      <c r="E299" s="3" t="s">
        <v>3283</v>
      </c>
      <c r="F299" s="3" t="s">
        <v>5006</v>
      </c>
      <c r="G299" s="17" t="str">
        <f t="shared" si="56"/>
        <v>KG-ARI-1808-00019-00394/42433538</v>
      </c>
      <c r="H299" s="18">
        <f>IF(G299="","",VLOOKUP(G299,WMS!$E$3:$Q$1104,7,FALSE))</f>
        <v>15</v>
      </c>
      <c r="I299" s="18">
        <f>IF(G299="","",VLOOKUP(G299,WMS!$E$3:$Q$1104,8,FALSE))</f>
        <v>0.4</v>
      </c>
      <c r="J299" s="18">
        <f>IF(G299="","",VLOOKUP(G299,WMS!$E$3:$Q$1104,13,FALSE))</f>
        <v>0.004</v>
      </c>
      <c r="K299" s="25" t="b">
        <f t="shared" si="57"/>
        <v>1</v>
      </c>
      <c r="L299" s="7">
        <v>7</v>
      </c>
      <c r="M299" s="26">
        <f>IF(G299="","",VLOOKUP(G299,WMS!$E$3:$U$1104,7,0)*L299)</f>
        <v>105</v>
      </c>
      <c r="N299" s="27" t="str">
        <f>IF(G299="","",VLOOKUP(G299,WMS!$E$3:$U$1104,17,0))</f>
        <v>A20-203</v>
      </c>
      <c r="O299" s="28">
        <f t="shared" si="58"/>
        <v>2.8</v>
      </c>
      <c r="P299" s="28">
        <f t="shared" si="59"/>
        <v>0.028</v>
      </c>
      <c r="Q299" s="25" t="str">
        <f>IF(G299="","",VLOOKUP(G299,WMS!$E$3:$G$1104,2,FALSE))</f>
        <v>KAS18081003</v>
      </c>
      <c r="R299" s="25" t="str">
        <f>IF(G299="","",VLOOKUP(G299,WMS!$E$3:$G$1104,3,FALSE))</f>
        <v>KAS18008100358</v>
      </c>
      <c r="S299" s="17" t="str">
        <f>IF(R299="","",VLOOKUP(R299,CUSTOMS!$E$3:$N$1811,2,FALSE))</f>
        <v>3926909090</v>
      </c>
      <c r="T299" s="17" t="str">
        <f>IF(R299="","",VLOOKUP(R299,CUSTOMS!$E$3:$N$1811,3,FALSE))</f>
        <v>塑胶手机保护壳</v>
      </c>
      <c r="U299" s="18">
        <f t="shared" si="60"/>
        <v>105</v>
      </c>
      <c r="V299" s="18" t="str">
        <f>IF(R299="","",VLOOKUP(R299,CUSTOMS!$E$3:$N$796,5,FALSE))</f>
        <v>个</v>
      </c>
      <c r="W299" s="32">
        <f>IF(R299="","",VLOOKUP(R299,CUSTOMS!$E$3:$N$1811,6,FALSE))</f>
        <v>0.6411</v>
      </c>
      <c r="X299" s="32">
        <f t="shared" si="61"/>
        <v>67.3155</v>
      </c>
      <c r="Y299" s="18" t="str">
        <f>IF(R299="","",VLOOKUP(R299,CUSTOMS!$E$3:$N$1811,8,FALSE))</f>
        <v>美元</v>
      </c>
      <c r="Z299" s="18" t="str">
        <f>IF(R299="","",VLOOKUP(R299,CUSTOMS!$E$3:$N$1811,9,FALSE))</f>
        <v>中国</v>
      </c>
      <c r="AA299" s="18" t="str">
        <f>IF(R299="","",VLOOKUP(R299,CUSTOMS!$E$3:$N$1811,10,FALSE))</f>
        <v>中国</v>
      </c>
      <c r="AB299" s="32">
        <f>IF(R299="","",VLOOKUP(G299,WMS!$E$3:$T$1104,15,FALSE))</f>
        <v>0.02695</v>
      </c>
      <c r="AC299" s="32">
        <f t="shared" si="62"/>
        <v>2.82975</v>
      </c>
      <c r="AD299" s="32" t="str">
        <f>IF(S299="","",VLOOKUP(S299,海关监管条件!$A$1:$B$3000,2,FALSE))</f>
        <v>无</v>
      </c>
    </row>
    <row r="300" spans="1:30">
      <c r="A300" s="2">
        <v>43649</v>
      </c>
      <c r="B300" s="2">
        <v>43651</v>
      </c>
      <c r="C300" s="2" t="s">
        <v>4999</v>
      </c>
      <c r="D300" s="3" t="s">
        <v>5004</v>
      </c>
      <c r="E300" s="3" t="s">
        <v>3283</v>
      </c>
      <c r="F300" s="3" t="s">
        <v>4989</v>
      </c>
      <c r="G300" s="17" t="str">
        <f t="shared" si="56"/>
        <v>KG-ARI-1808-00019-00394/42464822</v>
      </c>
      <c r="H300" s="18">
        <f>IF(G300="","",VLOOKUP(G300,WMS!$E$3:$Q$1104,7,FALSE))</f>
        <v>15</v>
      </c>
      <c r="I300" s="18">
        <f>IF(G300="","",VLOOKUP(G300,WMS!$E$3:$Q$1104,8,FALSE))</f>
        <v>0.5</v>
      </c>
      <c r="J300" s="18">
        <f>IF(G300="","",VLOOKUP(G300,WMS!$E$3:$Q$1104,13,FALSE))</f>
        <v>0.004</v>
      </c>
      <c r="K300" s="25" t="b">
        <f t="shared" si="57"/>
        <v>1</v>
      </c>
      <c r="L300" s="7">
        <v>1</v>
      </c>
      <c r="M300" s="26">
        <f>IF(G300="","",VLOOKUP(G300,WMS!$E$3:$U$1104,7,0)*L300)</f>
        <v>15</v>
      </c>
      <c r="N300" s="27" t="str">
        <f>IF(G300="","",VLOOKUP(G300,WMS!$E$3:$U$1104,17,0))</f>
        <v>A20-203</v>
      </c>
      <c r="O300" s="28">
        <f t="shared" si="58"/>
        <v>0.5</v>
      </c>
      <c r="P300" s="28">
        <f t="shared" si="59"/>
        <v>0.004</v>
      </c>
      <c r="Q300" s="25" t="str">
        <f>IF(G300="","",VLOOKUP(G300,WMS!$E$3:$G$1104,2,FALSE))</f>
        <v>KAS18081003</v>
      </c>
      <c r="R300" s="25" t="str">
        <f>IF(G300="","",VLOOKUP(G300,WMS!$E$3:$G$1104,3,FALSE))</f>
        <v>KAS18008100358</v>
      </c>
      <c r="S300" s="17" t="str">
        <f>IF(R300="","",VLOOKUP(R300,CUSTOMS!$E$3:$N$1811,2,FALSE))</f>
        <v>3926909090</v>
      </c>
      <c r="T300" s="17" t="str">
        <f>IF(R300="","",VLOOKUP(R300,CUSTOMS!$E$3:$N$1811,3,FALSE))</f>
        <v>塑胶手机保护壳</v>
      </c>
      <c r="U300" s="18">
        <f t="shared" si="60"/>
        <v>15</v>
      </c>
      <c r="V300" s="18" t="str">
        <f>IF(R300="","",VLOOKUP(R300,CUSTOMS!$E$3:$N$796,5,FALSE))</f>
        <v>个</v>
      </c>
      <c r="W300" s="32">
        <f>IF(R300="","",VLOOKUP(R300,CUSTOMS!$E$3:$N$1811,6,FALSE))</f>
        <v>0.6411</v>
      </c>
      <c r="X300" s="32">
        <f t="shared" si="61"/>
        <v>9.6165</v>
      </c>
      <c r="Y300" s="18" t="str">
        <f>IF(R300="","",VLOOKUP(R300,CUSTOMS!$E$3:$N$1811,8,FALSE))</f>
        <v>美元</v>
      </c>
      <c r="Z300" s="18" t="str">
        <f>IF(R300="","",VLOOKUP(R300,CUSTOMS!$E$3:$N$1811,9,FALSE))</f>
        <v>中国</v>
      </c>
      <c r="AA300" s="18" t="str">
        <f>IF(R300="","",VLOOKUP(R300,CUSTOMS!$E$3:$N$1811,10,FALSE))</f>
        <v>中国</v>
      </c>
      <c r="AB300" s="32">
        <f>IF(R300="","",VLOOKUP(G300,WMS!$E$3:$T$1104,15,FALSE))</f>
        <v>0.02695</v>
      </c>
      <c r="AC300" s="32">
        <f t="shared" si="62"/>
        <v>0.40425</v>
      </c>
      <c r="AD300" s="32" t="str">
        <f>IF(S300="","",VLOOKUP(S300,海关监管条件!$A$1:$B$3000,2,FALSE))</f>
        <v>无</v>
      </c>
    </row>
    <row r="301" spans="1:30">
      <c r="A301" s="2">
        <v>43649</v>
      </c>
      <c r="B301" s="2">
        <v>43651</v>
      </c>
      <c r="C301" s="2" t="s">
        <v>4999</v>
      </c>
      <c r="D301" s="3" t="s">
        <v>5004</v>
      </c>
      <c r="E301" s="3" t="s">
        <v>3283</v>
      </c>
      <c r="F301" s="3" t="s">
        <v>3286</v>
      </c>
      <c r="G301" s="17" t="str">
        <f t="shared" si="56"/>
        <v>KG-ARI-1808-00019-00394/42477815</v>
      </c>
      <c r="H301" s="18">
        <f>IF(G301="","",VLOOKUP(G301,WMS!$E$3:$Q$1104,7,FALSE))</f>
        <v>25</v>
      </c>
      <c r="I301" s="18">
        <f>IF(G301="","",VLOOKUP(G301,WMS!$E$3:$Q$1104,8,FALSE))</f>
        <v>1.6</v>
      </c>
      <c r="J301" s="18">
        <f>IF(G301="","",VLOOKUP(G301,WMS!$E$3:$Q$1104,13,FALSE))</f>
        <v>0.004</v>
      </c>
      <c r="K301" s="25" t="b">
        <f t="shared" si="57"/>
        <v>1</v>
      </c>
      <c r="L301" s="7">
        <v>2</v>
      </c>
      <c r="M301" s="26">
        <f>IF(G301="","",VLOOKUP(G301,WMS!$E$3:$U$1104,7,0)*L301)</f>
        <v>50</v>
      </c>
      <c r="N301" s="27" t="str">
        <f>IF(G301="","",VLOOKUP(G301,WMS!$E$3:$U$1104,17,0))</f>
        <v>A20-203</v>
      </c>
      <c r="O301" s="28">
        <f t="shared" si="58"/>
        <v>3.2</v>
      </c>
      <c r="P301" s="28">
        <f t="shared" si="59"/>
        <v>0.008</v>
      </c>
      <c r="Q301" s="25" t="str">
        <f>IF(G301="","",VLOOKUP(G301,WMS!$E$3:$G$1104,2,FALSE))</f>
        <v>KAS18081003</v>
      </c>
      <c r="R301" s="25" t="str">
        <f>IF(G301="","",VLOOKUP(G301,WMS!$E$3:$G$1104,3,FALSE))</f>
        <v>KAS18008100359</v>
      </c>
      <c r="S301" s="17" t="str">
        <f>IF(R301="","",VLOOKUP(R301,CUSTOMS!$E$3:$N$1811,2,FALSE))</f>
        <v>7006000090</v>
      </c>
      <c r="T301" s="17" t="str">
        <f>IF(R301="","",VLOOKUP(R301,CUSTOMS!$E$3:$N$1811,3,FALSE))</f>
        <v>钢化玻璃膜</v>
      </c>
      <c r="U301" s="18">
        <f t="shared" si="60"/>
        <v>50</v>
      </c>
      <c r="V301" s="18" t="str">
        <f>IF(R301="","",VLOOKUP(R301,CUSTOMS!$E$3:$N$796,5,FALSE))</f>
        <v>个</v>
      </c>
      <c r="W301" s="32">
        <f>IF(R301="","",VLOOKUP(R301,CUSTOMS!$E$3:$N$1811,6,FALSE))</f>
        <v>0.6411</v>
      </c>
      <c r="X301" s="32">
        <f t="shared" si="61"/>
        <v>32.055</v>
      </c>
      <c r="Y301" s="18" t="str">
        <f>IF(R301="","",VLOOKUP(R301,CUSTOMS!$E$3:$N$1811,8,FALSE))</f>
        <v>美元</v>
      </c>
      <c r="Z301" s="18" t="str">
        <f>IF(R301="","",VLOOKUP(R301,CUSTOMS!$E$3:$N$1811,9,FALSE))</f>
        <v>中国</v>
      </c>
      <c r="AA301" s="18" t="str">
        <f>IF(R301="","",VLOOKUP(R301,CUSTOMS!$E$3:$N$1811,10,FALSE))</f>
        <v>中国</v>
      </c>
      <c r="AB301" s="32">
        <f>IF(R301="","",VLOOKUP(G301,WMS!$E$3:$T$1104,15,FALSE))</f>
        <v>0.05934</v>
      </c>
      <c r="AC301" s="32">
        <f t="shared" si="62"/>
        <v>2.967</v>
      </c>
      <c r="AD301" s="32" t="str">
        <f>IF(S301="","",VLOOKUP(S301,海关监管条件!$A$1:$B$3000,2,FALSE))</f>
        <v>无</v>
      </c>
    </row>
    <row r="302" spans="1:30">
      <c r="A302" s="2">
        <v>43649</v>
      </c>
      <c r="B302" s="2">
        <v>43651</v>
      </c>
      <c r="C302" s="2" t="s">
        <v>4999</v>
      </c>
      <c r="D302" s="3" t="s">
        <v>5004</v>
      </c>
      <c r="E302" s="3" t="s">
        <v>3283</v>
      </c>
      <c r="F302" s="3" t="s">
        <v>5007</v>
      </c>
      <c r="G302" s="17" t="str">
        <f t="shared" si="56"/>
        <v>KG-ARI-1808-00019-00394/42571452</v>
      </c>
      <c r="H302" s="18">
        <f>IF(G302="","",VLOOKUP(G302,WMS!$E$3:$Q$1104,7,FALSE))</f>
        <v>15</v>
      </c>
      <c r="I302" s="18">
        <f>IF(G302="","",VLOOKUP(G302,WMS!$E$3:$Q$1104,8,FALSE))</f>
        <v>0.5</v>
      </c>
      <c r="J302" s="18">
        <f>IF(G302="","",VLOOKUP(G302,WMS!$E$3:$Q$1104,13,FALSE))</f>
        <v>0.004</v>
      </c>
      <c r="K302" s="25" t="b">
        <f t="shared" si="57"/>
        <v>1</v>
      </c>
      <c r="L302" s="7">
        <v>2</v>
      </c>
      <c r="M302" s="26">
        <f>IF(G302="","",VLOOKUP(G302,WMS!$E$3:$U$1104,7,0)*L302)</f>
        <v>30</v>
      </c>
      <c r="N302" s="27" t="str">
        <f>IF(G302="","",VLOOKUP(G302,WMS!$E$3:$U$1104,17,0))</f>
        <v>A20-203</v>
      </c>
      <c r="O302" s="28">
        <f t="shared" si="58"/>
        <v>1</v>
      </c>
      <c r="P302" s="28">
        <f t="shared" si="59"/>
        <v>0.008</v>
      </c>
      <c r="Q302" s="25" t="str">
        <f>IF(G302="","",VLOOKUP(G302,WMS!$E$3:$G$1104,2,FALSE))</f>
        <v>KAS18081003</v>
      </c>
      <c r="R302" s="25" t="str">
        <f>IF(G302="","",VLOOKUP(G302,WMS!$E$3:$G$1104,3,FALSE))</f>
        <v>KAS18008100358</v>
      </c>
      <c r="S302" s="17" t="str">
        <f>IF(R302="","",VLOOKUP(R302,CUSTOMS!$E$3:$N$1811,2,FALSE))</f>
        <v>3926909090</v>
      </c>
      <c r="T302" s="17" t="str">
        <f>IF(R302="","",VLOOKUP(R302,CUSTOMS!$E$3:$N$1811,3,FALSE))</f>
        <v>塑胶手机保护壳</v>
      </c>
      <c r="U302" s="18">
        <f t="shared" si="60"/>
        <v>30</v>
      </c>
      <c r="V302" s="18" t="str">
        <f>IF(R302="","",VLOOKUP(R302,CUSTOMS!$E$3:$N$796,5,FALSE))</f>
        <v>个</v>
      </c>
      <c r="W302" s="32">
        <f>IF(R302="","",VLOOKUP(R302,CUSTOMS!$E$3:$N$1811,6,FALSE))</f>
        <v>0.6411</v>
      </c>
      <c r="X302" s="32">
        <f t="shared" si="61"/>
        <v>19.233</v>
      </c>
      <c r="Y302" s="18" t="str">
        <f>IF(R302="","",VLOOKUP(R302,CUSTOMS!$E$3:$N$1811,8,FALSE))</f>
        <v>美元</v>
      </c>
      <c r="Z302" s="18" t="str">
        <f>IF(R302="","",VLOOKUP(R302,CUSTOMS!$E$3:$N$1811,9,FALSE))</f>
        <v>中国</v>
      </c>
      <c r="AA302" s="18" t="str">
        <f>IF(R302="","",VLOOKUP(R302,CUSTOMS!$E$3:$N$1811,10,FALSE))</f>
        <v>中国</v>
      </c>
      <c r="AB302" s="32">
        <f>IF(R302="","",VLOOKUP(G302,WMS!$E$3:$T$1104,15,FALSE))</f>
        <v>0.02695</v>
      </c>
      <c r="AC302" s="32">
        <f t="shared" si="62"/>
        <v>0.8085</v>
      </c>
      <c r="AD302" s="32" t="str">
        <f>IF(S302="","",VLOOKUP(S302,海关监管条件!$A$1:$B$3000,2,FALSE))</f>
        <v>无</v>
      </c>
    </row>
    <row r="303" spans="1:30">
      <c r="A303" s="2">
        <v>43649</v>
      </c>
      <c r="B303" s="2">
        <v>43651</v>
      </c>
      <c r="C303" s="2" t="s">
        <v>4999</v>
      </c>
      <c r="D303" s="3" t="s">
        <v>174</v>
      </c>
      <c r="E303" s="3" t="s">
        <v>3265</v>
      </c>
      <c r="F303" s="3" t="s">
        <v>5008</v>
      </c>
      <c r="G303" s="17" t="str">
        <f t="shared" si="56"/>
        <v>KG-ARI-1808-00019-00551/42494102</v>
      </c>
      <c r="H303" s="18">
        <f>IF(G303="","",VLOOKUP(G303,WMS!$E$3:$Q$1104,7,FALSE))</f>
        <v>4</v>
      </c>
      <c r="I303" s="18">
        <f>IF(G303="","",VLOOKUP(G303,WMS!$E$3:$Q$1104,8,FALSE))</f>
        <v>9.5</v>
      </c>
      <c r="J303" s="18">
        <f>IF(G303="","",VLOOKUP(G303,WMS!$E$3:$Q$1104,13,FALSE))</f>
        <v>0.058</v>
      </c>
      <c r="K303" s="25" t="b">
        <f t="shared" si="57"/>
        <v>1</v>
      </c>
      <c r="L303" s="7">
        <v>66</v>
      </c>
      <c r="M303" s="26">
        <f>IF(G303="","",VLOOKUP(G303,WMS!$E$3:$U$1104,7,0)*L303)</f>
        <v>264</v>
      </c>
      <c r="N303" s="27" t="str">
        <f>IF(G303="","",VLOOKUP(G303,WMS!$E$3:$U$1104,17,0))</f>
        <v>A06-301-302-102-203</v>
      </c>
      <c r="O303" s="28">
        <f t="shared" si="58"/>
        <v>627</v>
      </c>
      <c r="P303" s="28">
        <f t="shared" si="59"/>
        <v>3.828</v>
      </c>
      <c r="Q303" s="25" t="str">
        <f>IF(G303="","",VLOOKUP(G303,WMS!$E$3:$G$1104,2,FALSE))</f>
        <v>KAS18071101</v>
      </c>
      <c r="R303" s="25" t="str">
        <f>IF(G303="","",VLOOKUP(G303,WMS!$E$3:$G$1104,3,FALSE))</f>
        <v>KAS1807110102</v>
      </c>
      <c r="S303" s="17" t="str">
        <f>IF(R303="","",VLOOKUP(R303,CUSTOMS!$E$3:$N$1811,2,FALSE))</f>
        <v>3924900000</v>
      </c>
      <c r="T303" s="17" t="str">
        <f>IF(R303="","",VLOOKUP(R303,CUSTOMS!$E$3:$N$1811,3,FALSE))</f>
        <v>植绒塑料衣架</v>
      </c>
      <c r="U303" s="18">
        <f t="shared" si="60"/>
        <v>495</v>
      </c>
      <c r="V303" s="18" t="str">
        <f>IF(R303="","",VLOOKUP(R303,CUSTOMS!$E$3:$N$796,5,FALSE))</f>
        <v>千克</v>
      </c>
      <c r="W303" s="32">
        <f>IF(R303="","",VLOOKUP(R303,CUSTOMS!$E$3:$N$1811,6,FALSE))</f>
        <v>1</v>
      </c>
      <c r="X303" s="32">
        <f t="shared" si="61"/>
        <v>495</v>
      </c>
      <c r="Y303" s="18" t="str">
        <f>IF(R303="","",VLOOKUP(R303,CUSTOMS!$E$3:$N$1811,8,FALSE))</f>
        <v>美元</v>
      </c>
      <c r="Z303" s="18" t="str">
        <f>IF(R303="","",VLOOKUP(R303,CUSTOMS!$E$3:$N$1811,9,FALSE))</f>
        <v>中国</v>
      </c>
      <c r="AA303" s="18" t="str">
        <f>IF(R303="","",VLOOKUP(R303,CUSTOMS!$E$3:$N$1811,10,FALSE))</f>
        <v>美国</v>
      </c>
      <c r="AB303" s="32">
        <f>IF(R303="","",VLOOKUP(G303,WMS!$E$3:$T$1104,15,FALSE))</f>
        <v>1.875</v>
      </c>
      <c r="AC303" s="32">
        <f t="shared" si="62"/>
        <v>495</v>
      </c>
      <c r="AD303" s="32" t="str">
        <f>IF(S303="","",VLOOKUP(S303,海关监管条件!$A$1:$B$3000,2,FALSE))</f>
        <v>A </v>
      </c>
    </row>
    <row r="304" spans="1:30">
      <c r="A304" s="2">
        <v>43649</v>
      </c>
      <c r="B304" s="2">
        <v>43651</v>
      </c>
      <c r="C304" s="2" t="s">
        <v>4999</v>
      </c>
      <c r="D304" s="3" t="s">
        <v>762</v>
      </c>
      <c r="E304" s="3" t="s">
        <v>3724</v>
      </c>
      <c r="F304" s="3" t="s">
        <v>4706</v>
      </c>
      <c r="G304" s="17" t="str">
        <f t="shared" si="56"/>
        <v>KG-ARI-1812-00048-00931/42599517</v>
      </c>
      <c r="H304" s="18">
        <f>IF(G304="","",VLOOKUP(G304,WMS!$E$3:$Q$1104,7,FALSE))</f>
        <v>2</v>
      </c>
      <c r="I304" s="18">
        <f>IF(G304="","",VLOOKUP(G304,WMS!$E$3:$Q$1104,8,FALSE))</f>
        <v>1.35</v>
      </c>
      <c r="J304" s="18">
        <f>IF(G304="","",VLOOKUP(G304,WMS!$E$3:$Q$1104,13,FALSE))</f>
        <v>0.043</v>
      </c>
      <c r="K304" s="25" t="b">
        <f t="shared" si="57"/>
        <v>1</v>
      </c>
      <c r="L304" s="7">
        <v>38</v>
      </c>
      <c r="M304" s="26">
        <f>IF(G304="","",VLOOKUP(G304,WMS!$E$3:$U$1104,7,0)*L304)</f>
        <v>76</v>
      </c>
      <c r="N304" s="27" t="str">
        <f>IF(G304="","",VLOOKUP(G304,WMS!$E$3:$U$1104,17,0))</f>
        <v>A36-101-202</v>
      </c>
      <c r="O304" s="28">
        <f t="shared" si="58"/>
        <v>51.3</v>
      </c>
      <c r="P304" s="28">
        <f t="shared" si="59"/>
        <v>1.634</v>
      </c>
      <c r="Q304" s="25" t="str">
        <f>IF(G304="","",VLOOKUP(G304,WMS!$E$3:$G$1104,2,FALSE))</f>
        <v>KAS19011803</v>
      </c>
      <c r="R304" s="25" t="str">
        <f>IF(G304="","",VLOOKUP(G304,WMS!$E$3:$G$1104,3,FALSE))</f>
        <v>KAS1901180302</v>
      </c>
      <c r="S304" s="17" t="str">
        <f>IF(R304="","",VLOOKUP(R304,CUSTOMS!$E$3:$N$1811,2,FALSE))</f>
        <v>6702100000</v>
      </c>
      <c r="T304" s="17" t="str">
        <f>IF(R304="","",VLOOKUP(R304,CUSTOMS!$E$3:$N$1811,3,FALSE))</f>
        <v>人造植物盆景</v>
      </c>
      <c r="U304" s="18">
        <f t="shared" si="60"/>
        <v>79.8</v>
      </c>
      <c r="V304" s="18" t="str">
        <f>IF(R304="","",VLOOKUP(R304,CUSTOMS!$E$3:$N$796,5,FALSE))</f>
        <v>千克</v>
      </c>
      <c r="W304" s="32">
        <f>IF(R304="","",VLOOKUP(R304,CUSTOMS!$E$3:$N$1811,6,FALSE))</f>
        <v>15</v>
      </c>
      <c r="X304" s="32">
        <f t="shared" si="61"/>
        <v>1197</v>
      </c>
      <c r="Y304" s="18" t="str">
        <f>IF(R304="","",VLOOKUP(R304,CUSTOMS!$E$3:$N$1811,8,FALSE))</f>
        <v>港币</v>
      </c>
      <c r="Z304" s="18" t="str">
        <f>IF(R304="","",VLOOKUP(R304,CUSTOMS!$E$3:$N$1811,9,FALSE))</f>
        <v>中国</v>
      </c>
      <c r="AA304" s="18" t="str">
        <f>IF(R304="","",VLOOKUP(R304,CUSTOMS!$E$3:$N$1811,10,FALSE))</f>
        <v>美国</v>
      </c>
      <c r="AB304" s="32">
        <f>IF(R304="","",VLOOKUP(G304,WMS!$E$3:$T$1104,15,FALSE))</f>
        <v>1.05</v>
      </c>
      <c r="AC304" s="32">
        <f t="shared" si="62"/>
        <v>79.8</v>
      </c>
      <c r="AD304" s="32" t="str">
        <f>IF(S304="","",VLOOKUP(S304,海关监管条件!$A$1:$B$3000,2,FALSE))</f>
        <v>无 </v>
      </c>
    </row>
    <row r="305" spans="1:30">
      <c r="A305" s="2">
        <v>43649</v>
      </c>
      <c r="B305" s="2">
        <v>43651</v>
      </c>
      <c r="C305" s="2" t="s">
        <v>4999</v>
      </c>
      <c r="D305" s="3" t="s">
        <v>660</v>
      </c>
      <c r="E305" s="3" t="s">
        <v>3674</v>
      </c>
      <c r="F305" s="3" t="s">
        <v>5009</v>
      </c>
      <c r="G305" s="17" t="str">
        <f t="shared" si="56"/>
        <v>KG-ARI-1812-00048-00948/42632986</v>
      </c>
      <c r="H305" s="18">
        <f>IF(G305="","",VLOOKUP(G305,WMS!$E$3:$Q$1104,7,FALSE))</f>
        <v>8</v>
      </c>
      <c r="I305" s="18">
        <f>IF(G305="","",VLOOKUP(G305,WMS!$E$3:$Q$1104,8,FALSE))</f>
        <v>13.2</v>
      </c>
      <c r="J305" s="18">
        <f>IF(G305="","",VLOOKUP(G305,WMS!$E$3:$Q$1104,13,FALSE))</f>
        <v>0.193</v>
      </c>
      <c r="K305" s="25" t="b">
        <f t="shared" si="57"/>
        <v>1</v>
      </c>
      <c r="L305" s="7">
        <v>8</v>
      </c>
      <c r="M305" s="26">
        <f>IF(G305="","",VLOOKUP(G305,WMS!$E$3:$U$1104,7,0)*L305)</f>
        <v>64</v>
      </c>
      <c r="N305" s="27" t="str">
        <f>IF(G305="","",VLOOKUP(G305,WMS!$E$3:$U$1104,17,0))</f>
        <v>A403</v>
      </c>
      <c r="O305" s="28">
        <f t="shared" si="58"/>
        <v>105.6</v>
      </c>
      <c r="P305" s="28">
        <f t="shared" si="59"/>
        <v>1.544</v>
      </c>
      <c r="Q305" s="25" t="str">
        <f>IF(G305="","",VLOOKUP(G305,WMS!$E$3:$G$1104,2,FALSE))</f>
        <v>KAS19010702</v>
      </c>
      <c r="R305" s="25" t="str">
        <f>IF(G305="","",VLOOKUP(G305,WMS!$E$3:$G$1104,3,FALSE))</f>
        <v>KAS1901070201</v>
      </c>
      <c r="S305" s="17" t="str">
        <f>IF(R305="","",VLOOKUP(R305,CUSTOMS!$E$3:$N$1811,2,FALSE))</f>
        <v>3924900000</v>
      </c>
      <c r="T305" s="17" t="str">
        <f>IF(R305="","",VLOOKUP(R305,CUSTOMS!$E$3:$N$1811,3,FALSE))</f>
        <v>塑胶储物箱</v>
      </c>
      <c r="U305" s="18">
        <f t="shared" si="60"/>
        <v>128</v>
      </c>
      <c r="V305" s="18" t="str">
        <f>IF(R305="","",VLOOKUP(R305,CUSTOMS!$E$3:$N$796,5,FALSE))</f>
        <v>千克</v>
      </c>
      <c r="W305" s="32">
        <f>IF(R305="","",VLOOKUP(R305,CUSTOMS!$E$3:$N$1811,6,FALSE))</f>
        <v>2</v>
      </c>
      <c r="X305" s="32">
        <f t="shared" si="61"/>
        <v>256</v>
      </c>
      <c r="Y305" s="18" t="str">
        <f>IF(R305="","",VLOOKUP(R305,CUSTOMS!$E$3:$N$1811,8,FALSE))</f>
        <v>美元</v>
      </c>
      <c r="Z305" s="18" t="str">
        <f>IF(R305="","",VLOOKUP(R305,CUSTOMS!$E$3:$N$1811,9,FALSE))</f>
        <v>中国</v>
      </c>
      <c r="AA305" s="18" t="str">
        <f>IF(R305="","",VLOOKUP(R305,CUSTOMS!$E$3:$N$1811,10,FALSE))</f>
        <v>美国</v>
      </c>
      <c r="AB305" s="32">
        <f>IF(R305="","",VLOOKUP(G305,WMS!$E$3:$T$1104,15,FALSE))</f>
        <v>2</v>
      </c>
      <c r="AC305" s="32">
        <f t="shared" si="62"/>
        <v>128</v>
      </c>
      <c r="AD305" s="32" t="str">
        <f>IF(S305="","",VLOOKUP(S305,海关监管条件!$A$1:$B$3000,2,FALSE))</f>
        <v>A </v>
      </c>
    </row>
    <row r="306" spans="1:30">
      <c r="A306" s="2">
        <v>43649</v>
      </c>
      <c r="B306" s="2">
        <v>43651</v>
      </c>
      <c r="C306" s="2" t="s">
        <v>4999</v>
      </c>
      <c r="D306" s="3" t="s">
        <v>676</v>
      </c>
      <c r="E306" s="3" t="s">
        <v>3686</v>
      </c>
      <c r="F306" s="3" t="s">
        <v>5010</v>
      </c>
      <c r="G306" s="17" t="str">
        <f t="shared" si="56"/>
        <v>KG-ARI-1812-00048-01101/42445333</v>
      </c>
      <c r="H306" s="18">
        <f>IF(G306="","",VLOOKUP(G306,WMS!$E$3:$Q$1104,7,FALSE))</f>
        <v>12</v>
      </c>
      <c r="I306" s="18">
        <f>IF(G306="","",VLOOKUP(G306,WMS!$E$3:$Q$1104,8,FALSE))</f>
        <v>0.85</v>
      </c>
      <c r="J306" s="18">
        <f>IF(G306="","",VLOOKUP(G306,WMS!$E$3:$Q$1104,13,FALSE))</f>
        <v>0.006</v>
      </c>
      <c r="K306" s="25" t="b">
        <f t="shared" si="57"/>
        <v>1</v>
      </c>
      <c r="L306" s="7">
        <v>1</v>
      </c>
      <c r="M306" s="26">
        <f>IF(G306="","",VLOOKUP(G306,WMS!$E$3:$U$1104,7,0)*L306)</f>
        <v>12</v>
      </c>
      <c r="N306" s="27" t="str">
        <f>IF(G306="","",VLOOKUP(G306,WMS!$E$3:$U$1104,17,0))</f>
        <v>B72</v>
      </c>
      <c r="O306" s="28">
        <f t="shared" si="58"/>
        <v>0.85</v>
      </c>
      <c r="P306" s="28">
        <f t="shared" si="59"/>
        <v>0.006</v>
      </c>
      <c r="Q306" s="25" t="str">
        <f>IF(G306="","",VLOOKUP(G306,WMS!$E$3:$G$1104,2,FALSE))</f>
        <v>KAS19010907</v>
      </c>
      <c r="R306" s="25" t="str">
        <f>IF(G306="","",VLOOKUP(G306,WMS!$E$3:$G$1104,3,FALSE))</f>
        <v>KAS1901090701</v>
      </c>
      <c r="S306" s="17" t="str">
        <f>IF(R306="","",VLOOKUP(R306,CUSTOMS!$E$3:$N$1811,2,FALSE))</f>
        <v>3926909090</v>
      </c>
      <c r="T306" s="17" t="str">
        <f>IF(R306="","",VLOOKUP(R306,CUSTOMS!$E$3:$N$1811,3,FALSE))</f>
        <v>手机支架</v>
      </c>
      <c r="U306" s="18">
        <f t="shared" si="60"/>
        <v>12</v>
      </c>
      <c r="V306" s="18" t="str">
        <f>IF(R306="","",VLOOKUP(R306,CUSTOMS!$E$3:$N$796,5,FALSE))</f>
        <v>个</v>
      </c>
      <c r="W306" s="32">
        <f>IF(R306="","",VLOOKUP(R306,CUSTOMS!$E$3:$N$1811,6,FALSE))</f>
        <v>0.62</v>
      </c>
      <c r="X306" s="32">
        <f t="shared" si="61"/>
        <v>7.44</v>
      </c>
      <c r="Y306" s="18" t="str">
        <f>IF(R306="","",VLOOKUP(R306,CUSTOMS!$E$3:$N$1811,8,FALSE))</f>
        <v>美元</v>
      </c>
      <c r="Z306" s="18" t="str">
        <f>IF(R306="","",VLOOKUP(R306,CUSTOMS!$E$3:$N$1811,9,FALSE))</f>
        <v>中国</v>
      </c>
      <c r="AA306" s="18" t="str">
        <f>IF(R306="","",VLOOKUP(R306,CUSTOMS!$E$3:$N$1811,10,FALSE))</f>
        <v>美国</v>
      </c>
      <c r="AB306" s="32">
        <f>IF(R306="","",VLOOKUP(G306,WMS!$E$3:$T$1104,15,FALSE))</f>
        <v>0.05</v>
      </c>
      <c r="AC306" s="32">
        <f t="shared" si="62"/>
        <v>0.6</v>
      </c>
      <c r="AD306" s="32" t="str">
        <f>IF(S306="","",VLOOKUP(S306,海关监管条件!$A$1:$B$3000,2,FALSE))</f>
        <v>无</v>
      </c>
    </row>
    <row r="307" spans="1:30">
      <c r="A307" s="2">
        <v>43649</v>
      </c>
      <c r="B307" s="2">
        <v>43651</v>
      </c>
      <c r="C307" s="2" t="s">
        <v>4999</v>
      </c>
      <c r="D307" s="3" t="s">
        <v>676</v>
      </c>
      <c r="E307" s="3" t="s">
        <v>3686</v>
      </c>
      <c r="F307" s="3" t="s">
        <v>5011</v>
      </c>
      <c r="G307" s="17" t="str">
        <f t="shared" si="56"/>
        <v>KG-ARI-1812-00048-01101/42572183</v>
      </c>
      <c r="H307" s="18">
        <f>IF(G307="","",VLOOKUP(G307,WMS!$E$3:$Q$1104,7,FALSE))</f>
        <v>12</v>
      </c>
      <c r="I307" s="18">
        <f>IF(G307="","",VLOOKUP(G307,WMS!$E$3:$Q$1104,8,FALSE))</f>
        <v>1.2</v>
      </c>
      <c r="J307" s="18">
        <f>IF(G307="","",VLOOKUP(G307,WMS!$E$3:$Q$1104,13,FALSE))</f>
        <v>0.01</v>
      </c>
      <c r="K307" s="25" t="b">
        <f t="shared" si="57"/>
        <v>1</v>
      </c>
      <c r="L307" s="7">
        <v>1</v>
      </c>
      <c r="M307" s="26">
        <f>IF(G307="","",VLOOKUP(G307,WMS!$E$3:$U$1104,7,0)*L307)</f>
        <v>12</v>
      </c>
      <c r="N307" s="27" t="str">
        <f>IF(G307="","",VLOOKUP(G307,WMS!$E$3:$U$1104,17,0))</f>
        <v>B72</v>
      </c>
      <c r="O307" s="28">
        <f t="shared" si="58"/>
        <v>1.2</v>
      </c>
      <c r="P307" s="28">
        <f t="shared" si="59"/>
        <v>0.01</v>
      </c>
      <c r="Q307" s="25" t="str">
        <f>IF(G307="","",VLOOKUP(G307,WMS!$E$3:$G$1104,2,FALSE))</f>
        <v>KAS19010907</v>
      </c>
      <c r="R307" s="25" t="str">
        <f>IF(G307="","",VLOOKUP(G307,WMS!$E$3:$G$1104,3,FALSE))</f>
        <v>KAS1901090703</v>
      </c>
      <c r="S307" s="17" t="str">
        <f>IF(R307="","",VLOOKUP(R307,CUSTOMS!$E$3:$N$1811,2,FALSE))</f>
        <v>8544421900</v>
      </c>
      <c r="T307" s="17" t="str">
        <f>IF(R307="","",VLOOKUP(R307,CUSTOMS!$E$3:$N$1811,3,FALSE))</f>
        <v>手机连接线</v>
      </c>
      <c r="U307" s="18">
        <f t="shared" si="60"/>
        <v>12</v>
      </c>
      <c r="V307" s="18" t="str">
        <f>IF(R307="","",VLOOKUP(R307,CUSTOMS!$E$3:$N$796,5,FALSE))</f>
        <v>条</v>
      </c>
      <c r="W307" s="32">
        <f>IF(R307="","",VLOOKUP(R307,CUSTOMS!$E$3:$N$1811,6,FALSE))</f>
        <v>1.42</v>
      </c>
      <c r="X307" s="32">
        <f t="shared" si="61"/>
        <v>17.04</v>
      </c>
      <c r="Y307" s="18" t="str">
        <f>IF(R307="","",VLOOKUP(R307,CUSTOMS!$E$3:$N$1811,8,FALSE))</f>
        <v>美元</v>
      </c>
      <c r="Z307" s="18" t="str">
        <f>IF(R307="","",VLOOKUP(R307,CUSTOMS!$E$3:$N$1811,9,FALSE))</f>
        <v>中国</v>
      </c>
      <c r="AA307" s="18" t="str">
        <f>IF(R307="","",VLOOKUP(R307,CUSTOMS!$E$3:$N$1811,10,FALSE))</f>
        <v>美国</v>
      </c>
      <c r="AB307" s="32">
        <f>IF(R307="","",VLOOKUP(G307,WMS!$E$3:$T$1104,15,FALSE))</f>
        <v>0.0875</v>
      </c>
      <c r="AC307" s="32">
        <f t="shared" si="62"/>
        <v>1.05</v>
      </c>
      <c r="AD307" s="32" t="str">
        <f>IF(S307="","",VLOOKUP(S307,海关监管条件!$A$1:$B$3000,2,FALSE))</f>
        <v>无 </v>
      </c>
    </row>
    <row r="308" spans="1:30">
      <c r="A308" s="2">
        <v>43649</v>
      </c>
      <c r="B308" s="2">
        <v>43651</v>
      </c>
      <c r="C308" s="2" t="s">
        <v>4999</v>
      </c>
      <c r="D308" s="3" t="s">
        <v>626</v>
      </c>
      <c r="E308" s="3" t="s">
        <v>3660</v>
      </c>
      <c r="F308" s="3" t="s">
        <v>5012</v>
      </c>
      <c r="G308" s="17" t="str">
        <f t="shared" si="56"/>
        <v>KG-ARI-1812-00048-01335/42442585</v>
      </c>
      <c r="H308" s="18">
        <f>IF(G308="","",VLOOKUP(G308,WMS!$E$3:$Q$1104,7,FALSE))</f>
        <v>12</v>
      </c>
      <c r="I308" s="18">
        <f>IF(G308="","",VLOOKUP(G308,WMS!$E$3:$Q$1104,8,FALSE))</f>
        <v>1.7</v>
      </c>
      <c r="J308" s="18">
        <f>IF(G308="","",VLOOKUP(G308,WMS!$E$3:$Q$1104,13,FALSE))</f>
        <v>0.015</v>
      </c>
      <c r="K308" s="25" t="b">
        <f t="shared" si="57"/>
        <v>1</v>
      </c>
      <c r="L308" s="7">
        <v>1</v>
      </c>
      <c r="M308" s="26">
        <f>IF(G308="","",VLOOKUP(G308,WMS!$E$3:$U$1104,7,0)*L308)</f>
        <v>12</v>
      </c>
      <c r="N308" s="27" t="str">
        <f>IF(G308="","",VLOOKUP(G308,WMS!$E$3:$U$1104,17,0))</f>
        <v>A03-202</v>
      </c>
      <c r="O308" s="28">
        <f t="shared" si="58"/>
        <v>1.7</v>
      </c>
      <c r="P308" s="28">
        <f t="shared" si="59"/>
        <v>0.015</v>
      </c>
      <c r="Q308" s="25" t="str">
        <f>IF(G308="","",VLOOKUP(G308,WMS!$E$3:$G$1104,2,FALSE))</f>
        <v>KAS18122704</v>
      </c>
      <c r="R308" s="25" t="str">
        <f>IF(G308="","",VLOOKUP(G308,WMS!$E$3:$G$1104,3,FALSE))</f>
        <v>KAS1812270402</v>
      </c>
      <c r="S308" s="17" t="str">
        <f>IF(R308="","",VLOOKUP(R308,CUSTOMS!$E$3:$N$1811,2,FALSE))</f>
        <v>9615110000</v>
      </c>
      <c r="T308" s="17" t="str">
        <f>IF(R308="","",VLOOKUP(R308,CUSTOMS!$E$3:$N$1811,3,FALSE))</f>
        <v>宠物梳</v>
      </c>
      <c r="U308" s="18">
        <f t="shared" si="60"/>
        <v>12</v>
      </c>
      <c r="V308" s="18" t="str">
        <f>IF(R308="","",VLOOKUP(R308,CUSTOMS!$E$3:$N$796,5,FALSE))</f>
        <v>把</v>
      </c>
      <c r="W308" s="32">
        <f>IF(R308="","",VLOOKUP(R308,CUSTOMS!$E$3:$N$1811,6,FALSE))</f>
        <v>0.92</v>
      </c>
      <c r="X308" s="32">
        <f t="shared" si="61"/>
        <v>11.04</v>
      </c>
      <c r="Y308" s="18" t="str">
        <f>IF(R308="","",VLOOKUP(R308,CUSTOMS!$E$3:$N$1811,8,FALSE))</f>
        <v>美元</v>
      </c>
      <c r="Z308" s="18" t="str">
        <f>IF(R308="","",VLOOKUP(R308,CUSTOMS!$E$3:$N$1811,9,FALSE))</f>
        <v>中国</v>
      </c>
      <c r="AA308" s="18" t="str">
        <f>IF(R308="","",VLOOKUP(R308,CUSTOMS!$E$3:$N$1811,10,FALSE))</f>
        <v>美国</v>
      </c>
      <c r="AB308" s="32">
        <f>IF(R308="","",VLOOKUP(G308,WMS!$E$3:$T$1104,15,FALSE))</f>
        <v>0.108333333333333</v>
      </c>
      <c r="AC308" s="32">
        <f t="shared" si="62"/>
        <v>1.3</v>
      </c>
      <c r="AD308" s="32" t="str">
        <f>IF(S308="","",VLOOKUP(S308,海关监管条件!$A$1:$B$3000,2,FALSE))</f>
        <v>无 </v>
      </c>
    </row>
    <row r="309" spans="1:30">
      <c r="A309" s="2">
        <v>43649</v>
      </c>
      <c r="B309" s="2">
        <v>43651</v>
      </c>
      <c r="C309" s="2" t="s">
        <v>4999</v>
      </c>
      <c r="D309" s="3" t="s">
        <v>907</v>
      </c>
      <c r="E309" s="3" t="s">
        <v>3808</v>
      </c>
      <c r="F309" s="3" t="s">
        <v>4991</v>
      </c>
      <c r="G309" s="17" t="str">
        <f t="shared" si="56"/>
        <v>KG-ARI-1903-00107-02384/42626787</v>
      </c>
      <c r="H309" s="18">
        <f>IF(G309="","",VLOOKUP(G309,WMS!$E$3:$Q$1104,7,FALSE))</f>
        <v>12</v>
      </c>
      <c r="I309" s="18">
        <f>IF(G309="","",VLOOKUP(G309,WMS!$E$3:$Q$1104,8,FALSE))</f>
        <v>8.6</v>
      </c>
      <c r="J309" s="18">
        <f>IF(G309="","",VLOOKUP(G309,WMS!$E$3:$Q$1104,13,FALSE))</f>
        <v>0.09</v>
      </c>
      <c r="K309" s="25" t="b">
        <f t="shared" si="57"/>
        <v>1</v>
      </c>
      <c r="L309" s="7">
        <v>3</v>
      </c>
      <c r="M309" s="26">
        <f>IF(G309="","",VLOOKUP(G309,WMS!$E$3:$U$1104,7,0)*L309)</f>
        <v>36</v>
      </c>
      <c r="N309" s="27" t="str">
        <f>IF(G309="","",VLOOKUP(G309,WMS!$E$3:$U$1104,17,0))</f>
        <v>A44-302</v>
      </c>
      <c r="O309" s="28">
        <f t="shared" si="58"/>
        <v>25.8</v>
      </c>
      <c r="P309" s="28">
        <f t="shared" si="59"/>
        <v>0.27</v>
      </c>
      <c r="Q309" s="25" t="str">
        <f>IF(G309="","",VLOOKUP(G309,WMS!$E$3:$G$1104,2,FALSE))</f>
        <v>KAS19031802</v>
      </c>
      <c r="R309" s="25" t="str">
        <f>IF(G309="","",VLOOKUP(G309,WMS!$E$3:$G$1104,3,FALSE))</f>
        <v>KAS1903180205</v>
      </c>
      <c r="S309" s="17" t="str">
        <f>IF(R309="","",VLOOKUP(R309,CUSTOMS!$E$3:$N$1811,2,FALSE))</f>
        <v>3924900000</v>
      </c>
      <c r="T309" s="17" t="str">
        <f>IF(R309="","",VLOOKUP(R309,CUSTOMS!$E$3:$N$1811,3,FALSE))</f>
        <v>塑胶储物箱/C</v>
      </c>
      <c r="U309" s="18">
        <f t="shared" si="60"/>
        <v>24.6</v>
      </c>
      <c r="V309" s="18" t="str">
        <f>IF(R309="","",VLOOKUP(R309,CUSTOMS!$E$3:$N$796,5,FALSE))</f>
        <v>千克</v>
      </c>
      <c r="W309" s="32">
        <f>IF(R309="","",VLOOKUP(R309,CUSTOMS!$E$3:$N$1811,6,FALSE))</f>
        <v>2</v>
      </c>
      <c r="X309" s="32">
        <f t="shared" si="61"/>
        <v>49.2</v>
      </c>
      <c r="Y309" s="18" t="str">
        <f>IF(R309="","",VLOOKUP(R309,CUSTOMS!$E$3:$N$1811,8,FALSE))</f>
        <v>美元</v>
      </c>
      <c r="Z309" s="18" t="str">
        <f>IF(R309="","",VLOOKUP(R309,CUSTOMS!$E$3:$N$1811,9,FALSE))</f>
        <v>中国</v>
      </c>
      <c r="AA309" s="18" t="str">
        <f>IF(R309="","",VLOOKUP(R309,CUSTOMS!$E$3:$N$1811,10,FALSE))</f>
        <v>美国</v>
      </c>
      <c r="AB309" s="32">
        <f>IF(R309="","",VLOOKUP(G309,WMS!$E$3:$T$1104,15,FALSE))</f>
        <v>0.683333333333333</v>
      </c>
      <c r="AC309" s="32">
        <f t="shared" si="62"/>
        <v>24.6</v>
      </c>
      <c r="AD309" s="32" t="str">
        <f>IF(S309="","",VLOOKUP(S309,海关监管条件!$A$1:$B$3000,2,FALSE))</f>
        <v>A </v>
      </c>
    </row>
    <row r="310" spans="1:30">
      <c r="A310" s="2">
        <v>43649</v>
      </c>
      <c r="B310" s="2">
        <v>43651</v>
      </c>
      <c r="C310" s="2" t="s">
        <v>4999</v>
      </c>
      <c r="D310" s="3" t="s">
        <v>907</v>
      </c>
      <c r="E310" s="3" t="s">
        <v>3808</v>
      </c>
      <c r="F310" s="3" t="s">
        <v>4992</v>
      </c>
      <c r="G310" s="17" t="str">
        <f t="shared" si="56"/>
        <v>KG-ARI-1903-00107-02384/42627029</v>
      </c>
      <c r="H310" s="18">
        <f>IF(G310="","",VLOOKUP(G310,WMS!$E$3:$Q$1104,7,FALSE))</f>
        <v>6</v>
      </c>
      <c r="I310" s="18">
        <f>IF(G310="","",VLOOKUP(G310,WMS!$E$3:$Q$1104,8,FALSE))</f>
        <v>14.1</v>
      </c>
      <c r="J310" s="18">
        <f>IF(G310="","",VLOOKUP(G310,WMS!$E$3:$Q$1104,13,FALSE))</f>
        <v>0.208</v>
      </c>
      <c r="K310" s="25" t="b">
        <f t="shared" si="57"/>
        <v>1</v>
      </c>
      <c r="L310" s="7">
        <v>7</v>
      </c>
      <c r="M310" s="26">
        <f>IF(G310="","",VLOOKUP(G310,WMS!$E$3:$U$1104,7,0)*L310)</f>
        <v>42</v>
      </c>
      <c r="N310" s="27" t="str">
        <f>IF(G310="","",VLOOKUP(G310,WMS!$E$3:$U$1104,17,0))</f>
        <v>B69</v>
      </c>
      <c r="O310" s="28">
        <f t="shared" si="58"/>
        <v>98.7</v>
      </c>
      <c r="P310" s="28">
        <f t="shared" si="59"/>
        <v>1.456</v>
      </c>
      <c r="Q310" s="25" t="str">
        <f>IF(G310="","",VLOOKUP(G310,WMS!$E$3:$G$1104,2,FALSE))</f>
        <v>KAS19031802</v>
      </c>
      <c r="R310" s="25" t="str">
        <f>IF(G310="","",VLOOKUP(G310,WMS!$E$3:$G$1104,3,FALSE))</f>
        <v>KAS1903180205</v>
      </c>
      <c r="S310" s="17" t="str">
        <f>IF(R310="","",VLOOKUP(R310,CUSTOMS!$E$3:$N$1811,2,FALSE))</f>
        <v>3924900000</v>
      </c>
      <c r="T310" s="17" t="str">
        <f>IF(R310="","",VLOOKUP(R310,CUSTOMS!$E$3:$N$1811,3,FALSE))</f>
        <v>塑胶储物箱/C</v>
      </c>
      <c r="U310" s="18">
        <f t="shared" si="60"/>
        <v>100.032258064516</v>
      </c>
      <c r="V310" s="18" t="str">
        <f>IF(R310="","",VLOOKUP(R310,CUSTOMS!$E$3:$N$796,5,FALSE))</f>
        <v>千克</v>
      </c>
      <c r="W310" s="32">
        <f>IF(R310="","",VLOOKUP(R310,CUSTOMS!$E$3:$N$1811,6,FALSE))</f>
        <v>2</v>
      </c>
      <c r="X310" s="32">
        <f t="shared" si="61"/>
        <v>200.064516129033</v>
      </c>
      <c r="Y310" s="18" t="str">
        <f>IF(R310="","",VLOOKUP(R310,CUSTOMS!$E$3:$N$1811,8,FALSE))</f>
        <v>美元</v>
      </c>
      <c r="Z310" s="18" t="str">
        <f>IF(R310="","",VLOOKUP(R310,CUSTOMS!$E$3:$N$1811,9,FALSE))</f>
        <v>中国</v>
      </c>
      <c r="AA310" s="18" t="str">
        <f>IF(R310="","",VLOOKUP(R310,CUSTOMS!$E$3:$N$1811,10,FALSE))</f>
        <v>美国</v>
      </c>
      <c r="AB310" s="32">
        <f>IF(R310="","",VLOOKUP(G310,WMS!$E$3:$T$1104,15,FALSE))</f>
        <v>2.38172043010753</v>
      </c>
      <c r="AC310" s="32">
        <f t="shared" si="62"/>
        <v>100.032258064516</v>
      </c>
      <c r="AD310" s="32" t="str">
        <f>IF(S310="","",VLOOKUP(S310,海关监管条件!$A$1:$B$3000,2,FALSE))</f>
        <v>A </v>
      </c>
    </row>
    <row r="311" spans="1:30">
      <c r="A311" s="2">
        <v>43649</v>
      </c>
      <c r="B311" s="2">
        <v>43651</v>
      </c>
      <c r="C311" s="2" t="s">
        <v>4999</v>
      </c>
      <c r="D311" s="3" t="s">
        <v>981</v>
      </c>
      <c r="E311" s="3" t="s">
        <v>3850</v>
      </c>
      <c r="F311" s="3" t="s">
        <v>4993</v>
      </c>
      <c r="G311" s="17" t="str">
        <f t="shared" si="56"/>
        <v>KG-ARI-1903-00107-02386/42672036</v>
      </c>
      <c r="H311" s="18">
        <f>IF(G311="","",VLOOKUP(G311,WMS!$E$3:$Q$1104,7,FALSE))</f>
        <v>12</v>
      </c>
      <c r="I311" s="18">
        <f>IF(G311="","",VLOOKUP(G311,WMS!$E$3:$Q$1104,8,FALSE))</f>
        <v>0.87</v>
      </c>
      <c r="J311" s="18">
        <f>IF(G311="","",VLOOKUP(G311,WMS!$E$3:$Q$1104,13,FALSE))</f>
        <v>0.006</v>
      </c>
      <c r="K311" s="25" t="b">
        <f t="shared" si="57"/>
        <v>1</v>
      </c>
      <c r="L311" s="7">
        <v>2</v>
      </c>
      <c r="M311" s="26">
        <f>IF(G311="","",VLOOKUP(G311,WMS!$E$3:$U$1104,7,0)*L311)</f>
        <v>24</v>
      </c>
      <c r="N311" s="27" t="str">
        <f>IF(G311="","",VLOOKUP(G311,WMS!$E$3:$U$1104,17,0))</f>
        <v>A22-304</v>
      </c>
      <c r="O311" s="28">
        <f t="shared" si="58"/>
        <v>1.74</v>
      </c>
      <c r="P311" s="28">
        <f t="shared" si="59"/>
        <v>0.012</v>
      </c>
      <c r="Q311" s="25" t="str">
        <f>IF(G311="","",VLOOKUP(G311,WMS!$E$3:$G$1104,2,FALSE))</f>
        <v>KAS19040301</v>
      </c>
      <c r="R311" s="25" t="str">
        <f>IF(G311="","",VLOOKUP(G311,WMS!$E$3:$G$1104,3,FALSE))</f>
        <v>KAS1904030102</v>
      </c>
      <c r="S311" s="17" t="str">
        <f>IF(R311="","",VLOOKUP(R311,CUSTOMS!$E$3:$N$1811,2,FALSE))</f>
        <v>8544421100</v>
      </c>
      <c r="T311" s="17" t="str">
        <f>IF(R311="","",VLOOKUP(R311,CUSTOMS!$E$3:$N$1811,3,FALSE))</f>
        <v>连接线A/带接头</v>
      </c>
      <c r="U311" s="18">
        <f t="shared" si="60"/>
        <v>0.869565217391304</v>
      </c>
      <c r="V311" s="18" t="str">
        <f>IF(R311="","",VLOOKUP(R311,CUSTOMS!$E$3:$N$796,5,FALSE))</f>
        <v>千克</v>
      </c>
      <c r="W311" s="32">
        <f>IF(R311="","",VLOOKUP(R311,CUSTOMS!$E$3:$N$1811,6,FALSE))</f>
        <v>71.01</v>
      </c>
      <c r="X311" s="32">
        <f t="shared" si="61"/>
        <v>61.7478260869565</v>
      </c>
      <c r="Y311" s="18" t="str">
        <f>IF(R311="","",VLOOKUP(R311,CUSTOMS!$E$3:$N$1811,8,FALSE))</f>
        <v>港币</v>
      </c>
      <c r="Z311" s="18" t="str">
        <f>IF(R311="","",VLOOKUP(R311,CUSTOMS!$E$3:$N$1811,9,FALSE))</f>
        <v>中国</v>
      </c>
      <c r="AA311" s="18" t="str">
        <f>IF(R311="","",VLOOKUP(R311,CUSTOMS!$E$3:$N$1811,10,FALSE))</f>
        <v>美国</v>
      </c>
      <c r="AB311" s="32">
        <f>IF(R311="","",VLOOKUP(G311,WMS!$E$3:$T$1104,15,FALSE))</f>
        <v>0.036231884057971</v>
      </c>
      <c r="AC311" s="32">
        <f t="shared" si="62"/>
        <v>0.869565217391304</v>
      </c>
      <c r="AD311" s="32" t="str">
        <f>IF(S311="","",VLOOKUP(S311,海关监管条件!$A$1:$B$3000,2,FALSE))</f>
        <v>无</v>
      </c>
    </row>
    <row r="312" spans="1:30">
      <c r="A312" s="2">
        <v>43649</v>
      </c>
      <c r="B312" s="2">
        <v>43651</v>
      </c>
      <c r="C312" s="2" t="s">
        <v>4999</v>
      </c>
      <c r="D312" s="3" t="s">
        <v>958</v>
      </c>
      <c r="E312" s="3" t="s">
        <v>3837</v>
      </c>
      <c r="F312" s="3" t="s">
        <v>3838</v>
      </c>
      <c r="G312" s="17" t="str">
        <f t="shared" si="56"/>
        <v>KG-ARI-1903-00107-02440/41601808</v>
      </c>
      <c r="H312" s="18">
        <f>IF(G312="","",VLOOKUP(G312,WMS!$E$3:$Q$1104,7,FALSE))</f>
        <v>12</v>
      </c>
      <c r="I312" s="18">
        <f>IF(G312="","",VLOOKUP(G312,WMS!$E$3:$Q$1104,8,FALSE))</f>
        <v>2.53</v>
      </c>
      <c r="J312" s="18">
        <f>IF(G312="","",VLOOKUP(G312,WMS!$E$3:$Q$1104,13,FALSE))</f>
        <v>0.006</v>
      </c>
      <c r="K312" s="25" t="b">
        <f t="shared" si="57"/>
        <v>1</v>
      </c>
      <c r="L312" s="7">
        <v>2</v>
      </c>
      <c r="M312" s="26">
        <f>IF(G312="","",VLOOKUP(G312,WMS!$E$3:$U$1104,7,0)*L312)</f>
        <v>24</v>
      </c>
      <c r="N312" s="27" t="str">
        <f>IF(G312="","",VLOOKUP(G312,WMS!$E$3:$U$1104,17,0))</f>
        <v>A27-302</v>
      </c>
      <c r="O312" s="28">
        <f t="shared" si="58"/>
        <v>5.06</v>
      </c>
      <c r="P312" s="28">
        <f t="shared" si="59"/>
        <v>0.012</v>
      </c>
      <c r="Q312" s="25" t="str">
        <f>IF(G312="","",VLOOKUP(G312,WMS!$E$3:$G$1104,2,FALSE))</f>
        <v>KAS19032802</v>
      </c>
      <c r="R312" s="25" t="str">
        <f>IF(G312="","",VLOOKUP(G312,WMS!$E$3:$G$1104,3,FALSE))</f>
        <v>KAS1903280201</v>
      </c>
      <c r="S312" s="17" t="str">
        <f>IF(R312="","",VLOOKUP(R312,CUSTOMS!$E$3:$N$1811,2,FALSE))</f>
        <v>3926100000</v>
      </c>
      <c r="T312" s="17" t="str">
        <f>IF(R312="","",VLOOKUP(R312,CUSTOMS!$E$3:$N$1811,3,FALSE))</f>
        <v>塑膠文件袋內頁袋A</v>
      </c>
      <c r="U312" s="18">
        <f t="shared" si="60"/>
        <v>4.2</v>
      </c>
      <c r="V312" s="18" t="str">
        <f>IF(R312="","",VLOOKUP(R312,CUSTOMS!$E$3:$N$796,5,FALSE))</f>
        <v>千克</v>
      </c>
      <c r="W312" s="32">
        <f>IF(R312="","",VLOOKUP(R312,CUSTOMS!$E$3:$N$1811,6,FALSE))</f>
        <v>1.6</v>
      </c>
      <c r="X312" s="32">
        <f t="shared" si="61"/>
        <v>6.72</v>
      </c>
      <c r="Y312" s="18" t="str">
        <f>IF(R312="","",VLOOKUP(R312,CUSTOMS!$E$3:$N$1811,8,FALSE))</f>
        <v>美元</v>
      </c>
      <c r="Z312" s="18" t="str">
        <f>IF(R312="","",VLOOKUP(R312,CUSTOMS!$E$3:$N$1811,9,FALSE))</f>
        <v>中国</v>
      </c>
      <c r="AA312" s="18" t="str">
        <f>IF(R312="","",VLOOKUP(R312,CUSTOMS!$E$3:$N$1811,10,FALSE))</f>
        <v>美国</v>
      </c>
      <c r="AB312" s="32">
        <f>IF(R312="","",VLOOKUP(G312,WMS!$E$3:$T$1104,15,FALSE))</f>
        <v>0.175</v>
      </c>
      <c r="AC312" s="32">
        <f t="shared" si="62"/>
        <v>4.2</v>
      </c>
      <c r="AD312" s="32" t="str">
        <f>IF(S312="","",VLOOKUP(S312,海关监管条件!$A$1:$B$3000,2,FALSE))</f>
        <v>无</v>
      </c>
    </row>
    <row r="313" spans="1:30">
      <c r="A313" s="2">
        <v>43649</v>
      </c>
      <c r="B313" s="2">
        <v>43651</v>
      </c>
      <c r="C313" s="2" t="s">
        <v>4999</v>
      </c>
      <c r="D313" s="3" t="s">
        <v>885</v>
      </c>
      <c r="E313" s="3" t="s">
        <v>3802</v>
      </c>
      <c r="F313" s="3" t="s">
        <v>4930</v>
      </c>
      <c r="G313" s="17" t="str">
        <f t="shared" si="56"/>
        <v>KG-ARI-1903-00107-02455/42194613</v>
      </c>
      <c r="H313" s="18">
        <f>IF(G313="","",VLOOKUP(G313,WMS!$E$3:$Q$1104,7,FALSE))</f>
        <v>12</v>
      </c>
      <c r="I313" s="18">
        <f>IF(G313="","",VLOOKUP(G313,WMS!$E$3:$Q$1104,8,FALSE))</f>
        <v>3.55</v>
      </c>
      <c r="J313" s="18">
        <f>IF(G313="","",VLOOKUP(G313,WMS!$E$3:$Q$1104,13,FALSE))</f>
        <v>0.014</v>
      </c>
      <c r="K313" s="25" t="b">
        <f t="shared" si="57"/>
        <v>1</v>
      </c>
      <c r="L313" s="7">
        <v>17</v>
      </c>
      <c r="M313" s="26">
        <f>IF(G313="","",VLOOKUP(G313,WMS!$E$3:$U$1104,7,0)*L313)</f>
        <v>204</v>
      </c>
      <c r="N313" s="27" t="str">
        <f>IF(G313="","",VLOOKUP(G313,WMS!$E$3:$U$1104,17,0))</f>
        <v>A25-102</v>
      </c>
      <c r="O313" s="28">
        <f t="shared" si="58"/>
        <v>60.35</v>
      </c>
      <c r="P313" s="28">
        <f t="shared" si="59"/>
        <v>0.238</v>
      </c>
      <c r="Q313" s="25" t="str">
        <f>IF(G313="","",VLOOKUP(G313,WMS!$E$3:$G$1104,2,FALSE))</f>
        <v>KAS19031303</v>
      </c>
      <c r="R313" s="25" t="str">
        <f>IF(G313="","",VLOOKUP(G313,WMS!$E$3:$G$1104,3,FALSE))</f>
        <v>KAS1903130305</v>
      </c>
      <c r="S313" s="17" t="str">
        <f>IF(R313="","",VLOOKUP(R313,CUSTOMS!$E$3:$N$1811,2,FALSE))</f>
        <v>7326909000</v>
      </c>
      <c r="T313" s="17" t="str">
        <f>IF(R313="","",VLOOKUP(R313,CUSTOMS!$E$3:$N$1811,3,FALSE))</f>
        <v>包胶衣架</v>
      </c>
      <c r="U313" s="18">
        <f t="shared" si="60"/>
        <v>54.4000000000001</v>
      </c>
      <c r="V313" s="18" t="str">
        <f>IF(R313="","",VLOOKUP(R313,CUSTOMS!$E$3:$N$796,5,FALSE))</f>
        <v>千克</v>
      </c>
      <c r="W313" s="32">
        <f>IF(R313="","",VLOOKUP(R313,CUSTOMS!$E$3:$N$1811,6,FALSE))</f>
        <v>1</v>
      </c>
      <c r="X313" s="32">
        <f t="shared" si="61"/>
        <v>54.4000000000001</v>
      </c>
      <c r="Y313" s="18" t="str">
        <f>IF(R313="","",VLOOKUP(R313,CUSTOMS!$E$3:$N$1811,8,FALSE))</f>
        <v>美元</v>
      </c>
      <c r="Z313" s="18" t="str">
        <f>IF(R313="","",VLOOKUP(R313,CUSTOMS!$E$3:$N$1811,9,FALSE))</f>
        <v>中国</v>
      </c>
      <c r="AA313" s="18" t="str">
        <f>IF(R313="","",VLOOKUP(R313,CUSTOMS!$E$3:$N$1811,10,FALSE))</f>
        <v>美国</v>
      </c>
      <c r="AB313" s="32">
        <f>IF(R313="","",VLOOKUP(G313,WMS!$E$3:$T$1104,15,FALSE))</f>
        <v>0.266666666666667</v>
      </c>
      <c r="AC313" s="32">
        <f t="shared" si="62"/>
        <v>54.4000000000001</v>
      </c>
      <c r="AD313" s="32" t="str">
        <f>IF(S313="","",VLOOKUP(S313,海关监管条件!$A$1:$B$3000,2,FALSE))</f>
        <v>无</v>
      </c>
    </row>
    <row r="314" spans="1:30">
      <c r="A314" s="2">
        <v>43649</v>
      </c>
      <c r="B314" s="2">
        <v>43651</v>
      </c>
      <c r="C314" s="2" t="s">
        <v>4999</v>
      </c>
      <c r="D314" s="3" t="s">
        <v>864</v>
      </c>
      <c r="E314" s="3" t="s">
        <v>3787</v>
      </c>
      <c r="F314" s="3" t="s">
        <v>3790</v>
      </c>
      <c r="G314" s="17" t="str">
        <f t="shared" si="56"/>
        <v>KG-ARI-1903-00107-02476/17553933</v>
      </c>
      <c r="H314" s="18">
        <f>IF(G314="","",VLOOKUP(G314,WMS!$E$3:$Q$1104,7,FALSE))</f>
        <v>4</v>
      </c>
      <c r="I314" s="18">
        <f>IF(G314="","",VLOOKUP(G314,WMS!$E$3:$Q$1104,8,FALSE))</f>
        <v>13.5</v>
      </c>
      <c r="J314" s="18">
        <f>IF(G314="","",VLOOKUP(G314,WMS!$E$3:$Q$1104,13,FALSE))</f>
        <v>0.11</v>
      </c>
      <c r="K314" s="25" t="b">
        <f t="shared" si="57"/>
        <v>1</v>
      </c>
      <c r="L314" s="7">
        <v>1</v>
      </c>
      <c r="M314" s="26">
        <f>IF(G314="","",VLOOKUP(G314,WMS!$E$3:$U$1104,7,0)*L314)</f>
        <v>4</v>
      </c>
      <c r="N314" s="27" t="str">
        <f>IF(G314="","",VLOOKUP(G314,WMS!$E$3:$U$1104,17,0))</f>
        <v>A34-102</v>
      </c>
      <c r="O314" s="28">
        <f t="shared" si="58"/>
        <v>13.5</v>
      </c>
      <c r="P314" s="28">
        <f t="shared" si="59"/>
        <v>0.11</v>
      </c>
      <c r="Q314" s="25" t="str">
        <f>IF(G314="","",VLOOKUP(G314,WMS!$E$3:$G$1104,2,FALSE))</f>
        <v>KAS19031101</v>
      </c>
      <c r="R314" s="25" t="str">
        <f>IF(G314="","",VLOOKUP(G314,WMS!$E$3:$G$1104,3,FALSE))</f>
        <v>KAS1903110102</v>
      </c>
      <c r="S314" s="17" t="str">
        <f>IF(R314="","",VLOOKUP(R314,CUSTOMS!$E$3:$N$1811,2,FALSE))</f>
        <v>9403200000</v>
      </c>
      <c r="T314" s="17" t="str">
        <f>IF(R314="","",VLOOKUP(R314,CUSTOMS!$E$3:$N$1811,3,FALSE))</f>
        <v>铁制家用落地晒架</v>
      </c>
      <c r="U314" s="18">
        <f t="shared" si="60"/>
        <v>4</v>
      </c>
      <c r="V314" s="18" t="str">
        <f>IF(R314="","",VLOOKUP(R314,CUSTOMS!$E$3:$N$796,5,FALSE))</f>
        <v>件</v>
      </c>
      <c r="W314" s="32">
        <f>IF(R314="","",VLOOKUP(R314,CUSTOMS!$E$3:$N$1811,6,FALSE))</f>
        <v>4.26</v>
      </c>
      <c r="X314" s="32">
        <f t="shared" si="61"/>
        <v>17.04</v>
      </c>
      <c r="Y314" s="18" t="str">
        <f>IF(R314="","",VLOOKUP(R314,CUSTOMS!$E$3:$N$1811,8,FALSE))</f>
        <v>美元</v>
      </c>
      <c r="Z314" s="18" t="str">
        <f>IF(R314="","",VLOOKUP(R314,CUSTOMS!$E$3:$N$1811,9,FALSE))</f>
        <v>中国</v>
      </c>
      <c r="AA314" s="18" t="str">
        <f>IF(R314="","",VLOOKUP(R314,CUSTOMS!$E$3:$N$1811,10,FALSE))</f>
        <v>美国</v>
      </c>
      <c r="AB314" s="32">
        <f>IF(R314="","",VLOOKUP(G314,WMS!$E$3:$T$1104,15,FALSE))</f>
        <v>3.025</v>
      </c>
      <c r="AC314" s="32">
        <f t="shared" si="62"/>
        <v>12.1</v>
      </c>
      <c r="AD314" s="32" t="str">
        <f>IF(S314="","",VLOOKUP(S314,海关监管条件!$A$1:$B$3000,2,FALSE))</f>
        <v>无 </v>
      </c>
    </row>
    <row r="315" spans="1:30">
      <c r="A315" s="2">
        <v>43649</v>
      </c>
      <c r="B315" s="2">
        <v>43651</v>
      </c>
      <c r="C315" s="2" t="s">
        <v>4999</v>
      </c>
      <c r="D315" s="3" t="s">
        <v>864</v>
      </c>
      <c r="E315" s="3" t="s">
        <v>3787</v>
      </c>
      <c r="F315" s="3" t="s">
        <v>3788</v>
      </c>
      <c r="G315" s="17" t="str">
        <f t="shared" si="56"/>
        <v>KG-ARI-1903-00107-02476/19207735</v>
      </c>
      <c r="H315" s="18">
        <f>IF(G315="","",VLOOKUP(G315,WMS!$E$3:$Q$1104,7,FALSE))</f>
        <v>6</v>
      </c>
      <c r="I315" s="18">
        <f>IF(G315="","",VLOOKUP(G315,WMS!$E$3:$Q$1104,8,FALSE))</f>
        <v>12.8</v>
      </c>
      <c r="J315" s="18">
        <f>IF(G315="","",VLOOKUP(G315,WMS!$E$3:$Q$1104,13,FALSE))</f>
        <v>0.105</v>
      </c>
      <c r="K315" s="25" t="b">
        <f t="shared" si="57"/>
        <v>1</v>
      </c>
      <c r="L315" s="7">
        <v>2</v>
      </c>
      <c r="M315" s="26">
        <f>IF(G315="","",VLOOKUP(G315,WMS!$E$3:$U$1104,7,0)*L315)</f>
        <v>12</v>
      </c>
      <c r="N315" s="27" t="str">
        <f>IF(G315="","",VLOOKUP(G315,WMS!$E$3:$U$1104,17,0))</f>
        <v>A34-102</v>
      </c>
      <c r="O315" s="28">
        <f t="shared" si="58"/>
        <v>25.6</v>
      </c>
      <c r="P315" s="28">
        <f t="shared" si="59"/>
        <v>0.21</v>
      </c>
      <c r="Q315" s="25" t="str">
        <f>IF(G315="","",VLOOKUP(G315,WMS!$E$3:$G$1104,2,FALSE))</f>
        <v>KAS19031101</v>
      </c>
      <c r="R315" s="25" t="str">
        <f>IF(G315="","",VLOOKUP(G315,WMS!$E$3:$G$1104,3,FALSE))</f>
        <v>KAS1903110101</v>
      </c>
      <c r="S315" s="17" t="str">
        <f>IF(R315="","",VLOOKUP(R315,CUSTOMS!$E$3:$N$1811,2,FALSE))</f>
        <v>9403200000</v>
      </c>
      <c r="T315" s="17" t="str">
        <f>IF(R315="","",VLOOKUP(R315,CUSTOMS!$E$3:$N$1811,3,FALSE))</f>
        <v>铁制家用落地晒架</v>
      </c>
      <c r="U315" s="18">
        <f t="shared" si="60"/>
        <v>12</v>
      </c>
      <c r="V315" s="18" t="str">
        <f>IF(R315="","",VLOOKUP(R315,CUSTOMS!$E$3:$N$796,5,FALSE))</f>
        <v>件</v>
      </c>
      <c r="W315" s="32">
        <f>IF(R315="","",VLOOKUP(R315,CUSTOMS!$E$3:$N$1811,6,FALSE))</f>
        <v>2.61</v>
      </c>
      <c r="X315" s="32">
        <f t="shared" si="61"/>
        <v>31.32</v>
      </c>
      <c r="Y315" s="18" t="str">
        <f>IF(R315="","",VLOOKUP(R315,CUSTOMS!$E$3:$N$1811,8,FALSE))</f>
        <v>美元</v>
      </c>
      <c r="Z315" s="18" t="str">
        <f>IF(R315="","",VLOOKUP(R315,CUSTOMS!$E$3:$N$1811,9,FALSE))</f>
        <v>中国</v>
      </c>
      <c r="AA315" s="18" t="str">
        <f>IF(R315="","",VLOOKUP(R315,CUSTOMS!$E$3:$N$1811,10,FALSE))</f>
        <v>美国</v>
      </c>
      <c r="AB315" s="32">
        <f>IF(R315="","",VLOOKUP(G315,WMS!$E$3:$T$1104,15,FALSE))</f>
        <v>1.85</v>
      </c>
      <c r="AC315" s="32">
        <f t="shared" si="62"/>
        <v>22.2</v>
      </c>
      <c r="AD315" s="32" t="str">
        <f>IF(S315="","",VLOOKUP(S315,海关监管条件!$A$1:$B$3000,2,FALSE))</f>
        <v>无 </v>
      </c>
    </row>
    <row r="316" spans="1:30">
      <c r="A316" s="2">
        <v>43649</v>
      </c>
      <c r="B316" s="2">
        <v>43651</v>
      </c>
      <c r="C316" s="2" t="s">
        <v>4999</v>
      </c>
      <c r="D316" s="3" t="s">
        <v>864</v>
      </c>
      <c r="E316" s="3" t="s">
        <v>3787</v>
      </c>
      <c r="F316" s="3" t="s">
        <v>5013</v>
      </c>
      <c r="G316" s="17" t="str">
        <f t="shared" si="56"/>
        <v>KG-ARI-1903-00107-02476/42115397</v>
      </c>
      <c r="H316" s="18">
        <f>IF(G316="","",VLOOKUP(G316,WMS!$E$3:$Q$1104,7,FALSE))</f>
        <v>2</v>
      </c>
      <c r="I316" s="18">
        <f>IF(G316="","",VLOOKUP(G316,WMS!$E$3:$Q$1104,8,FALSE))</f>
        <v>9.8</v>
      </c>
      <c r="J316" s="18">
        <f>IF(G316="","",VLOOKUP(G316,WMS!$E$3:$Q$1104,13,FALSE))</f>
        <v>0.15</v>
      </c>
      <c r="K316" s="25" t="b">
        <f t="shared" si="57"/>
        <v>1</v>
      </c>
      <c r="L316" s="7">
        <v>6</v>
      </c>
      <c r="M316" s="26">
        <f>IF(G316="","",VLOOKUP(G316,WMS!$E$3:$U$1104,7,0)*L316)</f>
        <v>12</v>
      </c>
      <c r="N316" s="27" t="str">
        <f>IF(G316="","",VLOOKUP(G316,WMS!$E$3:$U$1104,17,0))</f>
        <v>B58</v>
      </c>
      <c r="O316" s="28">
        <f t="shared" si="58"/>
        <v>58.8</v>
      </c>
      <c r="P316" s="28">
        <f t="shared" si="59"/>
        <v>0.9</v>
      </c>
      <c r="Q316" s="25" t="str">
        <f>IF(G316="","",VLOOKUP(G316,WMS!$E$3:$G$1104,2,FALSE))</f>
        <v>KAS19031103</v>
      </c>
      <c r="R316" s="25" t="str">
        <f>IF(G316="","",VLOOKUP(G316,WMS!$E$3:$G$1104,3,FALSE))</f>
        <v>KAS1903110303</v>
      </c>
      <c r="S316" s="17" t="str">
        <f>IF(R316="","",VLOOKUP(R316,CUSTOMS!$E$3:$N$1811,2,FALSE))</f>
        <v>9403200000</v>
      </c>
      <c r="T316" s="17" t="str">
        <f>IF(R316="","",VLOOKUP(R316,CUSTOMS!$E$3:$N$1811,3,FALSE))</f>
        <v>铁制家用落地晒架</v>
      </c>
      <c r="U316" s="18">
        <f t="shared" si="60"/>
        <v>12</v>
      </c>
      <c r="V316" s="18" t="str">
        <f>IF(R316="","",VLOOKUP(R316,CUSTOMS!$E$3:$N$796,5,FALSE))</f>
        <v>件</v>
      </c>
      <c r="W316" s="32">
        <f>IF(R316="","",VLOOKUP(R316,CUSTOMS!$E$3:$N$1811,6,FALSE))</f>
        <v>9.14</v>
      </c>
      <c r="X316" s="32">
        <f t="shared" si="61"/>
        <v>109.68</v>
      </c>
      <c r="Y316" s="18" t="str">
        <f>IF(R316="","",VLOOKUP(R316,CUSTOMS!$E$3:$N$1811,8,FALSE))</f>
        <v>美元</v>
      </c>
      <c r="Z316" s="18" t="str">
        <f>IF(R316="","",VLOOKUP(R316,CUSTOMS!$E$3:$N$1811,9,FALSE))</f>
        <v>中国</v>
      </c>
      <c r="AA316" s="18" t="str">
        <f>IF(R316="","",VLOOKUP(R316,CUSTOMS!$E$3:$N$1811,10,FALSE))</f>
        <v>美国</v>
      </c>
      <c r="AB316" s="32">
        <f>IF(R316="","",VLOOKUP(G316,WMS!$E$3:$T$1104,15,FALSE))</f>
        <v>4.49</v>
      </c>
      <c r="AC316" s="32">
        <f t="shared" si="62"/>
        <v>53.88</v>
      </c>
      <c r="AD316" s="32" t="str">
        <f>IF(S316="","",VLOOKUP(S316,海关监管条件!$A$1:$B$3000,2,FALSE))</f>
        <v>无 </v>
      </c>
    </row>
    <row r="317" spans="1:30">
      <c r="A317" s="2">
        <v>43649</v>
      </c>
      <c r="B317" s="2">
        <v>43651</v>
      </c>
      <c r="C317" s="2" t="s">
        <v>4999</v>
      </c>
      <c r="D317" s="3" t="s">
        <v>926</v>
      </c>
      <c r="E317" s="3" t="s">
        <v>3815</v>
      </c>
      <c r="F317" s="3" t="s">
        <v>3817</v>
      </c>
      <c r="G317" s="17" t="str">
        <f t="shared" si="56"/>
        <v>KG-ARI-1903-00107-02505/42439851</v>
      </c>
      <c r="H317" s="18">
        <f>IF(G317="","",VLOOKUP(G317,WMS!$E$3:$Q$1104,7,FALSE))</f>
        <v>12</v>
      </c>
      <c r="I317" s="18">
        <f>IF(G317="","",VLOOKUP(G317,WMS!$E$3:$Q$1104,8,FALSE))</f>
        <v>1.6</v>
      </c>
      <c r="J317" s="18">
        <f>IF(G317="","",VLOOKUP(G317,WMS!$E$3:$Q$1104,13,FALSE))</f>
        <v>0.013</v>
      </c>
      <c r="K317" s="25" t="b">
        <f t="shared" si="57"/>
        <v>1</v>
      </c>
      <c r="L317" s="7">
        <v>2</v>
      </c>
      <c r="M317" s="26">
        <f>IF(G317="","",VLOOKUP(G317,WMS!$E$3:$U$1104,7,0)*L317)</f>
        <v>24</v>
      </c>
      <c r="N317" s="27" t="str">
        <f>IF(G317="","",VLOOKUP(G317,WMS!$E$3:$U$1104,17,0))</f>
        <v>A26-304</v>
      </c>
      <c r="O317" s="28">
        <f t="shared" si="58"/>
        <v>3.2</v>
      </c>
      <c r="P317" s="28">
        <f t="shared" si="59"/>
        <v>0.026</v>
      </c>
      <c r="Q317" s="25" t="str">
        <f>IF(G317="","",VLOOKUP(G317,WMS!$E$3:$G$1104,2,FALSE))</f>
        <v>KAS19032005</v>
      </c>
      <c r="R317" s="25" t="str">
        <f>IF(G317="","",VLOOKUP(G317,WMS!$E$3:$G$1104,3,FALSE))</f>
        <v>KAS1903200502</v>
      </c>
      <c r="S317" s="17" t="str">
        <f>IF(R317="","",VLOOKUP(R317,CUSTOMS!$E$3:$N$1811,2,FALSE))</f>
        <v>3926909090</v>
      </c>
      <c r="T317" s="17" t="str">
        <f>IF(R317="","",VLOOKUP(R317,CUSTOMS!$E$3:$N$1811,3,FALSE))</f>
        <v>塑料宠物碗</v>
      </c>
      <c r="U317" s="18">
        <f t="shared" si="60"/>
        <v>24</v>
      </c>
      <c r="V317" s="18" t="str">
        <f>IF(R317="","",VLOOKUP(R317,CUSTOMS!$E$3:$N$796,5,FALSE))</f>
        <v>个</v>
      </c>
      <c r="W317" s="32">
        <f>IF(R317="","",VLOOKUP(R317,CUSTOMS!$E$3:$N$1811,6,FALSE))</f>
        <v>0.75</v>
      </c>
      <c r="X317" s="32">
        <f t="shared" si="61"/>
        <v>18</v>
      </c>
      <c r="Y317" s="18" t="str">
        <f>IF(R317="","",VLOOKUP(R317,CUSTOMS!$E$3:$N$1811,8,FALSE))</f>
        <v>美元</v>
      </c>
      <c r="Z317" s="18" t="str">
        <f>IF(R317="","",VLOOKUP(R317,CUSTOMS!$E$3:$N$1811,9,FALSE))</f>
        <v>中国</v>
      </c>
      <c r="AA317" s="18" t="str">
        <f>IF(R317="","",VLOOKUP(R317,CUSTOMS!$E$3:$N$1811,10,FALSE))</f>
        <v>美国</v>
      </c>
      <c r="AB317" s="32">
        <f>IF(R317="","",VLOOKUP(G317,WMS!$E$3:$T$1104,15,FALSE))</f>
        <v>0.108333333333333</v>
      </c>
      <c r="AC317" s="32">
        <f t="shared" si="62"/>
        <v>2.59999999999999</v>
      </c>
      <c r="AD317" s="32" t="str">
        <f>IF(S317="","",VLOOKUP(S317,海关监管条件!$A$1:$B$3000,2,FALSE))</f>
        <v>无</v>
      </c>
    </row>
    <row r="318" spans="1:30">
      <c r="A318" s="2">
        <v>43649</v>
      </c>
      <c r="B318" s="2">
        <v>43651</v>
      </c>
      <c r="C318" s="2" t="s">
        <v>4999</v>
      </c>
      <c r="D318" s="3" t="s">
        <v>1000</v>
      </c>
      <c r="E318" s="3" t="s">
        <v>3859</v>
      </c>
      <c r="F318" s="3" t="s">
        <v>3862</v>
      </c>
      <c r="G318" s="17" t="str">
        <f t="shared" si="56"/>
        <v>KG-ARI-1904-00124-03054/42621409</v>
      </c>
      <c r="H318" s="18">
        <f>IF(G318="","",VLOOKUP(G318,WMS!$E$3:$Q$1104,7,FALSE))</f>
        <v>8</v>
      </c>
      <c r="I318" s="18">
        <f>IF(G318="","",VLOOKUP(G318,WMS!$E$3:$Q$1104,8,FALSE))</f>
        <v>2</v>
      </c>
      <c r="J318" s="18">
        <f>IF(G318="","",VLOOKUP(G318,WMS!$E$3:$Q$1104,13,FALSE))</f>
        <v>0.027</v>
      </c>
      <c r="K318" s="25" t="b">
        <f t="shared" si="57"/>
        <v>1</v>
      </c>
      <c r="L318" s="7">
        <v>4</v>
      </c>
      <c r="M318" s="26">
        <f>IF(G318="","",VLOOKUP(G318,WMS!$E$3:$U$1104,7,0)*L318)</f>
        <v>32</v>
      </c>
      <c r="N318" s="27" t="str">
        <f>IF(G318="","",VLOOKUP(G318,WMS!$E$3:$U$1104,17,0))</f>
        <v>A07-103</v>
      </c>
      <c r="O318" s="28">
        <f t="shared" si="58"/>
        <v>8</v>
      </c>
      <c r="P318" s="28">
        <f t="shared" si="59"/>
        <v>0.108</v>
      </c>
      <c r="Q318" s="25" t="str">
        <f>IF(G318="","",VLOOKUP(G318,WMS!$E$3:$G$1104,2,FALSE))</f>
        <v>KAS19041606</v>
      </c>
      <c r="R318" s="25" t="str">
        <f>IF(G318="","",VLOOKUP(G318,WMS!$E$3:$G$1104,3,FALSE))</f>
        <v>KAS1904160602</v>
      </c>
      <c r="S318" s="17" t="str">
        <f>IF(R318="","",VLOOKUP(R318,CUSTOMS!$E$3:$N$1811,2,FALSE))</f>
        <v>8306299000</v>
      </c>
      <c r="T318" s="17" t="str">
        <f>IF(R318="","",VLOOKUP(R318,CUSTOMS!$E$3:$N$1811,3,FALSE))</f>
        <v>装饰铁球</v>
      </c>
      <c r="U318" s="18">
        <f t="shared" si="60"/>
        <v>32</v>
      </c>
      <c r="V318" s="18" t="str">
        <f>IF(R318="","",VLOOKUP(R318,CUSTOMS!$E$3:$N$796,5,FALSE))</f>
        <v>个</v>
      </c>
      <c r="W318" s="32">
        <f>IF(R318="","",VLOOKUP(R318,CUSTOMS!$E$3:$N$1811,6,FALSE))</f>
        <v>0.56</v>
      </c>
      <c r="X318" s="32">
        <f t="shared" si="61"/>
        <v>17.92</v>
      </c>
      <c r="Y318" s="18" t="str">
        <f>IF(R318="","",VLOOKUP(R318,CUSTOMS!$E$3:$N$1811,8,FALSE))</f>
        <v>美元</v>
      </c>
      <c r="Z318" s="18" t="str">
        <f>IF(R318="","",VLOOKUP(R318,CUSTOMS!$E$3:$N$1811,9,FALSE))</f>
        <v>中国</v>
      </c>
      <c r="AA318" s="18" t="str">
        <f>IF(R318="","",VLOOKUP(R318,CUSTOMS!$E$3:$N$1811,10,FALSE))</f>
        <v>美国</v>
      </c>
      <c r="AB318" s="32">
        <f>IF(R318="","",VLOOKUP(G318,WMS!$E$3:$T$1104,15,FALSE))</f>
        <v>0.1875</v>
      </c>
      <c r="AC318" s="32">
        <f t="shared" si="62"/>
        <v>6</v>
      </c>
      <c r="AD318" s="32" t="str">
        <f>IF(S318="","",VLOOKUP(S318,海关监管条件!$A$1:$B$3000,2,FALSE))</f>
        <v>无 </v>
      </c>
    </row>
    <row r="319" spans="1:30">
      <c r="A319" s="2">
        <v>43649</v>
      </c>
      <c r="B319" s="2">
        <v>43651</v>
      </c>
      <c r="C319" s="2" t="s">
        <v>4999</v>
      </c>
      <c r="D319" s="3" t="s">
        <v>1168</v>
      </c>
      <c r="E319" s="3" t="s">
        <v>3945</v>
      </c>
      <c r="F319" s="3" t="s">
        <v>5014</v>
      </c>
      <c r="G319" s="17" t="str">
        <f t="shared" si="56"/>
        <v>KG-ARI-1904-00124-03365/41872321</v>
      </c>
      <c r="H319" s="18">
        <f>IF(G319="","",VLOOKUP(G319,WMS!$E$3:$Q$1104,7,FALSE))</f>
        <v>4</v>
      </c>
      <c r="I319" s="18">
        <f>IF(G319="","",VLOOKUP(G319,WMS!$E$3:$Q$1104,8,FALSE))</f>
        <v>3.8</v>
      </c>
      <c r="J319" s="18">
        <f>IF(G319="","",VLOOKUP(G319,WMS!$E$3:$Q$1104,13,FALSE))</f>
        <v>0.07</v>
      </c>
      <c r="K319" s="25" t="b">
        <f t="shared" si="57"/>
        <v>1</v>
      </c>
      <c r="L319" s="7">
        <v>6</v>
      </c>
      <c r="M319" s="26">
        <f>IF(G319="","",VLOOKUP(G319,WMS!$E$3:$U$1104,7,0)*L319)</f>
        <v>24</v>
      </c>
      <c r="N319" s="27" t="str">
        <f>IF(G319="","",VLOOKUP(G319,WMS!$E$3:$U$1104,17,0))</f>
        <v>A23-304</v>
      </c>
      <c r="O319" s="28">
        <f t="shared" si="58"/>
        <v>22.8</v>
      </c>
      <c r="P319" s="28">
        <f t="shared" si="59"/>
        <v>0.42</v>
      </c>
      <c r="Q319" s="25" t="str">
        <f>IF(G319="","",VLOOKUP(G319,WMS!$E$3:$G$1104,2,FALSE))</f>
        <v>KAS19051601</v>
      </c>
      <c r="R319" s="25" t="str">
        <f>IF(G319="","",VLOOKUP(G319,WMS!$E$3:$G$1104,3,FALSE))</f>
        <v>KAS1905160103</v>
      </c>
      <c r="S319" s="17" t="str">
        <f>IF(R319="","",VLOOKUP(R319,CUSTOMS!$E$3:$N$1811,2,FALSE))</f>
        <v>7324900000</v>
      </c>
      <c r="T319" s="17" t="str">
        <f>IF(R319="","",VLOOKUP(R319,CUSTOMS!$E$3:$N$1811,3,FALSE))</f>
        <v>铁制浴室架</v>
      </c>
      <c r="U319" s="18">
        <f t="shared" si="60"/>
        <v>24</v>
      </c>
      <c r="V319" s="18" t="str">
        <f>IF(R319="","",VLOOKUP(R319,CUSTOMS!$E$3:$N$796,5,FALSE))</f>
        <v>只</v>
      </c>
      <c r="W319" s="32">
        <f>IF(R319="","",VLOOKUP(R319,CUSTOMS!$E$3:$N$1811,6,FALSE))</f>
        <v>2.67</v>
      </c>
      <c r="X319" s="32">
        <f t="shared" si="61"/>
        <v>64.08</v>
      </c>
      <c r="Y319" s="18" t="str">
        <f>IF(R319="","",VLOOKUP(R319,CUSTOMS!$E$3:$N$1811,8,FALSE))</f>
        <v>美元</v>
      </c>
      <c r="Z319" s="18" t="str">
        <f>IF(R319="","",VLOOKUP(R319,CUSTOMS!$E$3:$N$1811,9,FALSE))</f>
        <v>中国</v>
      </c>
      <c r="AA319" s="18" t="str">
        <f>IF(R319="","",VLOOKUP(R319,CUSTOMS!$E$3:$N$1811,10,FALSE))</f>
        <v>美国</v>
      </c>
      <c r="AB319" s="32">
        <f>IF(R319="","",VLOOKUP(G319,WMS!$E$3:$T$1104,15,FALSE))</f>
        <v>0.6</v>
      </c>
      <c r="AC319" s="32">
        <f t="shared" si="62"/>
        <v>14.4</v>
      </c>
      <c r="AD319" s="32" t="str">
        <f>IF(S319="","",VLOOKUP(S319,海关监管条件!$A$1:$B$3000,2,FALSE))</f>
        <v>无 </v>
      </c>
    </row>
    <row r="320" spans="1:30">
      <c r="A320" s="2">
        <v>43649</v>
      </c>
      <c r="B320" s="2">
        <v>43651</v>
      </c>
      <c r="C320" s="2" t="s">
        <v>4999</v>
      </c>
      <c r="D320" s="19" t="s">
        <v>314</v>
      </c>
      <c r="E320" s="19" t="s">
        <v>3382</v>
      </c>
      <c r="F320" s="19">
        <v>42592518</v>
      </c>
      <c r="G320" s="17" t="str">
        <f t="shared" si="56"/>
        <v>KG-KGT-1808-00016-00695/42592518</v>
      </c>
      <c r="H320" s="18">
        <f>IF(G320="","",VLOOKUP(G320,WMS!$E$3:$Q$1104,7,FALSE))</f>
        <v>8</v>
      </c>
      <c r="I320" s="18">
        <f>IF(G320="","",VLOOKUP(G320,WMS!$E$3:$Q$1104,8,FALSE))</f>
        <v>1.6</v>
      </c>
      <c r="J320" s="18">
        <f>IF(G320="","",VLOOKUP(G320,WMS!$E$3:$Q$1104,13,FALSE))</f>
        <v>0.041</v>
      </c>
      <c r="K320" s="25" t="b">
        <f t="shared" si="57"/>
        <v>1</v>
      </c>
      <c r="L320" s="7">
        <v>12</v>
      </c>
      <c r="M320" s="26">
        <f>IF(G320="","",VLOOKUP(G320,WMS!$E$3:$U$1104,7,0)*L320)</f>
        <v>96</v>
      </c>
      <c r="N320" s="27" t="str">
        <f>IF(G320="","",VLOOKUP(G320,WMS!$E$3:$U$1104,17,0))</f>
        <v>B82</v>
      </c>
      <c r="O320" s="28">
        <f t="shared" si="58"/>
        <v>19.2</v>
      </c>
      <c r="P320" s="28">
        <f t="shared" si="59"/>
        <v>0.492</v>
      </c>
      <c r="Q320" s="25" t="str">
        <f>IF(G320="","",VLOOKUP(G320,WMS!$E$3:$G$1104,2,FALSE))</f>
        <v>KAS18103101</v>
      </c>
      <c r="R320" s="25" t="str">
        <f>IF(G320="","",VLOOKUP(G320,WMS!$E$3:$G$1104,3,FALSE))</f>
        <v>KAS1810310102</v>
      </c>
      <c r="S320" s="17" t="str">
        <f>IF(R320="","",VLOOKUP(R320,CUSTOMS!$E$3:$N$1811,2,FALSE))</f>
        <v>6702100000</v>
      </c>
      <c r="T320" s="17" t="str">
        <f>IF(R320="","",VLOOKUP(R320,CUSTOMS!$E$3:$N$1811,3,FALSE))</f>
        <v>人造花</v>
      </c>
      <c r="U320" s="18">
        <f t="shared" si="60"/>
        <v>10.8</v>
      </c>
      <c r="V320" s="18" t="str">
        <f>IF(R320="","",VLOOKUP(R320,CUSTOMS!$E$3:$N$796,5,FALSE))</f>
        <v>千克</v>
      </c>
      <c r="W320" s="32">
        <f>IF(R320="","",VLOOKUP(R320,CUSTOMS!$E$3:$N$1811,6,FALSE))</f>
        <v>1</v>
      </c>
      <c r="X320" s="32">
        <f t="shared" si="61"/>
        <v>10.8</v>
      </c>
      <c r="Y320" s="18" t="str">
        <f>IF(R320="","",VLOOKUP(R320,CUSTOMS!$E$3:$N$1811,8,FALSE))</f>
        <v>美元</v>
      </c>
      <c r="Z320" s="18" t="str">
        <f>IF(R320="","",VLOOKUP(R320,CUSTOMS!$E$3:$N$1811,9,FALSE))</f>
        <v>中国</v>
      </c>
      <c r="AA320" s="18" t="str">
        <f>IF(R320="","",VLOOKUP(R320,CUSTOMS!$E$3:$N$1811,10,FALSE))</f>
        <v>印度尼西亚</v>
      </c>
      <c r="AB320" s="32">
        <f>IF(R320="","",VLOOKUP(G320,WMS!$E$3:$T$1104,15,FALSE))</f>
        <v>0.1125</v>
      </c>
      <c r="AC320" s="32">
        <f t="shared" si="62"/>
        <v>10.8</v>
      </c>
      <c r="AD320" s="32" t="str">
        <f>IF(S320="","",VLOOKUP(S320,海关监管条件!$A$1:$B$3000,2,FALSE))</f>
        <v>无 </v>
      </c>
    </row>
    <row r="321" spans="1:30">
      <c r="A321" s="2">
        <v>43649</v>
      </c>
      <c r="B321" s="2">
        <v>43651</v>
      </c>
      <c r="C321" s="2" t="s">
        <v>5015</v>
      </c>
      <c r="D321" s="19" t="s">
        <v>376</v>
      </c>
      <c r="E321" s="19" t="s">
        <v>3336</v>
      </c>
      <c r="F321" s="19" t="s">
        <v>3407</v>
      </c>
      <c r="G321" s="17" t="str">
        <f t="shared" si="56"/>
        <v>KG-ARI-1808-00019-00202/42433095Q</v>
      </c>
      <c r="H321" s="18">
        <f>IF(G321="","",VLOOKUP(G321,WMS!$E$3:$Q$1104,7,FALSE))</f>
        <v>2</v>
      </c>
      <c r="I321" s="18">
        <f>IF(G321="","",VLOOKUP(G321,WMS!$E$3:$Q$1104,8,FALSE))</f>
        <v>8.2</v>
      </c>
      <c r="J321" s="18">
        <f>IF(G321="","",VLOOKUP(G321,WMS!$E$3:$Q$1104,13,FALSE))</f>
        <v>0.127</v>
      </c>
      <c r="K321" s="25" t="b">
        <f t="shared" si="57"/>
        <v>1</v>
      </c>
      <c r="L321" s="7">
        <v>7</v>
      </c>
      <c r="M321" s="26">
        <f>IF(G321="","",VLOOKUP(G321,WMS!$E$3:$U$1104,7,0)*L321)</f>
        <v>14</v>
      </c>
      <c r="N321" s="27" t="str">
        <f>IF(G321="","",VLOOKUP(G321,WMS!$E$3:$U$1104,17,0))</f>
        <v>A12-101</v>
      </c>
      <c r="O321" s="28">
        <f t="shared" si="58"/>
        <v>57.4</v>
      </c>
      <c r="P321" s="28">
        <f t="shared" si="59"/>
        <v>0.889</v>
      </c>
      <c r="Q321" s="25" t="str">
        <f>IF(G321="","",VLOOKUP(G321,WMS!$E$3:$G$1104,2,FALSE))</f>
        <v>KAS18112901</v>
      </c>
      <c r="R321" s="25" t="str">
        <f>IF(G321="","",VLOOKUP(G321,WMS!$E$3:$G$1104,3,FALSE))</f>
        <v>KAS18112901161</v>
      </c>
      <c r="S321" s="17" t="str">
        <f>IF(R321="","",VLOOKUP(R321,CUSTOMS!$E$3:$N$1811,2,FALSE))</f>
        <v>7323930000</v>
      </c>
      <c r="T321" s="17" t="str">
        <f>IF(R321="","",VLOOKUP(R321,CUSTOMS!$E$3:$N$1811,3,FALSE))</f>
        <v>不锈钢垃圾桶</v>
      </c>
      <c r="U321" s="18">
        <f t="shared" si="60"/>
        <v>14</v>
      </c>
      <c r="V321" s="18" t="str">
        <f>IF(R321="","",VLOOKUP(R321,CUSTOMS!$E$3:$N$796,5,FALSE))</f>
        <v>只</v>
      </c>
      <c r="W321" s="32">
        <f>IF(R321="","",VLOOKUP(R321,CUSTOMS!$E$3:$N$1811,6,FALSE))</f>
        <v>3.30272727272727</v>
      </c>
      <c r="X321" s="32">
        <f t="shared" si="61"/>
        <v>46.2381818181818</v>
      </c>
      <c r="Y321" s="18" t="str">
        <f>IF(R321="","",VLOOKUP(R321,CUSTOMS!$E$3:$N$1811,8,FALSE))</f>
        <v>美元</v>
      </c>
      <c r="Z321" s="18" t="str">
        <f>IF(R321="","",VLOOKUP(R321,CUSTOMS!$E$3:$N$1811,9,FALSE))</f>
        <v>中国</v>
      </c>
      <c r="AA321" s="18" t="str">
        <f>IF(R321="","",VLOOKUP(R321,CUSTOMS!$E$3:$N$1811,10,FALSE))</f>
        <v>中国</v>
      </c>
      <c r="AB321" s="32">
        <f>IF(R321="","",VLOOKUP(G321,WMS!$E$3:$T$1104,15,FALSE))</f>
        <v>1.86153846153846</v>
      </c>
      <c r="AC321" s="32">
        <f t="shared" si="62"/>
        <v>26.0615384615384</v>
      </c>
      <c r="AD321" s="32" t="str">
        <f>IF(S321="","",VLOOKUP(S321,海关监管条件!$A$1:$B$3000,2,FALSE))</f>
        <v>A </v>
      </c>
    </row>
    <row r="322" spans="1:30">
      <c r="A322" s="2">
        <v>43649</v>
      </c>
      <c r="B322" s="2">
        <v>43651</v>
      </c>
      <c r="C322" s="2" t="s">
        <v>5015</v>
      </c>
      <c r="D322" s="3" t="s">
        <v>5016</v>
      </c>
      <c r="E322" s="3" t="s">
        <v>3344</v>
      </c>
      <c r="F322" s="3" t="s">
        <v>5017</v>
      </c>
      <c r="G322" s="17" t="str">
        <f t="shared" si="56"/>
        <v>KG-ARI-1808-00019-00216/42629658</v>
      </c>
      <c r="H322" s="18">
        <f>IF(G322="","",VLOOKUP(G322,WMS!$E$3:$Q$1104,7,FALSE))</f>
        <v>12</v>
      </c>
      <c r="I322" s="18">
        <f>IF(G322="","",VLOOKUP(G322,WMS!$E$3:$Q$1104,8,FALSE))</f>
        <v>2.65</v>
      </c>
      <c r="J322" s="18">
        <f>IF(G322="","",VLOOKUP(G322,WMS!$E$3:$Q$1104,13,FALSE))</f>
        <v>0.037</v>
      </c>
      <c r="K322" s="25" t="b">
        <f t="shared" si="57"/>
        <v>1</v>
      </c>
      <c r="L322" s="7">
        <v>3</v>
      </c>
      <c r="M322" s="26">
        <f>IF(G322="","",VLOOKUP(G322,WMS!$E$3:$U$1104,7,0)*L322)</f>
        <v>36</v>
      </c>
      <c r="N322" s="27" t="str">
        <f>IF(G322="","",VLOOKUP(G322,WMS!$E$3:$U$1104,17,0))</f>
        <v>A18-103</v>
      </c>
      <c r="O322" s="28">
        <f t="shared" si="58"/>
        <v>7.95</v>
      </c>
      <c r="P322" s="28">
        <f t="shared" si="59"/>
        <v>0.111</v>
      </c>
      <c r="Q322" s="25" t="str">
        <f>IF(G322="","",VLOOKUP(G322,WMS!$E$3:$G$1104,2,FALSE))</f>
        <v>KAS18100801</v>
      </c>
      <c r="R322" s="25" t="str">
        <f>IF(G322="","",VLOOKUP(G322,WMS!$E$3:$G$1104,3,FALSE))</f>
        <v>KAS1810080102</v>
      </c>
      <c r="S322" s="17" t="str">
        <f>IF(R322="","",VLOOKUP(R322,CUSTOMS!$E$3:$N$1811,2,FALSE))</f>
        <v>3924100000</v>
      </c>
      <c r="T322" s="17" t="str">
        <f>IF(R322="","",VLOOKUP(R322,CUSTOMS!$E$3:$N$1811,3,FALSE))</f>
        <v>塑胶食物盒/A</v>
      </c>
      <c r="U322" s="18">
        <f t="shared" si="60"/>
        <v>7.2</v>
      </c>
      <c r="V322" s="18" t="str">
        <f>IF(R322="","",VLOOKUP(R322,CUSTOMS!$E$3:$N$796,5,FALSE))</f>
        <v>千克</v>
      </c>
      <c r="W322" s="32">
        <f>IF(R322="","",VLOOKUP(R322,CUSTOMS!$E$3:$N$1811,6,FALSE))</f>
        <v>2</v>
      </c>
      <c r="X322" s="32">
        <f t="shared" si="61"/>
        <v>14.4</v>
      </c>
      <c r="Y322" s="18" t="str">
        <f>IF(R322="","",VLOOKUP(R322,CUSTOMS!$E$3:$N$1811,8,FALSE))</f>
        <v>美元</v>
      </c>
      <c r="Z322" s="18" t="str">
        <f>IF(R322="","",VLOOKUP(R322,CUSTOMS!$E$3:$N$1811,9,FALSE))</f>
        <v>中国</v>
      </c>
      <c r="AA322" s="18" t="str">
        <f>IF(R322="","",VLOOKUP(R322,CUSTOMS!$E$3:$N$1811,10,FALSE))</f>
        <v>美国</v>
      </c>
      <c r="AB322" s="32">
        <f>IF(R322="","",VLOOKUP(G322,WMS!$E$3:$T$1104,15,FALSE))</f>
        <v>0.2</v>
      </c>
      <c r="AC322" s="32">
        <f t="shared" si="62"/>
        <v>7.2</v>
      </c>
      <c r="AD322" s="32" t="str">
        <f>IF(S322="","",VLOOKUP(S322,海关监管条件!$A$1:$B$3000,2,FALSE))</f>
        <v>A </v>
      </c>
    </row>
    <row r="323" spans="1:30">
      <c r="A323" s="2">
        <v>43649</v>
      </c>
      <c r="B323" s="2">
        <v>43651</v>
      </c>
      <c r="C323" s="2" t="s">
        <v>5015</v>
      </c>
      <c r="D323" s="19" t="s">
        <v>355</v>
      </c>
      <c r="E323" s="19" t="s">
        <v>3398</v>
      </c>
      <c r="F323" s="19">
        <v>42534921</v>
      </c>
      <c r="G323" s="17" t="str">
        <f t="shared" si="56"/>
        <v>KG-ARI-1808-00019-00372/42534921</v>
      </c>
      <c r="H323" s="18">
        <f>IF(G323="","",VLOOKUP(G323,WMS!$E$3:$Q$1104,7,FALSE))</f>
        <v>6</v>
      </c>
      <c r="I323" s="18">
        <f>IF(G323="","",VLOOKUP(G323,WMS!$E$3:$Q$1104,8,FALSE))</f>
        <v>6.95</v>
      </c>
      <c r="J323" s="18">
        <f>IF(G323="","",VLOOKUP(G323,WMS!$E$3:$Q$1104,13,FALSE))</f>
        <v>0.021</v>
      </c>
      <c r="K323" s="25" t="b">
        <f t="shared" si="57"/>
        <v>1</v>
      </c>
      <c r="L323" s="7">
        <v>23</v>
      </c>
      <c r="M323" s="26">
        <f>IF(G323="","",VLOOKUP(G323,WMS!$E$3:$U$1104,7,0)*L323)</f>
        <v>138</v>
      </c>
      <c r="N323" s="27" t="str">
        <f>IF(G323="","",VLOOKUP(G323,WMS!$E$3:$U$1104,17,0))</f>
        <v>A22-304</v>
      </c>
      <c r="O323" s="28">
        <f t="shared" si="58"/>
        <v>159.85</v>
      </c>
      <c r="P323" s="28">
        <f t="shared" si="59"/>
        <v>0.483</v>
      </c>
      <c r="Q323" s="25" t="str">
        <f>IF(G323="","",VLOOKUP(G323,WMS!$E$3:$G$1104,2,FALSE))</f>
        <v>KAS18111901</v>
      </c>
      <c r="R323" s="25" t="str">
        <f>IF(G323="","",VLOOKUP(G323,WMS!$E$3:$G$1104,3,FALSE))</f>
        <v>KAS1811190105</v>
      </c>
      <c r="S323" s="17" t="str">
        <f>IF(R323="","",VLOOKUP(R323,CUSTOMS!$E$3:$N$1811,2,FALSE))</f>
        <v>6911101900</v>
      </c>
      <c r="T323" s="17" t="str">
        <f>IF(R323="","",VLOOKUP(R323,CUSTOMS!$E$3:$N$1811,3,FALSE))</f>
        <v>日用瓷:盘.锅.壶</v>
      </c>
      <c r="U323" s="18">
        <f t="shared" si="60"/>
        <v>138</v>
      </c>
      <c r="V323" s="18" t="str">
        <f>IF(R323="","",VLOOKUP(R323,CUSTOMS!$E$3:$N$796,5,FALSE))</f>
        <v>只</v>
      </c>
      <c r="W323" s="32">
        <f>IF(R323="","",VLOOKUP(R323,CUSTOMS!$E$3:$N$1811,6,FALSE))</f>
        <v>1</v>
      </c>
      <c r="X323" s="32">
        <f t="shared" si="61"/>
        <v>138</v>
      </c>
      <c r="Y323" s="18" t="str">
        <f>IF(R323="","",VLOOKUP(R323,CUSTOMS!$E$3:$N$1811,8,FALSE))</f>
        <v>港币</v>
      </c>
      <c r="Z323" s="18" t="str">
        <f>IF(R323="","",VLOOKUP(R323,CUSTOMS!$E$3:$N$1811,9,FALSE))</f>
        <v>中国</v>
      </c>
      <c r="AA323" s="18" t="str">
        <f>IF(R323="","",VLOOKUP(R323,CUSTOMS!$E$3:$N$1811,10,FALSE))</f>
        <v>美国</v>
      </c>
      <c r="AB323" s="32">
        <f>IF(R323="","",VLOOKUP(G323,WMS!$E$3:$T$1104,15,FALSE))</f>
        <v>1.11666666666667</v>
      </c>
      <c r="AC323" s="32">
        <f t="shared" si="62"/>
        <v>154.1</v>
      </c>
      <c r="AD323" s="32" t="str">
        <f>IF(S323="","",VLOOKUP(S323,海关监管条件!$A$1:$B$3000,2,FALSE))</f>
        <v>A</v>
      </c>
    </row>
    <row r="324" spans="1:30">
      <c r="A324" s="2">
        <v>43649</v>
      </c>
      <c r="B324" s="2">
        <v>43651</v>
      </c>
      <c r="C324" s="2" t="s">
        <v>5015</v>
      </c>
      <c r="D324" s="3" t="s">
        <v>660</v>
      </c>
      <c r="E324" s="3" t="s">
        <v>3674</v>
      </c>
      <c r="F324" s="3" t="s">
        <v>5018</v>
      </c>
      <c r="G324" s="17" t="str">
        <f t="shared" si="56"/>
        <v>KG-ARI-1812-00048-00948/41521267</v>
      </c>
      <c r="H324" s="18">
        <f>IF(G324="","",VLOOKUP(G324,WMS!$E$3:$Q$1104,7,FALSE))</f>
        <v>12</v>
      </c>
      <c r="I324" s="18">
        <f>IF(G324="","",VLOOKUP(G324,WMS!$E$3:$Q$1104,8,FALSE))</f>
        <v>2.7</v>
      </c>
      <c r="J324" s="18">
        <f>IF(G324="","",VLOOKUP(G324,WMS!$E$3:$Q$1104,13,FALSE))</f>
        <v>0.023</v>
      </c>
      <c r="K324" s="25" t="b">
        <f t="shared" si="57"/>
        <v>1</v>
      </c>
      <c r="L324" s="7">
        <v>2</v>
      </c>
      <c r="M324" s="26">
        <f>IF(G324="","",VLOOKUP(G324,WMS!$E$3:$U$1104,7,0)*L324)</f>
        <v>24</v>
      </c>
      <c r="N324" s="27" t="str">
        <f>IF(G324="","",VLOOKUP(G324,WMS!$E$3:$U$1104,17,0))</f>
        <v>A16-202</v>
      </c>
      <c r="O324" s="28">
        <f t="shared" si="58"/>
        <v>5.4</v>
      </c>
      <c r="P324" s="28">
        <f t="shared" si="59"/>
        <v>0.046</v>
      </c>
      <c r="Q324" s="25" t="str">
        <f>IF(G324="","",VLOOKUP(G324,WMS!$E$3:$G$1104,2,FALSE))</f>
        <v>KAS19010702</v>
      </c>
      <c r="R324" s="25" t="str">
        <f>IF(G324="","",VLOOKUP(G324,WMS!$E$3:$G$1104,3,FALSE))</f>
        <v>KAS1901070205</v>
      </c>
      <c r="S324" s="17" t="str">
        <f>IF(R324="","",VLOOKUP(R324,CUSTOMS!$E$3:$N$1811,2,FALSE))</f>
        <v>3924900000</v>
      </c>
      <c r="T324" s="17" t="str">
        <f>IF(R324="","",VLOOKUP(R324,CUSTOMS!$E$3:$N$1811,3,FALSE))</f>
        <v>塑胶胶篮</v>
      </c>
      <c r="U324" s="18">
        <f t="shared" si="60"/>
        <v>4.2</v>
      </c>
      <c r="V324" s="18" t="str">
        <f>IF(R324="","",VLOOKUP(R324,CUSTOMS!$E$3:$N$796,5,FALSE))</f>
        <v>千克</v>
      </c>
      <c r="W324" s="32">
        <f>IF(R324="","",VLOOKUP(R324,CUSTOMS!$E$3:$N$1811,6,FALSE))</f>
        <v>2</v>
      </c>
      <c r="X324" s="32">
        <f t="shared" si="61"/>
        <v>8.4</v>
      </c>
      <c r="Y324" s="18" t="str">
        <f>IF(R324="","",VLOOKUP(R324,CUSTOMS!$E$3:$N$1811,8,FALSE))</f>
        <v>美元</v>
      </c>
      <c r="Z324" s="18" t="str">
        <f>IF(R324="","",VLOOKUP(R324,CUSTOMS!$E$3:$N$1811,9,FALSE))</f>
        <v>中国</v>
      </c>
      <c r="AA324" s="18" t="str">
        <f>IF(R324="","",VLOOKUP(R324,CUSTOMS!$E$3:$N$1811,10,FALSE))</f>
        <v>美国</v>
      </c>
      <c r="AB324" s="32">
        <f>IF(R324="","",VLOOKUP(G324,WMS!$E$3:$T$1104,15,FALSE))</f>
        <v>0.175</v>
      </c>
      <c r="AC324" s="32">
        <f t="shared" si="62"/>
        <v>4.2</v>
      </c>
      <c r="AD324" s="32" t="str">
        <f>IF(S324="","",VLOOKUP(S324,海关监管条件!$A$1:$B$3000,2,FALSE))</f>
        <v>A </v>
      </c>
    </row>
    <row r="325" spans="1:30">
      <c r="A325" s="2">
        <v>43649</v>
      </c>
      <c r="B325" s="2">
        <v>43651</v>
      </c>
      <c r="C325" s="2" t="s">
        <v>5015</v>
      </c>
      <c r="D325" s="3" t="s">
        <v>660</v>
      </c>
      <c r="E325" s="3" t="s">
        <v>3674</v>
      </c>
      <c r="F325" s="3" t="s">
        <v>5019</v>
      </c>
      <c r="G325" s="17" t="str">
        <f t="shared" si="56"/>
        <v>KG-ARI-1812-00048-00948/42622512</v>
      </c>
      <c r="H325" s="18">
        <f>IF(G325="","",VLOOKUP(G325,WMS!$E$3:$Q$1104,7,FALSE))</f>
        <v>12</v>
      </c>
      <c r="I325" s="18">
        <f>IF(G325="","",VLOOKUP(G325,WMS!$E$3:$Q$1104,8,FALSE))</f>
        <v>2.95</v>
      </c>
      <c r="J325" s="18">
        <f>IF(G325="","",VLOOKUP(G325,WMS!$E$3:$Q$1104,13,FALSE))</f>
        <v>0.028</v>
      </c>
      <c r="K325" s="25" t="b">
        <f t="shared" si="57"/>
        <v>1</v>
      </c>
      <c r="L325" s="7">
        <v>1</v>
      </c>
      <c r="M325" s="26">
        <f>IF(G325="","",VLOOKUP(G325,WMS!$E$3:$U$1104,7,0)*L325)</f>
        <v>12</v>
      </c>
      <c r="N325" s="27" t="str">
        <f>IF(G325="","",VLOOKUP(G325,WMS!$E$3:$U$1104,17,0))</f>
        <v>A18-304</v>
      </c>
      <c r="O325" s="28">
        <f t="shared" si="58"/>
        <v>2.95</v>
      </c>
      <c r="P325" s="28">
        <f t="shared" si="59"/>
        <v>0.028</v>
      </c>
      <c r="Q325" s="25" t="str">
        <f>IF(G325="","",VLOOKUP(G325,WMS!$E$3:$G$1104,2,FALSE))</f>
        <v>KAS19010702</v>
      </c>
      <c r="R325" s="25" t="str">
        <f>IF(G325="","",VLOOKUP(G325,WMS!$E$3:$G$1104,3,FALSE))</f>
        <v>KAS1901070203</v>
      </c>
      <c r="S325" s="17" t="str">
        <f>IF(R325="","",VLOOKUP(R325,CUSTOMS!$E$3:$N$1811,2,FALSE))</f>
        <v>3924100000</v>
      </c>
      <c r="T325" s="17" t="str">
        <f>IF(R325="","",VLOOKUP(R325,CUSTOMS!$E$3:$N$1811,3,FALSE))</f>
        <v>塑胶食物盒/C</v>
      </c>
      <c r="U325" s="18">
        <f t="shared" si="60"/>
        <v>2.39285714285714</v>
      </c>
      <c r="V325" s="18" t="str">
        <f>IF(R325="","",VLOOKUP(R325,CUSTOMS!$E$3:$N$796,5,FALSE))</f>
        <v>千克</v>
      </c>
      <c r="W325" s="32">
        <f>IF(R325="","",VLOOKUP(R325,CUSTOMS!$E$3:$N$1811,6,FALSE))</f>
        <v>2</v>
      </c>
      <c r="X325" s="32">
        <f t="shared" si="61"/>
        <v>4.78571428571429</v>
      </c>
      <c r="Y325" s="18" t="str">
        <f>IF(R325="","",VLOOKUP(R325,CUSTOMS!$E$3:$N$1811,8,FALSE))</f>
        <v>美元</v>
      </c>
      <c r="Z325" s="18" t="str">
        <f>IF(R325="","",VLOOKUP(R325,CUSTOMS!$E$3:$N$1811,9,FALSE))</f>
        <v>中国</v>
      </c>
      <c r="AA325" s="18" t="str">
        <f>IF(R325="","",VLOOKUP(R325,CUSTOMS!$E$3:$N$1811,10,FALSE))</f>
        <v>美国</v>
      </c>
      <c r="AB325" s="32">
        <f>IF(R325="","",VLOOKUP(G325,WMS!$E$3:$T$1104,15,FALSE))</f>
        <v>0.199404761904762</v>
      </c>
      <c r="AC325" s="32">
        <f t="shared" si="62"/>
        <v>2.39285714285714</v>
      </c>
      <c r="AD325" s="32" t="str">
        <f>IF(S325="","",VLOOKUP(S325,海关监管条件!$A$1:$B$3000,2,FALSE))</f>
        <v>A </v>
      </c>
    </row>
    <row r="326" spans="1:30">
      <c r="A326" s="2">
        <v>43649</v>
      </c>
      <c r="B326" s="2">
        <v>43651</v>
      </c>
      <c r="C326" s="2" t="s">
        <v>5015</v>
      </c>
      <c r="D326" s="3" t="s">
        <v>660</v>
      </c>
      <c r="E326" s="3" t="s">
        <v>3674</v>
      </c>
      <c r="F326" s="3" t="s">
        <v>5020</v>
      </c>
      <c r="G326" s="17" t="str">
        <f t="shared" si="56"/>
        <v>KG-ARI-1812-00048-00948/42630180</v>
      </c>
      <c r="H326" s="18">
        <f>IF(G326="","",VLOOKUP(G326,WMS!$E$3:$Q$1104,7,FALSE))</f>
        <v>8</v>
      </c>
      <c r="I326" s="18">
        <f>IF(G326="","",VLOOKUP(G326,WMS!$E$3:$Q$1104,8,FALSE))</f>
        <v>2.5</v>
      </c>
      <c r="J326" s="18">
        <f>IF(G326="","",VLOOKUP(G326,WMS!$E$3:$Q$1104,13,FALSE))</f>
        <v>0.033</v>
      </c>
      <c r="K326" s="25" t="b">
        <f t="shared" si="57"/>
        <v>1</v>
      </c>
      <c r="L326" s="7">
        <v>1</v>
      </c>
      <c r="M326" s="26">
        <f>IF(G326="","",VLOOKUP(G326,WMS!$E$3:$U$1104,7,0)*L326)</f>
        <v>8</v>
      </c>
      <c r="N326" s="27" t="str">
        <f>IF(G326="","",VLOOKUP(G326,WMS!$E$3:$U$1104,17,0))</f>
        <v>A18-304</v>
      </c>
      <c r="O326" s="28">
        <f t="shared" si="58"/>
        <v>2.5</v>
      </c>
      <c r="P326" s="28">
        <f t="shared" si="59"/>
        <v>0.033</v>
      </c>
      <c r="Q326" s="25" t="str">
        <f>IF(G326="","",VLOOKUP(G326,WMS!$E$3:$G$1104,2,FALSE))</f>
        <v>KAS19010702</v>
      </c>
      <c r="R326" s="25" t="str">
        <f>IF(G326="","",VLOOKUP(G326,WMS!$E$3:$G$1104,3,FALSE))</f>
        <v>KAS1901070203</v>
      </c>
      <c r="S326" s="17" t="str">
        <f>IF(R326="","",VLOOKUP(R326,CUSTOMS!$E$3:$N$1811,2,FALSE))</f>
        <v>3924100000</v>
      </c>
      <c r="T326" s="17" t="str">
        <f>IF(R326="","",VLOOKUP(R326,CUSTOMS!$E$3:$N$1811,3,FALSE))</f>
        <v>塑胶食物盒/C</v>
      </c>
      <c r="U326" s="18">
        <f t="shared" si="60"/>
        <v>2</v>
      </c>
      <c r="V326" s="18" t="str">
        <f>IF(R326="","",VLOOKUP(R326,CUSTOMS!$E$3:$N$796,5,FALSE))</f>
        <v>千克</v>
      </c>
      <c r="W326" s="32">
        <f>IF(R326="","",VLOOKUP(R326,CUSTOMS!$E$3:$N$1811,6,FALSE))</f>
        <v>2</v>
      </c>
      <c r="X326" s="32">
        <f t="shared" si="61"/>
        <v>4</v>
      </c>
      <c r="Y326" s="18" t="str">
        <f>IF(R326="","",VLOOKUP(R326,CUSTOMS!$E$3:$N$1811,8,FALSE))</f>
        <v>美元</v>
      </c>
      <c r="Z326" s="18" t="str">
        <f>IF(R326="","",VLOOKUP(R326,CUSTOMS!$E$3:$N$1811,9,FALSE))</f>
        <v>中国</v>
      </c>
      <c r="AA326" s="18" t="str">
        <f>IF(R326="","",VLOOKUP(R326,CUSTOMS!$E$3:$N$1811,10,FALSE))</f>
        <v>美国</v>
      </c>
      <c r="AB326" s="32">
        <f>IF(R326="","",VLOOKUP(G326,WMS!$E$3:$T$1104,15,FALSE))</f>
        <v>0.25</v>
      </c>
      <c r="AC326" s="32">
        <f t="shared" si="62"/>
        <v>2</v>
      </c>
      <c r="AD326" s="32" t="str">
        <f>IF(S326="","",VLOOKUP(S326,海关监管条件!$A$1:$B$3000,2,FALSE))</f>
        <v>A </v>
      </c>
    </row>
    <row r="327" spans="1:30">
      <c r="A327" s="2">
        <v>43649</v>
      </c>
      <c r="B327" s="2">
        <v>43651</v>
      </c>
      <c r="C327" s="2" t="s">
        <v>5015</v>
      </c>
      <c r="D327" s="3" t="s">
        <v>660</v>
      </c>
      <c r="E327" s="3" t="s">
        <v>3674</v>
      </c>
      <c r="F327" s="3" t="s">
        <v>5021</v>
      </c>
      <c r="G327" s="17" t="str">
        <f t="shared" si="56"/>
        <v>KG-ARI-1812-00048-00948/42630296</v>
      </c>
      <c r="H327" s="18">
        <f>IF(G327="","",VLOOKUP(G327,WMS!$E$3:$Q$1104,7,FALSE))</f>
        <v>12</v>
      </c>
      <c r="I327" s="18">
        <f>IF(G327="","",VLOOKUP(G327,WMS!$E$3:$Q$1104,8,FALSE))</f>
        <v>1.7</v>
      </c>
      <c r="J327" s="18">
        <f>IF(G327="","",VLOOKUP(G327,WMS!$E$3:$Q$1104,13,FALSE))</f>
        <v>0.02</v>
      </c>
      <c r="K327" s="25" t="b">
        <f t="shared" si="57"/>
        <v>1</v>
      </c>
      <c r="L327" s="7">
        <v>6</v>
      </c>
      <c r="M327" s="26">
        <f>IF(G327="","",VLOOKUP(G327,WMS!$E$3:$U$1104,7,0)*L327)</f>
        <v>72</v>
      </c>
      <c r="N327" s="27" t="str">
        <f>IF(G327="","",VLOOKUP(G327,WMS!$E$3:$U$1104,17,0))</f>
        <v>A36-203</v>
      </c>
      <c r="O327" s="28">
        <f t="shared" si="58"/>
        <v>10.2</v>
      </c>
      <c r="P327" s="28">
        <f t="shared" si="59"/>
        <v>0.12</v>
      </c>
      <c r="Q327" s="25" t="str">
        <f>IF(G327="","",VLOOKUP(G327,WMS!$E$3:$G$1104,2,FALSE))</f>
        <v>KAS19010702</v>
      </c>
      <c r="R327" s="25" t="str">
        <f>IF(G327="","",VLOOKUP(G327,WMS!$E$3:$G$1104,3,FALSE))</f>
        <v>KAS1901070203</v>
      </c>
      <c r="S327" s="17" t="str">
        <f>IF(R327="","",VLOOKUP(R327,CUSTOMS!$E$3:$N$1811,2,FALSE))</f>
        <v>3924100000</v>
      </c>
      <c r="T327" s="17" t="str">
        <f>IF(R327="","",VLOOKUP(R327,CUSTOMS!$E$3:$N$1811,3,FALSE))</f>
        <v>塑胶食物盒/C</v>
      </c>
      <c r="U327" s="18">
        <f t="shared" si="60"/>
        <v>7.28571428571427</v>
      </c>
      <c r="V327" s="18" t="str">
        <f>IF(R327="","",VLOOKUP(R327,CUSTOMS!$E$3:$N$796,5,FALSE))</f>
        <v>千克</v>
      </c>
      <c r="W327" s="32">
        <f>IF(R327="","",VLOOKUP(R327,CUSTOMS!$E$3:$N$1811,6,FALSE))</f>
        <v>2</v>
      </c>
      <c r="X327" s="32">
        <f t="shared" si="61"/>
        <v>14.5714285714285</v>
      </c>
      <c r="Y327" s="18" t="str">
        <f>IF(R327="","",VLOOKUP(R327,CUSTOMS!$E$3:$N$1811,8,FALSE))</f>
        <v>美元</v>
      </c>
      <c r="Z327" s="18" t="str">
        <f>IF(R327="","",VLOOKUP(R327,CUSTOMS!$E$3:$N$1811,9,FALSE))</f>
        <v>中国</v>
      </c>
      <c r="AA327" s="18" t="str">
        <f>IF(R327="","",VLOOKUP(R327,CUSTOMS!$E$3:$N$1811,10,FALSE))</f>
        <v>美国</v>
      </c>
      <c r="AB327" s="32">
        <f>IF(R327="","",VLOOKUP(G327,WMS!$E$3:$T$1104,15,FALSE))</f>
        <v>0.101190476190476</v>
      </c>
      <c r="AC327" s="32">
        <f t="shared" si="62"/>
        <v>7.28571428571427</v>
      </c>
      <c r="AD327" s="32" t="str">
        <f>IF(S327="","",VLOOKUP(S327,海关监管条件!$A$1:$B$3000,2,FALSE))</f>
        <v>A </v>
      </c>
    </row>
    <row r="328" spans="1:30">
      <c r="A328" s="2">
        <v>43649</v>
      </c>
      <c r="B328" s="2">
        <v>43651</v>
      </c>
      <c r="C328" s="2" t="s">
        <v>5015</v>
      </c>
      <c r="D328" s="3" t="s">
        <v>660</v>
      </c>
      <c r="E328" s="3" t="s">
        <v>3674</v>
      </c>
      <c r="F328" s="3" t="s">
        <v>5022</v>
      </c>
      <c r="G328" s="17" t="str">
        <f t="shared" si="56"/>
        <v>KG-ARI-1812-00048-00948/42630449</v>
      </c>
      <c r="H328" s="18">
        <f>IF(G328="","",VLOOKUP(G328,WMS!$E$3:$Q$1104,7,FALSE))</f>
        <v>12</v>
      </c>
      <c r="I328" s="18">
        <f>IF(G328="","",VLOOKUP(G328,WMS!$E$3:$Q$1104,8,FALSE))</f>
        <v>4.05</v>
      </c>
      <c r="J328" s="18">
        <f>IF(G328="","",VLOOKUP(G328,WMS!$E$3:$Q$1104,13,FALSE))</f>
        <v>0.052</v>
      </c>
      <c r="K328" s="25" t="b">
        <f t="shared" si="57"/>
        <v>1</v>
      </c>
      <c r="L328" s="7">
        <v>6</v>
      </c>
      <c r="M328" s="26">
        <f>IF(G328="","",VLOOKUP(G328,WMS!$E$3:$U$1104,7,0)*L328)</f>
        <v>72</v>
      </c>
      <c r="N328" s="27" t="str">
        <f>IF(G328="","",VLOOKUP(G328,WMS!$E$3:$U$1104,17,0))</f>
        <v>A36-203</v>
      </c>
      <c r="O328" s="28">
        <f t="shared" si="58"/>
        <v>24.3</v>
      </c>
      <c r="P328" s="28">
        <f t="shared" si="59"/>
        <v>0.312</v>
      </c>
      <c r="Q328" s="25" t="str">
        <f>IF(G328="","",VLOOKUP(G328,WMS!$E$3:$G$1104,2,FALSE))</f>
        <v>KAS19010702</v>
      </c>
      <c r="R328" s="25" t="str">
        <f>IF(G328="","",VLOOKUP(G328,WMS!$E$3:$G$1104,3,FALSE))</f>
        <v>KAS1901070203</v>
      </c>
      <c r="S328" s="17" t="str">
        <f>IF(R328="","",VLOOKUP(R328,CUSTOMS!$E$3:$N$1811,2,FALSE))</f>
        <v>3924100000</v>
      </c>
      <c r="T328" s="17" t="str">
        <f>IF(R328="","",VLOOKUP(R328,CUSTOMS!$E$3:$N$1811,3,FALSE))</f>
        <v>塑胶食物盒/C</v>
      </c>
      <c r="U328" s="18">
        <f t="shared" si="60"/>
        <v>21.6</v>
      </c>
      <c r="V328" s="18" t="str">
        <f>IF(R328="","",VLOOKUP(R328,CUSTOMS!$E$3:$N$796,5,FALSE))</f>
        <v>千克</v>
      </c>
      <c r="W328" s="32">
        <f>IF(R328="","",VLOOKUP(R328,CUSTOMS!$E$3:$N$1811,6,FALSE))</f>
        <v>2</v>
      </c>
      <c r="X328" s="32">
        <f t="shared" si="61"/>
        <v>43.2</v>
      </c>
      <c r="Y328" s="18" t="str">
        <f>IF(R328="","",VLOOKUP(R328,CUSTOMS!$E$3:$N$1811,8,FALSE))</f>
        <v>美元</v>
      </c>
      <c r="Z328" s="18" t="str">
        <f>IF(R328="","",VLOOKUP(R328,CUSTOMS!$E$3:$N$1811,9,FALSE))</f>
        <v>中国</v>
      </c>
      <c r="AA328" s="18" t="str">
        <f>IF(R328="","",VLOOKUP(R328,CUSTOMS!$E$3:$N$1811,10,FALSE))</f>
        <v>美国</v>
      </c>
      <c r="AB328" s="32">
        <f>IF(R328="","",VLOOKUP(G328,WMS!$E$3:$T$1104,15,FALSE))</f>
        <v>0.3</v>
      </c>
      <c r="AC328" s="32">
        <f t="shared" si="62"/>
        <v>21.6</v>
      </c>
      <c r="AD328" s="32" t="str">
        <f>IF(S328="","",VLOOKUP(S328,海关监管条件!$A$1:$B$3000,2,FALSE))</f>
        <v>A </v>
      </c>
    </row>
    <row r="329" spans="1:30">
      <c r="A329" s="2">
        <v>43649</v>
      </c>
      <c r="B329" s="2">
        <v>43651</v>
      </c>
      <c r="C329" s="2" t="s">
        <v>5015</v>
      </c>
      <c r="D329" s="3" t="s">
        <v>660</v>
      </c>
      <c r="E329" s="3" t="s">
        <v>3674</v>
      </c>
      <c r="F329" s="3" t="s">
        <v>5023</v>
      </c>
      <c r="G329" s="17" t="str">
        <f t="shared" si="56"/>
        <v>KG-ARI-1812-00048-00948/42630456</v>
      </c>
      <c r="H329" s="18">
        <f>IF(G329="","",VLOOKUP(G329,WMS!$E$3:$Q$1104,7,FALSE))</f>
        <v>8</v>
      </c>
      <c r="I329" s="18">
        <f>IF(G329="","",VLOOKUP(G329,WMS!$E$3:$Q$1104,8,FALSE))</f>
        <v>8.3</v>
      </c>
      <c r="J329" s="18">
        <f>IF(G329="","",VLOOKUP(G329,WMS!$E$3:$Q$1104,13,FALSE))</f>
        <v>0.042</v>
      </c>
      <c r="K329" s="25" t="b">
        <f t="shared" si="57"/>
        <v>1</v>
      </c>
      <c r="L329" s="7">
        <v>1</v>
      </c>
      <c r="M329" s="26">
        <f>IF(G329="","",VLOOKUP(G329,WMS!$E$3:$U$1104,7,0)*L329)</f>
        <v>8</v>
      </c>
      <c r="N329" s="27" t="str">
        <f>IF(G329="","",VLOOKUP(G329,WMS!$E$3:$U$1104,17,0))</f>
        <v>A16-202</v>
      </c>
      <c r="O329" s="28">
        <f t="shared" si="58"/>
        <v>8.3</v>
      </c>
      <c r="P329" s="28">
        <f t="shared" si="59"/>
        <v>0.042</v>
      </c>
      <c r="Q329" s="25" t="str">
        <f>IF(G329="","",VLOOKUP(G329,WMS!$E$3:$G$1104,2,FALSE))</f>
        <v>KAS19010702</v>
      </c>
      <c r="R329" s="25" t="str">
        <f>IF(G329="","",VLOOKUP(G329,WMS!$E$3:$G$1104,3,FALSE))</f>
        <v>KAS1901070204</v>
      </c>
      <c r="S329" s="17" t="str">
        <f>IF(R329="","",VLOOKUP(R329,CUSTOMS!$E$3:$N$1811,2,FALSE))</f>
        <v>3924100000</v>
      </c>
      <c r="T329" s="17" t="str">
        <f>IF(R329="","",VLOOKUP(R329,CUSTOMS!$E$3:$N$1811,3,FALSE))</f>
        <v>塑胶食物盒/C</v>
      </c>
      <c r="U329" s="18">
        <f t="shared" si="60"/>
        <v>7.76923076923077</v>
      </c>
      <c r="V329" s="18" t="str">
        <f>IF(R329="","",VLOOKUP(R329,CUSTOMS!$E$3:$N$796,5,FALSE))</f>
        <v>千克</v>
      </c>
      <c r="W329" s="32">
        <f>IF(R329="","",VLOOKUP(R329,CUSTOMS!$E$3:$N$1811,6,FALSE))</f>
        <v>2</v>
      </c>
      <c r="X329" s="32">
        <f t="shared" si="61"/>
        <v>15.5384615384615</v>
      </c>
      <c r="Y329" s="18" t="str">
        <f>IF(R329="","",VLOOKUP(R329,CUSTOMS!$E$3:$N$1811,8,FALSE))</f>
        <v>美元</v>
      </c>
      <c r="Z329" s="18" t="str">
        <f>IF(R329="","",VLOOKUP(R329,CUSTOMS!$E$3:$N$1811,9,FALSE))</f>
        <v>中国</v>
      </c>
      <c r="AA329" s="18" t="str">
        <f>IF(R329="","",VLOOKUP(R329,CUSTOMS!$E$3:$N$1811,10,FALSE))</f>
        <v>美国</v>
      </c>
      <c r="AB329" s="32">
        <f>IF(R329="","",VLOOKUP(G329,WMS!$E$3:$T$1104,15,FALSE))</f>
        <v>0.971153846153846</v>
      </c>
      <c r="AC329" s="32">
        <f t="shared" si="62"/>
        <v>7.76923076923077</v>
      </c>
      <c r="AD329" s="32" t="str">
        <f>IF(S329="","",VLOOKUP(S329,海关监管条件!$A$1:$B$3000,2,FALSE))</f>
        <v>A </v>
      </c>
    </row>
    <row r="330" spans="1:30">
      <c r="A330" s="2">
        <v>43649</v>
      </c>
      <c r="B330" s="2">
        <v>43651</v>
      </c>
      <c r="C330" s="2" t="s">
        <v>5015</v>
      </c>
      <c r="D330" s="3" t="s">
        <v>660</v>
      </c>
      <c r="E330" s="3" t="s">
        <v>3674</v>
      </c>
      <c r="F330" s="3" t="s">
        <v>5024</v>
      </c>
      <c r="G330" s="17" t="str">
        <f t="shared" si="56"/>
        <v>KG-ARI-1812-00048-00948/42630487</v>
      </c>
      <c r="H330" s="18">
        <f>IF(G330="","",VLOOKUP(G330,WMS!$E$3:$Q$1104,7,FALSE))</f>
        <v>6</v>
      </c>
      <c r="I330" s="18">
        <f>IF(G330="","",VLOOKUP(G330,WMS!$E$3:$Q$1104,8,FALSE))</f>
        <v>12</v>
      </c>
      <c r="J330" s="18">
        <f>IF(G330="","",VLOOKUP(G330,WMS!$E$3:$Q$1104,13,FALSE))</f>
        <v>0.077</v>
      </c>
      <c r="K330" s="25" t="b">
        <f t="shared" si="57"/>
        <v>1</v>
      </c>
      <c r="L330" s="7">
        <v>1</v>
      </c>
      <c r="M330" s="26">
        <f>IF(G330="","",VLOOKUP(G330,WMS!$E$3:$U$1104,7,0)*L330)</f>
        <v>6</v>
      </c>
      <c r="N330" s="27" t="str">
        <f>IF(G330="","",VLOOKUP(G330,WMS!$E$3:$U$1104,17,0))</f>
        <v>A20-304</v>
      </c>
      <c r="O330" s="28">
        <f t="shared" si="58"/>
        <v>12</v>
      </c>
      <c r="P330" s="28">
        <f t="shared" si="59"/>
        <v>0.077</v>
      </c>
      <c r="Q330" s="25" t="str">
        <f>IF(G330="","",VLOOKUP(G330,WMS!$E$3:$G$1104,2,FALSE))</f>
        <v>KAS19010702</v>
      </c>
      <c r="R330" s="25" t="str">
        <f>IF(G330="","",VLOOKUP(G330,WMS!$E$3:$G$1104,3,FALSE))</f>
        <v>KAS1901070204</v>
      </c>
      <c r="S330" s="17" t="str">
        <f>IF(R330="","",VLOOKUP(R330,CUSTOMS!$E$3:$N$1811,2,FALSE))</f>
        <v>3924100000</v>
      </c>
      <c r="T330" s="17" t="str">
        <f>IF(R330="","",VLOOKUP(R330,CUSTOMS!$E$3:$N$1811,3,FALSE))</f>
        <v>塑胶食物盒/C</v>
      </c>
      <c r="U330" s="18">
        <f t="shared" si="60"/>
        <v>11.5</v>
      </c>
      <c r="V330" s="18" t="str">
        <f>IF(R330="","",VLOOKUP(R330,CUSTOMS!$E$3:$N$796,5,FALSE))</f>
        <v>千克</v>
      </c>
      <c r="W330" s="32">
        <f>IF(R330="","",VLOOKUP(R330,CUSTOMS!$E$3:$N$1811,6,FALSE))</f>
        <v>2</v>
      </c>
      <c r="X330" s="32">
        <f t="shared" si="61"/>
        <v>23</v>
      </c>
      <c r="Y330" s="18" t="str">
        <f>IF(R330="","",VLOOKUP(R330,CUSTOMS!$E$3:$N$1811,8,FALSE))</f>
        <v>美元</v>
      </c>
      <c r="Z330" s="18" t="str">
        <f>IF(R330="","",VLOOKUP(R330,CUSTOMS!$E$3:$N$1811,9,FALSE))</f>
        <v>中国</v>
      </c>
      <c r="AA330" s="18" t="str">
        <f>IF(R330="","",VLOOKUP(R330,CUSTOMS!$E$3:$N$1811,10,FALSE))</f>
        <v>美国</v>
      </c>
      <c r="AB330" s="32">
        <f>IF(R330="","",VLOOKUP(G330,WMS!$E$3:$T$1104,15,FALSE))</f>
        <v>1.91666666666667</v>
      </c>
      <c r="AC330" s="32">
        <f t="shared" si="62"/>
        <v>11.5</v>
      </c>
      <c r="AD330" s="32" t="str">
        <f>IF(S330="","",VLOOKUP(S330,海关监管条件!$A$1:$B$3000,2,FALSE))</f>
        <v>A </v>
      </c>
    </row>
    <row r="331" spans="1:30">
      <c r="A331" s="2">
        <v>43649</v>
      </c>
      <c r="B331" s="2">
        <v>43651</v>
      </c>
      <c r="C331" s="2" t="s">
        <v>5015</v>
      </c>
      <c r="D331" s="19" t="s">
        <v>367</v>
      </c>
      <c r="E331" s="19" t="s">
        <v>3404</v>
      </c>
      <c r="F331" s="19">
        <v>42609339</v>
      </c>
      <c r="G331" s="17" t="str">
        <f t="shared" si="56"/>
        <v>KG-ARI-1812-00048-00952/42609339</v>
      </c>
      <c r="H331" s="18">
        <f>IF(G331="","",VLOOKUP(G331,WMS!$E$3:$Q$1104,7,FALSE))</f>
        <v>12</v>
      </c>
      <c r="I331" s="18">
        <f>IF(G331="","",VLOOKUP(G331,WMS!$E$3:$Q$1104,8,FALSE))</f>
        <v>6</v>
      </c>
      <c r="J331" s="18">
        <f>IF(G331="","",VLOOKUP(G331,WMS!$E$3:$Q$1104,13,FALSE))</f>
        <v>0.025</v>
      </c>
      <c r="K331" s="25" t="b">
        <f t="shared" si="57"/>
        <v>1</v>
      </c>
      <c r="L331" s="7">
        <v>1</v>
      </c>
      <c r="M331" s="26">
        <f>IF(G331="","",VLOOKUP(G331,WMS!$E$3:$U$1104,7,0)*L331)</f>
        <v>12</v>
      </c>
      <c r="N331" s="27" t="str">
        <f>IF(G331="","",VLOOKUP(G331,WMS!$E$3:$U$1104,17,0))</f>
        <v>A40-203</v>
      </c>
      <c r="O331" s="28">
        <f t="shared" si="58"/>
        <v>6</v>
      </c>
      <c r="P331" s="28">
        <f t="shared" si="59"/>
        <v>0.025</v>
      </c>
      <c r="Q331" s="25" t="str">
        <f>IF(G331="","",VLOOKUP(G331,WMS!$E$3:$G$1104,2,FALSE))</f>
        <v>KAS18120601</v>
      </c>
      <c r="R331" s="25" t="str">
        <f>IF(G331="","",VLOOKUP(G331,WMS!$E$3:$G$1104,3,FALSE))</f>
        <v>KAS1812060101</v>
      </c>
      <c r="S331" s="17" t="str">
        <f>IF(R331="","",VLOOKUP(R331,CUSTOMS!$E$3:$N$1811,2,FALSE))</f>
        <v>9505900000</v>
      </c>
      <c r="T331" s="17" t="str">
        <f>IF(R331="","",VLOOKUP(R331,CUSTOMS!$E$3:$N$1811,3,FALSE))</f>
        <v>节日用品:雨丝帘挂饰</v>
      </c>
      <c r="U331" s="18">
        <f t="shared" si="60"/>
        <v>5.5</v>
      </c>
      <c r="V331" s="18" t="str">
        <f>IF(R331="","",VLOOKUP(R331,CUSTOMS!$E$3:$N$796,5,FALSE))</f>
        <v>千克</v>
      </c>
      <c r="W331" s="32">
        <f>IF(R331="","",VLOOKUP(R331,CUSTOMS!$E$3:$N$1811,6,FALSE))</f>
        <v>5.5</v>
      </c>
      <c r="X331" s="32">
        <f t="shared" si="61"/>
        <v>30.25</v>
      </c>
      <c r="Y331" s="18" t="str">
        <f>IF(R331="","",VLOOKUP(R331,CUSTOMS!$E$3:$N$1811,8,FALSE))</f>
        <v>美元</v>
      </c>
      <c r="Z331" s="18" t="str">
        <f>IF(R331="","",VLOOKUP(R331,CUSTOMS!$E$3:$N$1811,9,FALSE))</f>
        <v>中国</v>
      </c>
      <c r="AA331" s="18" t="str">
        <f>IF(R331="","",VLOOKUP(R331,CUSTOMS!$E$3:$N$1811,10,FALSE))</f>
        <v>美国</v>
      </c>
      <c r="AB331" s="32">
        <f>IF(R331="","",VLOOKUP(G331,WMS!$E$3:$T$1104,15,FALSE))</f>
        <v>0.458333333333333</v>
      </c>
      <c r="AC331" s="32">
        <f t="shared" si="62"/>
        <v>5.5</v>
      </c>
      <c r="AD331" s="32" t="str">
        <f>IF(S331="","",VLOOKUP(S331,海关监管条件!$A$1:$B$3000,2,FALSE))</f>
        <v>无 </v>
      </c>
    </row>
    <row r="332" spans="1:30">
      <c r="A332" s="2">
        <v>43649</v>
      </c>
      <c r="B332" s="2">
        <v>43651</v>
      </c>
      <c r="C332" s="2" t="s">
        <v>5015</v>
      </c>
      <c r="D332" s="19" t="s">
        <v>715</v>
      </c>
      <c r="E332" s="19" t="s">
        <v>3692</v>
      </c>
      <c r="F332" s="19">
        <v>41168356</v>
      </c>
      <c r="G332" s="17" t="str">
        <f t="shared" si="56"/>
        <v>KG-ARI-1812-00048-00978/41168356</v>
      </c>
      <c r="H332" s="18">
        <f>IF(G332="","",VLOOKUP(G332,WMS!$E$3:$Q$1104,7,FALSE))</f>
        <v>24</v>
      </c>
      <c r="I332" s="18">
        <f>IF(G332="","",VLOOKUP(G332,WMS!$E$3:$Q$1104,8,FALSE))</f>
        <v>2.4</v>
      </c>
      <c r="J332" s="18">
        <f>IF(G332="","",VLOOKUP(G332,WMS!$E$3:$Q$1104,13,FALSE))</f>
        <v>0.017</v>
      </c>
      <c r="K332" s="25" t="b">
        <f t="shared" si="57"/>
        <v>1</v>
      </c>
      <c r="L332" s="7">
        <v>10</v>
      </c>
      <c r="M332" s="26">
        <f>IF(G332="","",VLOOKUP(G332,WMS!$E$3:$U$1104,7,0)*L332)</f>
        <v>240</v>
      </c>
      <c r="N332" s="27" t="str">
        <f>IF(G332="","",VLOOKUP(G332,WMS!$E$3:$U$1104,17,0))</f>
        <v>A06-202</v>
      </c>
      <c r="O332" s="28">
        <f t="shared" si="58"/>
        <v>24</v>
      </c>
      <c r="P332" s="28">
        <f t="shared" si="59"/>
        <v>0.17</v>
      </c>
      <c r="Q332" s="25" t="str">
        <f>IF(G332="","",VLOOKUP(G332,WMS!$E$3:$G$1104,2,FALSE))</f>
        <v>KAS19011002</v>
      </c>
      <c r="R332" s="25" t="str">
        <f>IF(G332="","",VLOOKUP(G332,WMS!$E$3:$G$1104,3,FALSE))</f>
        <v>KAS1901100215</v>
      </c>
      <c r="S332" s="17" t="str">
        <f>IF(R332="","",VLOOKUP(R332,CUSTOMS!$E$3:$N$1811,2,FALSE))</f>
        <v>3924100000</v>
      </c>
      <c r="T332" s="17" t="str">
        <f>IF(R332="","",VLOOKUP(R332,CUSTOMS!$E$3:$N$1811,3,FALSE))</f>
        <v>塑料食物夹</v>
      </c>
      <c r="U332" s="18">
        <f t="shared" si="60"/>
        <v>240</v>
      </c>
      <c r="V332" s="18" t="str">
        <f>IF(R332="","",VLOOKUP(R332,CUSTOMS!$E$3:$N$796,5,FALSE))</f>
        <v>个</v>
      </c>
      <c r="W332" s="32">
        <f>IF(R332="","",VLOOKUP(R332,CUSTOMS!$E$3:$N$1811,6,FALSE))</f>
        <v>0.5</v>
      </c>
      <c r="X332" s="32">
        <f t="shared" si="61"/>
        <v>120</v>
      </c>
      <c r="Y332" s="18" t="str">
        <f>IF(R332="","",VLOOKUP(R332,CUSTOMS!$E$3:$N$1811,8,FALSE))</f>
        <v>美元</v>
      </c>
      <c r="Z332" s="18" t="str">
        <f>IF(R332="","",VLOOKUP(R332,CUSTOMS!$E$3:$N$1811,9,FALSE))</f>
        <v>中国</v>
      </c>
      <c r="AA332" s="18" t="str">
        <f>IF(R332="","",VLOOKUP(R332,CUSTOMS!$E$3:$N$1811,10,FALSE))</f>
        <v>美国</v>
      </c>
      <c r="AB332" s="32">
        <f>IF(R332="","",VLOOKUP(G332,WMS!$E$3:$T$1104,15,FALSE))</f>
        <v>0.0833333333333333</v>
      </c>
      <c r="AC332" s="32">
        <f t="shared" si="62"/>
        <v>20</v>
      </c>
      <c r="AD332" s="32" t="str">
        <f>IF(S332="","",VLOOKUP(S332,海关监管条件!$A$1:$B$3000,2,FALSE))</f>
        <v>A </v>
      </c>
    </row>
    <row r="333" spans="1:30">
      <c r="A333" s="2">
        <v>43649</v>
      </c>
      <c r="B333" s="2">
        <v>43651</v>
      </c>
      <c r="C333" s="2" t="s">
        <v>5015</v>
      </c>
      <c r="D333" s="19" t="s">
        <v>776</v>
      </c>
      <c r="E333" s="19" t="s">
        <v>3735</v>
      </c>
      <c r="F333" s="19">
        <v>41904558</v>
      </c>
      <c r="G333" s="17" t="str">
        <f t="shared" si="56"/>
        <v>KG-ARI-1812-00048-00996/41904558</v>
      </c>
      <c r="H333" s="18">
        <f>IF(G333="","",VLOOKUP(G333,WMS!$E$3:$Q$1104,7,FALSE))</f>
        <v>6</v>
      </c>
      <c r="I333" s="18">
        <f>IF(G333="","",VLOOKUP(G333,WMS!$E$3:$Q$1104,8,FALSE))</f>
        <v>7.1</v>
      </c>
      <c r="J333" s="18">
        <f>IF(G333="","",VLOOKUP(G333,WMS!$E$3:$Q$1104,13,FALSE))</f>
        <v>0.027</v>
      </c>
      <c r="K333" s="25" t="b">
        <f t="shared" si="57"/>
        <v>1</v>
      </c>
      <c r="L333" s="7">
        <v>11</v>
      </c>
      <c r="M333" s="26">
        <f>IF(G333="","",VLOOKUP(G333,WMS!$E$3:$U$1104,7,0)*L333)</f>
        <v>66</v>
      </c>
      <c r="N333" s="27" t="str">
        <f>IF(G333="","",VLOOKUP(G333,WMS!$E$3:$U$1104,17,0))</f>
        <v>A25-202</v>
      </c>
      <c r="O333" s="28">
        <f t="shared" si="58"/>
        <v>78.1</v>
      </c>
      <c r="P333" s="28">
        <f t="shared" si="59"/>
        <v>0.297</v>
      </c>
      <c r="Q333" s="25" t="str">
        <f>IF(G333="","",VLOOKUP(G333,WMS!$E$3:$G$1104,2,FALSE))</f>
        <v>KAS19011806</v>
      </c>
      <c r="R333" s="25" t="str">
        <f>IF(G333="","",VLOOKUP(G333,WMS!$E$3:$G$1104,3,FALSE))</f>
        <v>KAS1901180601</v>
      </c>
      <c r="S333" s="17" t="str">
        <f>IF(R333="","",VLOOKUP(R333,CUSTOMS!$E$3:$N$1811,2,FALSE))</f>
        <v>8215200000</v>
      </c>
      <c r="T333" s="17" t="str">
        <f>IF(R333="","",VLOOKUP(R333,CUSTOMS!$E$3:$N$1811,3,FALSE))</f>
        <v>餐厨用具</v>
      </c>
      <c r="U333" s="18">
        <f t="shared" si="60"/>
        <v>66</v>
      </c>
      <c r="V333" s="18" t="str">
        <f>IF(R333="","",VLOOKUP(R333,CUSTOMS!$E$3:$N$796,5,FALSE))</f>
        <v>套</v>
      </c>
      <c r="W333" s="32">
        <f>IF(R333="","",VLOOKUP(R333,CUSTOMS!$E$3:$N$1811,6,FALSE))</f>
        <v>0.43</v>
      </c>
      <c r="X333" s="32">
        <f t="shared" si="61"/>
        <v>28.38</v>
      </c>
      <c r="Y333" s="18" t="str">
        <f>IF(R333="","",VLOOKUP(R333,CUSTOMS!$E$3:$N$1811,8,FALSE))</f>
        <v>美元</v>
      </c>
      <c r="Z333" s="18" t="str">
        <f>IF(R333="","",VLOOKUP(R333,CUSTOMS!$E$3:$N$1811,9,FALSE))</f>
        <v>中国</v>
      </c>
      <c r="AA333" s="18" t="str">
        <f>IF(R333="","",VLOOKUP(R333,CUSTOMS!$E$3:$N$1811,10,FALSE))</f>
        <v>美国</v>
      </c>
      <c r="AB333" s="32">
        <f>IF(R333="","",VLOOKUP(G333,WMS!$E$3:$T$1104,15,FALSE))</f>
        <v>1.09166666666667</v>
      </c>
      <c r="AC333" s="32">
        <f t="shared" si="62"/>
        <v>72.0500000000002</v>
      </c>
      <c r="AD333" s="32" t="str">
        <f>IF(S333="","",VLOOKUP(S333,海关监管条件!$A$1:$B$3000,2,FALSE))</f>
        <v>A </v>
      </c>
    </row>
    <row r="334" spans="1:30">
      <c r="A334" s="2">
        <v>43649</v>
      </c>
      <c r="B334" s="2">
        <v>43651</v>
      </c>
      <c r="C334" s="2" t="s">
        <v>5015</v>
      </c>
      <c r="D334" s="3" t="s">
        <v>590</v>
      </c>
      <c r="E334" s="3" t="s">
        <v>3642</v>
      </c>
      <c r="F334" s="3" t="s">
        <v>3643</v>
      </c>
      <c r="G334" s="17" t="str">
        <f t="shared" si="56"/>
        <v>KG-ARI-1812-00048-01339/42569336</v>
      </c>
      <c r="H334" s="18">
        <f>IF(G334="","",VLOOKUP(G334,WMS!$E$3:$Q$1104,7,FALSE))</f>
        <v>6</v>
      </c>
      <c r="I334" s="18">
        <f>IF(G334="","",VLOOKUP(G334,WMS!$E$3:$Q$1104,8,FALSE))</f>
        <v>7.95</v>
      </c>
      <c r="J334" s="18">
        <f>IF(G334="","",VLOOKUP(G334,WMS!$E$3:$Q$1104,13,FALSE))</f>
        <v>0.028</v>
      </c>
      <c r="K334" s="25" t="b">
        <f t="shared" si="57"/>
        <v>1</v>
      </c>
      <c r="L334" s="7">
        <v>3</v>
      </c>
      <c r="M334" s="26">
        <f>IF(G334="","",VLOOKUP(G334,WMS!$E$3:$U$1104,7,0)*L334)</f>
        <v>18</v>
      </c>
      <c r="N334" s="27" t="str">
        <f>IF(G334="","",VLOOKUP(G334,WMS!$E$3:$U$1104,17,0))</f>
        <v>A16-203</v>
      </c>
      <c r="O334" s="28">
        <f t="shared" si="58"/>
        <v>23.85</v>
      </c>
      <c r="P334" s="28">
        <f t="shared" si="59"/>
        <v>0.084</v>
      </c>
      <c r="Q334" s="25" t="str">
        <f>IF(G334="","",VLOOKUP(G334,WMS!$E$3:$G$1104,2,FALSE))</f>
        <v>KAS18121703</v>
      </c>
      <c r="R334" s="25" t="str">
        <f>IF(G334="","",VLOOKUP(G334,WMS!$E$3:$G$1104,3,FALSE))</f>
        <v>KAS1812170303</v>
      </c>
      <c r="S334" s="17" t="str">
        <f>IF(R334="","",VLOOKUP(R334,CUSTOMS!$E$3:$N$1811,2,FALSE))</f>
        <v>6911101900</v>
      </c>
      <c r="T334" s="17" t="str">
        <f>IF(R334="","",VLOOKUP(R334,CUSTOMS!$E$3:$N$1811,3,FALSE))</f>
        <v>日用瓷：350ml 杯</v>
      </c>
      <c r="U334" s="18">
        <f t="shared" si="60"/>
        <v>22.8000000000001</v>
      </c>
      <c r="V334" s="18" t="str">
        <f>IF(R334="","",VLOOKUP(R334,CUSTOMS!$E$3:$N$796,5,FALSE))</f>
        <v>千克</v>
      </c>
      <c r="W334" s="32">
        <f>IF(R334="","",VLOOKUP(R334,CUSTOMS!$E$3:$N$1811,6,FALSE))</f>
        <v>0.8</v>
      </c>
      <c r="X334" s="32">
        <f t="shared" si="61"/>
        <v>18.24</v>
      </c>
      <c r="Y334" s="18" t="str">
        <f>IF(R334="","",VLOOKUP(R334,CUSTOMS!$E$3:$N$1811,8,FALSE))</f>
        <v>美元</v>
      </c>
      <c r="Z334" s="18" t="str">
        <f>IF(R334="","",VLOOKUP(R334,CUSTOMS!$E$3:$N$1811,9,FALSE))</f>
        <v>中国</v>
      </c>
      <c r="AA334" s="18" t="str">
        <f>IF(R334="","",VLOOKUP(R334,CUSTOMS!$E$3:$N$1811,10,FALSE))</f>
        <v>美国</v>
      </c>
      <c r="AB334" s="32">
        <f>IF(R334="","",VLOOKUP(G334,WMS!$E$3:$T$1104,15,FALSE))</f>
        <v>1.26666666666667</v>
      </c>
      <c r="AC334" s="32">
        <f t="shared" si="62"/>
        <v>22.8000000000001</v>
      </c>
      <c r="AD334" s="32" t="str">
        <f>IF(S334="","",VLOOKUP(S334,海关监管条件!$A$1:$B$3000,2,FALSE))</f>
        <v>A</v>
      </c>
    </row>
    <row r="335" spans="1:30">
      <c r="A335" s="2">
        <v>43649</v>
      </c>
      <c r="B335" s="2">
        <v>43651</v>
      </c>
      <c r="C335" s="2" t="s">
        <v>5015</v>
      </c>
      <c r="D335" s="3" t="s">
        <v>660</v>
      </c>
      <c r="E335" s="3" t="s">
        <v>3683</v>
      </c>
      <c r="F335" s="3" t="s">
        <v>5025</v>
      </c>
      <c r="G335" s="17" t="str">
        <f t="shared" si="56"/>
        <v>KG-ARI-1901-00066-01568/41401576</v>
      </c>
      <c r="H335" s="18">
        <f>IF(G335="","",VLOOKUP(G335,WMS!$E$3:$Q$1104,7,FALSE))</f>
        <v>12</v>
      </c>
      <c r="I335" s="18">
        <f>IF(G335="","",VLOOKUP(G335,WMS!$E$3:$Q$1104,8,FALSE))</f>
        <v>2.25</v>
      </c>
      <c r="J335" s="18">
        <f>IF(G335="","",VLOOKUP(G335,WMS!$E$3:$Q$1104,13,FALSE))</f>
        <v>0.044</v>
      </c>
      <c r="K335" s="25" t="b">
        <f t="shared" si="57"/>
        <v>1</v>
      </c>
      <c r="L335" s="7">
        <v>3</v>
      </c>
      <c r="M335" s="26">
        <f>IF(G335="","",VLOOKUP(G335,WMS!$E$3:$U$1104,7,0)*L335)</f>
        <v>36</v>
      </c>
      <c r="N335" s="27" t="str">
        <f>IF(G335="","",VLOOKUP(G335,WMS!$E$3:$U$1104,17,0))</f>
        <v>A07-203</v>
      </c>
      <c r="O335" s="28">
        <f t="shared" si="58"/>
        <v>6.75</v>
      </c>
      <c r="P335" s="28">
        <f t="shared" si="59"/>
        <v>0.132</v>
      </c>
      <c r="Q335" s="25" t="str">
        <f>IF(G335="","",VLOOKUP(G335,WMS!$E$3:$G$1104,2,FALSE))</f>
        <v>KAS19010703</v>
      </c>
      <c r="R335" s="25" t="str">
        <f>IF(G335="","",VLOOKUP(G335,WMS!$E$3:$G$1104,3,FALSE))</f>
        <v>KAS1901070302</v>
      </c>
      <c r="S335" s="17" t="str">
        <f>IF(R335="","",VLOOKUP(R335,CUSTOMS!$E$3:$N$1811,2,FALSE))</f>
        <v>3924100000</v>
      </c>
      <c r="T335" s="17" t="str">
        <f>IF(R335="","",VLOOKUP(R335,CUSTOMS!$E$3:$N$1811,3,FALSE))</f>
        <v>塑胶食物盒/C</v>
      </c>
      <c r="U335" s="18">
        <f t="shared" si="60"/>
        <v>5.59090909090908</v>
      </c>
      <c r="V335" s="18" t="str">
        <f>IF(R335="","",VLOOKUP(R335,CUSTOMS!$E$3:$N$796,5,FALSE))</f>
        <v>千克</v>
      </c>
      <c r="W335" s="32">
        <f>IF(R335="","",VLOOKUP(R335,CUSTOMS!$E$3:$N$1811,6,FALSE))</f>
        <v>2</v>
      </c>
      <c r="X335" s="32">
        <f t="shared" si="61"/>
        <v>11.1818181818182</v>
      </c>
      <c r="Y335" s="18" t="str">
        <f>IF(R335="","",VLOOKUP(R335,CUSTOMS!$E$3:$N$1811,8,FALSE))</f>
        <v>美元</v>
      </c>
      <c r="Z335" s="18" t="str">
        <f>IF(R335="","",VLOOKUP(R335,CUSTOMS!$E$3:$N$1811,9,FALSE))</f>
        <v>中国</v>
      </c>
      <c r="AA335" s="18" t="str">
        <f>IF(R335="","",VLOOKUP(R335,CUSTOMS!$E$3:$N$1811,10,FALSE))</f>
        <v>美国</v>
      </c>
      <c r="AB335" s="32">
        <f>IF(R335="","",VLOOKUP(G335,WMS!$E$3:$T$1104,15,FALSE))</f>
        <v>0.15530303030303</v>
      </c>
      <c r="AC335" s="32">
        <f t="shared" si="62"/>
        <v>5.59090909090908</v>
      </c>
      <c r="AD335" s="32" t="str">
        <f>IF(S335="","",VLOOKUP(S335,海关监管条件!$A$1:$B$3000,2,FALSE))</f>
        <v>A </v>
      </c>
    </row>
    <row r="336" spans="1:30">
      <c r="A336" s="2">
        <v>43649</v>
      </c>
      <c r="B336" s="2">
        <v>43651</v>
      </c>
      <c r="C336" s="2" t="s">
        <v>5015</v>
      </c>
      <c r="D336" s="3" t="s">
        <v>907</v>
      </c>
      <c r="E336" s="3" t="s">
        <v>3808</v>
      </c>
      <c r="F336" s="3" t="s">
        <v>4990</v>
      </c>
      <c r="G336" s="17" t="str">
        <f t="shared" si="56"/>
        <v>KG-ARI-1903-00107-02384/41401439</v>
      </c>
      <c r="H336" s="18">
        <f>IF(G336="","",VLOOKUP(G336,WMS!$E$3:$Q$1104,7,FALSE))</f>
        <v>12</v>
      </c>
      <c r="I336" s="18">
        <f>IF(G336="","",VLOOKUP(G336,WMS!$E$3:$Q$1104,8,FALSE))</f>
        <v>3.15</v>
      </c>
      <c r="J336" s="18">
        <f>IF(G336="","",VLOOKUP(G336,WMS!$E$3:$Q$1104,13,FALSE))</f>
        <v>0.034</v>
      </c>
      <c r="K336" s="25" t="b">
        <f t="shared" si="57"/>
        <v>1</v>
      </c>
      <c r="L336" s="7">
        <v>3</v>
      </c>
      <c r="M336" s="26">
        <f>IF(G336="","",VLOOKUP(G336,WMS!$E$3:$U$1104,7,0)*L336)</f>
        <v>36</v>
      </c>
      <c r="N336" s="27" t="str">
        <f>IF(G336="","",VLOOKUP(G336,WMS!$E$3:$U$1104,17,0))</f>
        <v>A25-102</v>
      </c>
      <c r="O336" s="28">
        <f t="shared" si="58"/>
        <v>9.45</v>
      </c>
      <c r="P336" s="28">
        <f t="shared" si="59"/>
        <v>0.102</v>
      </c>
      <c r="Q336" s="25" t="str">
        <f>IF(G336="","",VLOOKUP(G336,WMS!$E$3:$G$1104,2,FALSE))</f>
        <v>KAS19031802</v>
      </c>
      <c r="R336" s="25" t="str">
        <f>IF(G336="","",VLOOKUP(G336,WMS!$E$3:$G$1104,3,FALSE))</f>
        <v>KAS1903180202</v>
      </c>
      <c r="S336" s="17" t="str">
        <f>IF(R336="","",VLOOKUP(R336,CUSTOMS!$E$3:$N$1811,2,FALSE))</f>
        <v>3924100000</v>
      </c>
      <c r="T336" s="17" t="str">
        <f>IF(R336="","",VLOOKUP(R336,CUSTOMS!$E$3:$N$1811,3,FALSE))</f>
        <v>塑胶食物盒/C</v>
      </c>
      <c r="U336" s="18">
        <f t="shared" si="60"/>
        <v>8.4375</v>
      </c>
      <c r="V336" s="18" t="str">
        <f>IF(R336="","",VLOOKUP(R336,CUSTOMS!$E$3:$N$796,5,FALSE))</f>
        <v>千克</v>
      </c>
      <c r="W336" s="32">
        <f>IF(R336="","",VLOOKUP(R336,CUSTOMS!$E$3:$N$1811,6,FALSE))</f>
        <v>2</v>
      </c>
      <c r="X336" s="32">
        <f t="shared" si="61"/>
        <v>16.875</v>
      </c>
      <c r="Y336" s="18" t="str">
        <f>IF(R336="","",VLOOKUP(R336,CUSTOMS!$E$3:$N$1811,8,FALSE))</f>
        <v>美元</v>
      </c>
      <c r="Z336" s="18" t="str">
        <f>IF(R336="","",VLOOKUP(R336,CUSTOMS!$E$3:$N$1811,9,FALSE))</f>
        <v>中国</v>
      </c>
      <c r="AA336" s="18" t="str">
        <f>IF(R336="","",VLOOKUP(R336,CUSTOMS!$E$3:$N$1811,10,FALSE))</f>
        <v>美国</v>
      </c>
      <c r="AB336" s="32">
        <f>IF(R336="","",VLOOKUP(G336,WMS!$E$3:$T$1104,15,FALSE))</f>
        <v>0.234375</v>
      </c>
      <c r="AC336" s="32">
        <f t="shared" si="62"/>
        <v>8.4375</v>
      </c>
      <c r="AD336" s="32" t="str">
        <f>IF(S336="","",VLOOKUP(S336,海关监管条件!$A$1:$B$3000,2,FALSE))</f>
        <v>A </v>
      </c>
    </row>
    <row r="337" spans="1:30">
      <c r="A337" s="2">
        <v>43649</v>
      </c>
      <c r="B337" s="2">
        <v>43651</v>
      </c>
      <c r="C337" s="2" t="s">
        <v>5015</v>
      </c>
      <c r="D337" s="3" t="s">
        <v>907</v>
      </c>
      <c r="E337" s="3" t="s">
        <v>3808</v>
      </c>
      <c r="F337" s="3" t="s">
        <v>5026</v>
      </c>
      <c r="G337" s="17" t="str">
        <f t="shared" si="56"/>
        <v>KG-ARI-1903-00107-02384/41401521</v>
      </c>
      <c r="H337" s="18">
        <f>IF(G337="","",VLOOKUP(G337,WMS!$E$3:$Q$1104,7,FALSE))</f>
        <v>12</v>
      </c>
      <c r="I337" s="18">
        <f>IF(G337="","",VLOOKUP(G337,WMS!$E$3:$Q$1104,8,FALSE))</f>
        <v>1.85</v>
      </c>
      <c r="J337" s="18">
        <f>IF(G337="","",VLOOKUP(G337,WMS!$E$3:$Q$1104,13,FALSE))</f>
        <v>0.03</v>
      </c>
      <c r="K337" s="25" t="b">
        <f t="shared" si="57"/>
        <v>1</v>
      </c>
      <c r="L337" s="7">
        <v>2</v>
      </c>
      <c r="M337" s="26">
        <f>IF(G337="","",VLOOKUP(G337,WMS!$E$3:$U$1104,7,0)*L337)</f>
        <v>24</v>
      </c>
      <c r="N337" s="27" t="str">
        <f>IF(G337="","",VLOOKUP(G337,WMS!$E$3:$U$1104,17,0))</f>
        <v>A25-102</v>
      </c>
      <c r="O337" s="28">
        <f t="shared" si="58"/>
        <v>3.7</v>
      </c>
      <c r="P337" s="28">
        <f t="shared" si="59"/>
        <v>0.06</v>
      </c>
      <c r="Q337" s="25" t="str">
        <f>IF(G337="","",VLOOKUP(G337,WMS!$E$3:$G$1104,2,FALSE))</f>
        <v>KAS19031802</v>
      </c>
      <c r="R337" s="25" t="str">
        <f>IF(G337="","",VLOOKUP(G337,WMS!$E$3:$G$1104,3,FALSE))</f>
        <v>KAS1903180202</v>
      </c>
      <c r="S337" s="17" t="str">
        <f>IF(R337="","",VLOOKUP(R337,CUSTOMS!$E$3:$N$1811,2,FALSE))</f>
        <v>3924100000</v>
      </c>
      <c r="T337" s="17" t="str">
        <f>IF(R337="","",VLOOKUP(R337,CUSTOMS!$E$3:$N$1811,3,FALSE))</f>
        <v>塑胶食物盒/C</v>
      </c>
      <c r="U337" s="18">
        <f t="shared" si="60"/>
        <v>2.92307692307693</v>
      </c>
      <c r="V337" s="18" t="str">
        <f>IF(R337="","",VLOOKUP(R337,CUSTOMS!$E$3:$N$796,5,FALSE))</f>
        <v>千克</v>
      </c>
      <c r="W337" s="32">
        <f>IF(R337="","",VLOOKUP(R337,CUSTOMS!$E$3:$N$1811,6,FALSE))</f>
        <v>2</v>
      </c>
      <c r="X337" s="32">
        <f t="shared" si="61"/>
        <v>5.84615384615386</v>
      </c>
      <c r="Y337" s="18" t="str">
        <f>IF(R337="","",VLOOKUP(R337,CUSTOMS!$E$3:$N$1811,8,FALSE))</f>
        <v>美元</v>
      </c>
      <c r="Z337" s="18" t="str">
        <f>IF(R337="","",VLOOKUP(R337,CUSTOMS!$E$3:$N$1811,9,FALSE))</f>
        <v>中国</v>
      </c>
      <c r="AA337" s="18" t="str">
        <f>IF(R337="","",VLOOKUP(R337,CUSTOMS!$E$3:$N$1811,10,FALSE))</f>
        <v>美国</v>
      </c>
      <c r="AB337" s="32">
        <f>IF(R337="","",VLOOKUP(G337,WMS!$E$3:$T$1104,15,FALSE))</f>
        <v>0.121794871794872</v>
      </c>
      <c r="AC337" s="32">
        <f t="shared" si="62"/>
        <v>2.92307692307693</v>
      </c>
      <c r="AD337" s="32" t="str">
        <f>IF(S337="","",VLOOKUP(S337,海关监管条件!$A$1:$B$3000,2,FALSE))</f>
        <v>A </v>
      </c>
    </row>
    <row r="338" spans="1:30">
      <c r="A338" s="2">
        <v>43649</v>
      </c>
      <c r="B338" s="2">
        <v>43651</v>
      </c>
      <c r="C338" s="2" t="s">
        <v>5015</v>
      </c>
      <c r="D338" s="3" t="s">
        <v>907</v>
      </c>
      <c r="E338" s="3" t="s">
        <v>3808</v>
      </c>
      <c r="F338" s="3" t="s">
        <v>5027</v>
      </c>
      <c r="G338" s="17" t="str">
        <f t="shared" si="56"/>
        <v>KG-ARI-1903-00107-02384/42620167</v>
      </c>
      <c r="H338" s="18">
        <f>IF(G338="","",VLOOKUP(G338,WMS!$E$3:$Q$1104,7,FALSE))</f>
        <v>6</v>
      </c>
      <c r="I338" s="18">
        <f>IF(G338="","",VLOOKUP(G338,WMS!$E$3:$Q$1104,8,FALSE))</f>
        <v>7.4</v>
      </c>
      <c r="J338" s="18">
        <f>IF(G338="","",VLOOKUP(G338,WMS!$E$3:$Q$1104,13,FALSE))</f>
        <v>0.091</v>
      </c>
      <c r="K338" s="25" t="b">
        <f t="shared" si="57"/>
        <v>1</v>
      </c>
      <c r="L338" s="7">
        <v>5</v>
      </c>
      <c r="M338" s="26">
        <f>IF(G338="","",VLOOKUP(G338,WMS!$E$3:$U$1104,7,0)*L338)</f>
        <v>30</v>
      </c>
      <c r="N338" s="27" t="str">
        <f>IF(G338="","",VLOOKUP(G338,WMS!$E$3:$U$1104,17,0))</f>
        <v>A44-203</v>
      </c>
      <c r="O338" s="28">
        <f t="shared" si="58"/>
        <v>37</v>
      </c>
      <c r="P338" s="28">
        <f t="shared" si="59"/>
        <v>0.455</v>
      </c>
      <c r="Q338" s="25" t="str">
        <f>IF(G338="","",VLOOKUP(G338,WMS!$E$3:$G$1104,2,FALSE))</f>
        <v>KAS19031802</v>
      </c>
      <c r="R338" s="25" t="str">
        <f>IF(G338="","",VLOOKUP(G338,WMS!$E$3:$G$1104,3,FALSE))</f>
        <v>KAS1903180203</v>
      </c>
      <c r="S338" s="17" t="str">
        <f>IF(R338="","",VLOOKUP(R338,CUSTOMS!$E$3:$N$1811,2,FALSE))</f>
        <v>3924900000</v>
      </c>
      <c r="T338" s="17" t="str">
        <f>IF(R338="","",VLOOKUP(R338,CUSTOMS!$E$3:$N$1811,3,FALSE))</f>
        <v>塑胶垃圾桶</v>
      </c>
      <c r="U338" s="18">
        <f t="shared" si="60"/>
        <v>35.0000000000001</v>
      </c>
      <c r="V338" s="18" t="str">
        <f>IF(R338="","",VLOOKUP(R338,CUSTOMS!$E$3:$N$796,5,FALSE))</f>
        <v>千克</v>
      </c>
      <c r="W338" s="32">
        <f>IF(R338="","",VLOOKUP(R338,CUSTOMS!$E$3:$N$1811,6,FALSE))</f>
        <v>2</v>
      </c>
      <c r="X338" s="32">
        <f t="shared" si="61"/>
        <v>70.0000000000002</v>
      </c>
      <c r="Y338" s="18" t="str">
        <f>IF(R338="","",VLOOKUP(R338,CUSTOMS!$E$3:$N$1811,8,FALSE))</f>
        <v>美元</v>
      </c>
      <c r="Z338" s="18" t="str">
        <f>IF(R338="","",VLOOKUP(R338,CUSTOMS!$E$3:$N$1811,9,FALSE))</f>
        <v>中国</v>
      </c>
      <c r="AA338" s="18" t="str">
        <f>IF(R338="","",VLOOKUP(R338,CUSTOMS!$E$3:$N$1811,10,FALSE))</f>
        <v>美国</v>
      </c>
      <c r="AB338" s="32">
        <f>IF(R338="","",VLOOKUP(G338,WMS!$E$3:$T$1104,15,FALSE))</f>
        <v>1.16666666666667</v>
      </c>
      <c r="AC338" s="32">
        <f t="shared" si="62"/>
        <v>35.0000000000001</v>
      </c>
      <c r="AD338" s="32" t="str">
        <f>IF(S338="","",VLOOKUP(S338,海关监管条件!$A$1:$B$3000,2,FALSE))</f>
        <v>A </v>
      </c>
    </row>
    <row r="339" spans="1:30">
      <c r="A339" s="2">
        <v>43649</v>
      </c>
      <c r="B339" s="2">
        <v>43651</v>
      </c>
      <c r="C339" s="2" t="s">
        <v>5015</v>
      </c>
      <c r="D339" s="3" t="s">
        <v>933</v>
      </c>
      <c r="E339" s="3" t="s">
        <v>3818</v>
      </c>
      <c r="F339" s="3" t="s">
        <v>5028</v>
      </c>
      <c r="G339" s="17" t="str">
        <f t="shared" ref="G339:G358" si="63">IF(F339="","",E339&amp;"/"&amp;F339)</f>
        <v>KG-ARI-1903-00107-02529/30035157</v>
      </c>
      <c r="H339" s="18">
        <f>IF(G339="","",VLOOKUP(G339,WMS!$E$3:$Q$1104,7,FALSE))</f>
        <v>6</v>
      </c>
      <c r="I339" s="18">
        <f>IF(G339="","",VLOOKUP(G339,WMS!$E$3:$Q$1104,8,FALSE))</f>
        <v>5.5</v>
      </c>
      <c r="J339" s="18">
        <f>IF(G339="","",VLOOKUP(G339,WMS!$E$3:$Q$1104,13,FALSE))</f>
        <v>0.027</v>
      </c>
      <c r="K339" s="25" t="b">
        <f t="shared" ref="K339:K358" si="64">IF(M339="","",EXACT(H339,M339/L339))</f>
        <v>1</v>
      </c>
      <c r="L339" s="7">
        <v>1</v>
      </c>
      <c r="M339" s="26">
        <f>IF(G339="","",VLOOKUP(G339,WMS!$E$3:$U$1104,7,0)*L339)</f>
        <v>6</v>
      </c>
      <c r="N339" s="27" t="str">
        <f>IF(G339="","",VLOOKUP(G339,WMS!$E$3:$U$1104,17,0))</f>
        <v>A25-301</v>
      </c>
      <c r="O339" s="28">
        <f t="shared" ref="O339:O358" si="65">IF(L339="","",I339*L339)</f>
        <v>5.5</v>
      </c>
      <c r="P339" s="28">
        <f t="shared" ref="P339:P358" si="66">IF(L339="","",J339*L339)</f>
        <v>0.027</v>
      </c>
      <c r="Q339" s="25" t="str">
        <f>IF(G339="","",VLOOKUP(G339,WMS!$E$3:$G$1104,2,FALSE))</f>
        <v>KAS19032101</v>
      </c>
      <c r="R339" s="25" t="str">
        <f>IF(G339="","",VLOOKUP(G339,WMS!$E$3:$G$1104,3,FALSE))</f>
        <v>KAS1903210110</v>
      </c>
      <c r="S339" s="17" t="str">
        <f>IF(R339="","",VLOOKUP(R339,CUSTOMS!$E$3:$N$1811,2,FALSE))</f>
        <v>7323990000</v>
      </c>
      <c r="T339" s="17" t="str">
        <f>IF(R339="","",VLOOKUP(R339,CUSTOMS!$E$3:$N$1811,3,FALSE))</f>
        <v>铁制碗碟架</v>
      </c>
      <c r="U339" s="18">
        <f t="shared" ref="U339:U358" si="67">IF(V339="","",IF(V339="千克",M339*AB339,M339))</f>
        <v>6</v>
      </c>
      <c r="V339" s="18" t="str">
        <f>IF(R339="","",VLOOKUP(R339,CUSTOMS!$E$3:$N$796,5,FALSE))</f>
        <v>只</v>
      </c>
      <c r="W339" s="32">
        <f>IF(R339="","",VLOOKUP(R339,CUSTOMS!$E$3:$N$1811,6,FALSE))</f>
        <v>1.66</v>
      </c>
      <c r="X339" s="32">
        <f t="shared" ref="X339:X358" si="68">IF(W339="","",U339*W339)</f>
        <v>9.96</v>
      </c>
      <c r="Y339" s="18" t="str">
        <f>IF(R339="","",VLOOKUP(R339,CUSTOMS!$E$3:$N$1811,8,FALSE))</f>
        <v>美元</v>
      </c>
      <c r="Z339" s="18" t="str">
        <f>IF(R339="","",VLOOKUP(R339,CUSTOMS!$E$3:$N$1811,9,FALSE))</f>
        <v>中国</v>
      </c>
      <c r="AA339" s="18" t="str">
        <f>IF(R339="","",VLOOKUP(R339,CUSTOMS!$E$3:$N$1811,10,FALSE))</f>
        <v>美国</v>
      </c>
      <c r="AB339" s="32">
        <f>IF(R339="","",VLOOKUP(G339,WMS!$E$3:$T$1104,15,FALSE))</f>
        <v>0.738333333333333</v>
      </c>
      <c r="AC339" s="32">
        <f t="shared" ref="AC339:AC358" si="69">IF(AB339="","",M339*AB339)</f>
        <v>4.43</v>
      </c>
      <c r="AD339" s="32" t="str">
        <f>IF(S339="","",VLOOKUP(S339,海关监管条件!$A$1:$B$3000,2,FALSE))</f>
        <v>A</v>
      </c>
    </row>
    <row r="340" spans="1:30">
      <c r="A340" s="2">
        <v>43649</v>
      </c>
      <c r="B340" s="2">
        <v>43651</v>
      </c>
      <c r="C340" s="2" t="s">
        <v>5015</v>
      </c>
      <c r="D340" s="3" t="s">
        <v>933</v>
      </c>
      <c r="E340" s="3" t="s">
        <v>3818</v>
      </c>
      <c r="F340" s="3" t="s">
        <v>5029</v>
      </c>
      <c r="G340" s="17" t="str">
        <f t="shared" si="63"/>
        <v>KG-ARI-1903-00107-02529/42488088</v>
      </c>
      <c r="H340" s="18">
        <f>IF(G340="","",VLOOKUP(G340,WMS!$E$3:$Q$1104,7,FALSE))</f>
        <v>1</v>
      </c>
      <c r="I340" s="18">
        <f>IF(G340="","",VLOOKUP(G340,WMS!$E$3:$Q$1104,8,FALSE))</f>
        <v>4.3</v>
      </c>
      <c r="J340" s="18">
        <f>IF(G340="","",VLOOKUP(G340,WMS!$E$3:$Q$1104,13,FALSE))</f>
        <v>0.064</v>
      </c>
      <c r="K340" s="25" t="b">
        <f t="shared" si="64"/>
        <v>1</v>
      </c>
      <c r="L340" s="7">
        <v>19</v>
      </c>
      <c r="M340" s="26">
        <f>IF(G340="","",VLOOKUP(G340,WMS!$E$3:$U$1104,7,0)*L340)</f>
        <v>19</v>
      </c>
      <c r="N340" s="27" t="str">
        <f>IF(G340="","",VLOOKUP(G340,WMS!$E$3:$U$1104,17,0))</f>
        <v>A26-203-103</v>
      </c>
      <c r="O340" s="28">
        <f t="shared" si="65"/>
        <v>81.7</v>
      </c>
      <c r="P340" s="28">
        <f t="shared" si="66"/>
        <v>1.216</v>
      </c>
      <c r="Q340" s="25" t="str">
        <f>IF(G340="","",VLOOKUP(G340,WMS!$E$3:$G$1104,2,FALSE))</f>
        <v>KAS19032103</v>
      </c>
      <c r="R340" s="25" t="str">
        <f>IF(G340="","",VLOOKUP(G340,WMS!$E$3:$G$1104,3,FALSE))</f>
        <v>KAS1903210307</v>
      </c>
      <c r="S340" s="17" t="str">
        <f>IF(R340="","",VLOOKUP(R340,CUSTOMS!$E$3:$N$1811,2,FALSE))</f>
        <v>7323990000</v>
      </c>
      <c r="T340" s="17" t="str">
        <f>IF(R340="","",VLOOKUP(R340,CUSTOMS!$E$3:$N$1811,3,FALSE))</f>
        <v>铁制垃圾桶</v>
      </c>
      <c r="U340" s="18">
        <f t="shared" si="67"/>
        <v>19</v>
      </c>
      <c r="V340" s="18" t="str">
        <f>IF(R340="","",VLOOKUP(R340,CUSTOMS!$E$3:$N$796,5,FALSE))</f>
        <v>只</v>
      </c>
      <c r="W340" s="32">
        <f>IF(R340="","",VLOOKUP(R340,CUSTOMS!$E$3:$N$1811,6,FALSE))</f>
        <v>7.81</v>
      </c>
      <c r="X340" s="32">
        <f t="shared" si="68"/>
        <v>148.39</v>
      </c>
      <c r="Y340" s="18" t="str">
        <f>IF(R340="","",VLOOKUP(R340,CUSTOMS!$E$3:$N$1811,8,FALSE))</f>
        <v>美元</v>
      </c>
      <c r="Z340" s="18" t="str">
        <f>IF(R340="","",VLOOKUP(R340,CUSTOMS!$E$3:$N$1811,9,FALSE))</f>
        <v>中国</v>
      </c>
      <c r="AA340" s="18" t="str">
        <f>IF(R340="","",VLOOKUP(R340,CUSTOMS!$E$3:$N$1811,10,FALSE))</f>
        <v>美国</v>
      </c>
      <c r="AB340" s="32">
        <f>IF(R340="","",VLOOKUP(G340,WMS!$E$3:$T$1104,15,FALSE))</f>
        <v>3.05</v>
      </c>
      <c r="AC340" s="32">
        <f t="shared" si="69"/>
        <v>57.95</v>
      </c>
      <c r="AD340" s="32" t="str">
        <f>IF(S340="","",VLOOKUP(S340,海关监管条件!$A$1:$B$3000,2,FALSE))</f>
        <v>A</v>
      </c>
    </row>
    <row r="341" spans="1:30">
      <c r="A341" s="2">
        <v>43649</v>
      </c>
      <c r="B341" s="2">
        <v>43651</v>
      </c>
      <c r="C341" s="2" t="s">
        <v>5015</v>
      </c>
      <c r="D341" s="3" t="s">
        <v>915</v>
      </c>
      <c r="E341" s="3" t="s">
        <v>3811</v>
      </c>
      <c r="F341" s="3" t="s">
        <v>4996</v>
      </c>
      <c r="G341" s="17" t="str">
        <f t="shared" si="63"/>
        <v>KG-ARI-1903-00107-02577/42611721</v>
      </c>
      <c r="H341" s="18">
        <f>IF(G341="","",VLOOKUP(G341,WMS!$E$3:$Q$1104,7,FALSE))</f>
        <v>12</v>
      </c>
      <c r="I341" s="18">
        <f>IF(G341="","",VLOOKUP(G341,WMS!$E$3:$Q$1104,8,FALSE))</f>
        <v>0.6</v>
      </c>
      <c r="J341" s="18">
        <f>IF(G341="","",VLOOKUP(G341,WMS!$E$3:$Q$1104,13,FALSE))</f>
        <v>0.005</v>
      </c>
      <c r="K341" s="25" t="b">
        <f t="shared" si="64"/>
        <v>1</v>
      </c>
      <c r="L341" s="7">
        <v>3</v>
      </c>
      <c r="M341" s="26">
        <f>IF(G341="","",VLOOKUP(G341,WMS!$E$3:$U$1104,7,0)*L341)</f>
        <v>36</v>
      </c>
      <c r="N341" s="27" t="str">
        <f>IF(G341="","",VLOOKUP(G341,WMS!$E$3:$U$1104,17,0))</f>
        <v>A16-101</v>
      </c>
      <c r="O341" s="28">
        <f t="shared" si="65"/>
        <v>1.8</v>
      </c>
      <c r="P341" s="28">
        <f t="shared" si="66"/>
        <v>0.015</v>
      </c>
      <c r="Q341" s="25" t="str">
        <f>IF(G341="","",VLOOKUP(G341,WMS!$E$3:$G$1104,2,FALSE))</f>
        <v>KAS19031804</v>
      </c>
      <c r="R341" s="25" t="str">
        <f>IF(G341="","",VLOOKUP(G341,WMS!$E$3:$G$1104,3,FALSE))</f>
        <v>KAS1903180402</v>
      </c>
      <c r="S341" s="17" t="str">
        <f>IF(R341="","",VLOOKUP(R341,CUSTOMS!$E$3:$N$1811,2,FALSE))</f>
        <v>3926400000</v>
      </c>
      <c r="T341" s="17" t="str">
        <f>IF(R341="","",VLOOKUP(R341,CUSTOMS!$E$3:$N$1811,3,FALSE))</f>
        <v>彩带</v>
      </c>
      <c r="U341" s="18">
        <f t="shared" si="67"/>
        <v>36</v>
      </c>
      <c r="V341" s="18" t="str">
        <f>IF(R341="","",VLOOKUP(R341,CUSTOMS!$E$3:$N$796,5,FALSE))</f>
        <v>袋</v>
      </c>
      <c r="W341" s="32">
        <f>IF(R341="","",VLOOKUP(R341,CUSTOMS!$E$3:$N$1811,6,FALSE))</f>
        <v>2.93</v>
      </c>
      <c r="X341" s="32">
        <f t="shared" si="68"/>
        <v>105.48</v>
      </c>
      <c r="Y341" s="18" t="str">
        <f>IF(R341="","",VLOOKUP(R341,CUSTOMS!$E$3:$N$1811,8,FALSE))</f>
        <v>港币</v>
      </c>
      <c r="Z341" s="18" t="str">
        <f>IF(R341="","",VLOOKUP(R341,CUSTOMS!$E$3:$N$1811,9,FALSE))</f>
        <v>中国</v>
      </c>
      <c r="AA341" s="18" t="str">
        <f>IF(R341="","",VLOOKUP(R341,CUSTOMS!$E$3:$N$1811,10,FALSE))</f>
        <v>美国</v>
      </c>
      <c r="AB341" s="32">
        <f>IF(R341="","",VLOOKUP(G341,WMS!$E$3:$T$1104,15,FALSE))</f>
        <v>0.0291666666666667</v>
      </c>
      <c r="AC341" s="32">
        <f t="shared" si="69"/>
        <v>1.05</v>
      </c>
      <c r="AD341" s="32" t="str">
        <f>IF(S341="","",VLOOKUP(S341,海关监管条件!$A$1:$B$3000,2,FALSE))</f>
        <v>无</v>
      </c>
    </row>
    <row r="342" spans="1:30">
      <c r="A342" s="2">
        <v>43649</v>
      </c>
      <c r="B342" s="2">
        <v>43651</v>
      </c>
      <c r="C342" s="2" t="s">
        <v>5015</v>
      </c>
      <c r="D342" s="3" t="s">
        <v>1006</v>
      </c>
      <c r="E342" s="3" t="s">
        <v>3864</v>
      </c>
      <c r="F342" s="3" t="s">
        <v>3866</v>
      </c>
      <c r="G342" s="17" t="str">
        <f t="shared" si="63"/>
        <v>KG-ARI-1904-00124-03042/41966396</v>
      </c>
      <c r="H342" s="18">
        <f>IF(G342="","",VLOOKUP(G342,WMS!$E$3:$Q$1104,7,FALSE))</f>
        <v>24</v>
      </c>
      <c r="I342" s="18">
        <f>IF(G342="","",VLOOKUP(G342,WMS!$E$3:$Q$1104,8,FALSE))</f>
        <v>1.45</v>
      </c>
      <c r="J342" s="18">
        <f>IF(G342="","",VLOOKUP(G342,WMS!$E$3:$Q$1104,13,FALSE))</f>
        <v>0.011</v>
      </c>
      <c r="K342" s="25" t="b">
        <f t="shared" si="64"/>
        <v>1</v>
      </c>
      <c r="L342" s="7">
        <v>14</v>
      </c>
      <c r="M342" s="26">
        <f>IF(G342="","",VLOOKUP(G342,WMS!$E$3:$U$1104,7,0)*L342)</f>
        <v>336</v>
      </c>
      <c r="N342" s="27" t="str">
        <f>IF(G342="","",VLOOKUP(G342,WMS!$E$3:$U$1104,17,0))</f>
        <v>A07-103</v>
      </c>
      <c r="O342" s="28">
        <f t="shared" si="65"/>
        <v>20.3</v>
      </c>
      <c r="P342" s="28">
        <f t="shared" si="66"/>
        <v>0.154</v>
      </c>
      <c r="Q342" s="25" t="str">
        <f>IF(G342="","",VLOOKUP(G342,WMS!$E$3:$G$1104,2,FALSE))</f>
        <v>KAS19041610</v>
      </c>
      <c r="R342" s="25" t="str">
        <f>IF(G342="","",VLOOKUP(G342,WMS!$E$3:$G$1104,3,FALSE))</f>
        <v>KAS1904161004</v>
      </c>
      <c r="S342" s="17" t="str">
        <f>IF(R342="","",VLOOKUP(R342,CUSTOMS!$E$3:$N$1811,2,FALSE))</f>
        <v>3924100000</v>
      </c>
      <c r="T342" s="17" t="str">
        <f>IF(R342="","",VLOOKUP(R342,CUSTOMS!$E$3:$N$1811,3,FALSE))</f>
        <v>塑料厨具带彩卡</v>
      </c>
      <c r="U342" s="18">
        <f t="shared" si="67"/>
        <v>336</v>
      </c>
      <c r="V342" s="18" t="str">
        <f>IF(R342="","",VLOOKUP(R342,CUSTOMS!$E$3:$N$796,5,FALSE))</f>
        <v>只</v>
      </c>
      <c r="W342" s="32">
        <f>IF(R342="","",VLOOKUP(R342,CUSTOMS!$E$3:$N$1811,6,FALSE))</f>
        <v>0.66</v>
      </c>
      <c r="X342" s="32">
        <f t="shared" si="68"/>
        <v>221.76</v>
      </c>
      <c r="Y342" s="18" t="str">
        <f>IF(R342="","",VLOOKUP(R342,CUSTOMS!$E$3:$N$1811,8,FALSE))</f>
        <v>美元</v>
      </c>
      <c r="Z342" s="18" t="str">
        <f>IF(R342="","",VLOOKUP(R342,CUSTOMS!$E$3:$N$1811,9,FALSE))</f>
        <v>中国</v>
      </c>
      <c r="AA342" s="18" t="str">
        <f>IF(R342="","",VLOOKUP(R342,CUSTOMS!$E$3:$N$1811,10,FALSE))</f>
        <v>美国</v>
      </c>
      <c r="AB342" s="32">
        <f>IF(R342="","",VLOOKUP(G342,WMS!$E$3:$T$1104,15,FALSE))</f>
        <v>0.0541666666666667</v>
      </c>
      <c r="AC342" s="32">
        <f t="shared" si="69"/>
        <v>18.2</v>
      </c>
      <c r="AD342" s="32" t="str">
        <f>IF(S342="","",VLOOKUP(S342,海关监管条件!$A$1:$B$3000,2,FALSE))</f>
        <v>A </v>
      </c>
    </row>
    <row r="343" spans="1:30">
      <c r="A343" s="2">
        <v>43649</v>
      </c>
      <c r="B343" s="2">
        <v>43651</v>
      </c>
      <c r="C343" s="2" t="s">
        <v>5015</v>
      </c>
      <c r="D343" s="3" t="s">
        <v>1006</v>
      </c>
      <c r="E343" s="3" t="s">
        <v>3864</v>
      </c>
      <c r="F343" s="3" t="s">
        <v>3867</v>
      </c>
      <c r="G343" s="17" t="str">
        <f t="shared" si="63"/>
        <v>KG-ARI-1904-00124-03042/41966402</v>
      </c>
      <c r="H343" s="18">
        <f>IF(G343="","",VLOOKUP(G343,WMS!$E$3:$Q$1104,7,FALSE))</f>
        <v>24</v>
      </c>
      <c r="I343" s="18">
        <f>IF(G343="","",VLOOKUP(G343,WMS!$E$3:$Q$1104,8,FALSE))</f>
        <v>1.7</v>
      </c>
      <c r="J343" s="18">
        <f>IF(G343="","",VLOOKUP(G343,WMS!$E$3:$Q$1104,13,FALSE))</f>
        <v>0.012</v>
      </c>
      <c r="K343" s="25" t="b">
        <f t="shared" si="64"/>
        <v>1</v>
      </c>
      <c r="L343" s="7">
        <v>6</v>
      </c>
      <c r="M343" s="26">
        <f>IF(G343="","",VLOOKUP(G343,WMS!$E$3:$U$1104,7,0)*L343)</f>
        <v>144</v>
      </c>
      <c r="N343" s="27" t="str">
        <f>IF(G343="","",VLOOKUP(G343,WMS!$E$3:$U$1104,17,0))</f>
        <v>A07-103</v>
      </c>
      <c r="O343" s="28">
        <f t="shared" si="65"/>
        <v>10.2</v>
      </c>
      <c r="P343" s="28">
        <f t="shared" si="66"/>
        <v>0.072</v>
      </c>
      <c r="Q343" s="25" t="str">
        <f>IF(G343="","",VLOOKUP(G343,WMS!$E$3:$G$1104,2,FALSE))</f>
        <v>KAS19041610</v>
      </c>
      <c r="R343" s="25" t="str">
        <f>IF(G343="","",VLOOKUP(G343,WMS!$E$3:$G$1104,3,FALSE))</f>
        <v>KAS1904161004</v>
      </c>
      <c r="S343" s="17" t="str">
        <f>IF(R343="","",VLOOKUP(R343,CUSTOMS!$E$3:$N$1811,2,FALSE))</f>
        <v>3924100000</v>
      </c>
      <c r="T343" s="17" t="str">
        <f>IF(R343="","",VLOOKUP(R343,CUSTOMS!$E$3:$N$1811,3,FALSE))</f>
        <v>塑料厨具带彩卡</v>
      </c>
      <c r="U343" s="18">
        <f t="shared" si="67"/>
        <v>144</v>
      </c>
      <c r="V343" s="18" t="str">
        <f>IF(R343="","",VLOOKUP(R343,CUSTOMS!$E$3:$N$796,5,FALSE))</f>
        <v>只</v>
      </c>
      <c r="W343" s="32">
        <f>IF(R343="","",VLOOKUP(R343,CUSTOMS!$E$3:$N$1811,6,FALSE))</f>
        <v>0.66</v>
      </c>
      <c r="X343" s="32">
        <f t="shared" si="68"/>
        <v>95.04</v>
      </c>
      <c r="Y343" s="18" t="str">
        <f>IF(R343="","",VLOOKUP(R343,CUSTOMS!$E$3:$N$1811,8,FALSE))</f>
        <v>美元</v>
      </c>
      <c r="Z343" s="18" t="str">
        <f>IF(R343="","",VLOOKUP(R343,CUSTOMS!$E$3:$N$1811,9,FALSE))</f>
        <v>中国</v>
      </c>
      <c r="AA343" s="18" t="str">
        <f>IF(R343="","",VLOOKUP(R343,CUSTOMS!$E$3:$N$1811,10,FALSE))</f>
        <v>美国</v>
      </c>
      <c r="AB343" s="32">
        <f>IF(R343="","",VLOOKUP(G343,WMS!$E$3:$T$1104,15,FALSE))</f>
        <v>0.0604166666666667</v>
      </c>
      <c r="AC343" s="32">
        <f t="shared" si="69"/>
        <v>8.7</v>
      </c>
      <c r="AD343" s="32" t="str">
        <f>IF(S343="","",VLOOKUP(S343,海关监管条件!$A$1:$B$3000,2,FALSE))</f>
        <v>A </v>
      </c>
    </row>
    <row r="344" spans="1:30">
      <c r="A344" s="2">
        <v>43649</v>
      </c>
      <c r="B344" s="2">
        <v>43651</v>
      </c>
      <c r="C344" s="2" t="s">
        <v>5015</v>
      </c>
      <c r="D344" s="3" t="s">
        <v>1006</v>
      </c>
      <c r="E344" s="3" t="s">
        <v>3864</v>
      </c>
      <c r="F344" s="3" t="s">
        <v>3865</v>
      </c>
      <c r="G344" s="17" t="str">
        <f t="shared" si="63"/>
        <v>KG-ARI-1904-00124-03042/41966433</v>
      </c>
      <c r="H344" s="18">
        <f>IF(G344="","",VLOOKUP(G344,WMS!$E$3:$Q$1104,7,FALSE))</f>
        <v>24</v>
      </c>
      <c r="I344" s="18">
        <f>IF(G344="","",VLOOKUP(G344,WMS!$E$3:$Q$1104,8,FALSE))</f>
        <v>2</v>
      </c>
      <c r="J344" s="18">
        <f>IF(G344="","",VLOOKUP(G344,WMS!$E$3:$Q$1104,13,FALSE))</f>
        <v>0.026</v>
      </c>
      <c r="K344" s="25" t="b">
        <f t="shared" si="64"/>
        <v>1</v>
      </c>
      <c r="L344" s="7">
        <v>5</v>
      </c>
      <c r="M344" s="26">
        <f>IF(G344="","",VLOOKUP(G344,WMS!$E$3:$U$1104,7,0)*L344)</f>
        <v>120</v>
      </c>
      <c r="N344" s="27" t="str">
        <f>IF(G344="","",VLOOKUP(G344,WMS!$E$3:$U$1104,17,0))</f>
        <v>A07-203</v>
      </c>
      <c r="O344" s="28">
        <f t="shared" si="65"/>
        <v>10</v>
      </c>
      <c r="P344" s="28">
        <f t="shared" si="66"/>
        <v>0.13</v>
      </c>
      <c r="Q344" s="25" t="str">
        <f>IF(G344="","",VLOOKUP(G344,WMS!$E$3:$G$1104,2,FALSE))</f>
        <v>KAS19041610</v>
      </c>
      <c r="R344" s="25" t="str">
        <f>IF(G344="","",VLOOKUP(G344,WMS!$E$3:$G$1104,3,FALSE))</f>
        <v>KAS1904161004</v>
      </c>
      <c r="S344" s="17" t="str">
        <f>IF(R344="","",VLOOKUP(R344,CUSTOMS!$E$3:$N$1811,2,FALSE))</f>
        <v>3924100000</v>
      </c>
      <c r="T344" s="17" t="str">
        <f>IF(R344="","",VLOOKUP(R344,CUSTOMS!$E$3:$N$1811,3,FALSE))</f>
        <v>塑料厨具带彩卡</v>
      </c>
      <c r="U344" s="18">
        <f t="shared" si="67"/>
        <v>120</v>
      </c>
      <c r="V344" s="18" t="str">
        <f>IF(R344="","",VLOOKUP(R344,CUSTOMS!$E$3:$N$796,5,FALSE))</f>
        <v>只</v>
      </c>
      <c r="W344" s="32">
        <f>IF(R344="","",VLOOKUP(R344,CUSTOMS!$E$3:$N$1811,6,FALSE))</f>
        <v>0.66</v>
      </c>
      <c r="X344" s="32">
        <f t="shared" si="68"/>
        <v>79.2</v>
      </c>
      <c r="Y344" s="18" t="str">
        <f>IF(R344="","",VLOOKUP(R344,CUSTOMS!$E$3:$N$1811,8,FALSE))</f>
        <v>美元</v>
      </c>
      <c r="Z344" s="18" t="str">
        <f>IF(R344="","",VLOOKUP(R344,CUSTOMS!$E$3:$N$1811,9,FALSE))</f>
        <v>中国</v>
      </c>
      <c r="AA344" s="18" t="str">
        <f>IF(R344="","",VLOOKUP(R344,CUSTOMS!$E$3:$N$1811,10,FALSE))</f>
        <v>美国</v>
      </c>
      <c r="AB344" s="32">
        <f>IF(R344="","",VLOOKUP(G344,WMS!$E$3:$T$1104,15,FALSE))</f>
        <v>0.0625</v>
      </c>
      <c r="AC344" s="32">
        <f t="shared" si="69"/>
        <v>7.5</v>
      </c>
      <c r="AD344" s="32" t="str">
        <f>IF(S344="","",VLOOKUP(S344,海关监管条件!$A$1:$B$3000,2,FALSE))</f>
        <v>A </v>
      </c>
    </row>
    <row r="345" spans="1:30">
      <c r="A345" s="2">
        <v>43649</v>
      </c>
      <c r="B345" s="2">
        <v>43651</v>
      </c>
      <c r="C345" s="2" t="s">
        <v>5015</v>
      </c>
      <c r="D345" s="3" t="s">
        <v>1077</v>
      </c>
      <c r="E345" s="3" t="s">
        <v>3903</v>
      </c>
      <c r="F345" s="3" t="s">
        <v>3907</v>
      </c>
      <c r="G345" s="17" t="str">
        <f t="shared" si="63"/>
        <v>KG-ARI-1904-00124-03117/41533253</v>
      </c>
      <c r="H345" s="18">
        <f>IF(G345="","",VLOOKUP(G345,WMS!$E$3:$Q$1104,7,FALSE))</f>
        <v>24</v>
      </c>
      <c r="I345" s="18">
        <f>IF(G345="","",VLOOKUP(G345,WMS!$E$3:$Q$1104,8,FALSE))</f>
        <v>2.85</v>
      </c>
      <c r="J345" s="18">
        <f>IF(G345="","",VLOOKUP(G345,WMS!$E$3:$Q$1104,13,FALSE))</f>
        <v>0.019</v>
      </c>
      <c r="K345" s="25" t="b">
        <f t="shared" si="64"/>
        <v>1</v>
      </c>
      <c r="L345" s="7">
        <v>7</v>
      </c>
      <c r="M345" s="26">
        <f>IF(G345="","",VLOOKUP(G345,WMS!$E$3:$U$1104,7,0)*L345)</f>
        <v>168</v>
      </c>
      <c r="N345" s="27" t="str">
        <f>IF(G345="","",VLOOKUP(G345,WMS!$E$3:$U$1104,17,0))</f>
        <v>A32-201</v>
      </c>
      <c r="O345" s="28">
        <f t="shared" si="65"/>
        <v>19.95</v>
      </c>
      <c r="P345" s="28">
        <f t="shared" si="66"/>
        <v>0.133</v>
      </c>
      <c r="Q345" s="25" t="str">
        <f>IF(G345="","",VLOOKUP(G345,WMS!$E$3:$G$1104,2,FALSE))</f>
        <v>KAS19042713</v>
      </c>
      <c r="R345" s="25" t="str">
        <f>IF(G345="","",VLOOKUP(G345,WMS!$E$3:$G$1104,3,FALSE))</f>
        <v>KAS1904271305</v>
      </c>
      <c r="S345" s="17" t="str">
        <f>IF(R345="","",VLOOKUP(R345,CUSTOMS!$E$3:$N$1811,2,FALSE))</f>
        <v>8213000000</v>
      </c>
      <c r="T345" s="17" t="str">
        <f>IF(R345="","",VLOOKUP(R345,CUSTOMS!$E$3:$N$1811,3,FALSE))</f>
        <v>2只装剪刀</v>
      </c>
      <c r="U345" s="18">
        <f t="shared" si="67"/>
        <v>168</v>
      </c>
      <c r="V345" s="18" t="str">
        <f>IF(R345="","",VLOOKUP(R345,CUSTOMS!$E$3:$N$796,5,FALSE))</f>
        <v>套</v>
      </c>
      <c r="W345" s="32">
        <f>IF(R345="","",VLOOKUP(R345,CUSTOMS!$E$3:$N$1811,6,FALSE))</f>
        <v>0.464</v>
      </c>
      <c r="X345" s="32">
        <f t="shared" si="68"/>
        <v>77.952</v>
      </c>
      <c r="Y345" s="18" t="str">
        <f>IF(R345="","",VLOOKUP(R345,CUSTOMS!$E$3:$N$1811,8,FALSE))</f>
        <v>美元</v>
      </c>
      <c r="Z345" s="18" t="str">
        <f>IF(R345="","",VLOOKUP(R345,CUSTOMS!$E$3:$N$1811,9,FALSE))</f>
        <v>中国</v>
      </c>
      <c r="AA345" s="18" t="str">
        <f>IF(R345="","",VLOOKUP(R345,CUSTOMS!$E$3:$N$1811,10,FALSE))</f>
        <v>美国</v>
      </c>
      <c r="AB345" s="32">
        <f>IF(R345="","",VLOOKUP(G345,WMS!$E$3:$T$1104,15,FALSE))</f>
        <v>0.105833333333333</v>
      </c>
      <c r="AC345" s="32">
        <f t="shared" si="69"/>
        <v>17.7799999999999</v>
      </c>
      <c r="AD345" s="32" t="str">
        <f>IF(S345="","",VLOOKUP(S345,海关监管条件!$A$1:$B$3000,2,FALSE))</f>
        <v>无</v>
      </c>
    </row>
    <row r="346" spans="1:30">
      <c r="A346" s="2">
        <v>43649</v>
      </c>
      <c r="B346" s="2">
        <v>43651</v>
      </c>
      <c r="C346" s="2" t="s">
        <v>5015</v>
      </c>
      <c r="D346" s="3" t="s">
        <v>1077</v>
      </c>
      <c r="E346" s="3" t="s">
        <v>3903</v>
      </c>
      <c r="F346" s="3" t="s">
        <v>3904</v>
      </c>
      <c r="G346" s="17" t="str">
        <f t="shared" si="63"/>
        <v>KG-ARI-1904-00124-03117/42566137</v>
      </c>
      <c r="H346" s="18">
        <f>IF(G346="","",VLOOKUP(G346,WMS!$E$3:$Q$1104,7,FALSE))</f>
        <v>24</v>
      </c>
      <c r="I346" s="18">
        <f>IF(G346="","",VLOOKUP(G346,WMS!$E$3:$Q$1104,8,FALSE))</f>
        <v>2.21</v>
      </c>
      <c r="J346" s="18">
        <f>IF(G346="","",VLOOKUP(G346,WMS!$E$3:$Q$1104,13,FALSE))</f>
        <v>0.017</v>
      </c>
      <c r="K346" s="25" t="b">
        <f t="shared" si="64"/>
        <v>1</v>
      </c>
      <c r="L346" s="7">
        <v>4</v>
      </c>
      <c r="M346" s="26">
        <f>IF(G346="","",VLOOKUP(G346,WMS!$E$3:$U$1104,7,0)*L346)</f>
        <v>96</v>
      </c>
      <c r="N346" s="27" t="str">
        <f>IF(G346="","",VLOOKUP(G346,WMS!$E$3:$U$1104,17,0))</f>
        <v>A32-201</v>
      </c>
      <c r="O346" s="28">
        <f t="shared" si="65"/>
        <v>8.84</v>
      </c>
      <c r="P346" s="28">
        <f t="shared" si="66"/>
        <v>0.068</v>
      </c>
      <c r="Q346" s="25" t="str">
        <f>IF(G346="","",VLOOKUP(G346,WMS!$E$3:$G$1104,2,FALSE))</f>
        <v>KAS19042713</v>
      </c>
      <c r="R346" s="25" t="str">
        <f>IF(G346="","",VLOOKUP(G346,WMS!$E$3:$G$1104,3,FALSE))</f>
        <v>KAS1904271301</v>
      </c>
      <c r="S346" s="17" t="str">
        <f>IF(R346="","",VLOOKUP(R346,CUSTOMS!$E$3:$N$1811,2,FALSE))</f>
        <v>3924100000</v>
      </c>
      <c r="T346" s="17" t="str">
        <f>IF(R346="","",VLOOKUP(R346,CUSTOMS!$E$3:$N$1811,3,FALSE))</f>
        <v>硅胶匙</v>
      </c>
      <c r="U346" s="18">
        <f t="shared" si="67"/>
        <v>96</v>
      </c>
      <c r="V346" s="18" t="str">
        <f>IF(R346="","",VLOOKUP(R346,CUSTOMS!$E$3:$N$796,5,FALSE))</f>
        <v>个</v>
      </c>
      <c r="W346" s="32">
        <f>IF(R346="","",VLOOKUP(R346,CUSTOMS!$E$3:$N$1811,6,FALSE))</f>
        <v>0.557</v>
      </c>
      <c r="X346" s="32">
        <f t="shared" si="68"/>
        <v>53.472</v>
      </c>
      <c r="Y346" s="18" t="str">
        <f>IF(R346="","",VLOOKUP(R346,CUSTOMS!$E$3:$N$1811,8,FALSE))</f>
        <v>美元</v>
      </c>
      <c r="Z346" s="18" t="str">
        <f>IF(R346="","",VLOOKUP(R346,CUSTOMS!$E$3:$N$1811,9,FALSE))</f>
        <v>中国</v>
      </c>
      <c r="AA346" s="18" t="str">
        <f>IF(R346="","",VLOOKUP(R346,CUSTOMS!$E$3:$N$1811,10,FALSE))</f>
        <v>美国</v>
      </c>
      <c r="AB346" s="32">
        <f>IF(R346="","",VLOOKUP(G346,WMS!$E$3:$T$1104,15,FALSE))</f>
        <v>0.075</v>
      </c>
      <c r="AC346" s="32">
        <f t="shared" si="69"/>
        <v>7.2</v>
      </c>
      <c r="AD346" s="32" t="str">
        <f>IF(S346="","",VLOOKUP(S346,海关监管条件!$A$1:$B$3000,2,FALSE))</f>
        <v>A </v>
      </c>
    </row>
    <row r="347" spans="1:30">
      <c r="A347" s="2">
        <v>43649</v>
      </c>
      <c r="B347" s="2">
        <v>43651</v>
      </c>
      <c r="C347" s="2" t="s">
        <v>5015</v>
      </c>
      <c r="D347" s="3" t="s">
        <v>1077</v>
      </c>
      <c r="E347" s="3" t="s">
        <v>3903</v>
      </c>
      <c r="F347" s="3" t="s">
        <v>3906</v>
      </c>
      <c r="G347" s="17" t="str">
        <f t="shared" si="63"/>
        <v>KG-ARI-1904-00124-03117/42566144</v>
      </c>
      <c r="H347" s="18">
        <f>IF(G347="","",VLOOKUP(G347,WMS!$E$3:$Q$1104,7,FALSE))</f>
        <v>24</v>
      </c>
      <c r="I347" s="18">
        <f>IF(G347="","",VLOOKUP(G347,WMS!$E$3:$Q$1104,8,FALSE))</f>
        <v>2.27</v>
      </c>
      <c r="J347" s="18">
        <f>IF(G347="","",VLOOKUP(G347,WMS!$E$3:$Q$1104,13,FALSE))</f>
        <v>0.012</v>
      </c>
      <c r="K347" s="25" t="b">
        <f t="shared" si="64"/>
        <v>1</v>
      </c>
      <c r="L347" s="7">
        <v>2</v>
      </c>
      <c r="M347" s="26">
        <f>IF(G347="","",VLOOKUP(G347,WMS!$E$3:$U$1104,7,0)*L347)</f>
        <v>48</v>
      </c>
      <c r="N347" s="27" t="str">
        <f>IF(G347="","",VLOOKUP(G347,WMS!$E$3:$U$1104,17,0))</f>
        <v>A32-201</v>
      </c>
      <c r="O347" s="28">
        <f t="shared" si="65"/>
        <v>4.54</v>
      </c>
      <c r="P347" s="28">
        <f t="shared" si="66"/>
        <v>0.024</v>
      </c>
      <c r="Q347" s="25" t="str">
        <f>IF(G347="","",VLOOKUP(G347,WMS!$E$3:$G$1104,2,FALSE))</f>
        <v>KAS19042713</v>
      </c>
      <c r="R347" s="25" t="str">
        <f>IF(G347="","",VLOOKUP(G347,WMS!$E$3:$G$1104,3,FALSE))</f>
        <v>KAS1904271304</v>
      </c>
      <c r="S347" s="17" t="str">
        <f>IF(R347="","",VLOOKUP(R347,CUSTOMS!$E$3:$N$1811,2,FALSE))</f>
        <v>3924100000</v>
      </c>
      <c r="T347" s="17" t="str">
        <f>IF(R347="","",VLOOKUP(R347,CUSTOMS!$E$3:$N$1811,3,FALSE))</f>
        <v>硅胶铲</v>
      </c>
      <c r="U347" s="18">
        <f t="shared" si="67"/>
        <v>48</v>
      </c>
      <c r="V347" s="18" t="str">
        <f>IF(R347="","",VLOOKUP(R347,CUSTOMS!$E$3:$N$796,5,FALSE))</f>
        <v>个</v>
      </c>
      <c r="W347" s="32">
        <f>IF(R347="","",VLOOKUP(R347,CUSTOMS!$E$3:$N$1811,6,FALSE))</f>
        <v>0.629</v>
      </c>
      <c r="X347" s="32">
        <f t="shared" si="68"/>
        <v>30.192</v>
      </c>
      <c r="Y347" s="18" t="str">
        <f>IF(R347="","",VLOOKUP(R347,CUSTOMS!$E$3:$N$1811,8,FALSE))</f>
        <v>美元</v>
      </c>
      <c r="Z347" s="18" t="str">
        <f>IF(R347="","",VLOOKUP(R347,CUSTOMS!$E$3:$N$1811,9,FALSE))</f>
        <v>中国</v>
      </c>
      <c r="AA347" s="18" t="str">
        <f>IF(R347="","",VLOOKUP(R347,CUSTOMS!$E$3:$N$1811,10,FALSE))</f>
        <v>美国</v>
      </c>
      <c r="AB347" s="32">
        <f>IF(R347="","",VLOOKUP(G347,WMS!$E$3:$T$1104,15,FALSE))</f>
        <v>0.075</v>
      </c>
      <c r="AC347" s="32">
        <f t="shared" si="69"/>
        <v>3.6</v>
      </c>
      <c r="AD347" s="32" t="str">
        <f>IF(S347="","",VLOOKUP(S347,海关监管条件!$A$1:$B$3000,2,FALSE))</f>
        <v>A </v>
      </c>
    </row>
    <row r="348" spans="1:30">
      <c r="A348" s="2">
        <v>43649</v>
      </c>
      <c r="B348" s="2">
        <v>43651</v>
      </c>
      <c r="C348" s="2" t="s">
        <v>5015</v>
      </c>
      <c r="D348" s="35" t="s">
        <v>1103</v>
      </c>
      <c r="E348" s="35" t="s">
        <v>3913</v>
      </c>
      <c r="F348" s="35" t="s">
        <v>3915</v>
      </c>
      <c r="G348" s="17" t="str">
        <f t="shared" si="63"/>
        <v>KG-ARI-1904-00124-03133/42115427A</v>
      </c>
      <c r="H348" s="18">
        <f>IF(G348="","",VLOOKUP(G348,WMS!$E$3:$Q$1104,7,FALSE))</f>
        <v>4</v>
      </c>
      <c r="I348" s="18">
        <f>IF(G348="","",VLOOKUP(G348,WMS!$E$3:$Q$1104,8,FALSE))</f>
        <v>10.55</v>
      </c>
      <c r="J348" s="18">
        <f>IF(G348="","",VLOOKUP(G348,WMS!$E$3:$Q$1104,13,FALSE))</f>
        <v>0.141</v>
      </c>
      <c r="K348" s="25" t="b">
        <f t="shared" si="64"/>
        <v>1</v>
      </c>
      <c r="L348" s="7">
        <v>8</v>
      </c>
      <c r="M348" s="26">
        <f>IF(G348="","",VLOOKUP(G348,WMS!$E$3:$U$1104,7,0)*L348)</f>
        <v>32</v>
      </c>
      <c r="N348" s="27" t="str">
        <f>IF(G348="","",VLOOKUP(G348,WMS!$E$3:$U$1104,17,0))</f>
        <v>A402</v>
      </c>
      <c r="O348" s="28">
        <f t="shared" si="65"/>
        <v>84.4</v>
      </c>
      <c r="P348" s="28">
        <f t="shared" si="66"/>
        <v>1.128</v>
      </c>
      <c r="Q348" s="25" t="str">
        <f>IF(G348="","",VLOOKUP(G348,WMS!$E$3:$G$1104,2,FALSE))</f>
        <v>KAS19043001</v>
      </c>
      <c r="R348" s="25" t="str">
        <f>IF(G348="","",VLOOKUP(G348,WMS!$E$3:$G$1104,3,FALSE))</f>
        <v>KAS1904300103</v>
      </c>
      <c r="S348" s="17" t="str">
        <f>IF(R348="","",VLOOKUP(R348,CUSTOMS!$E$3:$N$1811,2,FALSE))</f>
        <v>7323990000</v>
      </c>
      <c r="T348" s="17" t="str">
        <f>IF(R348="","",VLOOKUP(R348,CUSTOMS!$E$3:$N$1811,3,FALSE))</f>
        <v>铁制碗碟架</v>
      </c>
      <c r="U348" s="18">
        <f t="shared" si="67"/>
        <v>32</v>
      </c>
      <c r="V348" s="18" t="str">
        <f>IF(R348="","",VLOOKUP(R348,CUSTOMS!$E$3:$N$796,5,FALSE))</f>
        <v>只</v>
      </c>
      <c r="W348" s="32">
        <f>IF(R348="","",VLOOKUP(R348,CUSTOMS!$E$3:$N$1811,6,FALSE))</f>
        <v>2.77</v>
      </c>
      <c r="X348" s="32">
        <f t="shared" si="68"/>
        <v>88.64</v>
      </c>
      <c r="Y348" s="18" t="str">
        <f>IF(R348="","",VLOOKUP(R348,CUSTOMS!$E$3:$N$1811,8,FALSE))</f>
        <v>美元</v>
      </c>
      <c r="Z348" s="18" t="str">
        <f>IF(R348="","",VLOOKUP(R348,CUSTOMS!$E$3:$N$1811,9,FALSE))</f>
        <v>中国</v>
      </c>
      <c r="AA348" s="18" t="str">
        <f>IF(R348="","",VLOOKUP(R348,CUSTOMS!$E$3:$N$1811,10,FALSE))</f>
        <v>美国</v>
      </c>
      <c r="AB348" s="32">
        <f>IF(R348="","",VLOOKUP(G348,WMS!$E$3:$T$1104,15,FALSE))</f>
        <v>1.4275</v>
      </c>
      <c r="AC348" s="32">
        <f t="shared" si="69"/>
        <v>45.68</v>
      </c>
      <c r="AD348" s="32" t="str">
        <f>IF(S348="","",VLOOKUP(S348,海关监管条件!$A$1:$B$3000,2,FALSE))</f>
        <v>A</v>
      </c>
    </row>
    <row r="349" spans="1:30">
      <c r="A349" s="2">
        <v>43649</v>
      </c>
      <c r="B349" s="2">
        <v>43651</v>
      </c>
      <c r="C349" s="2" t="s">
        <v>5015</v>
      </c>
      <c r="D349" s="35" t="s">
        <v>1103</v>
      </c>
      <c r="E349" s="35" t="s">
        <v>3913</v>
      </c>
      <c r="F349" s="35" t="s">
        <v>3917</v>
      </c>
      <c r="G349" s="17" t="str">
        <f t="shared" si="63"/>
        <v>KG-ARI-1904-00124-03133/42115427B</v>
      </c>
      <c r="H349" s="18">
        <v>4</v>
      </c>
      <c r="I349" s="18">
        <f>IF(G349="","",VLOOKUP(G349,WMS!$E$3:$Q$1104,8,FALSE))</f>
        <v>10.55</v>
      </c>
      <c r="J349" s="18">
        <f>IF(G349="","",VLOOKUP(G349,WMS!$E$3:$Q$1104,13,FALSE))</f>
        <v>0.141</v>
      </c>
      <c r="K349" s="25" t="e">
        <f t="shared" si="64"/>
        <v>#DIV/0!</v>
      </c>
      <c r="M349" s="26">
        <v>32</v>
      </c>
      <c r="N349" s="27" t="str">
        <f>IF(G349="","",VLOOKUP(G349,WMS!$E$3:$U$1104,17,0))</f>
        <v>A402</v>
      </c>
      <c r="O349" s="28" t="str">
        <f t="shared" si="65"/>
        <v/>
      </c>
      <c r="P349" s="28" t="str">
        <f t="shared" si="66"/>
        <v/>
      </c>
      <c r="Q349" s="25" t="str">
        <f>IF(G349="","",VLOOKUP(G349,WMS!$E$3:$G$1104,2,FALSE))</f>
        <v>KAS19043001</v>
      </c>
      <c r="R349" s="25" t="str">
        <f>IF(G349="","",VLOOKUP(G349,WMS!$E$3:$G$1104,3,FALSE))</f>
        <v>KAS1904300104</v>
      </c>
      <c r="S349" s="17" t="str">
        <f>IF(R349="","",VLOOKUP(R349,CUSTOMS!$E$3:$N$1811,2,FALSE))</f>
        <v>3924100000</v>
      </c>
      <c r="T349" s="17" t="str">
        <f>IF(R349="","",VLOOKUP(R349,CUSTOMS!$E$3:$N$1811,3,FALSE))</f>
        <v>塑料接水盘连刀叉盒</v>
      </c>
      <c r="U349" s="18">
        <f t="shared" si="67"/>
        <v>32</v>
      </c>
      <c r="V349" s="18" t="str">
        <f>IF(R349="","",VLOOKUP(R349,CUSTOMS!$E$3:$N$796,5,FALSE))</f>
        <v>套</v>
      </c>
      <c r="W349" s="32">
        <f>IF(R349="","",VLOOKUP(R349,CUSTOMS!$E$3:$N$1811,6,FALSE))</f>
        <v>1.33</v>
      </c>
      <c r="X349" s="32">
        <f t="shared" si="68"/>
        <v>42.56</v>
      </c>
      <c r="Y349" s="18" t="str">
        <f>IF(R349="","",VLOOKUP(R349,CUSTOMS!$E$3:$N$1811,8,FALSE))</f>
        <v>美元</v>
      </c>
      <c r="Z349" s="18" t="str">
        <f>IF(R349="","",VLOOKUP(R349,CUSTOMS!$E$3:$N$1811,9,FALSE))</f>
        <v>中国</v>
      </c>
      <c r="AA349" s="18" t="str">
        <f>IF(R349="","",VLOOKUP(R349,CUSTOMS!$E$3:$N$1811,10,FALSE))</f>
        <v>美国</v>
      </c>
      <c r="AB349" s="32">
        <f>IF(R349="","",VLOOKUP(G349,WMS!$E$3:$T$1104,15,FALSE))</f>
        <v>0.835</v>
      </c>
      <c r="AC349" s="32">
        <f t="shared" si="69"/>
        <v>26.72</v>
      </c>
      <c r="AD349" s="32" t="str">
        <f>IF(S349="","",VLOOKUP(S349,海关监管条件!$A$1:$B$3000,2,FALSE))</f>
        <v>A </v>
      </c>
    </row>
    <row r="350" spans="1:30">
      <c r="A350" s="2">
        <v>43649</v>
      </c>
      <c r="B350" s="2">
        <v>43651</v>
      </c>
      <c r="C350" s="2" t="s">
        <v>5015</v>
      </c>
      <c r="D350" s="19" t="s">
        <v>1103</v>
      </c>
      <c r="E350" s="19" t="s">
        <v>3913</v>
      </c>
      <c r="F350" s="19">
        <v>42115946</v>
      </c>
      <c r="G350" s="17" t="str">
        <f t="shared" si="63"/>
        <v>KG-ARI-1904-00124-03133/42115946</v>
      </c>
      <c r="H350" s="18">
        <f>IF(G350="","",VLOOKUP(G350,WMS!$E$3:$Q$1104,7,FALSE))</f>
        <v>6</v>
      </c>
      <c r="I350" s="18">
        <f>IF(G350="","",VLOOKUP(G350,WMS!$E$3:$Q$1104,8,FALSE))</f>
        <v>3.25</v>
      </c>
      <c r="J350" s="18">
        <f>IF(G350="","",VLOOKUP(G350,WMS!$E$3:$Q$1104,13,FALSE))</f>
        <v>0.025</v>
      </c>
      <c r="K350" s="25" t="b">
        <f t="shared" si="64"/>
        <v>1</v>
      </c>
      <c r="L350" s="7">
        <v>1</v>
      </c>
      <c r="M350" s="26">
        <f>IF(G350="","",VLOOKUP(G350,WMS!$E$3:$U$1104,7,0)*L350)</f>
        <v>6</v>
      </c>
      <c r="N350" s="27" t="str">
        <f>IF(G350="","",VLOOKUP(G350,WMS!$E$3:$U$1104,17,0))</f>
        <v>A26-304</v>
      </c>
      <c r="O350" s="28">
        <f t="shared" si="65"/>
        <v>3.25</v>
      </c>
      <c r="P350" s="28">
        <f t="shared" si="66"/>
        <v>0.025</v>
      </c>
      <c r="Q350" s="25" t="str">
        <f>IF(G350="","",VLOOKUP(G350,WMS!$E$3:$G$1104,2,FALSE))</f>
        <v>KAS19043001</v>
      </c>
      <c r="R350" s="25" t="str">
        <f>IF(G350="","",VLOOKUP(G350,WMS!$E$3:$G$1104,3,FALSE))</f>
        <v>KAS1904300105</v>
      </c>
      <c r="S350" s="17" t="str">
        <f>IF(R350="","",VLOOKUP(R350,CUSTOMS!$E$3:$N$1811,2,FALSE))</f>
        <v>7323990000</v>
      </c>
      <c r="T350" s="17" t="str">
        <f>IF(R350="","",VLOOKUP(R350,CUSTOMS!$E$3:$N$1811,3,FALSE))</f>
        <v>铁制厨房架</v>
      </c>
      <c r="U350" s="18">
        <f t="shared" si="67"/>
        <v>6</v>
      </c>
      <c r="V350" s="18" t="str">
        <f>IF(R350="","",VLOOKUP(R350,CUSTOMS!$E$3:$N$796,5,FALSE))</f>
        <v>只</v>
      </c>
      <c r="W350" s="32">
        <f>IF(R350="","",VLOOKUP(R350,CUSTOMS!$E$3:$N$1811,6,FALSE))</f>
        <v>0.89</v>
      </c>
      <c r="X350" s="32">
        <f t="shared" si="68"/>
        <v>5.34</v>
      </c>
      <c r="Y350" s="18" t="str">
        <f>IF(R350="","",VLOOKUP(R350,CUSTOMS!$E$3:$N$1811,8,FALSE))</f>
        <v>美元</v>
      </c>
      <c r="Z350" s="18" t="str">
        <f>IF(R350="","",VLOOKUP(R350,CUSTOMS!$E$3:$N$1811,9,FALSE))</f>
        <v>中国</v>
      </c>
      <c r="AA350" s="18" t="str">
        <f>IF(R350="","",VLOOKUP(R350,CUSTOMS!$E$3:$N$1811,10,FALSE))</f>
        <v>美国</v>
      </c>
      <c r="AB350" s="32">
        <f>IF(R350="","",VLOOKUP(G350,WMS!$E$3:$T$1104,15,FALSE))</f>
        <v>0.46</v>
      </c>
      <c r="AC350" s="32">
        <f t="shared" si="69"/>
        <v>2.76</v>
      </c>
      <c r="AD350" s="32" t="str">
        <f>IF(S350="","",VLOOKUP(S350,海关监管条件!$A$1:$B$3000,2,FALSE))</f>
        <v>A</v>
      </c>
    </row>
    <row r="351" spans="1:30">
      <c r="A351" s="2">
        <v>43649</v>
      </c>
      <c r="B351" s="2">
        <v>43651</v>
      </c>
      <c r="C351" s="2" t="s">
        <v>5015</v>
      </c>
      <c r="D351" s="19" t="s">
        <v>1103</v>
      </c>
      <c r="E351" s="19" t="s">
        <v>3913</v>
      </c>
      <c r="F351" s="19">
        <v>42115953</v>
      </c>
      <c r="G351" s="17" t="str">
        <f t="shared" si="63"/>
        <v>KG-ARI-1904-00124-03133/42115953</v>
      </c>
      <c r="H351" s="18">
        <f>IF(G351="","",VLOOKUP(G351,WMS!$E$3:$Q$1104,7,FALSE))</f>
        <v>6</v>
      </c>
      <c r="I351" s="18">
        <f>IF(G351="","",VLOOKUP(G351,WMS!$E$3:$Q$1104,8,FALSE))</f>
        <v>4.6</v>
      </c>
      <c r="J351" s="18">
        <f>IF(G351="","",VLOOKUP(G351,WMS!$E$3:$Q$1104,13,FALSE))</f>
        <v>0.049</v>
      </c>
      <c r="K351" s="25" t="b">
        <f t="shared" si="64"/>
        <v>1</v>
      </c>
      <c r="L351" s="7">
        <v>12</v>
      </c>
      <c r="M351" s="26">
        <f>IF(G351="","",VLOOKUP(G351,WMS!$E$3:$U$1104,7,0)*L351)</f>
        <v>72</v>
      </c>
      <c r="N351" s="27" t="str">
        <f>IF(G351="","",VLOOKUP(G351,WMS!$E$3:$U$1104,17,0))</f>
        <v>A26-304</v>
      </c>
      <c r="O351" s="28">
        <f t="shared" si="65"/>
        <v>55.2</v>
      </c>
      <c r="P351" s="28">
        <f t="shared" si="66"/>
        <v>0.588</v>
      </c>
      <c r="Q351" s="25" t="str">
        <f>IF(G351="","",VLOOKUP(G351,WMS!$E$3:$G$1104,2,FALSE))</f>
        <v>KAS19043001</v>
      </c>
      <c r="R351" s="25" t="str">
        <f>IF(G351="","",VLOOKUP(G351,WMS!$E$3:$G$1104,3,FALSE))</f>
        <v>KAS1904300105</v>
      </c>
      <c r="S351" s="17" t="str">
        <f>IF(R351="","",VLOOKUP(R351,CUSTOMS!$E$3:$N$1811,2,FALSE))</f>
        <v>7323990000</v>
      </c>
      <c r="T351" s="17" t="str">
        <f>IF(R351="","",VLOOKUP(R351,CUSTOMS!$E$3:$N$1811,3,FALSE))</f>
        <v>铁制厨房架</v>
      </c>
      <c r="U351" s="18">
        <f t="shared" si="67"/>
        <v>72</v>
      </c>
      <c r="V351" s="18" t="str">
        <f>IF(R351="","",VLOOKUP(R351,CUSTOMS!$E$3:$N$796,5,FALSE))</f>
        <v>只</v>
      </c>
      <c r="W351" s="32">
        <f>IF(R351="","",VLOOKUP(R351,CUSTOMS!$E$3:$N$1811,6,FALSE))</f>
        <v>0.89</v>
      </c>
      <c r="X351" s="32">
        <f t="shared" si="68"/>
        <v>64.08</v>
      </c>
      <c r="Y351" s="18" t="str">
        <f>IF(R351="","",VLOOKUP(R351,CUSTOMS!$E$3:$N$1811,8,FALSE))</f>
        <v>美元</v>
      </c>
      <c r="Z351" s="18" t="str">
        <f>IF(R351="","",VLOOKUP(R351,CUSTOMS!$E$3:$N$1811,9,FALSE))</f>
        <v>中国</v>
      </c>
      <c r="AA351" s="18" t="str">
        <f>IF(R351="","",VLOOKUP(R351,CUSTOMS!$E$3:$N$1811,10,FALSE))</f>
        <v>美国</v>
      </c>
      <c r="AB351" s="32">
        <f>IF(R351="","",VLOOKUP(G351,WMS!$E$3:$T$1104,15,FALSE))</f>
        <v>0.666666666666667</v>
      </c>
      <c r="AC351" s="32">
        <f t="shared" si="69"/>
        <v>48</v>
      </c>
      <c r="AD351" s="32" t="str">
        <f>IF(S351="","",VLOOKUP(S351,海关监管条件!$A$1:$B$3000,2,FALSE))</f>
        <v>A</v>
      </c>
    </row>
    <row r="352" spans="1:30">
      <c r="A352" s="2">
        <v>43649</v>
      </c>
      <c r="B352" s="2">
        <v>43651</v>
      </c>
      <c r="C352" s="2" t="s">
        <v>5015</v>
      </c>
      <c r="D352" s="19" t="s">
        <v>1103</v>
      </c>
      <c r="E352" s="19" t="s">
        <v>3913</v>
      </c>
      <c r="F352" s="19">
        <v>42115991</v>
      </c>
      <c r="G352" s="17" t="str">
        <f t="shared" si="63"/>
        <v>KG-ARI-1904-00124-03133/42115991</v>
      </c>
      <c r="H352" s="18">
        <f>IF(G352="","",VLOOKUP(G352,WMS!$E$3:$Q$1104,7,FALSE))</f>
        <v>6</v>
      </c>
      <c r="I352" s="18">
        <f>IF(G352="","",VLOOKUP(G352,WMS!$E$3:$Q$1104,8,FALSE))</f>
        <v>4.85</v>
      </c>
      <c r="J352" s="18">
        <f>IF(G352="","",VLOOKUP(G352,WMS!$E$3:$Q$1104,13,FALSE))</f>
        <v>0.025</v>
      </c>
      <c r="K352" s="25" t="b">
        <f t="shared" si="64"/>
        <v>1</v>
      </c>
      <c r="L352" s="7">
        <v>1</v>
      </c>
      <c r="M352" s="26">
        <f>IF(G352="","",VLOOKUP(G352,WMS!$E$3:$U$1104,7,0)*L352)</f>
        <v>6</v>
      </c>
      <c r="N352" s="27" t="str">
        <f>IF(G352="","",VLOOKUP(G352,WMS!$E$3:$U$1104,17,0))</f>
        <v>A26-304</v>
      </c>
      <c r="O352" s="28">
        <f t="shared" si="65"/>
        <v>4.85</v>
      </c>
      <c r="P352" s="28">
        <f t="shared" si="66"/>
        <v>0.025</v>
      </c>
      <c r="Q352" s="25" t="str">
        <f>IF(G352="","",VLOOKUP(G352,WMS!$E$3:$G$1104,2,FALSE))</f>
        <v>KAS19043001</v>
      </c>
      <c r="R352" s="25" t="str">
        <f>IF(G352="","",VLOOKUP(G352,WMS!$E$3:$G$1104,3,FALSE))</f>
        <v>KAS1904300105</v>
      </c>
      <c r="S352" s="17" t="str">
        <f>IF(R352="","",VLOOKUP(R352,CUSTOMS!$E$3:$N$1811,2,FALSE))</f>
        <v>7323990000</v>
      </c>
      <c r="T352" s="17" t="str">
        <f>IF(R352="","",VLOOKUP(R352,CUSTOMS!$E$3:$N$1811,3,FALSE))</f>
        <v>铁制厨房架</v>
      </c>
      <c r="U352" s="18">
        <f t="shared" si="67"/>
        <v>6</v>
      </c>
      <c r="V352" s="18" t="str">
        <f>IF(R352="","",VLOOKUP(R352,CUSTOMS!$E$3:$N$796,5,FALSE))</f>
        <v>只</v>
      </c>
      <c r="W352" s="32">
        <f>IF(R352="","",VLOOKUP(R352,CUSTOMS!$E$3:$N$1811,6,FALSE))</f>
        <v>0.89</v>
      </c>
      <c r="X352" s="32">
        <f t="shared" si="68"/>
        <v>5.34</v>
      </c>
      <c r="Y352" s="18" t="str">
        <f>IF(R352="","",VLOOKUP(R352,CUSTOMS!$E$3:$N$1811,8,FALSE))</f>
        <v>美元</v>
      </c>
      <c r="Z352" s="18" t="str">
        <f>IF(R352="","",VLOOKUP(R352,CUSTOMS!$E$3:$N$1811,9,FALSE))</f>
        <v>中国</v>
      </c>
      <c r="AA352" s="18" t="str">
        <f>IF(R352="","",VLOOKUP(R352,CUSTOMS!$E$3:$N$1811,10,FALSE))</f>
        <v>美国</v>
      </c>
      <c r="AB352" s="32">
        <f>IF(R352="","",VLOOKUP(G352,WMS!$E$3:$T$1104,15,FALSE))</f>
        <v>0.73</v>
      </c>
      <c r="AC352" s="32">
        <f t="shared" si="69"/>
        <v>4.38</v>
      </c>
      <c r="AD352" s="32" t="str">
        <f>IF(S352="","",VLOOKUP(S352,海关监管条件!$A$1:$B$3000,2,FALSE))</f>
        <v>A</v>
      </c>
    </row>
    <row r="353" spans="1:30">
      <c r="A353" s="2">
        <v>43649</v>
      </c>
      <c r="B353" s="2">
        <v>43651</v>
      </c>
      <c r="C353" s="2" t="s">
        <v>5015</v>
      </c>
      <c r="D353" s="19" t="s">
        <v>1103</v>
      </c>
      <c r="E353" s="19" t="s">
        <v>3913</v>
      </c>
      <c r="F353" s="19">
        <v>42338796</v>
      </c>
      <c r="G353" s="17" t="str">
        <f t="shared" si="63"/>
        <v>KG-ARI-1904-00124-03133/42338796</v>
      </c>
      <c r="H353" s="18">
        <f>IF(G353="","",VLOOKUP(G353,WMS!$E$3:$Q$1104,7,FALSE))</f>
        <v>12</v>
      </c>
      <c r="I353" s="18">
        <f>IF(G353="","",VLOOKUP(G353,WMS!$E$3:$Q$1104,8,FALSE))</f>
        <v>1.75</v>
      </c>
      <c r="J353" s="18">
        <f>IF(G353="","",VLOOKUP(G353,WMS!$E$3:$Q$1104,13,FALSE))</f>
        <v>0.011</v>
      </c>
      <c r="K353" s="25" t="b">
        <f t="shared" si="64"/>
        <v>1</v>
      </c>
      <c r="L353" s="7">
        <v>1</v>
      </c>
      <c r="M353" s="26">
        <f>IF(G353="","",VLOOKUP(G353,WMS!$E$3:$U$1104,7,0)*L353)</f>
        <v>12</v>
      </c>
      <c r="N353" s="27" t="str">
        <f>IF(G353="","",VLOOKUP(G353,WMS!$E$3:$U$1104,17,0))</f>
        <v>A06通道</v>
      </c>
      <c r="O353" s="28">
        <f t="shared" si="65"/>
        <v>1.75</v>
      </c>
      <c r="P353" s="28">
        <f t="shared" si="66"/>
        <v>0.011</v>
      </c>
      <c r="Q353" s="25" t="str">
        <f>IF(G353="","",VLOOKUP(G353,WMS!$E$3:$G$1104,2,FALSE))</f>
        <v>KAS19043001</v>
      </c>
      <c r="R353" s="25" t="str">
        <f>IF(G353="","",VLOOKUP(G353,WMS!$E$3:$G$1104,3,FALSE))</f>
        <v>KAS1904300108</v>
      </c>
      <c r="S353" s="17" t="str">
        <f>IF(R353="","",VLOOKUP(R353,CUSTOMS!$E$3:$N$1811,2,FALSE))</f>
        <v>7323990000</v>
      </c>
      <c r="T353" s="17" t="str">
        <f>IF(R353="","",VLOOKUP(R353,CUSTOMS!$E$3:$N$1811,3,FALSE))</f>
        <v>铁制水桶</v>
      </c>
      <c r="U353" s="18">
        <f t="shared" si="67"/>
        <v>12</v>
      </c>
      <c r="V353" s="18" t="str">
        <f>IF(R353="","",VLOOKUP(R353,CUSTOMS!$E$3:$N$796,5,FALSE))</f>
        <v>只</v>
      </c>
      <c r="W353" s="32">
        <f>IF(R353="","",VLOOKUP(R353,CUSTOMS!$E$3:$N$1811,6,FALSE))</f>
        <v>0.42</v>
      </c>
      <c r="X353" s="32">
        <f t="shared" si="68"/>
        <v>5.04</v>
      </c>
      <c r="Y353" s="18" t="str">
        <f>IF(R353="","",VLOOKUP(R353,CUSTOMS!$E$3:$N$1811,8,FALSE))</f>
        <v>美元</v>
      </c>
      <c r="Z353" s="18" t="str">
        <f>IF(R353="","",VLOOKUP(R353,CUSTOMS!$E$3:$N$1811,9,FALSE))</f>
        <v>中国</v>
      </c>
      <c r="AA353" s="18" t="str">
        <f>IF(R353="","",VLOOKUP(R353,CUSTOMS!$E$3:$N$1811,10,FALSE))</f>
        <v>美国</v>
      </c>
      <c r="AB353" s="32">
        <f>IF(R353="","",VLOOKUP(G353,WMS!$E$3:$T$1104,15,FALSE))</f>
        <v>0.153333333333333</v>
      </c>
      <c r="AC353" s="32">
        <f t="shared" si="69"/>
        <v>1.84</v>
      </c>
      <c r="AD353" s="32" t="str">
        <f>IF(S353="","",VLOOKUP(S353,海关监管条件!$A$1:$B$3000,2,FALSE))</f>
        <v>A</v>
      </c>
    </row>
    <row r="354" spans="1:30">
      <c r="A354" s="2">
        <v>43649</v>
      </c>
      <c r="B354" s="2">
        <v>43651</v>
      </c>
      <c r="C354" s="2" t="s">
        <v>5015</v>
      </c>
      <c r="D354" s="19" t="s">
        <v>1103</v>
      </c>
      <c r="E354" s="19" t="s">
        <v>3913</v>
      </c>
      <c r="F354" s="19">
        <v>42498148</v>
      </c>
      <c r="G354" s="17" t="str">
        <f t="shared" si="63"/>
        <v>KG-ARI-1904-00124-03133/42498148</v>
      </c>
      <c r="H354" s="18">
        <f>IF(G354="","",VLOOKUP(G354,WMS!$E$3:$Q$1104,7,FALSE))</f>
        <v>16</v>
      </c>
      <c r="I354" s="18">
        <f>IF(G354="","",VLOOKUP(G354,WMS!$E$3:$Q$1104,8,FALSE))</f>
        <v>2.45</v>
      </c>
      <c r="J354" s="18">
        <f>IF(G354="","",VLOOKUP(G354,WMS!$E$3:$Q$1104,13,FALSE))</f>
        <v>0.029</v>
      </c>
      <c r="K354" s="25" t="b">
        <f t="shared" si="64"/>
        <v>1</v>
      </c>
      <c r="L354" s="7">
        <v>6</v>
      </c>
      <c r="M354" s="26">
        <f>IF(G354="","",VLOOKUP(G354,WMS!$E$3:$U$1104,7,0)*L354)</f>
        <v>96</v>
      </c>
      <c r="N354" s="27" t="str">
        <f>IF(G354="","",VLOOKUP(G354,WMS!$E$3:$U$1104,17,0))</f>
        <v>A22-304</v>
      </c>
      <c r="O354" s="28">
        <f t="shared" si="65"/>
        <v>14.7</v>
      </c>
      <c r="P354" s="28">
        <f t="shared" si="66"/>
        <v>0.174</v>
      </c>
      <c r="Q354" s="25" t="str">
        <f>IF(G354="","",VLOOKUP(G354,WMS!$E$3:$G$1104,2,FALSE))</f>
        <v>KAS19043001</v>
      </c>
      <c r="R354" s="25" t="str">
        <f>IF(G354="","",VLOOKUP(G354,WMS!$E$3:$G$1104,3,FALSE))</f>
        <v>KAS1904300105</v>
      </c>
      <c r="S354" s="17" t="str">
        <f>IF(R354="","",VLOOKUP(R354,CUSTOMS!$E$3:$N$1811,2,FALSE))</f>
        <v>7323990000</v>
      </c>
      <c r="T354" s="17" t="str">
        <f>IF(R354="","",VLOOKUP(R354,CUSTOMS!$E$3:$N$1811,3,FALSE))</f>
        <v>铁制厨房架</v>
      </c>
      <c r="U354" s="18">
        <f t="shared" si="67"/>
        <v>96</v>
      </c>
      <c r="V354" s="18" t="str">
        <f>IF(R354="","",VLOOKUP(R354,CUSTOMS!$E$3:$N$796,5,FALSE))</f>
        <v>只</v>
      </c>
      <c r="W354" s="32">
        <f>IF(R354="","",VLOOKUP(R354,CUSTOMS!$E$3:$N$1811,6,FALSE))</f>
        <v>0.89</v>
      </c>
      <c r="X354" s="32">
        <f t="shared" si="68"/>
        <v>85.44</v>
      </c>
      <c r="Y354" s="18" t="str">
        <f>IF(R354="","",VLOOKUP(R354,CUSTOMS!$E$3:$N$1811,8,FALSE))</f>
        <v>美元</v>
      </c>
      <c r="Z354" s="18" t="str">
        <f>IF(R354="","",VLOOKUP(R354,CUSTOMS!$E$3:$N$1811,9,FALSE))</f>
        <v>中国</v>
      </c>
      <c r="AA354" s="18" t="str">
        <f>IF(R354="","",VLOOKUP(R354,CUSTOMS!$E$3:$N$1811,10,FALSE))</f>
        <v>美国</v>
      </c>
      <c r="AB354" s="32">
        <f>IF(R354="","",VLOOKUP(G354,WMS!$E$3:$T$1104,15,FALSE))</f>
        <v>0.109375</v>
      </c>
      <c r="AC354" s="32">
        <f t="shared" si="69"/>
        <v>10.5</v>
      </c>
      <c r="AD354" s="32" t="str">
        <f>IF(S354="","",VLOOKUP(S354,海关监管条件!$A$1:$B$3000,2,FALSE))</f>
        <v>A</v>
      </c>
    </row>
    <row r="355" spans="1:30">
      <c r="A355" s="2">
        <v>43649</v>
      </c>
      <c r="B355" s="2">
        <v>43651</v>
      </c>
      <c r="C355" s="2" t="s">
        <v>5015</v>
      </c>
      <c r="D355" s="37" t="s">
        <v>1103</v>
      </c>
      <c r="E355" s="37" t="s">
        <v>3913</v>
      </c>
      <c r="F355" s="37">
        <v>42570929</v>
      </c>
      <c r="G355" s="17" t="str">
        <f t="shared" si="63"/>
        <v>KG-ARI-1904-00124-03133/42570929</v>
      </c>
      <c r="H355" s="18">
        <f>IF(G355="","",VLOOKUP(G355,WMS!$E$3:$Q$1104,7,FALSE))</f>
        <v>4</v>
      </c>
      <c r="I355" s="18">
        <f>IF(G355="","",VLOOKUP(G355,WMS!$E$3:$Q$1104,8,FALSE))</f>
        <v>8.2</v>
      </c>
      <c r="J355" s="18">
        <f>IF(G355="","",VLOOKUP(G355,WMS!$E$3:$Q$1104,13,FALSE))</f>
        <v>0.079</v>
      </c>
      <c r="K355" s="25" t="b">
        <f t="shared" si="64"/>
        <v>1</v>
      </c>
      <c r="L355" s="7">
        <v>8</v>
      </c>
      <c r="M355" s="26">
        <f>IF(G355="","",VLOOKUP(G355,WMS!$E$3:$U$1104,7,0)*L355)</f>
        <v>32</v>
      </c>
      <c r="N355" s="27" t="str">
        <f>IF(G355="","",VLOOKUP(G355,WMS!$E$3:$U$1104,17,0))</f>
        <v>A26-304</v>
      </c>
      <c r="O355" s="28">
        <f t="shared" si="65"/>
        <v>65.6</v>
      </c>
      <c r="P355" s="28">
        <f t="shared" si="66"/>
        <v>0.632</v>
      </c>
      <c r="Q355" s="25" t="str">
        <f>IF(G355="","",VLOOKUP(G355,WMS!$E$3:$G$1104,2,FALSE))</f>
        <v>KAS19043001</v>
      </c>
      <c r="R355" s="25" t="str">
        <f>IF(G355="","",VLOOKUP(G355,WMS!$E$3:$G$1104,3,FALSE))</f>
        <v>KAS1904300106</v>
      </c>
      <c r="S355" s="17" t="str">
        <f>IF(R355="","",VLOOKUP(R355,CUSTOMS!$E$3:$N$1811,2,FALSE))</f>
        <v>7323990000</v>
      </c>
      <c r="T355" s="17" t="str">
        <f>IF(R355="","",VLOOKUP(R355,CUSTOMS!$E$3:$N$1811,3,FALSE))</f>
        <v>铁制密封罐</v>
      </c>
      <c r="U355" s="18">
        <f t="shared" si="67"/>
        <v>32</v>
      </c>
      <c r="V355" s="18" t="str">
        <f>IF(R355="","",VLOOKUP(R355,CUSTOMS!$E$3:$N$796,5,FALSE))</f>
        <v>只</v>
      </c>
      <c r="W355" s="32">
        <f>IF(R355="","",VLOOKUP(R355,CUSTOMS!$E$3:$N$1811,6,FALSE))</f>
        <v>4.75</v>
      </c>
      <c r="X355" s="32">
        <f t="shared" si="68"/>
        <v>152</v>
      </c>
      <c r="Y355" s="18" t="str">
        <f>IF(R355="","",VLOOKUP(R355,CUSTOMS!$E$3:$N$1811,8,FALSE))</f>
        <v>美元</v>
      </c>
      <c r="Z355" s="18" t="str">
        <f>IF(R355="","",VLOOKUP(R355,CUSTOMS!$E$3:$N$1811,9,FALSE))</f>
        <v>中国</v>
      </c>
      <c r="AA355" s="18" t="str">
        <f>IF(R355="","",VLOOKUP(R355,CUSTOMS!$E$3:$N$1811,10,FALSE))</f>
        <v>美国</v>
      </c>
      <c r="AB355" s="32">
        <f>IF(R355="","",VLOOKUP(G355,WMS!$E$3:$T$1104,15,FALSE))</f>
        <v>1.865</v>
      </c>
      <c r="AC355" s="32">
        <f t="shared" si="69"/>
        <v>59.68</v>
      </c>
      <c r="AD355" s="32" t="str">
        <f>IF(S355="","",VLOOKUP(S355,海关监管条件!$A$1:$B$3000,2,FALSE))</f>
        <v>A</v>
      </c>
    </row>
    <row r="356" spans="1:30">
      <c r="A356" s="2">
        <v>43649</v>
      </c>
      <c r="B356" s="2">
        <v>43651</v>
      </c>
      <c r="C356" s="2" t="s">
        <v>5015</v>
      </c>
      <c r="D356" s="37" t="s">
        <v>1103</v>
      </c>
      <c r="E356" s="37" t="s">
        <v>3913</v>
      </c>
      <c r="F356" s="37">
        <v>42635154</v>
      </c>
      <c r="G356" s="17" t="str">
        <f t="shared" si="63"/>
        <v>KG-ARI-1904-00124-03133/42635154</v>
      </c>
      <c r="H356" s="18">
        <f>IF(G356="","",VLOOKUP(G356,WMS!$E$3:$Q$1104,7,FALSE))</f>
        <v>6</v>
      </c>
      <c r="I356" s="18">
        <f>IF(G356="","",VLOOKUP(G356,WMS!$E$3:$Q$1104,8,FALSE))</f>
        <v>1.85</v>
      </c>
      <c r="J356" s="18">
        <f>IF(G356="","",VLOOKUP(G356,WMS!$E$3:$Q$1104,13,FALSE))</f>
        <v>0.009</v>
      </c>
      <c r="K356" s="25" t="b">
        <f t="shared" si="64"/>
        <v>1</v>
      </c>
      <c r="L356" s="7">
        <v>4</v>
      </c>
      <c r="M356" s="26">
        <f>IF(G356="","",VLOOKUP(G356,WMS!$E$3:$U$1104,7,0)*L356)</f>
        <v>24</v>
      </c>
      <c r="N356" s="27" t="str">
        <f>IF(G356="","",VLOOKUP(G356,WMS!$E$3:$U$1104,17,0))</f>
        <v>A22-304</v>
      </c>
      <c r="O356" s="28">
        <f t="shared" si="65"/>
        <v>7.4</v>
      </c>
      <c r="P356" s="28">
        <f t="shared" si="66"/>
        <v>0.036</v>
      </c>
      <c r="Q356" s="25" t="str">
        <f>IF(G356="","",VLOOKUP(G356,WMS!$E$3:$G$1104,2,FALSE))</f>
        <v>KAS19043001</v>
      </c>
      <c r="R356" s="25" t="str">
        <f>IF(G356="","",VLOOKUP(G356,WMS!$E$3:$G$1104,3,FALSE))</f>
        <v>KAS1904300107</v>
      </c>
      <c r="S356" s="17" t="str">
        <f>IF(R356="","",VLOOKUP(R356,CUSTOMS!$E$3:$N$1811,2,FALSE))</f>
        <v>7615109090</v>
      </c>
      <c r="T356" s="17" t="str">
        <f>IF(R356="","",VLOOKUP(R356,CUSTOMS!$E$3:$N$1811,3,FALSE))</f>
        <v>铝制口杯</v>
      </c>
      <c r="U356" s="18">
        <f t="shared" si="67"/>
        <v>24</v>
      </c>
      <c r="V356" s="18" t="str">
        <f>IF(R356="","",VLOOKUP(R356,CUSTOMS!$E$3:$N$796,5,FALSE))</f>
        <v>套</v>
      </c>
      <c r="W356" s="32">
        <f>IF(R356="","",VLOOKUP(R356,CUSTOMS!$E$3:$N$1811,6,FALSE))</f>
        <v>3.35</v>
      </c>
      <c r="X356" s="32">
        <f t="shared" si="68"/>
        <v>80.4</v>
      </c>
      <c r="Y356" s="18" t="str">
        <f>IF(R356="","",VLOOKUP(R356,CUSTOMS!$E$3:$N$1811,8,FALSE))</f>
        <v>美元</v>
      </c>
      <c r="Z356" s="18" t="str">
        <f>IF(R356="","",VLOOKUP(R356,CUSTOMS!$E$3:$N$1811,9,FALSE))</f>
        <v>中国</v>
      </c>
      <c r="AA356" s="18" t="str">
        <f>IF(R356="","",VLOOKUP(R356,CUSTOMS!$E$3:$N$1811,10,FALSE))</f>
        <v>美国</v>
      </c>
      <c r="AB356" s="32">
        <f>IF(R356="","",VLOOKUP(G356,WMS!$E$3:$T$1104,15,FALSE))</f>
        <v>0.245</v>
      </c>
      <c r="AC356" s="32">
        <f t="shared" si="69"/>
        <v>5.88</v>
      </c>
      <c r="AD356" s="32" t="str">
        <f>IF(S356="","",VLOOKUP(S356,海关监管条件!$A$1:$B$3000,2,FALSE))</f>
        <v>A </v>
      </c>
    </row>
    <row r="357" spans="1:30">
      <c r="A357" s="2">
        <v>43649</v>
      </c>
      <c r="B357" s="2">
        <v>43651</v>
      </c>
      <c r="C357" s="2" t="s">
        <v>5015</v>
      </c>
      <c r="D357" s="19" t="s">
        <v>1127</v>
      </c>
      <c r="E357" s="19" t="s">
        <v>3924</v>
      </c>
      <c r="F357" s="19">
        <v>42616450</v>
      </c>
      <c r="G357" s="17" t="str">
        <f t="shared" si="63"/>
        <v>KG-ARI-1904-00124-03145/42616450</v>
      </c>
      <c r="H357" s="18">
        <f>IF(G357="","",VLOOKUP(G357,WMS!$E$3:$Q$1104,7,FALSE))</f>
        <v>6</v>
      </c>
      <c r="I357" s="18">
        <f>IF(G357="","",VLOOKUP(G357,WMS!$E$3:$Q$1104,8,FALSE))</f>
        <v>2</v>
      </c>
      <c r="J357" s="18">
        <f>IF(G357="","",VLOOKUP(G357,WMS!$E$3:$Q$1104,13,FALSE))</f>
        <v>0.006</v>
      </c>
      <c r="K357" s="25" t="b">
        <f t="shared" si="64"/>
        <v>1</v>
      </c>
      <c r="L357" s="7">
        <v>11</v>
      </c>
      <c r="M357" s="26">
        <f>IF(G357="","",VLOOKUP(G357,WMS!$E$3:$U$1104,7,0)*L357)</f>
        <v>66</v>
      </c>
      <c r="N357" s="27" t="str">
        <f>IF(G357="","",VLOOKUP(G357,WMS!$E$3:$U$1104,17,0))</f>
        <v>A41-303</v>
      </c>
      <c r="O357" s="28">
        <f t="shared" si="65"/>
        <v>22</v>
      </c>
      <c r="P357" s="28">
        <f t="shared" si="66"/>
        <v>0.066</v>
      </c>
      <c r="Q357" s="25" t="str">
        <f>IF(G357="","",VLOOKUP(G357,WMS!$E$3:$G$1104,2,FALSE))</f>
        <v>KAS19050708</v>
      </c>
      <c r="R357" s="25" t="str">
        <f>IF(G357="","",VLOOKUP(G357,WMS!$E$3:$G$1104,3,FALSE))</f>
        <v>KAS1905070801</v>
      </c>
      <c r="S357" s="17" t="str">
        <f>IF(R357="","",VLOOKUP(R357,CUSTOMS!$E$3:$N$1811,2,FALSE))</f>
        <v>8423100000</v>
      </c>
      <c r="T357" s="17" t="str">
        <f>IF(R357="","",VLOOKUP(R357,CUSTOMS!$E$3:$N$1811,3,FALSE))</f>
        <v>厨房秤</v>
      </c>
      <c r="U357" s="18">
        <f t="shared" si="67"/>
        <v>66</v>
      </c>
      <c r="V357" s="18" t="str">
        <f>IF(R357="","",VLOOKUP(R357,CUSTOMS!$E$3:$N$796,5,FALSE))</f>
        <v>台</v>
      </c>
      <c r="W357" s="32">
        <f>IF(R357="","",VLOOKUP(R357,CUSTOMS!$E$3:$N$1811,6,FALSE))</f>
        <v>2.68</v>
      </c>
      <c r="X357" s="32">
        <f t="shared" si="68"/>
        <v>176.88</v>
      </c>
      <c r="Y357" s="18" t="str">
        <f>IF(R357="","",VLOOKUP(R357,CUSTOMS!$E$3:$N$1811,8,FALSE))</f>
        <v>美元</v>
      </c>
      <c r="Z357" s="18" t="str">
        <f>IF(R357="","",VLOOKUP(R357,CUSTOMS!$E$3:$N$1811,9,FALSE))</f>
        <v>中国</v>
      </c>
      <c r="AA357" s="18" t="str">
        <f>IF(R357="","",VLOOKUP(R357,CUSTOMS!$E$3:$N$1811,10,FALSE))</f>
        <v>美国</v>
      </c>
      <c r="AB357" s="32">
        <f>IF(R357="","",VLOOKUP(G357,WMS!$E$3:$T$1104,15,FALSE))</f>
        <v>0.233333333333333</v>
      </c>
      <c r="AC357" s="32">
        <f t="shared" si="69"/>
        <v>15.4</v>
      </c>
      <c r="AD357" s="32" t="str">
        <f>IF(S357="","",VLOOKUP(S357,海关监管条件!$A$1:$B$3000,2,FALSE))</f>
        <v>无 </v>
      </c>
    </row>
    <row r="358" spans="1:30">
      <c r="A358" s="2">
        <v>43649</v>
      </c>
      <c r="B358" s="2">
        <v>43651</v>
      </c>
      <c r="C358" s="2" t="s">
        <v>5015</v>
      </c>
      <c r="D358" s="3" t="s">
        <v>1173</v>
      </c>
      <c r="E358" s="3" t="s">
        <v>3945</v>
      </c>
      <c r="F358" s="3" t="s">
        <v>5030</v>
      </c>
      <c r="G358" s="17" t="str">
        <f t="shared" si="63"/>
        <v>KG-ARI-1904-00124-03365/41420751</v>
      </c>
      <c r="H358" s="18">
        <f>IF(G358="","",VLOOKUP(G358,WMS!$E$3:$Q$1104,7,FALSE))</f>
        <v>6</v>
      </c>
      <c r="I358" s="18">
        <f>IF(G358="","",VLOOKUP(G358,WMS!$E$3:$Q$1104,8,FALSE))</f>
        <v>3.95</v>
      </c>
      <c r="J358" s="18">
        <f>IF(G358="","",VLOOKUP(G358,WMS!$E$3:$Q$1104,13,FALSE))</f>
        <v>0.033</v>
      </c>
      <c r="K358" s="25" t="b">
        <f t="shared" si="64"/>
        <v>1</v>
      </c>
      <c r="L358" s="7">
        <v>20</v>
      </c>
      <c r="M358" s="26">
        <f>IF(G358="","",VLOOKUP(G358,WMS!$E$3:$U$1104,7,0)*L358)</f>
        <v>120</v>
      </c>
      <c r="N358" s="27" t="str">
        <f>IF(G358="","",VLOOKUP(G358,WMS!$E$3:$U$1104,17,0))</f>
        <v>A23-204</v>
      </c>
      <c r="O358" s="28">
        <f t="shared" si="65"/>
        <v>79</v>
      </c>
      <c r="P358" s="28">
        <f t="shared" si="66"/>
        <v>0.66</v>
      </c>
      <c r="Q358" s="25" t="str">
        <f>IF(G358="","",VLOOKUP(G358,WMS!$E$3:$G$1104,2,FALSE))</f>
        <v>KAS19051603</v>
      </c>
      <c r="R358" s="25" t="str">
        <f>IF(G358="","",VLOOKUP(G358,WMS!$E$3:$G$1104,3,FALSE))</f>
        <v>KAS1905160302</v>
      </c>
      <c r="S358" s="17" t="str">
        <f>IF(R358="","",VLOOKUP(R358,CUSTOMS!$E$3:$N$1811,2,FALSE))</f>
        <v>7323930000</v>
      </c>
      <c r="T358" s="17" t="str">
        <f>IF(R358="","",VLOOKUP(R358,CUSTOMS!$E$3:$N$1811,3,FALSE))</f>
        <v>不锈钢淋花壶</v>
      </c>
      <c r="U358" s="18">
        <f t="shared" si="67"/>
        <v>120</v>
      </c>
      <c r="V358" s="18" t="str">
        <f>IF(R358="","",VLOOKUP(R358,CUSTOMS!$E$3:$N$796,5,FALSE))</f>
        <v>只</v>
      </c>
      <c r="W358" s="32">
        <f>IF(R358="","",VLOOKUP(R358,CUSTOMS!$E$3:$N$1811,6,FALSE))</f>
        <v>3.59</v>
      </c>
      <c r="X358" s="32">
        <f t="shared" si="68"/>
        <v>430.8</v>
      </c>
      <c r="Y358" s="18" t="str">
        <f>IF(R358="","",VLOOKUP(R358,CUSTOMS!$E$3:$N$1811,8,FALSE))</f>
        <v>美元</v>
      </c>
      <c r="Z358" s="18" t="str">
        <f>IF(R358="","",VLOOKUP(R358,CUSTOMS!$E$3:$N$1811,9,FALSE))</f>
        <v>中国</v>
      </c>
      <c r="AA358" s="18" t="str">
        <f>IF(R358="","",VLOOKUP(R358,CUSTOMS!$E$3:$N$1811,10,FALSE))</f>
        <v>美国</v>
      </c>
      <c r="AB358" s="32">
        <f>IF(R358="","",VLOOKUP(G358,WMS!$E$3:$T$1104,15,FALSE))</f>
        <v>0.58</v>
      </c>
      <c r="AC358" s="32">
        <f t="shared" si="69"/>
        <v>69.6</v>
      </c>
      <c r="AD358" s="32" t="str">
        <f>IF(S358="","",VLOOKUP(S358,海关监管条件!$A$1:$B$3000,2,FALSE))</f>
        <v>A </v>
      </c>
    </row>
    <row r="359" spans="1:30">
      <c r="A359" s="2">
        <v>43649</v>
      </c>
      <c r="B359" s="2">
        <v>43651</v>
      </c>
      <c r="C359" s="2" t="s">
        <v>5015</v>
      </c>
      <c r="D359" s="3" t="s">
        <v>5031</v>
      </c>
      <c r="E359" s="3" t="s">
        <v>3342</v>
      </c>
      <c r="F359" s="3" t="s">
        <v>5032</v>
      </c>
      <c r="G359" s="17" t="str">
        <f t="shared" ref="G359:G411" si="70">IF(F359="","",E359&amp;"/"&amp;F359)</f>
        <v>KG-KGT-1808-00016-00614/42565406</v>
      </c>
      <c r="H359" s="18">
        <f>IF(G359="","",VLOOKUP(G359,WMS!$E$3:$Q$1104,7,FALSE))</f>
        <v>36</v>
      </c>
      <c r="I359" s="18">
        <f>IF(G359="","",VLOOKUP(G359,WMS!$E$3:$Q$1104,8,FALSE))</f>
        <v>3.75</v>
      </c>
      <c r="J359" s="18">
        <f>IF(G359="","",VLOOKUP(G359,WMS!$E$3:$Q$1104,13,FALSE))</f>
        <v>0.023</v>
      </c>
      <c r="K359" s="25" t="b">
        <f t="shared" ref="K359:K411" si="71">IF(M359="","",EXACT(H359,M359/L359))</f>
        <v>1</v>
      </c>
      <c r="L359" s="7">
        <v>1</v>
      </c>
      <c r="M359" s="26">
        <f>IF(G359="","",VLOOKUP(G359,WMS!$E$3:$U$1104,7,0)*L359)</f>
        <v>36</v>
      </c>
      <c r="N359" s="27" t="str">
        <f>IF(G359="","",VLOOKUP(G359,WMS!$E$3:$U$1104,17,0))</f>
        <v>B82</v>
      </c>
      <c r="O359" s="28">
        <f t="shared" ref="O359:O411" si="72">IF(L359="","",I359*L359)</f>
        <v>3.75</v>
      </c>
      <c r="P359" s="28">
        <f t="shared" ref="P359:P411" si="73">IF(L359="","",J359*L359)</f>
        <v>0.023</v>
      </c>
      <c r="Q359" s="25" t="str">
        <f>IF(G359="","",VLOOKUP(G359,WMS!$E$3:$G$1104,2,FALSE))</f>
        <v>KAS18091502</v>
      </c>
      <c r="R359" s="25" t="str">
        <f>IF(G359="","",VLOOKUP(G359,WMS!$E$3:$G$1104,3,FALSE))</f>
        <v>KAS1809150202</v>
      </c>
      <c r="S359" s="17" t="str">
        <f>IF(R359="","",VLOOKUP(R359,CUSTOMS!$E$3:$N$1811,2,FALSE))</f>
        <v>3924900000</v>
      </c>
      <c r="T359" s="17" t="str">
        <f>IF(R359="","",VLOOKUP(R359,CUSTOMS!$E$3:$N$1811,3,FALSE))</f>
        <v>塑胶胶篮</v>
      </c>
      <c r="U359" s="18">
        <f t="shared" ref="U359:U411" si="74">IF(V359="","",IF(V359="千克",M359*AB359,M359))</f>
        <v>3.4010152284264</v>
      </c>
      <c r="V359" s="18" t="str">
        <f>IF(R359="","",VLOOKUP(R359,CUSTOMS!$E$3:$N$796,5,FALSE))</f>
        <v>千克</v>
      </c>
      <c r="W359" s="32">
        <f>IF(R359="","",VLOOKUP(R359,CUSTOMS!$E$3:$N$1811,6,FALSE))</f>
        <v>2</v>
      </c>
      <c r="X359" s="32">
        <f t="shared" ref="X359:X411" si="75">IF(W359="","",U359*W359)</f>
        <v>6.80203045685279</v>
      </c>
      <c r="Y359" s="18" t="str">
        <f>IF(R359="","",VLOOKUP(R359,CUSTOMS!$E$3:$N$1811,8,FALSE))</f>
        <v>美元</v>
      </c>
      <c r="Z359" s="18" t="str">
        <f>IF(R359="","",VLOOKUP(R359,CUSTOMS!$E$3:$N$1811,9,FALSE))</f>
        <v>中国</v>
      </c>
      <c r="AA359" s="18" t="str">
        <f>IF(R359="","",VLOOKUP(R359,CUSTOMS!$E$3:$N$1811,10,FALSE))</f>
        <v>印度尼西亚</v>
      </c>
      <c r="AB359" s="32">
        <f>IF(R359="","",VLOOKUP(G359,WMS!$E$3:$T$1104,15,FALSE))</f>
        <v>0.0944726452340666</v>
      </c>
      <c r="AC359" s="32">
        <f t="shared" ref="AC359:AC411" si="76">IF(AB359="","",M359*AB359)</f>
        <v>3.4010152284264</v>
      </c>
      <c r="AD359" s="32" t="str">
        <f>IF(S359="","",VLOOKUP(S359,海关监管条件!$A$1:$B$3000,2,FALSE))</f>
        <v>A </v>
      </c>
    </row>
    <row r="360" spans="1:30">
      <c r="A360" s="2">
        <v>43649</v>
      </c>
      <c r="B360" s="2">
        <v>43651</v>
      </c>
      <c r="C360" s="2" t="s">
        <v>5015</v>
      </c>
      <c r="D360" s="19" t="s">
        <v>335</v>
      </c>
      <c r="E360" s="19" t="s">
        <v>3383</v>
      </c>
      <c r="F360" s="19">
        <v>42447375</v>
      </c>
      <c r="G360" s="17" t="str">
        <f t="shared" si="70"/>
        <v>KG-KGT-1808-00016-00693/42447375</v>
      </c>
      <c r="H360" s="18">
        <f>IF(G360="","",VLOOKUP(G360,WMS!$E$3:$Q$1104,7,FALSE))</f>
        <v>6</v>
      </c>
      <c r="I360" s="18">
        <f>IF(G360="","",VLOOKUP(G360,WMS!$E$3:$Q$1104,8,FALSE))</f>
        <v>3.25</v>
      </c>
      <c r="J360" s="18">
        <f>IF(G360="","",VLOOKUP(G360,WMS!$E$3:$Q$1104,13,FALSE))</f>
        <v>0.018</v>
      </c>
      <c r="K360" s="25" t="b">
        <f t="shared" si="71"/>
        <v>1</v>
      </c>
      <c r="L360" s="7">
        <v>3</v>
      </c>
      <c r="M360" s="26">
        <f>IF(G360="","",VLOOKUP(G360,WMS!$E$3:$U$1104,7,0)*L360)</f>
        <v>18</v>
      </c>
      <c r="N360" s="27" t="str">
        <f>IF(G360="","",VLOOKUP(G360,WMS!$E$3:$U$1104,17,0))</f>
        <v>B82</v>
      </c>
      <c r="O360" s="28">
        <f t="shared" si="72"/>
        <v>9.75</v>
      </c>
      <c r="P360" s="28">
        <f t="shared" si="73"/>
        <v>0.054</v>
      </c>
      <c r="Q360" s="25" t="str">
        <f>IF(G360="","",VLOOKUP(G360,WMS!$E$3:$G$1104,2,FALSE))</f>
        <v>KAS18111304</v>
      </c>
      <c r="R360" s="25" t="str">
        <f>IF(G360="","",VLOOKUP(G360,WMS!$E$3:$G$1104,3,FALSE))</f>
        <v>KAS1811130404</v>
      </c>
      <c r="S360" s="17" t="str">
        <f>IF(R360="","",VLOOKUP(R360,CUSTOMS!$E$3:$N$1811,2,FALSE))</f>
        <v>6911101900</v>
      </c>
      <c r="T360" s="17" t="str">
        <f>IF(R360="","",VLOOKUP(R360,CUSTOMS!$E$3:$N$1811,3,FALSE))</f>
        <v>日用瓷:壶.罐</v>
      </c>
      <c r="U360" s="18">
        <f t="shared" si="74"/>
        <v>18</v>
      </c>
      <c r="V360" s="18" t="str">
        <f>IF(R360="","",VLOOKUP(R360,CUSTOMS!$E$3:$N$796,5,FALSE))</f>
        <v>只</v>
      </c>
      <c r="W360" s="32">
        <f>IF(R360="","",VLOOKUP(R360,CUSTOMS!$E$3:$N$1811,6,FALSE))</f>
        <v>1</v>
      </c>
      <c r="X360" s="32">
        <f t="shared" si="75"/>
        <v>18</v>
      </c>
      <c r="Y360" s="18" t="str">
        <f>IF(R360="","",VLOOKUP(R360,CUSTOMS!$E$3:$N$1811,8,FALSE))</f>
        <v>港币</v>
      </c>
      <c r="Z360" s="18" t="str">
        <f>IF(R360="","",VLOOKUP(R360,CUSTOMS!$E$3:$N$1811,9,FALSE))</f>
        <v>中国</v>
      </c>
      <c r="AA360" s="18" t="str">
        <f>IF(R360="","",VLOOKUP(R360,CUSTOMS!$E$3:$N$1811,10,FALSE))</f>
        <v>印度尼西亚</v>
      </c>
      <c r="AB360" s="32">
        <f>IF(R360="","",VLOOKUP(G360,WMS!$E$3:$T$1104,15,FALSE))</f>
        <v>0.46</v>
      </c>
      <c r="AC360" s="32">
        <f t="shared" si="76"/>
        <v>8.28</v>
      </c>
      <c r="AD360" s="32" t="str">
        <f>IF(S360="","",VLOOKUP(S360,海关监管条件!$A$1:$B$3000,2,FALSE))</f>
        <v>A</v>
      </c>
    </row>
    <row r="361" spans="1:30">
      <c r="A361" s="2">
        <v>43649</v>
      </c>
      <c r="B361" s="2">
        <v>43651</v>
      </c>
      <c r="C361" s="2" t="s">
        <v>5015</v>
      </c>
      <c r="D361" s="35" t="s">
        <v>307</v>
      </c>
      <c r="E361" s="35" t="s">
        <v>3378</v>
      </c>
      <c r="F361" s="35" t="s">
        <v>3379</v>
      </c>
      <c r="G361" s="17" t="str">
        <f t="shared" si="70"/>
        <v>KG-KGT-1810-00017-00517/42496984A</v>
      </c>
      <c r="H361" s="18">
        <f>IF(G361="","",VLOOKUP(G361,WMS!$E$3:$Q$1104,7,FALSE))</f>
        <v>4</v>
      </c>
      <c r="I361" s="18">
        <f>IF(G361="","",VLOOKUP(G361,WMS!$E$3:$Q$1104,8,FALSE))</f>
        <v>7.95</v>
      </c>
      <c r="J361" s="18">
        <f>IF(G361="","",VLOOKUP(G361,WMS!$E$3:$Q$1104,13,FALSE))</f>
        <v>0.07</v>
      </c>
      <c r="K361" s="25" t="b">
        <f t="shared" si="71"/>
        <v>1</v>
      </c>
      <c r="L361" s="7">
        <v>23</v>
      </c>
      <c r="M361" s="26">
        <f>IF(G361="","",VLOOKUP(G361,WMS!$E$3:$U$1104,7,0)*L361)</f>
        <v>92</v>
      </c>
      <c r="N361" s="27" t="str">
        <f>IF(G361="","",VLOOKUP(G361,WMS!$E$3:$U$1104,17,0))</f>
        <v>B82</v>
      </c>
      <c r="O361" s="28">
        <f t="shared" si="72"/>
        <v>182.85</v>
      </c>
      <c r="P361" s="28">
        <f t="shared" si="73"/>
        <v>1.61</v>
      </c>
      <c r="Q361" s="25" t="str">
        <f>IF(G361="","",VLOOKUP(G361,WMS!$E$3:$G$1104,2,FALSE))</f>
        <v>KAS18102503</v>
      </c>
      <c r="R361" s="25" t="str">
        <f>IF(G361="","",VLOOKUP(G361,WMS!$E$3:$G$1104,3,FALSE))</f>
        <v>KAS1810250302</v>
      </c>
      <c r="S361" s="17" t="str">
        <f>IF(R361="","",VLOOKUP(R361,CUSTOMS!$E$3:$N$1811,2,FALSE))</f>
        <v>7323990000</v>
      </c>
      <c r="T361" s="17" t="str">
        <f>IF(R361="","",VLOOKUP(R361,CUSTOMS!$E$3:$N$1811,3,FALSE))</f>
        <v>铁制厨房架</v>
      </c>
      <c r="U361" s="18">
        <f t="shared" si="74"/>
        <v>92</v>
      </c>
      <c r="V361" s="18" t="str">
        <f>IF(R361="","",VLOOKUP(R361,CUSTOMS!$E$3:$N$796,5,FALSE))</f>
        <v>只</v>
      </c>
      <c r="W361" s="32">
        <f>IF(R361="","",VLOOKUP(R361,CUSTOMS!$E$3:$N$1811,6,FALSE))</f>
        <v>1.28523381294964</v>
      </c>
      <c r="X361" s="32">
        <f t="shared" si="75"/>
        <v>118.241510791367</v>
      </c>
      <c r="Y361" s="18" t="str">
        <f>IF(R361="","",VLOOKUP(R361,CUSTOMS!$E$3:$N$1811,8,FALSE))</f>
        <v>美元</v>
      </c>
      <c r="Z361" s="18" t="str">
        <f>IF(R361="","",VLOOKUP(R361,CUSTOMS!$E$3:$N$1811,9,FALSE))</f>
        <v>中国</v>
      </c>
      <c r="AA361" s="18" t="str">
        <f>IF(R361="","",VLOOKUP(R361,CUSTOMS!$E$3:$N$1811,10,FALSE))</f>
        <v>印度尼西亚</v>
      </c>
      <c r="AB361" s="32">
        <f>IF(R361="","",VLOOKUP(G361,WMS!$E$3:$T$1104,15,FALSE))</f>
        <v>1.245</v>
      </c>
      <c r="AC361" s="32">
        <f t="shared" si="76"/>
        <v>114.54</v>
      </c>
      <c r="AD361" s="32" t="str">
        <f>IF(S361="","",VLOOKUP(S361,海关监管条件!$A$1:$B$3000,2,FALSE))</f>
        <v>A</v>
      </c>
    </row>
    <row r="362" spans="1:30">
      <c r="A362" s="2">
        <v>43649</v>
      </c>
      <c r="B362" s="2">
        <v>43651</v>
      </c>
      <c r="C362" s="2" t="s">
        <v>5015</v>
      </c>
      <c r="D362" s="35" t="s">
        <v>307</v>
      </c>
      <c r="E362" s="35" t="s">
        <v>3378</v>
      </c>
      <c r="F362" s="35" t="s">
        <v>3380</v>
      </c>
      <c r="G362" s="17" t="str">
        <f t="shared" si="70"/>
        <v>KG-KGT-1810-00017-00517/42496984B</v>
      </c>
      <c r="H362" s="18">
        <v>4</v>
      </c>
      <c r="I362" s="18">
        <f>IF(G362="","",VLOOKUP(G362,WMS!$E$3:$Q$1104,8,FALSE))</f>
        <v>7.95</v>
      </c>
      <c r="J362" s="18">
        <f>IF(G362="","",VLOOKUP(G362,WMS!$E$3:$Q$1104,13,FALSE))</f>
        <v>0.07</v>
      </c>
      <c r="K362" s="25" t="e">
        <f t="shared" si="71"/>
        <v>#DIV/0!</v>
      </c>
      <c r="M362" s="26">
        <v>92</v>
      </c>
      <c r="N362" s="27" t="str">
        <f>IF(G362="","",VLOOKUP(G362,WMS!$E$3:$U$1104,17,0))</f>
        <v>B82</v>
      </c>
      <c r="O362" s="28" t="str">
        <f t="shared" si="72"/>
        <v/>
      </c>
      <c r="P362" s="28" t="str">
        <f t="shared" si="73"/>
        <v/>
      </c>
      <c r="Q362" s="25" t="str">
        <f>IF(G362="","",VLOOKUP(G362,WMS!$E$3:$G$1104,2,FALSE))</f>
        <v>KAS18102503</v>
      </c>
      <c r="R362" s="25" t="str">
        <f>IF(G362="","",VLOOKUP(G362,WMS!$E$3:$G$1104,3,FALSE))</f>
        <v>KAS1810250303</v>
      </c>
      <c r="S362" s="17" t="str">
        <f>IF(R362="","",VLOOKUP(R362,CUSTOMS!$E$3:$N$1811,2,FALSE))</f>
        <v>3924100000</v>
      </c>
      <c r="T362" s="17" t="str">
        <f>IF(R362="","",VLOOKUP(R362,CUSTOMS!$E$3:$N$1811,3,FALSE))</f>
        <v>塑料接水盘连刀叉盒</v>
      </c>
      <c r="U362" s="18">
        <f t="shared" si="74"/>
        <v>92</v>
      </c>
      <c r="V362" s="18" t="str">
        <f>IF(R362="","",VLOOKUP(R362,CUSTOMS!$E$3:$N$796,5,FALSE))</f>
        <v>套</v>
      </c>
      <c r="W362" s="32">
        <f>IF(R362="","",VLOOKUP(R362,CUSTOMS!$E$3:$N$1811,6,FALSE))</f>
        <v>0.998125</v>
      </c>
      <c r="X362" s="32">
        <f t="shared" si="75"/>
        <v>91.8275</v>
      </c>
      <c r="Y362" s="18" t="str">
        <f>IF(R362="","",VLOOKUP(R362,CUSTOMS!$E$3:$N$1811,8,FALSE))</f>
        <v>美元</v>
      </c>
      <c r="Z362" s="18" t="str">
        <f>IF(R362="","",VLOOKUP(R362,CUSTOMS!$E$3:$N$1811,9,FALSE))</f>
        <v>中国</v>
      </c>
      <c r="AA362" s="18" t="str">
        <f>IF(R362="","",VLOOKUP(R362,CUSTOMS!$E$3:$N$1811,10,FALSE))</f>
        <v>印度尼西亚</v>
      </c>
      <c r="AB362" s="32">
        <f>IF(R362="","",VLOOKUP(G362,WMS!$E$3:$T$1104,15,FALSE))</f>
        <v>0.315</v>
      </c>
      <c r="AC362" s="32">
        <f t="shared" si="76"/>
        <v>28.98</v>
      </c>
      <c r="AD362" s="32" t="str">
        <f>IF(S362="","",VLOOKUP(S362,海关监管条件!$A$1:$B$3000,2,FALSE))</f>
        <v>A </v>
      </c>
    </row>
    <row r="363" spans="1:30">
      <c r="A363" s="2">
        <v>43652</v>
      </c>
      <c r="B363" s="2">
        <v>43654</v>
      </c>
      <c r="C363" s="2" t="s">
        <v>5033</v>
      </c>
      <c r="D363" s="19" t="s">
        <v>949</v>
      </c>
      <c r="E363" s="19" t="s">
        <v>3834</v>
      </c>
      <c r="F363" s="19">
        <v>42341796</v>
      </c>
      <c r="G363" s="17" t="str">
        <f t="shared" si="70"/>
        <v>KG-ROB-1903-00065-01819/42341796</v>
      </c>
      <c r="H363" s="18">
        <f>IF(G363="","",VLOOKUP(G363,WMS!$E$3:$Q$1104,7,FALSE))</f>
        <v>3</v>
      </c>
      <c r="I363" s="18">
        <f>IF(G363="","",VLOOKUP(G363,WMS!$E$3:$Q$1104,8,FALSE))</f>
        <v>7.05</v>
      </c>
      <c r="J363" s="18">
        <f>IF(G363="","",VLOOKUP(G363,WMS!$E$3:$Q$1104,13,FALSE))</f>
        <v>0.096</v>
      </c>
      <c r="K363" s="25" t="b">
        <f t="shared" si="71"/>
        <v>1</v>
      </c>
      <c r="L363" s="7">
        <v>276</v>
      </c>
      <c r="M363" s="26">
        <f>IF(G363="","",VLOOKUP(G363,WMS!$E$3:$U$1104,7,0)*L363)</f>
        <v>828</v>
      </c>
      <c r="N363" s="27" t="str">
        <f>IF(G363="","",VLOOKUP(G363,WMS!$E$3:$U$1104,17,0))</f>
        <v>A51</v>
      </c>
      <c r="O363" s="28">
        <f t="shared" si="72"/>
        <v>1945.8</v>
      </c>
      <c r="P363" s="28">
        <f t="shared" si="73"/>
        <v>26.496</v>
      </c>
      <c r="Q363" s="25" t="str">
        <f>IF(G363="","",VLOOKUP(G363,WMS!$E$3:$G$1104,2,FALSE))</f>
        <v>KAS19032702</v>
      </c>
      <c r="R363" s="25" t="str">
        <f>IF(G363="","",VLOOKUP(G363,WMS!$E$3:$G$1104,3,FALSE))</f>
        <v>KAS1903270201</v>
      </c>
      <c r="S363" s="17" t="str">
        <f>IF(R363="","",VLOOKUP(R363,CUSTOMS!$E$3:$N$1811,2,FALSE))</f>
        <v>7323990000</v>
      </c>
      <c r="T363" s="17" t="str">
        <f>IF(R363="","",VLOOKUP(R363,CUSTOMS!$E$3:$N$1811,3,FALSE))</f>
        <v>铁制碗碟架</v>
      </c>
      <c r="U363" s="18">
        <f t="shared" si="74"/>
        <v>828</v>
      </c>
      <c r="V363" s="18" t="str">
        <f>IF(R363="","",VLOOKUP(R363,CUSTOMS!$E$3:$N$796,5,FALSE))</f>
        <v>只</v>
      </c>
      <c r="W363" s="32">
        <f>IF(R363="","",VLOOKUP(R363,CUSTOMS!$E$3:$N$1811,6,FALSE))</f>
        <v>1.67497536945813</v>
      </c>
      <c r="X363" s="32">
        <f t="shared" si="75"/>
        <v>1386.87960591133</v>
      </c>
      <c r="Y363" s="18" t="str">
        <f>IF(R363="","",VLOOKUP(R363,CUSTOMS!$E$3:$N$1811,8,FALSE))</f>
        <v>美元</v>
      </c>
      <c r="Z363" s="18" t="str">
        <f>IF(R363="","",VLOOKUP(R363,CUSTOMS!$E$3:$N$1811,9,FALSE))</f>
        <v>中国</v>
      </c>
      <c r="AA363" s="18" t="str">
        <f>IF(R363="","",VLOOKUP(R363,CUSTOMS!$E$3:$N$1811,10,FALSE))</f>
        <v>泰国</v>
      </c>
      <c r="AB363" s="32">
        <f>IF(R363="","",VLOOKUP(G363,WMS!$E$3:$T$1104,15,FALSE))</f>
        <v>1.7</v>
      </c>
      <c r="AC363" s="32">
        <f t="shared" si="76"/>
        <v>1407.6</v>
      </c>
      <c r="AD363" s="32" t="str">
        <f>IF(S363="","",VLOOKUP(S363,海关监管条件!$A$1:$B$3000,2,FALSE))</f>
        <v>A</v>
      </c>
    </row>
    <row r="364" spans="1:30">
      <c r="A364" s="2">
        <v>43652</v>
      </c>
      <c r="B364" s="2">
        <v>43654</v>
      </c>
      <c r="C364" s="2" t="s">
        <v>5034</v>
      </c>
      <c r="D364" s="3" t="s">
        <v>1039</v>
      </c>
      <c r="E364" s="3" t="s">
        <v>3886</v>
      </c>
      <c r="F364" s="3" t="s">
        <v>5035</v>
      </c>
      <c r="G364" s="17" t="str">
        <f t="shared" si="70"/>
        <v>KG-ROB-1903-00091-03076/42425274</v>
      </c>
      <c r="H364" s="18">
        <f>IF(G364="","",VLOOKUP(G364,WMS!$E$3:$Q$1104,7,FALSE))</f>
        <v>6</v>
      </c>
      <c r="I364" s="18">
        <f>IF(G364="","",VLOOKUP(G364,WMS!$E$3:$Q$1104,8,FALSE))</f>
        <v>7.4</v>
      </c>
      <c r="J364" s="18">
        <f>IF(G364="","",VLOOKUP(G364,WMS!$E$3:$Q$1104,13,FALSE))</f>
        <v>0.027</v>
      </c>
      <c r="K364" s="25" t="b">
        <f t="shared" si="71"/>
        <v>1</v>
      </c>
      <c r="L364" s="7">
        <v>34</v>
      </c>
      <c r="M364" s="26">
        <f>IF(G364="","",VLOOKUP(G364,WMS!$E$3:$U$1104,7,0)*L364)</f>
        <v>204</v>
      </c>
      <c r="N364" s="27" t="str">
        <f>IF(G364="","",VLOOKUP(G364,WMS!$E$3:$U$1104,17,0))</f>
        <v>A83</v>
      </c>
      <c r="O364" s="28">
        <f t="shared" si="72"/>
        <v>251.6</v>
      </c>
      <c r="P364" s="28">
        <f t="shared" si="73"/>
        <v>0.918</v>
      </c>
      <c r="Q364" s="25" t="str">
        <f>IF(G364="","",VLOOKUP(G364,WMS!$E$3:$G$1104,2,FALSE))</f>
        <v>KAS19042801</v>
      </c>
      <c r="R364" s="25" t="str">
        <f>IF(G364="","",VLOOKUP(G364,WMS!$E$3:$G$1104,3,FALSE))</f>
        <v>KAS1904280101</v>
      </c>
      <c r="S364" s="17" t="str">
        <f>IF(R364="","",VLOOKUP(R364,CUSTOMS!$E$3:$N$1811,2,FALSE))</f>
        <v>6913100000</v>
      </c>
      <c r="T364" s="17" t="str">
        <f>IF(R364="","",VLOOKUP(R364,CUSTOMS!$E$3:$N$1811,3,FALSE))</f>
        <v>陈设瓷:花盆</v>
      </c>
      <c r="U364" s="18">
        <f t="shared" si="74"/>
        <v>204</v>
      </c>
      <c r="V364" s="18" t="str">
        <f>IF(R364="","",VLOOKUP(R364,CUSTOMS!$E$3:$N$796,5,FALSE))</f>
        <v>只</v>
      </c>
      <c r="W364" s="32">
        <f>IF(R364="","",VLOOKUP(R364,CUSTOMS!$E$3:$N$1811,6,FALSE))</f>
        <v>1</v>
      </c>
      <c r="X364" s="32">
        <f t="shared" si="75"/>
        <v>204</v>
      </c>
      <c r="Y364" s="18" t="str">
        <f>IF(R364="","",VLOOKUP(R364,CUSTOMS!$E$3:$N$1811,8,FALSE))</f>
        <v>港币</v>
      </c>
      <c r="Z364" s="18" t="str">
        <f>IF(R364="","",VLOOKUP(R364,CUSTOMS!$E$3:$N$1811,9,FALSE))</f>
        <v>中国</v>
      </c>
      <c r="AA364" s="18" t="str">
        <f>IF(R364="","",VLOOKUP(R364,CUSTOMS!$E$3:$N$1811,10,FALSE))</f>
        <v>泰国</v>
      </c>
      <c r="AB364" s="32">
        <f>IF(R364="","",VLOOKUP(G364,WMS!$E$3:$T$1104,15,FALSE))</f>
        <v>1</v>
      </c>
      <c r="AC364" s="32">
        <f t="shared" si="76"/>
        <v>204</v>
      </c>
      <c r="AD364" s="32" t="str">
        <f>IF(S364="","",VLOOKUP(S364,海关监管条件!$A$1:$B$3000,2,FALSE))</f>
        <v>无</v>
      </c>
    </row>
    <row r="365" spans="1:30">
      <c r="A365" s="2">
        <v>43652</v>
      </c>
      <c r="B365" s="2">
        <v>43654</v>
      </c>
      <c r="C365" s="2" t="s">
        <v>5034</v>
      </c>
      <c r="D365" s="3" t="s">
        <v>1039</v>
      </c>
      <c r="E365" s="3" t="s">
        <v>3886</v>
      </c>
      <c r="F365" s="3" t="s">
        <v>5036</v>
      </c>
      <c r="G365" s="17" t="str">
        <f t="shared" si="70"/>
        <v>KG-ROB-1903-00091-03076/42621690</v>
      </c>
      <c r="H365" s="18">
        <f>IF(G365="","",VLOOKUP(G365,WMS!$E$3:$Q$1104,7,FALSE))</f>
        <v>6</v>
      </c>
      <c r="I365" s="18">
        <f>IF(G365="","",VLOOKUP(G365,WMS!$E$3:$Q$1104,8,FALSE))</f>
        <v>8.6</v>
      </c>
      <c r="J365" s="18">
        <f>IF(G365="","",VLOOKUP(G365,WMS!$E$3:$Q$1104,13,FALSE))</f>
        <v>0.035</v>
      </c>
      <c r="K365" s="25" t="b">
        <f t="shared" si="71"/>
        <v>1</v>
      </c>
      <c r="L365" s="7">
        <v>34</v>
      </c>
      <c r="M365" s="26">
        <f>IF(G365="","",VLOOKUP(G365,WMS!$E$3:$U$1104,7,0)*L365)</f>
        <v>204</v>
      </c>
      <c r="N365" s="27" t="str">
        <f>IF(G365="","",VLOOKUP(G365,WMS!$E$3:$U$1104,17,0))</f>
        <v>A83</v>
      </c>
      <c r="O365" s="28">
        <f t="shared" si="72"/>
        <v>292.4</v>
      </c>
      <c r="P365" s="28">
        <f t="shared" si="73"/>
        <v>1.19</v>
      </c>
      <c r="Q365" s="25" t="str">
        <f>IF(G365="","",VLOOKUP(G365,WMS!$E$3:$G$1104,2,FALSE))</f>
        <v>KAS19042801</v>
      </c>
      <c r="R365" s="25" t="str">
        <f>IF(G365="","",VLOOKUP(G365,WMS!$E$3:$G$1104,3,FALSE))</f>
        <v>KAS1904280101</v>
      </c>
      <c r="S365" s="17" t="str">
        <f>IF(R365="","",VLOOKUP(R365,CUSTOMS!$E$3:$N$1811,2,FALSE))</f>
        <v>6913100000</v>
      </c>
      <c r="T365" s="17" t="str">
        <f>IF(R365="","",VLOOKUP(R365,CUSTOMS!$E$3:$N$1811,3,FALSE))</f>
        <v>陈设瓷:花盆</v>
      </c>
      <c r="U365" s="18">
        <f t="shared" si="74"/>
        <v>204</v>
      </c>
      <c r="V365" s="18" t="str">
        <f>IF(R365="","",VLOOKUP(R365,CUSTOMS!$E$3:$N$796,5,FALSE))</f>
        <v>只</v>
      </c>
      <c r="W365" s="32">
        <f>IF(R365="","",VLOOKUP(R365,CUSTOMS!$E$3:$N$1811,6,FALSE))</f>
        <v>1</v>
      </c>
      <c r="X365" s="32">
        <f t="shared" si="75"/>
        <v>204</v>
      </c>
      <c r="Y365" s="18" t="str">
        <f>IF(R365="","",VLOOKUP(R365,CUSTOMS!$E$3:$N$1811,8,FALSE))</f>
        <v>港币</v>
      </c>
      <c r="Z365" s="18" t="str">
        <f>IF(R365="","",VLOOKUP(R365,CUSTOMS!$E$3:$N$1811,9,FALSE))</f>
        <v>中国</v>
      </c>
      <c r="AA365" s="18" t="str">
        <f>IF(R365="","",VLOOKUP(R365,CUSTOMS!$E$3:$N$1811,10,FALSE))</f>
        <v>泰国</v>
      </c>
      <c r="AB365" s="32">
        <f>IF(R365="","",VLOOKUP(G365,WMS!$E$3:$T$1104,15,FALSE))</f>
        <v>1.1</v>
      </c>
      <c r="AC365" s="32">
        <f t="shared" si="76"/>
        <v>224.4</v>
      </c>
      <c r="AD365" s="32" t="str">
        <f>IF(S365="","",VLOOKUP(S365,海关监管条件!$A$1:$B$3000,2,FALSE))</f>
        <v>无</v>
      </c>
    </row>
    <row r="366" spans="1:30">
      <c r="A366" s="2">
        <v>43652</v>
      </c>
      <c r="B366" s="2">
        <v>43654</v>
      </c>
      <c r="C366" s="2" t="s">
        <v>5034</v>
      </c>
      <c r="D366" s="19" t="s">
        <v>949</v>
      </c>
      <c r="E366" s="19" t="s">
        <v>3832</v>
      </c>
      <c r="F366" s="19" t="s">
        <v>3836</v>
      </c>
      <c r="G366" s="17" t="str">
        <f t="shared" si="70"/>
        <v>KG-ROB-1904-00078-01820/42583752B</v>
      </c>
      <c r="H366" s="18">
        <f>IF(G366="","",VLOOKUP(G366,WMS!$E$3:$Q$1104,7,FALSE))</f>
        <v>3</v>
      </c>
      <c r="I366" s="18">
        <f>IF(G366="","",VLOOKUP(G366,WMS!$E$3:$Q$1104,8,FALSE))</f>
        <v>6.85</v>
      </c>
      <c r="J366" s="18">
        <f>IF(G366="","",VLOOKUP(G366,WMS!$E$3:$Q$1104,13,FALSE))</f>
        <v>0.08</v>
      </c>
      <c r="K366" s="25" t="b">
        <f t="shared" si="71"/>
        <v>1</v>
      </c>
      <c r="L366" s="7">
        <v>143</v>
      </c>
      <c r="M366" s="26">
        <f>IF(G366="","",VLOOKUP(G366,WMS!$E$3:$U$1104,7,0)*L366)</f>
        <v>429</v>
      </c>
      <c r="N366" s="27" t="str">
        <f>IF(G366="","",VLOOKUP(G366,WMS!$E$3:$U$1104,17,0))</f>
        <v>A49</v>
      </c>
      <c r="O366" s="28">
        <f t="shared" si="72"/>
        <v>979.55</v>
      </c>
      <c r="P366" s="28">
        <f t="shared" si="73"/>
        <v>11.44</v>
      </c>
      <c r="Q366" s="25" t="str">
        <f>IF(G366="","",VLOOKUP(G366,WMS!$E$3:$G$1104,2,FALSE))</f>
        <v>KAS19032702</v>
      </c>
      <c r="R366" s="25" t="str">
        <f>IF(G366="","",VLOOKUP(G366,WMS!$E$3:$G$1104,3,FALSE))</f>
        <v>KAS1903270202</v>
      </c>
      <c r="S366" s="17" t="str">
        <f>IF(R366="","",VLOOKUP(R366,CUSTOMS!$E$3:$N$1811,2,FALSE))</f>
        <v>9403200000</v>
      </c>
      <c r="T366" s="17" t="str">
        <f>IF(R366="","",VLOOKUP(R366,CUSTOMS!$E$3:$N$1811,3,FALSE))</f>
        <v>落地储物架</v>
      </c>
      <c r="U366" s="18">
        <f t="shared" si="74"/>
        <v>429</v>
      </c>
      <c r="V366" s="18" t="str">
        <f>IF(R366="","",VLOOKUP(R366,CUSTOMS!$E$3:$N$796,5,FALSE))</f>
        <v>件</v>
      </c>
      <c r="W366" s="32">
        <f>IF(R366="","",VLOOKUP(R366,CUSTOMS!$E$3:$N$1811,6,FALSE))</f>
        <v>11.206512890095</v>
      </c>
      <c r="X366" s="32">
        <f t="shared" si="75"/>
        <v>4807.59402985075</v>
      </c>
      <c r="Y366" s="18" t="str">
        <f>IF(R366="","",VLOOKUP(R366,CUSTOMS!$E$3:$N$1811,8,FALSE))</f>
        <v>美元</v>
      </c>
      <c r="Z366" s="18" t="str">
        <f>IF(R366="","",VLOOKUP(R366,CUSTOMS!$E$3:$N$1811,9,FALSE))</f>
        <v>中国</v>
      </c>
      <c r="AA366" s="18" t="str">
        <f>IF(R366="","",VLOOKUP(R366,CUSTOMS!$E$3:$N$1811,10,FALSE))</f>
        <v>泰国</v>
      </c>
      <c r="AB366" s="32">
        <f>IF(R366="","",VLOOKUP(G366,WMS!$E$3:$T$1104,15,FALSE))</f>
        <v>2.05</v>
      </c>
      <c r="AC366" s="32">
        <f t="shared" si="76"/>
        <v>879.45</v>
      </c>
      <c r="AD366" s="32" t="str">
        <f>IF(S366="","",VLOOKUP(S366,海关监管条件!$A$1:$B$3000,2,FALSE))</f>
        <v>无 </v>
      </c>
    </row>
    <row r="367" spans="1:30">
      <c r="A367" s="2">
        <v>43658</v>
      </c>
      <c r="B367" s="2">
        <v>43661</v>
      </c>
      <c r="C367" s="2" t="s">
        <v>5037</v>
      </c>
      <c r="D367" s="19" t="s">
        <v>1039</v>
      </c>
      <c r="E367" s="19" t="s">
        <v>3886</v>
      </c>
      <c r="F367" s="19">
        <v>42425274</v>
      </c>
      <c r="G367" s="17" t="str">
        <f t="shared" si="70"/>
        <v>KG-ROB-1903-00091-03076/42425274</v>
      </c>
      <c r="H367" s="18">
        <f>IF(G367="","",VLOOKUP(G367,WMS!$E$3:$Q$1104,7,FALSE))</f>
        <v>6</v>
      </c>
      <c r="I367" s="18">
        <f>IF(G367="","",VLOOKUP(G367,WMS!$E$3:$Q$1104,8,FALSE))</f>
        <v>7.4</v>
      </c>
      <c r="J367" s="18">
        <f>IF(G367="","",VLOOKUP(G367,WMS!$E$3:$Q$1104,13,FALSE))</f>
        <v>0.027</v>
      </c>
      <c r="K367" s="25" t="b">
        <f t="shared" si="71"/>
        <v>1</v>
      </c>
      <c r="L367" s="7">
        <v>50</v>
      </c>
      <c r="M367" s="26">
        <f>IF(G367="","",VLOOKUP(G367,WMS!$E$3:$U$1104,7,0)*L367)</f>
        <v>300</v>
      </c>
      <c r="N367" s="27" t="str">
        <f>IF(G367="","",VLOOKUP(G367,WMS!$E$3:$U$1104,17,0))</f>
        <v>A83</v>
      </c>
      <c r="O367" s="28">
        <f t="shared" si="72"/>
        <v>370</v>
      </c>
      <c r="P367" s="28">
        <f t="shared" si="73"/>
        <v>1.35</v>
      </c>
      <c r="Q367" s="25" t="str">
        <f>IF(G367="","",VLOOKUP(G367,WMS!$E$3:$G$1104,2,FALSE))</f>
        <v>KAS19042801</v>
      </c>
      <c r="R367" s="25" t="str">
        <f>IF(G367="","",VLOOKUP(G367,WMS!$E$3:$G$1104,3,FALSE))</f>
        <v>KAS1904280101</v>
      </c>
      <c r="S367" s="17" t="str">
        <f>IF(R367="","",VLOOKUP(R367,CUSTOMS!$E$3:$N$1811,2,FALSE))</f>
        <v>6913100000</v>
      </c>
      <c r="T367" s="17" t="str">
        <f>IF(R367="","",VLOOKUP(R367,CUSTOMS!$E$3:$N$1811,3,FALSE))</f>
        <v>陈设瓷:花盆</v>
      </c>
      <c r="U367" s="18">
        <f t="shared" si="74"/>
        <v>300</v>
      </c>
      <c r="V367" s="18" t="str">
        <f>IF(R367="","",VLOOKUP(R367,CUSTOMS!$E$3:$N$796,5,FALSE))</f>
        <v>只</v>
      </c>
      <c r="W367" s="32">
        <f>IF(R367="","",VLOOKUP(R367,CUSTOMS!$E$3:$N$1811,6,FALSE))</f>
        <v>1</v>
      </c>
      <c r="X367" s="32">
        <f t="shared" si="75"/>
        <v>300</v>
      </c>
      <c r="Y367" s="18" t="str">
        <f>IF(R367="","",VLOOKUP(R367,CUSTOMS!$E$3:$N$1811,8,FALSE))</f>
        <v>港币</v>
      </c>
      <c r="Z367" s="18" t="str">
        <f>IF(R367="","",VLOOKUP(R367,CUSTOMS!$E$3:$N$1811,9,FALSE))</f>
        <v>中国</v>
      </c>
      <c r="AA367" s="18" t="str">
        <f>IF(R367="","",VLOOKUP(R367,CUSTOMS!$E$3:$N$1811,10,FALSE))</f>
        <v>泰国</v>
      </c>
      <c r="AB367" s="32">
        <f>IF(R367="","",VLOOKUP(G367,WMS!$E$3:$T$1104,15,FALSE))</f>
        <v>1</v>
      </c>
      <c r="AC367" s="32">
        <f t="shared" si="76"/>
        <v>300</v>
      </c>
      <c r="AD367" s="32" t="str">
        <f>IF(S367="","",VLOOKUP(S367,海关监管条件!$A$1:$B$3000,2,FALSE))</f>
        <v>无</v>
      </c>
    </row>
    <row r="368" spans="1:30">
      <c r="A368" s="2">
        <v>43658</v>
      </c>
      <c r="B368" s="2">
        <v>43661</v>
      </c>
      <c r="C368" s="2" t="s">
        <v>5037</v>
      </c>
      <c r="D368" s="3" t="s">
        <v>1039</v>
      </c>
      <c r="E368" s="3" t="s">
        <v>3886</v>
      </c>
      <c r="F368" s="3" t="s">
        <v>5036</v>
      </c>
      <c r="G368" s="17" t="str">
        <f t="shared" si="70"/>
        <v>KG-ROB-1903-00091-03076/42621690</v>
      </c>
      <c r="H368" s="18">
        <f>IF(G368="","",VLOOKUP(G368,WMS!$E$3:$Q$1104,7,FALSE))</f>
        <v>6</v>
      </c>
      <c r="I368" s="18">
        <f>IF(G368="","",VLOOKUP(G368,WMS!$E$3:$Q$1104,8,FALSE))</f>
        <v>8.6</v>
      </c>
      <c r="J368" s="18">
        <f>IF(G368="","",VLOOKUP(G368,WMS!$E$3:$Q$1104,13,FALSE))</f>
        <v>0.035</v>
      </c>
      <c r="K368" s="25" t="b">
        <f t="shared" si="71"/>
        <v>1</v>
      </c>
      <c r="L368" s="7">
        <v>50</v>
      </c>
      <c r="M368" s="26">
        <f>IF(G368="","",VLOOKUP(G368,WMS!$E$3:$U$1104,7,0)*L368)</f>
        <v>300</v>
      </c>
      <c r="N368" s="27" t="str">
        <f>IF(G368="","",VLOOKUP(G368,WMS!$E$3:$U$1104,17,0))</f>
        <v>A83</v>
      </c>
      <c r="O368" s="28">
        <f t="shared" si="72"/>
        <v>430</v>
      </c>
      <c r="P368" s="28">
        <f t="shared" si="73"/>
        <v>1.75</v>
      </c>
      <c r="Q368" s="25" t="str">
        <f>IF(G368="","",VLOOKUP(G368,WMS!$E$3:$G$1104,2,FALSE))</f>
        <v>KAS19042801</v>
      </c>
      <c r="R368" s="25" t="str">
        <f>IF(G368="","",VLOOKUP(G368,WMS!$E$3:$G$1104,3,FALSE))</f>
        <v>KAS1904280101</v>
      </c>
      <c r="S368" s="17" t="str">
        <f>IF(R368="","",VLOOKUP(R368,CUSTOMS!$E$3:$N$1811,2,FALSE))</f>
        <v>6913100000</v>
      </c>
      <c r="T368" s="17" t="str">
        <f>IF(R368="","",VLOOKUP(R368,CUSTOMS!$E$3:$N$1811,3,FALSE))</f>
        <v>陈设瓷:花盆</v>
      </c>
      <c r="U368" s="18">
        <f t="shared" si="74"/>
        <v>300</v>
      </c>
      <c r="V368" s="18" t="str">
        <f>IF(R368="","",VLOOKUP(R368,CUSTOMS!$E$3:$N$796,5,FALSE))</f>
        <v>只</v>
      </c>
      <c r="W368" s="32">
        <f>IF(R368="","",VLOOKUP(R368,CUSTOMS!$E$3:$N$1811,6,FALSE))</f>
        <v>1</v>
      </c>
      <c r="X368" s="32">
        <f t="shared" si="75"/>
        <v>300</v>
      </c>
      <c r="Y368" s="18" t="str">
        <f>IF(R368="","",VLOOKUP(R368,CUSTOMS!$E$3:$N$1811,8,FALSE))</f>
        <v>港币</v>
      </c>
      <c r="Z368" s="18" t="str">
        <f>IF(R368="","",VLOOKUP(R368,CUSTOMS!$E$3:$N$1811,9,FALSE))</f>
        <v>中国</v>
      </c>
      <c r="AA368" s="18" t="str">
        <f>IF(R368="","",VLOOKUP(R368,CUSTOMS!$E$3:$N$1811,10,FALSE))</f>
        <v>泰国</v>
      </c>
      <c r="AB368" s="32">
        <f>IF(R368="","",VLOOKUP(G368,WMS!$E$3:$T$1104,15,FALSE))</f>
        <v>1.1</v>
      </c>
      <c r="AC368" s="32">
        <f t="shared" si="76"/>
        <v>330</v>
      </c>
      <c r="AD368" s="32" t="str">
        <f>IF(S368="","",VLOOKUP(S368,海关监管条件!$A$1:$B$3000,2,FALSE))</f>
        <v>无</v>
      </c>
    </row>
    <row r="369" spans="1:30">
      <c r="A369" s="2">
        <v>43658</v>
      </c>
      <c r="B369" s="2">
        <v>43661</v>
      </c>
      <c r="C369" s="2" t="s">
        <v>5037</v>
      </c>
      <c r="D369" s="3" t="s">
        <v>1039</v>
      </c>
      <c r="E369" s="3" t="s">
        <v>3886</v>
      </c>
      <c r="F369" s="3" t="s">
        <v>5038</v>
      </c>
      <c r="G369" s="17" t="str">
        <f t="shared" si="70"/>
        <v>KG-ROB-1903-00091-03076/42623984</v>
      </c>
      <c r="H369" s="18">
        <f>IF(G369="","",VLOOKUP(G369,WMS!$E$3:$Q$1104,7,FALSE))</f>
        <v>4</v>
      </c>
      <c r="I369" s="18">
        <f>IF(G369="","",VLOOKUP(G369,WMS!$E$3:$Q$1104,8,FALSE))</f>
        <v>4.1</v>
      </c>
      <c r="J369" s="18">
        <f>IF(G369="","",VLOOKUP(G369,WMS!$E$3:$Q$1104,13,FALSE))</f>
        <v>0.033</v>
      </c>
      <c r="K369" s="25" t="b">
        <f t="shared" si="71"/>
        <v>1</v>
      </c>
      <c r="L369" s="7">
        <v>125</v>
      </c>
      <c r="M369" s="26">
        <f>IF(G369="","",VLOOKUP(G369,WMS!$E$3:$U$1104,7,0)*L369)</f>
        <v>500</v>
      </c>
      <c r="N369" s="27" t="str">
        <f>IF(G369="","",VLOOKUP(G369,WMS!$E$3:$U$1104,17,0))</f>
        <v>A83</v>
      </c>
      <c r="O369" s="28">
        <f t="shared" si="72"/>
        <v>512.5</v>
      </c>
      <c r="P369" s="28">
        <f t="shared" si="73"/>
        <v>4.125</v>
      </c>
      <c r="Q369" s="25" t="str">
        <f>IF(G369="","",VLOOKUP(G369,WMS!$E$3:$G$1104,2,FALSE))</f>
        <v>KAS19042801</v>
      </c>
      <c r="R369" s="25" t="str">
        <f>IF(G369="","",VLOOKUP(G369,WMS!$E$3:$G$1104,3,FALSE))</f>
        <v>KAS1904280101</v>
      </c>
      <c r="S369" s="17" t="str">
        <f>IF(R369="","",VLOOKUP(R369,CUSTOMS!$E$3:$N$1811,2,FALSE))</f>
        <v>6913100000</v>
      </c>
      <c r="T369" s="17" t="str">
        <f>IF(R369="","",VLOOKUP(R369,CUSTOMS!$E$3:$N$1811,3,FALSE))</f>
        <v>陈设瓷:花盆</v>
      </c>
      <c r="U369" s="18">
        <f t="shared" si="74"/>
        <v>500</v>
      </c>
      <c r="V369" s="18" t="str">
        <f>IF(R369="","",VLOOKUP(R369,CUSTOMS!$E$3:$N$796,5,FALSE))</f>
        <v>只</v>
      </c>
      <c r="W369" s="32">
        <f>IF(R369="","",VLOOKUP(R369,CUSTOMS!$E$3:$N$1811,6,FALSE))</f>
        <v>1</v>
      </c>
      <c r="X369" s="32">
        <f t="shared" si="75"/>
        <v>500</v>
      </c>
      <c r="Y369" s="18" t="str">
        <f>IF(R369="","",VLOOKUP(R369,CUSTOMS!$E$3:$N$1811,8,FALSE))</f>
        <v>港币</v>
      </c>
      <c r="Z369" s="18" t="str">
        <f>IF(R369="","",VLOOKUP(R369,CUSTOMS!$E$3:$N$1811,9,FALSE))</f>
        <v>中国</v>
      </c>
      <c r="AA369" s="18" t="str">
        <f>IF(R369="","",VLOOKUP(R369,CUSTOMS!$E$3:$N$1811,10,FALSE))</f>
        <v>泰国</v>
      </c>
      <c r="AB369" s="32">
        <f>IF(R369="","",VLOOKUP(G369,WMS!$E$3:$T$1104,15,FALSE))</f>
        <v>1.175</v>
      </c>
      <c r="AC369" s="32">
        <f t="shared" si="76"/>
        <v>587.5</v>
      </c>
      <c r="AD369" s="32" t="str">
        <f>IF(S369="","",VLOOKUP(S369,海关监管条件!$A$1:$B$3000,2,FALSE))</f>
        <v>无</v>
      </c>
    </row>
    <row r="370" spans="1:30">
      <c r="A370" s="2">
        <v>43658</v>
      </c>
      <c r="B370" s="2">
        <v>43661</v>
      </c>
      <c r="C370" s="2" t="s">
        <v>5039</v>
      </c>
      <c r="D370" s="19" t="s">
        <v>1184</v>
      </c>
      <c r="E370" s="19" t="s">
        <v>3950</v>
      </c>
      <c r="F370" s="19">
        <v>41305171</v>
      </c>
      <c r="G370" s="17" t="str">
        <f t="shared" si="70"/>
        <v>KG-ROB-1905-00132-03390/41305171</v>
      </c>
      <c r="H370" s="18">
        <f>IF(G370="","",VLOOKUP(G370,WMS!$E$3:$Q$1741,7,FALSE))</f>
        <v>12</v>
      </c>
      <c r="I370" s="18">
        <f>IF(G370="","",VLOOKUP(G370,WMS!$E$3:$Q$1741,8,FALSE))</f>
        <v>3.55</v>
      </c>
      <c r="J370" s="18">
        <f>IF(G370="","",VLOOKUP(G370,WMS!$E$3:$Q$1741,13,FALSE))</f>
        <v>0.04</v>
      </c>
      <c r="K370" s="25" t="b">
        <f t="shared" si="71"/>
        <v>1</v>
      </c>
      <c r="L370" s="7">
        <v>42</v>
      </c>
      <c r="M370" s="26">
        <f>IF(G370="","",VLOOKUP(G370,WMS!$E$3:$U$1741,7,0)*L370)</f>
        <v>504</v>
      </c>
      <c r="N370" s="27" t="str">
        <f>IF(G370="","",VLOOKUP(G370,WMS!$E$3:$U$1741,17,0))</f>
        <v>A49</v>
      </c>
      <c r="O370" s="28">
        <f t="shared" si="72"/>
        <v>149.1</v>
      </c>
      <c r="P370" s="28">
        <f t="shared" si="73"/>
        <v>1.68</v>
      </c>
      <c r="Q370" s="25" t="str">
        <f>IF(G370="","",VLOOKUP(G370,WMS!$E$3:$G$1741,2,FALSE))</f>
        <v>KAS19051701</v>
      </c>
      <c r="R370" s="25" t="str">
        <f>IF(G370="","",VLOOKUP(G370,WMS!$E$3:$G$1741,3,FALSE))</f>
        <v>KAS1905170103</v>
      </c>
      <c r="S370" s="17" t="str">
        <f>IF(R370="","",VLOOKUP(R370,CUSTOMS!$E$3:$N$1811,2,FALSE))</f>
        <v>3924900000</v>
      </c>
      <c r="T370" s="17" t="str">
        <f>IF(R370="","",VLOOKUP(R370,CUSTOMS!$E$3:$N$1811,3,FALSE))</f>
        <v>塑胶垃圾桶</v>
      </c>
      <c r="U370" s="18">
        <f t="shared" si="74"/>
        <v>126</v>
      </c>
      <c r="V370" s="18" t="str">
        <f>IF(R370="","",VLOOKUP(R370,CUSTOMS!$E$3:$N$1811,5,FALSE))</f>
        <v>千克</v>
      </c>
      <c r="W370" s="32">
        <f>IF(R370="","",VLOOKUP(R370,CUSTOMS!$E$3:$N$1811,6,FALSE))</f>
        <v>2</v>
      </c>
      <c r="X370" s="32">
        <f t="shared" si="75"/>
        <v>252</v>
      </c>
      <c r="Y370" s="18" t="str">
        <f>IF(R370="","",VLOOKUP(R370,CUSTOMS!$E$3:$N$1811,8,FALSE))</f>
        <v>美元</v>
      </c>
      <c r="Z370" s="18" t="str">
        <f>IF(R370="","",VLOOKUP(R370,CUSTOMS!$E$3:$N$1811,9,FALSE))</f>
        <v>中国</v>
      </c>
      <c r="AA370" s="18" t="str">
        <f>IF(R370="","",VLOOKUP(R370,CUSTOMS!$E$3:$N$1811,10,FALSE))</f>
        <v>泰国</v>
      </c>
      <c r="AB370" s="32">
        <f>IF(R370="","",VLOOKUP(G370,WMS!$E$3:$T$1741,15,FALSE))</f>
        <v>0.25</v>
      </c>
      <c r="AC370" s="32">
        <f t="shared" si="76"/>
        <v>126</v>
      </c>
      <c r="AD370" s="32" t="str">
        <f>IF(S370="","",VLOOKUP(S370,海关监管条件!$A$1:$B$3000,2,FALSE))</f>
        <v>A </v>
      </c>
    </row>
    <row r="371" spans="1:30">
      <c r="A371" s="2">
        <v>43658</v>
      </c>
      <c r="B371" s="2">
        <v>43661</v>
      </c>
      <c r="C371" s="2" t="s">
        <v>5040</v>
      </c>
      <c r="D371" s="19" t="s">
        <v>326</v>
      </c>
      <c r="E371" s="19" t="s">
        <v>3387</v>
      </c>
      <c r="F371" s="19">
        <v>42638209</v>
      </c>
      <c r="G371" s="17" t="str">
        <f t="shared" si="70"/>
        <v>KG-ROB-1808-00023-00773/42638209</v>
      </c>
      <c r="H371" s="18">
        <f>IF(G371="","",VLOOKUP(G371,WMS!$E$3:$Q$1741,7,FALSE))</f>
        <v>9</v>
      </c>
      <c r="I371" s="18">
        <f>IF(G371="","",VLOOKUP(G371,WMS!$E$3:$Q$1741,8,FALSE))</f>
        <v>9.3</v>
      </c>
      <c r="J371" s="18">
        <f>IF(G371="","",VLOOKUP(G371,WMS!$E$3:$Q$1741,13,FALSE))</f>
        <v>0.045</v>
      </c>
      <c r="K371" s="25" t="b">
        <f t="shared" si="71"/>
        <v>1</v>
      </c>
      <c r="L371" s="7">
        <v>27</v>
      </c>
      <c r="M371" s="26">
        <f>IF(G371="","",VLOOKUP(G371,WMS!$E$3:$U$1741,7,0)*L371)</f>
        <v>243</v>
      </c>
      <c r="N371" s="27" t="str">
        <f>IF(G371="","",VLOOKUP(G371,WMS!$E$3:$U$1741,17,0))</f>
        <v>A83</v>
      </c>
      <c r="O371" s="28">
        <f t="shared" si="72"/>
        <v>251.1</v>
      </c>
      <c r="P371" s="28">
        <f t="shared" si="73"/>
        <v>1.215</v>
      </c>
      <c r="Q371" s="25" t="str">
        <f>IF(G371="","",VLOOKUP(G371,WMS!$E$3:$G$1741,2,FALSE))</f>
        <v>KAS18110903</v>
      </c>
      <c r="R371" s="25" t="str">
        <f>IF(G371="","",VLOOKUP(G371,WMS!$E$3:$G$1741,3,FALSE))</f>
        <v>KAS1811090301</v>
      </c>
      <c r="S371" s="17" t="str">
        <f>IF(R371="","",VLOOKUP(R371,CUSTOMS!$E$3:$N$1811,2,FALSE))</f>
        <v>6702100000</v>
      </c>
      <c r="T371" s="17" t="str">
        <f>IF(R371="","",VLOOKUP(R371,CUSTOMS!$E$3:$N$1811,3,FALSE))</f>
        <v>人造盆景</v>
      </c>
      <c r="U371" s="18">
        <f t="shared" si="74"/>
        <v>243</v>
      </c>
      <c r="V371" s="18" t="str">
        <f>IF(R371="","",VLOOKUP(R371,CUSTOMS!$E$3:$N$1811,5,FALSE))</f>
        <v>千克</v>
      </c>
      <c r="W371" s="32">
        <f>IF(R371="","",VLOOKUP(R371,CUSTOMS!$E$3:$N$1811,6,FALSE))</f>
        <v>1</v>
      </c>
      <c r="X371" s="32">
        <f t="shared" si="75"/>
        <v>243</v>
      </c>
      <c r="Y371" s="18" t="str">
        <f>IF(R371="","",VLOOKUP(R371,CUSTOMS!$E$3:$N$1811,8,FALSE))</f>
        <v>美元</v>
      </c>
      <c r="Z371" s="18" t="str">
        <f>IF(R371="","",VLOOKUP(R371,CUSTOMS!$E$3:$N$1811,9,FALSE))</f>
        <v>中国</v>
      </c>
      <c r="AA371" s="18" t="str">
        <f>IF(R371="","",VLOOKUP(R371,CUSTOMS!$E$3:$N$1811,10,FALSE))</f>
        <v>泰国</v>
      </c>
      <c r="AB371" s="32">
        <f>IF(R371="","",VLOOKUP(G371,WMS!$E$3:$T$1741,15,FALSE))</f>
        <v>1</v>
      </c>
      <c r="AC371" s="32">
        <f t="shared" si="76"/>
        <v>243</v>
      </c>
      <c r="AD371" s="32" t="str">
        <f>IF(S371="","",VLOOKUP(S371,海关监管条件!$A$1:$B$3000,2,FALSE))</f>
        <v>无 </v>
      </c>
    </row>
    <row r="372" spans="1:30">
      <c r="A372" s="2">
        <v>43658</v>
      </c>
      <c r="B372" s="2">
        <v>43661</v>
      </c>
      <c r="C372" s="2" t="s">
        <v>5040</v>
      </c>
      <c r="D372" s="19" t="s">
        <v>1131</v>
      </c>
      <c r="E372" s="19" t="s">
        <v>3932</v>
      </c>
      <c r="F372" s="19">
        <v>42342472</v>
      </c>
      <c r="G372" s="17" t="str">
        <f t="shared" si="70"/>
        <v>KG-ROB-1905-00132-03211/42342472</v>
      </c>
      <c r="H372" s="18">
        <f>IF(G372="","",VLOOKUP(G372,WMS!$E$3:$Q$1741,7,FALSE))</f>
        <v>4</v>
      </c>
      <c r="I372" s="18">
        <f>IF(G372="","",VLOOKUP(G372,WMS!$E$3:$Q$1741,8,FALSE))</f>
        <v>8.2</v>
      </c>
      <c r="J372" s="18">
        <f>IF(G372="","",VLOOKUP(G372,WMS!$E$3:$Q$1741,13,FALSE))</f>
        <v>0.06</v>
      </c>
      <c r="K372" s="25" t="b">
        <f t="shared" si="71"/>
        <v>1</v>
      </c>
      <c r="L372" s="7">
        <v>51</v>
      </c>
      <c r="M372" s="26">
        <f>IF(G372="","",VLOOKUP(G372,WMS!$E$3:$U$1741,7,0)*L372)</f>
        <v>204</v>
      </c>
      <c r="N372" s="27" t="str">
        <f>IF(G372="","",VLOOKUP(G372,WMS!$E$3:$U$1741,17,0))</f>
        <v>A47</v>
      </c>
      <c r="O372" s="28">
        <f t="shared" si="72"/>
        <v>418.2</v>
      </c>
      <c r="P372" s="28">
        <f t="shared" si="73"/>
        <v>3.06</v>
      </c>
      <c r="Q372" s="25" t="str">
        <f>IF(G372="","",VLOOKUP(G372,WMS!$E$3:$G$1741,2,FALSE))</f>
        <v>KAS19051403</v>
      </c>
      <c r="R372" s="25" t="str">
        <f>IF(G372="","",VLOOKUP(G372,WMS!$E$3:$G$1741,3,FALSE))</f>
        <v>KAS1905140304</v>
      </c>
      <c r="S372" s="17" t="str">
        <f>IF(R372="","",VLOOKUP(R372,CUSTOMS!$E$3:$N$1811,2,FALSE))</f>
        <v>7323990000</v>
      </c>
      <c r="T372" s="17" t="str">
        <f>IF(R372="","",VLOOKUP(R372,CUSTOMS!$E$3:$N$1811,3,FALSE))</f>
        <v>铁制密封罐</v>
      </c>
      <c r="U372" s="18">
        <f t="shared" si="74"/>
        <v>204</v>
      </c>
      <c r="V372" s="18" t="str">
        <f>IF(R372="","",VLOOKUP(R372,CUSTOMS!$E$3:$N$1811,5,FALSE))</f>
        <v>套</v>
      </c>
      <c r="W372" s="32">
        <f>IF(R372="","",VLOOKUP(R372,CUSTOMS!$E$3:$N$1811,6,FALSE))</f>
        <v>4.4801053455762</v>
      </c>
      <c r="X372" s="32">
        <f t="shared" si="75"/>
        <v>913.941490497545</v>
      </c>
      <c r="Y372" s="18" t="str">
        <f>IF(R372="","",VLOOKUP(R372,CUSTOMS!$E$3:$N$1811,8,FALSE))</f>
        <v>美元</v>
      </c>
      <c r="Z372" s="18" t="str">
        <f>IF(R372="","",VLOOKUP(R372,CUSTOMS!$E$3:$N$1811,9,FALSE))</f>
        <v>中国</v>
      </c>
      <c r="AA372" s="18" t="str">
        <f>IF(R372="","",VLOOKUP(R372,CUSTOMS!$E$3:$N$1811,10,FALSE))</f>
        <v>泰国</v>
      </c>
      <c r="AB372" s="32">
        <f>IF(R372="","",VLOOKUP(G372,WMS!$E$3:$T$1741,15,FALSE))</f>
        <v>1.7</v>
      </c>
      <c r="AC372" s="32">
        <f t="shared" si="76"/>
        <v>346.8</v>
      </c>
      <c r="AD372" s="32" t="str">
        <f>IF(S372="","",VLOOKUP(S372,海关监管条件!$A$1:$B$3000,2,FALSE))</f>
        <v>A</v>
      </c>
    </row>
    <row r="373" spans="1:30">
      <c r="A373" s="2">
        <v>43658</v>
      </c>
      <c r="B373" s="2">
        <v>43661</v>
      </c>
      <c r="C373" s="2" t="s">
        <v>5040</v>
      </c>
      <c r="D373" s="19" t="s">
        <v>1131</v>
      </c>
      <c r="E373" s="19" t="s">
        <v>3932</v>
      </c>
      <c r="F373" s="19">
        <v>42718000</v>
      </c>
      <c r="G373" s="17" t="str">
        <f t="shared" si="70"/>
        <v>KG-ROB-1905-00132-03211/42718000</v>
      </c>
      <c r="H373" s="18">
        <f>IF(G373="","",VLOOKUP(G373,WMS!$E$3:$Q$1741,7,FALSE))</f>
        <v>6</v>
      </c>
      <c r="I373" s="18">
        <f>IF(G373="","",VLOOKUP(G373,WMS!$E$3:$Q$1741,8,FALSE))</f>
        <v>5.2</v>
      </c>
      <c r="J373" s="18">
        <f>IF(G373="","",VLOOKUP(G373,WMS!$E$3:$Q$1741,13,FALSE))</f>
        <v>0.064</v>
      </c>
      <c r="K373" s="25" t="b">
        <f t="shared" si="71"/>
        <v>1</v>
      </c>
      <c r="L373" s="7">
        <v>48</v>
      </c>
      <c r="M373" s="26">
        <f>IF(G373="","",VLOOKUP(G373,WMS!$E$3:$U$1741,7,0)*L373)</f>
        <v>288</v>
      </c>
      <c r="N373" s="27" t="str">
        <f>IF(G373="","",VLOOKUP(G373,WMS!$E$3:$U$1741,17,0))</f>
        <v>A49</v>
      </c>
      <c r="O373" s="28">
        <f t="shared" si="72"/>
        <v>249.6</v>
      </c>
      <c r="P373" s="28">
        <f t="shared" si="73"/>
        <v>3.072</v>
      </c>
      <c r="Q373" s="25" t="str">
        <f>IF(G373="","",VLOOKUP(G373,WMS!$E$3:$G$1741,2,FALSE))</f>
        <v>KAS19051404</v>
      </c>
      <c r="R373" s="25" t="str">
        <f>IF(G373="","",VLOOKUP(G373,WMS!$E$3:$G$1741,3,FALSE))</f>
        <v>KAS1905140403</v>
      </c>
      <c r="S373" s="17" t="str">
        <f>IF(R373="","",VLOOKUP(R373,CUSTOMS!$E$3:$N$1811,2,FALSE))</f>
        <v>7323990000</v>
      </c>
      <c r="T373" s="17" t="str">
        <f>IF(R373="","",VLOOKUP(R373,CUSTOMS!$E$3:$N$1811,3,FALSE))</f>
        <v>铁制洗衣篮</v>
      </c>
      <c r="U373" s="18">
        <f t="shared" si="74"/>
        <v>288</v>
      </c>
      <c r="V373" s="18" t="str">
        <f>IF(R373="","",VLOOKUP(R373,CUSTOMS!$E$3:$N$1811,5,FALSE))</f>
        <v>只</v>
      </c>
      <c r="W373" s="32">
        <f>IF(R373="","",VLOOKUP(R373,CUSTOMS!$E$3:$N$1811,6,FALSE))</f>
        <v>1.67568272949439</v>
      </c>
      <c r="X373" s="32">
        <f t="shared" si="75"/>
        <v>482.596626094384</v>
      </c>
      <c r="Y373" s="18" t="str">
        <f>IF(R373="","",VLOOKUP(R373,CUSTOMS!$E$3:$N$1811,8,FALSE))</f>
        <v>美元</v>
      </c>
      <c r="Z373" s="18" t="str">
        <f>IF(R373="","",VLOOKUP(R373,CUSTOMS!$E$3:$N$1811,9,FALSE))</f>
        <v>中国</v>
      </c>
      <c r="AA373" s="18" t="str">
        <f>IF(R373="","",VLOOKUP(R373,CUSTOMS!$E$3:$N$1811,10,FALSE))</f>
        <v>泰国</v>
      </c>
      <c r="AB373" s="32">
        <f>IF(R373="","",VLOOKUP(G373,WMS!$E$3:$T$1741,15,FALSE))</f>
        <v>0.733333333333333</v>
      </c>
      <c r="AC373" s="32">
        <f t="shared" si="76"/>
        <v>211.2</v>
      </c>
      <c r="AD373" s="32" t="str">
        <f>IF(S373="","",VLOOKUP(S373,海关监管条件!$A$1:$B$3000,2,FALSE))</f>
        <v>A</v>
      </c>
    </row>
    <row r="374" spans="1:30">
      <c r="A374" s="2">
        <v>43658</v>
      </c>
      <c r="B374" s="2">
        <v>43661</v>
      </c>
      <c r="C374" s="2" t="s">
        <v>5040</v>
      </c>
      <c r="D374" s="19" t="s">
        <v>1190</v>
      </c>
      <c r="E374" s="19" t="s">
        <v>3955</v>
      </c>
      <c r="F374" s="19" t="s">
        <v>3957</v>
      </c>
      <c r="G374" s="17" t="str">
        <f t="shared" si="70"/>
        <v>KG-ROB-1905-00132-03216/42683155</v>
      </c>
      <c r="H374" s="18">
        <f>IF(G374="","",VLOOKUP(G374,WMS!$E$3:$Q$1741,7,FALSE))</f>
        <v>15</v>
      </c>
      <c r="I374" s="18">
        <f>IF(G374="","",VLOOKUP(G374,WMS!$E$3:$Q$1741,8,FALSE))</f>
        <v>1.45</v>
      </c>
      <c r="J374" s="18">
        <f>IF(G374="","",VLOOKUP(G374,WMS!$E$3:$Q$1741,13,FALSE))</f>
        <v>0.042</v>
      </c>
      <c r="K374" s="25" t="b">
        <f t="shared" si="71"/>
        <v>1</v>
      </c>
      <c r="L374" s="7">
        <v>15</v>
      </c>
      <c r="M374" s="26">
        <f>IF(G374="","",VLOOKUP(G374,WMS!$E$3:$U$1741,7,0)*L374)</f>
        <v>225</v>
      </c>
      <c r="N374" s="27" t="str">
        <f>IF(G374="","",VLOOKUP(G374,WMS!$E$3:$U$1741,17,0))</f>
        <v>A49</v>
      </c>
      <c r="O374" s="28">
        <f t="shared" si="72"/>
        <v>21.75</v>
      </c>
      <c r="P374" s="28">
        <f t="shared" si="73"/>
        <v>0.63</v>
      </c>
      <c r="Q374" s="25" t="str">
        <f>IF(G374="","",VLOOKUP(G374,WMS!$E$3:$G$1741,2,FALSE))</f>
        <v>KAS19052001</v>
      </c>
      <c r="R374" s="25" t="str">
        <f>IF(G374="","",VLOOKUP(G374,WMS!$E$3:$G$1741,3,FALSE))</f>
        <v>KAS1905200103</v>
      </c>
      <c r="S374" s="17" t="str">
        <f>IF(R374="","",VLOOKUP(R374,CUSTOMS!$E$3:$N$1811,2,FALSE))</f>
        <v>6702903000</v>
      </c>
      <c r="T374" s="17" t="str">
        <f>IF(R374="","",VLOOKUP(R374,CUSTOMS!$E$3:$N$1811,3,FALSE))</f>
        <v>人造花枝</v>
      </c>
      <c r="U374" s="18">
        <f t="shared" si="74"/>
        <v>11.8965517241379</v>
      </c>
      <c r="V374" s="18" t="str">
        <f>IF(R374="","",VLOOKUP(R374,CUSTOMS!$E$3:$N$1811,5,FALSE))</f>
        <v>千克</v>
      </c>
      <c r="W374" s="32">
        <f>IF(R374="","",VLOOKUP(R374,CUSTOMS!$E$3:$N$1811,6,FALSE))</f>
        <v>18</v>
      </c>
      <c r="X374" s="32">
        <f t="shared" si="75"/>
        <v>214.137931034483</v>
      </c>
      <c r="Y374" s="18" t="str">
        <f>IF(R374="","",VLOOKUP(R374,CUSTOMS!$E$3:$N$1811,8,FALSE))</f>
        <v>港币</v>
      </c>
      <c r="Z374" s="18" t="str">
        <f>IF(R374="","",VLOOKUP(R374,CUSTOMS!$E$3:$N$1811,9,FALSE))</f>
        <v>中国</v>
      </c>
      <c r="AA374" s="18" t="str">
        <f>IF(R374="","",VLOOKUP(R374,CUSTOMS!$E$3:$N$1811,10,FALSE))</f>
        <v>泰国</v>
      </c>
      <c r="AB374" s="32">
        <f>IF(R374="","",VLOOKUP(G374,WMS!$E$3:$T$1741,15,FALSE))</f>
        <v>0.0528735632183908</v>
      </c>
      <c r="AC374" s="32">
        <f t="shared" si="76"/>
        <v>11.8965517241379</v>
      </c>
      <c r="AD374" s="32" t="str">
        <f>IF(S374="","",VLOOKUP(S374,海关监管条件!$A$1:$B$3000,2,FALSE))</f>
        <v>无</v>
      </c>
    </row>
    <row r="375" spans="1:30">
      <c r="A375" s="2">
        <v>43658</v>
      </c>
      <c r="B375" s="2">
        <v>43661</v>
      </c>
      <c r="C375" s="2" t="s">
        <v>5040</v>
      </c>
      <c r="D375" s="19" t="s">
        <v>1190</v>
      </c>
      <c r="E375" s="19" t="s">
        <v>3955</v>
      </c>
      <c r="F375" s="19" t="s">
        <v>3956</v>
      </c>
      <c r="G375" s="17" t="str">
        <f t="shared" si="70"/>
        <v>KG-ROB-1905-00132-03216/42683650</v>
      </c>
      <c r="H375" s="18">
        <f>IF(G375="","",VLOOKUP(G375,WMS!$E$3:$Q$1741,7,FALSE))</f>
        <v>15</v>
      </c>
      <c r="I375" s="18">
        <f>IF(G375="","",VLOOKUP(G375,WMS!$E$3:$Q$1741,8,FALSE))</f>
        <v>1.45</v>
      </c>
      <c r="J375" s="18">
        <f>IF(G375="","",VLOOKUP(G375,WMS!$E$3:$Q$1741,13,FALSE))</f>
        <v>0.042</v>
      </c>
      <c r="K375" s="25" t="b">
        <f t="shared" si="71"/>
        <v>1</v>
      </c>
      <c r="L375" s="7">
        <v>15</v>
      </c>
      <c r="M375" s="26">
        <f>IF(G375="","",VLOOKUP(G375,WMS!$E$3:$U$1741,7,0)*L375)</f>
        <v>225</v>
      </c>
      <c r="N375" s="27" t="str">
        <f>IF(G375="","",VLOOKUP(G375,WMS!$E$3:$U$1741,17,0))</f>
        <v>A49</v>
      </c>
      <c r="O375" s="28">
        <f t="shared" si="72"/>
        <v>21.75</v>
      </c>
      <c r="P375" s="28">
        <f t="shared" si="73"/>
        <v>0.63</v>
      </c>
      <c r="Q375" s="25" t="str">
        <f>IF(G375="","",VLOOKUP(G375,WMS!$E$3:$G$1741,2,FALSE))</f>
        <v>KAS19052001</v>
      </c>
      <c r="R375" s="25" t="str">
        <f>IF(G375="","",VLOOKUP(G375,WMS!$E$3:$G$1741,3,FALSE))</f>
        <v>KAS1905200103</v>
      </c>
      <c r="S375" s="17" t="str">
        <f>IF(R375="","",VLOOKUP(R375,CUSTOMS!$E$3:$N$1811,2,FALSE))</f>
        <v>6702903000</v>
      </c>
      <c r="T375" s="17" t="str">
        <f>IF(R375="","",VLOOKUP(R375,CUSTOMS!$E$3:$N$1811,3,FALSE))</f>
        <v>人造花枝</v>
      </c>
      <c r="U375" s="18">
        <f t="shared" si="74"/>
        <v>11.8965517241379</v>
      </c>
      <c r="V375" s="18" t="str">
        <f>IF(R375="","",VLOOKUP(R375,CUSTOMS!$E$3:$N$1811,5,FALSE))</f>
        <v>千克</v>
      </c>
      <c r="W375" s="32">
        <f>IF(R375="","",VLOOKUP(R375,CUSTOMS!$E$3:$N$1811,6,FALSE))</f>
        <v>18</v>
      </c>
      <c r="X375" s="32">
        <f t="shared" si="75"/>
        <v>214.137931034483</v>
      </c>
      <c r="Y375" s="18" t="str">
        <f>IF(R375="","",VLOOKUP(R375,CUSTOMS!$E$3:$N$1811,8,FALSE))</f>
        <v>港币</v>
      </c>
      <c r="Z375" s="18" t="str">
        <f>IF(R375="","",VLOOKUP(R375,CUSTOMS!$E$3:$N$1811,9,FALSE))</f>
        <v>中国</v>
      </c>
      <c r="AA375" s="18" t="str">
        <f>IF(R375="","",VLOOKUP(R375,CUSTOMS!$E$3:$N$1811,10,FALSE))</f>
        <v>泰国</v>
      </c>
      <c r="AB375" s="32">
        <f>IF(R375="","",VLOOKUP(G375,WMS!$E$3:$T$1741,15,FALSE))</f>
        <v>0.0528735632183908</v>
      </c>
      <c r="AC375" s="32">
        <f t="shared" si="76"/>
        <v>11.8965517241379</v>
      </c>
      <c r="AD375" s="32" t="str">
        <f>IF(S375="","",VLOOKUP(S375,海关监管条件!$A$1:$B$3000,2,FALSE))</f>
        <v>无</v>
      </c>
    </row>
    <row r="376" spans="1:30">
      <c r="A376" s="2">
        <v>43658</v>
      </c>
      <c r="B376" s="2">
        <v>43661</v>
      </c>
      <c r="C376" s="2" t="s">
        <v>5041</v>
      </c>
      <c r="D376" s="19" t="s">
        <v>1156</v>
      </c>
      <c r="E376" s="19" t="s">
        <v>3938</v>
      </c>
      <c r="F376" s="19">
        <v>42713319</v>
      </c>
      <c r="G376" s="17" t="str">
        <f t="shared" si="70"/>
        <v>KG-ROB-1905-00132-03168/42713319</v>
      </c>
      <c r="H376" s="18">
        <f>IF(G376="","",VLOOKUP(G376,WMS!$E$3:$Q$1741,7,FALSE))</f>
        <v>128</v>
      </c>
      <c r="I376" s="18">
        <f>IF(G376="","",VLOOKUP(G376,WMS!$E$3:$Q$1741,8,FALSE))</f>
        <v>7</v>
      </c>
      <c r="J376" s="18">
        <f>IF(G376="","",VLOOKUP(G376,WMS!$E$3:$Q$1741,13,FALSE))</f>
        <v>0.028</v>
      </c>
      <c r="K376" s="25" t="b">
        <f t="shared" si="71"/>
        <v>1</v>
      </c>
      <c r="L376" s="7">
        <v>36</v>
      </c>
      <c r="M376" s="26">
        <f>IF(G376="","",VLOOKUP(G376,WMS!$E$3:$U$1741,7,0)*L376)</f>
        <v>4608</v>
      </c>
      <c r="N376" s="27" t="str">
        <f>IF(G376="","",VLOOKUP(G376,WMS!$E$3:$U$1741,17,0))</f>
        <v>A61</v>
      </c>
      <c r="O376" s="28">
        <f t="shared" si="72"/>
        <v>252</v>
      </c>
      <c r="P376" s="28">
        <f t="shared" si="73"/>
        <v>1.008</v>
      </c>
      <c r="Q376" s="25" t="str">
        <f>IF(G376="","",VLOOKUP(G376,WMS!$E$3:$G$1741,2,FALSE))</f>
        <v>KAS19051501</v>
      </c>
      <c r="R376" s="25" t="str">
        <f>IF(G376="","",VLOOKUP(G376,WMS!$E$3:$G$1741,3,FALSE))</f>
        <v>KAS1905150102</v>
      </c>
      <c r="S376" s="17" t="str">
        <f>IF(R376="","",VLOOKUP(R376,CUSTOMS!$E$3:$N$1811,2,FALSE))</f>
        <v>8215990000</v>
      </c>
      <c r="T376" s="17" t="str">
        <f>IF(R376="","",VLOOKUP(R376,CUSTOMS!$E$3:$N$1811,3,FALSE))</f>
        <v>餐厨用具</v>
      </c>
      <c r="U376" s="18">
        <f t="shared" si="74"/>
        <v>4608</v>
      </c>
      <c r="V376" s="18" t="str">
        <f>IF(R376="","",VLOOKUP(R376,CUSTOMS!$E$3:$N$1811,5,FALSE))</f>
        <v>把</v>
      </c>
      <c r="W376" s="32">
        <f>IF(R376="","",VLOOKUP(R376,CUSTOMS!$E$3:$N$1811,6,FALSE))</f>
        <v>0.16</v>
      </c>
      <c r="X376" s="32">
        <f t="shared" si="75"/>
        <v>737.28</v>
      </c>
      <c r="Y376" s="18" t="str">
        <f>IF(R376="","",VLOOKUP(R376,CUSTOMS!$E$3:$N$1811,8,FALSE))</f>
        <v>美元</v>
      </c>
      <c r="Z376" s="18" t="str">
        <f>IF(R376="","",VLOOKUP(R376,CUSTOMS!$E$3:$N$1811,9,FALSE))</f>
        <v>中国</v>
      </c>
      <c r="AA376" s="18" t="str">
        <f>IF(R376="","",VLOOKUP(R376,CUSTOMS!$E$3:$N$1811,10,FALSE))</f>
        <v>泰国</v>
      </c>
      <c r="AB376" s="32">
        <f>IF(R376="","",VLOOKUP(G376,WMS!$E$3:$T$1741,15,FALSE))</f>
        <v>0.051953125</v>
      </c>
      <c r="AC376" s="32">
        <f t="shared" si="76"/>
        <v>239.4</v>
      </c>
      <c r="AD376" s="32" t="str">
        <f>IF(S376="","",VLOOKUP(S376,海关监管条件!$A$1:$B$3000,2,FALSE))</f>
        <v>A</v>
      </c>
    </row>
    <row r="377" spans="1:30">
      <c r="A377" s="2">
        <v>43658</v>
      </c>
      <c r="B377" s="2">
        <v>43661</v>
      </c>
      <c r="C377" s="2" t="s">
        <v>5041</v>
      </c>
      <c r="D377" s="19" t="s">
        <v>1203</v>
      </c>
      <c r="E377" s="19" t="s">
        <v>3961</v>
      </c>
      <c r="F377" s="19" t="s">
        <v>3964</v>
      </c>
      <c r="G377" s="17" t="str">
        <f t="shared" si="70"/>
        <v>KG-ROB-1905-00132-03338/42634560</v>
      </c>
      <c r="H377" s="18">
        <f>IF(G377="","",VLOOKUP(G377,WMS!$E$3:$Q$1741,7,FALSE))</f>
        <v>24</v>
      </c>
      <c r="I377" s="18">
        <f>IF(G377="","",VLOOKUP(G377,WMS!$E$3:$Q$1741,8,FALSE))</f>
        <v>1.88095238095238</v>
      </c>
      <c r="J377" s="18">
        <f>IF(G377="","",VLOOKUP(G377,WMS!$E$3:$Q$1741,13,FALSE))</f>
        <v>0.013</v>
      </c>
      <c r="K377" s="25" t="b">
        <f t="shared" si="71"/>
        <v>1</v>
      </c>
      <c r="L377" s="7">
        <v>9</v>
      </c>
      <c r="M377" s="26">
        <f>IF(G377="","",VLOOKUP(G377,WMS!$E$3:$U$1741,7,0)*L377)</f>
        <v>216</v>
      </c>
      <c r="N377" s="27" t="str">
        <f>IF(G377="","",VLOOKUP(G377,WMS!$E$3:$U$1741,17,0))</f>
        <v>A57</v>
      </c>
      <c r="O377" s="28">
        <f t="shared" si="72"/>
        <v>16.9285714285714</v>
      </c>
      <c r="P377" s="28">
        <f t="shared" si="73"/>
        <v>0.117</v>
      </c>
      <c r="Q377" s="25" t="str">
        <f>IF(G377="","",VLOOKUP(G377,WMS!$E$3:$G$1741,2,FALSE))</f>
        <v>KAS19052107</v>
      </c>
      <c r="R377" s="25" t="str">
        <f>IF(G377="","",VLOOKUP(G377,WMS!$E$3:$G$1741,3,FALSE))</f>
        <v>KAS1905210702</v>
      </c>
      <c r="S377" s="17" t="str">
        <f>IF(R377="","",VLOOKUP(R377,CUSTOMS!$E$3:$N$1811,2,FALSE))</f>
        <v>3924100000</v>
      </c>
      <c r="T377" s="17" t="str">
        <f>IF(R377="","",VLOOKUP(R377,CUSTOMS!$E$3:$N$1811,3,FALSE))</f>
        <v>塑料餐垫</v>
      </c>
      <c r="U377" s="18">
        <f t="shared" si="74"/>
        <v>216</v>
      </c>
      <c r="V377" s="18" t="str">
        <f>IF(R377="","",VLOOKUP(R377,CUSTOMS!$E$3:$N$1811,5,FALSE))</f>
        <v>件</v>
      </c>
      <c r="W377" s="32">
        <f>IF(R377="","",VLOOKUP(R377,CUSTOMS!$E$3:$N$1811,6,FALSE))</f>
        <v>0.5</v>
      </c>
      <c r="X377" s="32">
        <f t="shared" si="75"/>
        <v>108</v>
      </c>
      <c r="Y377" s="18" t="str">
        <f>IF(R377="","",VLOOKUP(R377,CUSTOMS!$E$3:$N$1811,8,FALSE))</f>
        <v>美元</v>
      </c>
      <c r="Z377" s="18" t="str">
        <f>IF(R377="","",VLOOKUP(R377,CUSTOMS!$E$3:$N$1811,9,FALSE))</f>
        <v>中国</v>
      </c>
      <c r="AA377" s="18" t="str">
        <f>IF(R377="","",VLOOKUP(R377,CUSTOMS!$E$3:$N$1811,10,FALSE))</f>
        <v>泰国</v>
      </c>
      <c r="AB377" s="32">
        <f>IF(R377="","",VLOOKUP(G377,WMS!$E$3:$T$1741,15,FALSE))</f>
        <v>0.066468253968254</v>
      </c>
      <c r="AC377" s="32">
        <f t="shared" si="76"/>
        <v>14.3571428571429</v>
      </c>
      <c r="AD377" s="32" t="str">
        <f>IF(S377="","",VLOOKUP(S377,海关监管条件!$A$1:$B$3000,2,FALSE))</f>
        <v>A </v>
      </c>
    </row>
    <row r="378" spans="1:30">
      <c r="A378" s="2">
        <v>43658</v>
      </c>
      <c r="B378" s="2">
        <v>43661</v>
      </c>
      <c r="C378" s="2" t="s">
        <v>5041</v>
      </c>
      <c r="D378" s="19" t="s">
        <v>1203</v>
      </c>
      <c r="E378" s="19" t="s">
        <v>3961</v>
      </c>
      <c r="F378" s="19" t="s">
        <v>3962</v>
      </c>
      <c r="G378" s="17" t="str">
        <f t="shared" si="70"/>
        <v>KG-ROB-1905-00132-03338/42714972</v>
      </c>
      <c r="H378" s="18">
        <f>IF(G378="","",VLOOKUP(G378,WMS!$E$3:$Q$1741,7,FALSE))</f>
        <v>24</v>
      </c>
      <c r="I378" s="18">
        <f>IF(G378="","",VLOOKUP(G378,WMS!$E$3:$Q$1741,8,FALSE))</f>
        <v>1.87301587301587</v>
      </c>
      <c r="J378" s="18">
        <f>IF(G378="","",VLOOKUP(G378,WMS!$E$3:$Q$1741,13,FALSE))</f>
        <v>0.013</v>
      </c>
      <c r="K378" s="25" t="b">
        <f t="shared" si="71"/>
        <v>1</v>
      </c>
      <c r="L378" s="7">
        <v>12</v>
      </c>
      <c r="M378" s="26">
        <f>IF(G378="","",VLOOKUP(G378,WMS!$E$3:$U$1741,7,0)*L378)</f>
        <v>288</v>
      </c>
      <c r="N378" s="27" t="str">
        <f>IF(G378="","",VLOOKUP(G378,WMS!$E$3:$U$1741,17,0))</f>
        <v>A49</v>
      </c>
      <c r="O378" s="28">
        <f t="shared" si="72"/>
        <v>22.4761904761904</v>
      </c>
      <c r="P378" s="28">
        <f t="shared" si="73"/>
        <v>0.156</v>
      </c>
      <c r="Q378" s="25" t="str">
        <f>IF(G378="","",VLOOKUP(G378,WMS!$E$3:$G$1741,2,FALSE))</f>
        <v>KAS19052107</v>
      </c>
      <c r="R378" s="25" t="str">
        <f>IF(G378="","",VLOOKUP(G378,WMS!$E$3:$G$1741,3,FALSE))</f>
        <v>KAS1905210702</v>
      </c>
      <c r="S378" s="17" t="str">
        <f>IF(R378="","",VLOOKUP(R378,CUSTOMS!$E$3:$N$1811,2,FALSE))</f>
        <v>3924100000</v>
      </c>
      <c r="T378" s="17" t="str">
        <f>IF(R378="","",VLOOKUP(R378,CUSTOMS!$E$3:$N$1811,3,FALSE))</f>
        <v>塑料餐垫</v>
      </c>
      <c r="U378" s="18">
        <f t="shared" si="74"/>
        <v>288</v>
      </c>
      <c r="V378" s="18" t="str">
        <f>IF(R378="","",VLOOKUP(R378,CUSTOMS!$E$3:$N$1811,5,FALSE))</f>
        <v>件</v>
      </c>
      <c r="W378" s="32">
        <f>IF(R378="","",VLOOKUP(R378,CUSTOMS!$E$3:$N$1811,6,FALSE))</f>
        <v>0.5</v>
      </c>
      <c r="X378" s="32">
        <f t="shared" si="75"/>
        <v>144</v>
      </c>
      <c r="Y378" s="18" t="str">
        <f>IF(R378="","",VLOOKUP(R378,CUSTOMS!$E$3:$N$1811,8,FALSE))</f>
        <v>美元</v>
      </c>
      <c r="Z378" s="18" t="str">
        <f>IF(R378="","",VLOOKUP(R378,CUSTOMS!$E$3:$N$1811,9,FALSE))</f>
        <v>中国</v>
      </c>
      <c r="AA378" s="18" t="str">
        <f>IF(R378="","",VLOOKUP(R378,CUSTOMS!$E$3:$N$1811,10,FALSE))</f>
        <v>泰国</v>
      </c>
      <c r="AB378" s="32">
        <f>IF(R378="","",VLOOKUP(G378,WMS!$E$3:$T$1741,15,FALSE))</f>
        <v>0.0661375661375661</v>
      </c>
      <c r="AC378" s="32">
        <f t="shared" si="76"/>
        <v>19.047619047619</v>
      </c>
      <c r="AD378" s="32" t="str">
        <f>IF(S378="","",VLOOKUP(S378,海关监管条件!$A$1:$B$3000,2,FALSE))</f>
        <v>A </v>
      </c>
    </row>
    <row r="379" spans="1:30">
      <c r="A379" s="2">
        <v>43671</v>
      </c>
      <c r="B379" s="2">
        <v>43672</v>
      </c>
      <c r="C379" s="2" t="s">
        <v>5042</v>
      </c>
      <c r="D379" s="19" t="s">
        <v>792</v>
      </c>
      <c r="E379" s="19" t="s">
        <v>3747</v>
      </c>
      <c r="F379" s="19">
        <v>41638279</v>
      </c>
      <c r="G379" s="17" t="str">
        <f t="shared" si="70"/>
        <v>KG-ARI-1812-00048-00927/41638279</v>
      </c>
      <c r="H379" s="18">
        <f>IF(G379="","",VLOOKUP(G379,WMS!$E$3:$Q$1741,7,FALSE))</f>
        <v>6</v>
      </c>
      <c r="I379" s="18">
        <f>IF(G379="","",VLOOKUP(G379,WMS!$E$3:$Q$1741,8,FALSE))</f>
        <v>4.65</v>
      </c>
      <c r="J379" s="18">
        <f>IF(G379="","",VLOOKUP(G379,WMS!$E$3:$Q$1741,13,FALSE))</f>
        <v>0.079</v>
      </c>
      <c r="K379" s="25" t="b">
        <f t="shared" si="71"/>
        <v>1</v>
      </c>
      <c r="L379" s="7">
        <v>4</v>
      </c>
      <c r="M379" s="26">
        <f>IF(G379="","",VLOOKUP(G379,WMS!$E$3:$U$1741,7,0)*L379)</f>
        <v>24</v>
      </c>
      <c r="N379" s="27" t="str">
        <f>IF(G379="","",VLOOKUP(G379,WMS!$E$3:$U$1741,17,0))</f>
        <v>A34-301</v>
      </c>
      <c r="O379" s="28">
        <f t="shared" si="72"/>
        <v>18.6</v>
      </c>
      <c r="P379" s="28">
        <f t="shared" si="73"/>
        <v>0.316</v>
      </c>
      <c r="Q379" s="25" t="str">
        <f>IF(G379="","",VLOOKUP(G379,WMS!$E$3:$G$1741,2,FALSE))</f>
        <v>KAS19012403</v>
      </c>
      <c r="R379" s="25" t="str">
        <f>IF(G379="","",VLOOKUP(G379,WMS!$E$3:$G$1741,3,FALSE))</f>
        <v>KAS1901240312</v>
      </c>
      <c r="S379" s="17" t="str">
        <f>IF(R379="","",VLOOKUP(R379,CUSTOMS!$E$3:$N$1811,2,FALSE))</f>
        <v>7324900000</v>
      </c>
      <c r="T379" s="17" t="str">
        <f>IF(R379="","",VLOOKUP(R379,CUSTOMS!$E$3:$N$1811,3,FALSE))</f>
        <v>铁制浴室架</v>
      </c>
      <c r="U379" s="18">
        <f t="shared" si="74"/>
        <v>24</v>
      </c>
      <c r="V379" s="18" t="str">
        <f>IF(R379="","",VLOOKUP(R379,CUSTOMS!$E$3:$N$1811,5,FALSE))</f>
        <v>只</v>
      </c>
      <c r="W379" s="32">
        <f>IF(R379="","",VLOOKUP(R379,CUSTOMS!$E$3:$N$1811,6,FALSE))</f>
        <v>1.89</v>
      </c>
      <c r="X379" s="32">
        <f t="shared" si="75"/>
        <v>45.36</v>
      </c>
      <c r="Y379" s="18" t="str">
        <f>IF(R379="","",VLOOKUP(R379,CUSTOMS!$E$3:$N$1811,8,FALSE))</f>
        <v>美元</v>
      </c>
      <c r="Z379" s="18" t="str">
        <f>IF(R379="","",VLOOKUP(R379,CUSTOMS!$E$3:$N$1811,9,FALSE))</f>
        <v>中国</v>
      </c>
      <c r="AA379" s="18" t="str">
        <f>IF(R379="","",VLOOKUP(R379,CUSTOMS!$E$3:$N$1811,10,FALSE))</f>
        <v>美国</v>
      </c>
      <c r="AB379" s="32">
        <f>IF(R379="","",VLOOKUP(G379,WMS!$E$3:$T$1741,15,FALSE))</f>
        <v>0.633333333333333</v>
      </c>
      <c r="AC379" s="32">
        <f t="shared" si="76"/>
        <v>15.2</v>
      </c>
      <c r="AD379" s="32" t="str">
        <f>IF(S379="","",VLOOKUP(S379,海关监管条件!$A$1:$B$3000,2,FALSE))</f>
        <v>无 </v>
      </c>
    </row>
    <row r="380" spans="1:30">
      <c r="A380" s="2">
        <v>43671</v>
      </c>
      <c r="B380" s="2">
        <v>43672</v>
      </c>
      <c r="C380" s="2" t="s">
        <v>5042</v>
      </c>
      <c r="D380" s="19" t="s">
        <v>762</v>
      </c>
      <c r="E380" s="19" t="s">
        <v>3724</v>
      </c>
      <c r="F380" s="19">
        <v>42111313</v>
      </c>
      <c r="G380" s="17" t="str">
        <f t="shared" si="70"/>
        <v>KG-ARI-1812-00048-00931/42111313</v>
      </c>
      <c r="H380" s="18">
        <f>IF(G380="","",VLOOKUP(G380,WMS!$E$3:$Q$1741,7,FALSE))</f>
        <v>20</v>
      </c>
      <c r="I380" s="18">
        <f>IF(G380="","",VLOOKUP(G380,WMS!$E$3:$Q$1741,8,FALSE))</f>
        <v>2.2</v>
      </c>
      <c r="J380" s="18">
        <f>IF(G380="","",VLOOKUP(G380,WMS!$E$3:$Q$1741,13,FALSE))</f>
        <v>0.044</v>
      </c>
      <c r="K380" s="25" t="b">
        <f t="shared" si="71"/>
        <v>1</v>
      </c>
      <c r="L380" s="7">
        <v>3</v>
      </c>
      <c r="M380" s="26">
        <f>IF(G380="","",VLOOKUP(G380,WMS!$E$3:$U$1741,7,0)*L380)</f>
        <v>60</v>
      </c>
      <c r="N380" s="27" t="str">
        <f>IF(G380="","",VLOOKUP(G380,WMS!$E$3:$U$1741,17,0))</f>
        <v>A21-202</v>
      </c>
      <c r="O380" s="28">
        <f t="shared" si="72"/>
        <v>6.6</v>
      </c>
      <c r="P380" s="28">
        <f t="shared" si="73"/>
        <v>0.132</v>
      </c>
      <c r="Q380" s="25" t="str">
        <f>IF(G380="","",VLOOKUP(G380,WMS!$E$3:$G$1741,2,FALSE))</f>
        <v>KAS19011803</v>
      </c>
      <c r="R380" s="25" t="str">
        <f>IF(G380="","",VLOOKUP(G380,WMS!$E$3:$G$1741,3,FALSE))</f>
        <v>KAS1901180310</v>
      </c>
      <c r="S380" s="17" t="str">
        <f>IF(R380="","",VLOOKUP(R380,CUSTOMS!$E$3:$N$1811,2,FALSE))</f>
        <v>6702100000</v>
      </c>
      <c r="T380" s="17" t="str">
        <f>IF(R380="","",VLOOKUP(R380,CUSTOMS!$E$3:$N$1811,3,FALSE))</f>
        <v>人造叶枝</v>
      </c>
      <c r="U380" s="18">
        <f t="shared" si="74"/>
        <v>3.69230769230769</v>
      </c>
      <c r="V380" s="18" t="str">
        <f>IF(R380="","",VLOOKUP(R380,CUSTOMS!$E$3:$N$1811,5,FALSE))</f>
        <v>千克</v>
      </c>
      <c r="W380" s="32">
        <f>IF(R380="","",VLOOKUP(R380,CUSTOMS!$E$3:$N$1811,6,FALSE))</f>
        <v>20</v>
      </c>
      <c r="X380" s="32">
        <f t="shared" si="75"/>
        <v>73.8461538461538</v>
      </c>
      <c r="Y380" s="18" t="str">
        <f>IF(R380="","",VLOOKUP(R380,CUSTOMS!$E$3:$N$1811,8,FALSE))</f>
        <v>港币</v>
      </c>
      <c r="Z380" s="18" t="str">
        <f>IF(R380="","",VLOOKUP(R380,CUSTOMS!$E$3:$N$1811,9,FALSE))</f>
        <v>中国</v>
      </c>
      <c r="AA380" s="18" t="str">
        <f>IF(R380="","",VLOOKUP(R380,CUSTOMS!$E$3:$N$1811,10,FALSE))</f>
        <v>美国</v>
      </c>
      <c r="AB380" s="32">
        <f>IF(R380="","",VLOOKUP(G380,WMS!$E$3:$T$1741,15,FALSE))</f>
        <v>0.0615384615384615</v>
      </c>
      <c r="AC380" s="32">
        <f t="shared" si="76"/>
        <v>3.69230769230769</v>
      </c>
      <c r="AD380" s="32" t="str">
        <f>IF(S380="","",VLOOKUP(S380,海关监管条件!$A$1:$B$3000,2,FALSE))</f>
        <v>无 </v>
      </c>
    </row>
    <row r="381" spans="1:30">
      <c r="A381" s="2">
        <v>43671</v>
      </c>
      <c r="B381" s="2">
        <v>43672</v>
      </c>
      <c r="C381" s="2" t="s">
        <v>5042</v>
      </c>
      <c r="D381" s="19" t="s">
        <v>641</v>
      </c>
      <c r="E381" s="19" t="s">
        <v>3665</v>
      </c>
      <c r="F381" s="19">
        <v>42416531</v>
      </c>
      <c r="G381" s="17" t="str">
        <f t="shared" si="70"/>
        <v>KG-ARI-1812-00048-01048/42416531</v>
      </c>
      <c r="H381" s="18">
        <f>IF(G381="","",VLOOKUP(G381,WMS!$E$3:$Q$1741,7,FALSE))</f>
        <v>6</v>
      </c>
      <c r="I381" s="18">
        <f>IF(G381="","",VLOOKUP(G381,WMS!$E$3:$Q$1741,8,FALSE))</f>
        <v>1.95</v>
      </c>
      <c r="J381" s="18">
        <f>IF(G381="","",VLOOKUP(G381,WMS!$E$3:$Q$1741,13,FALSE))</f>
        <v>0.033</v>
      </c>
      <c r="K381" s="25" t="b">
        <f t="shared" si="71"/>
        <v>1</v>
      </c>
      <c r="L381" s="7">
        <v>6</v>
      </c>
      <c r="M381" s="26">
        <f>IF(G381="","",VLOOKUP(G381,WMS!$E$3:$U$1741,7,0)*L381)</f>
        <v>36</v>
      </c>
      <c r="N381" s="27" t="str">
        <f>IF(G381="","",VLOOKUP(G381,WMS!$E$3:$U$1741,17,0))</f>
        <v>A33-301</v>
      </c>
      <c r="O381" s="28">
        <f t="shared" si="72"/>
        <v>11.7</v>
      </c>
      <c r="P381" s="28">
        <f t="shared" si="73"/>
        <v>0.198</v>
      </c>
      <c r="Q381" s="25" t="str">
        <f>IF(G381="","",VLOOKUP(G381,WMS!$E$3:$G$1741,2,FALSE))</f>
        <v>KAS19010401</v>
      </c>
      <c r="R381" s="25" t="str">
        <f>IF(G381="","",VLOOKUP(G381,WMS!$E$3:$G$1741,3,FALSE))</f>
        <v>kas1901040103</v>
      </c>
      <c r="S381" s="17" t="str">
        <f>IF(R381="","",VLOOKUP(R381,CUSTOMS!$E$3:$N$1811,2,FALSE))</f>
        <v>9405409000</v>
      </c>
      <c r="T381" s="17" t="str">
        <f>IF(R381="","",VLOOKUP(R381,CUSTOMS!$E$3:$N$1811,3,FALSE))</f>
        <v>装饰灯</v>
      </c>
      <c r="U381" s="18">
        <f t="shared" si="74"/>
        <v>36</v>
      </c>
      <c r="V381" s="18" t="str">
        <f>IF(R381="","",VLOOKUP(R381,CUSTOMS!$E$3:$N$1811,5,FALSE))</f>
        <v>套</v>
      </c>
      <c r="W381" s="32">
        <f>IF(R381="","",VLOOKUP(R381,CUSTOMS!$E$3:$N$1811,6,FALSE))</f>
        <v>1.57</v>
      </c>
      <c r="X381" s="32">
        <f t="shared" si="75"/>
        <v>56.52</v>
      </c>
      <c r="Y381" s="18" t="str">
        <f>IF(R381="","",VLOOKUP(R381,CUSTOMS!$E$3:$N$1811,8,FALSE))</f>
        <v>美元</v>
      </c>
      <c r="Z381" s="18" t="str">
        <f>IF(R381="","",VLOOKUP(R381,CUSTOMS!$E$3:$N$1811,9,FALSE))</f>
        <v>中国</v>
      </c>
      <c r="AA381" s="18" t="str">
        <f>IF(R381="","",VLOOKUP(R381,CUSTOMS!$E$3:$N$1811,10,FALSE))</f>
        <v>美国</v>
      </c>
      <c r="AB381" s="32">
        <f>IF(R381="","",VLOOKUP(G381,WMS!$E$3:$T$1741,15,FALSE))</f>
        <v>0.26</v>
      </c>
      <c r="AC381" s="32">
        <f t="shared" si="76"/>
        <v>9.36</v>
      </c>
      <c r="AD381" s="32" t="str">
        <f>IF(S381="","",VLOOKUP(S381,海关监管条件!$A$1:$B$3000,2,FALSE))</f>
        <v>无 </v>
      </c>
    </row>
    <row r="382" spans="1:30">
      <c r="A382" s="2">
        <v>43671</v>
      </c>
      <c r="B382" s="2">
        <v>43672</v>
      </c>
      <c r="C382" s="2" t="s">
        <v>5042</v>
      </c>
      <c r="D382" s="19" t="s">
        <v>676</v>
      </c>
      <c r="E382" s="19" t="s">
        <v>3686</v>
      </c>
      <c r="F382" s="19">
        <v>42572176</v>
      </c>
      <c r="G382" s="17" t="str">
        <f t="shared" si="70"/>
        <v>KG-ARI-1812-00048-01101/42572176</v>
      </c>
      <c r="H382" s="18">
        <f>IF(G382="","",VLOOKUP(G382,WMS!$E$3:$Q$1741,7,FALSE))</f>
        <v>12</v>
      </c>
      <c r="I382" s="18">
        <f>IF(G382="","",VLOOKUP(G382,WMS!$E$3:$Q$1741,8,FALSE))</f>
        <v>1.15</v>
      </c>
      <c r="J382" s="18">
        <f>IF(G382="","",VLOOKUP(G382,WMS!$E$3:$Q$1741,13,FALSE))</f>
        <v>0.011</v>
      </c>
      <c r="K382" s="25" t="b">
        <f t="shared" si="71"/>
        <v>1</v>
      </c>
      <c r="L382" s="7">
        <v>6</v>
      </c>
      <c r="M382" s="26">
        <f>IF(G382="","",VLOOKUP(G382,WMS!$E$3:$U$1741,7,0)*L382)</f>
        <v>72</v>
      </c>
      <c r="N382" s="27" t="str">
        <f>IF(G382="","",VLOOKUP(G382,WMS!$E$3:$U$1741,17,0))</f>
        <v>A32-203</v>
      </c>
      <c r="O382" s="28">
        <f t="shared" si="72"/>
        <v>6.9</v>
      </c>
      <c r="P382" s="28">
        <f t="shared" si="73"/>
        <v>0.066</v>
      </c>
      <c r="Q382" s="25" t="str">
        <f>IF(G382="","",VLOOKUP(G382,WMS!$E$3:$G$1741,2,FALSE))</f>
        <v>KAS19010903</v>
      </c>
      <c r="R382" s="25" t="str">
        <f>IF(G382="","",VLOOKUP(G382,WMS!$E$3:$G$1741,3,FALSE))</f>
        <v>KAS1901090305</v>
      </c>
      <c r="S382" s="17" t="str">
        <f>IF(R382="","",VLOOKUP(R382,CUSTOMS!$E$3:$N$1811,2,FALSE))</f>
        <v>8544421900</v>
      </c>
      <c r="T382" s="17" t="str">
        <f>IF(R382="","",VLOOKUP(R382,CUSTOMS!$E$3:$N$1811,3,FALSE))</f>
        <v>连接线</v>
      </c>
      <c r="U382" s="18">
        <f t="shared" si="74"/>
        <v>3.48</v>
      </c>
      <c r="V382" s="18" t="str">
        <f>IF(R382="","",VLOOKUP(R382,CUSTOMS!$E$3:$N$1811,5,FALSE))</f>
        <v>千克</v>
      </c>
      <c r="W382" s="32">
        <f>IF(R382="","",VLOOKUP(R382,CUSTOMS!$E$3:$N$1811,6,FALSE))</f>
        <v>77.1724137931035</v>
      </c>
      <c r="X382" s="32">
        <f t="shared" si="75"/>
        <v>268.56</v>
      </c>
      <c r="Y382" s="18" t="str">
        <f>IF(R382="","",VLOOKUP(R382,CUSTOMS!$E$3:$N$1811,8,FALSE))</f>
        <v>美元</v>
      </c>
      <c r="Z382" s="18" t="str">
        <f>IF(R382="","",VLOOKUP(R382,CUSTOMS!$E$3:$N$1811,9,FALSE))</f>
        <v>中国</v>
      </c>
      <c r="AA382" s="18" t="str">
        <f>IF(R382="","",VLOOKUP(R382,CUSTOMS!$E$3:$N$1811,10,FALSE))</f>
        <v>美国</v>
      </c>
      <c r="AB382" s="32">
        <f>IF(R382="","",VLOOKUP(G382,WMS!$E$3:$T$1741,15,FALSE))</f>
        <v>0.0483333333333333</v>
      </c>
      <c r="AC382" s="32">
        <f t="shared" si="76"/>
        <v>3.48</v>
      </c>
      <c r="AD382" s="32" t="str">
        <f>IF(S382="","",VLOOKUP(S382,海关监管条件!$A$1:$B$3000,2,FALSE))</f>
        <v>无 </v>
      </c>
    </row>
    <row r="383" spans="1:30">
      <c r="A383" s="2">
        <v>43671</v>
      </c>
      <c r="B383" s="2">
        <v>43672</v>
      </c>
      <c r="C383" s="2" t="s">
        <v>5042</v>
      </c>
      <c r="D383" s="19" t="s">
        <v>676</v>
      </c>
      <c r="E383" s="19" t="s">
        <v>3686</v>
      </c>
      <c r="F383" s="19">
        <v>42604440</v>
      </c>
      <c r="G383" s="17" t="str">
        <f t="shared" si="70"/>
        <v>KG-ARI-1812-00048-01101/42604440</v>
      </c>
      <c r="H383" s="18">
        <f>IF(G383="","",VLOOKUP(G383,WMS!$E$3:$Q$1741,7,FALSE))</f>
        <v>12</v>
      </c>
      <c r="I383" s="18">
        <f>IF(G383="","",VLOOKUP(G383,WMS!$E$3:$Q$1741,8,FALSE))</f>
        <v>1.2</v>
      </c>
      <c r="J383" s="18">
        <f>IF(G383="","",VLOOKUP(G383,WMS!$E$3:$Q$1741,13,FALSE))</f>
        <v>0.009</v>
      </c>
      <c r="K383" s="25" t="b">
        <f t="shared" si="71"/>
        <v>1</v>
      </c>
      <c r="L383" s="7">
        <v>3</v>
      </c>
      <c r="M383" s="26">
        <f>IF(G383="","",VLOOKUP(G383,WMS!$E$3:$U$1741,7,0)*L383)</f>
        <v>36</v>
      </c>
      <c r="N383" s="27" t="str">
        <f>IF(G383="","",VLOOKUP(G383,WMS!$E$3:$U$1741,17,0))</f>
        <v>B72</v>
      </c>
      <c r="O383" s="28">
        <f t="shared" si="72"/>
        <v>3.6</v>
      </c>
      <c r="P383" s="28">
        <f t="shared" si="73"/>
        <v>0.027</v>
      </c>
      <c r="Q383" s="25" t="str">
        <f>IF(G383="","",VLOOKUP(G383,WMS!$E$3:$G$1741,2,FALSE))</f>
        <v>KAS19010906</v>
      </c>
      <c r="R383" s="25" t="str">
        <f>IF(G383="","",VLOOKUP(G383,WMS!$E$3:$G$1741,3,FALSE))</f>
        <v>KAS1901090608</v>
      </c>
      <c r="S383" s="17" t="str">
        <f>IF(R383="","",VLOOKUP(R383,CUSTOMS!$E$3:$N$1811,2,FALSE))</f>
        <v>8544421900</v>
      </c>
      <c r="T383" s="17" t="str">
        <f>IF(R383="","",VLOOKUP(R383,CUSTOMS!$E$3:$N$1811,3,FALSE))</f>
        <v>连接线</v>
      </c>
      <c r="U383" s="18">
        <f t="shared" si="74"/>
        <v>3.33333333333333</v>
      </c>
      <c r="V383" s="18" t="str">
        <f>IF(R383="","",VLOOKUP(R383,CUSTOMS!$E$3:$N$1811,5,FALSE))</f>
        <v>千克</v>
      </c>
      <c r="W383" s="32">
        <f>IF(R383="","",VLOOKUP(R383,CUSTOMS!$E$3:$N$1811,6,FALSE))</f>
        <v>10</v>
      </c>
      <c r="X383" s="32">
        <f t="shared" si="75"/>
        <v>33.3333333333333</v>
      </c>
      <c r="Y383" s="18" t="str">
        <f>IF(R383="","",VLOOKUP(R383,CUSTOMS!$E$3:$N$1811,8,FALSE))</f>
        <v>港币</v>
      </c>
      <c r="Z383" s="18" t="str">
        <f>IF(R383="","",VLOOKUP(R383,CUSTOMS!$E$3:$N$1811,9,FALSE))</f>
        <v>中国</v>
      </c>
      <c r="AA383" s="18" t="str">
        <f>IF(R383="","",VLOOKUP(R383,CUSTOMS!$E$3:$N$1811,10,FALSE))</f>
        <v>美国</v>
      </c>
      <c r="AB383" s="32">
        <f>IF(R383="","",VLOOKUP(G383,WMS!$E$3:$T$1741,15,FALSE))</f>
        <v>0.0925925925925926</v>
      </c>
      <c r="AC383" s="32">
        <f t="shared" si="76"/>
        <v>3.33333333333333</v>
      </c>
      <c r="AD383" s="32" t="str">
        <f>IF(S383="","",VLOOKUP(S383,海关监管条件!$A$1:$B$3000,2,FALSE))</f>
        <v>无 </v>
      </c>
    </row>
    <row r="384" spans="1:30">
      <c r="A384" s="2">
        <v>43671</v>
      </c>
      <c r="B384" s="2">
        <v>43672</v>
      </c>
      <c r="C384" s="2" t="s">
        <v>5042</v>
      </c>
      <c r="D384" s="3" t="s">
        <v>362</v>
      </c>
      <c r="E384" s="3" t="s">
        <v>3401</v>
      </c>
      <c r="F384" s="3" t="s">
        <v>4989</v>
      </c>
      <c r="G384" s="17" t="str">
        <f t="shared" si="70"/>
        <v>KG-ARI-1812-00048-01223/42464822</v>
      </c>
      <c r="H384" s="18">
        <f>IF(G384="","",VLOOKUP(G384,WMS!$E$3:$Q$1741,7,FALSE))</f>
        <v>15</v>
      </c>
      <c r="I384" s="18">
        <f>IF(G384="","",VLOOKUP(G384,WMS!$E$3:$Q$1741,8,FALSE))</f>
        <v>0.5</v>
      </c>
      <c r="J384" s="18">
        <f>IF(G384="","",VLOOKUP(G384,WMS!$E$3:$Q$1741,13,FALSE))</f>
        <v>0.004</v>
      </c>
      <c r="K384" s="25" t="b">
        <f t="shared" si="71"/>
        <v>1</v>
      </c>
      <c r="L384" s="7">
        <v>3</v>
      </c>
      <c r="M384" s="26">
        <f>IF(G384="","",VLOOKUP(G384,WMS!$E$3:$U$1741,7,0)*L384)</f>
        <v>45</v>
      </c>
      <c r="N384" s="27" t="str">
        <f>IF(G384="","",VLOOKUP(G384,WMS!$E$3:$U$1741,17,0))</f>
        <v>A01-203</v>
      </c>
      <c r="O384" s="28">
        <f t="shared" si="72"/>
        <v>1.5</v>
      </c>
      <c r="P384" s="28">
        <f t="shared" si="73"/>
        <v>0.012</v>
      </c>
      <c r="Q384" s="25" t="str">
        <f>IF(G384="","",VLOOKUP(G384,WMS!$E$3:$G$1741,2,FALSE))</f>
        <v>KAS18112801</v>
      </c>
      <c r="R384" s="25" t="str">
        <f>IF(G384="","",VLOOKUP(G384,WMS!$E$3:$G$1741,3,FALSE))</f>
        <v>KAS1811280101</v>
      </c>
      <c r="S384" s="17" t="str">
        <f>IF(R384="","",VLOOKUP(R384,CUSTOMS!$E$3:$N$1811,2,FALSE))</f>
        <v>3926909090</v>
      </c>
      <c r="T384" s="17" t="str">
        <f>IF(R384="","",VLOOKUP(R384,CUSTOMS!$E$3:$N$1811,3,FALSE))</f>
        <v>塑胶手机保护壳</v>
      </c>
      <c r="U384" s="18">
        <f t="shared" si="74"/>
        <v>45</v>
      </c>
      <c r="V384" s="18" t="str">
        <f>IF(R384="","",VLOOKUP(R384,CUSTOMS!$E$3:$N$1811,5,FALSE))</f>
        <v>个</v>
      </c>
      <c r="W384" s="32">
        <f>IF(R384="","",VLOOKUP(R384,CUSTOMS!$E$3:$N$1811,6,FALSE))</f>
        <v>1.5647</v>
      </c>
      <c r="X384" s="32">
        <f t="shared" si="75"/>
        <v>70.4115</v>
      </c>
      <c r="Y384" s="18" t="str">
        <f>IF(R384="","",VLOOKUP(R384,CUSTOMS!$E$3:$N$1811,8,FALSE))</f>
        <v>美元</v>
      </c>
      <c r="Z384" s="18" t="str">
        <f>IF(R384="","",VLOOKUP(R384,CUSTOMS!$E$3:$N$1811,9,FALSE))</f>
        <v>中国</v>
      </c>
      <c r="AA384" s="18" t="str">
        <f>IF(R384="","",VLOOKUP(R384,CUSTOMS!$E$3:$N$1811,10,FALSE))</f>
        <v>美国</v>
      </c>
      <c r="AB384" s="32">
        <f>IF(R384="","",VLOOKUP(G384,WMS!$E$3:$T$1741,15,FALSE))</f>
        <v>0.0266666666666667</v>
      </c>
      <c r="AC384" s="32">
        <f t="shared" si="76"/>
        <v>1.2</v>
      </c>
      <c r="AD384" s="32" t="str">
        <f>IF(S384="","",VLOOKUP(S384,海关监管条件!$A$1:$B$3000,2,FALSE))</f>
        <v>无</v>
      </c>
    </row>
    <row r="385" spans="1:30">
      <c r="A385" s="2">
        <v>43671</v>
      </c>
      <c r="B385" s="2">
        <v>43672</v>
      </c>
      <c r="C385" s="2" t="s">
        <v>5042</v>
      </c>
      <c r="D385" s="19" t="s">
        <v>825</v>
      </c>
      <c r="E385" s="19" t="s">
        <v>3763</v>
      </c>
      <c r="F385" s="19" t="s">
        <v>3764</v>
      </c>
      <c r="G385" s="17" t="str">
        <f t="shared" si="70"/>
        <v>KG-ARI-1812-00048-01231/42269700</v>
      </c>
      <c r="H385" s="18">
        <f>IF(G385="","",VLOOKUP(G385,WMS!$E$3:$Q$1741,7,FALSE))</f>
        <v>24</v>
      </c>
      <c r="I385" s="18">
        <f>IF(G385="","",VLOOKUP(G385,WMS!$E$3:$Q$1741,8,FALSE))</f>
        <v>1.05</v>
      </c>
      <c r="J385" s="18">
        <f>IF(G385="","",VLOOKUP(G385,WMS!$E$3:$Q$1741,13,FALSE))</f>
        <v>0.01</v>
      </c>
      <c r="K385" s="25" t="b">
        <f t="shared" si="71"/>
        <v>1</v>
      </c>
      <c r="L385" s="7">
        <v>10</v>
      </c>
      <c r="M385" s="26">
        <f>IF(G385="","",VLOOKUP(G385,WMS!$E$3:$U$1741,7,0)*L385)</f>
        <v>240</v>
      </c>
      <c r="N385" s="27" t="str">
        <f>IF(G385="","",VLOOKUP(G385,WMS!$E$3:$U$1741,17,0))</f>
        <v>A26-304</v>
      </c>
      <c r="O385" s="28">
        <f t="shared" si="72"/>
        <v>10.5</v>
      </c>
      <c r="P385" s="28">
        <f t="shared" si="73"/>
        <v>0.1</v>
      </c>
      <c r="Q385" s="25" t="str">
        <f>IF(G385="","",VLOOKUP(G385,WMS!$E$3:$G$1741,2,FALSE))</f>
        <v>KAS19012803</v>
      </c>
      <c r="R385" s="25" t="str">
        <f>IF(G385="","",VLOOKUP(G385,WMS!$E$3:$G$1741,3,FALSE))</f>
        <v>KAS1901280305</v>
      </c>
      <c r="S385" s="17" t="str">
        <f>IF(R385="","",VLOOKUP(R385,CUSTOMS!$E$3:$N$1811,2,FALSE))</f>
        <v>8205510000</v>
      </c>
      <c r="T385" s="17" t="str">
        <f>IF(R385="","",VLOOKUP(R385,CUSTOMS!$E$3:$N$1811,3,FALSE))</f>
        <v>不锈钢刨</v>
      </c>
      <c r="U385" s="18">
        <f t="shared" si="74"/>
        <v>240</v>
      </c>
      <c r="V385" s="18" t="str">
        <f>IF(R385="","",VLOOKUP(R385,CUSTOMS!$E$3:$N$1811,5,FALSE))</f>
        <v>个</v>
      </c>
      <c r="W385" s="32">
        <f>IF(R385="","",VLOOKUP(R385,CUSTOMS!$E$3:$N$1811,6,FALSE))</f>
        <v>0.179</v>
      </c>
      <c r="X385" s="32">
        <f t="shared" si="75"/>
        <v>42.96</v>
      </c>
      <c r="Y385" s="18" t="str">
        <f>IF(R385="","",VLOOKUP(R385,CUSTOMS!$E$3:$N$1811,8,FALSE))</f>
        <v>美元</v>
      </c>
      <c r="Z385" s="18" t="str">
        <f>IF(R385="","",VLOOKUP(R385,CUSTOMS!$E$3:$N$1811,9,FALSE))</f>
        <v>中国</v>
      </c>
      <c r="AA385" s="18" t="str">
        <f>IF(R385="","",VLOOKUP(R385,CUSTOMS!$E$3:$N$1811,10,FALSE))</f>
        <v>美国</v>
      </c>
      <c r="AB385" s="32">
        <f>IF(R385="","",VLOOKUP(G385,WMS!$E$3:$T$1741,15,FALSE))</f>
        <v>0.03</v>
      </c>
      <c r="AC385" s="32">
        <f t="shared" si="76"/>
        <v>7.2</v>
      </c>
      <c r="AD385" s="32" t="str">
        <f>IF(S385="","",VLOOKUP(S385,海关监管条件!$A$1:$B$3000,2,FALSE))</f>
        <v>无 </v>
      </c>
    </row>
    <row r="386" spans="1:30">
      <c r="A386" s="2">
        <v>43671</v>
      </c>
      <c r="B386" s="2">
        <v>43672</v>
      </c>
      <c r="C386" s="2" t="s">
        <v>5042</v>
      </c>
      <c r="D386" s="19" t="s">
        <v>1077</v>
      </c>
      <c r="E386" s="19" t="s">
        <v>3903</v>
      </c>
      <c r="F386" s="19" t="s">
        <v>3905</v>
      </c>
      <c r="G386" s="17" t="str">
        <f t="shared" si="70"/>
        <v>KG-ARI-1904-00124-03117/42635895</v>
      </c>
      <c r="H386" s="18">
        <f>IF(G386="","",VLOOKUP(G386,WMS!$E$3:$Q$1741,7,FALSE))</f>
        <v>24</v>
      </c>
      <c r="I386" s="18">
        <f>IF(G386="","",VLOOKUP(G386,WMS!$E$3:$Q$1741,8,FALSE))</f>
        <v>1.2</v>
      </c>
      <c r="J386" s="18">
        <f>IF(G386="","",VLOOKUP(G386,WMS!$E$3:$Q$1741,13,FALSE))</f>
        <v>0.012</v>
      </c>
      <c r="K386" s="25" t="b">
        <f t="shared" si="71"/>
        <v>1</v>
      </c>
      <c r="L386" s="7">
        <v>3</v>
      </c>
      <c r="M386" s="26">
        <f>IF(G386="","",VLOOKUP(G386,WMS!$E$3:$U$1741,7,0)*L386)</f>
        <v>72</v>
      </c>
      <c r="N386" s="27" t="str">
        <f>IF(G386="","",VLOOKUP(G386,WMS!$E$3:$U$1741,17,0))</f>
        <v>A32-201</v>
      </c>
      <c r="O386" s="28">
        <f t="shared" si="72"/>
        <v>3.6</v>
      </c>
      <c r="P386" s="28">
        <f t="shared" si="73"/>
        <v>0.036</v>
      </c>
      <c r="Q386" s="25" t="str">
        <f>IF(G386="","",VLOOKUP(G386,WMS!$E$3:$G$1741,2,FALSE))</f>
        <v>KAS19042713</v>
      </c>
      <c r="R386" s="25" t="str">
        <f>IF(G386="","",VLOOKUP(G386,WMS!$E$3:$G$1741,3,FALSE))</f>
        <v>KAS1904271303</v>
      </c>
      <c r="S386" s="17" t="str">
        <f>IF(R386="","",VLOOKUP(R386,CUSTOMS!$E$3:$N$1811,2,FALSE))</f>
        <v>3924100000</v>
      </c>
      <c r="T386" s="17" t="str">
        <f>IF(R386="","",VLOOKUP(R386,CUSTOMS!$E$3:$N$1811,3,FALSE))</f>
        <v>塑料雪糕匙</v>
      </c>
      <c r="U386" s="18">
        <f t="shared" si="74"/>
        <v>72</v>
      </c>
      <c r="V386" s="18" t="str">
        <f>IF(R386="","",VLOOKUP(R386,CUSTOMS!$E$3:$N$1811,5,FALSE))</f>
        <v>个</v>
      </c>
      <c r="W386" s="32">
        <f>IF(R386="","",VLOOKUP(R386,CUSTOMS!$E$3:$N$1811,6,FALSE))</f>
        <v>0.154</v>
      </c>
      <c r="X386" s="32">
        <f t="shared" si="75"/>
        <v>11.088</v>
      </c>
      <c r="Y386" s="18" t="str">
        <f>IF(R386="","",VLOOKUP(R386,CUSTOMS!$E$3:$N$1811,8,FALSE))</f>
        <v>美元</v>
      </c>
      <c r="Z386" s="18" t="str">
        <f>IF(R386="","",VLOOKUP(R386,CUSTOMS!$E$3:$N$1811,9,FALSE))</f>
        <v>中国</v>
      </c>
      <c r="AA386" s="18" t="str">
        <f>IF(R386="","",VLOOKUP(R386,CUSTOMS!$E$3:$N$1811,10,FALSE))</f>
        <v>美国</v>
      </c>
      <c r="AB386" s="32">
        <f>IF(R386="","",VLOOKUP(G386,WMS!$E$3:$T$1741,15,FALSE))</f>
        <v>0.035</v>
      </c>
      <c r="AC386" s="32">
        <f t="shared" si="76"/>
        <v>2.52</v>
      </c>
      <c r="AD386" s="32" t="str">
        <f>IF(S386="","",VLOOKUP(S386,海关监管条件!$A$1:$B$3000,2,FALSE))</f>
        <v>A </v>
      </c>
    </row>
    <row r="387" spans="1:30">
      <c r="A387" s="2">
        <v>43671</v>
      </c>
      <c r="B387" s="2">
        <v>43672</v>
      </c>
      <c r="C387" s="2" t="s">
        <v>5042</v>
      </c>
      <c r="D387" s="19" t="s">
        <v>1168</v>
      </c>
      <c r="E387" s="19" t="s">
        <v>3945</v>
      </c>
      <c r="F387" s="19">
        <v>42433057</v>
      </c>
      <c r="G387" s="17" t="str">
        <f t="shared" si="70"/>
        <v>KG-ARI-1904-00124-03365/42433057</v>
      </c>
      <c r="H387" s="18">
        <f>IF(G387="","",VLOOKUP(G387,WMS!$E$3:$Q$1741,7,FALSE))</f>
        <v>6</v>
      </c>
      <c r="I387" s="18">
        <f>IF(G387="","",VLOOKUP(G387,WMS!$E$3:$Q$1741,8,FALSE))</f>
        <v>7.3</v>
      </c>
      <c r="J387" s="18">
        <f>IF(G387="","",VLOOKUP(G387,WMS!$E$3:$Q$1741,13,FALSE))</f>
        <v>0.089</v>
      </c>
      <c r="K387" s="25" t="b">
        <f t="shared" si="71"/>
        <v>1</v>
      </c>
      <c r="L387" s="7">
        <v>12</v>
      </c>
      <c r="M387" s="26">
        <f>IF(G387="","",VLOOKUP(G387,WMS!$E$3:$U$1741,7,0)*L387)</f>
        <v>72</v>
      </c>
      <c r="N387" s="27" t="str">
        <f>IF(G387="","",VLOOKUP(G387,WMS!$E$3:$U$1741,17,0))</f>
        <v>A23-304</v>
      </c>
      <c r="O387" s="28">
        <f t="shared" si="72"/>
        <v>87.6</v>
      </c>
      <c r="P387" s="28">
        <f t="shared" si="73"/>
        <v>1.068</v>
      </c>
      <c r="Q387" s="25" t="str">
        <f>IF(G387="","",VLOOKUP(G387,WMS!$E$3:$G$1741,2,FALSE))</f>
        <v>KAS19051601</v>
      </c>
      <c r="R387" s="25" t="str">
        <f>IF(G387="","",VLOOKUP(G387,WMS!$E$3:$G$1741,3,FALSE))</f>
        <v>KAS1905160102</v>
      </c>
      <c r="S387" s="17" t="str">
        <f>IF(R387="","",VLOOKUP(R387,CUSTOMS!$E$3:$N$1811,2,FALSE))</f>
        <v>7323930000</v>
      </c>
      <c r="T387" s="17" t="str">
        <f>IF(R387="","",VLOOKUP(R387,CUSTOMS!$E$3:$N$1811,3,FALSE))</f>
        <v>不锈钢垃圾桶</v>
      </c>
      <c r="U387" s="18">
        <f t="shared" si="74"/>
        <v>72</v>
      </c>
      <c r="V387" s="18" t="str">
        <f>IF(R387="","",VLOOKUP(R387,CUSTOMS!$E$3:$N$1811,5,FALSE))</f>
        <v>只</v>
      </c>
      <c r="W387" s="32">
        <f>IF(R387="","",VLOOKUP(R387,CUSTOMS!$E$3:$N$1811,6,FALSE))</f>
        <v>2.51</v>
      </c>
      <c r="X387" s="32">
        <f t="shared" si="75"/>
        <v>180.72</v>
      </c>
      <c r="Y387" s="18" t="str">
        <f>IF(R387="","",VLOOKUP(R387,CUSTOMS!$E$3:$N$1811,8,FALSE))</f>
        <v>美元</v>
      </c>
      <c r="Z387" s="18" t="str">
        <f>IF(R387="","",VLOOKUP(R387,CUSTOMS!$E$3:$N$1811,9,FALSE))</f>
        <v>中国</v>
      </c>
      <c r="AA387" s="18" t="str">
        <f>IF(R387="","",VLOOKUP(R387,CUSTOMS!$E$3:$N$1811,10,FALSE))</f>
        <v>美国</v>
      </c>
      <c r="AB387" s="32">
        <f>IF(R387="","",VLOOKUP(G387,WMS!$E$3:$T$1741,15,FALSE))</f>
        <v>0.8</v>
      </c>
      <c r="AC387" s="32">
        <f t="shared" si="76"/>
        <v>57.6</v>
      </c>
      <c r="AD387" s="32" t="str">
        <f>IF(S387="","",VLOOKUP(S387,海关监管条件!$A$1:$B$3000,2,FALSE))</f>
        <v>A </v>
      </c>
    </row>
    <row r="388" spans="1:30">
      <c r="A388" s="2">
        <v>43671</v>
      </c>
      <c r="B388" s="2">
        <v>43672</v>
      </c>
      <c r="C388" s="2" t="s">
        <v>5042</v>
      </c>
      <c r="D388" s="19" t="s">
        <v>258</v>
      </c>
      <c r="E388" s="19" t="s">
        <v>3328</v>
      </c>
      <c r="F388" s="19" t="s">
        <v>3330</v>
      </c>
      <c r="G388" s="17" t="str">
        <f t="shared" si="70"/>
        <v>KG-KGT-1808-00016-00529/42685005/A</v>
      </c>
      <c r="H388" s="18">
        <f>IF(G388="","",VLOOKUP(G388,WMS!$E$3:$Q$1741,7,FALSE))</f>
        <v>24</v>
      </c>
      <c r="I388" s="18">
        <f>IF(G388="","",VLOOKUP(G388,WMS!$E$3:$Q$1741,8,FALSE))</f>
        <v>1.8</v>
      </c>
      <c r="J388" s="18">
        <f>IF(G388="","",VLOOKUP(G388,WMS!$E$3:$Q$1741,13,FALSE))</f>
        <v>0.007</v>
      </c>
      <c r="K388" s="25" t="b">
        <f t="shared" si="71"/>
        <v>1</v>
      </c>
      <c r="L388" s="7">
        <v>2</v>
      </c>
      <c r="M388" s="26">
        <f>IF(G388="","",VLOOKUP(G388,WMS!$E$3:$U$1741,7,0)*L388)</f>
        <v>48</v>
      </c>
      <c r="N388" s="27" t="str">
        <f>IF(G388="","",VLOOKUP(G388,WMS!$E$3:$U$1741,17,0))</f>
        <v>B82</v>
      </c>
      <c r="O388" s="28">
        <f t="shared" si="72"/>
        <v>3.6</v>
      </c>
      <c r="P388" s="28">
        <f t="shared" si="73"/>
        <v>0.014</v>
      </c>
      <c r="Q388" s="25" t="str">
        <f>IF(G388="","",VLOOKUP(G388,WMS!$E$3:$G$1741,2,FALSE))</f>
        <v>KAS18090101</v>
      </c>
      <c r="R388" s="25" t="str">
        <f>IF(G388="","",VLOOKUP(G388,WMS!$E$3:$G$1741,3,FALSE))</f>
        <v>KAS1809010103</v>
      </c>
      <c r="S388" s="17" t="str">
        <f>IF(R388="","",VLOOKUP(R388,CUSTOMS!$E$3:$N$1811,2,FALSE))</f>
        <v>4419909090</v>
      </c>
      <c r="T388" s="17" t="str">
        <f>IF(R388="","",VLOOKUP(R388,CUSTOMS!$E$3:$N$1811,3,FALSE))</f>
        <v>木铲</v>
      </c>
      <c r="U388" s="18">
        <f t="shared" si="74"/>
        <v>48</v>
      </c>
      <c r="V388" s="18" t="str">
        <f>IF(R388="","",VLOOKUP(R388,CUSTOMS!$E$3:$N$1811,5,FALSE))</f>
        <v>只</v>
      </c>
      <c r="W388" s="32">
        <f>IF(R388="","",VLOOKUP(R388,CUSTOMS!$E$3:$N$1811,6,FALSE))</f>
        <v>0.74</v>
      </c>
      <c r="X388" s="32">
        <f t="shared" si="75"/>
        <v>35.52</v>
      </c>
      <c r="Y388" s="18" t="str">
        <f>IF(R388="","",VLOOKUP(R388,CUSTOMS!$E$3:$N$1811,8,FALSE))</f>
        <v>美元</v>
      </c>
      <c r="Z388" s="18" t="str">
        <f>IF(R388="","",VLOOKUP(R388,CUSTOMS!$E$3:$N$1811,9,FALSE))</f>
        <v>中国</v>
      </c>
      <c r="AA388" s="18" t="str">
        <f>IF(R388="","",VLOOKUP(R388,CUSTOMS!$E$3:$N$1811,10,FALSE))</f>
        <v>印度尼西亚</v>
      </c>
      <c r="AB388" s="32">
        <f>IF(R388="","",VLOOKUP(G388,WMS!$E$3:$T$1741,15,FALSE))</f>
        <v>0.0625</v>
      </c>
      <c r="AC388" s="32">
        <f t="shared" si="76"/>
        <v>3</v>
      </c>
      <c r="AD388" s="32" t="str">
        <f>IF(S388="","",VLOOKUP(S388,海关监管条件!$A$1:$B$3000,2,FALSE))</f>
        <v>AB</v>
      </c>
    </row>
    <row r="389" spans="1:30">
      <c r="A389" s="2">
        <v>43671</v>
      </c>
      <c r="B389" s="2">
        <v>43672</v>
      </c>
      <c r="C389" s="2" t="s">
        <v>5042</v>
      </c>
      <c r="D389" s="19" t="s">
        <v>258</v>
      </c>
      <c r="E389" s="19" t="s">
        <v>3328</v>
      </c>
      <c r="F389" s="19" t="s">
        <v>3329</v>
      </c>
      <c r="G389" s="17" t="str">
        <f t="shared" si="70"/>
        <v>KG-KGT-1808-00016-00529/42685012/A</v>
      </c>
      <c r="H389" s="18">
        <f>IF(G389="","",VLOOKUP(G389,WMS!$E$3:$Q$1741,7,FALSE))</f>
        <v>24</v>
      </c>
      <c r="I389" s="18">
        <f>IF(G389="","",VLOOKUP(G389,WMS!$E$3:$Q$1741,8,FALSE))</f>
        <v>1.5</v>
      </c>
      <c r="J389" s="18">
        <f>IF(G389="","",VLOOKUP(G389,WMS!$E$3:$Q$1741,13,FALSE))</f>
        <v>0.006</v>
      </c>
      <c r="K389" s="25" t="b">
        <f t="shared" si="71"/>
        <v>1</v>
      </c>
      <c r="L389" s="7">
        <v>2</v>
      </c>
      <c r="M389" s="26">
        <f>IF(G389="","",VLOOKUP(G389,WMS!$E$3:$U$1741,7,0)*L389)</f>
        <v>48</v>
      </c>
      <c r="N389" s="27" t="str">
        <f>IF(G389="","",VLOOKUP(G389,WMS!$E$3:$U$1741,17,0))</f>
        <v>B82</v>
      </c>
      <c r="O389" s="28">
        <f t="shared" si="72"/>
        <v>3</v>
      </c>
      <c r="P389" s="28">
        <f t="shared" si="73"/>
        <v>0.012</v>
      </c>
      <c r="Q389" s="25" t="str">
        <f>IF(G389="","",VLOOKUP(G389,WMS!$E$3:$G$1741,2,FALSE))</f>
        <v>KAS18090101</v>
      </c>
      <c r="R389" s="25" t="str">
        <f>IF(G389="","",VLOOKUP(G389,WMS!$E$3:$G$1741,3,FALSE))</f>
        <v>KAS1809010102</v>
      </c>
      <c r="S389" s="17" t="str">
        <f>IF(R389="","",VLOOKUP(R389,CUSTOMS!$E$3:$N$1811,2,FALSE))</f>
        <v>4419909090</v>
      </c>
      <c r="T389" s="17" t="str">
        <f>IF(R389="","",VLOOKUP(R389,CUSTOMS!$E$3:$N$1811,3,FALSE))</f>
        <v>木勺</v>
      </c>
      <c r="U389" s="18">
        <f t="shared" si="74"/>
        <v>48</v>
      </c>
      <c r="V389" s="18" t="str">
        <f>IF(R389="","",VLOOKUP(R389,CUSTOMS!$E$3:$N$1811,5,FALSE))</f>
        <v>只</v>
      </c>
      <c r="W389" s="32">
        <f>IF(R389="","",VLOOKUP(R389,CUSTOMS!$E$3:$N$1811,6,FALSE))</f>
        <v>0.74</v>
      </c>
      <c r="X389" s="32">
        <f t="shared" si="75"/>
        <v>35.52</v>
      </c>
      <c r="Y389" s="18" t="str">
        <f>IF(R389="","",VLOOKUP(R389,CUSTOMS!$E$3:$N$1811,8,FALSE))</f>
        <v>美元</v>
      </c>
      <c r="Z389" s="18" t="str">
        <f>IF(R389="","",VLOOKUP(R389,CUSTOMS!$E$3:$N$1811,9,FALSE))</f>
        <v>中国</v>
      </c>
      <c r="AA389" s="18" t="str">
        <f>IF(R389="","",VLOOKUP(R389,CUSTOMS!$E$3:$N$1811,10,FALSE))</f>
        <v>印度尼西亚</v>
      </c>
      <c r="AB389" s="32">
        <f>IF(R389="","",VLOOKUP(G389,WMS!$E$3:$T$1741,15,FALSE))</f>
        <v>0.0666666666666667</v>
      </c>
      <c r="AC389" s="32">
        <f t="shared" si="76"/>
        <v>3.2</v>
      </c>
      <c r="AD389" s="32" t="str">
        <f>IF(S389="","",VLOOKUP(S389,海关监管条件!$A$1:$B$3000,2,FALSE))</f>
        <v>AB</v>
      </c>
    </row>
    <row r="390" spans="1:30">
      <c r="A390" s="2">
        <v>43676</v>
      </c>
      <c r="B390" s="2">
        <v>43680</v>
      </c>
      <c r="C390" s="2" t="s">
        <v>5043</v>
      </c>
      <c r="D390" s="19" t="s">
        <v>792</v>
      </c>
      <c r="E390" s="19" t="s">
        <v>3747</v>
      </c>
      <c r="F390" s="19">
        <v>41638279</v>
      </c>
      <c r="G390" s="17" t="str">
        <f t="shared" si="70"/>
        <v>KG-ARI-1812-00048-00927/41638279</v>
      </c>
      <c r="H390" s="18">
        <f>IF(G390="","",VLOOKUP(G390,WMS!$E$3:$Q$1741,7,FALSE))</f>
        <v>6</v>
      </c>
      <c r="I390" s="18">
        <f>IF(G390="","",VLOOKUP(G390,WMS!$E$3:$Q$1741,8,FALSE))</f>
        <v>4.65</v>
      </c>
      <c r="J390" s="18">
        <f>IF(G390="","",VLOOKUP(G390,WMS!$E$3:$Q$1741,13,FALSE))</f>
        <v>0.079</v>
      </c>
      <c r="K390" s="25" t="b">
        <f t="shared" si="71"/>
        <v>1</v>
      </c>
      <c r="L390" s="7">
        <v>2</v>
      </c>
      <c r="M390" s="26">
        <f>IF(G390="","",VLOOKUP(G390,WMS!$E$3:$U$1741,7,0)*L390)</f>
        <v>12</v>
      </c>
      <c r="N390" s="27" t="str">
        <f>IF(G390="","",VLOOKUP(G390,WMS!$E$3:$U$1741,17,0))</f>
        <v>A34-301</v>
      </c>
      <c r="O390" s="28">
        <f t="shared" si="72"/>
        <v>9.3</v>
      </c>
      <c r="P390" s="28">
        <f t="shared" si="73"/>
        <v>0.158</v>
      </c>
      <c r="Q390" s="25" t="str">
        <f>IF(G390="","",VLOOKUP(G390,WMS!$E$3:$G$1741,2,FALSE))</f>
        <v>KAS19012403</v>
      </c>
      <c r="R390" s="25" t="str">
        <f>IF(G390="","",VLOOKUP(G390,WMS!$E$3:$G$1741,3,FALSE))</f>
        <v>KAS1901240312</v>
      </c>
      <c r="S390" s="17" t="str">
        <f>IF(R390="","",VLOOKUP(R390,CUSTOMS!$E$3:$N$1811,2,FALSE))</f>
        <v>7324900000</v>
      </c>
      <c r="T390" s="17" t="str">
        <f>IF(R390="","",VLOOKUP(R390,CUSTOMS!$E$3:$N$1811,3,FALSE))</f>
        <v>铁制浴室架</v>
      </c>
      <c r="U390" s="18">
        <f t="shared" si="74"/>
        <v>12</v>
      </c>
      <c r="V390" s="18" t="str">
        <f>IF(R390="","",VLOOKUP(R390,CUSTOMS!$E$3:$N$1811,5,FALSE))</f>
        <v>只</v>
      </c>
      <c r="W390" s="32">
        <f>IF(R390="","",VLOOKUP(R390,CUSTOMS!$E$3:$N$1811,6,FALSE))</f>
        <v>1.89</v>
      </c>
      <c r="X390" s="32">
        <f t="shared" si="75"/>
        <v>22.68</v>
      </c>
      <c r="Y390" s="18" t="str">
        <f>IF(R390="","",VLOOKUP(R390,CUSTOMS!$E$3:$N$1811,8,FALSE))</f>
        <v>美元</v>
      </c>
      <c r="Z390" s="18" t="str">
        <f>IF(R390="","",VLOOKUP(R390,CUSTOMS!$E$3:$N$1811,9,FALSE))</f>
        <v>中国</v>
      </c>
      <c r="AA390" s="18" t="str">
        <f>IF(R390="","",VLOOKUP(R390,CUSTOMS!$E$3:$N$1811,10,FALSE))</f>
        <v>美国</v>
      </c>
      <c r="AB390" s="32">
        <f>IF(R390="","",VLOOKUP(G390,WMS!$E$3:$T$1741,15,FALSE))</f>
        <v>0.633333333333333</v>
      </c>
      <c r="AC390" s="32">
        <f t="shared" si="76"/>
        <v>7.6</v>
      </c>
      <c r="AD390" s="32" t="str">
        <f>IF(S390="","",VLOOKUP(S390,海关监管条件!$A$1:$B$3000,2,FALSE))</f>
        <v>无 </v>
      </c>
    </row>
    <row r="391" spans="1:30">
      <c r="A391" s="2">
        <v>43676</v>
      </c>
      <c r="B391" s="2">
        <v>43680</v>
      </c>
      <c r="C391" s="2" t="s">
        <v>5043</v>
      </c>
      <c r="D391" s="19" t="s">
        <v>367</v>
      </c>
      <c r="E391" s="19" t="s">
        <v>3404</v>
      </c>
      <c r="F391" s="19">
        <v>42609896</v>
      </c>
      <c r="G391" s="17" t="str">
        <f t="shared" si="70"/>
        <v>KG-ARI-1812-00048-00952/42609896</v>
      </c>
      <c r="H391" s="18">
        <f>IF(G391="","",VLOOKUP(G391,WMS!$E$3:$Q$1741,7,FALSE))</f>
        <v>6</v>
      </c>
      <c r="I391" s="18">
        <f>IF(G391="","",VLOOKUP(G391,WMS!$E$3:$Q$1741,8,FALSE))</f>
        <v>1.5</v>
      </c>
      <c r="J391" s="18">
        <f>IF(G391="","",VLOOKUP(G391,WMS!$E$3:$Q$1741,13,FALSE))</f>
        <v>0.02</v>
      </c>
      <c r="K391" s="25" t="b">
        <f t="shared" si="71"/>
        <v>1</v>
      </c>
      <c r="L391" s="7">
        <v>1</v>
      </c>
      <c r="M391" s="26">
        <f>IF(G391="","",VLOOKUP(G391,WMS!$E$3:$U$1741,7,0)*L391)</f>
        <v>6</v>
      </c>
      <c r="N391" s="27" t="str">
        <f>IF(G391="","",VLOOKUP(G391,WMS!$E$3:$U$1741,17,0))</f>
        <v>A22-304</v>
      </c>
      <c r="O391" s="28">
        <f t="shared" si="72"/>
        <v>1.5</v>
      </c>
      <c r="P391" s="28">
        <f t="shared" si="73"/>
        <v>0.02</v>
      </c>
      <c r="Q391" s="25" t="str">
        <f>IF(G391="","",VLOOKUP(G391,WMS!$E$3:$G$1741,2,FALSE))</f>
        <v>KAS18120601</v>
      </c>
      <c r="R391" s="25" t="str">
        <f>IF(G391="","",VLOOKUP(G391,WMS!$E$3:$G$1741,3,FALSE))</f>
        <v>KAS1812060103</v>
      </c>
      <c r="S391" s="17" t="str">
        <f>IF(R391="","",VLOOKUP(R391,CUSTOMS!$E$3:$N$1811,2,FALSE))</f>
        <v>9405409000</v>
      </c>
      <c r="T391" s="17" t="str">
        <f>IF(R391="","",VLOOKUP(R391,CUSTOMS!$E$3:$N$1811,3,FALSE))</f>
        <v>LED装饰灯串</v>
      </c>
      <c r="U391" s="18">
        <f t="shared" si="74"/>
        <v>1</v>
      </c>
      <c r="V391" s="18" t="str">
        <f>IF(R391="","",VLOOKUP(R391,CUSTOMS!$E$3:$N$1811,5,FALSE))</f>
        <v>千克</v>
      </c>
      <c r="W391" s="32">
        <f>IF(R391="","",VLOOKUP(R391,CUSTOMS!$E$3:$N$1811,6,FALSE))</f>
        <v>5.5</v>
      </c>
      <c r="X391" s="32">
        <f t="shared" si="75"/>
        <v>5.50000000000001</v>
      </c>
      <c r="Y391" s="18" t="str">
        <f>IF(R391="","",VLOOKUP(R391,CUSTOMS!$E$3:$N$1811,8,FALSE))</f>
        <v>美元</v>
      </c>
      <c r="Z391" s="18" t="str">
        <f>IF(R391="","",VLOOKUP(R391,CUSTOMS!$E$3:$N$1811,9,FALSE))</f>
        <v>中国</v>
      </c>
      <c r="AA391" s="18" t="str">
        <f>IF(R391="","",VLOOKUP(R391,CUSTOMS!$E$3:$N$1811,10,FALSE))</f>
        <v>美国</v>
      </c>
      <c r="AB391" s="32">
        <f>IF(R391="","",VLOOKUP(G391,WMS!$E$3:$T$1741,15,FALSE))</f>
        <v>0.166666666666667</v>
      </c>
      <c r="AC391" s="32">
        <f t="shared" si="76"/>
        <v>1</v>
      </c>
      <c r="AD391" s="32" t="str">
        <f>IF(S391="","",VLOOKUP(S391,海关监管条件!$A$1:$B$3000,2,FALSE))</f>
        <v>无 </v>
      </c>
    </row>
    <row r="392" spans="1:30">
      <c r="A392" s="2">
        <v>43676</v>
      </c>
      <c r="B392" s="2">
        <v>43680</v>
      </c>
      <c r="C392" s="2" t="s">
        <v>5043</v>
      </c>
      <c r="D392" s="19" t="s">
        <v>641</v>
      </c>
      <c r="E392" s="19" t="s">
        <v>3665</v>
      </c>
      <c r="F392" s="19">
        <v>42466499</v>
      </c>
      <c r="G392" s="17" t="str">
        <f t="shared" si="70"/>
        <v>KG-ARI-1812-00048-01048/42466499</v>
      </c>
      <c r="H392" s="18">
        <f>IF(G392="","",VLOOKUP(G392,WMS!$E$3:$Q$1741,7,FALSE))</f>
        <v>12</v>
      </c>
      <c r="I392" s="18">
        <f>IF(G392="","",VLOOKUP(G392,WMS!$E$3:$Q$1741,8,FALSE))</f>
        <v>1.05</v>
      </c>
      <c r="J392" s="18">
        <f>IF(G392="","",VLOOKUP(G392,WMS!$E$3:$Q$1741,13,FALSE))</f>
        <v>0.007</v>
      </c>
      <c r="K392" s="25" t="b">
        <f t="shared" si="71"/>
        <v>1</v>
      </c>
      <c r="L392" s="7">
        <v>1</v>
      </c>
      <c r="M392" s="26">
        <f>IF(G392="","",VLOOKUP(G392,WMS!$E$3:$U$1741,7,0)*L392)</f>
        <v>12</v>
      </c>
      <c r="N392" s="27" t="str">
        <f>IF(G392="","",VLOOKUP(G392,WMS!$E$3:$U$1741,17,0))</f>
        <v>A33-301</v>
      </c>
      <c r="O392" s="28">
        <f t="shared" si="72"/>
        <v>1.05</v>
      </c>
      <c r="P392" s="28">
        <f t="shared" si="73"/>
        <v>0.007</v>
      </c>
      <c r="Q392" s="25" t="str">
        <f>IF(G392="","",VLOOKUP(G392,WMS!$E$3:$G$1741,2,FALSE))</f>
        <v>KAS19010401</v>
      </c>
      <c r="R392" s="25" t="str">
        <f>IF(G392="","",VLOOKUP(G392,WMS!$E$3:$G$1741,3,FALSE))</f>
        <v>kas1901040107</v>
      </c>
      <c r="S392" s="17" t="str">
        <f>IF(R392="","",VLOOKUP(R392,CUSTOMS!$E$3:$N$1811,2,FALSE))</f>
        <v>9405409000</v>
      </c>
      <c r="T392" s="17" t="str">
        <f>IF(R392="","",VLOOKUP(R392,CUSTOMS!$E$3:$N$1811,3,FALSE))</f>
        <v>装饰灯</v>
      </c>
      <c r="U392" s="18">
        <f t="shared" si="74"/>
        <v>12</v>
      </c>
      <c r="V392" s="18" t="str">
        <f>IF(R392="","",VLOOKUP(R392,CUSTOMS!$E$3:$N$1811,5,FALSE))</f>
        <v>套</v>
      </c>
      <c r="W392" s="32">
        <f>IF(R392="","",VLOOKUP(R392,CUSTOMS!$E$3:$N$1811,6,FALSE))</f>
        <v>0.67</v>
      </c>
      <c r="X392" s="32">
        <f t="shared" si="75"/>
        <v>8.04</v>
      </c>
      <c r="Y392" s="18" t="str">
        <f>IF(R392="","",VLOOKUP(R392,CUSTOMS!$E$3:$N$1811,8,FALSE))</f>
        <v>美元</v>
      </c>
      <c r="Z392" s="18" t="str">
        <f>IF(R392="","",VLOOKUP(R392,CUSTOMS!$E$3:$N$1811,9,FALSE))</f>
        <v>中国</v>
      </c>
      <c r="AA392" s="18" t="str">
        <f>IF(R392="","",VLOOKUP(R392,CUSTOMS!$E$3:$N$1811,10,FALSE))</f>
        <v>美国</v>
      </c>
      <c r="AB392" s="32">
        <f>IF(R392="","",VLOOKUP(G392,WMS!$E$3:$T$1741,15,FALSE))</f>
        <v>0.0733333333333333</v>
      </c>
      <c r="AC392" s="32">
        <f t="shared" si="76"/>
        <v>0.88</v>
      </c>
      <c r="AD392" s="32" t="str">
        <f>IF(S392="","",VLOOKUP(S392,海关监管条件!$A$1:$B$3000,2,FALSE))</f>
        <v>无 </v>
      </c>
    </row>
    <row r="393" spans="1:30">
      <c r="A393" s="2">
        <v>43676</v>
      </c>
      <c r="B393" s="2">
        <v>43680</v>
      </c>
      <c r="C393" s="2" t="s">
        <v>5043</v>
      </c>
      <c r="D393" s="19" t="s">
        <v>676</v>
      </c>
      <c r="E393" s="19" t="s">
        <v>3686</v>
      </c>
      <c r="F393" s="19">
        <v>42572176</v>
      </c>
      <c r="G393" s="17" t="str">
        <f t="shared" si="70"/>
        <v>KG-ARI-1812-00048-01101/42572176</v>
      </c>
      <c r="H393" s="18">
        <f>IF(G393="","",VLOOKUP(G393,WMS!$E$3:$Q$1741,7,FALSE))</f>
        <v>12</v>
      </c>
      <c r="I393" s="18">
        <f>IF(G393="","",VLOOKUP(G393,WMS!$E$3:$Q$1741,8,FALSE))</f>
        <v>1.15</v>
      </c>
      <c r="J393" s="18">
        <f>IF(G393="","",VLOOKUP(G393,WMS!$E$3:$Q$1741,13,FALSE))</f>
        <v>0.011</v>
      </c>
      <c r="K393" s="25" t="b">
        <f t="shared" si="71"/>
        <v>1</v>
      </c>
      <c r="L393" s="7">
        <v>6</v>
      </c>
      <c r="M393" s="26">
        <f>IF(G393="","",VLOOKUP(G393,WMS!$E$3:$U$1741,7,0)*L393)</f>
        <v>72</v>
      </c>
      <c r="N393" s="27" t="str">
        <f>IF(G393="","",VLOOKUP(G393,WMS!$E$3:$U$1741,17,0))</f>
        <v>A32-203</v>
      </c>
      <c r="O393" s="28">
        <f t="shared" si="72"/>
        <v>6.9</v>
      </c>
      <c r="P393" s="28">
        <f t="shared" si="73"/>
        <v>0.066</v>
      </c>
      <c r="Q393" s="25" t="str">
        <f>IF(G393="","",VLOOKUP(G393,WMS!$E$3:$G$1741,2,FALSE))</f>
        <v>KAS19010903</v>
      </c>
      <c r="R393" s="25" t="str">
        <f>IF(G393="","",VLOOKUP(G393,WMS!$E$3:$G$1741,3,FALSE))</f>
        <v>KAS1901090305</v>
      </c>
      <c r="S393" s="17" t="str">
        <f>IF(R393="","",VLOOKUP(R393,CUSTOMS!$E$3:$N$1811,2,FALSE))</f>
        <v>8544421900</v>
      </c>
      <c r="T393" s="17" t="str">
        <f>IF(R393="","",VLOOKUP(R393,CUSTOMS!$E$3:$N$1811,3,FALSE))</f>
        <v>连接线</v>
      </c>
      <c r="U393" s="18">
        <f t="shared" si="74"/>
        <v>3.48</v>
      </c>
      <c r="V393" s="18" t="str">
        <f>IF(R393="","",VLOOKUP(R393,CUSTOMS!$E$3:$N$1811,5,FALSE))</f>
        <v>千克</v>
      </c>
      <c r="W393" s="32">
        <f>IF(R393="","",VLOOKUP(R393,CUSTOMS!$E$3:$N$1811,6,FALSE))</f>
        <v>77.1724137931035</v>
      </c>
      <c r="X393" s="32">
        <f t="shared" si="75"/>
        <v>268.56</v>
      </c>
      <c r="Y393" s="18" t="str">
        <f>IF(R393="","",VLOOKUP(R393,CUSTOMS!$E$3:$N$1811,8,FALSE))</f>
        <v>美元</v>
      </c>
      <c r="Z393" s="18" t="str">
        <f>IF(R393="","",VLOOKUP(R393,CUSTOMS!$E$3:$N$1811,9,FALSE))</f>
        <v>中国</v>
      </c>
      <c r="AA393" s="18" t="str">
        <f>IF(R393="","",VLOOKUP(R393,CUSTOMS!$E$3:$N$1811,10,FALSE))</f>
        <v>美国</v>
      </c>
      <c r="AB393" s="32">
        <f>IF(R393="","",VLOOKUP(G393,WMS!$E$3:$T$1741,15,FALSE))</f>
        <v>0.0483333333333333</v>
      </c>
      <c r="AC393" s="32">
        <f t="shared" si="76"/>
        <v>3.48</v>
      </c>
      <c r="AD393" s="32" t="str">
        <f>IF(S393="","",VLOOKUP(S393,海关监管条件!$A$1:$B$3000,2,FALSE))</f>
        <v>无 </v>
      </c>
    </row>
    <row r="394" spans="1:30">
      <c r="A394" s="2">
        <v>43676</v>
      </c>
      <c r="B394" s="2">
        <v>43680</v>
      </c>
      <c r="C394" s="2" t="s">
        <v>5043</v>
      </c>
      <c r="D394" s="19" t="s">
        <v>1077</v>
      </c>
      <c r="E394" s="19" t="s">
        <v>3903</v>
      </c>
      <c r="F394" s="19" t="s">
        <v>3764</v>
      </c>
      <c r="G394" s="17" t="str">
        <f t="shared" si="70"/>
        <v>KG-ARI-1904-00124-03117/42269700</v>
      </c>
      <c r="H394" s="18">
        <f>IF(G394="","",VLOOKUP(G394,WMS!$E$3:$Q$1741,7,FALSE))</f>
        <v>24</v>
      </c>
      <c r="I394" s="18">
        <f>IF(G394="","",VLOOKUP(G394,WMS!$E$3:$Q$1741,8,FALSE))</f>
        <v>1</v>
      </c>
      <c r="J394" s="18">
        <f>IF(G394="","",VLOOKUP(G394,WMS!$E$3:$Q$1741,13,FALSE))</f>
        <v>0.01</v>
      </c>
      <c r="K394" s="25" t="b">
        <f t="shared" si="71"/>
        <v>1</v>
      </c>
      <c r="L394" s="7">
        <v>8</v>
      </c>
      <c r="M394" s="26">
        <f>IF(G394="","",VLOOKUP(G394,WMS!$E$3:$U$1741,7,0)*L394)</f>
        <v>192</v>
      </c>
      <c r="N394" s="27" t="str">
        <f>IF(G394="","",VLOOKUP(G394,WMS!$E$3:$U$1741,17,0))</f>
        <v>A32-201</v>
      </c>
      <c r="O394" s="28">
        <f t="shared" si="72"/>
        <v>8</v>
      </c>
      <c r="P394" s="28">
        <f t="shared" si="73"/>
        <v>0.08</v>
      </c>
      <c r="Q394" s="25" t="str">
        <f>IF(G394="","",VLOOKUP(G394,WMS!$E$3:$G$1741,2,FALSE))</f>
        <v>KAS19042713</v>
      </c>
      <c r="R394" s="25" t="str">
        <f>IF(G394="","",VLOOKUP(G394,WMS!$E$3:$G$1741,3,FALSE))</f>
        <v>KAS1904271302</v>
      </c>
      <c r="S394" s="17" t="str">
        <f>IF(R394="","",VLOOKUP(R394,CUSTOMS!$E$3:$N$1811,2,FALSE))</f>
        <v>8205510000</v>
      </c>
      <c r="T394" s="17" t="str">
        <f>IF(R394="","",VLOOKUP(R394,CUSTOMS!$E$3:$N$1811,3,FALSE))</f>
        <v>不锈钢刨</v>
      </c>
      <c r="U394" s="18">
        <f t="shared" si="74"/>
        <v>192</v>
      </c>
      <c r="V394" s="18" t="str">
        <f>IF(R394="","",VLOOKUP(R394,CUSTOMS!$E$3:$N$1811,5,FALSE))</f>
        <v>个</v>
      </c>
      <c r="W394" s="32">
        <f>IF(R394="","",VLOOKUP(R394,CUSTOMS!$E$3:$N$1811,6,FALSE))</f>
        <v>0.179</v>
      </c>
      <c r="X394" s="32">
        <f t="shared" si="75"/>
        <v>34.368</v>
      </c>
      <c r="Y394" s="18" t="str">
        <f>IF(R394="","",VLOOKUP(R394,CUSTOMS!$E$3:$N$1811,8,FALSE))</f>
        <v>美元</v>
      </c>
      <c r="Z394" s="18" t="str">
        <f>IF(R394="","",VLOOKUP(R394,CUSTOMS!$E$3:$N$1811,9,FALSE))</f>
        <v>中国</v>
      </c>
      <c r="AA394" s="18" t="str">
        <f>IF(R394="","",VLOOKUP(R394,CUSTOMS!$E$3:$N$1811,10,FALSE))</f>
        <v>美国</v>
      </c>
      <c r="AB394" s="32">
        <f>IF(R394="","",VLOOKUP(G394,WMS!$E$3:$T$1741,15,FALSE))</f>
        <v>0.03</v>
      </c>
      <c r="AC394" s="32">
        <f t="shared" si="76"/>
        <v>5.76</v>
      </c>
      <c r="AD394" s="32" t="str">
        <f>IF(S394="","",VLOOKUP(S394,海关监管条件!$A$1:$B$3000,2,FALSE))</f>
        <v>无 </v>
      </c>
    </row>
    <row r="395" spans="1:30">
      <c r="A395" s="2">
        <v>43676</v>
      </c>
      <c r="B395" s="2">
        <v>43680</v>
      </c>
      <c r="C395" s="2" t="s">
        <v>5043</v>
      </c>
      <c r="D395" s="19" t="s">
        <v>1048</v>
      </c>
      <c r="E395" s="19" t="s">
        <v>3891</v>
      </c>
      <c r="F395" s="19" t="s">
        <v>3894</v>
      </c>
      <c r="G395" s="17" t="str">
        <f t="shared" si="70"/>
        <v>KG-ARI-1904-00124-03127/42111313</v>
      </c>
      <c r="H395" s="18">
        <f>IF(G395="","",VLOOKUP(G395,WMS!$E$3:$Q$1741,7,FALSE))</f>
        <v>20</v>
      </c>
      <c r="I395" s="18">
        <f>IF(G395="","",VLOOKUP(G395,WMS!$E$3:$Q$1741,8,FALSE))</f>
        <v>2.5</v>
      </c>
      <c r="J395" s="18">
        <f>IF(G395="","",VLOOKUP(G395,WMS!$E$3:$Q$1741,13,FALSE))</f>
        <v>0.042</v>
      </c>
      <c r="K395" s="25" t="b">
        <f t="shared" si="71"/>
        <v>1</v>
      </c>
      <c r="L395" s="7">
        <v>1</v>
      </c>
      <c r="M395" s="26">
        <f>IF(G395="","",VLOOKUP(G395,WMS!$E$3:$U$1741,7,0)*L395)</f>
        <v>20</v>
      </c>
      <c r="N395" s="27" t="str">
        <f>IF(G395="","",VLOOKUP(G395,WMS!$E$3:$U$1741,17,0))</f>
        <v>A32-302</v>
      </c>
      <c r="O395" s="28">
        <f t="shared" si="72"/>
        <v>2.5</v>
      </c>
      <c r="P395" s="28">
        <f t="shared" si="73"/>
        <v>0.042</v>
      </c>
      <c r="Q395" s="25" t="str">
        <f>IF(G395="","",VLOOKUP(G395,WMS!$E$3:$G$1741,2,FALSE))</f>
        <v>KAS19042706</v>
      </c>
      <c r="R395" s="25" t="str">
        <f>IF(G395="","",VLOOKUP(G395,WMS!$E$3:$G$1741,3,FALSE))</f>
        <v>KAS1904270605</v>
      </c>
      <c r="S395" s="17" t="str">
        <f>IF(R395="","",VLOOKUP(R395,CUSTOMS!$E$3:$N$1811,2,FALSE))</f>
        <v>6702100000</v>
      </c>
      <c r="T395" s="17" t="str">
        <f>IF(R395="","",VLOOKUP(R395,CUSTOMS!$E$3:$N$1811,3,FALSE))</f>
        <v>人造叶枝</v>
      </c>
      <c r="U395" s="18">
        <f t="shared" si="74"/>
        <v>1.5</v>
      </c>
      <c r="V395" s="18" t="str">
        <f>IF(R395="","",VLOOKUP(R395,CUSTOMS!$E$3:$N$1811,5,FALSE))</f>
        <v>千克</v>
      </c>
      <c r="W395" s="32">
        <f>IF(R395="","",VLOOKUP(R395,CUSTOMS!$E$3:$N$1811,6,FALSE))</f>
        <v>30</v>
      </c>
      <c r="X395" s="32">
        <f t="shared" si="75"/>
        <v>45</v>
      </c>
      <c r="Y395" s="18" t="str">
        <f>IF(R395="","",VLOOKUP(R395,CUSTOMS!$E$3:$N$1811,8,FALSE))</f>
        <v>港币</v>
      </c>
      <c r="Z395" s="18" t="str">
        <f>IF(R395="","",VLOOKUP(R395,CUSTOMS!$E$3:$N$1811,9,FALSE))</f>
        <v>中国</v>
      </c>
      <c r="AA395" s="18" t="str">
        <f>IF(R395="","",VLOOKUP(R395,CUSTOMS!$E$3:$N$1811,10,FALSE))</f>
        <v>美国</v>
      </c>
      <c r="AB395" s="32">
        <f>IF(R395="","",VLOOKUP(G395,WMS!$E$3:$T$1741,15,FALSE))</f>
        <v>0.075</v>
      </c>
      <c r="AC395" s="32">
        <f t="shared" si="76"/>
        <v>1.5</v>
      </c>
      <c r="AD395" s="32" t="str">
        <f>IF(S395="","",VLOOKUP(S395,海关监管条件!$A$1:$B$3000,2,FALSE))</f>
        <v>无 </v>
      </c>
    </row>
    <row r="396" spans="1:30">
      <c r="A396" s="2">
        <v>43676</v>
      </c>
      <c r="B396" s="2">
        <v>43680</v>
      </c>
      <c r="C396" s="2" t="s">
        <v>5043</v>
      </c>
      <c r="D396" s="19" t="s">
        <v>1054</v>
      </c>
      <c r="E396" s="19" t="s">
        <v>3896</v>
      </c>
      <c r="F396" s="19">
        <v>42287643</v>
      </c>
      <c r="G396" s="17" t="str">
        <f t="shared" si="70"/>
        <v>KG-ARI-1904-00124-03303/42287643</v>
      </c>
      <c r="H396" s="18">
        <f>IF(G396="","",VLOOKUP(G396,WMS!$E$3:$Q$1741,7,FALSE))</f>
        <v>6</v>
      </c>
      <c r="I396" s="18">
        <f>IF(G396="","",VLOOKUP(G396,WMS!$E$3:$Q$1741,8,FALSE))</f>
        <v>1.82</v>
      </c>
      <c r="J396" s="18">
        <f>IF(G396="","",VLOOKUP(G396,WMS!$E$3:$Q$1741,13,FALSE))</f>
        <v>0.013</v>
      </c>
      <c r="K396" s="25" t="b">
        <f t="shared" si="71"/>
        <v>1</v>
      </c>
      <c r="L396" s="7">
        <v>9</v>
      </c>
      <c r="M396" s="26">
        <f>IF(G396="","",VLOOKUP(G396,WMS!$E$3:$U$1741,7,0)*L396)</f>
        <v>54</v>
      </c>
      <c r="N396" s="27" t="str">
        <f>IF(G396="","",VLOOKUP(G396,WMS!$E$3:$U$1741,17,0))</f>
        <v>A32-302</v>
      </c>
      <c r="O396" s="28">
        <f t="shared" si="72"/>
        <v>16.38</v>
      </c>
      <c r="P396" s="28">
        <f t="shared" si="73"/>
        <v>0.117</v>
      </c>
      <c r="Q396" s="25" t="str">
        <f>IF(G396="","",VLOOKUP(G396,WMS!$E$3:$G$1741,2,FALSE))</f>
        <v>KAS19042707</v>
      </c>
      <c r="R396" s="25" t="str">
        <f>IF(G396="","",VLOOKUP(G396,WMS!$E$3:$G$1741,3,FALSE))</f>
        <v>KAS1904270701</v>
      </c>
      <c r="S396" s="17" t="str">
        <f>IF(R396="","",VLOOKUP(R396,CUSTOMS!$E$3:$N$1811,2,FALSE))</f>
        <v>9405409000</v>
      </c>
      <c r="T396" s="17" t="str">
        <f>IF(R396="","",VLOOKUP(R396,CUSTOMS!$E$3:$N$1811,3,FALSE))</f>
        <v>装饰灯</v>
      </c>
      <c r="U396" s="18">
        <f t="shared" si="74"/>
        <v>54</v>
      </c>
      <c r="V396" s="18" t="str">
        <f>IF(R396="","",VLOOKUP(R396,CUSTOMS!$E$3:$N$1811,5,FALSE))</f>
        <v>套</v>
      </c>
      <c r="W396" s="32" t="str">
        <f>IF(R396="","",VLOOKUP(R396,CUSTOMS!$E$3:$N$1811,6,FALSE))</f>
        <v>1.95</v>
      </c>
      <c r="X396" s="32">
        <f t="shared" si="75"/>
        <v>105.3</v>
      </c>
      <c r="Y396" s="18" t="str">
        <f>IF(R396="","",VLOOKUP(R396,CUSTOMS!$E$3:$N$1811,8,FALSE))</f>
        <v>美元</v>
      </c>
      <c r="Z396" s="18" t="str">
        <f>IF(R396="","",VLOOKUP(R396,CUSTOMS!$E$3:$N$1811,9,FALSE))</f>
        <v>中国</v>
      </c>
      <c r="AA396" s="18" t="str">
        <f>IF(R396="","",VLOOKUP(R396,CUSTOMS!$E$3:$N$1811,10,FALSE))</f>
        <v>美国</v>
      </c>
      <c r="AB396" s="32">
        <f>IF(R396="","",VLOOKUP(G396,WMS!$E$3:$T$1741,15,FALSE))</f>
        <v>0.303333333333333</v>
      </c>
      <c r="AC396" s="32">
        <f t="shared" si="76"/>
        <v>16.38</v>
      </c>
      <c r="AD396" s="32" t="str">
        <f>IF(S396="","",VLOOKUP(S396,海关监管条件!$A$1:$B$3000,2,FALSE))</f>
        <v>无 </v>
      </c>
    </row>
    <row r="397" spans="1:30">
      <c r="A397" s="2">
        <v>43676</v>
      </c>
      <c r="B397" s="2">
        <v>43680</v>
      </c>
      <c r="C397" s="2" t="s">
        <v>5043</v>
      </c>
      <c r="D397" s="19" t="s">
        <v>1289</v>
      </c>
      <c r="E397" s="19" t="s">
        <v>4017</v>
      </c>
      <c r="F397" s="19">
        <v>42638209</v>
      </c>
      <c r="G397" s="17" t="str">
        <f t="shared" si="70"/>
        <v>KG-ARI-1904-00124-03575/42638209</v>
      </c>
      <c r="H397" s="18">
        <f>IF(G397="","",VLOOKUP(G397,WMS!$E$3:$Q$1741,7,FALSE))</f>
        <v>9</v>
      </c>
      <c r="I397" s="18">
        <f>IF(G397="","",VLOOKUP(G397,WMS!$E$3:$Q$1741,8,FALSE))</f>
        <v>9.3</v>
      </c>
      <c r="J397" s="18">
        <f>IF(G397="","",VLOOKUP(G397,WMS!$E$3:$Q$1741,13,FALSE))</f>
        <v>0.044</v>
      </c>
      <c r="K397" s="25" t="b">
        <f t="shared" si="71"/>
        <v>1</v>
      </c>
      <c r="L397" s="7">
        <v>5</v>
      </c>
      <c r="M397" s="26">
        <f>IF(G397="","",VLOOKUP(G397,WMS!$E$3:$U$1741,7,0)*L397)</f>
        <v>45</v>
      </c>
      <c r="N397" s="27" t="str">
        <f>IF(G397="","",VLOOKUP(G397,WMS!$E$3:$U$1741,17,0))</f>
        <v>A29-203</v>
      </c>
      <c r="O397" s="28">
        <f t="shared" si="72"/>
        <v>46.5</v>
      </c>
      <c r="P397" s="28">
        <f t="shared" si="73"/>
        <v>0.22</v>
      </c>
      <c r="Q397" s="25" t="str">
        <f>IF(G397="","",VLOOKUP(G397,WMS!$E$3:$G$1741,2,FALSE))</f>
        <v>KAS19070204</v>
      </c>
      <c r="R397" s="25" t="str">
        <f>IF(G397="","",VLOOKUP(G397,WMS!$E$3:$G$1741,3,FALSE))</f>
        <v>KAS1907020410</v>
      </c>
      <c r="S397" s="17" t="str">
        <f>IF(R397="","",VLOOKUP(R397,CUSTOMS!$E$3:$N$1811,2,FALSE))</f>
        <v>6702909000</v>
      </c>
      <c r="T397" s="17" t="str">
        <f>IF(R397="","",VLOOKUP(R397,CUSTOMS!$E$3:$N$1811,3,FALSE))</f>
        <v>人造植物</v>
      </c>
      <c r="U397" s="18">
        <f t="shared" si="74"/>
        <v>45</v>
      </c>
      <c r="V397" s="18" t="str">
        <f>IF(R397="","",VLOOKUP(R397,CUSTOMS!$E$3:$N$1811,5,FALSE))</f>
        <v>只</v>
      </c>
      <c r="W397" s="32">
        <f>IF(R397="","",VLOOKUP(R397,CUSTOMS!$E$3:$N$1811,6,FALSE))</f>
        <v>0.2</v>
      </c>
      <c r="X397" s="32">
        <f t="shared" si="75"/>
        <v>9</v>
      </c>
      <c r="Y397" s="18" t="str">
        <f>IF(R397="","",VLOOKUP(R397,CUSTOMS!$E$3:$N$1811,8,FALSE))</f>
        <v>美元</v>
      </c>
      <c r="Z397" s="18" t="str">
        <f>IF(R397="","",VLOOKUP(R397,CUSTOMS!$E$3:$N$1811,9,FALSE))</f>
        <v>中国</v>
      </c>
      <c r="AA397" s="18" t="str">
        <f>IF(R397="","",VLOOKUP(R397,CUSTOMS!$E$3:$N$1811,10,FALSE))</f>
        <v>美国</v>
      </c>
      <c r="AB397" s="32">
        <f>IF(R397="","",VLOOKUP(G397,WMS!$E$3:$T$1741,15,FALSE))</f>
        <v>1</v>
      </c>
      <c r="AC397" s="32">
        <f t="shared" si="76"/>
        <v>45</v>
      </c>
      <c r="AD397" s="32" t="str">
        <f>IF(S397="","",VLOOKUP(S397,海关监管条件!$A$1:$B$3000,2,FALSE))</f>
        <v>无</v>
      </c>
    </row>
    <row r="398" spans="1:30">
      <c r="A398" s="2">
        <v>43676</v>
      </c>
      <c r="B398" s="2">
        <v>43680</v>
      </c>
      <c r="C398" s="2" t="s">
        <v>5043</v>
      </c>
      <c r="D398" s="19" t="s">
        <v>1289</v>
      </c>
      <c r="E398" s="19" t="s">
        <v>4013</v>
      </c>
      <c r="F398" s="19">
        <v>42561385</v>
      </c>
      <c r="G398" s="17" t="str">
        <f t="shared" si="70"/>
        <v>KG-ARI-1904-00125-03572/42561385</v>
      </c>
      <c r="H398" s="18">
        <f>IF(G398="","",VLOOKUP(G398,WMS!$E$3:$Q$1741,7,FALSE))</f>
        <v>8</v>
      </c>
      <c r="I398" s="18">
        <f>IF(G398="","",VLOOKUP(G398,WMS!$E$3:$Q$1741,8,FALSE))</f>
        <v>7.7</v>
      </c>
      <c r="J398" s="18">
        <f>IF(G398="","",VLOOKUP(G398,WMS!$E$3:$Q$1741,13,FALSE))</f>
        <v>0.02</v>
      </c>
      <c r="K398" s="25" t="b">
        <f t="shared" si="71"/>
        <v>1</v>
      </c>
      <c r="L398" s="7">
        <v>2</v>
      </c>
      <c r="M398" s="26">
        <f>IF(G398="","",VLOOKUP(G398,WMS!$E$3:$U$1741,7,0)*L398)</f>
        <v>16</v>
      </c>
      <c r="N398" s="27" t="str">
        <f>IF(G398="","",VLOOKUP(G398,WMS!$E$3:$U$1741,17,0))</f>
        <v>A29-302</v>
      </c>
      <c r="O398" s="28">
        <f t="shared" si="72"/>
        <v>15.4</v>
      </c>
      <c r="P398" s="28">
        <f t="shared" si="73"/>
        <v>0.04</v>
      </c>
      <c r="Q398" s="25" t="str">
        <f>IF(G398="","",VLOOKUP(G398,WMS!$E$3:$G$1741,2,FALSE))</f>
        <v>KAS19070204</v>
      </c>
      <c r="R398" s="25" t="str">
        <f>IF(G398="","",VLOOKUP(G398,WMS!$E$3:$G$1741,3,FALSE))</f>
        <v>KAS1907020405</v>
      </c>
      <c r="S398" s="17" t="str">
        <f>IF(R398="","",VLOOKUP(R398,CUSTOMS!$E$3:$N$1811,2,FALSE))</f>
        <v>6911900000</v>
      </c>
      <c r="T398" s="17" t="str">
        <f>IF(R398="","",VLOOKUP(R398,CUSTOMS!$E$3:$N$1811,3,FALSE))</f>
        <v>盥洗用瓷器:口杯.乳液瓶.马桶刷座.托盘</v>
      </c>
      <c r="U398" s="18">
        <f t="shared" si="74"/>
        <v>16</v>
      </c>
      <c r="V398" s="18" t="str">
        <f>IF(R398="","",VLOOKUP(R398,CUSTOMS!$E$3:$N$1811,5,FALSE))</f>
        <v>只</v>
      </c>
      <c r="W398" s="32">
        <f>IF(R398="","",VLOOKUP(R398,CUSTOMS!$E$3:$N$1811,6,FALSE))</f>
        <v>0.3</v>
      </c>
      <c r="X398" s="32">
        <f t="shared" si="75"/>
        <v>4.8</v>
      </c>
      <c r="Y398" s="18" t="str">
        <f>IF(R398="","",VLOOKUP(R398,CUSTOMS!$E$3:$N$1811,8,FALSE))</f>
        <v>美元</v>
      </c>
      <c r="Z398" s="18" t="str">
        <f>IF(R398="","",VLOOKUP(R398,CUSTOMS!$E$3:$N$1811,9,FALSE))</f>
        <v>中国</v>
      </c>
      <c r="AA398" s="18" t="str">
        <f>IF(R398="","",VLOOKUP(R398,CUSTOMS!$E$3:$N$1811,10,FALSE))</f>
        <v>美国</v>
      </c>
      <c r="AB398" s="32">
        <f>IF(R398="","",VLOOKUP(G398,WMS!$E$3:$T$1741,15,FALSE))</f>
        <v>0.875</v>
      </c>
      <c r="AC398" s="32">
        <f t="shared" si="76"/>
        <v>14</v>
      </c>
      <c r="AD398" s="32" t="str">
        <f>IF(S398="","",VLOOKUP(S398,海关监管条件!$A$1:$B$3000,2,FALSE))</f>
        <v>无</v>
      </c>
    </row>
    <row r="399" spans="1:30">
      <c r="A399" s="2">
        <v>43676</v>
      </c>
      <c r="B399" s="2">
        <v>43680</v>
      </c>
      <c r="C399" s="2" t="s">
        <v>5043</v>
      </c>
      <c r="D399" s="19" t="s">
        <v>1268</v>
      </c>
      <c r="E399" s="19" t="s">
        <v>4000</v>
      </c>
      <c r="F399" s="19">
        <v>42343028</v>
      </c>
      <c r="G399" s="17" t="str">
        <f t="shared" si="70"/>
        <v>KG-ARI-1906-00152-
03524/42343028</v>
      </c>
      <c r="H399" s="18">
        <f>IF(G399="","",VLOOKUP(G399,WMS!$E$3:$Q$1741,7,FALSE))</f>
        <v>4</v>
      </c>
      <c r="I399" s="18">
        <f>IF(G399="","",VLOOKUP(G399,WMS!$E$3:$Q$1741,8,FALSE))</f>
        <v>6.6</v>
      </c>
      <c r="J399" s="18">
        <f>IF(G399="","",VLOOKUP(G399,WMS!$E$3:$Q$1741,13,FALSE))</f>
        <v>0.053</v>
      </c>
      <c r="K399" s="25" t="b">
        <f t="shared" si="71"/>
        <v>1</v>
      </c>
      <c r="L399" s="7">
        <v>1</v>
      </c>
      <c r="M399" s="26">
        <f>IF(G399="","",VLOOKUP(G399,WMS!$E$3:$U$1741,7,0)*L399)</f>
        <v>4</v>
      </c>
      <c r="N399" s="27" t="str">
        <f>IF(G399="","",VLOOKUP(G399,WMS!$E$3:$U$1741,17,0))</f>
        <v>A34-203</v>
      </c>
      <c r="O399" s="28">
        <f t="shared" si="72"/>
        <v>6.6</v>
      </c>
      <c r="P399" s="28">
        <f t="shared" si="73"/>
        <v>0.053</v>
      </c>
      <c r="Q399" s="25" t="str">
        <f>IF(G399="","",VLOOKUP(G399,WMS!$E$3:$G$1741,2,FALSE))</f>
        <v>KAS19062502</v>
      </c>
      <c r="R399" s="25" t="str">
        <f>IF(G399="","",VLOOKUP(G399,WMS!$E$3:$G$1741,3,FALSE))</f>
        <v>KAS1906250202</v>
      </c>
      <c r="S399" s="17" t="str">
        <f>IF(R399="","",VLOOKUP(R399,CUSTOMS!$E$3:$N$1811,2,FALSE))</f>
        <v>9403900099</v>
      </c>
      <c r="T399" s="17" t="str">
        <f>IF(R399="","",VLOOKUP(R399,CUSTOMS!$E$3:$N$1811,3,FALSE))</f>
        <v>储物架层网</v>
      </c>
      <c r="U399" s="18">
        <f t="shared" si="74"/>
        <v>4</v>
      </c>
      <c r="V399" s="18" t="str">
        <f>IF(R399="","",VLOOKUP(R399,CUSTOMS!$E$3:$N$1811,5,FALSE))</f>
        <v>只</v>
      </c>
      <c r="W399" s="32">
        <f>IF(R399="","",VLOOKUP(R399,CUSTOMS!$E$3:$N$1811,6,FALSE))</f>
        <v>2.9055</v>
      </c>
      <c r="X399" s="32">
        <f t="shared" si="75"/>
        <v>11.622</v>
      </c>
      <c r="Y399" s="18" t="str">
        <f>IF(R399="","",VLOOKUP(R399,CUSTOMS!$E$3:$N$1811,8,FALSE))</f>
        <v>美元</v>
      </c>
      <c r="Z399" s="18" t="str">
        <f>IF(R399="","",VLOOKUP(R399,CUSTOMS!$E$3:$N$1811,9,FALSE))</f>
        <v>中国</v>
      </c>
      <c r="AA399" s="18" t="str">
        <f>IF(R399="","",VLOOKUP(R399,CUSTOMS!$E$3:$N$1811,10,FALSE))</f>
        <v>美国</v>
      </c>
      <c r="AB399" s="32">
        <f>IF(R399="","",VLOOKUP(G399,WMS!$E$3:$T$1741,15,FALSE))</f>
        <v>1.475</v>
      </c>
      <c r="AC399" s="32">
        <f t="shared" si="76"/>
        <v>5.9</v>
      </c>
      <c r="AD399" s="32" t="str">
        <f>IF(S399="","",VLOOKUP(S399,海关监管条件!$A$1:$B$3000,2,FALSE))</f>
        <v>无 </v>
      </c>
    </row>
    <row r="400" spans="1:30">
      <c r="A400" s="2">
        <v>43692</v>
      </c>
      <c r="B400" s="2">
        <v>43696</v>
      </c>
      <c r="C400" s="2" t="s">
        <v>5044</v>
      </c>
      <c r="D400" s="19" t="s">
        <v>376</v>
      </c>
      <c r="E400" s="19" t="s">
        <v>3336</v>
      </c>
      <c r="F400" s="19" t="s">
        <v>3426</v>
      </c>
      <c r="G400" s="17" t="str">
        <f t="shared" si="70"/>
        <v>KG-ARI-1808-00019-00202/42494652Q</v>
      </c>
      <c r="H400" s="18">
        <f>IF(G400="","",VLOOKUP(G400,WMS!$E$3:$Q$1741,7,FALSE))</f>
        <v>8</v>
      </c>
      <c r="I400" s="18">
        <f>IF(G400="","",VLOOKUP(G400,WMS!$E$3:$Q$1741,8,FALSE))</f>
        <v>3.5</v>
      </c>
      <c r="J400" s="18">
        <f>IF(G400="","",VLOOKUP(G400,WMS!$E$3:$Q$1741,13,FALSE))</f>
        <v>0.066</v>
      </c>
      <c r="K400" s="25" t="b">
        <f t="shared" si="71"/>
        <v>1</v>
      </c>
      <c r="L400" s="7">
        <v>3</v>
      </c>
      <c r="M400" s="26">
        <f>IF(G400="","",VLOOKUP(G400,WMS!$E$3:$U$1741,7,0)*L400)</f>
        <v>24</v>
      </c>
      <c r="N400" s="27" t="str">
        <f>IF(G400="","",VLOOKUP(G400,WMS!$E$3:$U$1741,17,0))</f>
        <v>A26-304</v>
      </c>
      <c r="O400" s="28">
        <f t="shared" si="72"/>
        <v>10.5</v>
      </c>
      <c r="P400" s="28">
        <f t="shared" si="73"/>
        <v>0.198</v>
      </c>
      <c r="Q400" s="25" t="str">
        <f>IF(G400="","",VLOOKUP(G400,WMS!$E$3:$G$1741,2,FALSE))</f>
        <v>KAS18112901</v>
      </c>
      <c r="R400" s="25" t="str">
        <f>IF(G400="","",VLOOKUP(G400,WMS!$E$3:$G$1741,3,FALSE))</f>
        <v>KAS18112901431</v>
      </c>
      <c r="S400" s="17" t="str">
        <f>IF(R400="","",VLOOKUP(R400,CUSTOMS!$E$3:$N$1811,2,FALSE))</f>
        <v>7324900000</v>
      </c>
      <c r="T400" s="17" t="str">
        <f>IF(R400="","",VLOOKUP(R400,CUSTOMS!$E$3:$N$1811,3,FALSE))</f>
        <v>不锈钢纸巾筒</v>
      </c>
      <c r="U400" s="18">
        <f t="shared" si="74"/>
        <v>24</v>
      </c>
      <c r="V400" s="18" t="str">
        <f>IF(R400="","",VLOOKUP(R400,CUSTOMS!$E$3:$N$1811,5,FALSE))</f>
        <v>只</v>
      </c>
      <c r="W400" s="32">
        <f>IF(R400="","",VLOOKUP(R400,CUSTOMS!$E$3:$N$1811,6,FALSE))</f>
        <v>1.17</v>
      </c>
      <c r="X400" s="32">
        <f t="shared" si="75"/>
        <v>28.08</v>
      </c>
      <c r="Y400" s="18" t="str">
        <f>IF(R400="","",VLOOKUP(R400,CUSTOMS!$E$3:$N$1811,8,FALSE))</f>
        <v>美元</v>
      </c>
      <c r="Z400" s="18" t="str">
        <f>IF(R400="","",VLOOKUP(R400,CUSTOMS!$E$3:$N$1811,9,FALSE))</f>
        <v>中国</v>
      </c>
      <c r="AA400" s="18" t="str">
        <f>IF(R400="","",VLOOKUP(R400,CUSTOMS!$E$3:$N$1811,10,FALSE))</f>
        <v>中国</v>
      </c>
      <c r="AB400" s="32">
        <f>IF(R400="","",VLOOKUP(G400,WMS!$E$3:$T$1741,15,FALSE))</f>
        <v>0.35</v>
      </c>
      <c r="AC400" s="32">
        <f t="shared" si="76"/>
        <v>8.4</v>
      </c>
      <c r="AD400" s="32" t="str">
        <f>IF(S400="","",VLOOKUP(S400,海关监管条件!$A$1:$B$3000,2,FALSE))</f>
        <v>无 </v>
      </c>
    </row>
    <row r="401" spans="1:30">
      <c r="A401" s="2">
        <v>43692</v>
      </c>
      <c r="B401" s="2">
        <v>43696</v>
      </c>
      <c r="C401" s="2" t="s">
        <v>5044</v>
      </c>
      <c r="D401" s="19" t="s">
        <v>376</v>
      </c>
      <c r="E401" s="19" t="s">
        <v>3336</v>
      </c>
      <c r="F401" s="19" t="s">
        <v>3422</v>
      </c>
      <c r="G401" s="17" t="str">
        <f t="shared" si="70"/>
        <v>KG-ARI-1808-00019-00202/42494683Q</v>
      </c>
      <c r="H401" s="18">
        <f>IF(G401="","",VLOOKUP(G401,WMS!$E$3:$Q$1741,7,FALSE))</f>
        <v>24</v>
      </c>
      <c r="I401" s="18">
        <f>IF(G401="","",VLOOKUP(G401,WMS!$E$3:$Q$1741,8,FALSE))</f>
        <v>8.4</v>
      </c>
      <c r="J401" s="18">
        <f>IF(G401="","",VLOOKUP(G401,WMS!$E$3:$Q$1741,13,FALSE))</f>
        <v>0.063</v>
      </c>
      <c r="K401" s="25" t="b">
        <f t="shared" si="71"/>
        <v>1</v>
      </c>
      <c r="L401" s="7">
        <v>1</v>
      </c>
      <c r="M401" s="26">
        <f>IF(G401="","",VLOOKUP(G401,WMS!$E$3:$U$1741,7,0)*L401)</f>
        <v>24</v>
      </c>
      <c r="N401" s="27" t="str">
        <f>IF(G401="","",VLOOKUP(G401,WMS!$E$3:$U$1741,17,0))</f>
        <v>A26-304</v>
      </c>
      <c r="O401" s="28">
        <f t="shared" si="72"/>
        <v>8.4</v>
      </c>
      <c r="P401" s="28">
        <f t="shared" si="73"/>
        <v>0.063</v>
      </c>
      <c r="Q401" s="25" t="str">
        <f>IF(G401="","",VLOOKUP(G401,WMS!$E$3:$G$1741,2,FALSE))</f>
        <v>KAS18112901</v>
      </c>
      <c r="R401" s="25" t="str">
        <f>IF(G401="","",VLOOKUP(G401,WMS!$E$3:$G$1741,3,FALSE))</f>
        <v>KAS18112901391</v>
      </c>
      <c r="S401" s="17" t="str">
        <f>IF(R401="","",VLOOKUP(R401,CUSTOMS!$E$3:$N$1811,2,FALSE))</f>
        <v>9603909090</v>
      </c>
      <c r="T401" s="17" t="str">
        <f>IF(R401="","",VLOOKUP(R401,CUSTOMS!$E$3:$N$1811,3,FALSE))</f>
        <v>马桶刷连不锈钢筒套装</v>
      </c>
      <c r="U401" s="18">
        <f t="shared" si="74"/>
        <v>24</v>
      </c>
      <c r="V401" s="18" t="str">
        <f>IF(R401="","",VLOOKUP(R401,CUSTOMS!$E$3:$N$1811,5,FALSE))</f>
        <v>套</v>
      </c>
      <c r="W401" s="32">
        <f>IF(R401="","",VLOOKUP(R401,CUSTOMS!$E$3:$N$1811,6,FALSE))</f>
        <v>1.01</v>
      </c>
      <c r="X401" s="32">
        <f t="shared" si="75"/>
        <v>24.24</v>
      </c>
      <c r="Y401" s="18" t="str">
        <f>IF(R401="","",VLOOKUP(R401,CUSTOMS!$E$3:$N$1811,8,FALSE))</f>
        <v>美元</v>
      </c>
      <c r="Z401" s="18" t="str">
        <f>IF(R401="","",VLOOKUP(R401,CUSTOMS!$E$3:$N$1811,9,FALSE))</f>
        <v>中国</v>
      </c>
      <c r="AA401" s="18" t="str">
        <f>IF(R401="","",VLOOKUP(R401,CUSTOMS!$E$3:$N$1811,10,FALSE))</f>
        <v>中国</v>
      </c>
      <c r="AB401" s="32">
        <f>IF(R401="","",VLOOKUP(G401,WMS!$E$3:$T$1741,15,FALSE))</f>
        <v>0.316666666666667</v>
      </c>
      <c r="AC401" s="32">
        <f t="shared" si="76"/>
        <v>7.60000000000001</v>
      </c>
      <c r="AD401" s="32" t="str">
        <f>IF(S401="","",VLOOKUP(S401,海关监管条件!$A$1:$B$3000,2,FALSE))</f>
        <v>无</v>
      </c>
    </row>
    <row r="402" spans="1:30">
      <c r="A402" s="2">
        <v>43692</v>
      </c>
      <c r="B402" s="2">
        <v>43696</v>
      </c>
      <c r="C402" s="2" t="s">
        <v>5044</v>
      </c>
      <c r="D402" s="19" t="s">
        <v>376</v>
      </c>
      <c r="E402" s="19" t="s">
        <v>3427</v>
      </c>
      <c r="F402" s="19" t="s">
        <v>3428</v>
      </c>
      <c r="G402" s="17" t="str">
        <f t="shared" si="70"/>
        <v>KG-ARI-1808-00019-00203/41872215Q</v>
      </c>
      <c r="H402" s="18">
        <f>IF(G402="","",VLOOKUP(G402,WMS!$E$3:$Q$1741,7,FALSE))</f>
        <v>6</v>
      </c>
      <c r="I402" s="18">
        <f>IF(G402="","",VLOOKUP(G402,WMS!$E$3:$Q$1741,8,FALSE))</f>
        <v>2.75</v>
      </c>
      <c r="J402" s="18">
        <f>IF(G402="","",VLOOKUP(G402,WMS!$E$3:$Q$1741,13,FALSE))</f>
        <v>0.026</v>
      </c>
      <c r="K402" s="25" t="b">
        <f t="shared" si="71"/>
        <v>1</v>
      </c>
      <c r="L402" s="7">
        <v>1</v>
      </c>
      <c r="M402" s="26">
        <f>IF(G402="","",VLOOKUP(G402,WMS!$E$3:$U$1741,7,0)*L402)</f>
        <v>6</v>
      </c>
      <c r="N402" s="27" t="str">
        <f>IF(G402="","",VLOOKUP(G402,WMS!$E$3:$U$1741,17,0))</f>
        <v>A12-301</v>
      </c>
      <c r="O402" s="28">
        <f t="shared" si="72"/>
        <v>2.75</v>
      </c>
      <c r="P402" s="28">
        <f t="shared" si="73"/>
        <v>0.026</v>
      </c>
      <c r="Q402" s="25" t="str">
        <f>IF(G402="","",VLOOKUP(G402,WMS!$E$3:$G$1741,2,FALSE))</f>
        <v>KAS18112901</v>
      </c>
      <c r="R402" s="25" t="str">
        <f>IF(G402="","",VLOOKUP(G402,WMS!$E$3:$G$1741,3,FALSE))</f>
        <v>KAS18112901421</v>
      </c>
      <c r="S402" s="17" t="str">
        <f>IF(R402="","",VLOOKUP(R402,CUSTOMS!$E$3:$N$1811,2,FALSE))</f>
        <v>7324900000</v>
      </c>
      <c r="T402" s="17" t="str">
        <f>IF(R402="","",VLOOKUP(R402,CUSTOMS!$E$3:$N$1811,3,FALSE))</f>
        <v>铁制浴室架</v>
      </c>
      <c r="U402" s="18">
        <f t="shared" si="74"/>
        <v>6</v>
      </c>
      <c r="V402" s="18" t="str">
        <f>IF(R402="","",VLOOKUP(R402,CUSTOMS!$E$3:$N$1811,5,FALSE))</f>
        <v>只</v>
      </c>
      <c r="W402" s="32">
        <f>IF(R402="","",VLOOKUP(R402,CUSTOMS!$E$3:$N$1811,6,FALSE))</f>
        <v>1.42412639405204</v>
      </c>
      <c r="X402" s="32">
        <f t="shared" si="75"/>
        <v>8.54475836431224</v>
      </c>
      <c r="Y402" s="18" t="str">
        <f>IF(R402="","",VLOOKUP(R402,CUSTOMS!$E$3:$N$1811,8,FALSE))</f>
        <v>美元</v>
      </c>
      <c r="Z402" s="18" t="str">
        <f>IF(R402="","",VLOOKUP(R402,CUSTOMS!$E$3:$N$1811,9,FALSE))</f>
        <v>中国</v>
      </c>
      <c r="AA402" s="18" t="str">
        <f>IF(R402="","",VLOOKUP(R402,CUSTOMS!$E$3:$N$1811,10,FALSE))</f>
        <v>中国</v>
      </c>
      <c r="AB402" s="32">
        <f>IF(R402="","",VLOOKUP(G402,WMS!$E$3:$T$1741,15,FALSE))</f>
        <v>0.32</v>
      </c>
      <c r="AC402" s="32">
        <f t="shared" si="76"/>
        <v>1.92</v>
      </c>
      <c r="AD402" s="32" t="str">
        <f>IF(S402="","",VLOOKUP(S402,海关监管条件!$A$1:$B$3000,2,FALSE))</f>
        <v>无 </v>
      </c>
    </row>
    <row r="403" spans="1:30">
      <c r="A403" s="2">
        <v>43692</v>
      </c>
      <c r="B403" s="2">
        <v>43696</v>
      </c>
      <c r="C403" s="2" t="s">
        <v>5044</v>
      </c>
      <c r="D403" s="19" t="s">
        <v>209</v>
      </c>
      <c r="E403" s="19" t="s">
        <v>3288</v>
      </c>
      <c r="F403" s="19" t="s">
        <v>3293</v>
      </c>
      <c r="G403" s="17" t="str">
        <f t="shared" si="70"/>
        <v>KG-ARI-1808-00019-00393/42269076</v>
      </c>
      <c r="H403" s="18">
        <f>IF(G403="","",VLOOKUP(G403,WMS!$E$3:$Q$1741,7,FALSE))</f>
        <v>4</v>
      </c>
      <c r="I403" s="18">
        <f>IF(G403="","",VLOOKUP(G403,WMS!$E$3:$Q$1741,8,FALSE))</f>
        <v>11.4</v>
      </c>
      <c r="J403" s="18">
        <f>IF(G403="","",VLOOKUP(G403,WMS!$E$3:$Q$1741,13,FALSE))</f>
        <v>0.126</v>
      </c>
      <c r="K403" s="25" t="b">
        <f t="shared" si="71"/>
        <v>1</v>
      </c>
      <c r="L403" s="7">
        <v>6</v>
      </c>
      <c r="M403" s="26">
        <f>IF(G403="","",VLOOKUP(G403,WMS!$E$3:$U$1741,7,0)*L403)</f>
        <v>24</v>
      </c>
      <c r="N403" s="27" t="str">
        <f>IF(G403="","",VLOOKUP(G403,WMS!$E$3:$U$1741,17,0))</f>
        <v>A01-302、A05-102-103</v>
      </c>
      <c r="O403" s="28">
        <f t="shared" si="72"/>
        <v>68.4</v>
      </c>
      <c r="P403" s="28">
        <f t="shared" si="73"/>
        <v>0.756</v>
      </c>
      <c r="Q403" s="25" t="str">
        <f>IF(G403="","",VLOOKUP(G403,WMS!$E$3:$G$1741,2,FALSE))</f>
        <v>KAS18080201ABC</v>
      </c>
      <c r="R403" s="25" t="str">
        <f>IF(G403="","",VLOOKUP(G403,WMS!$E$3:$G$1741,3,FALSE))</f>
        <v>KAS18080201C02</v>
      </c>
      <c r="S403" s="17" t="str">
        <f>IF(R403="","",VLOOKUP(R403,CUSTOMS!$E$3:$N$1811,2,FALSE))</f>
        <v>9403200000</v>
      </c>
      <c r="T403" s="17" t="str">
        <f>IF(R403="","",VLOOKUP(R403,CUSTOMS!$E$3:$N$1811,3,FALSE))</f>
        <v>铁制家用落地晒架</v>
      </c>
      <c r="U403" s="18">
        <f t="shared" si="74"/>
        <v>24</v>
      </c>
      <c r="V403" s="18" t="str">
        <f>IF(R403="","",VLOOKUP(R403,CUSTOMS!$E$3:$N$1811,5,FALSE))</f>
        <v>件</v>
      </c>
      <c r="W403" s="32">
        <f>IF(R403="","",VLOOKUP(R403,CUSTOMS!$E$3:$N$1811,6,FALSE))</f>
        <v>5.67</v>
      </c>
      <c r="X403" s="32">
        <f t="shared" si="75"/>
        <v>136.08</v>
      </c>
      <c r="Y403" s="18" t="str">
        <f>IF(R403="","",VLOOKUP(R403,CUSTOMS!$E$3:$N$1811,8,FALSE))</f>
        <v>美元</v>
      </c>
      <c r="Z403" s="18" t="str">
        <f>IF(R403="","",VLOOKUP(R403,CUSTOMS!$E$3:$N$1811,9,FALSE))</f>
        <v>中国</v>
      </c>
      <c r="AA403" s="18" t="str">
        <f>IF(R403="","",VLOOKUP(R403,CUSTOMS!$E$3:$N$1811,10,FALSE))</f>
        <v>美国</v>
      </c>
      <c r="AB403" s="32">
        <f>IF(R403="","",VLOOKUP(G403,WMS!$E$3:$T$1741,15,FALSE))</f>
        <v>2.5125</v>
      </c>
      <c r="AC403" s="32">
        <f t="shared" si="76"/>
        <v>60.3</v>
      </c>
      <c r="AD403" s="32" t="str">
        <f>IF(S403="","",VLOOKUP(S403,海关监管条件!$A$1:$B$3000,2,FALSE))</f>
        <v>无 </v>
      </c>
    </row>
    <row r="404" spans="1:30">
      <c r="A404" s="2">
        <v>43692</v>
      </c>
      <c r="B404" s="2">
        <v>43696</v>
      </c>
      <c r="C404" s="2" t="s">
        <v>5044</v>
      </c>
      <c r="D404" s="19" t="s">
        <v>174</v>
      </c>
      <c r="E404" s="19" t="s">
        <v>3265</v>
      </c>
      <c r="F404" s="19">
        <v>42494102</v>
      </c>
      <c r="G404" s="17" t="str">
        <f t="shared" si="70"/>
        <v>KG-ARI-1808-00019-00551/42494102</v>
      </c>
      <c r="H404" s="18">
        <f>IF(G404="","",VLOOKUP(G404,WMS!$E$3:$Q$1741,7,FALSE))</f>
        <v>4</v>
      </c>
      <c r="I404" s="18">
        <f>IF(G404="","",VLOOKUP(G404,WMS!$E$3:$Q$1741,8,FALSE))</f>
        <v>9.5</v>
      </c>
      <c r="J404" s="18">
        <f>IF(G404="","",VLOOKUP(G404,WMS!$E$3:$Q$1741,13,FALSE))</f>
        <v>0.058</v>
      </c>
      <c r="K404" s="25" t="b">
        <f t="shared" si="71"/>
        <v>1</v>
      </c>
      <c r="L404" s="7">
        <v>19</v>
      </c>
      <c r="M404" s="26">
        <f>IF(G404="","",VLOOKUP(G404,WMS!$E$3:$U$1741,7,0)*L404)</f>
        <v>76</v>
      </c>
      <c r="N404" s="27" t="str">
        <f>IF(G404="","",VLOOKUP(G404,WMS!$E$3:$U$1741,17,0))</f>
        <v>A06-301-302-102-203</v>
      </c>
      <c r="O404" s="28">
        <f t="shared" si="72"/>
        <v>180.5</v>
      </c>
      <c r="P404" s="28">
        <f t="shared" si="73"/>
        <v>1.102</v>
      </c>
      <c r="Q404" s="25" t="str">
        <f>IF(G404="","",VLOOKUP(G404,WMS!$E$3:$G$1741,2,FALSE))</f>
        <v>KAS18071101</v>
      </c>
      <c r="R404" s="25" t="str">
        <f>IF(G404="","",VLOOKUP(G404,WMS!$E$3:$G$1741,3,FALSE))</f>
        <v>KAS1807110102</v>
      </c>
      <c r="S404" s="17" t="str">
        <f>IF(R404="","",VLOOKUP(R404,CUSTOMS!$E$3:$N$1811,2,FALSE))</f>
        <v>3924900000</v>
      </c>
      <c r="T404" s="17" t="str">
        <f>IF(R404="","",VLOOKUP(R404,CUSTOMS!$E$3:$N$1811,3,FALSE))</f>
        <v>植绒塑料衣架</v>
      </c>
      <c r="U404" s="18">
        <f t="shared" si="74"/>
        <v>142.5</v>
      </c>
      <c r="V404" s="18" t="str">
        <f>IF(R404="","",VLOOKUP(R404,CUSTOMS!$E$3:$N$1811,5,FALSE))</f>
        <v>千克</v>
      </c>
      <c r="W404" s="32">
        <f>IF(R404="","",VLOOKUP(R404,CUSTOMS!$E$3:$N$1811,6,FALSE))</f>
        <v>1</v>
      </c>
      <c r="X404" s="32">
        <f t="shared" si="75"/>
        <v>142.5</v>
      </c>
      <c r="Y404" s="18" t="str">
        <f>IF(R404="","",VLOOKUP(R404,CUSTOMS!$E$3:$N$1811,8,FALSE))</f>
        <v>美元</v>
      </c>
      <c r="Z404" s="18" t="str">
        <f>IF(R404="","",VLOOKUP(R404,CUSTOMS!$E$3:$N$1811,9,FALSE))</f>
        <v>中国</v>
      </c>
      <c r="AA404" s="18" t="str">
        <f>IF(R404="","",VLOOKUP(R404,CUSTOMS!$E$3:$N$1811,10,FALSE))</f>
        <v>美国</v>
      </c>
      <c r="AB404" s="32">
        <f>IF(R404="","",VLOOKUP(G404,WMS!$E$3:$T$1741,15,FALSE))</f>
        <v>1.875</v>
      </c>
      <c r="AC404" s="32">
        <f t="shared" si="76"/>
        <v>142.5</v>
      </c>
      <c r="AD404" s="32" t="str">
        <f>IF(S404="","",VLOOKUP(S404,海关监管条件!$A$1:$B$3000,2,FALSE))</f>
        <v>A </v>
      </c>
    </row>
    <row r="405" spans="1:30">
      <c r="A405" s="2">
        <v>43692</v>
      </c>
      <c r="B405" s="2">
        <v>43696</v>
      </c>
      <c r="C405" s="2" t="s">
        <v>5044</v>
      </c>
      <c r="D405" s="3" t="s">
        <v>885</v>
      </c>
      <c r="E405" s="3" t="s">
        <v>3802</v>
      </c>
      <c r="F405" s="3" t="s">
        <v>4930</v>
      </c>
      <c r="G405" s="17" t="str">
        <f t="shared" si="70"/>
        <v>KG-ARI-1903-00107-02455/42194613</v>
      </c>
      <c r="H405" s="18">
        <f>IF(G405="","",VLOOKUP(G405,WMS!$E$3:$Q$1741,7,FALSE))</f>
        <v>12</v>
      </c>
      <c r="I405" s="18">
        <f>IF(G405="","",VLOOKUP(G405,WMS!$E$3:$Q$1741,8,FALSE))</f>
        <v>3.55</v>
      </c>
      <c r="J405" s="18">
        <f>IF(G405="","",VLOOKUP(G405,WMS!$E$3:$Q$1741,13,FALSE))</f>
        <v>0.014</v>
      </c>
      <c r="K405" s="25" t="b">
        <f t="shared" si="71"/>
        <v>1</v>
      </c>
      <c r="L405" s="7">
        <v>4</v>
      </c>
      <c r="M405" s="26">
        <f>IF(G405="","",VLOOKUP(G405,WMS!$E$3:$U$1741,7,0)*L405)</f>
        <v>48</v>
      </c>
      <c r="N405" s="27" t="str">
        <f>IF(G405="","",VLOOKUP(G405,WMS!$E$3:$U$1741,17,0))</f>
        <v>A25-102</v>
      </c>
      <c r="O405" s="28">
        <f t="shared" si="72"/>
        <v>14.2</v>
      </c>
      <c r="P405" s="28">
        <f t="shared" si="73"/>
        <v>0.056</v>
      </c>
      <c r="Q405" s="25" t="str">
        <f>IF(G405="","",VLOOKUP(G405,WMS!$E$3:$G$1741,2,FALSE))</f>
        <v>KAS19031303</v>
      </c>
      <c r="R405" s="25" t="str">
        <f>IF(G405="","",VLOOKUP(G405,WMS!$E$3:$G$1741,3,FALSE))</f>
        <v>KAS1903130305</v>
      </c>
      <c r="S405" s="17" t="str">
        <f>IF(R405="","",VLOOKUP(R405,CUSTOMS!$E$3:$N$1811,2,FALSE))</f>
        <v>7326909000</v>
      </c>
      <c r="T405" s="17" t="str">
        <f>IF(R405="","",VLOOKUP(R405,CUSTOMS!$E$3:$N$1811,3,FALSE))</f>
        <v>包胶衣架</v>
      </c>
      <c r="U405" s="18">
        <f t="shared" si="74"/>
        <v>12.8</v>
      </c>
      <c r="V405" s="18" t="str">
        <f>IF(R405="","",VLOOKUP(R405,CUSTOMS!$E$3:$N$1811,5,FALSE))</f>
        <v>千克</v>
      </c>
      <c r="W405" s="32">
        <f>IF(R405="","",VLOOKUP(R405,CUSTOMS!$E$3:$N$1811,6,FALSE))</f>
        <v>1</v>
      </c>
      <c r="X405" s="32">
        <f t="shared" si="75"/>
        <v>12.8</v>
      </c>
      <c r="Y405" s="18" t="str">
        <f>IF(R405="","",VLOOKUP(R405,CUSTOMS!$E$3:$N$1811,8,FALSE))</f>
        <v>美元</v>
      </c>
      <c r="Z405" s="18" t="str">
        <f>IF(R405="","",VLOOKUP(R405,CUSTOMS!$E$3:$N$1811,9,FALSE))</f>
        <v>中国</v>
      </c>
      <c r="AA405" s="18" t="str">
        <f>IF(R405="","",VLOOKUP(R405,CUSTOMS!$E$3:$N$1811,10,FALSE))</f>
        <v>美国</v>
      </c>
      <c r="AB405" s="32">
        <f>IF(R405="","",VLOOKUP(G405,WMS!$E$3:$T$1741,15,FALSE))</f>
        <v>0.266666666666667</v>
      </c>
      <c r="AC405" s="32">
        <f t="shared" si="76"/>
        <v>12.8</v>
      </c>
      <c r="AD405" s="32" t="str">
        <f>IF(S405="","",VLOOKUP(S405,海关监管条件!$A$1:$B$3000,2,FALSE))</f>
        <v>无</v>
      </c>
    </row>
    <row r="406" spans="1:30">
      <c r="A406" s="2">
        <v>43692</v>
      </c>
      <c r="B406" s="2">
        <v>43696</v>
      </c>
      <c r="C406" s="2" t="s">
        <v>5044</v>
      </c>
      <c r="D406" s="3" t="s">
        <v>864</v>
      </c>
      <c r="E406" s="3" t="s">
        <v>3787</v>
      </c>
      <c r="F406" s="3" t="s">
        <v>3788</v>
      </c>
      <c r="G406" s="17" t="str">
        <f t="shared" si="70"/>
        <v>KG-ARI-1903-00107-02476/19207735</v>
      </c>
      <c r="H406" s="18">
        <f>IF(G406="","",VLOOKUP(G406,WMS!$E$3:$Q$1741,7,FALSE))</f>
        <v>6</v>
      </c>
      <c r="I406" s="18">
        <f>IF(G406="","",VLOOKUP(G406,WMS!$E$3:$Q$1741,8,FALSE))</f>
        <v>12.8</v>
      </c>
      <c r="J406" s="18">
        <f>IF(G406="","",VLOOKUP(G406,WMS!$E$3:$Q$1741,13,FALSE))</f>
        <v>0.105</v>
      </c>
      <c r="K406" s="25" t="b">
        <f t="shared" si="71"/>
        <v>1</v>
      </c>
      <c r="L406" s="7">
        <v>4</v>
      </c>
      <c r="M406" s="26">
        <f>IF(G406="","",VLOOKUP(G406,WMS!$E$3:$U$1741,7,0)*L406)</f>
        <v>24</v>
      </c>
      <c r="N406" s="27" t="str">
        <f>IF(G406="","",VLOOKUP(G406,WMS!$E$3:$U$1741,17,0))</f>
        <v>A34-102</v>
      </c>
      <c r="O406" s="28">
        <f t="shared" si="72"/>
        <v>51.2</v>
      </c>
      <c r="P406" s="28">
        <f t="shared" si="73"/>
        <v>0.42</v>
      </c>
      <c r="Q406" s="25" t="str">
        <f>IF(G406="","",VLOOKUP(G406,WMS!$E$3:$G$1741,2,FALSE))</f>
        <v>KAS19031101</v>
      </c>
      <c r="R406" s="25" t="str">
        <f>IF(G406="","",VLOOKUP(G406,WMS!$E$3:$G$1741,3,FALSE))</f>
        <v>KAS1903110101</v>
      </c>
      <c r="S406" s="17" t="str">
        <f>IF(R406="","",VLOOKUP(R406,CUSTOMS!$E$3:$N$1811,2,FALSE))</f>
        <v>9403200000</v>
      </c>
      <c r="T406" s="17" t="str">
        <f>IF(R406="","",VLOOKUP(R406,CUSTOMS!$E$3:$N$1811,3,FALSE))</f>
        <v>铁制家用落地晒架</v>
      </c>
      <c r="U406" s="18">
        <f t="shared" si="74"/>
        <v>24</v>
      </c>
      <c r="V406" s="18" t="str">
        <f>IF(R406="","",VLOOKUP(R406,CUSTOMS!$E$3:$N$1811,5,FALSE))</f>
        <v>件</v>
      </c>
      <c r="W406" s="32">
        <f>IF(R406="","",VLOOKUP(R406,CUSTOMS!$E$3:$N$1811,6,FALSE))</f>
        <v>2.61</v>
      </c>
      <c r="X406" s="32">
        <f t="shared" si="75"/>
        <v>62.64</v>
      </c>
      <c r="Y406" s="18" t="str">
        <f>IF(R406="","",VLOOKUP(R406,CUSTOMS!$E$3:$N$1811,8,FALSE))</f>
        <v>美元</v>
      </c>
      <c r="Z406" s="18" t="str">
        <f>IF(R406="","",VLOOKUP(R406,CUSTOMS!$E$3:$N$1811,9,FALSE))</f>
        <v>中国</v>
      </c>
      <c r="AA406" s="18" t="str">
        <f>IF(R406="","",VLOOKUP(R406,CUSTOMS!$E$3:$N$1811,10,FALSE))</f>
        <v>美国</v>
      </c>
      <c r="AB406" s="32">
        <f>IF(R406="","",VLOOKUP(G406,WMS!$E$3:$T$1741,15,FALSE))</f>
        <v>1.85</v>
      </c>
      <c r="AC406" s="32">
        <f t="shared" si="76"/>
        <v>44.4</v>
      </c>
      <c r="AD406" s="32" t="str">
        <f>IF(S406="","",VLOOKUP(S406,海关监管条件!$A$1:$B$3000,2,FALSE))</f>
        <v>无 </v>
      </c>
    </row>
    <row r="407" spans="1:30">
      <c r="A407" s="2">
        <v>43692</v>
      </c>
      <c r="B407" s="2">
        <v>43696</v>
      </c>
      <c r="C407" s="2" t="s">
        <v>5044</v>
      </c>
      <c r="D407" s="3" t="s">
        <v>835</v>
      </c>
      <c r="E407" s="3" t="s">
        <v>3768</v>
      </c>
      <c r="F407" s="3" t="s">
        <v>5045</v>
      </c>
      <c r="G407" s="17" t="str">
        <f t="shared" si="70"/>
        <v>KG-ARI-1903-00107-02502/42486039</v>
      </c>
      <c r="H407" s="18">
        <f>IF(G407="","",VLOOKUP(G407,WMS!$E$3:$Q$1741,7,FALSE))</f>
        <v>16</v>
      </c>
      <c r="I407" s="18">
        <f>IF(G407="","",VLOOKUP(G407,WMS!$E$3:$Q$1741,8,FALSE))</f>
        <v>1.7</v>
      </c>
      <c r="J407" s="18">
        <f>IF(G407="","",VLOOKUP(G407,WMS!$E$3:$Q$1741,13,FALSE))</f>
        <v>0.003</v>
      </c>
      <c r="K407" s="25" t="b">
        <f t="shared" si="71"/>
        <v>1</v>
      </c>
      <c r="L407" s="7">
        <v>2</v>
      </c>
      <c r="M407" s="26">
        <f>IF(G407="","",VLOOKUP(G407,WMS!$E$3:$U$1741,7,0)*L407)</f>
        <v>32</v>
      </c>
      <c r="N407" s="27" t="str">
        <f>IF(G407="","",VLOOKUP(G407,WMS!$E$3:$U$1741,17,0))</f>
        <v>A22-203</v>
      </c>
      <c r="O407" s="28">
        <f t="shared" si="72"/>
        <v>3.4</v>
      </c>
      <c r="P407" s="28">
        <f t="shared" si="73"/>
        <v>0.006</v>
      </c>
      <c r="Q407" s="25" t="str">
        <f>IF(G407="","",VLOOKUP(G407,WMS!$E$3:$G$1741,2,FALSE))</f>
        <v>KAS19030701</v>
      </c>
      <c r="R407" s="25" t="str">
        <f>IF(G407="","",VLOOKUP(G407,WMS!$E$3:$G$1741,3,FALSE))</f>
        <v>KAS1903070101</v>
      </c>
      <c r="S407" s="17" t="str">
        <f>IF(R407="","",VLOOKUP(R407,CUSTOMS!$E$3:$N$1811,2,FALSE))</f>
        <v>9504909000</v>
      </c>
      <c r="T407" s="17" t="str">
        <f>IF(R407="","",VLOOKUP(R407,CUSTOMS!$E$3:$N$1811,3,FALSE))</f>
        <v>彩咭A</v>
      </c>
      <c r="U407" s="18">
        <f t="shared" si="74"/>
        <v>3</v>
      </c>
      <c r="V407" s="18" t="str">
        <f>IF(R407="","",VLOOKUP(R407,CUSTOMS!$E$3:$N$1811,5,FALSE))</f>
        <v>千克</v>
      </c>
      <c r="W407" s="32">
        <f>IF(R407="","",VLOOKUP(R407,CUSTOMS!$E$3:$N$1811,6,FALSE))</f>
        <v>15.98</v>
      </c>
      <c r="X407" s="32">
        <f t="shared" si="75"/>
        <v>47.94</v>
      </c>
      <c r="Y407" s="18" t="str">
        <f>IF(R407="","",VLOOKUP(R407,CUSTOMS!$E$3:$N$1811,8,FALSE))</f>
        <v>港币</v>
      </c>
      <c r="Z407" s="18" t="str">
        <f>IF(R407="","",VLOOKUP(R407,CUSTOMS!$E$3:$N$1811,9,FALSE))</f>
        <v>中国</v>
      </c>
      <c r="AA407" s="18" t="str">
        <f>IF(R407="","",VLOOKUP(R407,CUSTOMS!$E$3:$N$1811,10,FALSE))</f>
        <v>美国</v>
      </c>
      <c r="AB407" s="32">
        <f>IF(R407="","",VLOOKUP(G407,WMS!$E$3:$T$1741,15,FALSE))</f>
        <v>0.09375</v>
      </c>
      <c r="AC407" s="32">
        <f t="shared" si="76"/>
        <v>3</v>
      </c>
      <c r="AD407" s="32" t="str">
        <f>IF(S407="","",VLOOKUP(S407,海关监管条件!$A$1:$B$3000,2,FALSE))</f>
        <v>无</v>
      </c>
    </row>
    <row r="408" spans="1:30">
      <c r="A408" s="2">
        <v>43692</v>
      </c>
      <c r="B408" s="2">
        <v>43696</v>
      </c>
      <c r="C408" s="2" t="s">
        <v>5044</v>
      </c>
      <c r="D408" s="35" t="s">
        <v>1289</v>
      </c>
      <c r="E408" s="35" t="s">
        <v>3994</v>
      </c>
      <c r="F408" s="35" t="s">
        <v>3521</v>
      </c>
      <c r="G408" s="17" t="str">
        <f t="shared" si="70"/>
        <v>KG-ARI-1903-00107-02556/42561347A</v>
      </c>
      <c r="H408" s="18">
        <f>IF(G408="","",VLOOKUP(G408,WMS!$E$3:$Q$1741,7,FALSE))</f>
        <v>8</v>
      </c>
      <c r="I408" s="18">
        <f>IF(G408="","",VLOOKUP(G408,WMS!$E$3:$Q$1741,8,FALSE))</f>
        <v>6</v>
      </c>
      <c r="J408" s="18">
        <f>IF(G408="","",VLOOKUP(G408,WMS!$E$3:$Q$1741,13,FALSE))</f>
        <v>0.013</v>
      </c>
      <c r="K408" s="25" t="b">
        <f t="shared" si="71"/>
        <v>1</v>
      </c>
      <c r="L408" s="7">
        <v>2</v>
      </c>
      <c r="M408" s="26">
        <f>IF(G408="","",VLOOKUP(G408,WMS!$E$3:$U$1741,7,0)*L408)</f>
        <v>16</v>
      </c>
      <c r="N408" s="27" t="str">
        <f>IF(G408="","",VLOOKUP(G408,WMS!$E$3:$U$1741,17,0))</f>
        <v>A29-202</v>
      </c>
      <c r="O408" s="28">
        <f t="shared" si="72"/>
        <v>12</v>
      </c>
      <c r="P408" s="28">
        <f t="shared" si="73"/>
        <v>0.026</v>
      </c>
      <c r="Q408" s="25" t="str">
        <f>IF(G408="","",VLOOKUP(G408,WMS!$E$3:$G$1741,2,FALSE))</f>
        <v>KAS19070204</v>
      </c>
      <c r="R408" s="25" t="str">
        <f>IF(G408="","",VLOOKUP(G408,WMS!$E$3:$G$1741,3,FALSE))</f>
        <v>KAS1907020409</v>
      </c>
      <c r="S408" s="17" t="str">
        <f>IF(R408="","",VLOOKUP(R408,CUSTOMS!$E$3:$N$1811,2,FALSE))</f>
        <v>6911101900</v>
      </c>
      <c r="T408" s="17" t="str">
        <f>IF(R408="","",VLOOKUP(R408,CUSTOMS!$E$3:$N$1811,3,FALSE))</f>
        <v>日用瓷:盘</v>
      </c>
      <c r="U408" s="18">
        <f t="shared" si="74"/>
        <v>16</v>
      </c>
      <c r="V408" s="18" t="str">
        <f>IF(R408="","",VLOOKUP(R408,CUSTOMS!$E$3:$N$1811,5,FALSE))</f>
        <v>只</v>
      </c>
      <c r="W408" s="32">
        <f>IF(R408="","",VLOOKUP(R408,CUSTOMS!$E$3:$N$1811,6,FALSE))</f>
        <v>0.3</v>
      </c>
      <c r="X408" s="32">
        <f t="shared" si="75"/>
        <v>4.8</v>
      </c>
      <c r="Y408" s="18" t="str">
        <f>IF(R408="","",VLOOKUP(R408,CUSTOMS!$E$3:$N$1811,8,FALSE))</f>
        <v>美元</v>
      </c>
      <c r="Z408" s="18" t="str">
        <f>IF(R408="","",VLOOKUP(R408,CUSTOMS!$E$3:$N$1811,9,FALSE))</f>
        <v>中国</v>
      </c>
      <c r="AA408" s="18" t="str">
        <f>IF(R408="","",VLOOKUP(R408,CUSTOMS!$E$3:$N$1811,10,FALSE))</f>
        <v>美国</v>
      </c>
      <c r="AB408" s="32">
        <f>IF(R408="","",VLOOKUP(G408,WMS!$E$3:$T$1741,15,FALSE))</f>
        <v>0.5045</v>
      </c>
      <c r="AC408" s="32">
        <f t="shared" si="76"/>
        <v>8.072</v>
      </c>
      <c r="AD408" s="32" t="str">
        <f>IF(S408="","",VLOOKUP(S408,海关监管条件!$A$1:$B$3000,2,FALSE))</f>
        <v>A</v>
      </c>
    </row>
    <row r="409" spans="1:30">
      <c r="A409" s="2">
        <v>43692</v>
      </c>
      <c r="B409" s="2">
        <v>43696</v>
      </c>
      <c r="C409" s="2" t="s">
        <v>5044</v>
      </c>
      <c r="D409" s="35" t="s">
        <v>1289</v>
      </c>
      <c r="E409" s="35" t="s">
        <v>3994</v>
      </c>
      <c r="F409" s="35" t="s">
        <v>3625</v>
      </c>
      <c r="G409" s="17" t="str">
        <f t="shared" si="70"/>
        <v>KG-ARI-1903-00107-02556/42561347B</v>
      </c>
      <c r="H409" s="18">
        <v>8</v>
      </c>
      <c r="I409" s="18">
        <f>IF(G409="","",VLOOKUP(G409,WMS!$E$3:$Q$1741,8,FALSE))</f>
        <v>6</v>
      </c>
      <c r="J409" s="18">
        <f>IF(G409="","",VLOOKUP(G409,WMS!$E$3:$Q$1741,13,FALSE))</f>
        <v>0.013</v>
      </c>
      <c r="K409" s="25" t="e">
        <f t="shared" si="71"/>
        <v>#DIV/0!</v>
      </c>
      <c r="M409" s="26">
        <v>16</v>
      </c>
      <c r="N409" s="27" t="str">
        <f>IF(G409="","",VLOOKUP(G409,WMS!$E$3:$U$1741,17,0))</f>
        <v>A29-202</v>
      </c>
      <c r="O409" s="28" t="str">
        <f t="shared" si="72"/>
        <v/>
      </c>
      <c r="P409" s="28" t="str">
        <f t="shared" si="73"/>
        <v/>
      </c>
      <c r="Q409" s="25" t="str">
        <f>IF(G409="","",VLOOKUP(G409,WMS!$E$3:$G$1741,2,FALSE))</f>
        <v>KAS19070204</v>
      </c>
      <c r="R409" s="25" t="str">
        <f>IF(G409="","",VLOOKUP(G409,WMS!$E$3:$G$1741,3,FALSE))</f>
        <v>KAS1907020402</v>
      </c>
      <c r="S409" s="17" t="str">
        <f>IF(R409="","",VLOOKUP(R409,CUSTOMS!$E$3:$N$1811,2,FALSE))</f>
        <v>4421919090</v>
      </c>
      <c r="T409" s="17" t="str">
        <f>IF(R409="","",VLOOKUP(R409,CUSTOMS!$E$3:$N$1811,3,FALSE))</f>
        <v>竹座</v>
      </c>
      <c r="U409" s="18">
        <f t="shared" si="74"/>
        <v>16</v>
      </c>
      <c r="V409" s="18" t="str">
        <f>IF(R409="","",VLOOKUP(R409,CUSTOMS!$E$3:$N$1811,5,FALSE))</f>
        <v>只</v>
      </c>
      <c r="W409" s="32">
        <f>IF(R409="","",VLOOKUP(R409,CUSTOMS!$E$3:$N$1811,6,FALSE))</f>
        <v>0.12</v>
      </c>
      <c r="X409" s="32">
        <f t="shared" si="75"/>
        <v>1.92</v>
      </c>
      <c r="Y409" s="18" t="str">
        <f>IF(R409="","",VLOOKUP(R409,CUSTOMS!$E$3:$N$1811,8,FALSE))</f>
        <v>美元</v>
      </c>
      <c r="Z409" s="18" t="str">
        <f>IF(R409="","",VLOOKUP(R409,CUSTOMS!$E$3:$N$1811,9,FALSE))</f>
        <v>中国</v>
      </c>
      <c r="AA409" s="18" t="str">
        <f>IF(R409="","",VLOOKUP(R409,CUSTOMS!$E$3:$N$1811,10,FALSE))</f>
        <v>美国</v>
      </c>
      <c r="AB409" s="32">
        <f>IF(R409="","",VLOOKUP(G409,WMS!$E$3:$T$1741,15,FALSE))</f>
        <v>0.1205</v>
      </c>
      <c r="AC409" s="32">
        <f t="shared" si="76"/>
        <v>1.928</v>
      </c>
      <c r="AD409" s="32" t="str">
        <f>IF(S409="","",VLOOKUP(S409,海关监管条件!$A$1:$B$3000,2,FALSE))</f>
        <v>AB</v>
      </c>
    </row>
    <row r="410" spans="1:30">
      <c r="A410" s="2">
        <v>43692</v>
      </c>
      <c r="B410" s="2">
        <v>43696</v>
      </c>
      <c r="C410" s="2" t="s">
        <v>5044</v>
      </c>
      <c r="D410" s="3" t="s">
        <v>1255</v>
      </c>
      <c r="E410" s="3" t="s">
        <v>3994</v>
      </c>
      <c r="F410" s="3" t="s">
        <v>3995</v>
      </c>
      <c r="G410" s="17" t="str">
        <f t="shared" si="70"/>
        <v>KG-ARI-1903-00107-02556/42566328</v>
      </c>
      <c r="H410" s="18">
        <f>IF(G410="","",VLOOKUP(G410,WMS!$E$3:$Q$1741,7,FALSE))</f>
        <v>8</v>
      </c>
      <c r="I410" s="18">
        <f>IF(G410="","",VLOOKUP(G410,WMS!$E$3:$Q$1741,8,FALSE))</f>
        <v>4.4</v>
      </c>
      <c r="J410" s="18">
        <f>IF(G410="","",VLOOKUP(G410,WMS!$E$3:$Q$1741,13,FALSE))</f>
        <v>0.042</v>
      </c>
      <c r="K410" s="25" t="b">
        <f t="shared" si="71"/>
        <v>1</v>
      </c>
      <c r="L410" s="7">
        <v>2</v>
      </c>
      <c r="M410" s="26">
        <f>IF(G410="","",VLOOKUP(G410,WMS!$E$3:$U$1741,7,0)*L410)</f>
        <v>16</v>
      </c>
      <c r="N410" s="27" t="str">
        <f>IF(G410="","",VLOOKUP(G410,WMS!$E$3:$U$1741,17,0))</f>
        <v>B58</v>
      </c>
      <c r="O410" s="28">
        <f t="shared" si="72"/>
        <v>8.8</v>
      </c>
      <c r="P410" s="28">
        <f t="shared" si="73"/>
        <v>0.084</v>
      </c>
      <c r="Q410" s="25" t="str">
        <f>IF(G410="","",VLOOKUP(G410,WMS!$E$3:$G$1741,2,FALSE))</f>
        <v>KAS19061804</v>
      </c>
      <c r="R410" s="25" t="str">
        <f>IF(G410="","",VLOOKUP(G410,WMS!$E$3:$G$1741,3,FALSE))</f>
        <v>KAS1906180401</v>
      </c>
      <c r="S410" s="17" t="str">
        <f>IF(R410="","",VLOOKUP(R410,CUSTOMS!$E$3:$N$1811,2,FALSE))</f>
        <v>3921129000</v>
      </c>
      <c r="T410" s="17" t="str">
        <f>IF(R410="","",VLOOKUP(R410,CUSTOMS!$E$3:$N$1811,3,FALSE))</f>
        <v>防滑垫</v>
      </c>
      <c r="U410" s="18">
        <f t="shared" si="74"/>
        <v>7.2</v>
      </c>
      <c r="V410" s="18" t="str">
        <f>IF(R410="","",VLOOKUP(R410,CUSTOMS!$E$3:$N$1811,5,FALSE))</f>
        <v>千克</v>
      </c>
      <c r="W410" s="32">
        <f>IF(R410="","",VLOOKUP(R410,CUSTOMS!$E$3:$N$1811,6,FALSE))</f>
        <v>2.7333</v>
      </c>
      <c r="X410" s="32">
        <f t="shared" si="75"/>
        <v>19.67976</v>
      </c>
      <c r="Y410" s="18" t="str">
        <f>IF(R410="","",VLOOKUP(R410,CUSTOMS!$E$3:$N$1811,8,FALSE))</f>
        <v>美元</v>
      </c>
      <c r="Z410" s="18" t="str">
        <f>IF(R410="","",VLOOKUP(R410,CUSTOMS!$E$3:$N$1811,9,FALSE))</f>
        <v>中国</v>
      </c>
      <c r="AA410" s="18" t="str">
        <f>IF(R410="","",VLOOKUP(R410,CUSTOMS!$E$3:$N$1811,10,FALSE))</f>
        <v>美国</v>
      </c>
      <c r="AB410" s="32">
        <f>IF(R410="","",VLOOKUP(G410,WMS!$E$3:$T$1741,15,FALSE))</f>
        <v>0.45</v>
      </c>
      <c r="AC410" s="32">
        <f t="shared" si="76"/>
        <v>7.2</v>
      </c>
      <c r="AD410" s="32" t="str">
        <f>IF(S410="","",VLOOKUP(S410,海关监管条件!$A$1:$B$3000,2,FALSE))</f>
        <v>无</v>
      </c>
    </row>
    <row r="411" spans="1:30">
      <c r="A411" s="2">
        <v>43692</v>
      </c>
      <c r="B411" s="2">
        <v>43696</v>
      </c>
      <c r="C411" s="2" t="s">
        <v>5044</v>
      </c>
      <c r="D411" s="3" t="s">
        <v>1054</v>
      </c>
      <c r="E411" s="3" t="s">
        <v>3896</v>
      </c>
      <c r="F411" s="3" t="s">
        <v>5046</v>
      </c>
      <c r="G411" s="17" t="str">
        <f t="shared" si="70"/>
        <v>KG-ARI-1904-00124-03303/42287643</v>
      </c>
      <c r="H411" s="18">
        <f>IF(G411="","",VLOOKUP(G411,WMS!$E$3:$Q$1741,7,FALSE))</f>
        <v>6</v>
      </c>
      <c r="I411" s="18">
        <f>IF(G411="","",VLOOKUP(G411,WMS!$E$3:$Q$1741,8,FALSE))</f>
        <v>1.82</v>
      </c>
      <c r="J411" s="18">
        <f>IF(G411="","",VLOOKUP(G411,WMS!$E$3:$Q$1741,13,FALSE))</f>
        <v>0.013</v>
      </c>
      <c r="K411" s="25" t="b">
        <f t="shared" si="71"/>
        <v>1</v>
      </c>
      <c r="L411" s="7">
        <v>3</v>
      </c>
      <c r="M411" s="26">
        <f>IF(G411="","",VLOOKUP(G411,WMS!$E$3:$U$1741,7,0)*L411)</f>
        <v>18</v>
      </c>
      <c r="N411" s="27" t="str">
        <f>IF(G411="","",VLOOKUP(G411,WMS!$E$3:$U$1741,17,0))</f>
        <v>A32-302</v>
      </c>
      <c r="O411" s="28">
        <f t="shared" si="72"/>
        <v>5.46</v>
      </c>
      <c r="P411" s="28">
        <f t="shared" si="73"/>
        <v>0.039</v>
      </c>
      <c r="Q411" s="25" t="str">
        <f>IF(G411="","",VLOOKUP(G411,WMS!$E$3:$G$1741,2,FALSE))</f>
        <v>KAS19042707</v>
      </c>
      <c r="R411" s="25" t="str">
        <f>IF(G411="","",VLOOKUP(G411,WMS!$E$3:$G$1741,3,FALSE))</f>
        <v>KAS1904270701</v>
      </c>
      <c r="S411" s="17" t="str">
        <f>IF(R411="","",VLOOKUP(R411,CUSTOMS!$E$3:$N$1811,2,FALSE))</f>
        <v>9405409000</v>
      </c>
      <c r="T411" s="17" t="str">
        <f>IF(R411="","",VLOOKUP(R411,CUSTOMS!$E$3:$N$1811,3,FALSE))</f>
        <v>装饰灯</v>
      </c>
      <c r="U411" s="18">
        <f t="shared" si="74"/>
        <v>18</v>
      </c>
      <c r="V411" s="18" t="str">
        <f>IF(R411="","",VLOOKUP(R411,CUSTOMS!$E$3:$N$1811,5,FALSE))</f>
        <v>套</v>
      </c>
      <c r="W411" s="32" t="str">
        <f>IF(R411="","",VLOOKUP(R411,CUSTOMS!$E$3:$N$1811,6,FALSE))</f>
        <v>1.95</v>
      </c>
      <c r="X411" s="32">
        <f t="shared" si="75"/>
        <v>35.1</v>
      </c>
      <c r="Y411" s="18" t="str">
        <f>IF(R411="","",VLOOKUP(R411,CUSTOMS!$E$3:$N$1811,8,FALSE))</f>
        <v>美元</v>
      </c>
      <c r="Z411" s="18" t="str">
        <f>IF(R411="","",VLOOKUP(R411,CUSTOMS!$E$3:$N$1811,9,FALSE))</f>
        <v>中国</v>
      </c>
      <c r="AA411" s="18" t="str">
        <f>IF(R411="","",VLOOKUP(R411,CUSTOMS!$E$3:$N$1811,10,FALSE))</f>
        <v>美国</v>
      </c>
      <c r="AB411" s="32">
        <f>IF(R411="","",VLOOKUP(G411,WMS!$E$3:$T$1741,15,FALSE))</f>
        <v>0.303333333333333</v>
      </c>
      <c r="AC411" s="32">
        <f t="shared" si="76"/>
        <v>5.45999999999999</v>
      </c>
      <c r="AD411" s="32" t="str">
        <f>IF(S411="","",VLOOKUP(S411,海关监管条件!$A$1:$B$3000,2,FALSE))</f>
        <v>无 </v>
      </c>
    </row>
    <row r="412" spans="1:30">
      <c r="A412" s="2">
        <v>43692</v>
      </c>
      <c r="B412" s="2">
        <v>43696</v>
      </c>
      <c r="C412" s="2" t="s">
        <v>5044</v>
      </c>
      <c r="D412" s="3" t="s">
        <v>1168</v>
      </c>
      <c r="E412" s="3" t="s">
        <v>3945</v>
      </c>
      <c r="F412" s="3" t="s">
        <v>5014</v>
      </c>
      <c r="G412" s="17" t="str">
        <f t="shared" ref="G412:G475" si="77">IF(F412="","",E412&amp;"/"&amp;F412)</f>
        <v>KG-ARI-1904-00124-03365/41872321</v>
      </c>
      <c r="H412" s="18">
        <f>IF(G412="","",VLOOKUP(G412,WMS!$E$3:$Q$1741,7,FALSE))</f>
        <v>4</v>
      </c>
      <c r="I412" s="18">
        <f>IF(G412="","",VLOOKUP(G412,WMS!$E$3:$Q$1741,8,FALSE))</f>
        <v>3.8</v>
      </c>
      <c r="J412" s="18">
        <f>IF(G412="","",VLOOKUP(G412,WMS!$E$3:$Q$1741,13,FALSE))</f>
        <v>0.07</v>
      </c>
      <c r="K412" s="25" t="b">
        <f t="shared" ref="K412:K475" si="78">IF(M412="","",EXACT(H412,M412/L412))</f>
        <v>1</v>
      </c>
      <c r="L412" s="7">
        <v>3</v>
      </c>
      <c r="M412" s="26">
        <f>IF(G412="","",VLOOKUP(G412,WMS!$E$3:$U$1741,7,0)*L412)</f>
        <v>12</v>
      </c>
      <c r="N412" s="27" t="str">
        <f>IF(G412="","",VLOOKUP(G412,WMS!$E$3:$U$1741,17,0))</f>
        <v>A23-304</v>
      </c>
      <c r="O412" s="28">
        <f t="shared" ref="O412:O475" si="79">IF(L412="","",I412*L412)</f>
        <v>11.4</v>
      </c>
      <c r="P412" s="28">
        <f t="shared" ref="P412:P475" si="80">IF(L412="","",J412*L412)</f>
        <v>0.21</v>
      </c>
      <c r="Q412" s="25" t="str">
        <f>IF(G412="","",VLOOKUP(G412,WMS!$E$3:$G$1741,2,FALSE))</f>
        <v>KAS19051601</v>
      </c>
      <c r="R412" s="25" t="str">
        <f>IF(G412="","",VLOOKUP(G412,WMS!$E$3:$G$1741,3,FALSE))</f>
        <v>KAS1905160103</v>
      </c>
      <c r="S412" s="17" t="str">
        <f>IF(R412="","",VLOOKUP(R412,CUSTOMS!$E$3:$N$1811,2,FALSE))</f>
        <v>7324900000</v>
      </c>
      <c r="T412" s="17" t="str">
        <f>IF(R412="","",VLOOKUP(R412,CUSTOMS!$E$3:$N$1811,3,FALSE))</f>
        <v>铁制浴室架</v>
      </c>
      <c r="U412" s="18">
        <f t="shared" ref="U412:U475" si="81">IF(V412="","",IF(V412="千克",M412*AB412,M412))</f>
        <v>12</v>
      </c>
      <c r="V412" s="18" t="str">
        <f>IF(R412="","",VLOOKUP(R412,CUSTOMS!$E$3:$N$1811,5,FALSE))</f>
        <v>只</v>
      </c>
      <c r="W412" s="32">
        <f>IF(R412="","",VLOOKUP(R412,CUSTOMS!$E$3:$N$1811,6,FALSE))</f>
        <v>2.67</v>
      </c>
      <c r="X412" s="32">
        <f t="shared" ref="X412:X475" si="82">IF(W412="","",U412*W412)</f>
        <v>32.04</v>
      </c>
      <c r="Y412" s="18" t="str">
        <f>IF(R412="","",VLOOKUP(R412,CUSTOMS!$E$3:$N$1811,8,FALSE))</f>
        <v>美元</v>
      </c>
      <c r="Z412" s="18" t="str">
        <f>IF(R412="","",VLOOKUP(R412,CUSTOMS!$E$3:$N$1811,9,FALSE))</f>
        <v>中国</v>
      </c>
      <c r="AA412" s="18" t="str">
        <f>IF(R412="","",VLOOKUP(R412,CUSTOMS!$E$3:$N$1811,10,FALSE))</f>
        <v>美国</v>
      </c>
      <c r="AB412" s="32">
        <f>IF(R412="","",VLOOKUP(G412,WMS!$E$3:$T$1741,15,FALSE))</f>
        <v>0.6</v>
      </c>
      <c r="AC412" s="32">
        <f t="shared" ref="AC412:AC475" si="83">IF(AB412="","",M412*AB412)</f>
        <v>7.2</v>
      </c>
      <c r="AD412" s="32" t="str">
        <f>IF(S412="","",VLOOKUP(S412,海关监管条件!$A$1:$B$3000,2,FALSE))</f>
        <v>无 </v>
      </c>
    </row>
    <row r="413" spans="1:30">
      <c r="A413" s="2">
        <v>43692</v>
      </c>
      <c r="B413" s="2">
        <v>43696</v>
      </c>
      <c r="C413" s="2" t="s">
        <v>5044</v>
      </c>
      <c r="D413" s="19" t="s">
        <v>335</v>
      </c>
      <c r="E413" s="19" t="s">
        <v>3383</v>
      </c>
      <c r="F413" s="19">
        <v>42447375</v>
      </c>
      <c r="G413" s="17" t="str">
        <f t="shared" si="77"/>
        <v>KG-KGT-1808-00016-00693/42447375</v>
      </c>
      <c r="H413" s="18">
        <f>IF(G413="","",VLOOKUP(G413,WMS!$E$3:$Q$1741,7,FALSE))</f>
        <v>6</v>
      </c>
      <c r="I413" s="18">
        <f>IF(G413="","",VLOOKUP(G413,WMS!$E$3:$Q$1741,8,FALSE))</f>
        <v>3.25</v>
      </c>
      <c r="J413" s="18">
        <f>IF(G413="","",VLOOKUP(G413,WMS!$E$3:$Q$1741,13,FALSE))</f>
        <v>0.018</v>
      </c>
      <c r="K413" s="25" t="b">
        <f t="shared" si="78"/>
        <v>1</v>
      </c>
      <c r="L413" s="7">
        <v>3</v>
      </c>
      <c r="M413" s="26">
        <f>IF(G413="","",VLOOKUP(G413,WMS!$E$3:$U$1741,7,0)*L413)</f>
        <v>18</v>
      </c>
      <c r="N413" s="27" t="str">
        <f>IF(G413="","",VLOOKUP(G413,WMS!$E$3:$U$1741,17,0))</f>
        <v>B82</v>
      </c>
      <c r="O413" s="28">
        <f t="shared" si="79"/>
        <v>9.75</v>
      </c>
      <c r="P413" s="28">
        <f t="shared" si="80"/>
        <v>0.054</v>
      </c>
      <c r="Q413" s="25" t="str">
        <f>IF(G413="","",VLOOKUP(G413,WMS!$E$3:$G$1741,2,FALSE))</f>
        <v>KAS18111304</v>
      </c>
      <c r="R413" s="25" t="str">
        <f>IF(G413="","",VLOOKUP(G413,WMS!$E$3:$G$1741,3,FALSE))</f>
        <v>KAS1811130404</v>
      </c>
      <c r="S413" s="17" t="str">
        <f>IF(R413="","",VLOOKUP(R413,CUSTOMS!$E$3:$N$1811,2,FALSE))</f>
        <v>6911101900</v>
      </c>
      <c r="T413" s="17" t="str">
        <f>IF(R413="","",VLOOKUP(R413,CUSTOMS!$E$3:$N$1811,3,FALSE))</f>
        <v>日用瓷:壶.罐</v>
      </c>
      <c r="U413" s="18">
        <f t="shared" si="81"/>
        <v>18</v>
      </c>
      <c r="V413" s="18" t="str">
        <f>IF(R413="","",VLOOKUP(R413,CUSTOMS!$E$3:$N$1811,5,FALSE))</f>
        <v>只</v>
      </c>
      <c r="W413" s="32">
        <f>IF(R413="","",VLOOKUP(R413,CUSTOMS!$E$3:$N$1811,6,FALSE))</f>
        <v>1</v>
      </c>
      <c r="X413" s="32">
        <f t="shared" si="82"/>
        <v>18</v>
      </c>
      <c r="Y413" s="18" t="str">
        <f>IF(R413="","",VLOOKUP(R413,CUSTOMS!$E$3:$N$1811,8,FALSE))</f>
        <v>港币</v>
      </c>
      <c r="Z413" s="18" t="str">
        <f>IF(R413="","",VLOOKUP(R413,CUSTOMS!$E$3:$N$1811,9,FALSE))</f>
        <v>中国</v>
      </c>
      <c r="AA413" s="18" t="str">
        <f>IF(R413="","",VLOOKUP(R413,CUSTOMS!$E$3:$N$1811,10,FALSE))</f>
        <v>印度尼西亚</v>
      </c>
      <c r="AB413" s="32">
        <f>IF(R413="","",VLOOKUP(G413,WMS!$E$3:$T$1741,15,FALSE))</f>
        <v>0.46</v>
      </c>
      <c r="AC413" s="32">
        <f t="shared" si="83"/>
        <v>8.28</v>
      </c>
      <c r="AD413" s="32" t="str">
        <f>IF(S413="","",VLOOKUP(S413,海关监管条件!$A$1:$B$3000,2,FALSE))</f>
        <v>A</v>
      </c>
    </row>
    <row r="414" spans="1:30">
      <c r="A414" s="2">
        <v>43692</v>
      </c>
      <c r="B414" s="2">
        <v>43696</v>
      </c>
      <c r="C414" s="2" t="s">
        <v>5044</v>
      </c>
      <c r="D414" s="19" t="s">
        <v>335</v>
      </c>
      <c r="E414" s="19" t="s">
        <v>3383</v>
      </c>
      <c r="F414" s="19">
        <v>42621690</v>
      </c>
      <c r="G414" s="17" t="str">
        <f t="shared" si="77"/>
        <v>KG-KGT-1808-00016-00693/42621690</v>
      </c>
      <c r="H414" s="18">
        <f>IF(G414="","",VLOOKUP(G414,WMS!$E$3:$Q$1741,7,FALSE))</f>
        <v>6</v>
      </c>
      <c r="I414" s="18">
        <f>IF(G414="","",VLOOKUP(G414,WMS!$E$3:$Q$1741,8,FALSE))</f>
        <v>8.6</v>
      </c>
      <c r="J414" s="18">
        <f>IF(G414="","",VLOOKUP(G414,WMS!$E$3:$Q$1741,13,FALSE))</f>
        <v>0.036</v>
      </c>
      <c r="K414" s="25" t="b">
        <f t="shared" si="78"/>
        <v>1</v>
      </c>
      <c r="L414" s="7">
        <v>3</v>
      </c>
      <c r="M414" s="26">
        <f>IF(G414="","",VLOOKUP(G414,WMS!$E$3:$U$1741,7,0)*L414)</f>
        <v>18</v>
      </c>
      <c r="N414" s="27" t="str">
        <f>IF(G414="","",VLOOKUP(G414,WMS!$E$3:$U$1741,17,0))</f>
        <v>B82</v>
      </c>
      <c r="O414" s="28">
        <f t="shared" si="79"/>
        <v>25.8</v>
      </c>
      <c r="P414" s="28">
        <f t="shared" si="80"/>
        <v>0.108</v>
      </c>
      <c r="Q414" s="25" t="str">
        <f>IF(G414="","",VLOOKUP(G414,WMS!$E$3:$G$1741,2,FALSE))</f>
        <v>KAS18111302</v>
      </c>
      <c r="R414" s="25" t="str">
        <f>IF(G414="","",VLOOKUP(G414,WMS!$E$3:$G$1741,3,FALSE))</f>
        <v>KAS1811130201</v>
      </c>
      <c r="S414" s="17" t="str">
        <f>IF(R414="","",VLOOKUP(R414,CUSTOMS!$E$3:$N$1811,2,FALSE))</f>
        <v>6913100000</v>
      </c>
      <c r="T414" s="17" t="str">
        <f>IF(R414="","",VLOOKUP(R414,CUSTOMS!$E$3:$N$1811,3,FALSE))</f>
        <v>陈设瓷:花盆.花瓶</v>
      </c>
      <c r="U414" s="18">
        <f t="shared" si="81"/>
        <v>18</v>
      </c>
      <c r="V414" s="18" t="str">
        <f>IF(R414="","",VLOOKUP(R414,CUSTOMS!$E$3:$N$1811,5,FALSE))</f>
        <v>只</v>
      </c>
      <c r="W414" s="32">
        <f>IF(R414="","",VLOOKUP(R414,CUSTOMS!$E$3:$N$1811,6,FALSE))</f>
        <v>1</v>
      </c>
      <c r="X414" s="32">
        <f t="shared" si="82"/>
        <v>18</v>
      </c>
      <c r="Y414" s="18" t="str">
        <f>IF(R414="","",VLOOKUP(R414,CUSTOMS!$E$3:$N$1811,8,FALSE))</f>
        <v>港币</v>
      </c>
      <c r="Z414" s="18" t="str">
        <f>IF(R414="","",VLOOKUP(R414,CUSTOMS!$E$3:$N$1811,9,FALSE))</f>
        <v>中国</v>
      </c>
      <c r="AA414" s="18" t="str">
        <f>IF(R414="","",VLOOKUP(R414,CUSTOMS!$E$3:$N$1811,10,FALSE))</f>
        <v>印度尼西亚</v>
      </c>
      <c r="AB414" s="32">
        <f>IF(R414="","",VLOOKUP(G414,WMS!$E$3:$T$1741,15,FALSE))</f>
        <v>1.1</v>
      </c>
      <c r="AC414" s="32">
        <f t="shared" si="83"/>
        <v>19.8</v>
      </c>
      <c r="AD414" s="32" t="str">
        <f>IF(S414="","",VLOOKUP(S414,海关监管条件!$A$1:$B$3000,2,FALSE))</f>
        <v>无</v>
      </c>
    </row>
    <row r="415" spans="1:30">
      <c r="A415" s="2">
        <v>43692</v>
      </c>
      <c r="B415" s="2">
        <v>43696</v>
      </c>
      <c r="C415" s="2" t="s">
        <v>5044</v>
      </c>
      <c r="D415" s="3" t="s">
        <v>335</v>
      </c>
      <c r="E415" s="3" t="s">
        <v>3382</v>
      </c>
      <c r="F415" s="3" t="s">
        <v>3394</v>
      </c>
      <c r="G415" s="17" t="str">
        <f t="shared" si="77"/>
        <v>KG-KGT-1808-00016-00695/42561385</v>
      </c>
      <c r="H415" s="18">
        <f>IF(G415="","",VLOOKUP(G415,WMS!$E$3:$Q$1741,7,FALSE))</f>
        <v>8</v>
      </c>
      <c r="I415" s="18">
        <f>IF(G415="","",VLOOKUP(G415,WMS!$E$3:$Q$1741,8,FALSE))</f>
        <v>8</v>
      </c>
      <c r="J415" s="18">
        <f>IF(G415="","",VLOOKUP(G415,WMS!$E$3:$Q$1741,13,FALSE))</f>
        <v>0.021</v>
      </c>
      <c r="K415" s="25" t="b">
        <f t="shared" si="78"/>
        <v>1</v>
      </c>
      <c r="L415" s="7">
        <v>4</v>
      </c>
      <c r="M415" s="26">
        <f>IF(G415="","",VLOOKUP(G415,WMS!$E$3:$U$1741,7,0)*L415)</f>
        <v>32</v>
      </c>
      <c r="N415" s="27" t="str">
        <f>IF(G415="","",VLOOKUP(G415,WMS!$E$3:$U$1741,17,0))</f>
        <v>B82</v>
      </c>
      <c r="O415" s="28">
        <f t="shared" si="79"/>
        <v>32</v>
      </c>
      <c r="P415" s="28">
        <f t="shared" si="80"/>
        <v>0.084</v>
      </c>
      <c r="Q415" s="25" t="str">
        <f>IF(G415="","",VLOOKUP(G415,WMS!$E$3:$G$1741,2,FALSE))</f>
        <v>KAS18111304</v>
      </c>
      <c r="R415" s="25" t="str">
        <f>IF(G415="","",VLOOKUP(G415,WMS!$E$3:$G$1741,3,FALSE))</f>
        <v>KAS1811130405</v>
      </c>
      <c r="S415" s="17" t="str">
        <f>IF(R415="","",VLOOKUP(R415,CUSTOMS!$E$3:$N$1811,2,FALSE))</f>
        <v>6911900000</v>
      </c>
      <c r="T415" s="17" t="str">
        <f>IF(R415="","",VLOOKUP(R415,CUSTOMS!$E$3:$N$1811,3,FALSE))</f>
        <v>盥洗用瓷器:口杯.乳液瓶.托盘</v>
      </c>
      <c r="U415" s="18">
        <f t="shared" si="81"/>
        <v>32</v>
      </c>
      <c r="V415" s="18" t="str">
        <f>IF(R415="","",VLOOKUP(R415,CUSTOMS!$E$3:$N$1811,5,FALSE))</f>
        <v>只</v>
      </c>
      <c r="W415" s="32">
        <f>IF(R415="","",VLOOKUP(R415,CUSTOMS!$E$3:$N$1811,6,FALSE))</f>
        <v>1</v>
      </c>
      <c r="X415" s="32">
        <f t="shared" si="82"/>
        <v>32</v>
      </c>
      <c r="Y415" s="18" t="str">
        <f>IF(R415="","",VLOOKUP(R415,CUSTOMS!$E$3:$N$1811,8,FALSE))</f>
        <v>港币</v>
      </c>
      <c r="Z415" s="18" t="str">
        <f>IF(R415="","",VLOOKUP(R415,CUSTOMS!$E$3:$N$1811,9,FALSE))</f>
        <v>中国</v>
      </c>
      <c r="AA415" s="18" t="str">
        <f>IF(R415="","",VLOOKUP(R415,CUSTOMS!$E$3:$N$1811,10,FALSE))</f>
        <v>印度尼西亚</v>
      </c>
      <c r="AB415" s="32">
        <f>IF(R415="","",VLOOKUP(G415,WMS!$E$3:$T$1741,15,FALSE))</f>
        <v>0.875</v>
      </c>
      <c r="AC415" s="32">
        <f t="shared" si="83"/>
        <v>28</v>
      </c>
      <c r="AD415" s="32" t="str">
        <f>IF(S415="","",VLOOKUP(S415,海关监管条件!$A$1:$B$3000,2,FALSE))</f>
        <v>无</v>
      </c>
    </row>
    <row r="416" spans="1:30">
      <c r="A416" s="2">
        <v>43693</v>
      </c>
      <c r="B416" s="2">
        <v>43694</v>
      </c>
      <c r="C416" s="2" t="s">
        <v>5047</v>
      </c>
      <c r="D416" s="3" t="s">
        <v>1156</v>
      </c>
      <c r="E416" s="3" t="s">
        <v>3938</v>
      </c>
      <c r="F416" s="3" t="s">
        <v>5048</v>
      </c>
      <c r="G416" s="17" t="str">
        <f t="shared" si="77"/>
        <v>KG-ROB-1905-00132-03168/41904558</v>
      </c>
      <c r="H416" s="18">
        <f>IF(G416="","",VLOOKUP(G416,WMS!$E$3:$Q$1741,7,FALSE))</f>
        <v>180</v>
      </c>
      <c r="I416" s="18">
        <f>IF(G416="","",VLOOKUP(G416,WMS!$E$3:$Q$1741,8,FALSE))</f>
        <v>7.05</v>
      </c>
      <c r="J416" s="18">
        <f>IF(G416="","",VLOOKUP(G416,WMS!$E$3:$Q$1741,13,FALSE))</f>
        <v>0.03</v>
      </c>
      <c r="K416" s="25" t="b">
        <f t="shared" si="78"/>
        <v>1</v>
      </c>
      <c r="L416" s="7">
        <v>167</v>
      </c>
      <c r="M416" s="26">
        <f>IF(G416="","",VLOOKUP(G416,WMS!$E$3:$U$1741,7,0)*L416)</f>
        <v>30060</v>
      </c>
      <c r="N416" s="27" t="str">
        <f>IF(G416="","",VLOOKUP(G416,WMS!$E$3:$U$1741,17,0))</f>
        <v>A67</v>
      </c>
      <c r="O416" s="28">
        <f t="shared" si="79"/>
        <v>1177.35</v>
      </c>
      <c r="P416" s="28">
        <f t="shared" si="80"/>
        <v>5.01</v>
      </c>
      <c r="Q416" s="25" t="str">
        <f>IF(G416="","",VLOOKUP(G416,WMS!$E$3:$G$1741,2,FALSE))</f>
        <v>KAS19051501</v>
      </c>
      <c r="R416" s="25" t="str">
        <f>IF(G416="","",VLOOKUP(G416,WMS!$E$3:$G$1741,3,FALSE))</f>
        <v>KAS1905150101</v>
      </c>
      <c r="S416" s="17" t="str">
        <f>IF(R416="","",VLOOKUP(R416,CUSTOMS!$E$3:$N$1811,2,FALSE))</f>
        <v>8215990000</v>
      </c>
      <c r="T416" s="17" t="str">
        <f>IF(R416="","",VLOOKUP(R416,CUSTOMS!$E$3:$N$1811,3,FALSE))</f>
        <v>餐厨用具</v>
      </c>
      <c r="U416" s="18">
        <f t="shared" si="81"/>
        <v>30060</v>
      </c>
      <c r="V416" s="18" t="str">
        <f>IF(R416="","",VLOOKUP(R416,CUSTOMS!$E$3:$N$1811,5,FALSE))</f>
        <v>把</v>
      </c>
      <c r="W416" s="32">
        <f>IF(R416="","",VLOOKUP(R416,CUSTOMS!$E$3:$N$1811,6,FALSE))</f>
        <v>0.08</v>
      </c>
      <c r="X416" s="32">
        <f t="shared" si="82"/>
        <v>2404.8</v>
      </c>
      <c r="Y416" s="18" t="str">
        <f>IF(R416="","",VLOOKUP(R416,CUSTOMS!$E$3:$N$1811,8,FALSE))</f>
        <v>美元</v>
      </c>
      <c r="Z416" s="18" t="str">
        <f>IF(R416="","",VLOOKUP(R416,CUSTOMS!$E$3:$N$1811,9,FALSE))</f>
        <v>中国</v>
      </c>
      <c r="AA416" s="18" t="str">
        <f>IF(R416="","",VLOOKUP(R416,CUSTOMS!$E$3:$N$1811,10,FALSE))</f>
        <v>泰国</v>
      </c>
      <c r="AB416" s="32">
        <f>IF(R416="","",VLOOKUP(G416,WMS!$E$3:$T$1741,15,FALSE))</f>
        <v>0.0363888888888889</v>
      </c>
      <c r="AC416" s="32">
        <f t="shared" si="83"/>
        <v>1093.85</v>
      </c>
      <c r="AD416" s="32" t="str">
        <f>IF(S416="","",VLOOKUP(S416,海关监管条件!$A$1:$B$3000,2,FALSE))</f>
        <v>A</v>
      </c>
    </row>
    <row r="417" spans="1:30">
      <c r="A417" s="2">
        <v>43693</v>
      </c>
      <c r="B417" s="2">
        <v>43694</v>
      </c>
      <c r="C417" s="2" t="s">
        <v>5047</v>
      </c>
      <c r="D417" s="19" t="s">
        <v>1199</v>
      </c>
      <c r="E417" s="19" t="s">
        <v>3960</v>
      </c>
      <c r="F417" s="19">
        <v>42431770</v>
      </c>
      <c r="G417" s="17" t="str">
        <f t="shared" si="77"/>
        <v>KG-ROB-1905-00132-03170/42431770</v>
      </c>
      <c r="H417" s="18">
        <f>IF(G417="","",VLOOKUP(G417,WMS!$E$3:$Q$1741,7,FALSE))</f>
        <v>6</v>
      </c>
      <c r="I417" s="18">
        <f>IF(G417="","",VLOOKUP(G417,WMS!$E$3:$Q$1741,8,FALSE))</f>
        <v>4.5</v>
      </c>
      <c r="J417" s="18">
        <f>IF(G417="","",VLOOKUP(G417,WMS!$E$3:$Q$1741,13,FALSE))</f>
        <v>0.017</v>
      </c>
      <c r="K417" s="25" t="b">
        <f t="shared" si="78"/>
        <v>1</v>
      </c>
      <c r="L417" s="7">
        <v>67</v>
      </c>
      <c r="M417" s="26">
        <f>IF(G417="","",VLOOKUP(G417,WMS!$E$3:$U$1741,7,0)*L417)</f>
        <v>402</v>
      </c>
      <c r="N417" s="27" t="str">
        <f>IF(G417="","",VLOOKUP(G417,WMS!$E$3:$U$1741,17,0))</f>
        <v>A49</v>
      </c>
      <c r="O417" s="28">
        <f t="shared" si="79"/>
        <v>301.5</v>
      </c>
      <c r="P417" s="28">
        <f t="shared" si="80"/>
        <v>1.139</v>
      </c>
      <c r="Q417" s="25" t="str">
        <f>IF(G417="","",VLOOKUP(G417,WMS!$E$3:$G$1741,2,FALSE))</f>
        <v>KAS19052104</v>
      </c>
      <c r="R417" s="25" t="str">
        <f>IF(G417="","",VLOOKUP(G417,WMS!$E$3:$G$1741,3,FALSE))</f>
        <v>KAS1905210404</v>
      </c>
      <c r="S417" s="17" t="str">
        <f>IF(R417="","",VLOOKUP(R417,CUSTOMS!$E$3:$N$1811,2,FALSE))</f>
        <v>8423100000</v>
      </c>
      <c r="T417" s="17" t="str">
        <f>IF(R417="","",VLOOKUP(R417,CUSTOMS!$E$3:$N$1811,3,FALSE))</f>
        <v>厨房秤</v>
      </c>
      <c r="U417" s="18">
        <f t="shared" si="81"/>
        <v>402</v>
      </c>
      <c r="V417" s="18" t="str">
        <f>IF(R417="","",VLOOKUP(R417,CUSTOMS!$E$3:$N$1811,5,FALSE))</f>
        <v>台</v>
      </c>
      <c r="W417" s="32">
        <f>IF(R417="","",VLOOKUP(R417,CUSTOMS!$E$3:$N$1811,6,FALSE))</f>
        <v>6.91</v>
      </c>
      <c r="X417" s="32">
        <f t="shared" si="82"/>
        <v>2777.82</v>
      </c>
      <c r="Y417" s="18" t="str">
        <f>IF(R417="","",VLOOKUP(R417,CUSTOMS!$E$3:$N$1811,8,FALSE))</f>
        <v>美元</v>
      </c>
      <c r="Z417" s="18" t="str">
        <f>IF(R417="","",VLOOKUP(R417,CUSTOMS!$E$3:$N$1811,9,FALSE))</f>
        <v>中国</v>
      </c>
      <c r="AA417" s="18" t="str">
        <f>IF(R417="","",VLOOKUP(R417,CUSTOMS!$E$3:$N$1811,10,FALSE))</f>
        <v>泰国</v>
      </c>
      <c r="AB417" s="32">
        <f>IF(R417="","",VLOOKUP(G417,WMS!$E$3:$T$1741,15,FALSE))</f>
        <v>0.533333333333333</v>
      </c>
      <c r="AC417" s="32">
        <f t="shared" si="83"/>
        <v>214.4</v>
      </c>
      <c r="AD417" s="32" t="str">
        <f>IF(S417="","",VLOOKUP(S417,海关监管条件!$A$1:$B$3000,2,FALSE))</f>
        <v>无 </v>
      </c>
    </row>
    <row r="418" spans="1:30">
      <c r="A418" s="2">
        <v>43693</v>
      </c>
      <c r="B418" s="2">
        <v>43694</v>
      </c>
      <c r="C418" s="2" t="s">
        <v>5049</v>
      </c>
      <c r="D418" s="19" t="s">
        <v>1034</v>
      </c>
      <c r="E418" s="19" t="s">
        <v>3884</v>
      </c>
      <c r="F418" s="19">
        <v>42627081</v>
      </c>
      <c r="G418" s="17" t="str">
        <f t="shared" si="77"/>
        <v>KG-ROB-1903-00091-02963 /42627081</v>
      </c>
      <c r="H418" s="18">
        <f>IF(G418="","",VLOOKUP(G418,WMS!$E$3:$Q$1741,7,FALSE))</f>
        <v>4</v>
      </c>
      <c r="I418" s="18">
        <f>IF(G418="","",VLOOKUP(G418,WMS!$E$3:$Q$1741,8,FALSE))</f>
        <v>8.3</v>
      </c>
      <c r="J418" s="18">
        <f>IF(G418="","",VLOOKUP(G418,WMS!$E$3:$Q$1741,13,FALSE))</f>
        <v>0.14</v>
      </c>
      <c r="K418" s="25" t="b">
        <f t="shared" si="78"/>
        <v>1</v>
      </c>
      <c r="L418" s="7">
        <v>169</v>
      </c>
      <c r="M418" s="26">
        <f>IF(G418="","",VLOOKUP(G418,WMS!$E$3:$U$1741,7,0)*L418)</f>
        <v>676</v>
      </c>
      <c r="N418" s="27" t="str">
        <f>IF(G418="","",VLOOKUP(G418,WMS!$E$3:$U$1741,17,0))</f>
        <v>A61</v>
      </c>
      <c r="O418" s="28">
        <f t="shared" si="79"/>
        <v>1402.7</v>
      </c>
      <c r="P418" s="28">
        <f t="shared" si="80"/>
        <v>23.66</v>
      </c>
      <c r="Q418" s="25" t="str">
        <f>IF(G418="","",VLOOKUP(G418,WMS!$E$3:$G$1741,2,FALSE))</f>
        <v>KAS19042301</v>
      </c>
      <c r="R418" s="25" t="str">
        <f>IF(G418="","",VLOOKUP(G418,WMS!$E$3:$G$1741,3,FALSE))</f>
        <v>KAS1904230101</v>
      </c>
      <c r="S418" s="17" t="str">
        <f>IF(R418="","",VLOOKUP(R418,CUSTOMS!$E$3:$N$1811,2,FALSE))</f>
        <v>7323990000</v>
      </c>
      <c r="T418" s="17" t="str">
        <f>IF(R418="","",VLOOKUP(R418,CUSTOMS!$E$3:$N$1811,3,FALSE))</f>
        <v>铁制洗衣篮</v>
      </c>
      <c r="U418" s="18">
        <f t="shared" si="81"/>
        <v>676</v>
      </c>
      <c r="V418" s="18" t="str">
        <f>IF(R418="","",VLOOKUP(R418,CUSTOMS!$E$3:$N$1811,5,FALSE))</f>
        <v>只</v>
      </c>
      <c r="W418" s="32">
        <f>IF(R418="","",VLOOKUP(R418,CUSTOMS!$E$3:$N$1811,6,FALSE))</f>
        <v>3.9620942904525</v>
      </c>
      <c r="X418" s="32">
        <f t="shared" si="82"/>
        <v>2678.37574034589</v>
      </c>
      <c r="Y418" s="18" t="str">
        <f>IF(R418="","",VLOOKUP(R418,CUSTOMS!$E$3:$N$1811,8,FALSE))</f>
        <v>美元</v>
      </c>
      <c r="Z418" s="18" t="str">
        <f>IF(R418="","",VLOOKUP(R418,CUSTOMS!$E$3:$N$1811,9,FALSE))</f>
        <v>中国</v>
      </c>
      <c r="AA418" s="18" t="str">
        <f>IF(R418="","",VLOOKUP(R418,CUSTOMS!$E$3:$N$1811,10,FALSE))</f>
        <v>泰国</v>
      </c>
      <c r="AB418" s="32">
        <f>IF(R418="","",VLOOKUP(G418,WMS!$E$3:$T$1741,15,FALSE))</f>
        <v>1.8</v>
      </c>
      <c r="AC418" s="32">
        <f t="shared" si="83"/>
        <v>1216.8</v>
      </c>
      <c r="AD418" s="32" t="str">
        <f>IF(S418="","",VLOOKUP(S418,海关监管条件!$A$1:$B$3000,2,FALSE))</f>
        <v>A</v>
      </c>
    </row>
    <row r="419" spans="1:30">
      <c r="A419" s="2">
        <v>43693</v>
      </c>
      <c r="B419" s="2">
        <v>43694</v>
      </c>
      <c r="C419" s="2" t="s">
        <v>5049</v>
      </c>
      <c r="D419" s="19" t="s">
        <v>1259</v>
      </c>
      <c r="E419" s="19" t="s">
        <v>3996</v>
      </c>
      <c r="F419" s="19" t="s">
        <v>3997</v>
      </c>
      <c r="G419" s="17" t="str">
        <f t="shared" si="77"/>
        <v>KG-ROB-1905-00132-03155/42706892</v>
      </c>
      <c r="H419" s="18">
        <f>IF(G419="","",VLOOKUP(G419,WMS!$E$3:$Q$1741,7,FALSE))</f>
        <v>6</v>
      </c>
      <c r="I419" s="18">
        <f>IF(G419="","",VLOOKUP(G419,WMS!$E$3:$Q$1741,8,FALSE))</f>
        <v>1.6</v>
      </c>
      <c r="J419" s="18">
        <f>IF(G419="","",VLOOKUP(G419,WMS!$E$3:$Q$1741,13,FALSE))</f>
        <v>0.007</v>
      </c>
      <c r="K419" s="25" t="b">
        <f t="shared" si="78"/>
        <v>1</v>
      </c>
      <c r="L419" s="7">
        <v>34</v>
      </c>
      <c r="M419" s="26">
        <f>IF(G419="","",VLOOKUP(G419,WMS!$E$3:$U$1741,7,0)*L419)</f>
        <v>204</v>
      </c>
      <c r="N419" s="27" t="str">
        <f>IF(G419="","",VLOOKUP(G419,WMS!$E$3:$U$1741,17,0))</f>
        <v>A49</v>
      </c>
      <c r="O419" s="28">
        <f t="shared" si="79"/>
        <v>54.4</v>
      </c>
      <c r="P419" s="28">
        <f t="shared" si="80"/>
        <v>0.238</v>
      </c>
      <c r="Q419" s="25" t="str">
        <f>IF(G419="","",VLOOKUP(G419,WMS!$E$3:$G$1741,2,FALSE))</f>
        <v>KAS19061805</v>
      </c>
      <c r="R419" s="25" t="str">
        <f>IF(G419="","",VLOOKUP(G419,WMS!$E$3:$G$1741,3,FALSE))</f>
        <v>KAS1906180501</v>
      </c>
      <c r="S419" s="17" t="str">
        <f>IF(R419="","",VLOOKUP(R419,CUSTOMS!$E$3:$N$1811,2,FALSE))</f>
        <v>7013100000</v>
      </c>
      <c r="T419" s="17" t="str">
        <f>IF(R419="","",VLOOKUP(R419,CUSTOMS!$E$3:$N$1811,3,FALSE))</f>
        <v>漱口杯</v>
      </c>
      <c r="U419" s="18">
        <f t="shared" si="81"/>
        <v>48.2800000000001</v>
      </c>
      <c r="V419" s="18" t="str">
        <f>IF(R419="","",VLOOKUP(R419,CUSTOMS!$E$3:$N$1811,5,FALSE))</f>
        <v>千克</v>
      </c>
      <c r="W419" s="32">
        <f>IF(R419="","",VLOOKUP(R419,CUSTOMS!$E$3:$N$1811,6,FALSE))</f>
        <v>3.2</v>
      </c>
      <c r="X419" s="32">
        <f t="shared" si="82"/>
        <v>154.496</v>
      </c>
      <c r="Y419" s="18" t="str">
        <f>IF(R419="","",VLOOKUP(R419,CUSTOMS!$E$3:$N$1811,8,FALSE))</f>
        <v>美元</v>
      </c>
      <c r="Z419" s="18" t="str">
        <f>IF(R419="","",VLOOKUP(R419,CUSTOMS!$E$3:$N$1811,9,FALSE))</f>
        <v>中国</v>
      </c>
      <c r="AA419" s="18" t="str">
        <f>IF(R419="","",VLOOKUP(R419,CUSTOMS!$E$3:$N$1811,10,FALSE))</f>
        <v>泰国</v>
      </c>
      <c r="AB419" s="32">
        <f>IF(R419="","",VLOOKUP(G419,WMS!$E$3:$T$1741,15,FALSE))</f>
        <v>0.236666666666667</v>
      </c>
      <c r="AC419" s="32">
        <f t="shared" si="83"/>
        <v>48.2800000000001</v>
      </c>
      <c r="AD419" s="32" t="str">
        <f>IF(S419="","",VLOOKUP(S419,海关监管条件!$A$1:$B$3000,2,FALSE))</f>
        <v>无</v>
      </c>
    </row>
    <row r="420" spans="1:30">
      <c r="A420" s="2">
        <v>43693</v>
      </c>
      <c r="B420" s="2">
        <v>43694</v>
      </c>
      <c r="C420" s="2" t="s">
        <v>5049</v>
      </c>
      <c r="D420" s="19" t="s">
        <v>1259</v>
      </c>
      <c r="E420" s="19" t="s">
        <v>3996</v>
      </c>
      <c r="F420" s="19" t="s">
        <v>3998</v>
      </c>
      <c r="G420" s="17" t="str">
        <f t="shared" si="77"/>
        <v>KG-ROB-1905-00132-03155/42706984</v>
      </c>
      <c r="H420" s="18">
        <f>IF(G420="","",VLOOKUP(G420,WMS!$E$3:$Q$1741,7,FALSE))</f>
        <v>6</v>
      </c>
      <c r="I420" s="18">
        <f>IF(G420="","",VLOOKUP(G420,WMS!$E$3:$Q$1741,8,FALSE))</f>
        <v>2.85</v>
      </c>
      <c r="J420" s="18">
        <f>IF(G420="","",VLOOKUP(G420,WMS!$E$3:$Q$1741,13,FALSE))</f>
        <v>0.011</v>
      </c>
      <c r="K420" s="25" t="b">
        <f t="shared" si="78"/>
        <v>1</v>
      </c>
      <c r="L420" s="7">
        <v>34</v>
      </c>
      <c r="M420" s="26">
        <f>IF(G420="","",VLOOKUP(G420,WMS!$E$3:$U$1741,7,0)*L420)</f>
        <v>204</v>
      </c>
      <c r="N420" s="27" t="str">
        <f>IF(G420="","",VLOOKUP(G420,WMS!$E$3:$U$1741,17,0))</f>
        <v>A49</v>
      </c>
      <c r="O420" s="28">
        <f t="shared" si="79"/>
        <v>96.9</v>
      </c>
      <c r="P420" s="28">
        <f t="shared" si="80"/>
        <v>0.374</v>
      </c>
      <c r="Q420" s="25" t="str">
        <f>IF(G420="","",VLOOKUP(G420,WMS!$E$3:$G$1741,2,FALSE))</f>
        <v>KAS19061805</v>
      </c>
      <c r="R420" s="25" t="str">
        <f>IF(G420="","",VLOOKUP(G420,WMS!$E$3:$G$1741,3,FALSE))</f>
        <v>KAS1906180502</v>
      </c>
      <c r="S420" s="17" t="str">
        <f>IF(R420="","",VLOOKUP(R420,CUSTOMS!$E$3:$N$1811,2,FALSE))</f>
        <v>7013100000</v>
      </c>
      <c r="T420" s="17" t="str">
        <f>IF(R420="","",VLOOKUP(R420,CUSTOMS!$E$3:$N$1811,3,FALSE))</f>
        <v>乳液瓶</v>
      </c>
      <c r="U420" s="18">
        <f t="shared" si="81"/>
        <v>79.9000000000001</v>
      </c>
      <c r="V420" s="18" t="str">
        <f>IF(R420="","",VLOOKUP(R420,CUSTOMS!$E$3:$N$1811,5,FALSE))</f>
        <v>千克</v>
      </c>
      <c r="W420" s="32">
        <f>IF(R420="","",VLOOKUP(R420,CUSTOMS!$E$3:$N$1811,6,FALSE))</f>
        <v>3.2</v>
      </c>
      <c r="X420" s="32">
        <f t="shared" si="82"/>
        <v>255.68</v>
      </c>
      <c r="Y420" s="18" t="str">
        <f>IF(R420="","",VLOOKUP(R420,CUSTOMS!$E$3:$N$1811,8,FALSE))</f>
        <v>美元</v>
      </c>
      <c r="Z420" s="18" t="str">
        <f>IF(R420="","",VLOOKUP(R420,CUSTOMS!$E$3:$N$1811,9,FALSE))</f>
        <v>中国</v>
      </c>
      <c r="AA420" s="18" t="str">
        <f>IF(R420="","",VLOOKUP(R420,CUSTOMS!$E$3:$N$1811,10,FALSE))</f>
        <v>泰国</v>
      </c>
      <c r="AB420" s="32">
        <f>IF(R420="","",VLOOKUP(G420,WMS!$E$3:$T$1741,15,FALSE))</f>
        <v>0.391666666666667</v>
      </c>
      <c r="AC420" s="32">
        <f t="shared" si="83"/>
        <v>79.9000000000001</v>
      </c>
      <c r="AD420" s="32" t="str">
        <f>IF(S420="","",VLOOKUP(S420,海关监管条件!$A$1:$B$3000,2,FALSE))</f>
        <v>无</v>
      </c>
    </row>
    <row r="421" spans="1:30">
      <c r="A421" s="2">
        <v>43693</v>
      </c>
      <c r="B421" s="2">
        <v>43694</v>
      </c>
      <c r="C421" s="2" t="s">
        <v>5049</v>
      </c>
      <c r="D421" s="19" t="s">
        <v>1259</v>
      </c>
      <c r="E421" s="19" t="s">
        <v>3996</v>
      </c>
      <c r="F421" s="19" t="s">
        <v>3999</v>
      </c>
      <c r="G421" s="17" t="str">
        <f t="shared" si="77"/>
        <v>KG-ROB-1905-00132-03155/42707493</v>
      </c>
      <c r="H421" s="18">
        <f>IF(G421="","",VLOOKUP(G421,WMS!$E$3:$Q$1741,7,FALSE))</f>
        <v>4</v>
      </c>
      <c r="I421" s="18">
        <f>IF(G421="","",VLOOKUP(G421,WMS!$E$3:$Q$1741,8,FALSE))</f>
        <v>0.95</v>
      </c>
      <c r="J421" s="18">
        <f>IF(G421="","",VLOOKUP(G421,WMS!$E$3:$Q$1741,13,FALSE))</f>
        <v>0.003</v>
      </c>
      <c r="K421" s="25" t="b">
        <f t="shared" si="78"/>
        <v>1</v>
      </c>
      <c r="L421" s="7">
        <v>51</v>
      </c>
      <c r="M421" s="26">
        <f>IF(G421="","",VLOOKUP(G421,WMS!$E$3:$U$1741,7,0)*L421)</f>
        <v>204</v>
      </c>
      <c r="N421" s="27" t="str">
        <f>IF(G421="","",VLOOKUP(G421,WMS!$E$3:$U$1741,17,0))</f>
        <v>A49</v>
      </c>
      <c r="O421" s="28">
        <f t="shared" si="79"/>
        <v>48.45</v>
      </c>
      <c r="P421" s="28">
        <f t="shared" si="80"/>
        <v>0.153</v>
      </c>
      <c r="Q421" s="25" t="str">
        <f>IF(G421="","",VLOOKUP(G421,WMS!$E$3:$G$1741,2,FALSE))</f>
        <v>KAS19061805</v>
      </c>
      <c r="R421" s="25" t="str">
        <f>IF(G421="","",VLOOKUP(G421,WMS!$E$3:$G$1741,3,FALSE))</f>
        <v>KAS1906180503</v>
      </c>
      <c r="S421" s="17" t="str">
        <f>IF(R421="","",VLOOKUP(R421,CUSTOMS!$E$3:$N$1811,2,FALSE))</f>
        <v>7013100000</v>
      </c>
      <c r="T421" s="17" t="str">
        <f>IF(R421="","",VLOOKUP(R421,CUSTOMS!$E$3:$N$1811,3,FALSE))</f>
        <v>肥皂碟</v>
      </c>
      <c r="U421" s="18">
        <f t="shared" si="81"/>
        <v>43.35</v>
      </c>
      <c r="V421" s="18" t="str">
        <f>IF(R421="","",VLOOKUP(R421,CUSTOMS!$E$3:$N$1811,5,FALSE))</f>
        <v>千克</v>
      </c>
      <c r="W421" s="32">
        <f>IF(R421="","",VLOOKUP(R421,CUSTOMS!$E$3:$N$1811,6,FALSE))</f>
        <v>3.2</v>
      </c>
      <c r="X421" s="32">
        <f t="shared" si="82"/>
        <v>138.72</v>
      </c>
      <c r="Y421" s="18" t="str">
        <f>IF(R421="","",VLOOKUP(R421,CUSTOMS!$E$3:$N$1811,8,FALSE))</f>
        <v>美元</v>
      </c>
      <c r="Z421" s="18" t="str">
        <f>IF(R421="","",VLOOKUP(R421,CUSTOMS!$E$3:$N$1811,9,FALSE))</f>
        <v>中国</v>
      </c>
      <c r="AA421" s="18" t="str">
        <f>IF(R421="","",VLOOKUP(R421,CUSTOMS!$E$3:$N$1811,10,FALSE))</f>
        <v>泰国</v>
      </c>
      <c r="AB421" s="32">
        <f>IF(R421="","",VLOOKUP(G421,WMS!$E$3:$T$1741,15,FALSE))</f>
        <v>0.2125</v>
      </c>
      <c r="AC421" s="32">
        <f t="shared" si="83"/>
        <v>43.35</v>
      </c>
      <c r="AD421" s="32" t="str">
        <f>IF(S421="","",VLOOKUP(S421,海关监管条件!$A$1:$B$3000,2,FALSE))</f>
        <v>无</v>
      </c>
    </row>
    <row r="422" spans="1:30">
      <c r="A422" s="2">
        <v>43693</v>
      </c>
      <c r="B422" s="2">
        <v>43694</v>
      </c>
      <c r="C422" s="2" t="s">
        <v>5050</v>
      </c>
      <c r="D422" s="19" t="s">
        <v>1156</v>
      </c>
      <c r="E422" s="19" t="s">
        <v>3940</v>
      </c>
      <c r="F422" s="19">
        <v>41904558</v>
      </c>
      <c r="G422" s="17" t="str">
        <f t="shared" si="77"/>
        <v>KG-ROB-1905-00121-03116/41904558</v>
      </c>
      <c r="H422" s="18">
        <f>IF(G422="","",VLOOKUP(G422,WMS!$E$3:$Q$1741,7,FALSE))</f>
        <v>180</v>
      </c>
      <c r="I422" s="18">
        <f>IF(G422="","",VLOOKUP(G422,WMS!$E$3:$Q$1741,8,FALSE))</f>
        <v>7.05</v>
      </c>
      <c r="J422" s="18">
        <f>IF(G422="","",VLOOKUP(G422,WMS!$E$3:$Q$1741,13,FALSE))</f>
        <v>0.029</v>
      </c>
      <c r="K422" s="25" t="b">
        <f t="shared" si="78"/>
        <v>1</v>
      </c>
      <c r="L422" s="7">
        <v>500</v>
      </c>
      <c r="M422" s="26">
        <f>IF(G422="","",VLOOKUP(G422,WMS!$E$3:$U$1741,7,0)*L422)</f>
        <v>90000</v>
      </c>
      <c r="N422" s="27" t="str">
        <f>IF(G422="","",VLOOKUP(G422,WMS!$E$3:$U$1741,17,0))</f>
        <v>A67</v>
      </c>
      <c r="O422" s="28">
        <f t="shared" si="79"/>
        <v>3525</v>
      </c>
      <c r="P422" s="28">
        <f t="shared" si="80"/>
        <v>14.5</v>
      </c>
      <c r="Q422" s="25" t="str">
        <f>IF(G422="","",VLOOKUP(G422,WMS!$E$3:$G$1741,2,FALSE))</f>
        <v>KAS19051501</v>
      </c>
      <c r="R422" s="25" t="str">
        <f>IF(G422="","",VLOOKUP(G422,WMS!$E$3:$G$1741,3,FALSE))</f>
        <v>KAS1905150101</v>
      </c>
      <c r="S422" s="17" t="str">
        <f>IF(R422="","",VLOOKUP(R422,CUSTOMS!$E$3:$N$1811,2,FALSE))</f>
        <v>8215990000</v>
      </c>
      <c r="T422" s="17" t="str">
        <f>IF(R422="","",VLOOKUP(R422,CUSTOMS!$E$3:$N$1811,3,FALSE))</f>
        <v>餐厨用具</v>
      </c>
      <c r="U422" s="18">
        <f t="shared" si="81"/>
        <v>90000</v>
      </c>
      <c r="V422" s="18" t="str">
        <f>IF(R422="","",VLOOKUP(R422,CUSTOMS!$E$3:$N$1811,5,FALSE))</f>
        <v>把</v>
      </c>
      <c r="W422" s="32">
        <f>IF(R422="","",VLOOKUP(R422,CUSTOMS!$E$3:$N$1811,6,FALSE))</f>
        <v>0.08</v>
      </c>
      <c r="X422" s="32">
        <f t="shared" si="82"/>
        <v>7200</v>
      </c>
      <c r="Y422" s="18" t="str">
        <f>IF(R422="","",VLOOKUP(R422,CUSTOMS!$E$3:$N$1811,8,FALSE))</f>
        <v>美元</v>
      </c>
      <c r="Z422" s="18" t="str">
        <f>IF(R422="","",VLOOKUP(R422,CUSTOMS!$E$3:$N$1811,9,FALSE))</f>
        <v>中国</v>
      </c>
      <c r="AA422" s="18" t="str">
        <f>IF(R422="","",VLOOKUP(R422,CUSTOMS!$E$3:$N$1811,10,FALSE))</f>
        <v>泰国</v>
      </c>
      <c r="AB422" s="32">
        <f>IF(R422="","",VLOOKUP(G422,WMS!$E$3:$T$1741,15,FALSE))</f>
        <v>0.0363888888888889</v>
      </c>
      <c r="AC422" s="32">
        <f t="shared" si="83"/>
        <v>3275</v>
      </c>
      <c r="AD422" s="32" t="str">
        <f>IF(S422="","",VLOOKUP(S422,海关监管条件!$A$1:$B$3000,2,FALSE))</f>
        <v>A</v>
      </c>
    </row>
    <row r="423" spans="1:30">
      <c r="A423" s="2">
        <v>43693</v>
      </c>
      <c r="B423" s="2">
        <v>43694</v>
      </c>
      <c r="C423" s="2" t="s">
        <v>5051</v>
      </c>
      <c r="D423" s="19" t="s">
        <v>949</v>
      </c>
      <c r="E423" s="19" t="s">
        <v>3834</v>
      </c>
      <c r="F423" s="19">
        <v>42341796</v>
      </c>
      <c r="G423" s="17" t="str">
        <f t="shared" si="77"/>
        <v>KG-ROB-1903-00065-01819/42341796</v>
      </c>
      <c r="H423" s="18">
        <f>IF(G423="","",VLOOKUP(G423,WMS!$E$3:$Q$1741,7,FALSE))</f>
        <v>3</v>
      </c>
      <c r="I423" s="18">
        <f>IF(G423="","",VLOOKUP(G423,WMS!$E$3:$Q$1741,8,FALSE))</f>
        <v>7.05</v>
      </c>
      <c r="J423" s="18">
        <f>IF(G423="","",VLOOKUP(G423,WMS!$E$3:$Q$1741,13,FALSE))</f>
        <v>0.096</v>
      </c>
      <c r="K423" s="25" t="b">
        <f t="shared" si="78"/>
        <v>1</v>
      </c>
      <c r="L423" s="7">
        <v>108</v>
      </c>
      <c r="M423" s="26">
        <f>IF(G423="","",VLOOKUP(G423,WMS!$E$3:$U$1741,7,0)*L423)</f>
        <v>324</v>
      </c>
      <c r="N423" s="27" t="str">
        <f>IF(G423="","",VLOOKUP(G423,WMS!$E$3:$U$1741,17,0))</f>
        <v>A51</v>
      </c>
      <c r="O423" s="28">
        <f t="shared" si="79"/>
        <v>761.4</v>
      </c>
      <c r="P423" s="28">
        <f t="shared" si="80"/>
        <v>10.368</v>
      </c>
      <c r="Q423" s="25" t="str">
        <f>IF(G423="","",VLOOKUP(G423,WMS!$E$3:$G$1741,2,FALSE))</f>
        <v>KAS19032702</v>
      </c>
      <c r="R423" s="25" t="str">
        <f>IF(G423="","",VLOOKUP(G423,WMS!$E$3:$G$1741,3,FALSE))</f>
        <v>KAS1903270201</v>
      </c>
      <c r="S423" s="17" t="str">
        <f>IF(R423="","",VLOOKUP(R423,CUSTOMS!$E$3:$N$1811,2,FALSE))</f>
        <v>7323990000</v>
      </c>
      <c r="T423" s="17" t="str">
        <f>IF(R423="","",VLOOKUP(R423,CUSTOMS!$E$3:$N$1811,3,FALSE))</f>
        <v>铁制碗碟架</v>
      </c>
      <c r="U423" s="18">
        <f t="shared" si="81"/>
        <v>324</v>
      </c>
      <c r="V423" s="18" t="str">
        <f>IF(R423="","",VLOOKUP(R423,CUSTOMS!$E$3:$N$1811,5,FALSE))</f>
        <v>只</v>
      </c>
      <c r="W423" s="32">
        <f>IF(R423="","",VLOOKUP(R423,CUSTOMS!$E$3:$N$1811,6,FALSE))</f>
        <v>1.67497536945813</v>
      </c>
      <c r="X423" s="32">
        <f t="shared" si="82"/>
        <v>542.692019704434</v>
      </c>
      <c r="Y423" s="18" t="str">
        <f>IF(R423="","",VLOOKUP(R423,CUSTOMS!$E$3:$N$1811,8,FALSE))</f>
        <v>美元</v>
      </c>
      <c r="Z423" s="18" t="str">
        <f>IF(R423="","",VLOOKUP(R423,CUSTOMS!$E$3:$N$1811,9,FALSE))</f>
        <v>中国</v>
      </c>
      <c r="AA423" s="18" t="str">
        <f>IF(R423="","",VLOOKUP(R423,CUSTOMS!$E$3:$N$1811,10,FALSE))</f>
        <v>泰国</v>
      </c>
      <c r="AB423" s="32">
        <f>IF(R423="","",VLOOKUP(G423,WMS!$E$3:$T$1741,15,FALSE))</f>
        <v>1.7</v>
      </c>
      <c r="AC423" s="32">
        <f t="shared" si="83"/>
        <v>550.8</v>
      </c>
      <c r="AD423" s="32" t="str">
        <f>IF(S423="","",VLOOKUP(S423,海关监管条件!$A$1:$B$3000,2,FALSE))</f>
        <v>A</v>
      </c>
    </row>
    <row r="424" spans="1:30">
      <c r="A424" s="2">
        <v>43701</v>
      </c>
      <c r="B424" s="2">
        <v>43707</v>
      </c>
      <c r="C424" s="2" t="s">
        <v>5052</v>
      </c>
      <c r="D424" s="3" t="s">
        <v>187</v>
      </c>
      <c r="E424" s="3" t="s">
        <v>3279</v>
      </c>
      <c r="F424" s="3">
        <v>42609896</v>
      </c>
      <c r="G424" s="17" t="str">
        <f t="shared" si="77"/>
        <v>KG-ARI-1808-00019-00221/42609896</v>
      </c>
      <c r="H424" s="18">
        <f>IF(G424="","",VLOOKUP(G424,WMS!$E$3:$Q$1741,7,FALSE))</f>
        <v>6</v>
      </c>
      <c r="I424" s="18">
        <f>IF(G424="","",VLOOKUP(G424,WMS!$E$3:$Q$1741,8,FALSE))</f>
        <v>1.1</v>
      </c>
      <c r="J424" s="18">
        <f>IF(G424="","",VLOOKUP(G424,WMS!$E$3:$Q$1741,13,FALSE))</f>
        <v>0.019</v>
      </c>
      <c r="K424" s="25" t="b">
        <f t="shared" si="78"/>
        <v>1</v>
      </c>
      <c r="L424" s="7">
        <v>1</v>
      </c>
      <c r="M424" s="26">
        <f>IF(G424="","",VLOOKUP(G424,WMS!$E$3:$U$1741,7,0)*L424)</f>
        <v>6</v>
      </c>
      <c r="N424" s="27" t="str">
        <f>IF(G424="","",VLOOKUP(G424,WMS!$E$3:$U$1741,17,0))</f>
        <v>A18-301</v>
      </c>
      <c r="O424" s="28">
        <f t="shared" si="79"/>
        <v>1.1</v>
      </c>
      <c r="P424" s="28">
        <f t="shared" si="80"/>
        <v>0.019</v>
      </c>
      <c r="Q424" s="25" t="str">
        <f>IF(G424="","",VLOOKUP(G424,WMS!$E$3:$G$1741,2,FALSE))</f>
        <v>KAS18081003</v>
      </c>
      <c r="R424" s="25" t="str">
        <f>IF(G424="","",VLOOKUP(G424,WMS!$E$3:$G$1741,3,FALSE))</f>
        <v>KAS18008100343</v>
      </c>
      <c r="S424" s="17" t="str">
        <f>IF(R424="","",VLOOKUP(R424,CUSTOMS!$E$3:$N$1811,2,FALSE))</f>
        <v>9405409000</v>
      </c>
      <c r="T424" s="17" t="str">
        <f>IF(R424="","",VLOOKUP(R424,CUSTOMS!$E$3:$N$1811,3,FALSE))</f>
        <v>LED装饰灯串</v>
      </c>
      <c r="U424" s="18">
        <f t="shared" si="81"/>
        <v>0.816</v>
      </c>
      <c r="V424" s="18" t="str">
        <f>IF(R424="","",VLOOKUP(R424,CUSTOMS!$E$3:$N$1811,5,FALSE))</f>
        <v>千克</v>
      </c>
      <c r="W424" s="32">
        <f>IF(R424="","",VLOOKUP(R424,CUSTOMS!$E$3:$N$1811,6,FALSE))</f>
        <v>5.5</v>
      </c>
      <c r="X424" s="32">
        <f t="shared" si="82"/>
        <v>4.488</v>
      </c>
      <c r="Y424" s="18" t="str">
        <f>IF(R424="","",VLOOKUP(R424,CUSTOMS!$E$3:$N$1811,8,FALSE))</f>
        <v>美元</v>
      </c>
      <c r="Z424" s="18" t="str">
        <f>IF(R424="","",VLOOKUP(R424,CUSTOMS!$E$3:$N$1811,9,FALSE))</f>
        <v>中国</v>
      </c>
      <c r="AA424" s="18" t="str">
        <f>IF(R424="","",VLOOKUP(R424,CUSTOMS!$E$3:$N$1811,10,FALSE))</f>
        <v>中国</v>
      </c>
      <c r="AB424" s="32">
        <f>IF(R424="","",VLOOKUP(G424,WMS!$E$3:$T$1741,15,FALSE))</f>
        <v>0.136</v>
      </c>
      <c r="AC424" s="32">
        <f t="shared" si="83"/>
        <v>0.816</v>
      </c>
      <c r="AD424" s="32" t="str">
        <f>IF(S424="","",VLOOKUP(S424,海关监管条件!$A$1:$B$3000,2,FALSE))</f>
        <v>无 </v>
      </c>
    </row>
    <row r="425" spans="1:30">
      <c r="A425" s="2">
        <v>43701</v>
      </c>
      <c r="B425" s="2">
        <v>43707</v>
      </c>
      <c r="C425" s="2" t="s">
        <v>5052</v>
      </c>
      <c r="D425" s="19" t="s">
        <v>187</v>
      </c>
      <c r="E425" s="19" t="s">
        <v>3283</v>
      </c>
      <c r="F425" s="19" t="s">
        <v>3285</v>
      </c>
      <c r="G425" s="17" t="str">
        <f t="shared" si="77"/>
        <v>KG-ARI-1808-00019-00394/42477808</v>
      </c>
      <c r="H425" s="18">
        <f>IF(G425="","",VLOOKUP(G425,WMS!$E$3:$Q$1741,7,FALSE))</f>
        <v>25</v>
      </c>
      <c r="I425" s="18">
        <f>IF(G425="","",VLOOKUP(G425,WMS!$E$3:$Q$1741,8,FALSE))</f>
        <v>1.7</v>
      </c>
      <c r="J425" s="18">
        <f>IF(G425="","",VLOOKUP(G425,WMS!$E$3:$Q$1741,13,FALSE))</f>
        <v>0.004</v>
      </c>
      <c r="K425" s="25" t="b">
        <f t="shared" si="78"/>
        <v>1</v>
      </c>
      <c r="L425" s="7">
        <v>4</v>
      </c>
      <c r="M425" s="26">
        <f>IF(G425="","",VLOOKUP(G425,WMS!$E$3:$U$1741,7,0)*L425)</f>
        <v>100</v>
      </c>
      <c r="N425" s="27" t="str">
        <f>IF(G425="","",VLOOKUP(G425,WMS!$E$3:$U$1741,17,0))</f>
        <v>A20-203</v>
      </c>
      <c r="O425" s="28">
        <f t="shared" si="79"/>
        <v>6.8</v>
      </c>
      <c r="P425" s="28">
        <f t="shared" si="80"/>
        <v>0.016</v>
      </c>
      <c r="Q425" s="25" t="str">
        <f>IF(G425="","",VLOOKUP(G425,WMS!$E$3:$G$1741,2,FALSE))</f>
        <v>KAS18081003</v>
      </c>
      <c r="R425" s="25" t="str">
        <f>IF(G425="","",VLOOKUP(G425,WMS!$E$3:$G$1741,3,FALSE))</f>
        <v>KAS18008100359</v>
      </c>
      <c r="S425" s="17" t="str">
        <f>IF(R425="","",VLOOKUP(R425,CUSTOMS!$E$3:$N$1811,2,FALSE))</f>
        <v>7006000090</v>
      </c>
      <c r="T425" s="17" t="str">
        <f>IF(R425="","",VLOOKUP(R425,CUSTOMS!$E$3:$N$1811,3,FALSE))</f>
        <v>钢化玻璃膜</v>
      </c>
      <c r="U425" s="18">
        <f t="shared" si="81"/>
        <v>100</v>
      </c>
      <c r="V425" s="18" t="str">
        <f>IF(R425="","",VLOOKUP(R425,CUSTOMS!$E$3:$N$1811,5,FALSE))</f>
        <v>个</v>
      </c>
      <c r="W425" s="32">
        <f>IF(R425="","",VLOOKUP(R425,CUSTOMS!$E$3:$N$1811,6,FALSE))</f>
        <v>0.6411</v>
      </c>
      <c r="X425" s="32">
        <f t="shared" si="82"/>
        <v>64.11</v>
      </c>
      <c r="Y425" s="18" t="str">
        <f>IF(R425="","",VLOOKUP(R425,CUSTOMS!$E$3:$N$1811,8,FALSE))</f>
        <v>美元</v>
      </c>
      <c r="Z425" s="18" t="str">
        <f>IF(R425="","",VLOOKUP(R425,CUSTOMS!$E$3:$N$1811,9,FALSE))</f>
        <v>中国</v>
      </c>
      <c r="AA425" s="18" t="str">
        <f>IF(R425="","",VLOOKUP(R425,CUSTOMS!$E$3:$N$1811,10,FALSE))</f>
        <v>中国</v>
      </c>
      <c r="AB425" s="32">
        <f>IF(R425="","",VLOOKUP(G425,WMS!$E$3:$T$1741,15,FALSE))</f>
        <v>0.0593415789473684</v>
      </c>
      <c r="AC425" s="32">
        <f t="shared" si="83"/>
        <v>5.93415789473684</v>
      </c>
      <c r="AD425" s="32" t="str">
        <f>IF(S425="","",VLOOKUP(S425,海关监管条件!$A$1:$B$3000,2,FALSE))</f>
        <v>无</v>
      </c>
    </row>
    <row r="426" spans="1:30">
      <c r="A426" s="2">
        <v>43701</v>
      </c>
      <c r="B426" s="2">
        <v>43707</v>
      </c>
      <c r="C426" s="2" t="s">
        <v>5052</v>
      </c>
      <c r="D426" s="3" t="s">
        <v>641</v>
      </c>
      <c r="E426" s="3" t="s">
        <v>3665</v>
      </c>
      <c r="F426" s="3" t="s">
        <v>5053</v>
      </c>
      <c r="G426" s="17" t="str">
        <f t="shared" si="77"/>
        <v>KG-ARI-1812-00048-01048/42416531</v>
      </c>
      <c r="H426" s="18">
        <f>IF(G426="","",VLOOKUP(G426,WMS!$E$3:$Q$1741,7,FALSE))</f>
        <v>6</v>
      </c>
      <c r="I426" s="18">
        <f>IF(G426="","",VLOOKUP(G426,WMS!$E$3:$Q$1741,8,FALSE))</f>
        <v>1.95</v>
      </c>
      <c r="J426" s="18">
        <f>IF(G426="","",VLOOKUP(G426,WMS!$E$3:$Q$1741,13,FALSE))</f>
        <v>0.033</v>
      </c>
      <c r="K426" s="25" t="b">
        <f t="shared" si="78"/>
        <v>1</v>
      </c>
      <c r="L426" s="7">
        <v>1</v>
      </c>
      <c r="M426" s="26">
        <f>IF(G426="","",VLOOKUP(G426,WMS!$E$3:$U$1741,7,0)*L426)</f>
        <v>6</v>
      </c>
      <c r="N426" s="27" t="str">
        <f>IF(G426="","",VLOOKUP(G426,WMS!$E$3:$U$1741,17,0))</f>
        <v>A33-301</v>
      </c>
      <c r="O426" s="28">
        <f t="shared" si="79"/>
        <v>1.95</v>
      </c>
      <c r="P426" s="28">
        <f t="shared" si="80"/>
        <v>0.033</v>
      </c>
      <c r="Q426" s="25" t="str">
        <f>IF(G426="","",VLOOKUP(G426,WMS!$E$3:$G$1741,2,FALSE))</f>
        <v>KAS19010401</v>
      </c>
      <c r="R426" s="25" t="str">
        <f>IF(G426="","",VLOOKUP(G426,WMS!$E$3:$G$1741,3,FALSE))</f>
        <v>kas1901040103</v>
      </c>
      <c r="S426" s="17" t="str">
        <f>IF(R426="","",VLOOKUP(R426,CUSTOMS!$E$3:$N$1811,2,FALSE))</f>
        <v>9405409000</v>
      </c>
      <c r="T426" s="17" t="str">
        <f>IF(R426="","",VLOOKUP(R426,CUSTOMS!$E$3:$N$1811,3,FALSE))</f>
        <v>装饰灯</v>
      </c>
      <c r="U426" s="18">
        <f t="shared" si="81"/>
        <v>6</v>
      </c>
      <c r="V426" s="18" t="str">
        <f>IF(R426="","",VLOOKUP(R426,CUSTOMS!$E$3:$N$1811,5,FALSE))</f>
        <v>套</v>
      </c>
      <c r="W426" s="32">
        <f>IF(R426="","",VLOOKUP(R426,CUSTOMS!$E$3:$N$1811,6,FALSE))</f>
        <v>1.57</v>
      </c>
      <c r="X426" s="32">
        <f t="shared" si="82"/>
        <v>9.42</v>
      </c>
      <c r="Y426" s="18" t="str">
        <f>IF(R426="","",VLOOKUP(R426,CUSTOMS!$E$3:$N$1811,8,FALSE))</f>
        <v>美元</v>
      </c>
      <c r="Z426" s="18" t="str">
        <f>IF(R426="","",VLOOKUP(R426,CUSTOMS!$E$3:$N$1811,9,FALSE))</f>
        <v>中国</v>
      </c>
      <c r="AA426" s="18" t="str">
        <f>IF(R426="","",VLOOKUP(R426,CUSTOMS!$E$3:$N$1811,10,FALSE))</f>
        <v>美国</v>
      </c>
      <c r="AB426" s="32">
        <f>IF(R426="","",VLOOKUP(G426,WMS!$E$3:$T$1741,15,FALSE))</f>
        <v>0.26</v>
      </c>
      <c r="AC426" s="32">
        <f t="shared" si="83"/>
        <v>1.56</v>
      </c>
      <c r="AD426" s="32" t="str">
        <f>IF(S426="","",VLOOKUP(S426,海关监管条件!$A$1:$B$3000,2,FALSE))</f>
        <v>无 </v>
      </c>
    </row>
    <row r="427" spans="1:30">
      <c r="A427" s="2">
        <v>43701</v>
      </c>
      <c r="B427" s="2">
        <v>43707</v>
      </c>
      <c r="C427" s="2" t="s">
        <v>5052</v>
      </c>
      <c r="D427" s="38" t="s">
        <v>864</v>
      </c>
      <c r="E427" s="38" t="s">
        <v>3787</v>
      </c>
      <c r="F427" s="38" t="s">
        <v>3793</v>
      </c>
      <c r="G427" s="17" t="str">
        <f t="shared" si="77"/>
        <v>KG-ARI-1903-00107-02476/38973253</v>
      </c>
      <c r="H427" s="18">
        <f>IF(G427="","",VLOOKUP(G427,WMS!$E$3:$Q$1741,7,FALSE))</f>
        <v>4</v>
      </c>
      <c r="I427" s="18">
        <f>IF(G427="","",VLOOKUP(G427,WMS!$E$3:$Q$1741,8,FALSE))</f>
        <v>18</v>
      </c>
      <c r="J427" s="18">
        <f>IF(G427="","",VLOOKUP(G427,WMS!$E$3:$Q$1741,13,FALSE))</f>
        <v>0.14</v>
      </c>
      <c r="K427" s="25" t="b">
        <f t="shared" si="78"/>
        <v>1</v>
      </c>
      <c r="L427" s="7">
        <v>3</v>
      </c>
      <c r="M427" s="26">
        <f>IF(G427="","",VLOOKUP(G427,WMS!$E$3:$U$1741,7,0)*L427)</f>
        <v>12</v>
      </c>
      <c r="N427" s="27" t="str">
        <f>IF(G427="","",VLOOKUP(G427,WMS!$E$3:$U$1741,17,0))</f>
        <v>A35-302</v>
      </c>
      <c r="O427" s="28">
        <f t="shared" si="79"/>
        <v>54</v>
      </c>
      <c r="P427" s="28">
        <f t="shared" si="80"/>
        <v>0.42</v>
      </c>
      <c r="Q427" s="25" t="str">
        <f>IF(G427="","",VLOOKUP(G427,WMS!$E$3:$G$1741,2,FALSE))</f>
        <v>KAS19031103</v>
      </c>
      <c r="R427" s="25" t="str">
        <f>IF(G427="","",VLOOKUP(G427,WMS!$E$3:$G$1741,3,FALSE))</f>
        <v>KAS1903110302</v>
      </c>
      <c r="S427" s="17" t="str">
        <f>IF(R427="","",VLOOKUP(R427,CUSTOMS!$E$3:$N$1811,2,FALSE))</f>
        <v>9403200000</v>
      </c>
      <c r="T427" s="17" t="str">
        <f>IF(R427="","",VLOOKUP(R427,CUSTOMS!$E$3:$N$1811,3,FALSE))</f>
        <v>铁制家用落地晒架</v>
      </c>
      <c r="U427" s="18">
        <f t="shared" si="81"/>
        <v>12</v>
      </c>
      <c r="V427" s="18" t="str">
        <f>IF(R427="","",VLOOKUP(R427,CUSTOMS!$E$3:$N$1811,5,FALSE))</f>
        <v>件</v>
      </c>
      <c r="W427" s="32">
        <f>IF(R427="","",VLOOKUP(R427,CUSTOMS!$E$3:$N$1811,6,FALSE))</f>
        <v>6.04</v>
      </c>
      <c r="X427" s="32">
        <f t="shared" si="82"/>
        <v>72.48</v>
      </c>
      <c r="Y427" s="18" t="str">
        <f>IF(R427="","",VLOOKUP(R427,CUSTOMS!$E$3:$N$1811,8,FALSE))</f>
        <v>美元</v>
      </c>
      <c r="Z427" s="18" t="str">
        <f>IF(R427="","",VLOOKUP(R427,CUSTOMS!$E$3:$N$1811,9,FALSE))</f>
        <v>中国</v>
      </c>
      <c r="AA427" s="18" t="str">
        <f>IF(R427="","",VLOOKUP(R427,CUSTOMS!$E$3:$N$1811,10,FALSE))</f>
        <v>美国</v>
      </c>
      <c r="AB427" s="32">
        <f>IF(R427="","",VLOOKUP(G427,WMS!$E$3:$T$1741,15,FALSE))</f>
        <v>4.3</v>
      </c>
      <c r="AC427" s="32">
        <f t="shared" si="83"/>
        <v>51.6</v>
      </c>
      <c r="AD427" s="32" t="str">
        <f>IF(S427="","",VLOOKUP(S427,海关监管条件!$A$1:$B$3000,2,FALSE))</f>
        <v>无 </v>
      </c>
    </row>
    <row r="428" spans="1:30">
      <c r="A428" s="2">
        <v>43701</v>
      </c>
      <c r="B428" s="2">
        <v>43707</v>
      </c>
      <c r="C428" s="2" t="s">
        <v>5052</v>
      </c>
      <c r="D428" s="35" t="s">
        <v>1289</v>
      </c>
      <c r="E428" s="35" t="s">
        <v>3994</v>
      </c>
      <c r="F428" s="35" t="s">
        <v>3521</v>
      </c>
      <c r="G428" s="17" t="str">
        <f t="shared" si="77"/>
        <v>KG-ARI-1903-00107-02556/42561347A</v>
      </c>
      <c r="H428" s="18">
        <f>IF(G428="","",VLOOKUP(G428,WMS!$E$3:$Q$1741,7,FALSE))</f>
        <v>8</v>
      </c>
      <c r="I428" s="18">
        <f>IF(G428="","",VLOOKUP(G428,WMS!$E$3:$Q$1741,8,FALSE))</f>
        <v>6</v>
      </c>
      <c r="J428" s="18">
        <f>IF(G428="","",VLOOKUP(G428,WMS!$E$3:$Q$1741,13,FALSE))</f>
        <v>0.013</v>
      </c>
      <c r="K428" s="25" t="b">
        <f t="shared" si="78"/>
        <v>1</v>
      </c>
      <c r="L428" s="7">
        <v>2</v>
      </c>
      <c r="M428" s="26">
        <f>IF(G428="","",VLOOKUP(G428,WMS!$E$3:$U$1741,7,0)*L428)</f>
        <v>16</v>
      </c>
      <c r="N428" s="27" t="str">
        <f>IF(G428="","",VLOOKUP(G428,WMS!$E$3:$U$1741,17,0))</f>
        <v>A29-202</v>
      </c>
      <c r="O428" s="28">
        <f t="shared" si="79"/>
        <v>12</v>
      </c>
      <c r="P428" s="28">
        <f t="shared" si="80"/>
        <v>0.026</v>
      </c>
      <c r="Q428" s="25" t="str">
        <f>IF(G428="","",VLOOKUP(G428,WMS!$E$3:$G$1741,2,FALSE))</f>
        <v>KAS19070204</v>
      </c>
      <c r="R428" s="25" t="str">
        <f>IF(G428="","",VLOOKUP(G428,WMS!$E$3:$G$1741,3,FALSE))</f>
        <v>KAS1907020409</v>
      </c>
      <c r="S428" s="17" t="str">
        <f>IF(R428="","",VLOOKUP(R428,CUSTOMS!$E$3:$N$1811,2,FALSE))</f>
        <v>6911101900</v>
      </c>
      <c r="T428" s="17" t="str">
        <f>IF(R428="","",VLOOKUP(R428,CUSTOMS!$E$3:$N$1811,3,FALSE))</f>
        <v>日用瓷:盘</v>
      </c>
      <c r="U428" s="18">
        <f t="shared" si="81"/>
        <v>16</v>
      </c>
      <c r="V428" s="18" t="str">
        <f>IF(R428="","",VLOOKUP(R428,CUSTOMS!$E$3:$N$1811,5,FALSE))</f>
        <v>只</v>
      </c>
      <c r="W428" s="32">
        <f>IF(R428="","",VLOOKUP(R428,CUSTOMS!$E$3:$N$1811,6,FALSE))</f>
        <v>0.3</v>
      </c>
      <c r="X428" s="32">
        <f t="shared" si="82"/>
        <v>4.8</v>
      </c>
      <c r="Y428" s="18" t="str">
        <f>IF(R428="","",VLOOKUP(R428,CUSTOMS!$E$3:$N$1811,8,FALSE))</f>
        <v>美元</v>
      </c>
      <c r="Z428" s="18" t="str">
        <f>IF(R428="","",VLOOKUP(R428,CUSTOMS!$E$3:$N$1811,9,FALSE))</f>
        <v>中国</v>
      </c>
      <c r="AA428" s="18" t="str">
        <f>IF(R428="","",VLOOKUP(R428,CUSTOMS!$E$3:$N$1811,10,FALSE))</f>
        <v>美国</v>
      </c>
      <c r="AB428" s="32">
        <f>IF(R428="","",VLOOKUP(G428,WMS!$E$3:$T$1741,15,FALSE))</f>
        <v>0.5045</v>
      </c>
      <c r="AC428" s="32">
        <f t="shared" si="83"/>
        <v>8.072</v>
      </c>
      <c r="AD428" s="32" t="str">
        <f>IF(S428="","",VLOOKUP(S428,海关监管条件!$A$1:$B$3000,2,FALSE))</f>
        <v>A</v>
      </c>
    </row>
    <row r="429" spans="1:30">
      <c r="A429" s="2">
        <v>43701</v>
      </c>
      <c r="B429" s="2">
        <v>43707</v>
      </c>
      <c r="C429" s="2" t="s">
        <v>5052</v>
      </c>
      <c r="D429" s="35" t="s">
        <v>1289</v>
      </c>
      <c r="E429" s="35" t="s">
        <v>3994</v>
      </c>
      <c r="F429" s="35" t="s">
        <v>3625</v>
      </c>
      <c r="G429" s="17" t="str">
        <f t="shared" si="77"/>
        <v>KG-ARI-1903-00107-02556/42561347B</v>
      </c>
      <c r="H429" s="18">
        <v>8</v>
      </c>
      <c r="I429" s="18">
        <f>IF(G429="","",VLOOKUP(G429,WMS!$E$3:$Q$1741,8,FALSE))</f>
        <v>6</v>
      </c>
      <c r="J429" s="18">
        <f>IF(G429="","",VLOOKUP(G429,WMS!$E$3:$Q$1741,13,FALSE))</f>
        <v>0.013</v>
      </c>
      <c r="K429" s="25" t="e">
        <f t="shared" si="78"/>
        <v>#DIV/0!</v>
      </c>
      <c r="M429" s="26">
        <v>16</v>
      </c>
      <c r="N429" s="27" t="str">
        <f>IF(G429="","",VLOOKUP(G429,WMS!$E$3:$U$1741,17,0))</f>
        <v>A29-202</v>
      </c>
      <c r="O429" s="28" t="str">
        <f t="shared" si="79"/>
        <v/>
      </c>
      <c r="P429" s="28" t="str">
        <f t="shared" si="80"/>
        <v/>
      </c>
      <c r="Q429" s="25" t="str">
        <f>IF(G429="","",VLOOKUP(G429,WMS!$E$3:$G$1741,2,FALSE))</f>
        <v>KAS19070204</v>
      </c>
      <c r="R429" s="25" t="str">
        <f>IF(G429="","",VLOOKUP(G429,WMS!$E$3:$G$1741,3,FALSE))</f>
        <v>KAS1907020402</v>
      </c>
      <c r="S429" s="17" t="str">
        <f>IF(R429="","",VLOOKUP(R429,CUSTOMS!$E$3:$N$1811,2,FALSE))</f>
        <v>4421919090</v>
      </c>
      <c r="T429" s="17" t="str">
        <f>IF(R429="","",VLOOKUP(R429,CUSTOMS!$E$3:$N$1811,3,FALSE))</f>
        <v>竹座</v>
      </c>
      <c r="U429" s="18">
        <f t="shared" si="81"/>
        <v>16</v>
      </c>
      <c r="V429" s="18" t="str">
        <f>IF(R429="","",VLOOKUP(R429,CUSTOMS!$E$3:$N$1811,5,FALSE))</f>
        <v>只</v>
      </c>
      <c r="W429" s="32">
        <f>IF(R429="","",VLOOKUP(R429,CUSTOMS!$E$3:$N$1811,6,FALSE))</f>
        <v>0.12</v>
      </c>
      <c r="X429" s="32">
        <f t="shared" si="82"/>
        <v>1.92</v>
      </c>
      <c r="Y429" s="18" t="str">
        <f>IF(R429="","",VLOOKUP(R429,CUSTOMS!$E$3:$N$1811,8,FALSE))</f>
        <v>美元</v>
      </c>
      <c r="Z429" s="18" t="str">
        <f>IF(R429="","",VLOOKUP(R429,CUSTOMS!$E$3:$N$1811,9,FALSE))</f>
        <v>中国</v>
      </c>
      <c r="AA429" s="18" t="str">
        <f>IF(R429="","",VLOOKUP(R429,CUSTOMS!$E$3:$N$1811,10,FALSE))</f>
        <v>美国</v>
      </c>
      <c r="AB429" s="32">
        <f>IF(R429="","",VLOOKUP(G429,WMS!$E$3:$T$1741,15,FALSE))</f>
        <v>0.1205</v>
      </c>
      <c r="AC429" s="32">
        <f t="shared" si="83"/>
        <v>1.928</v>
      </c>
      <c r="AD429" s="32" t="str">
        <f>IF(S429="","",VLOOKUP(S429,海关监管条件!$A$1:$B$3000,2,FALSE))</f>
        <v>AB</v>
      </c>
    </row>
    <row r="430" spans="1:30">
      <c r="A430" s="2">
        <v>43701</v>
      </c>
      <c r="B430" s="2">
        <v>43707</v>
      </c>
      <c r="C430" s="2" t="s">
        <v>5052</v>
      </c>
      <c r="D430" s="3" t="s">
        <v>1255</v>
      </c>
      <c r="E430" s="3" t="s">
        <v>3994</v>
      </c>
      <c r="F430" s="3" t="s">
        <v>3995</v>
      </c>
      <c r="G430" s="17" t="str">
        <f t="shared" si="77"/>
        <v>KG-ARI-1903-00107-02556/42566328</v>
      </c>
      <c r="H430" s="18">
        <f>IF(G430="","",VLOOKUP(G430,WMS!$E$3:$Q$1741,7,FALSE))</f>
        <v>8</v>
      </c>
      <c r="I430" s="18">
        <f>IF(G430="","",VLOOKUP(G430,WMS!$E$3:$Q$1741,8,FALSE))</f>
        <v>4.4</v>
      </c>
      <c r="J430" s="18">
        <f>IF(G430="","",VLOOKUP(G430,WMS!$E$3:$Q$1741,13,FALSE))</f>
        <v>0.042</v>
      </c>
      <c r="K430" s="25" t="b">
        <f t="shared" si="78"/>
        <v>1</v>
      </c>
      <c r="L430" s="7">
        <v>2</v>
      </c>
      <c r="M430" s="26">
        <f>IF(G430="","",VLOOKUP(G430,WMS!$E$3:$U$1741,7,0)*L430)</f>
        <v>16</v>
      </c>
      <c r="N430" s="27" t="str">
        <f>IF(G430="","",VLOOKUP(G430,WMS!$E$3:$U$1741,17,0))</f>
        <v>B58</v>
      </c>
      <c r="O430" s="28">
        <f t="shared" si="79"/>
        <v>8.8</v>
      </c>
      <c r="P430" s="28">
        <f t="shared" si="80"/>
        <v>0.084</v>
      </c>
      <c r="Q430" s="25" t="str">
        <f>IF(G430="","",VLOOKUP(G430,WMS!$E$3:$G$1741,2,FALSE))</f>
        <v>KAS19061804</v>
      </c>
      <c r="R430" s="25" t="str">
        <f>IF(G430="","",VLOOKUP(G430,WMS!$E$3:$G$1741,3,FALSE))</f>
        <v>KAS1906180401</v>
      </c>
      <c r="S430" s="17" t="str">
        <f>IF(R430="","",VLOOKUP(R430,CUSTOMS!$E$3:$N$1811,2,FALSE))</f>
        <v>3921129000</v>
      </c>
      <c r="T430" s="17" t="str">
        <f>IF(R430="","",VLOOKUP(R430,CUSTOMS!$E$3:$N$1811,3,FALSE))</f>
        <v>防滑垫</v>
      </c>
      <c r="U430" s="18">
        <f t="shared" si="81"/>
        <v>7.2</v>
      </c>
      <c r="V430" s="18" t="str">
        <f>IF(R430="","",VLOOKUP(R430,CUSTOMS!$E$3:$N$1811,5,FALSE))</f>
        <v>千克</v>
      </c>
      <c r="W430" s="32">
        <f>IF(R430="","",VLOOKUP(R430,CUSTOMS!$E$3:$N$1811,6,FALSE))</f>
        <v>2.7333</v>
      </c>
      <c r="X430" s="32">
        <f t="shared" si="82"/>
        <v>19.67976</v>
      </c>
      <c r="Y430" s="18" t="str">
        <f>IF(R430="","",VLOOKUP(R430,CUSTOMS!$E$3:$N$1811,8,FALSE))</f>
        <v>美元</v>
      </c>
      <c r="Z430" s="18" t="str">
        <f>IF(R430="","",VLOOKUP(R430,CUSTOMS!$E$3:$N$1811,9,FALSE))</f>
        <v>中国</v>
      </c>
      <c r="AA430" s="18" t="str">
        <f>IF(R430="","",VLOOKUP(R430,CUSTOMS!$E$3:$N$1811,10,FALSE))</f>
        <v>美国</v>
      </c>
      <c r="AB430" s="32">
        <f>IF(R430="","",VLOOKUP(G430,WMS!$E$3:$T$1741,15,FALSE))</f>
        <v>0.45</v>
      </c>
      <c r="AC430" s="32">
        <f t="shared" si="83"/>
        <v>7.2</v>
      </c>
      <c r="AD430" s="32" t="str">
        <f>IF(S430="","",VLOOKUP(S430,海关监管条件!$A$1:$B$3000,2,FALSE))</f>
        <v>无</v>
      </c>
    </row>
    <row r="431" spans="1:30">
      <c r="A431" s="2">
        <v>43701</v>
      </c>
      <c r="B431" s="2">
        <v>43707</v>
      </c>
      <c r="C431" s="2" t="s">
        <v>5052</v>
      </c>
      <c r="D431" s="3" t="s">
        <v>1054</v>
      </c>
      <c r="E431" s="3" t="s">
        <v>3896</v>
      </c>
      <c r="F431" s="3">
        <v>42287643</v>
      </c>
      <c r="G431" s="17" t="str">
        <f t="shared" si="77"/>
        <v>KG-ARI-1904-00124-03303/42287643</v>
      </c>
      <c r="H431" s="18">
        <f>IF(G431="","",VLOOKUP(G431,WMS!$E$3:$Q$1741,7,FALSE))</f>
        <v>6</v>
      </c>
      <c r="I431" s="18">
        <f>IF(G431="","",VLOOKUP(G431,WMS!$E$3:$Q$1741,8,FALSE))</f>
        <v>1.82</v>
      </c>
      <c r="J431" s="18">
        <f>IF(G431="","",VLOOKUP(G431,WMS!$E$3:$Q$1741,13,FALSE))</f>
        <v>0.013</v>
      </c>
      <c r="K431" s="25" t="b">
        <f t="shared" si="78"/>
        <v>1</v>
      </c>
      <c r="L431" s="7">
        <v>2</v>
      </c>
      <c r="M431" s="26">
        <f>IF(G431="","",VLOOKUP(G431,WMS!$E$3:$U$1741,7,0)*L431)</f>
        <v>12</v>
      </c>
      <c r="N431" s="27" t="str">
        <f>IF(G431="","",VLOOKUP(G431,WMS!$E$3:$U$1741,17,0))</f>
        <v>A32-302</v>
      </c>
      <c r="O431" s="28">
        <f t="shared" si="79"/>
        <v>3.64</v>
      </c>
      <c r="P431" s="28">
        <f t="shared" si="80"/>
        <v>0.026</v>
      </c>
      <c r="Q431" s="25" t="str">
        <f>IF(G431="","",VLOOKUP(G431,WMS!$E$3:$G$1741,2,FALSE))</f>
        <v>KAS19042707</v>
      </c>
      <c r="R431" s="25" t="str">
        <f>IF(G431="","",VLOOKUP(G431,WMS!$E$3:$G$1741,3,FALSE))</f>
        <v>KAS1904270701</v>
      </c>
      <c r="S431" s="17" t="str">
        <f>IF(R431="","",VLOOKUP(R431,CUSTOMS!$E$3:$N$1811,2,FALSE))</f>
        <v>9405409000</v>
      </c>
      <c r="T431" s="17" t="str">
        <f>IF(R431="","",VLOOKUP(R431,CUSTOMS!$E$3:$N$1811,3,FALSE))</f>
        <v>装饰灯</v>
      </c>
      <c r="U431" s="18">
        <f t="shared" si="81"/>
        <v>12</v>
      </c>
      <c r="V431" s="18" t="str">
        <f>IF(R431="","",VLOOKUP(R431,CUSTOMS!$E$3:$N$1811,5,FALSE))</f>
        <v>套</v>
      </c>
      <c r="W431" s="32" t="str">
        <f>IF(R431="","",VLOOKUP(R431,CUSTOMS!$E$3:$N$1811,6,FALSE))</f>
        <v>1.95</v>
      </c>
      <c r="X431" s="32">
        <f t="shared" si="82"/>
        <v>23.4</v>
      </c>
      <c r="Y431" s="18" t="str">
        <f>IF(R431="","",VLOOKUP(R431,CUSTOMS!$E$3:$N$1811,8,FALSE))</f>
        <v>美元</v>
      </c>
      <c r="Z431" s="18" t="str">
        <f>IF(R431="","",VLOOKUP(R431,CUSTOMS!$E$3:$N$1811,9,FALSE))</f>
        <v>中国</v>
      </c>
      <c r="AA431" s="18" t="str">
        <f>IF(R431="","",VLOOKUP(R431,CUSTOMS!$E$3:$N$1811,10,FALSE))</f>
        <v>美国</v>
      </c>
      <c r="AB431" s="32">
        <f>IF(R431="","",VLOOKUP(G431,WMS!$E$3:$T$1741,15,FALSE))</f>
        <v>0.303333333333333</v>
      </c>
      <c r="AC431" s="32">
        <f t="shared" si="83"/>
        <v>3.64</v>
      </c>
      <c r="AD431" s="32" t="str">
        <f>IF(S431="","",VLOOKUP(S431,海关监管条件!$A$1:$B$3000,2,FALSE))</f>
        <v>无 </v>
      </c>
    </row>
    <row r="432" spans="1:30">
      <c r="A432" s="2">
        <v>43701</v>
      </c>
      <c r="B432" s="2">
        <v>43707</v>
      </c>
      <c r="C432" s="2" t="s">
        <v>5052</v>
      </c>
      <c r="D432" s="19" t="s">
        <v>1312</v>
      </c>
      <c r="E432" s="19" t="s">
        <v>4020</v>
      </c>
      <c r="F432" s="19" t="s">
        <v>4021</v>
      </c>
      <c r="G432" s="17" t="str">
        <f t="shared" si="77"/>
        <v>KG-ARI-1906-00171-03676/42709671</v>
      </c>
      <c r="H432" s="18">
        <f>IF(G432="","",VLOOKUP(G432,WMS!$E$3:$Q$1741,7,FALSE))</f>
        <v>12</v>
      </c>
      <c r="I432" s="18">
        <f>IF(G432="","",VLOOKUP(G432,WMS!$E$3:$Q$1741,8,FALSE))</f>
        <v>4.45</v>
      </c>
      <c r="J432" s="18">
        <f>IF(G432="","",VLOOKUP(G432,WMS!$E$3:$Q$1741,13,FALSE))</f>
        <v>0.014</v>
      </c>
      <c r="K432" s="25" t="b">
        <f t="shared" si="78"/>
        <v>1</v>
      </c>
      <c r="L432" s="7">
        <v>5</v>
      </c>
      <c r="M432" s="26">
        <f>IF(G432="","",VLOOKUP(G432,WMS!$E$3:$U$1741,7,0)*L432)</f>
        <v>60</v>
      </c>
      <c r="N432" s="27" t="str">
        <f>IF(G432="","",VLOOKUP(G432,WMS!$E$3:$U$1741,17,0))</f>
        <v>A32-103</v>
      </c>
      <c r="O432" s="28">
        <f t="shared" si="79"/>
        <v>22.25</v>
      </c>
      <c r="P432" s="28">
        <f t="shared" si="80"/>
        <v>0.07</v>
      </c>
      <c r="Q432" s="25" t="str">
        <f>IF(G432="","",VLOOKUP(G432,WMS!$E$3:$G$1741,2,FALSE))</f>
        <v>KAS19071004</v>
      </c>
      <c r="R432" s="25" t="str">
        <f>IF(G432="","",VLOOKUP(G432,WMS!$E$3:$G$1741,3,FALSE))</f>
        <v>KAS1907100401</v>
      </c>
      <c r="S432" s="17" t="str">
        <f>IF(R432="","",VLOOKUP(R432,CUSTOMS!$E$3:$N$1811,2,FALSE))</f>
        <v>6911101900</v>
      </c>
      <c r="T432" s="17" t="str">
        <f>IF(R432="","",VLOOKUP(R432,CUSTOMS!$E$3:$N$1811,3,FALSE))</f>
        <v>日用瓷: 杯</v>
      </c>
      <c r="U432" s="18">
        <f t="shared" si="81"/>
        <v>21.5</v>
      </c>
      <c r="V432" s="18" t="str">
        <f>IF(R432="","",VLOOKUP(R432,CUSTOMS!$E$3:$N$1811,5,FALSE))</f>
        <v>千克</v>
      </c>
      <c r="W432" s="32">
        <f>IF(R432="","",VLOOKUP(R432,CUSTOMS!$E$3:$N$1811,6,FALSE))</f>
        <v>1.34</v>
      </c>
      <c r="X432" s="32">
        <f t="shared" si="82"/>
        <v>28.81</v>
      </c>
      <c r="Y432" s="18" t="str">
        <f>IF(R432="","",VLOOKUP(R432,CUSTOMS!$E$3:$N$1811,8,FALSE))</f>
        <v>美元</v>
      </c>
      <c r="Z432" s="18" t="str">
        <f>IF(R432="","",VLOOKUP(R432,CUSTOMS!$E$3:$N$1811,9,FALSE))</f>
        <v>中国</v>
      </c>
      <c r="AA432" s="18" t="str">
        <f>IF(R432="","",VLOOKUP(R432,CUSTOMS!$E$3:$N$1811,10,FALSE))</f>
        <v>美国</v>
      </c>
      <c r="AB432" s="32">
        <f>IF(R432="","",VLOOKUP(G432,WMS!$E$3:$T$1741,15,FALSE))</f>
        <v>0.358333333333333</v>
      </c>
      <c r="AC432" s="32">
        <f t="shared" si="83"/>
        <v>21.5</v>
      </c>
      <c r="AD432" s="32" t="str">
        <f>IF(S432="","",VLOOKUP(S432,海关监管条件!$A$1:$B$3000,2,FALSE))</f>
        <v>A</v>
      </c>
    </row>
    <row r="433" spans="1:30">
      <c r="A433" s="2">
        <v>43701</v>
      </c>
      <c r="B433" s="2">
        <v>43707</v>
      </c>
      <c r="C433" s="2" t="s">
        <v>5052</v>
      </c>
      <c r="D433" s="19" t="s">
        <v>335</v>
      </c>
      <c r="E433" s="19" t="s">
        <v>3383</v>
      </c>
      <c r="F433" s="19">
        <v>42447375</v>
      </c>
      <c r="G433" s="17" t="str">
        <f t="shared" si="77"/>
        <v>KG-KGT-1808-00016-00693/42447375</v>
      </c>
      <c r="H433" s="18">
        <f>IF(G433="","",VLOOKUP(G433,WMS!$E$3:$Q$1741,7,FALSE))</f>
        <v>6</v>
      </c>
      <c r="I433" s="18">
        <f>IF(G433="","",VLOOKUP(G433,WMS!$E$3:$Q$1741,8,FALSE))</f>
        <v>3.25</v>
      </c>
      <c r="J433" s="18">
        <f>IF(G433="","",VLOOKUP(G433,WMS!$E$3:$Q$1741,13,FALSE))</f>
        <v>0.018</v>
      </c>
      <c r="K433" s="25" t="b">
        <f t="shared" si="78"/>
        <v>1</v>
      </c>
      <c r="L433" s="7">
        <v>3</v>
      </c>
      <c r="M433" s="26">
        <f>IF(G433="","",VLOOKUP(G433,WMS!$E$3:$U$1741,7,0)*L433)</f>
        <v>18</v>
      </c>
      <c r="N433" s="27" t="str">
        <f>IF(G433="","",VLOOKUP(G433,WMS!$E$3:$U$1741,17,0))</f>
        <v>B82</v>
      </c>
      <c r="O433" s="28">
        <f t="shared" si="79"/>
        <v>9.75</v>
      </c>
      <c r="P433" s="28">
        <f t="shared" si="80"/>
        <v>0.054</v>
      </c>
      <c r="Q433" s="25" t="str">
        <f>IF(G433="","",VLOOKUP(G433,WMS!$E$3:$G$1741,2,FALSE))</f>
        <v>KAS18111304</v>
      </c>
      <c r="R433" s="25" t="str">
        <f>IF(G433="","",VLOOKUP(G433,WMS!$E$3:$G$1741,3,FALSE))</f>
        <v>KAS1811130404</v>
      </c>
      <c r="S433" s="17" t="str">
        <f>IF(R433="","",VLOOKUP(R433,CUSTOMS!$E$3:$N$1811,2,FALSE))</f>
        <v>6911101900</v>
      </c>
      <c r="T433" s="17" t="str">
        <f>IF(R433="","",VLOOKUP(R433,CUSTOMS!$E$3:$N$1811,3,FALSE))</f>
        <v>日用瓷:壶.罐</v>
      </c>
      <c r="U433" s="18">
        <f t="shared" si="81"/>
        <v>18</v>
      </c>
      <c r="V433" s="18" t="str">
        <f>IF(R433="","",VLOOKUP(R433,CUSTOMS!$E$3:$N$1811,5,FALSE))</f>
        <v>只</v>
      </c>
      <c r="W433" s="32">
        <f>IF(R433="","",VLOOKUP(R433,CUSTOMS!$E$3:$N$1811,6,FALSE))</f>
        <v>1</v>
      </c>
      <c r="X433" s="32">
        <f t="shared" si="82"/>
        <v>18</v>
      </c>
      <c r="Y433" s="18" t="str">
        <f>IF(R433="","",VLOOKUP(R433,CUSTOMS!$E$3:$N$1811,8,FALSE))</f>
        <v>港币</v>
      </c>
      <c r="Z433" s="18" t="str">
        <f>IF(R433="","",VLOOKUP(R433,CUSTOMS!$E$3:$N$1811,9,FALSE))</f>
        <v>中国</v>
      </c>
      <c r="AA433" s="18" t="str">
        <f>IF(R433="","",VLOOKUP(R433,CUSTOMS!$E$3:$N$1811,10,FALSE))</f>
        <v>印度尼西亚</v>
      </c>
      <c r="AB433" s="32">
        <f>IF(R433="","",VLOOKUP(G433,WMS!$E$3:$T$1741,15,FALSE))</f>
        <v>0.46</v>
      </c>
      <c r="AC433" s="32">
        <f t="shared" si="83"/>
        <v>8.28</v>
      </c>
      <c r="AD433" s="32" t="str">
        <f>IF(S433="","",VLOOKUP(S433,海关监管条件!$A$1:$B$3000,2,FALSE))</f>
        <v>A</v>
      </c>
    </row>
    <row r="434" spans="1:30">
      <c r="A434" s="2">
        <v>43701</v>
      </c>
      <c r="B434" s="2">
        <v>43707</v>
      </c>
      <c r="C434" s="2" t="s">
        <v>5052</v>
      </c>
      <c r="D434" s="19" t="s">
        <v>335</v>
      </c>
      <c r="E434" s="19" t="s">
        <v>3383</v>
      </c>
      <c r="F434" s="19">
        <v>42621690</v>
      </c>
      <c r="G434" s="17" t="str">
        <f t="shared" si="77"/>
        <v>KG-KGT-1808-00016-00693/42621690</v>
      </c>
      <c r="H434" s="18">
        <f>IF(G434="","",VLOOKUP(G434,WMS!$E$3:$Q$1741,7,FALSE))</f>
        <v>6</v>
      </c>
      <c r="I434" s="18">
        <f>IF(G434="","",VLOOKUP(G434,WMS!$E$3:$Q$1741,8,FALSE))</f>
        <v>8.6</v>
      </c>
      <c r="J434" s="18">
        <f>IF(G434="","",VLOOKUP(G434,WMS!$E$3:$Q$1741,13,FALSE))</f>
        <v>0.036</v>
      </c>
      <c r="K434" s="25" t="b">
        <f t="shared" si="78"/>
        <v>1</v>
      </c>
      <c r="L434" s="7">
        <v>4</v>
      </c>
      <c r="M434" s="26">
        <f>IF(G434="","",VLOOKUP(G434,WMS!$E$3:$U$1741,7,0)*L434)</f>
        <v>24</v>
      </c>
      <c r="N434" s="27" t="str">
        <f>IF(G434="","",VLOOKUP(G434,WMS!$E$3:$U$1741,17,0))</f>
        <v>B82</v>
      </c>
      <c r="O434" s="28">
        <f t="shared" si="79"/>
        <v>34.4</v>
      </c>
      <c r="P434" s="28">
        <f t="shared" si="80"/>
        <v>0.144</v>
      </c>
      <c r="Q434" s="25" t="str">
        <f>IF(G434="","",VLOOKUP(G434,WMS!$E$3:$G$1741,2,FALSE))</f>
        <v>KAS18111302</v>
      </c>
      <c r="R434" s="25" t="str">
        <f>IF(G434="","",VLOOKUP(G434,WMS!$E$3:$G$1741,3,FALSE))</f>
        <v>KAS1811130201</v>
      </c>
      <c r="S434" s="17" t="str">
        <f>IF(R434="","",VLOOKUP(R434,CUSTOMS!$E$3:$N$1811,2,FALSE))</f>
        <v>6913100000</v>
      </c>
      <c r="T434" s="17" t="str">
        <f>IF(R434="","",VLOOKUP(R434,CUSTOMS!$E$3:$N$1811,3,FALSE))</f>
        <v>陈设瓷:花盆.花瓶</v>
      </c>
      <c r="U434" s="18">
        <f t="shared" si="81"/>
        <v>24</v>
      </c>
      <c r="V434" s="18" t="str">
        <f>IF(R434="","",VLOOKUP(R434,CUSTOMS!$E$3:$N$1811,5,FALSE))</f>
        <v>只</v>
      </c>
      <c r="W434" s="32">
        <f>IF(R434="","",VLOOKUP(R434,CUSTOMS!$E$3:$N$1811,6,FALSE))</f>
        <v>1</v>
      </c>
      <c r="X434" s="32">
        <f t="shared" si="82"/>
        <v>24</v>
      </c>
      <c r="Y434" s="18" t="str">
        <f>IF(R434="","",VLOOKUP(R434,CUSTOMS!$E$3:$N$1811,8,FALSE))</f>
        <v>港币</v>
      </c>
      <c r="Z434" s="18" t="str">
        <f>IF(R434="","",VLOOKUP(R434,CUSTOMS!$E$3:$N$1811,9,FALSE))</f>
        <v>中国</v>
      </c>
      <c r="AA434" s="18" t="str">
        <f>IF(R434="","",VLOOKUP(R434,CUSTOMS!$E$3:$N$1811,10,FALSE))</f>
        <v>印度尼西亚</v>
      </c>
      <c r="AB434" s="32">
        <f>IF(R434="","",VLOOKUP(G434,WMS!$E$3:$T$1741,15,FALSE))</f>
        <v>1.1</v>
      </c>
      <c r="AC434" s="32">
        <f t="shared" si="83"/>
        <v>26.4</v>
      </c>
      <c r="AD434" s="32" t="str">
        <f>IF(S434="","",VLOOKUP(S434,海关监管条件!$A$1:$B$3000,2,FALSE))</f>
        <v>无</v>
      </c>
    </row>
    <row r="435" spans="1:30">
      <c r="A435" s="2">
        <v>43701</v>
      </c>
      <c r="B435" s="2">
        <v>43707</v>
      </c>
      <c r="C435" s="2" t="s">
        <v>5052</v>
      </c>
      <c r="D435" s="19" t="s">
        <v>335</v>
      </c>
      <c r="E435" s="19" t="s">
        <v>3382</v>
      </c>
      <c r="F435" s="19" t="s">
        <v>3394</v>
      </c>
      <c r="G435" s="17" t="str">
        <f t="shared" si="77"/>
        <v>KG-KGT-1808-00016-00695/42561385</v>
      </c>
      <c r="H435" s="18">
        <f>IF(G435="","",VLOOKUP(G435,WMS!$E$3:$Q$1741,7,FALSE))</f>
        <v>8</v>
      </c>
      <c r="I435" s="18">
        <f>IF(G435="","",VLOOKUP(G435,WMS!$E$3:$Q$1741,8,FALSE))</f>
        <v>8</v>
      </c>
      <c r="J435" s="18">
        <f>IF(G435="","",VLOOKUP(G435,WMS!$E$3:$Q$1741,13,FALSE))</f>
        <v>0.021</v>
      </c>
      <c r="K435" s="25" t="b">
        <f t="shared" si="78"/>
        <v>1</v>
      </c>
      <c r="L435" s="7">
        <v>4</v>
      </c>
      <c r="M435" s="26">
        <f>IF(G435="","",VLOOKUP(G435,WMS!$E$3:$U$1741,7,0)*L435)</f>
        <v>32</v>
      </c>
      <c r="N435" s="27" t="str">
        <f>IF(G435="","",VLOOKUP(G435,WMS!$E$3:$U$1741,17,0))</f>
        <v>B82</v>
      </c>
      <c r="O435" s="28">
        <f t="shared" si="79"/>
        <v>32</v>
      </c>
      <c r="P435" s="28">
        <f t="shared" si="80"/>
        <v>0.084</v>
      </c>
      <c r="Q435" s="25" t="str">
        <f>IF(G435="","",VLOOKUP(G435,WMS!$E$3:$G$1741,2,FALSE))</f>
        <v>KAS18111304</v>
      </c>
      <c r="R435" s="25" t="str">
        <f>IF(G435="","",VLOOKUP(G435,WMS!$E$3:$G$1741,3,FALSE))</f>
        <v>KAS1811130405</v>
      </c>
      <c r="S435" s="17" t="str">
        <f>IF(R435="","",VLOOKUP(R435,CUSTOMS!$E$3:$N$1811,2,FALSE))</f>
        <v>6911900000</v>
      </c>
      <c r="T435" s="17" t="str">
        <f>IF(R435="","",VLOOKUP(R435,CUSTOMS!$E$3:$N$1811,3,FALSE))</f>
        <v>盥洗用瓷器:口杯.乳液瓶.托盘</v>
      </c>
      <c r="U435" s="18">
        <f t="shared" si="81"/>
        <v>32</v>
      </c>
      <c r="V435" s="18" t="str">
        <f>IF(R435="","",VLOOKUP(R435,CUSTOMS!$E$3:$N$1811,5,FALSE))</f>
        <v>只</v>
      </c>
      <c r="W435" s="32">
        <f>IF(R435="","",VLOOKUP(R435,CUSTOMS!$E$3:$N$1811,6,FALSE))</f>
        <v>1</v>
      </c>
      <c r="X435" s="32">
        <f t="shared" si="82"/>
        <v>32</v>
      </c>
      <c r="Y435" s="18" t="str">
        <f>IF(R435="","",VLOOKUP(R435,CUSTOMS!$E$3:$N$1811,8,FALSE))</f>
        <v>港币</v>
      </c>
      <c r="Z435" s="18" t="str">
        <f>IF(R435="","",VLOOKUP(R435,CUSTOMS!$E$3:$N$1811,9,FALSE))</f>
        <v>中国</v>
      </c>
      <c r="AA435" s="18" t="str">
        <f>IF(R435="","",VLOOKUP(R435,CUSTOMS!$E$3:$N$1811,10,FALSE))</f>
        <v>印度尼西亚</v>
      </c>
      <c r="AB435" s="32">
        <f>IF(R435="","",VLOOKUP(G435,WMS!$E$3:$T$1741,15,FALSE))</f>
        <v>0.875</v>
      </c>
      <c r="AC435" s="32">
        <f t="shared" si="83"/>
        <v>28</v>
      </c>
      <c r="AD435" s="32" t="str">
        <f>IF(S435="","",VLOOKUP(S435,海关监管条件!$A$1:$B$3000,2,FALSE))</f>
        <v>无</v>
      </c>
    </row>
    <row r="436" spans="1:30">
      <c r="A436" s="2">
        <v>43703</v>
      </c>
      <c r="B436" s="2">
        <v>43707</v>
      </c>
      <c r="C436" s="2" t="s">
        <v>5054</v>
      </c>
      <c r="D436" s="19" t="s">
        <v>258</v>
      </c>
      <c r="E436" s="19" t="s">
        <v>3328</v>
      </c>
      <c r="F436" s="19" t="s">
        <v>3330</v>
      </c>
      <c r="G436" s="17" t="str">
        <f t="shared" si="77"/>
        <v>KG-KGT-1808-00016-00529/42685005/A</v>
      </c>
      <c r="H436" s="18">
        <f>IF(G436="","",VLOOKUP(G436,WMS!$E$3:$Q$1741,7,FALSE))</f>
        <v>24</v>
      </c>
      <c r="I436" s="18">
        <f>IF(G436="","",VLOOKUP(G436,WMS!$E$3:$Q$1741,8,FALSE))</f>
        <v>1.8</v>
      </c>
      <c r="J436" s="18">
        <f>IF(G436="","",VLOOKUP(G436,WMS!$E$3:$Q$1741,13,FALSE))</f>
        <v>0.007</v>
      </c>
      <c r="K436" s="25" t="b">
        <f t="shared" si="78"/>
        <v>1</v>
      </c>
      <c r="L436" s="7">
        <v>2</v>
      </c>
      <c r="M436" s="26">
        <f>IF(G436="","",VLOOKUP(G436,WMS!$E$3:$U$1741,7,0)*L436)</f>
        <v>48</v>
      </c>
      <c r="N436" s="27" t="str">
        <f>IF(G436="","",VLOOKUP(G436,WMS!$E$3:$U$1741,17,0))</f>
        <v>B82</v>
      </c>
      <c r="O436" s="28">
        <f t="shared" si="79"/>
        <v>3.6</v>
      </c>
      <c r="P436" s="28">
        <f t="shared" si="80"/>
        <v>0.014</v>
      </c>
      <c r="Q436" s="25" t="str">
        <f>IF(G436="","",VLOOKUP(G436,WMS!$E$3:$G$1741,2,FALSE))</f>
        <v>KAS18090101</v>
      </c>
      <c r="R436" s="25" t="str">
        <f>IF(G436="","",VLOOKUP(G436,WMS!$E$3:$G$1741,3,FALSE))</f>
        <v>KAS1809010103</v>
      </c>
      <c r="S436" s="17" t="str">
        <f>IF(R436="","",VLOOKUP(R436,CUSTOMS!$E$3:$N$1811,2,FALSE))</f>
        <v>4419909090</v>
      </c>
      <c r="T436" s="17" t="str">
        <f>IF(R436="","",VLOOKUP(R436,CUSTOMS!$E$3:$N$1811,3,FALSE))</f>
        <v>木铲</v>
      </c>
      <c r="U436" s="18">
        <f t="shared" si="81"/>
        <v>48</v>
      </c>
      <c r="V436" s="18" t="str">
        <f>IF(R436="","",VLOOKUP(R436,CUSTOMS!$E$3:$N$1811,5,FALSE))</f>
        <v>只</v>
      </c>
      <c r="W436" s="32">
        <f>IF(R436="","",VLOOKUP(R436,CUSTOMS!$E$3:$N$1811,6,FALSE))</f>
        <v>0.74</v>
      </c>
      <c r="X436" s="32">
        <f t="shared" si="82"/>
        <v>35.52</v>
      </c>
      <c r="Y436" s="18" t="str">
        <f>IF(R436="","",VLOOKUP(R436,CUSTOMS!$E$3:$N$1811,8,FALSE))</f>
        <v>美元</v>
      </c>
      <c r="Z436" s="18" t="str">
        <f>IF(R436="","",VLOOKUP(R436,CUSTOMS!$E$3:$N$1811,9,FALSE))</f>
        <v>中国</v>
      </c>
      <c r="AA436" s="18" t="str">
        <f>IF(R436="","",VLOOKUP(R436,CUSTOMS!$E$3:$N$1811,10,FALSE))</f>
        <v>印度尼西亚</v>
      </c>
      <c r="AB436" s="32">
        <f>IF(R436="","",VLOOKUP(G436,WMS!$E$3:$T$1741,15,FALSE))</f>
        <v>0.0625</v>
      </c>
      <c r="AC436" s="32">
        <f t="shared" si="83"/>
        <v>3</v>
      </c>
      <c r="AD436" s="32" t="str">
        <f>IF(S436="","",VLOOKUP(S436,海关监管条件!$A$1:$B$3000,2,FALSE))</f>
        <v>AB</v>
      </c>
    </row>
    <row r="437" spans="1:30">
      <c r="A437" s="2">
        <v>43703</v>
      </c>
      <c r="B437" s="2">
        <v>43707</v>
      </c>
      <c r="C437" s="2" t="s">
        <v>5054</v>
      </c>
      <c r="D437" s="19" t="s">
        <v>258</v>
      </c>
      <c r="E437" s="19" t="s">
        <v>3328</v>
      </c>
      <c r="F437" s="19" t="s">
        <v>3330</v>
      </c>
      <c r="G437" s="17" t="str">
        <f t="shared" si="77"/>
        <v>KG-KGT-1808-00016-00529/42685005/A</v>
      </c>
      <c r="H437" s="18">
        <f>IF(G437="","",VLOOKUP(G437,WMS!$E$3:$Q$1741,7,FALSE))</f>
        <v>24</v>
      </c>
      <c r="I437" s="18">
        <f>IF(G437="","",VLOOKUP(G437,WMS!$E$3:$Q$1741,8,FALSE))</f>
        <v>1.8</v>
      </c>
      <c r="J437" s="18">
        <f>IF(G437="","",VLOOKUP(G437,WMS!$E$3:$Q$1741,13,FALSE))</f>
        <v>0.007</v>
      </c>
      <c r="K437" s="25" t="b">
        <f t="shared" si="78"/>
        <v>1</v>
      </c>
      <c r="L437" s="7">
        <v>2</v>
      </c>
      <c r="M437" s="26">
        <f>IF(G437="","",VLOOKUP(G437,WMS!$E$3:$U$1741,7,0)*L437)</f>
        <v>48</v>
      </c>
      <c r="N437" s="27" t="str">
        <f>IF(G437="","",VLOOKUP(G437,WMS!$E$3:$U$1741,17,0))</f>
        <v>B82</v>
      </c>
      <c r="O437" s="28">
        <f t="shared" si="79"/>
        <v>3.6</v>
      </c>
      <c r="P437" s="28">
        <f t="shared" si="80"/>
        <v>0.014</v>
      </c>
      <c r="Q437" s="25" t="str">
        <f>IF(G437="","",VLOOKUP(G437,WMS!$E$3:$G$1741,2,FALSE))</f>
        <v>KAS18090101</v>
      </c>
      <c r="R437" s="25" t="str">
        <f>IF(G437="","",VLOOKUP(G437,WMS!$E$3:$G$1741,3,FALSE))</f>
        <v>KAS1809010103</v>
      </c>
      <c r="S437" s="17" t="str">
        <f>IF(R437="","",VLOOKUP(R437,CUSTOMS!$E$3:$N$1811,2,FALSE))</f>
        <v>4419909090</v>
      </c>
      <c r="T437" s="17" t="str">
        <f>IF(R437="","",VLOOKUP(R437,CUSTOMS!$E$3:$N$1811,3,FALSE))</f>
        <v>木铲</v>
      </c>
      <c r="U437" s="18">
        <f t="shared" si="81"/>
        <v>48</v>
      </c>
      <c r="V437" s="18" t="str">
        <f>IF(R437="","",VLOOKUP(R437,CUSTOMS!$E$3:$N$1811,5,FALSE))</f>
        <v>只</v>
      </c>
      <c r="W437" s="32">
        <f>IF(R437="","",VLOOKUP(R437,CUSTOMS!$E$3:$N$1811,6,FALSE))</f>
        <v>0.74</v>
      </c>
      <c r="X437" s="32">
        <f t="shared" si="82"/>
        <v>35.52</v>
      </c>
      <c r="Y437" s="18" t="str">
        <f>IF(R437="","",VLOOKUP(R437,CUSTOMS!$E$3:$N$1811,8,FALSE))</f>
        <v>美元</v>
      </c>
      <c r="Z437" s="18" t="str">
        <f>IF(R437="","",VLOOKUP(R437,CUSTOMS!$E$3:$N$1811,9,FALSE))</f>
        <v>中国</v>
      </c>
      <c r="AA437" s="18" t="str">
        <f>IF(R437="","",VLOOKUP(R437,CUSTOMS!$E$3:$N$1811,10,FALSE))</f>
        <v>印度尼西亚</v>
      </c>
      <c r="AB437" s="32">
        <f>IF(R437="","",VLOOKUP(G437,WMS!$E$3:$T$1741,15,FALSE))</f>
        <v>0.0625</v>
      </c>
      <c r="AC437" s="32">
        <f t="shared" si="83"/>
        <v>3</v>
      </c>
      <c r="AD437" s="32" t="str">
        <f>IF(S437="","",VLOOKUP(S437,海关监管条件!$A$1:$B$3000,2,FALSE))</f>
        <v>AB</v>
      </c>
    </row>
    <row r="438" spans="1:30">
      <c r="A438" s="2">
        <v>43703</v>
      </c>
      <c r="B438" s="2">
        <v>43707</v>
      </c>
      <c r="C438" s="2" t="s">
        <v>5054</v>
      </c>
      <c r="D438" s="19" t="s">
        <v>258</v>
      </c>
      <c r="E438" s="19" t="s">
        <v>3328</v>
      </c>
      <c r="F438" s="19" t="s">
        <v>3329</v>
      </c>
      <c r="G438" s="17" t="str">
        <f t="shared" si="77"/>
        <v>KG-KGT-1808-00016-00529/42685012/A</v>
      </c>
      <c r="H438" s="18">
        <f>IF(G438="","",VLOOKUP(G438,WMS!$E$3:$Q$1741,7,FALSE))</f>
        <v>24</v>
      </c>
      <c r="I438" s="18">
        <f>IF(G438="","",VLOOKUP(G438,WMS!$E$3:$Q$1741,8,FALSE))</f>
        <v>1.5</v>
      </c>
      <c r="J438" s="18">
        <f>IF(G438="","",VLOOKUP(G438,WMS!$E$3:$Q$1741,13,FALSE))</f>
        <v>0.006</v>
      </c>
      <c r="K438" s="25" t="b">
        <f t="shared" si="78"/>
        <v>1</v>
      </c>
      <c r="L438" s="7">
        <v>2</v>
      </c>
      <c r="M438" s="26">
        <f>IF(G438="","",VLOOKUP(G438,WMS!$E$3:$U$1741,7,0)*L438)</f>
        <v>48</v>
      </c>
      <c r="N438" s="27" t="str">
        <f>IF(G438="","",VLOOKUP(G438,WMS!$E$3:$U$1741,17,0))</f>
        <v>B82</v>
      </c>
      <c r="O438" s="28">
        <f t="shared" si="79"/>
        <v>3</v>
      </c>
      <c r="P438" s="28">
        <f t="shared" si="80"/>
        <v>0.012</v>
      </c>
      <c r="Q438" s="25" t="str">
        <f>IF(G438="","",VLOOKUP(G438,WMS!$E$3:$G$1741,2,FALSE))</f>
        <v>KAS18090101</v>
      </c>
      <c r="R438" s="25" t="str">
        <f>IF(G438="","",VLOOKUP(G438,WMS!$E$3:$G$1741,3,FALSE))</f>
        <v>KAS1809010102</v>
      </c>
      <c r="S438" s="17" t="str">
        <f>IF(R438="","",VLOOKUP(R438,CUSTOMS!$E$3:$N$1811,2,FALSE))</f>
        <v>4419909090</v>
      </c>
      <c r="T438" s="17" t="str">
        <f>IF(R438="","",VLOOKUP(R438,CUSTOMS!$E$3:$N$1811,3,FALSE))</f>
        <v>木勺</v>
      </c>
      <c r="U438" s="18">
        <f t="shared" si="81"/>
        <v>48</v>
      </c>
      <c r="V438" s="18" t="str">
        <f>IF(R438="","",VLOOKUP(R438,CUSTOMS!$E$3:$N$1811,5,FALSE))</f>
        <v>只</v>
      </c>
      <c r="W438" s="32">
        <f>IF(R438="","",VLOOKUP(R438,CUSTOMS!$E$3:$N$1811,6,FALSE))</f>
        <v>0.74</v>
      </c>
      <c r="X438" s="32">
        <f t="shared" si="82"/>
        <v>35.52</v>
      </c>
      <c r="Y438" s="18" t="str">
        <f>IF(R438="","",VLOOKUP(R438,CUSTOMS!$E$3:$N$1811,8,FALSE))</f>
        <v>美元</v>
      </c>
      <c r="Z438" s="18" t="str">
        <f>IF(R438="","",VLOOKUP(R438,CUSTOMS!$E$3:$N$1811,9,FALSE))</f>
        <v>中国</v>
      </c>
      <c r="AA438" s="18" t="str">
        <f>IF(R438="","",VLOOKUP(R438,CUSTOMS!$E$3:$N$1811,10,FALSE))</f>
        <v>印度尼西亚</v>
      </c>
      <c r="AB438" s="32">
        <f>IF(R438="","",VLOOKUP(G438,WMS!$E$3:$T$1741,15,FALSE))</f>
        <v>0.0666666666666667</v>
      </c>
      <c r="AC438" s="32">
        <f t="shared" si="83"/>
        <v>3.2</v>
      </c>
      <c r="AD438" s="32" t="str">
        <f>IF(S438="","",VLOOKUP(S438,海关监管条件!$A$1:$B$3000,2,FALSE))</f>
        <v>AB</v>
      </c>
    </row>
    <row r="439" spans="1:30">
      <c r="A439" s="2">
        <v>43703</v>
      </c>
      <c r="B439" s="2">
        <v>43707</v>
      </c>
      <c r="C439" s="2" t="s">
        <v>5054</v>
      </c>
      <c r="D439" s="19" t="s">
        <v>258</v>
      </c>
      <c r="E439" s="19" t="s">
        <v>3328</v>
      </c>
      <c r="F439" s="19" t="s">
        <v>3329</v>
      </c>
      <c r="G439" s="17" t="str">
        <f t="shared" si="77"/>
        <v>KG-KGT-1808-00016-00529/42685012/A</v>
      </c>
      <c r="H439" s="18">
        <f>IF(G439="","",VLOOKUP(G439,WMS!$E$3:$Q$1741,7,FALSE))</f>
        <v>24</v>
      </c>
      <c r="I439" s="18">
        <f>IF(G439="","",VLOOKUP(G439,WMS!$E$3:$Q$1741,8,FALSE))</f>
        <v>1.5</v>
      </c>
      <c r="J439" s="18">
        <f>IF(G439="","",VLOOKUP(G439,WMS!$E$3:$Q$1741,13,FALSE))</f>
        <v>0.006</v>
      </c>
      <c r="K439" s="25" t="b">
        <f t="shared" si="78"/>
        <v>1</v>
      </c>
      <c r="L439" s="7">
        <v>2</v>
      </c>
      <c r="M439" s="26">
        <f>IF(G439="","",VLOOKUP(G439,WMS!$E$3:$U$1741,7,0)*L439)</f>
        <v>48</v>
      </c>
      <c r="N439" s="27" t="str">
        <f>IF(G439="","",VLOOKUP(G439,WMS!$E$3:$U$1741,17,0))</f>
        <v>B82</v>
      </c>
      <c r="O439" s="28">
        <f t="shared" si="79"/>
        <v>3</v>
      </c>
      <c r="P439" s="28">
        <f t="shared" si="80"/>
        <v>0.012</v>
      </c>
      <c r="Q439" s="25" t="str">
        <f>IF(G439="","",VLOOKUP(G439,WMS!$E$3:$G$1741,2,FALSE))</f>
        <v>KAS18090101</v>
      </c>
      <c r="R439" s="25" t="str">
        <f>IF(G439="","",VLOOKUP(G439,WMS!$E$3:$G$1741,3,FALSE))</f>
        <v>KAS1809010102</v>
      </c>
      <c r="S439" s="17" t="str">
        <f>IF(R439="","",VLOOKUP(R439,CUSTOMS!$E$3:$N$1811,2,FALSE))</f>
        <v>4419909090</v>
      </c>
      <c r="T439" s="17" t="str">
        <f>IF(R439="","",VLOOKUP(R439,CUSTOMS!$E$3:$N$1811,3,FALSE))</f>
        <v>木勺</v>
      </c>
      <c r="U439" s="18">
        <f t="shared" si="81"/>
        <v>48</v>
      </c>
      <c r="V439" s="18" t="str">
        <f>IF(R439="","",VLOOKUP(R439,CUSTOMS!$E$3:$N$1811,5,FALSE))</f>
        <v>只</v>
      </c>
      <c r="W439" s="32">
        <f>IF(R439="","",VLOOKUP(R439,CUSTOMS!$E$3:$N$1811,6,FALSE))</f>
        <v>0.74</v>
      </c>
      <c r="X439" s="32">
        <f t="shared" si="82"/>
        <v>35.52</v>
      </c>
      <c r="Y439" s="18" t="str">
        <f>IF(R439="","",VLOOKUP(R439,CUSTOMS!$E$3:$N$1811,8,FALSE))</f>
        <v>美元</v>
      </c>
      <c r="Z439" s="18" t="str">
        <f>IF(R439="","",VLOOKUP(R439,CUSTOMS!$E$3:$N$1811,9,FALSE))</f>
        <v>中国</v>
      </c>
      <c r="AA439" s="18" t="str">
        <f>IF(R439="","",VLOOKUP(R439,CUSTOMS!$E$3:$N$1811,10,FALSE))</f>
        <v>印度尼西亚</v>
      </c>
      <c r="AB439" s="32">
        <f>IF(R439="","",VLOOKUP(G439,WMS!$E$3:$T$1741,15,FALSE))</f>
        <v>0.0666666666666667</v>
      </c>
      <c r="AC439" s="32">
        <f t="shared" si="83"/>
        <v>3.2</v>
      </c>
      <c r="AD439" s="32" t="str">
        <f>IF(S439="","",VLOOKUP(S439,海关监管条件!$A$1:$B$3000,2,FALSE))</f>
        <v>AB</v>
      </c>
    </row>
    <row r="440" spans="1:30">
      <c r="A440" s="2">
        <v>43703</v>
      </c>
      <c r="B440" s="2">
        <v>43707</v>
      </c>
      <c r="C440" s="2" t="s">
        <v>5054</v>
      </c>
      <c r="D440" s="35" t="s">
        <v>335</v>
      </c>
      <c r="E440" s="35" t="s">
        <v>3383</v>
      </c>
      <c r="F440" s="35" t="s">
        <v>3392</v>
      </c>
      <c r="G440" s="17" t="str">
        <f t="shared" si="77"/>
        <v>KG-KGT-1808-00016-00693/42617518A</v>
      </c>
      <c r="H440" s="18">
        <f>IF(G440="","",VLOOKUP(G440,WMS!$E$3:$Q$1741,7,FALSE))</f>
        <v>6</v>
      </c>
      <c r="I440" s="18">
        <f>IF(G440="","",VLOOKUP(G440,WMS!$E$3:$Q$1741,8,FALSE))</f>
        <v>10</v>
      </c>
      <c r="J440" s="18">
        <f>IF(G440="","",VLOOKUP(G440,WMS!$E$3:$Q$1741,13,FALSE))</f>
        <v>0.035</v>
      </c>
      <c r="K440" s="25" t="b">
        <f t="shared" si="78"/>
        <v>1</v>
      </c>
      <c r="L440" s="7">
        <v>25</v>
      </c>
      <c r="M440" s="26">
        <f>IF(G440="","",VLOOKUP(G440,WMS!$E$3:$U$1741,7,0)*L440)</f>
        <v>150</v>
      </c>
      <c r="N440" s="27" t="str">
        <f>IF(G440="","",VLOOKUP(G440,WMS!$E$3:$U$1741,17,0))</f>
        <v>B82</v>
      </c>
      <c r="O440" s="28">
        <f t="shared" si="79"/>
        <v>250</v>
      </c>
      <c r="P440" s="28">
        <f t="shared" si="80"/>
        <v>0.875</v>
      </c>
      <c r="Q440" s="25" t="str">
        <f>IF(G440="","",VLOOKUP(G440,WMS!$E$3:$G$1741,2,FALSE))</f>
        <v>KAS18111304</v>
      </c>
      <c r="R440" s="25" t="str">
        <f>IF(G440="","",VLOOKUP(G440,WMS!$E$3:$G$1741,3,FALSE))</f>
        <v>KAS1811130401</v>
      </c>
      <c r="S440" s="17" t="str">
        <f>IF(R440="","",VLOOKUP(R440,CUSTOMS!$E$3:$N$1811,2,FALSE))</f>
        <v>4421999090</v>
      </c>
      <c r="T440" s="17" t="str">
        <f>IF(R440="","",VLOOKUP(R440,CUSTOMS!$E$3:$N$1811,3,FALSE))</f>
        <v>木盖</v>
      </c>
      <c r="U440" s="18">
        <f t="shared" si="81"/>
        <v>150</v>
      </c>
      <c r="V440" s="18" t="str">
        <f>IF(R440="","",VLOOKUP(R440,CUSTOMS!$E$3:$N$1811,5,FALSE))</f>
        <v>只</v>
      </c>
      <c r="W440" s="32">
        <f>IF(R440="","",VLOOKUP(R440,CUSTOMS!$E$3:$N$1811,6,FALSE))</f>
        <v>1</v>
      </c>
      <c r="X440" s="32">
        <f t="shared" si="82"/>
        <v>150</v>
      </c>
      <c r="Y440" s="18" t="str">
        <f>IF(R440="","",VLOOKUP(R440,CUSTOMS!$E$3:$N$1811,8,FALSE))</f>
        <v>港币</v>
      </c>
      <c r="Z440" s="18" t="str">
        <f>IF(R440="","",VLOOKUP(R440,CUSTOMS!$E$3:$N$1811,9,FALSE))</f>
        <v>中国</v>
      </c>
      <c r="AA440" s="18" t="str">
        <f>IF(R440="","",VLOOKUP(R440,CUSTOMS!$E$3:$N$1811,10,FALSE))</f>
        <v>印度尼西亚</v>
      </c>
      <c r="AB440" s="32">
        <f>IF(R440="","",VLOOKUP(G440,WMS!$E$3:$T$1741,15,FALSE))</f>
        <v>0.15</v>
      </c>
      <c r="AC440" s="32">
        <f t="shared" si="83"/>
        <v>22.5</v>
      </c>
      <c r="AD440" s="32" t="str">
        <f>IF(S440="","",VLOOKUP(S440,海关监管条件!$A$1:$B$3000,2,FALSE))</f>
        <v>AB</v>
      </c>
    </row>
    <row r="441" spans="1:30">
      <c r="A441" s="2">
        <v>43703</v>
      </c>
      <c r="B441" s="2">
        <v>43707</v>
      </c>
      <c r="C441" s="2" t="s">
        <v>5054</v>
      </c>
      <c r="D441" s="35" t="s">
        <v>335</v>
      </c>
      <c r="E441" s="35" t="s">
        <v>3383</v>
      </c>
      <c r="F441" s="35" t="s">
        <v>3393</v>
      </c>
      <c r="G441" s="17" t="str">
        <f t="shared" si="77"/>
        <v>KG-KGT-1808-00016-00693/42617518B</v>
      </c>
      <c r="H441" s="18">
        <v>6</v>
      </c>
      <c r="I441" s="18">
        <f>IF(G441="","",VLOOKUP(G441,WMS!$E$3:$Q$1741,8,FALSE))</f>
        <v>10</v>
      </c>
      <c r="J441" s="18">
        <f>IF(G441="","",VLOOKUP(G441,WMS!$E$3:$Q$1741,13,FALSE))</f>
        <v>0.035</v>
      </c>
      <c r="K441" s="25" t="e">
        <f t="shared" si="78"/>
        <v>#DIV/0!</v>
      </c>
      <c r="M441" s="26">
        <v>150</v>
      </c>
      <c r="N441" s="27" t="str">
        <f>IF(G441="","",VLOOKUP(G441,WMS!$E$3:$U$1741,17,0))</f>
        <v>B82</v>
      </c>
      <c r="O441" s="28" t="str">
        <f t="shared" si="79"/>
        <v/>
      </c>
      <c r="P441" s="28" t="str">
        <f t="shared" si="80"/>
        <v/>
      </c>
      <c r="Q441" s="25" t="str">
        <f>IF(G441="","",VLOOKUP(G441,WMS!$E$3:$G$1741,2,FALSE))</f>
        <v>KAS18111304</v>
      </c>
      <c r="R441" s="25" t="str">
        <f>IF(G441="","",VLOOKUP(G441,WMS!$E$3:$G$1741,3,FALSE))</f>
        <v>KAS1811130402</v>
      </c>
      <c r="S441" s="17" t="str">
        <f>IF(R441="","",VLOOKUP(R441,CUSTOMS!$E$3:$N$1811,2,FALSE))</f>
        <v>6911101900</v>
      </c>
      <c r="T441" s="17" t="str">
        <f>IF(R441="","",VLOOKUP(R441,CUSTOMS!$E$3:$N$1811,3,FALSE))</f>
        <v>日用瓷:罐</v>
      </c>
      <c r="U441" s="18">
        <f t="shared" si="81"/>
        <v>150</v>
      </c>
      <c r="V441" s="18" t="str">
        <f>IF(R441="","",VLOOKUP(R441,CUSTOMS!$E$3:$N$1811,5,FALSE))</f>
        <v>只</v>
      </c>
      <c r="W441" s="32">
        <f>IF(R441="","",VLOOKUP(R441,CUSTOMS!$E$3:$N$1811,6,FALSE))</f>
        <v>1</v>
      </c>
      <c r="X441" s="32">
        <f t="shared" si="82"/>
        <v>150</v>
      </c>
      <c r="Y441" s="18" t="str">
        <f>IF(R441="","",VLOOKUP(R441,CUSTOMS!$E$3:$N$1811,8,FALSE))</f>
        <v>港币</v>
      </c>
      <c r="Z441" s="18" t="str">
        <f>IF(R441="","",VLOOKUP(R441,CUSTOMS!$E$3:$N$1811,9,FALSE))</f>
        <v>中国</v>
      </c>
      <c r="AA441" s="18" t="str">
        <f>IF(R441="","",VLOOKUP(R441,CUSTOMS!$E$3:$N$1811,10,FALSE))</f>
        <v>印度尼西亚</v>
      </c>
      <c r="AB441" s="32">
        <f>IF(R441="","",VLOOKUP(G441,WMS!$E$3:$T$1741,15,FALSE))</f>
        <v>1.13333333333333</v>
      </c>
      <c r="AC441" s="32">
        <f t="shared" si="83"/>
        <v>169.999999999999</v>
      </c>
      <c r="AD441" s="32" t="str">
        <f>IF(S441="","",VLOOKUP(S441,海关监管条件!$A$1:$B$3000,2,FALSE))</f>
        <v>A</v>
      </c>
    </row>
    <row r="442" spans="1:30">
      <c r="A442" s="2">
        <v>43703</v>
      </c>
      <c r="B442" s="2">
        <v>43707</v>
      </c>
      <c r="C442" s="2" t="s">
        <v>5054</v>
      </c>
      <c r="D442" s="35" t="s">
        <v>335</v>
      </c>
      <c r="E442" s="35" t="s">
        <v>3383</v>
      </c>
      <c r="F442" s="35" t="s">
        <v>3390</v>
      </c>
      <c r="G442" s="17" t="str">
        <f t="shared" si="77"/>
        <v>KG-KGT-1808-00016-00693/42617525A</v>
      </c>
      <c r="H442" s="18">
        <f>IF(G442="","",VLOOKUP(G442,WMS!$E$3:$Q$1741,7,FALSE))</f>
        <v>8</v>
      </c>
      <c r="I442" s="18">
        <f>IF(G442="","",VLOOKUP(G442,WMS!$E$3:$Q$1741,8,FALSE))</f>
        <v>6.5</v>
      </c>
      <c r="J442" s="18">
        <f>IF(G442="","",VLOOKUP(G442,WMS!$E$3:$Q$1741,13,FALSE))</f>
        <v>0.024</v>
      </c>
      <c r="K442" s="25" t="b">
        <f t="shared" si="78"/>
        <v>1</v>
      </c>
      <c r="L442" s="7">
        <v>28</v>
      </c>
      <c r="M442" s="26">
        <f>IF(G442="","",VLOOKUP(G442,WMS!$E$3:$U$1741,7,0)*L442)</f>
        <v>224</v>
      </c>
      <c r="N442" s="27" t="str">
        <f>IF(G442="","",VLOOKUP(G442,WMS!$E$3:$U$1741,17,0))</f>
        <v>B82</v>
      </c>
      <c r="O442" s="28">
        <f t="shared" si="79"/>
        <v>182</v>
      </c>
      <c r="P442" s="28">
        <f t="shared" si="80"/>
        <v>0.672</v>
      </c>
      <c r="Q442" s="25" t="str">
        <f>IF(G442="","",VLOOKUP(G442,WMS!$E$3:$G$1741,2,FALSE))</f>
        <v>KAS18111304</v>
      </c>
      <c r="R442" s="25" t="str">
        <f>IF(G442="","",VLOOKUP(G442,WMS!$E$3:$G$1741,3,FALSE))</f>
        <v>KAS1811130401</v>
      </c>
      <c r="S442" s="17" t="str">
        <f>IF(R442="","",VLOOKUP(R442,CUSTOMS!$E$3:$N$1811,2,FALSE))</f>
        <v>4421999090</v>
      </c>
      <c r="T442" s="17" t="str">
        <f>IF(R442="","",VLOOKUP(R442,CUSTOMS!$E$3:$N$1811,3,FALSE))</f>
        <v>木盖</v>
      </c>
      <c r="U442" s="18">
        <f t="shared" si="81"/>
        <v>224</v>
      </c>
      <c r="V442" s="18" t="str">
        <f>IF(R442="","",VLOOKUP(R442,CUSTOMS!$E$3:$N$1811,5,FALSE))</f>
        <v>只</v>
      </c>
      <c r="W442" s="32">
        <f>IF(R442="","",VLOOKUP(R442,CUSTOMS!$E$3:$N$1811,6,FALSE))</f>
        <v>1</v>
      </c>
      <c r="X442" s="32">
        <f t="shared" si="82"/>
        <v>224</v>
      </c>
      <c r="Y442" s="18" t="str">
        <f>IF(R442="","",VLOOKUP(R442,CUSTOMS!$E$3:$N$1811,8,FALSE))</f>
        <v>港币</v>
      </c>
      <c r="Z442" s="18" t="str">
        <f>IF(R442="","",VLOOKUP(R442,CUSTOMS!$E$3:$N$1811,9,FALSE))</f>
        <v>中国</v>
      </c>
      <c r="AA442" s="18" t="str">
        <f>IF(R442="","",VLOOKUP(R442,CUSTOMS!$E$3:$N$1811,10,FALSE))</f>
        <v>印度尼西亚</v>
      </c>
      <c r="AB442" s="32">
        <f>IF(R442="","",VLOOKUP(G442,WMS!$E$3:$T$1741,15,FALSE))</f>
        <v>0.0925</v>
      </c>
      <c r="AC442" s="32">
        <f t="shared" si="83"/>
        <v>20.72</v>
      </c>
      <c r="AD442" s="32" t="str">
        <f>IF(S442="","",VLOOKUP(S442,海关监管条件!$A$1:$B$3000,2,FALSE))</f>
        <v>AB</v>
      </c>
    </row>
    <row r="443" spans="1:30">
      <c r="A443" s="2">
        <v>43703</v>
      </c>
      <c r="B443" s="2">
        <v>43707</v>
      </c>
      <c r="C443" s="2" t="s">
        <v>5054</v>
      </c>
      <c r="D443" s="35" t="s">
        <v>335</v>
      </c>
      <c r="E443" s="35" t="s">
        <v>3383</v>
      </c>
      <c r="F443" s="35" t="s">
        <v>3391</v>
      </c>
      <c r="G443" s="17" t="str">
        <f t="shared" si="77"/>
        <v>KG-KGT-1808-00016-00693/42617525B</v>
      </c>
      <c r="H443" s="18">
        <v>8</v>
      </c>
      <c r="I443" s="18">
        <f>IF(G443="","",VLOOKUP(G443,WMS!$E$3:$Q$1741,8,FALSE))</f>
        <v>6.5</v>
      </c>
      <c r="J443" s="18">
        <f>IF(G443="","",VLOOKUP(G443,WMS!$E$3:$Q$1741,13,FALSE))</f>
        <v>0.024</v>
      </c>
      <c r="K443" s="25" t="e">
        <f t="shared" si="78"/>
        <v>#DIV/0!</v>
      </c>
      <c r="M443" s="26">
        <v>224</v>
      </c>
      <c r="N443" s="27" t="str">
        <f>IF(G443="","",VLOOKUP(G443,WMS!$E$3:$U$1741,17,0))</f>
        <v>B82</v>
      </c>
      <c r="O443" s="28" t="str">
        <f t="shared" si="79"/>
        <v/>
      </c>
      <c r="P443" s="28" t="str">
        <f t="shared" si="80"/>
        <v/>
      </c>
      <c r="Q443" s="25" t="str">
        <f>IF(G443="","",VLOOKUP(G443,WMS!$E$3:$G$1741,2,FALSE))</f>
        <v>KAS18111304</v>
      </c>
      <c r="R443" s="25" t="str">
        <f>IF(G443="","",VLOOKUP(G443,WMS!$E$3:$G$1741,3,FALSE))</f>
        <v>KAS1811130402</v>
      </c>
      <c r="S443" s="17" t="str">
        <f>IF(R443="","",VLOOKUP(R443,CUSTOMS!$E$3:$N$1811,2,FALSE))</f>
        <v>6911101900</v>
      </c>
      <c r="T443" s="17" t="str">
        <f>IF(R443="","",VLOOKUP(R443,CUSTOMS!$E$3:$N$1811,3,FALSE))</f>
        <v>日用瓷:罐</v>
      </c>
      <c r="U443" s="18">
        <f t="shared" si="81"/>
        <v>224</v>
      </c>
      <c r="V443" s="18" t="str">
        <f>IF(R443="","",VLOOKUP(R443,CUSTOMS!$E$3:$N$1811,5,FALSE))</f>
        <v>只</v>
      </c>
      <c r="W443" s="32">
        <f>IF(R443="","",VLOOKUP(R443,CUSTOMS!$E$3:$N$1811,6,FALSE))</f>
        <v>1</v>
      </c>
      <c r="X443" s="32">
        <f t="shared" si="82"/>
        <v>224</v>
      </c>
      <c r="Y443" s="18" t="str">
        <f>IF(R443="","",VLOOKUP(R443,CUSTOMS!$E$3:$N$1811,8,FALSE))</f>
        <v>港币</v>
      </c>
      <c r="Z443" s="18" t="str">
        <f>IF(R443="","",VLOOKUP(R443,CUSTOMS!$E$3:$N$1811,9,FALSE))</f>
        <v>中国</v>
      </c>
      <c r="AA443" s="18" t="str">
        <f>IF(R443="","",VLOOKUP(R443,CUSTOMS!$E$3:$N$1811,10,FALSE))</f>
        <v>印度尼西亚</v>
      </c>
      <c r="AB443" s="32">
        <f>IF(R443="","",VLOOKUP(G443,WMS!$E$3:$T$1741,15,FALSE))</f>
        <v>0.6825</v>
      </c>
      <c r="AC443" s="32">
        <f t="shared" si="83"/>
        <v>152.88</v>
      </c>
      <c r="AD443" s="32" t="str">
        <f>IF(S443="","",VLOOKUP(S443,海关监管条件!$A$1:$B$3000,2,FALSE))</f>
        <v>A</v>
      </c>
    </row>
    <row r="444" spans="1:30">
      <c r="A444" s="2">
        <v>43716</v>
      </c>
      <c r="B444" s="2">
        <v>43717</v>
      </c>
      <c r="C444" s="2" t="s">
        <v>5055</v>
      </c>
      <c r="D444" s="3" t="s">
        <v>5004</v>
      </c>
      <c r="E444" s="3" t="s">
        <v>3283</v>
      </c>
      <c r="F444" s="3" t="s">
        <v>3285</v>
      </c>
      <c r="G444" s="17" t="str">
        <f t="shared" si="77"/>
        <v>KG-ARI-1808-00019-00394/42477808</v>
      </c>
      <c r="H444" s="18">
        <f>IF(G444="","",VLOOKUP(G444,WMS!$E$3:$Q$1741,7,FALSE))</f>
        <v>25</v>
      </c>
      <c r="I444" s="18">
        <f>IF(G444="","",VLOOKUP(G444,WMS!$E$3:$Q$1741,8,FALSE))</f>
        <v>1.7</v>
      </c>
      <c r="J444" s="18">
        <f>IF(G444="","",VLOOKUP(G444,WMS!$E$3:$Q$1741,13,FALSE))</f>
        <v>0.004</v>
      </c>
      <c r="K444" s="25" t="b">
        <f t="shared" si="78"/>
        <v>1</v>
      </c>
      <c r="L444" s="7">
        <v>3</v>
      </c>
      <c r="M444" s="26">
        <f>IF(G444="","",VLOOKUP(G444,WMS!$E$3:$U$1741,7,0)*L444)</f>
        <v>75</v>
      </c>
      <c r="N444" s="27" t="str">
        <f>IF(G444="","",VLOOKUP(G444,WMS!$E$3:$U$1741,17,0))</f>
        <v>A20-203</v>
      </c>
      <c r="O444" s="28">
        <f t="shared" si="79"/>
        <v>5.1</v>
      </c>
      <c r="P444" s="28">
        <f t="shared" si="80"/>
        <v>0.012</v>
      </c>
      <c r="Q444" s="25" t="str">
        <f>IF(G444="","",VLOOKUP(G444,WMS!$E$3:$G$1741,2,FALSE))</f>
        <v>KAS18081003</v>
      </c>
      <c r="R444" s="25" t="str">
        <f>IF(G444="","",VLOOKUP(G444,WMS!$E$3:$G$1741,3,FALSE))</f>
        <v>KAS18008100359</v>
      </c>
      <c r="S444" s="17" t="str">
        <f>IF(R444="","",VLOOKUP(R444,CUSTOMS!$E$3:$N$1811,2,FALSE))</f>
        <v>7006000090</v>
      </c>
      <c r="T444" s="17" t="str">
        <f>IF(R444="","",VLOOKUP(R444,CUSTOMS!$E$3:$N$1811,3,FALSE))</f>
        <v>钢化玻璃膜</v>
      </c>
      <c r="U444" s="18">
        <f t="shared" si="81"/>
        <v>75</v>
      </c>
      <c r="V444" s="18" t="str">
        <f>IF(R444="","",VLOOKUP(R444,CUSTOMS!$E$3:$N$1811,5,FALSE))</f>
        <v>个</v>
      </c>
      <c r="W444" s="32">
        <f>IF(R444="","",VLOOKUP(R444,CUSTOMS!$E$3:$N$1811,6,FALSE))</f>
        <v>0.6411</v>
      </c>
      <c r="X444" s="32">
        <f t="shared" si="82"/>
        <v>48.0825</v>
      </c>
      <c r="Y444" s="18" t="str">
        <f>IF(R444="","",VLOOKUP(R444,CUSTOMS!$E$3:$N$1811,8,FALSE))</f>
        <v>美元</v>
      </c>
      <c r="Z444" s="18" t="str">
        <f>IF(R444="","",VLOOKUP(R444,CUSTOMS!$E$3:$N$1811,9,FALSE))</f>
        <v>中国</v>
      </c>
      <c r="AA444" s="18" t="str">
        <f>IF(R444="","",VLOOKUP(R444,CUSTOMS!$E$3:$N$1811,10,FALSE))</f>
        <v>中国</v>
      </c>
      <c r="AB444" s="32">
        <f>IF(R444="","",VLOOKUP(G444,WMS!$E$3:$T$1741,15,FALSE))</f>
        <v>0.0593415789473684</v>
      </c>
      <c r="AC444" s="32">
        <f t="shared" si="83"/>
        <v>4.45061842105263</v>
      </c>
      <c r="AD444" s="32" t="str">
        <f>IF(S444="","",VLOOKUP(S444,海关监管条件!$A$1:$B$3000,2,FALSE))</f>
        <v>无</v>
      </c>
    </row>
    <row r="445" spans="1:30">
      <c r="A445" s="2">
        <v>43716</v>
      </c>
      <c r="B445" s="2">
        <v>43717</v>
      </c>
      <c r="C445" s="2" t="s">
        <v>5055</v>
      </c>
      <c r="D445" s="3" t="s">
        <v>5004</v>
      </c>
      <c r="E445" s="3" t="s">
        <v>3283</v>
      </c>
      <c r="F445" s="3" t="s">
        <v>3286</v>
      </c>
      <c r="G445" s="17" t="str">
        <f t="shared" si="77"/>
        <v>KG-ARI-1808-00019-00394/42477815</v>
      </c>
      <c r="H445" s="18">
        <f>IF(G445="","",VLOOKUP(G445,WMS!$E$3:$Q$1741,7,FALSE))</f>
        <v>25</v>
      </c>
      <c r="I445" s="18">
        <f>IF(G445="","",VLOOKUP(G445,WMS!$E$3:$Q$1741,8,FALSE))</f>
        <v>1.6</v>
      </c>
      <c r="J445" s="18">
        <f>IF(G445="","",VLOOKUP(G445,WMS!$E$3:$Q$1741,13,FALSE))</f>
        <v>0.004</v>
      </c>
      <c r="K445" s="25" t="b">
        <f t="shared" si="78"/>
        <v>1</v>
      </c>
      <c r="L445" s="7">
        <v>1</v>
      </c>
      <c r="M445" s="26">
        <f>IF(G445="","",VLOOKUP(G445,WMS!$E$3:$U$1741,7,0)*L445)</f>
        <v>25</v>
      </c>
      <c r="N445" s="27" t="str">
        <f>IF(G445="","",VLOOKUP(G445,WMS!$E$3:$U$1741,17,0))</f>
        <v>A20-203</v>
      </c>
      <c r="O445" s="28">
        <f t="shared" si="79"/>
        <v>1.6</v>
      </c>
      <c r="P445" s="28">
        <f t="shared" si="80"/>
        <v>0.004</v>
      </c>
      <c r="Q445" s="25" t="str">
        <f>IF(G445="","",VLOOKUP(G445,WMS!$E$3:$G$1741,2,FALSE))</f>
        <v>KAS18081003</v>
      </c>
      <c r="R445" s="25" t="str">
        <f>IF(G445="","",VLOOKUP(G445,WMS!$E$3:$G$1741,3,FALSE))</f>
        <v>KAS18008100359</v>
      </c>
      <c r="S445" s="17" t="str">
        <f>IF(R445="","",VLOOKUP(R445,CUSTOMS!$E$3:$N$1811,2,FALSE))</f>
        <v>7006000090</v>
      </c>
      <c r="T445" s="17" t="str">
        <f>IF(R445="","",VLOOKUP(R445,CUSTOMS!$E$3:$N$1811,3,FALSE))</f>
        <v>钢化玻璃膜</v>
      </c>
      <c r="U445" s="18">
        <f t="shared" si="81"/>
        <v>25</v>
      </c>
      <c r="V445" s="18" t="str">
        <f>IF(R445="","",VLOOKUP(R445,CUSTOMS!$E$3:$N$1811,5,FALSE))</f>
        <v>个</v>
      </c>
      <c r="W445" s="32">
        <f>IF(R445="","",VLOOKUP(R445,CUSTOMS!$E$3:$N$1811,6,FALSE))</f>
        <v>0.6411</v>
      </c>
      <c r="X445" s="32">
        <f t="shared" si="82"/>
        <v>16.0275</v>
      </c>
      <c r="Y445" s="18" t="str">
        <f>IF(R445="","",VLOOKUP(R445,CUSTOMS!$E$3:$N$1811,8,FALSE))</f>
        <v>美元</v>
      </c>
      <c r="Z445" s="18" t="str">
        <f>IF(R445="","",VLOOKUP(R445,CUSTOMS!$E$3:$N$1811,9,FALSE))</f>
        <v>中国</v>
      </c>
      <c r="AA445" s="18" t="str">
        <f>IF(R445="","",VLOOKUP(R445,CUSTOMS!$E$3:$N$1811,10,FALSE))</f>
        <v>中国</v>
      </c>
      <c r="AB445" s="32">
        <f>IF(R445="","",VLOOKUP(G445,WMS!$E$3:$T$1741,15,FALSE))</f>
        <v>0.05934</v>
      </c>
      <c r="AC445" s="32">
        <f t="shared" si="83"/>
        <v>1.4835</v>
      </c>
      <c r="AD445" s="32" t="str">
        <f>IF(S445="","",VLOOKUP(S445,海关监管条件!$A$1:$B$3000,2,FALSE))</f>
        <v>无</v>
      </c>
    </row>
    <row r="446" spans="1:30">
      <c r="A446" s="2">
        <v>43716</v>
      </c>
      <c r="B446" s="2">
        <v>43717</v>
      </c>
      <c r="C446" s="2" t="s">
        <v>5055</v>
      </c>
      <c r="D446" s="19" t="s">
        <v>705</v>
      </c>
      <c r="E446" s="19" t="s">
        <v>3688</v>
      </c>
      <c r="F446" s="19">
        <v>42348078</v>
      </c>
      <c r="G446" s="17" t="str">
        <f t="shared" si="77"/>
        <v>KG-ARI-1812-00048-01357/42348078</v>
      </c>
      <c r="H446" s="18">
        <f>IF(G446="","",VLOOKUP(G446,WMS!$E$3:$Q$1741,7,FALSE))</f>
        <v>6</v>
      </c>
      <c r="I446" s="18">
        <f>IF(G446="","",VLOOKUP(G446,WMS!$E$3:$Q$1741,8,FALSE))</f>
        <v>5.5</v>
      </c>
      <c r="J446" s="18">
        <f>IF(G446="","",VLOOKUP(G446,WMS!$E$3:$Q$1741,13,FALSE))</f>
        <v>0.029</v>
      </c>
      <c r="K446" s="25" t="b">
        <f t="shared" si="78"/>
        <v>1</v>
      </c>
      <c r="L446" s="7">
        <v>1</v>
      </c>
      <c r="M446" s="26">
        <f>IF(G446="","",VLOOKUP(G446,WMS!$E$3:$U$1741,7,0)*L446)</f>
        <v>6</v>
      </c>
      <c r="N446" s="27" t="str">
        <f>IF(G446="","",VLOOKUP(G446,WMS!$E$3:$U$1741,17,0))</f>
        <v>A40-303</v>
      </c>
      <c r="O446" s="28">
        <f t="shared" si="79"/>
        <v>5.5</v>
      </c>
      <c r="P446" s="28">
        <f t="shared" si="80"/>
        <v>0.029</v>
      </c>
      <c r="Q446" s="25" t="str">
        <f>IF(G446="","",VLOOKUP(G446,WMS!$E$3:$G$1741,2,FALSE))</f>
        <v>KAS19011001</v>
      </c>
      <c r="R446" s="25" t="str">
        <f>IF(G446="","",VLOOKUP(G446,WMS!$E$3:$G$1741,3,FALSE))</f>
        <v>KAS1901100106</v>
      </c>
      <c r="S446" s="17" t="str">
        <f>IF(R446="","",VLOOKUP(R446,CUSTOMS!$E$3:$N$1811,2,FALSE))</f>
        <v>7323990000</v>
      </c>
      <c r="T446" s="17" t="str">
        <f>IF(R446="","",VLOOKUP(R446,CUSTOMS!$E$3:$N$1811,3,FALSE))</f>
        <v>铁制厨房架</v>
      </c>
      <c r="U446" s="18">
        <f t="shared" si="81"/>
        <v>6</v>
      </c>
      <c r="V446" s="18" t="str">
        <f>IF(R446="","",VLOOKUP(R446,CUSTOMS!$E$3:$N$1811,5,FALSE))</f>
        <v>只</v>
      </c>
      <c r="W446" s="32">
        <f>IF(R446="","",VLOOKUP(R446,CUSTOMS!$E$3:$N$1811,6,FALSE))</f>
        <v>0.295</v>
      </c>
      <c r="X446" s="32">
        <f t="shared" si="82"/>
        <v>1.77</v>
      </c>
      <c r="Y446" s="18" t="str">
        <f>IF(R446="","",VLOOKUP(R446,CUSTOMS!$E$3:$N$1811,8,FALSE))</f>
        <v>美元</v>
      </c>
      <c r="Z446" s="18" t="str">
        <f>IF(R446="","",VLOOKUP(R446,CUSTOMS!$E$3:$N$1811,9,FALSE))</f>
        <v>中国</v>
      </c>
      <c r="AA446" s="18" t="str">
        <f>IF(R446="","",VLOOKUP(R446,CUSTOMS!$E$3:$N$1811,10,FALSE))</f>
        <v>美国</v>
      </c>
      <c r="AB446" s="32">
        <f>IF(R446="","",VLOOKUP(G446,WMS!$E$3:$T$1741,15,FALSE))</f>
        <v>0.73</v>
      </c>
      <c r="AC446" s="32">
        <f t="shared" si="83"/>
        <v>4.38</v>
      </c>
      <c r="AD446" s="32" t="str">
        <f>IF(S446="","",VLOOKUP(S446,海关监管条件!$A$1:$B$3000,2,FALSE))</f>
        <v>A</v>
      </c>
    </row>
    <row r="447" spans="1:30">
      <c r="A447" s="2">
        <v>43716</v>
      </c>
      <c r="B447" s="2">
        <v>43717</v>
      </c>
      <c r="C447" s="2" t="s">
        <v>5055</v>
      </c>
      <c r="D447" s="19" t="s">
        <v>864</v>
      </c>
      <c r="E447" s="19" t="s">
        <v>3787</v>
      </c>
      <c r="F447" s="19" t="s">
        <v>3788</v>
      </c>
      <c r="G447" s="17" t="str">
        <f t="shared" si="77"/>
        <v>KG-ARI-1903-00107-02476/19207735</v>
      </c>
      <c r="H447" s="18">
        <f>IF(G447="","",VLOOKUP(G447,WMS!$E$3:$Q$1741,7,FALSE))</f>
        <v>6</v>
      </c>
      <c r="I447" s="18">
        <f>IF(G447="","",VLOOKUP(G447,WMS!$E$3:$Q$1741,8,FALSE))</f>
        <v>12.8</v>
      </c>
      <c r="J447" s="18">
        <f>IF(G447="","",VLOOKUP(G447,WMS!$E$3:$Q$1741,13,FALSE))</f>
        <v>0.105</v>
      </c>
      <c r="K447" s="25" t="b">
        <f t="shared" si="78"/>
        <v>1</v>
      </c>
      <c r="L447" s="7">
        <v>2</v>
      </c>
      <c r="M447" s="26">
        <f>IF(G447="","",VLOOKUP(G447,WMS!$E$3:$U$1741,7,0)*L447)</f>
        <v>12</v>
      </c>
      <c r="N447" s="27" t="str">
        <f>IF(G447="","",VLOOKUP(G447,WMS!$E$3:$U$1741,17,0))</f>
        <v>A34-102</v>
      </c>
      <c r="O447" s="28">
        <f t="shared" si="79"/>
        <v>25.6</v>
      </c>
      <c r="P447" s="28">
        <f t="shared" si="80"/>
        <v>0.21</v>
      </c>
      <c r="Q447" s="25" t="str">
        <f>IF(G447="","",VLOOKUP(G447,WMS!$E$3:$G$1741,2,FALSE))</f>
        <v>KAS19031101</v>
      </c>
      <c r="R447" s="25" t="str">
        <f>IF(G447="","",VLOOKUP(G447,WMS!$E$3:$G$1741,3,FALSE))</f>
        <v>KAS1903110101</v>
      </c>
      <c r="S447" s="17" t="str">
        <f>IF(R447="","",VLOOKUP(R447,CUSTOMS!$E$3:$N$1811,2,FALSE))</f>
        <v>9403200000</v>
      </c>
      <c r="T447" s="17" t="str">
        <f>IF(R447="","",VLOOKUP(R447,CUSTOMS!$E$3:$N$1811,3,FALSE))</f>
        <v>铁制家用落地晒架</v>
      </c>
      <c r="U447" s="18">
        <f t="shared" si="81"/>
        <v>12</v>
      </c>
      <c r="V447" s="18" t="str">
        <f>IF(R447="","",VLOOKUP(R447,CUSTOMS!$E$3:$N$1811,5,FALSE))</f>
        <v>件</v>
      </c>
      <c r="W447" s="32">
        <f>IF(R447="","",VLOOKUP(R447,CUSTOMS!$E$3:$N$1811,6,FALSE))</f>
        <v>2.61</v>
      </c>
      <c r="X447" s="32">
        <f t="shared" si="82"/>
        <v>31.32</v>
      </c>
      <c r="Y447" s="18" t="str">
        <f>IF(R447="","",VLOOKUP(R447,CUSTOMS!$E$3:$N$1811,8,FALSE))</f>
        <v>美元</v>
      </c>
      <c r="Z447" s="18" t="str">
        <f>IF(R447="","",VLOOKUP(R447,CUSTOMS!$E$3:$N$1811,9,FALSE))</f>
        <v>中国</v>
      </c>
      <c r="AA447" s="18" t="str">
        <f>IF(R447="","",VLOOKUP(R447,CUSTOMS!$E$3:$N$1811,10,FALSE))</f>
        <v>美国</v>
      </c>
      <c r="AB447" s="32">
        <f>IF(R447="","",VLOOKUP(G447,WMS!$E$3:$T$1741,15,FALSE))</f>
        <v>1.85</v>
      </c>
      <c r="AC447" s="32">
        <f t="shared" si="83"/>
        <v>22.2</v>
      </c>
      <c r="AD447" s="32" t="str">
        <f>IF(S447="","",VLOOKUP(S447,海关监管条件!$A$1:$B$3000,2,FALSE))</f>
        <v>无 </v>
      </c>
    </row>
    <row r="448" spans="1:30">
      <c r="A448" s="2">
        <v>43716</v>
      </c>
      <c r="B448" s="2">
        <v>43717</v>
      </c>
      <c r="C448" s="2" t="s">
        <v>5055</v>
      </c>
      <c r="D448" s="3" t="s">
        <v>926</v>
      </c>
      <c r="E448" s="3" t="s">
        <v>3815</v>
      </c>
      <c r="F448" s="3" t="s">
        <v>3816</v>
      </c>
      <c r="G448" s="17" t="str">
        <f t="shared" si="77"/>
        <v>KG-ARI-1903-00107-02505/42504696</v>
      </c>
      <c r="H448" s="18">
        <f>IF(G448="","",VLOOKUP(G448,WMS!$E$3:$Q$1741,7,FALSE))</f>
        <v>6</v>
      </c>
      <c r="I448" s="18">
        <f>IF(G448="","",VLOOKUP(G448,WMS!$E$3:$Q$1741,8,FALSE))</f>
        <v>2.2</v>
      </c>
      <c r="J448" s="18">
        <f>IF(G448="","",VLOOKUP(G448,WMS!$E$3:$Q$1741,13,FALSE))</f>
        <v>0.022</v>
      </c>
      <c r="K448" s="25" t="b">
        <f t="shared" si="78"/>
        <v>1</v>
      </c>
      <c r="L448" s="7">
        <v>4</v>
      </c>
      <c r="M448" s="26">
        <f>IF(G448="","",VLOOKUP(G448,WMS!$E$3:$U$1741,7,0)*L448)</f>
        <v>24</v>
      </c>
      <c r="N448" s="27" t="str">
        <f>IF(G448="","",VLOOKUP(G448,WMS!$E$3:$U$1741,17,0))</f>
        <v>A26-304</v>
      </c>
      <c r="O448" s="28">
        <f t="shared" si="79"/>
        <v>8.8</v>
      </c>
      <c r="P448" s="28">
        <f t="shared" si="80"/>
        <v>0.088</v>
      </c>
      <c r="Q448" s="25" t="str">
        <f>IF(G448="","",VLOOKUP(G448,WMS!$E$3:$G$1741,2,FALSE))</f>
        <v>KAS19032005</v>
      </c>
      <c r="R448" s="25" t="str">
        <f>IF(G448="","",VLOOKUP(G448,WMS!$E$3:$G$1741,3,FALSE))</f>
        <v>KAS1903200506</v>
      </c>
      <c r="S448" s="17" t="str">
        <f>IF(R448="","",VLOOKUP(R448,CUSTOMS!$E$3:$N$1811,2,FALSE))</f>
        <v>3926909090</v>
      </c>
      <c r="T448" s="17" t="str">
        <f>IF(R448="","",VLOOKUP(R448,CUSTOMS!$E$3:$N$1811,3,FALSE))</f>
        <v>塑料猫砂盆</v>
      </c>
      <c r="U448" s="18">
        <f t="shared" si="81"/>
        <v>24</v>
      </c>
      <c r="V448" s="18" t="str">
        <f>IF(R448="","",VLOOKUP(R448,CUSTOMS!$E$3:$N$1811,5,FALSE))</f>
        <v>个</v>
      </c>
      <c r="W448" s="32">
        <f>IF(R448="","",VLOOKUP(R448,CUSTOMS!$E$3:$N$1811,6,FALSE))</f>
        <v>0.91</v>
      </c>
      <c r="X448" s="32">
        <f t="shared" si="82"/>
        <v>21.84</v>
      </c>
      <c r="Y448" s="18" t="str">
        <f>IF(R448="","",VLOOKUP(R448,CUSTOMS!$E$3:$N$1811,8,FALSE))</f>
        <v>美元</v>
      </c>
      <c r="Z448" s="18" t="str">
        <f>IF(R448="","",VLOOKUP(R448,CUSTOMS!$E$3:$N$1811,9,FALSE))</f>
        <v>中国</v>
      </c>
      <c r="AA448" s="18" t="str">
        <f>IF(R448="","",VLOOKUP(R448,CUSTOMS!$E$3:$N$1811,10,FALSE))</f>
        <v>美国</v>
      </c>
      <c r="AB448" s="32">
        <f>IF(R448="","",VLOOKUP(G448,WMS!$E$3:$T$1741,15,FALSE))</f>
        <v>0.283333333333333</v>
      </c>
      <c r="AC448" s="32">
        <f t="shared" si="83"/>
        <v>6.79999999999999</v>
      </c>
      <c r="AD448" s="32" t="str">
        <f>IF(S448="","",VLOOKUP(S448,海关监管条件!$A$1:$B$3000,2,FALSE))</f>
        <v>无</v>
      </c>
    </row>
    <row r="449" spans="1:30">
      <c r="A449" s="2">
        <v>43716</v>
      </c>
      <c r="B449" s="2">
        <v>43717</v>
      </c>
      <c r="C449" s="2" t="s">
        <v>5055</v>
      </c>
      <c r="D449" s="35" t="s">
        <v>1289</v>
      </c>
      <c r="E449" s="35" t="s">
        <v>3994</v>
      </c>
      <c r="F449" s="35" t="s">
        <v>3521</v>
      </c>
      <c r="G449" s="17" t="str">
        <f t="shared" si="77"/>
        <v>KG-ARI-1903-00107-02556/42561347A</v>
      </c>
      <c r="H449" s="18">
        <f>IF(G449="","",VLOOKUP(G449,WMS!$E$3:$Q$1741,7,FALSE))</f>
        <v>8</v>
      </c>
      <c r="I449" s="18">
        <f>IF(G449="","",VLOOKUP(G449,WMS!$E$3:$Q$1741,8,FALSE))</f>
        <v>6</v>
      </c>
      <c r="J449" s="18">
        <f>IF(G449="","",VLOOKUP(G449,WMS!$E$3:$Q$1741,13,FALSE))</f>
        <v>0.013</v>
      </c>
      <c r="K449" s="25" t="b">
        <f t="shared" si="78"/>
        <v>1</v>
      </c>
      <c r="L449" s="7">
        <v>4</v>
      </c>
      <c r="M449" s="26">
        <f>IF(G449="","",VLOOKUP(G449,WMS!$E$3:$U$1741,7,0)*L449)</f>
        <v>32</v>
      </c>
      <c r="N449" s="27" t="str">
        <f>IF(G449="","",VLOOKUP(G449,WMS!$E$3:$U$1741,17,0))</f>
        <v>A29-202</v>
      </c>
      <c r="O449" s="28">
        <f t="shared" si="79"/>
        <v>24</v>
      </c>
      <c r="P449" s="28">
        <f t="shared" si="80"/>
        <v>0.052</v>
      </c>
      <c r="Q449" s="25" t="str">
        <f>IF(G449="","",VLOOKUP(G449,WMS!$E$3:$G$1741,2,FALSE))</f>
        <v>KAS19070204</v>
      </c>
      <c r="R449" s="25" t="str">
        <f>IF(G449="","",VLOOKUP(G449,WMS!$E$3:$G$1741,3,FALSE))</f>
        <v>KAS1907020409</v>
      </c>
      <c r="S449" s="17" t="str">
        <f>IF(R449="","",VLOOKUP(R449,CUSTOMS!$E$3:$N$1811,2,FALSE))</f>
        <v>6911101900</v>
      </c>
      <c r="T449" s="17" t="str">
        <f>IF(R449="","",VLOOKUP(R449,CUSTOMS!$E$3:$N$1811,3,FALSE))</f>
        <v>日用瓷:盘</v>
      </c>
      <c r="U449" s="18">
        <f t="shared" si="81"/>
        <v>32</v>
      </c>
      <c r="V449" s="18" t="str">
        <f>IF(R449="","",VLOOKUP(R449,CUSTOMS!$E$3:$N$1811,5,FALSE))</f>
        <v>只</v>
      </c>
      <c r="W449" s="32">
        <f>IF(R449="","",VLOOKUP(R449,CUSTOMS!$E$3:$N$1811,6,FALSE))</f>
        <v>0.3</v>
      </c>
      <c r="X449" s="32">
        <f t="shared" si="82"/>
        <v>9.6</v>
      </c>
      <c r="Y449" s="18" t="str">
        <f>IF(R449="","",VLOOKUP(R449,CUSTOMS!$E$3:$N$1811,8,FALSE))</f>
        <v>美元</v>
      </c>
      <c r="Z449" s="18" t="str">
        <f>IF(R449="","",VLOOKUP(R449,CUSTOMS!$E$3:$N$1811,9,FALSE))</f>
        <v>中国</v>
      </c>
      <c r="AA449" s="18" t="str">
        <f>IF(R449="","",VLOOKUP(R449,CUSTOMS!$E$3:$N$1811,10,FALSE))</f>
        <v>美国</v>
      </c>
      <c r="AB449" s="32">
        <f>IF(R449="","",VLOOKUP(G449,WMS!$E$3:$T$1741,15,FALSE))</f>
        <v>0.5045</v>
      </c>
      <c r="AC449" s="32">
        <f t="shared" si="83"/>
        <v>16.144</v>
      </c>
      <c r="AD449" s="32" t="str">
        <f>IF(S449="","",VLOOKUP(S449,海关监管条件!$A$1:$B$3000,2,FALSE))</f>
        <v>A</v>
      </c>
    </row>
    <row r="450" spans="1:30">
      <c r="A450" s="2">
        <v>43716</v>
      </c>
      <c r="B450" s="2">
        <v>43717</v>
      </c>
      <c r="C450" s="2" t="s">
        <v>5055</v>
      </c>
      <c r="D450" s="35" t="s">
        <v>1289</v>
      </c>
      <c r="E450" s="35" t="s">
        <v>3994</v>
      </c>
      <c r="F450" s="35" t="s">
        <v>3625</v>
      </c>
      <c r="G450" s="17" t="str">
        <f t="shared" si="77"/>
        <v>KG-ARI-1903-00107-02556/42561347B</v>
      </c>
      <c r="H450" s="18">
        <v>8</v>
      </c>
      <c r="I450" s="18">
        <f>IF(G450="","",VLOOKUP(G450,WMS!$E$3:$Q$1741,8,FALSE))</f>
        <v>6</v>
      </c>
      <c r="J450" s="18">
        <f>IF(G450="","",VLOOKUP(G450,WMS!$E$3:$Q$1741,13,FALSE))</f>
        <v>0.013</v>
      </c>
      <c r="K450" s="25" t="e">
        <f t="shared" si="78"/>
        <v>#DIV/0!</v>
      </c>
      <c r="M450" s="26">
        <v>32</v>
      </c>
      <c r="N450" s="27" t="str">
        <f>IF(G450="","",VLOOKUP(G450,WMS!$E$3:$U$1741,17,0))</f>
        <v>A29-202</v>
      </c>
      <c r="O450" s="28" t="str">
        <f t="shared" si="79"/>
        <v/>
      </c>
      <c r="P450" s="28" t="str">
        <f t="shared" si="80"/>
        <v/>
      </c>
      <c r="Q450" s="25" t="str">
        <f>IF(G450="","",VLOOKUP(G450,WMS!$E$3:$G$1741,2,FALSE))</f>
        <v>KAS19070204</v>
      </c>
      <c r="R450" s="25" t="str">
        <f>IF(G450="","",VLOOKUP(G450,WMS!$E$3:$G$1741,3,FALSE))</f>
        <v>KAS1907020402</v>
      </c>
      <c r="S450" s="17" t="str">
        <f>IF(R450="","",VLOOKUP(R450,CUSTOMS!$E$3:$N$1811,2,FALSE))</f>
        <v>4421919090</v>
      </c>
      <c r="T450" s="17" t="str">
        <f>IF(R450="","",VLOOKUP(R450,CUSTOMS!$E$3:$N$1811,3,FALSE))</f>
        <v>竹座</v>
      </c>
      <c r="U450" s="18">
        <f t="shared" si="81"/>
        <v>32</v>
      </c>
      <c r="V450" s="18" t="str">
        <f>IF(R450="","",VLOOKUP(R450,CUSTOMS!$E$3:$N$1811,5,FALSE))</f>
        <v>只</v>
      </c>
      <c r="W450" s="32">
        <f>IF(R450="","",VLOOKUP(R450,CUSTOMS!$E$3:$N$1811,6,FALSE))</f>
        <v>0.12</v>
      </c>
      <c r="X450" s="32">
        <f t="shared" si="82"/>
        <v>3.84</v>
      </c>
      <c r="Y450" s="18" t="str">
        <f>IF(R450="","",VLOOKUP(R450,CUSTOMS!$E$3:$N$1811,8,FALSE))</f>
        <v>美元</v>
      </c>
      <c r="Z450" s="18" t="str">
        <f>IF(R450="","",VLOOKUP(R450,CUSTOMS!$E$3:$N$1811,9,FALSE))</f>
        <v>中国</v>
      </c>
      <c r="AA450" s="18" t="str">
        <f>IF(R450="","",VLOOKUP(R450,CUSTOMS!$E$3:$N$1811,10,FALSE))</f>
        <v>美国</v>
      </c>
      <c r="AB450" s="32">
        <f>IF(R450="","",VLOOKUP(G450,WMS!$E$3:$T$1741,15,FALSE))</f>
        <v>0.1205</v>
      </c>
      <c r="AC450" s="32">
        <f t="shared" si="83"/>
        <v>3.856</v>
      </c>
      <c r="AD450" s="32" t="str">
        <f>IF(S450="","",VLOOKUP(S450,海关监管条件!$A$1:$B$3000,2,FALSE))</f>
        <v>AB</v>
      </c>
    </row>
    <row r="451" spans="1:30">
      <c r="A451" s="2">
        <v>43716</v>
      </c>
      <c r="B451" s="2">
        <v>43717</v>
      </c>
      <c r="C451" s="2" t="s">
        <v>5055</v>
      </c>
      <c r="D451" s="3" t="s">
        <v>1255</v>
      </c>
      <c r="E451" s="3" t="s">
        <v>3994</v>
      </c>
      <c r="F451" s="3" t="s">
        <v>3995</v>
      </c>
      <c r="G451" s="17" t="str">
        <f t="shared" si="77"/>
        <v>KG-ARI-1903-00107-02556/42566328</v>
      </c>
      <c r="H451" s="18">
        <f>IF(G451="","",VLOOKUP(G451,WMS!$E$3:$Q$1741,7,FALSE))</f>
        <v>8</v>
      </c>
      <c r="I451" s="18">
        <f>IF(G451="","",VLOOKUP(G451,WMS!$E$3:$Q$1741,8,FALSE))</f>
        <v>4.4</v>
      </c>
      <c r="J451" s="18">
        <f>IF(G451="","",VLOOKUP(G451,WMS!$E$3:$Q$1741,13,FALSE))</f>
        <v>0.042</v>
      </c>
      <c r="K451" s="25" t="b">
        <f t="shared" si="78"/>
        <v>1</v>
      </c>
      <c r="L451" s="7">
        <v>2</v>
      </c>
      <c r="M451" s="26">
        <f>IF(G451="","",VLOOKUP(G451,WMS!$E$3:$U$1741,7,0)*L451)</f>
        <v>16</v>
      </c>
      <c r="N451" s="27" t="str">
        <f>IF(G451="","",VLOOKUP(G451,WMS!$E$3:$U$1741,17,0))</f>
        <v>B58</v>
      </c>
      <c r="O451" s="28">
        <f t="shared" si="79"/>
        <v>8.8</v>
      </c>
      <c r="P451" s="28">
        <f t="shared" si="80"/>
        <v>0.084</v>
      </c>
      <c r="Q451" s="25" t="str">
        <f>IF(G451="","",VLOOKUP(G451,WMS!$E$3:$G$1741,2,FALSE))</f>
        <v>KAS19061804</v>
      </c>
      <c r="R451" s="25" t="str">
        <f>IF(G451="","",VLOOKUP(G451,WMS!$E$3:$G$1741,3,FALSE))</f>
        <v>KAS1906180401</v>
      </c>
      <c r="S451" s="17" t="str">
        <f>IF(R451="","",VLOOKUP(R451,CUSTOMS!$E$3:$N$1811,2,FALSE))</f>
        <v>3921129000</v>
      </c>
      <c r="T451" s="17" t="str">
        <f>IF(R451="","",VLOOKUP(R451,CUSTOMS!$E$3:$N$1811,3,FALSE))</f>
        <v>防滑垫</v>
      </c>
      <c r="U451" s="18">
        <f t="shared" si="81"/>
        <v>7.2</v>
      </c>
      <c r="V451" s="18" t="str">
        <f>IF(R451="","",VLOOKUP(R451,CUSTOMS!$E$3:$N$1811,5,FALSE))</f>
        <v>千克</v>
      </c>
      <c r="W451" s="32">
        <f>IF(R451="","",VLOOKUP(R451,CUSTOMS!$E$3:$N$1811,6,FALSE))</f>
        <v>2.7333</v>
      </c>
      <c r="X451" s="32">
        <f t="shared" si="82"/>
        <v>19.67976</v>
      </c>
      <c r="Y451" s="18" t="str">
        <f>IF(R451="","",VLOOKUP(R451,CUSTOMS!$E$3:$N$1811,8,FALSE))</f>
        <v>美元</v>
      </c>
      <c r="Z451" s="18" t="str">
        <f>IF(R451="","",VLOOKUP(R451,CUSTOMS!$E$3:$N$1811,9,FALSE))</f>
        <v>中国</v>
      </c>
      <c r="AA451" s="18" t="str">
        <f>IF(R451="","",VLOOKUP(R451,CUSTOMS!$E$3:$N$1811,10,FALSE))</f>
        <v>美国</v>
      </c>
      <c r="AB451" s="32">
        <f>IF(R451="","",VLOOKUP(G451,WMS!$E$3:$T$1741,15,FALSE))</f>
        <v>0.45</v>
      </c>
      <c r="AC451" s="32">
        <f t="shared" si="83"/>
        <v>7.2</v>
      </c>
      <c r="AD451" s="32" t="str">
        <f>IF(S451="","",VLOOKUP(S451,海关监管条件!$A$1:$B$3000,2,FALSE))</f>
        <v>无</v>
      </c>
    </row>
    <row r="452" spans="1:30">
      <c r="A452" s="2">
        <v>43716</v>
      </c>
      <c r="B452" s="2">
        <v>43717</v>
      </c>
      <c r="C452" s="2" t="s">
        <v>5055</v>
      </c>
      <c r="D452" s="19" t="s">
        <v>1054</v>
      </c>
      <c r="E452" s="19" t="s">
        <v>3896</v>
      </c>
      <c r="F452" s="19">
        <v>42287643</v>
      </c>
      <c r="G452" s="17" t="str">
        <f t="shared" si="77"/>
        <v>KG-ARI-1904-00124-03303/42287643</v>
      </c>
      <c r="H452" s="18">
        <f>IF(G452="","",VLOOKUP(G452,WMS!$E$3:$Q$1741,7,FALSE))</f>
        <v>6</v>
      </c>
      <c r="I452" s="18">
        <f>IF(G452="","",VLOOKUP(G452,WMS!$E$3:$Q$1741,8,FALSE))</f>
        <v>1.82</v>
      </c>
      <c r="J452" s="18">
        <f>IF(G452="","",VLOOKUP(G452,WMS!$E$3:$Q$1741,13,FALSE))</f>
        <v>0.013</v>
      </c>
      <c r="K452" s="25" t="b">
        <f t="shared" si="78"/>
        <v>1</v>
      </c>
      <c r="L452" s="7">
        <v>1</v>
      </c>
      <c r="M452" s="26">
        <f>IF(G452="","",VLOOKUP(G452,WMS!$E$3:$U$1741,7,0)*L452)</f>
        <v>6</v>
      </c>
      <c r="N452" s="27" t="str">
        <f>IF(G452="","",VLOOKUP(G452,WMS!$E$3:$U$1741,17,0))</f>
        <v>A32-302</v>
      </c>
      <c r="O452" s="28">
        <f t="shared" si="79"/>
        <v>1.82</v>
      </c>
      <c r="P452" s="28">
        <f t="shared" si="80"/>
        <v>0.013</v>
      </c>
      <c r="Q452" s="25" t="str">
        <f>IF(G452="","",VLOOKUP(G452,WMS!$E$3:$G$1741,2,FALSE))</f>
        <v>KAS19042707</v>
      </c>
      <c r="R452" s="25" t="str">
        <f>IF(G452="","",VLOOKUP(G452,WMS!$E$3:$G$1741,3,FALSE))</f>
        <v>KAS1904270701</v>
      </c>
      <c r="S452" s="17" t="str">
        <f>IF(R452="","",VLOOKUP(R452,CUSTOMS!$E$3:$N$1811,2,FALSE))</f>
        <v>9405409000</v>
      </c>
      <c r="T452" s="17" t="str">
        <f>IF(R452="","",VLOOKUP(R452,CUSTOMS!$E$3:$N$1811,3,FALSE))</f>
        <v>装饰灯</v>
      </c>
      <c r="U452" s="18">
        <f t="shared" si="81"/>
        <v>6</v>
      </c>
      <c r="V452" s="18" t="str">
        <f>IF(R452="","",VLOOKUP(R452,CUSTOMS!$E$3:$N$1811,5,FALSE))</f>
        <v>套</v>
      </c>
      <c r="W452" s="32" t="str">
        <f>IF(R452="","",VLOOKUP(R452,CUSTOMS!$E$3:$N$1811,6,FALSE))</f>
        <v>1.95</v>
      </c>
      <c r="X452" s="32">
        <f t="shared" si="82"/>
        <v>11.7</v>
      </c>
      <c r="Y452" s="18" t="str">
        <f>IF(R452="","",VLOOKUP(R452,CUSTOMS!$E$3:$N$1811,8,FALSE))</f>
        <v>美元</v>
      </c>
      <c r="Z452" s="18" t="str">
        <f>IF(R452="","",VLOOKUP(R452,CUSTOMS!$E$3:$N$1811,9,FALSE))</f>
        <v>中国</v>
      </c>
      <c r="AA452" s="18" t="str">
        <f>IF(R452="","",VLOOKUP(R452,CUSTOMS!$E$3:$N$1811,10,FALSE))</f>
        <v>美国</v>
      </c>
      <c r="AB452" s="32">
        <f>IF(R452="","",VLOOKUP(G452,WMS!$E$3:$T$1741,15,FALSE))</f>
        <v>0.303333333333333</v>
      </c>
      <c r="AC452" s="32">
        <f t="shared" si="83"/>
        <v>1.82</v>
      </c>
      <c r="AD452" s="32" t="str">
        <f>IF(S452="","",VLOOKUP(S452,海关监管条件!$A$1:$B$3000,2,FALSE))</f>
        <v>无 </v>
      </c>
    </row>
    <row r="453" spans="1:30">
      <c r="A453" s="2">
        <v>43716</v>
      </c>
      <c r="B453" s="2">
        <v>43717</v>
      </c>
      <c r="C453" s="2" t="s">
        <v>5055</v>
      </c>
      <c r="D453" s="3" t="s">
        <v>1312</v>
      </c>
      <c r="E453" s="3" t="s">
        <v>4020</v>
      </c>
      <c r="F453" s="3" t="s">
        <v>4021</v>
      </c>
      <c r="G453" s="17" t="str">
        <f t="shared" si="77"/>
        <v>KG-ARI-1906-00171-03676/42709671</v>
      </c>
      <c r="H453" s="18">
        <f>IF(G453="","",VLOOKUP(G453,WMS!$E$3:$Q$1741,7,FALSE))</f>
        <v>12</v>
      </c>
      <c r="I453" s="18">
        <f>IF(G453="","",VLOOKUP(G453,WMS!$E$3:$Q$1741,8,FALSE))</f>
        <v>4.45</v>
      </c>
      <c r="J453" s="18">
        <f>IF(G453="","",VLOOKUP(G453,WMS!$E$3:$Q$1741,13,FALSE))</f>
        <v>0.014</v>
      </c>
      <c r="K453" s="25" t="b">
        <f t="shared" si="78"/>
        <v>1</v>
      </c>
      <c r="L453" s="7">
        <v>3</v>
      </c>
      <c r="M453" s="26">
        <f>IF(G453="","",VLOOKUP(G453,WMS!$E$3:$U$1741,7,0)*L453)</f>
        <v>36</v>
      </c>
      <c r="N453" s="27" t="str">
        <f>IF(G453="","",VLOOKUP(G453,WMS!$E$3:$U$1741,17,0))</f>
        <v>A32-103</v>
      </c>
      <c r="O453" s="28">
        <f t="shared" si="79"/>
        <v>13.35</v>
      </c>
      <c r="P453" s="28">
        <f t="shared" si="80"/>
        <v>0.042</v>
      </c>
      <c r="Q453" s="25" t="str">
        <f>IF(G453="","",VLOOKUP(G453,WMS!$E$3:$G$1741,2,FALSE))</f>
        <v>KAS19071004</v>
      </c>
      <c r="R453" s="25" t="str">
        <f>IF(G453="","",VLOOKUP(G453,WMS!$E$3:$G$1741,3,FALSE))</f>
        <v>KAS1907100401</v>
      </c>
      <c r="S453" s="17" t="str">
        <f>IF(R453="","",VLOOKUP(R453,CUSTOMS!$E$3:$N$1811,2,FALSE))</f>
        <v>6911101900</v>
      </c>
      <c r="T453" s="17" t="str">
        <f>IF(R453="","",VLOOKUP(R453,CUSTOMS!$E$3:$N$1811,3,FALSE))</f>
        <v>日用瓷: 杯</v>
      </c>
      <c r="U453" s="18">
        <f t="shared" si="81"/>
        <v>12.9</v>
      </c>
      <c r="V453" s="18" t="str">
        <f>IF(R453="","",VLOOKUP(R453,CUSTOMS!$E$3:$N$1811,5,FALSE))</f>
        <v>千克</v>
      </c>
      <c r="W453" s="32">
        <f>IF(R453="","",VLOOKUP(R453,CUSTOMS!$E$3:$N$1811,6,FALSE))</f>
        <v>1.34</v>
      </c>
      <c r="X453" s="32">
        <f t="shared" si="82"/>
        <v>17.286</v>
      </c>
      <c r="Y453" s="18" t="str">
        <f>IF(R453="","",VLOOKUP(R453,CUSTOMS!$E$3:$N$1811,8,FALSE))</f>
        <v>美元</v>
      </c>
      <c r="Z453" s="18" t="str">
        <f>IF(R453="","",VLOOKUP(R453,CUSTOMS!$E$3:$N$1811,9,FALSE))</f>
        <v>中国</v>
      </c>
      <c r="AA453" s="18" t="str">
        <f>IF(R453="","",VLOOKUP(R453,CUSTOMS!$E$3:$N$1811,10,FALSE))</f>
        <v>美国</v>
      </c>
      <c r="AB453" s="32">
        <f>IF(R453="","",VLOOKUP(G453,WMS!$E$3:$T$1741,15,FALSE))</f>
        <v>0.358333333333333</v>
      </c>
      <c r="AC453" s="32">
        <f t="shared" si="83"/>
        <v>12.9</v>
      </c>
      <c r="AD453" s="32" t="str">
        <f>IF(S453="","",VLOOKUP(S453,海关监管条件!$A$1:$B$3000,2,FALSE))</f>
        <v>A</v>
      </c>
    </row>
    <row r="454" spans="1:30">
      <c r="A454" s="2">
        <v>43716</v>
      </c>
      <c r="B454" s="2">
        <v>43717</v>
      </c>
      <c r="C454" s="2" t="s">
        <v>5055</v>
      </c>
      <c r="D454" s="35" t="s">
        <v>1437</v>
      </c>
      <c r="E454" s="35" t="s">
        <v>4067</v>
      </c>
      <c r="F454" s="35" t="s">
        <v>4068</v>
      </c>
      <c r="G454" s="17" t="str">
        <f t="shared" si="77"/>
        <v>KG-ARI-1906-00171-03870/42748045A</v>
      </c>
      <c r="H454" s="18">
        <f>IF(G454="","",VLOOKUP(G454,WMS!$E$3:$Q$1741,7,FALSE))</f>
        <v>8</v>
      </c>
      <c r="I454" s="18">
        <f>IF(G454="","",VLOOKUP(G454,WMS!$E$3:$Q$1741,8,FALSE))</f>
        <v>9.85</v>
      </c>
      <c r="J454" s="18">
        <f>IF(G454="","",VLOOKUP(G454,WMS!$E$3:$Q$1741,13,FALSE))</f>
        <v>0.033</v>
      </c>
      <c r="K454" s="25" t="b">
        <f t="shared" si="78"/>
        <v>1</v>
      </c>
      <c r="L454" s="7">
        <v>3</v>
      </c>
      <c r="M454" s="26">
        <f>IF(G454="","",VLOOKUP(G454,WMS!$E$3:$U$1741,7,0)*L454)</f>
        <v>24</v>
      </c>
      <c r="N454" s="27" t="str">
        <f>IF(G454="","",VLOOKUP(G454,WMS!$E$3:$U$1741,17,0))</f>
        <v>A27-203</v>
      </c>
      <c r="O454" s="28">
        <f t="shared" si="79"/>
        <v>29.55</v>
      </c>
      <c r="P454" s="28">
        <f t="shared" si="80"/>
        <v>0.099</v>
      </c>
      <c r="Q454" s="25" t="str">
        <f>IF(G454="","",VLOOKUP(G454,WMS!$E$3:$G$1741,2,FALSE))</f>
        <v>KAS19080605</v>
      </c>
      <c r="R454" s="25" t="str">
        <f>IF(G454="","",VLOOKUP(G454,WMS!$E$3:$G$1741,3,FALSE))</f>
        <v>KAS1908060503</v>
      </c>
      <c r="S454" s="17" t="str">
        <f>IF(R454="","",VLOOKUP(R454,CUSTOMS!$E$3:$N$1811,2,FALSE))</f>
        <v>6911101900</v>
      </c>
      <c r="T454" s="17" t="str">
        <f>IF(R454="","",VLOOKUP(R454,CUSTOMS!$E$3:$N$1811,3,FALSE))</f>
        <v>日用瓷:罐</v>
      </c>
      <c r="U454" s="18">
        <f t="shared" si="81"/>
        <v>24</v>
      </c>
      <c r="V454" s="18" t="str">
        <f>IF(R454="","",VLOOKUP(R454,CUSTOMS!$E$3:$N$1811,5,FALSE))</f>
        <v>只</v>
      </c>
      <c r="W454" s="32">
        <f>IF(R454="","",VLOOKUP(R454,CUSTOMS!$E$3:$N$1811,6,FALSE))</f>
        <v>1</v>
      </c>
      <c r="X454" s="32">
        <f t="shared" si="82"/>
        <v>24</v>
      </c>
      <c r="Y454" s="18" t="str">
        <f>IF(R454="","",VLOOKUP(R454,CUSTOMS!$E$3:$N$1811,8,FALSE))</f>
        <v>美元</v>
      </c>
      <c r="Z454" s="18" t="str">
        <f>IF(R454="","",VLOOKUP(R454,CUSTOMS!$E$3:$N$1811,9,FALSE))</f>
        <v>中国</v>
      </c>
      <c r="AA454" s="18" t="str">
        <f>IF(R454="","",VLOOKUP(R454,CUSTOMS!$E$3:$N$1811,10,FALSE))</f>
        <v>美国</v>
      </c>
      <c r="AB454" s="32">
        <f>IF(R454="","",VLOOKUP(G454,WMS!$E$3:$T$1741,15,FALSE))</f>
        <v>0.825</v>
      </c>
      <c r="AC454" s="32">
        <f t="shared" si="83"/>
        <v>19.8</v>
      </c>
      <c r="AD454" s="32" t="str">
        <f>IF(S454="","",VLOOKUP(S454,海关监管条件!$A$1:$B$3000,2,FALSE))</f>
        <v>A</v>
      </c>
    </row>
    <row r="455" spans="1:30">
      <c r="A455" s="2">
        <v>43716</v>
      </c>
      <c r="B455" s="2">
        <v>43717</v>
      </c>
      <c r="C455" s="2" t="s">
        <v>5055</v>
      </c>
      <c r="D455" s="35" t="s">
        <v>1437</v>
      </c>
      <c r="E455" s="35" t="s">
        <v>4067</v>
      </c>
      <c r="F455" s="35" t="s">
        <v>4070</v>
      </c>
      <c r="G455" s="17" t="str">
        <f t="shared" si="77"/>
        <v>KG-ARI-1906-00171-03870/42748045B</v>
      </c>
      <c r="H455" s="18">
        <v>8</v>
      </c>
      <c r="I455" s="18">
        <f>IF(G455="","",VLOOKUP(G455,WMS!$E$3:$Q$1741,8,FALSE))</f>
        <v>9.85</v>
      </c>
      <c r="J455" s="18">
        <f>IF(G455="","",VLOOKUP(G455,WMS!$E$3:$Q$1741,13,FALSE))</f>
        <v>0.033</v>
      </c>
      <c r="K455" s="25" t="e">
        <f t="shared" si="78"/>
        <v>#DIV/0!</v>
      </c>
      <c r="M455" s="26">
        <v>24</v>
      </c>
      <c r="N455" s="27" t="str">
        <f>IF(G455="","",VLOOKUP(G455,WMS!$E$3:$U$1741,17,0))</f>
        <v>A27-203</v>
      </c>
      <c r="O455" s="28" t="str">
        <f t="shared" si="79"/>
        <v/>
      </c>
      <c r="P455" s="28" t="str">
        <f t="shared" si="80"/>
        <v/>
      </c>
      <c r="Q455" s="25" t="str">
        <f>IF(G455="","",VLOOKUP(G455,WMS!$E$3:$G$1741,2,FALSE))</f>
        <v>KAS19080605</v>
      </c>
      <c r="R455" s="25" t="str">
        <f>IF(G455="","",VLOOKUP(G455,WMS!$E$3:$G$1741,3,FALSE))</f>
        <v>KAS1908060501</v>
      </c>
      <c r="S455" s="17" t="str">
        <f>IF(R455="","",VLOOKUP(R455,CUSTOMS!$E$3:$N$1811,2,FALSE))</f>
        <v>4421999090</v>
      </c>
      <c r="T455" s="17" t="str">
        <f>IF(R455="","",VLOOKUP(R455,CUSTOMS!$E$3:$N$1811,3,FALSE))</f>
        <v>木盖</v>
      </c>
      <c r="U455" s="18">
        <f t="shared" si="81"/>
        <v>24</v>
      </c>
      <c r="V455" s="18" t="str">
        <f>IF(R455="","",VLOOKUP(R455,CUSTOMS!$E$3:$N$1811,5,FALSE))</f>
        <v>只</v>
      </c>
      <c r="W455" s="32">
        <f>IF(R455="","",VLOOKUP(R455,CUSTOMS!$E$3:$N$1811,6,FALSE))</f>
        <v>0.13</v>
      </c>
      <c r="X455" s="32">
        <f t="shared" si="82"/>
        <v>3.12</v>
      </c>
      <c r="Y455" s="18" t="str">
        <f>IF(R455="","",VLOOKUP(R455,CUSTOMS!$E$3:$N$1811,8,FALSE))</f>
        <v>美元</v>
      </c>
      <c r="Z455" s="18" t="str">
        <f>IF(R455="","",VLOOKUP(R455,CUSTOMS!$E$3:$N$1811,9,FALSE))</f>
        <v>中国</v>
      </c>
      <c r="AA455" s="18" t="str">
        <f>IF(R455="","",VLOOKUP(R455,CUSTOMS!$E$3:$N$1811,10,FALSE))</f>
        <v>美国</v>
      </c>
      <c r="AB455" s="32">
        <f>IF(R455="","",VLOOKUP(G455,WMS!$E$3:$T$1741,15,FALSE))</f>
        <v>0.11</v>
      </c>
      <c r="AC455" s="32">
        <f t="shared" si="83"/>
        <v>2.64</v>
      </c>
      <c r="AD455" s="32" t="str">
        <f>IF(S455="","",VLOOKUP(S455,海关监管条件!$A$1:$B$3000,2,FALSE))</f>
        <v>AB</v>
      </c>
    </row>
    <row r="456" spans="1:30">
      <c r="A456" s="2">
        <v>43716</v>
      </c>
      <c r="B456" s="2">
        <v>43717</v>
      </c>
      <c r="C456" s="2" t="s">
        <v>5055</v>
      </c>
      <c r="D456" s="19" t="s">
        <v>335</v>
      </c>
      <c r="E456" s="19" t="s">
        <v>3383</v>
      </c>
      <c r="F456" s="19">
        <v>42447375</v>
      </c>
      <c r="G456" s="17" t="str">
        <f t="shared" si="77"/>
        <v>KG-KGT-1808-00016-00693/42447375</v>
      </c>
      <c r="H456" s="18">
        <f>IF(G456="","",VLOOKUP(G456,WMS!$E$3:$Q$1741,7,FALSE))</f>
        <v>6</v>
      </c>
      <c r="I456" s="18">
        <f>IF(G456="","",VLOOKUP(G456,WMS!$E$3:$Q$1741,8,FALSE))</f>
        <v>3.25</v>
      </c>
      <c r="J456" s="18">
        <f>IF(G456="","",VLOOKUP(G456,WMS!$E$3:$Q$1741,13,FALSE))</f>
        <v>0.018</v>
      </c>
      <c r="K456" s="25" t="b">
        <f t="shared" si="78"/>
        <v>1</v>
      </c>
      <c r="L456" s="7">
        <v>1</v>
      </c>
      <c r="M456" s="26">
        <f>IF(G456="","",VLOOKUP(G456,WMS!$E$3:$U$1741,7,0)*L456)</f>
        <v>6</v>
      </c>
      <c r="N456" s="27" t="str">
        <f>IF(G456="","",VLOOKUP(G456,WMS!$E$3:$U$1741,17,0))</f>
        <v>B82</v>
      </c>
      <c r="O456" s="28">
        <f t="shared" si="79"/>
        <v>3.25</v>
      </c>
      <c r="P456" s="28">
        <f t="shared" si="80"/>
        <v>0.018</v>
      </c>
      <c r="Q456" s="25" t="str">
        <f>IF(G456="","",VLOOKUP(G456,WMS!$E$3:$G$1741,2,FALSE))</f>
        <v>KAS18111304</v>
      </c>
      <c r="R456" s="25" t="str">
        <f>IF(G456="","",VLOOKUP(G456,WMS!$E$3:$G$1741,3,FALSE))</f>
        <v>KAS1811130404</v>
      </c>
      <c r="S456" s="17" t="str">
        <f>IF(R456="","",VLOOKUP(R456,CUSTOMS!$E$3:$N$1811,2,FALSE))</f>
        <v>6911101900</v>
      </c>
      <c r="T456" s="17" t="str">
        <f>IF(R456="","",VLOOKUP(R456,CUSTOMS!$E$3:$N$1811,3,FALSE))</f>
        <v>日用瓷:壶.罐</v>
      </c>
      <c r="U456" s="18">
        <f t="shared" si="81"/>
        <v>6</v>
      </c>
      <c r="V456" s="18" t="str">
        <f>IF(R456="","",VLOOKUP(R456,CUSTOMS!$E$3:$N$1811,5,FALSE))</f>
        <v>只</v>
      </c>
      <c r="W456" s="32">
        <f>IF(R456="","",VLOOKUP(R456,CUSTOMS!$E$3:$N$1811,6,FALSE))</f>
        <v>1</v>
      </c>
      <c r="X456" s="32">
        <f t="shared" si="82"/>
        <v>6</v>
      </c>
      <c r="Y456" s="18" t="str">
        <f>IF(R456="","",VLOOKUP(R456,CUSTOMS!$E$3:$N$1811,8,FALSE))</f>
        <v>港币</v>
      </c>
      <c r="Z456" s="18" t="str">
        <f>IF(R456="","",VLOOKUP(R456,CUSTOMS!$E$3:$N$1811,9,FALSE))</f>
        <v>中国</v>
      </c>
      <c r="AA456" s="18" t="str">
        <f>IF(R456="","",VLOOKUP(R456,CUSTOMS!$E$3:$N$1811,10,FALSE))</f>
        <v>印度尼西亚</v>
      </c>
      <c r="AB456" s="32">
        <f>IF(R456="","",VLOOKUP(G456,WMS!$E$3:$T$1741,15,FALSE))</f>
        <v>0.46</v>
      </c>
      <c r="AC456" s="32">
        <f t="shared" si="83"/>
        <v>2.76</v>
      </c>
      <c r="AD456" s="32" t="str">
        <f>IF(S456="","",VLOOKUP(S456,海关监管条件!$A$1:$B$3000,2,FALSE))</f>
        <v>A</v>
      </c>
    </row>
    <row r="457" spans="1:30">
      <c r="A457" s="2">
        <v>43716</v>
      </c>
      <c r="B457" s="2">
        <v>43717</v>
      </c>
      <c r="C457" s="2" t="s">
        <v>5055</v>
      </c>
      <c r="D457" s="19" t="s">
        <v>335</v>
      </c>
      <c r="E457" s="19" t="s">
        <v>3383</v>
      </c>
      <c r="F457" s="19">
        <v>42621690</v>
      </c>
      <c r="G457" s="17" t="str">
        <f t="shared" si="77"/>
        <v>KG-KGT-1808-00016-00693/42621690</v>
      </c>
      <c r="H457" s="18">
        <f>IF(G457="","",VLOOKUP(G457,WMS!$E$3:$Q$1741,7,FALSE))</f>
        <v>6</v>
      </c>
      <c r="I457" s="18">
        <f>IF(G457="","",VLOOKUP(G457,WMS!$E$3:$Q$1741,8,FALSE))</f>
        <v>8.6</v>
      </c>
      <c r="J457" s="18">
        <f>IF(G457="","",VLOOKUP(G457,WMS!$E$3:$Q$1741,13,FALSE))</f>
        <v>0.036</v>
      </c>
      <c r="K457" s="25" t="b">
        <f t="shared" si="78"/>
        <v>1</v>
      </c>
      <c r="L457" s="7">
        <v>7</v>
      </c>
      <c r="M457" s="26">
        <f>IF(G457="","",VLOOKUP(G457,WMS!$E$3:$U$1741,7,0)*L457)</f>
        <v>42</v>
      </c>
      <c r="N457" s="27" t="str">
        <f>IF(G457="","",VLOOKUP(G457,WMS!$E$3:$U$1741,17,0))</f>
        <v>B82</v>
      </c>
      <c r="O457" s="28">
        <f t="shared" si="79"/>
        <v>60.2</v>
      </c>
      <c r="P457" s="28">
        <f t="shared" si="80"/>
        <v>0.252</v>
      </c>
      <c r="Q457" s="25" t="str">
        <f>IF(G457="","",VLOOKUP(G457,WMS!$E$3:$G$1741,2,FALSE))</f>
        <v>KAS18111302</v>
      </c>
      <c r="R457" s="25" t="str">
        <f>IF(G457="","",VLOOKUP(G457,WMS!$E$3:$G$1741,3,FALSE))</f>
        <v>KAS1811130201</v>
      </c>
      <c r="S457" s="17" t="str">
        <f>IF(R457="","",VLOOKUP(R457,CUSTOMS!$E$3:$N$1811,2,FALSE))</f>
        <v>6913100000</v>
      </c>
      <c r="T457" s="17" t="str">
        <f>IF(R457="","",VLOOKUP(R457,CUSTOMS!$E$3:$N$1811,3,FALSE))</f>
        <v>陈设瓷:花盆.花瓶</v>
      </c>
      <c r="U457" s="18">
        <f t="shared" si="81"/>
        <v>42</v>
      </c>
      <c r="V457" s="18" t="str">
        <f>IF(R457="","",VLOOKUP(R457,CUSTOMS!$E$3:$N$1811,5,FALSE))</f>
        <v>只</v>
      </c>
      <c r="W457" s="32">
        <f>IF(R457="","",VLOOKUP(R457,CUSTOMS!$E$3:$N$1811,6,FALSE))</f>
        <v>1</v>
      </c>
      <c r="X457" s="32">
        <f t="shared" si="82"/>
        <v>42</v>
      </c>
      <c r="Y457" s="18" t="str">
        <f>IF(R457="","",VLOOKUP(R457,CUSTOMS!$E$3:$N$1811,8,FALSE))</f>
        <v>港币</v>
      </c>
      <c r="Z457" s="18" t="str">
        <f>IF(R457="","",VLOOKUP(R457,CUSTOMS!$E$3:$N$1811,9,FALSE))</f>
        <v>中国</v>
      </c>
      <c r="AA457" s="18" t="str">
        <f>IF(R457="","",VLOOKUP(R457,CUSTOMS!$E$3:$N$1811,10,FALSE))</f>
        <v>印度尼西亚</v>
      </c>
      <c r="AB457" s="32">
        <f>IF(R457="","",VLOOKUP(G457,WMS!$E$3:$T$1741,15,FALSE))</f>
        <v>1.1</v>
      </c>
      <c r="AC457" s="32">
        <f t="shared" si="83"/>
        <v>46.2</v>
      </c>
      <c r="AD457" s="32" t="str">
        <f>IF(S457="","",VLOOKUP(S457,海关监管条件!$A$1:$B$3000,2,FALSE))</f>
        <v>无</v>
      </c>
    </row>
    <row r="458" spans="1:30">
      <c r="A458" s="2">
        <v>43716</v>
      </c>
      <c r="B458" s="2">
        <v>43717</v>
      </c>
      <c r="C458" s="2" t="s">
        <v>5055</v>
      </c>
      <c r="D458" s="19" t="s">
        <v>335</v>
      </c>
      <c r="E458" s="19" t="s">
        <v>3382</v>
      </c>
      <c r="F458" s="19" t="s">
        <v>3394</v>
      </c>
      <c r="G458" s="17" t="str">
        <f t="shared" si="77"/>
        <v>KG-KGT-1808-00016-00695/42561385</v>
      </c>
      <c r="H458" s="18">
        <f>IF(G458="","",VLOOKUP(G458,WMS!$E$3:$Q$1741,7,FALSE))</f>
        <v>8</v>
      </c>
      <c r="I458" s="18">
        <f>IF(G458="","",VLOOKUP(G458,WMS!$E$3:$Q$1741,8,FALSE))</f>
        <v>8</v>
      </c>
      <c r="J458" s="18">
        <f>IF(G458="","",VLOOKUP(G458,WMS!$E$3:$Q$1741,13,FALSE))</f>
        <v>0.021</v>
      </c>
      <c r="K458" s="25" t="b">
        <f t="shared" si="78"/>
        <v>1</v>
      </c>
      <c r="L458" s="7">
        <v>4</v>
      </c>
      <c r="M458" s="26">
        <f>IF(G458="","",VLOOKUP(G458,WMS!$E$3:$U$1741,7,0)*L458)</f>
        <v>32</v>
      </c>
      <c r="N458" s="27" t="str">
        <f>IF(G458="","",VLOOKUP(G458,WMS!$E$3:$U$1741,17,0))</f>
        <v>B82</v>
      </c>
      <c r="O458" s="28">
        <f t="shared" si="79"/>
        <v>32</v>
      </c>
      <c r="P458" s="28">
        <f t="shared" si="80"/>
        <v>0.084</v>
      </c>
      <c r="Q458" s="25" t="str">
        <f>IF(G458="","",VLOOKUP(G458,WMS!$E$3:$G$1741,2,FALSE))</f>
        <v>KAS18111304</v>
      </c>
      <c r="R458" s="25" t="str">
        <f>IF(G458="","",VLOOKUP(G458,WMS!$E$3:$G$1741,3,FALSE))</f>
        <v>KAS1811130405</v>
      </c>
      <c r="S458" s="17" t="str">
        <f>IF(R458="","",VLOOKUP(R458,CUSTOMS!$E$3:$N$1811,2,FALSE))</f>
        <v>6911900000</v>
      </c>
      <c r="T458" s="17" t="str">
        <f>IF(R458="","",VLOOKUP(R458,CUSTOMS!$E$3:$N$1811,3,FALSE))</f>
        <v>盥洗用瓷器:口杯.乳液瓶.托盘</v>
      </c>
      <c r="U458" s="18">
        <f t="shared" si="81"/>
        <v>32</v>
      </c>
      <c r="V458" s="18" t="str">
        <f>IF(R458="","",VLOOKUP(R458,CUSTOMS!$E$3:$N$1811,5,FALSE))</f>
        <v>只</v>
      </c>
      <c r="W458" s="32">
        <f>IF(R458="","",VLOOKUP(R458,CUSTOMS!$E$3:$N$1811,6,FALSE))</f>
        <v>1</v>
      </c>
      <c r="X458" s="32">
        <f t="shared" si="82"/>
        <v>32</v>
      </c>
      <c r="Y458" s="18" t="str">
        <f>IF(R458="","",VLOOKUP(R458,CUSTOMS!$E$3:$N$1811,8,FALSE))</f>
        <v>港币</v>
      </c>
      <c r="Z458" s="18" t="str">
        <f>IF(R458="","",VLOOKUP(R458,CUSTOMS!$E$3:$N$1811,9,FALSE))</f>
        <v>中国</v>
      </c>
      <c r="AA458" s="18" t="str">
        <f>IF(R458="","",VLOOKUP(R458,CUSTOMS!$E$3:$N$1811,10,FALSE))</f>
        <v>印度尼西亚</v>
      </c>
      <c r="AB458" s="32">
        <f>IF(R458="","",VLOOKUP(G458,WMS!$E$3:$T$1741,15,FALSE))</f>
        <v>0.875</v>
      </c>
      <c r="AC458" s="32">
        <f t="shared" si="83"/>
        <v>28</v>
      </c>
      <c r="AD458" s="32" t="str">
        <f>IF(S458="","",VLOOKUP(S458,海关监管条件!$A$1:$B$3000,2,FALSE))</f>
        <v>无</v>
      </c>
    </row>
    <row r="459" spans="1:30">
      <c r="A459" s="2">
        <v>43718</v>
      </c>
      <c r="B459" s="2">
        <v>43724</v>
      </c>
      <c r="C459" s="2" t="s">
        <v>5056</v>
      </c>
      <c r="D459" s="19" t="s">
        <v>355</v>
      </c>
      <c r="E459" s="19" t="s">
        <v>3398</v>
      </c>
      <c r="F459" s="19">
        <v>42534921</v>
      </c>
      <c r="G459" s="17" t="str">
        <f t="shared" si="77"/>
        <v>KG-ARI-1808-00019-00372/42534921</v>
      </c>
      <c r="H459" s="18">
        <f>IF(G459="","",VLOOKUP(G459,WMS!$E$3:$Q$1741,7,FALSE))</f>
        <v>6</v>
      </c>
      <c r="I459" s="18">
        <f>IF(G459="","",VLOOKUP(G459,WMS!$E$3:$Q$1741,8,FALSE))</f>
        <v>6.95</v>
      </c>
      <c r="J459" s="18">
        <f>IF(G459="","",VLOOKUP(G459,WMS!$E$3:$Q$1741,13,FALSE))</f>
        <v>0.021</v>
      </c>
      <c r="K459" s="25" t="b">
        <f t="shared" si="78"/>
        <v>1</v>
      </c>
      <c r="L459" s="7">
        <v>3</v>
      </c>
      <c r="M459" s="26">
        <f>IF(G459="","",VLOOKUP(G459,WMS!$E$3:$U$1741,7,0)*L459)</f>
        <v>18</v>
      </c>
      <c r="N459" s="27" t="str">
        <f>IF(G459="","",VLOOKUP(G459,WMS!$E$3:$U$1741,17,0))</f>
        <v>A22-304</v>
      </c>
      <c r="O459" s="28">
        <f t="shared" si="79"/>
        <v>20.85</v>
      </c>
      <c r="P459" s="28">
        <f t="shared" si="80"/>
        <v>0.063</v>
      </c>
      <c r="Q459" s="25" t="str">
        <f>IF(G459="","",VLOOKUP(G459,WMS!$E$3:$G$1741,2,FALSE))</f>
        <v>KAS18111901</v>
      </c>
      <c r="R459" s="25" t="str">
        <f>IF(G459="","",VLOOKUP(G459,WMS!$E$3:$G$1741,3,FALSE))</f>
        <v>KAS1811190105</v>
      </c>
      <c r="S459" s="17" t="str">
        <f>IF(R459="","",VLOOKUP(R459,CUSTOMS!$E$3:$N$1811,2,FALSE))</f>
        <v>6911101900</v>
      </c>
      <c r="T459" s="17" t="str">
        <f>IF(R459="","",VLOOKUP(R459,CUSTOMS!$E$3:$N$1811,3,FALSE))</f>
        <v>日用瓷:盘.锅.壶</v>
      </c>
      <c r="U459" s="18">
        <f t="shared" si="81"/>
        <v>18</v>
      </c>
      <c r="V459" s="18" t="str">
        <f>IF(R459="","",VLOOKUP(R459,CUSTOMS!$E$3:$N$1811,5,FALSE))</f>
        <v>只</v>
      </c>
      <c r="W459" s="32">
        <f>IF(R459="","",VLOOKUP(R459,CUSTOMS!$E$3:$N$1811,6,FALSE))</f>
        <v>1</v>
      </c>
      <c r="X459" s="32">
        <f t="shared" si="82"/>
        <v>18</v>
      </c>
      <c r="Y459" s="18" t="str">
        <f>IF(R459="","",VLOOKUP(R459,CUSTOMS!$E$3:$N$1811,8,FALSE))</f>
        <v>港币</v>
      </c>
      <c r="Z459" s="18" t="str">
        <f>IF(R459="","",VLOOKUP(R459,CUSTOMS!$E$3:$N$1811,9,FALSE))</f>
        <v>中国</v>
      </c>
      <c r="AA459" s="18" t="str">
        <f>IF(R459="","",VLOOKUP(R459,CUSTOMS!$E$3:$N$1811,10,FALSE))</f>
        <v>美国</v>
      </c>
      <c r="AB459" s="32">
        <f>IF(R459="","",VLOOKUP(G459,WMS!$E$3:$T$1741,15,FALSE))</f>
        <v>1.11666666666667</v>
      </c>
      <c r="AC459" s="32">
        <f t="shared" si="83"/>
        <v>20.1000000000001</v>
      </c>
      <c r="AD459" s="32" t="str">
        <f>IF(S459="","",VLOOKUP(S459,海关监管条件!$A$1:$B$3000,2,FALSE))</f>
        <v>A</v>
      </c>
    </row>
    <row r="460" spans="1:30">
      <c r="A460" s="2">
        <v>43718</v>
      </c>
      <c r="B460" s="2">
        <v>43724</v>
      </c>
      <c r="C460" s="2" t="s">
        <v>5056</v>
      </c>
      <c r="D460" s="19" t="s">
        <v>187</v>
      </c>
      <c r="E460" s="19" t="s">
        <v>3283</v>
      </c>
      <c r="F460" s="19" t="s">
        <v>3286</v>
      </c>
      <c r="G460" s="17" t="str">
        <f t="shared" si="77"/>
        <v>KG-ARI-1808-00019-00394/42477815</v>
      </c>
      <c r="H460" s="18">
        <f>IF(G460="","",VLOOKUP(G460,WMS!$E$3:$Q$1741,7,FALSE))</f>
        <v>25</v>
      </c>
      <c r="I460" s="18">
        <f>IF(G460="","",VLOOKUP(G460,WMS!$E$3:$Q$1741,8,FALSE))</f>
        <v>1.6</v>
      </c>
      <c r="J460" s="18">
        <f>IF(G460="","",VLOOKUP(G460,WMS!$E$3:$Q$1741,13,FALSE))</f>
        <v>0.004</v>
      </c>
      <c r="K460" s="25" t="b">
        <f t="shared" si="78"/>
        <v>1</v>
      </c>
      <c r="L460" s="7">
        <v>1</v>
      </c>
      <c r="M460" s="26">
        <f>IF(G460="","",VLOOKUP(G460,WMS!$E$3:$U$1741,7,0)*L460)</f>
        <v>25</v>
      </c>
      <c r="N460" s="27" t="str">
        <f>IF(G460="","",VLOOKUP(G460,WMS!$E$3:$U$1741,17,0))</f>
        <v>A20-203</v>
      </c>
      <c r="O460" s="28">
        <f t="shared" si="79"/>
        <v>1.6</v>
      </c>
      <c r="P460" s="28">
        <f t="shared" si="80"/>
        <v>0.004</v>
      </c>
      <c r="Q460" s="25" t="str">
        <f>IF(G460="","",VLOOKUP(G460,WMS!$E$3:$G$1741,2,FALSE))</f>
        <v>KAS18081003</v>
      </c>
      <c r="R460" s="25" t="str">
        <f>IF(G460="","",VLOOKUP(G460,WMS!$E$3:$G$1741,3,FALSE))</f>
        <v>KAS18008100359</v>
      </c>
      <c r="S460" s="17" t="str">
        <f>IF(R460="","",VLOOKUP(R460,CUSTOMS!$E$3:$N$1811,2,FALSE))</f>
        <v>7006000090</v>
      </c>
      <c r="T460" s="17" t="str">
        <f>IF(R460="","",VLOOKUP(R460,CUSTOMS!$E$3:$N$1811,3,FALSE))</f>
        <v>钢化玻璃膜</v>
      </c>
      <c r="U460" s="18">
        <f t="shared" si="81"/>
        <v>25</v>
      </c>
      <c r="V460" s="18" t="str">
        <f>IF(R460="","",VLOOKUP(R460,CUSTOMS!$E$3:$N$1811,5,FALSE))</f>
        <v>个</v>
      </c>
      <c r="W460" s="32">
        <f>IF(R460="","",VLOOKUP(R460,CUSTOMS!$E$3:$N$1811,6,FALSE))</f>
        <v>0.6411</v>
      </c>
      <c r="X460" s="32">
        <f t="shared" si="82"/>
        <v>16.0275</v>
      </c>
      <c r="Y460" s="18" t="str">
        <f>IF(R460="","",VLOOKUP(R460,CUSTOMS!$E$3:$N$1811,8,FALSE))</f>
        <v>美元</v>
      </c>
      <c r="Z460" s="18" t="str">
        <f>IF(R460="","",VLOOKUP(R460,CUSTOMS!$E$3:$N$1811,9,FALSE))</f>
        <v>中国</v>
      </c>
      <c r="AA460" s="18" t="str">
        <f>IF(R460="","",VLOOKUP(R460,CUSTOMS!$E$3:$N$1811,10,FALSE))</f>
        <v>中国</v>
      </c>
      <c r="AB460" s="32">
        <f>IF(R460="","",VLOOKUP(G460,WMS!$E$3:$T$1741,15,FALSE))</f>
        <v>0.05934</v>
      </c>
      <c r="AC460" s="32">
        <f t="shared" si="83"/>
        <v>1.4835</v>
      </c>
      <c r="AD460" s="32" t="str">
        <f>IF(S460="","",VLOOKUP(S460,海关监管条件!$A$1:$B$3000,2,FALSE))</f>
        <v>无</v>
      </c>
    </row>
    <row r="461" spans="1:30">
      <c r="A461" s="2">
        <v>43718</v>
      </c>
      <c r="B461" s="2">
        <v>43724</v>
      </c>
      <c r="C461" s="2" t="s">
        <v>5056</v>
      </c>
      <c r="D461" s="3" t="s">
        <v>660</v>
      </c>
      <c r="E461" s="3" t="s">
        <v>3674</v>
      </c>
      <c r="F461" s="3" t="s">
        <v>5057</v>
      </c>
      <c r="G461" s="17" t="str">
        <f t="shared" si="77"/>
        <v>KG-ARI-1812-00048-00948/42626800</v>
      </c>
      <c r="H461" s="18">
        <f>IF(G461="","",VLOOKUP(G461,WMS!$E$3:$Q$1741,7,FALSE))</f>
        <v>8</v>
      </c>
      <c r="I461" s="18">
        <f>IF(G461="","",VLOOKUP(G461,WMS!$E$3:$Q$1741,8,FALSE))</f>
        <v>9.25</v>
      </c>
      <c r="J461" s="18">
        <f>IF(G461="","",VLOOKUP(G461,WMS!$E$3:$Q$1741,13,FALSE))</f>
        <v>0.117</v>
      </c>
      <c r="K461" s="25" t="b">
        <f t="shared" si="78"/>
        <v>1</v>
      </c>
      <c r="L461" s="7">
        <v>3</v>
      </c>
      <c r="M461" s="26">
        <f>IF(G461="","",VLOOKUP(G461,WMS!$E$3:$U$1741,7,0)*L461)</f>
        <v>24</v>
      </c>
      <c r="N461" s="27" t="str">
        <f>IF(G461="","",VLOOKUP(G461,WMS!$E$3:$U$1741,17,0))</f>
        <v>A403</v>
      </c>
      <c r="O461" s="28">
        <f t="shared" si="79"/>
        <v>27.75</v>
      </c>
      <c r="P461" s="28">
        <f t="shared" si="80"/>
        <v>0.351</v>
      </c>
      <c r="Q461" s="25" t="str">
        <f>IF(G461="","",VLOOKUP(G461,WMS!$E$3:$G$1741,2,FALSE))</f>
        <v>KAS19010702</v>
      </c>
      <c r="R461" s="25" t="str">
        <f>IF(G461="","",VLOOKUP(G461,WMS!$E$3:$G$1741,3,FALSE))</f>
        <v>KAS1901070201</v>
      </c>
      <c r="S461" s="17" t="str">
        <f>IF(R461="","",VLOOKUP(R461,CUSTOMS!$E$3:$N$1811,2,FALSE))</f>
        <v>3924900000</v>
      </c>
      <c r="T461" s="17" t="str">
        <f>IF(R461="","",VLOOKUP(R461,CUSTOMS!$E$3:$N$1811,3,FALSE))</f>
        <v>塑胶储物箱</v>
      </c>
      <c r="U461" s="18">
        <f t="shared" si="81"/>
        <v>27.9157894736842</v>
      </c>
      <c r="V461" s="18" t="str">
        <f>IF(R461="","",VLOOKUP(R461,CUSTOMS!$E$3:$N$1811,5,FALSE))</f>
        <v>千克</v>
      </c>
      <c r="W461" s="32">
        <f>IF(R461="","",VLOOKUP(R461,CUSTOMS!$E$3:$N$1811,6,FALSE))</f>
        <v>2</v>
      </c>
      <c r="X461" s="32">
        <f t="shared" si="82"/>
        <v>55.8315789473683</v>
      </c>
      <c r="Y461" s="18" t="str">
        <f>IF(R461="","",VLOOKUP(R461,CUSTOMS!$E$3:$N$1811,8,FALSE))</f>
        <v>美元</v>
      </c>
      <c r="Z461" s="18" t="str">
        <f>IF(R461="","",VLOOKUP(R461,CUSTOMS!$E$3:$N$1811,9,FALSE))</f>
        <v>中国</v>
      </c>
      <c r="AA461" s="18" t="str">
        <f>IF(R461="","",VLOOKUP(R461,CUSTOMS!$E$3:$N$1811,10,FALSE))</f>
        <v>美国</v>
      </c>
      <c r="AB461" s="32">
        <f>IF(R461="","",VLOOKUP(G461,WMS!$E$3:$T$1741,15,FALSE))</f>
        <v>1.16315789473684</v>
      </c>
      <c r="AC461" s="32">
        <f t="shared" si="83"/>
        <v>27.9157894736842</v>
      </c>
      <c r="AD461" s="32" t="str">
        <f>IF(S461="","",VLOOKUP(S461,海关监管条件!$A$1:$B$3000,2,FALSE))</f>
        <v>A </v>
      </c>
    </row>
    <row r="462" spans="1:30">
      <c r="A462" s="2">
        <v>43718</v>
      </c>
      <c r="B462" s="2">
        <v>43724</v>
      </c>
      <c r="C462" s="2" t="s">
        <v>5056</v>
      </c>
      <c r="D462" s="19" t="s">
        <v>715</v>
      </c>
      <c r="E462" s="19" t="s">
        <v>3692</v>
      </c>
      <c r="F462" s="19">
        <v>41168356</v>
      </c>
      <c r="G462" s="17" t="str">
        <f t="shared" si="77"/>
        <v>KG-ARI-1812-00048-00978/41168356</v>
      </c>
      <c r="H462" s="18">
        <f>IF(G462="","",VLOOKUP(G462,WMS!$E$3:$Q$1741,7,FALSE))</f>
        <v>24</v>
      </c>
      <c r="I462" s="18">
        <f>IF(G462="","",VLOOKUP(G462,WMS!$E$3:$Q$1741,8,FALSE))</f>
        <v>2.4</v>
      </c>
      <c r="J462" s="18">
        <f>IF(G462="","",VLOOKUP(G462,WMS!$E$3:$Q$1741,13,FALSE))</f>
        <v>0.017</v>
      </c>
      <c r="K462" s="25" t="b">
        <f t="shared" si="78"/>
        <v>1</v>
      </c>
      <c r="L462" s="7">
        <v>1</v>
      </c>
      <c r="M462" s="26">
        <f>IF(G462="","",VLOOKUP(G462,WMS!$E$3:$U$1741,7,0)*L462)</f>
        <v>24</v>
      </c>
      <c r="N462" s="27" t="str">
        <f>IF(G462="","",VLOOKUP(G462,WMS!$E$3:$U$1741,17,0))</f>
        <v>A06-202</v>
      </c>
      <c r="O462" s="28">
        <f t="shared" si="79"/>
        <v>2.4</v>
      </c>
      <c r="P462" s="28">
        <f t="shared" si="80"/>
        <v>0.017</v>
      </c>
      <c r="Q462" s="25" t="str">
        <f>IF(G462="","",VLOOKUP(G462,WMS!$E$3:$G$1741,2,FALSE))</f>
        <v>KAS19011002</v>
      </c>
      <c r="R462" s="25" t="str">
        <f>IF(G462="","",VLOOKUP(G462,WMS!$E$3:$G$1741,3,FALSE))</f>
        <v>KAS1901100215</v>
      </c>
      <c r="S462" s="17" t="str">
        <f>IF(R462="","",VLOOKUP(R462,CUSTOMS!$E$3:$N$1811,2,FALSE))</f>
        <v>3924100000</v>
      </c>
      <c r="T462" s="17" t="str">
        <f>IF(R462="","",VLOOKUP(R462,CUSTOMS!$E$3:$N$1811,3,FALSE))</f>
        <v>塑料食物夹</v>
      </c>
      <c r="U462" s="18">
        <f t="shared" si="81"/>
        <v>24</v>
      </c>
      <c r="V462" s="18" t="str">
        <f>IF(R462="","",VLOOKUP(R462,CUSTOMS!$E$3:$N$1811,5,FALSE))</f>
        <v>个</v>
      </c>
      <c r="W462" s="32">
        <f>IF(R462="","",VLOOKUP(R462,CUSTOMS!$E$3:$N$1811,6,FALSE))</f>
        <v>0.5</v>
      </c>
      <c r="X462" s="32">
        <f t="shared" si="82"/>
        <v>12</v>
      </c>
      <c r="Y462" s="18" t="str">
        <f>IF(R462="","",VLOOKUP(R462,CUSTOMS!$E$3:$N$1811,8,FALSE))</f>
        <v>美元</v>
      </c>
      <c r="Z462" s="18" t="str">
        <f>IF(R462="","",VLOOKUP(R462,CUSTOMS!$E$3:$N$1811,9,FALSE))</f>
        <v>中国</v>
      </c>
      <c r="AA462" s="18" t="str">
        <f>IF(R462="","",VLOOKUP(R462,CUSTOMS!$E$3:$N$1811,10,FALSE))</f>
        <v>美国</v>
      </c>
      <c r="AB462" s="32">
        <f>IF(R462="","",VLOOKUP(G462,WMS!$E$3:$T$1741,15,FALSE))</f>
        <v>0.0833333333333333</v>
      </c>
      <c r="AC462" s="32">
        <f t="shared" si="83"/>
        <v>2</v>
      </c>
      <c r="AD462" s="32" t="str">
        <f>IF(S462="","",VLOOKUP(S462,海关监管条件!$A$1:$B$3000,2,FALSE))</f>
        <v>A </v>
      </c>
    </row>
    <row r="463" spans="1:30">
      <c r="A463" s="2">
        <v>43718</v>
      </c>
      <c r="B463" s="2">
        <v>43724</v>
      </c>
      <c r="C463" s="2" t="s">
        <v>5056</v>
      </c>
      <c r="D463" s="19" t="s">
        <v>776</v>
      </c>
      <c r="E463" s="19" t="s">
        <v>3735</v>
      </c>
      <c r="F463" s="19">
        <v>41904558</v>
      </c>
      <c r="G463" s="17" t="str">
        <f t="shared" si="77"/>
        <v>KG-ARI-1812-00048-00996/41904558</v>
      </c>
      <c r="H463" s="18">
        <f>IF(G463="","",VLOOKUP(G463,WMS!$E$3:$Q$1741,7,FALSE))</f>
        <v>6</v>
      </c>
      <c r="I463" s="18">
        <f>IF(G463="","",VLOOKUP(G463,WMS!$E$3:$Q$1741,8,FALSE))</f>
        <v>7.1</v>
      </c>
      <c r="J463" s="18">
        <f>IF(G463="","",VLOOKUP(G463,WMS!$E$3:$Q$1741,13,FALSE))</f>
        <v>0.027</v>
      </c>
      <c r="K463" s="25" t="b">
        <f t="shared" si="78"/>
        <v>1</v>
      </c>
      <c r="L463" s="7">
        <v>2</v>
      </c>
      <c r="M463" s="26">
        <f>IF(G463="","",VLOOKUP(G463,WMS!$E$3:$U$1741,7,0)*L463)</f>
        <v>12</v>
      </c>
      <c r="N463" s="27" t="str">
        <f>IF(G463="","",VLOOKUP(G463,WMS!$E$3:$U$1741,17,0))</f>
        <v>A25-202</v>
      </c>
      <c r="O463" s="28">
        <f t="shared" si="79"/>
        <v>14.2</v>
      </c>
      <c r="P463" s="28">
        <f t="shared" si="80"/>
        <v>0.054</v>
      </c>
      <c r="Q463" s="25" t="str">
        <f>IF(G463="","",VLOOKUP(G463,WMS!$E$3:$G$1741,2,FALSE))</f>
        <v>KAS19011806</v>
      </c>
      <c r="R463" s="25" t="str">
        <f>IF(G463="","",VLOOKUP(G463,WMS!$E$3:$G$1741,3,FALSE))</f>
        <v>KAS1901180601</v>
      </c>
      <c r="S463" s="17" t="str">
        <f>IF(R463="","",VLOOKUP(R463,CUSTOMS!$E$3:$N$1811,2,FALSE))</f>
        <v>8215200000</v>
      </c>
      <c r="T463" s="17" t="str">
        <f>IF(R463="","",VLOOKUP(R463,CUSTOMS!$E$3:$N$1811,3,FALSE))</f>
        <v>餐厨用具</v>
      </c>
      <c r="U463" s="18">
        <f t="shared" si="81"/>
        <v>12</v>
      </c>
      <c r="V463" s="18" t="str">
        <f>IF(R463="","",VLOOKUP(R463,CUSTOMS!$E$3:$N$1811,5,FALSE))</f>
        <v>套</v>
      </c>
      <c r="W463" s="32">
        <f>IF(R463="","",VLOOKUP(R463,CUSTOMS!$E$3:$N$1811,6,FALSE))</f>
        <v>0.43</v>
      </c>
      <c r="X463" s="32">
        <f t="shared" si="82"/>
        <v>5.16</v>
      </c>
      <c r="Y463" s="18" t="str">
        <f>IF(R463="","",VLOOKUP(R463,CUSTOMS!$E$3:$N$1811,8,FALSE))</f>
        <v>美元</v>
      </c>
      <c r="Z463" s="18" t="str">
        <f>IF(R463="","",VLOOKUP(R463,CUSTOMS!$E$3:$N$1811,9,FALSE))</f>
        <v>中国</v>
      </c>
      <c r="AA463" s="18" t="str">
        <f>IF(R463="","",VLOOKUP(R463,CUSTOMS!$E$3:$N$1811,10,FALSE))</f>
        <v>美国</v>
      </c>
      <c r="AB463" s="32">
        <f>IF(R463="","",VLOOKUP(G463,WMS!$E$3:$T$1741,15,FALSE))</f>
        <v>1.09166666666667</v>
      </c>
      <c r="AC463" s="32">
        <f t="shared" si="83"/>
        <v>13.1</v>
      </c>
      <c r="AD463" s="32" t="str">
        <f>IF(S463="","",VLOOKUP(S463,海关监管条件!$A$1:$B$3000,2,FALSE))</f>
        <v>A </v>
      </c>
    </row>
    <row r="464" spans="1:30">
      <c r="A464" s="2">
        <v>43718</v>
      </c>
      <c r="B464" s="2">
        <v>43724</v>
      </c>
      <c r="C464" s="2" t="s">
        <v>5056</v>
      </c>
      <c r="D464" s="3" t="s">
        <v>569</v>
      </c>
      <c r="E464" s="3" t="s">
        <v>3630</v>
      </c>
      <c r="F464" s="3" t="s">
        <v>3633</v>
      </c>
      <c r="G464" s="17" t="str">
        <f t="shared" si="77"/>
        <v>KG-ARI-1812-00048-01308/42382478</v>
      </c>
      <c r="H464" s="18">
        <f>IF(G464="","",VLOOKUP(G464,WMS!$E$3:$Q$1741,7,FALSE))</f>
        <v>12</v>
      </c>
      <c r="I464" s="18">
        <f>IF(G464="","",VLOOKUP(G464,WMS!$E$3:$Q$1741,8,FALSE))</f>
        <v>0.95</v>
      </c>
      <c r="J464" s="18">
        <f>IF(G464="","",VLOOKUP(G464,WMS!$E$3:$Q$1741,13,FALSE))</f>
        <v>0.005</v>
      </c>
      <c r="K464" s="25" t="b">
        <f t="shared" si="78"/>
        <v>1</v>
      </c>
      <c r="L464" s="7">
        <v>2</v>
      </c>
      <c r="M464" s="26">
        <f>IF(G464="","",VLOOKUP(G464,WMS!$E$3:$U$1741,7,0)*L464)</f>
        <v>24</v>
      </c>
      <c r="N464" s="27" t="str">
        <f>IF(G464="","",VLOOKUP(G464,WMS!$E$3:$U$1741,17,0))</f>
        <v>A22-304</v>
      </c>
      <c r="O464" s="28">
        <f t="shared" si="79"/>
        <v>1.9</v>
      </c>
      <c r="P464" s="28">
        <f t="shared" si="80"/>
        <v>0.01</v>
      </c>
      <c r="Q464" s="25" t="str">
        <f>IF(G464="","",VLOOKUP(G464,WMS!$E$3:$G$1741,2,FALSE))</f>
        <v>KAS18121301</v>
      </c>
      <c r="R464" s="25" t="str">
        <f>IF(G464="","",VLOOKUP(G464,WMS!$E$3:$G$1741,3,FALSE))</f>
        <v>KAS1812130101</v>
      </c>
      <c r="S464" s="17" t="str">
        <f>IF(R464="","",VLOOKUP(R464,CUSTOMS!$E$3:$N$1811,2,FALSE))</f>
        <v>3406000090</v>
      </c>
      <c r="T464" s="17" t="str">
        <f>IF(R464="","",VLOOKUP(R464,CUSTOMS!$E$3:$N$1811,3,FALSE))</f>
        <v>蜡烛</v>
      </c>
      <c r="U464" s="18">
        <f t="shared" si="81"/>
        <v>1.64</v>
      </c>
      <c r="V464" s="18" t="str">
        <f>IF(R464="","",VLOOKUP(R464,CUSTOMS!$E$3:$N$1811,5,FALSE))</f>
        <v>千克</v>
      </c>
      <c r="W464" s="32">
        <f>IF(R464="","",VLOOKUP(R464,CUSTOMS!$E$3:$N$1811,6,FALSE))</f>
        <v>5</v>
      </c>
      <c r="X464" s="32">
        <f t="shared" si="82"/>
        <v>8.2</v>
      </c>
      <c r="Y464" s="18" t="str">
        <f>IF(R464="","",VLOOKUP(R464,CUSTOMS!$E$3:$N$1811,8,FALSE))</f>
        <v>美元</v>
      </c>
      <c r="Z464" s="18" t="str">
        <f>IF(R464="","",VLOOKUP(R464,CUSTOMS!$E$3:$N$1811,9,FALSE))</f>
        <v>中国</v>
      </c>
      <c r="AA464" s="18" t="str">
        <f>IF(R464="","",VLOOKUP(R464,CUSTOMS!$E$3:$N$1811,10,FALSE))</f>
        <v>美国</v>
      </c>
      <c r="AB464" s="32">
        <f>IF(R464="","",VLOOKUP(G464,WMS!$E$3:$T$1741,15,FALSE))</f>
        <v>0.0683333333333333</v>
      </c>
      <c r="AC464" s="32">
        <f t="shared" si="83"/>
        <v>1.64</v>
      </c>
      <c r="AD464" s="32" t="str">
        <f>IF(S464="","",VLOOKUP(S464,海关监管条件!$A$1:$B$3000,2,FALSE))</f>
        <v>无 </v>
      </c>
    </row>
    <row r="465" spans="1:30">
      <c r="A465" s="2">
        <v>43718</v>
      </c>
      <c r="B465" s="2">
        <v>43724</v>
      </c>
      <c r="C465" s="2" t="s">
        <v>5056</v>
      </c>
      <c r="D465" s="3" t="s">
        <v>907</v>
      </c>
      <c r="E465" s="3" t="s">
        <v>3808</v>
      </c>
      <c r="F465" s="3" t="s">
        <v>4991</v>
      </c>
      <c r="G465" s="17" t="str">
        <f t="shared" si="77"/>
        <v>KG-ARI-1903-00107-02384/42626787</v>
      </c>
      <c r="H465" s="18">
        <f>IF(G465="","",VLOOKUP(G465,WMS!$E$3:$Q$1741,7,FALSE))</f>
        <v>12</v>
      </c>
      <c r="I465" s="18">
        <f>IF(G465="","",VLOOKUP(G465,WMS!$E$3:$Q$1741,8,FALSE))</f>
        <v>8.6</v>
      </c>
      <c r="J465" s="18">
        <f>IF(G465="","",VLOOKUP(G465,WMS!$E$3:$Q$1741,13,FALSE))</f>
        <v>0.09</v>
      </c>
      <c r="K465" s="25" t="b">
        <f t="shared" si="78"/>
        <v>1</v>
      </c>
      <c r="L465" s="7">
        <v>1</v>
      </c>
      <c r="M465" s="26">
        <f>IF(G465="","",VLOOKUP(G465,WMS!$E$3:$U$1741,7,0)*L465)</f>
        <v>12</v>
      </c>
      <c r="N465" s="27" t="str">
        <f>IF(G465="","",VLOOKUP(G465,WMS!$E$3:$U$1741,17,0))</f>
        <v>A44-302</v>
      </c>
      <c r="O465" s="28">
        <f t="shared" si="79"/>
        <v>8.6</v>
      </c>
      <c r="P465" s="28">
        <f t="shared" si="80"/>
        <v>0.09</v>
      </c>
      <c r="Q465" s="25" t="str">
        <f>IF(G465="","",VLOOKUP(G465,WMS!$E$3:$G$1741,2,FALSE))</f>
        <v>KAS19031802</v>
      </c>
      <c r="R465" s="25" t="str">
        <f>IF(G465="","",VLOOKUP(G465,WMS!$E$3:$G$1741,3,FALSE))</f>
        <v>KAS1903180205</v>
      </c>
      <c r="S465" s="17" t="str">
        <f>IF(R465="","",VLOOKUP(R465,CUSTOMS!$E$3:$N$1811,2,FALSE))</f>
        <v>3924900000</v>
      </c>
      <c r="T465" s="17" t="str">
        <f>IF(R465="","",VLOOKUP(R465,CUSTOMS!$E$3:$N$1811,3,FALSE))</f>
        <v>塑胶储物箱/C</v>
      </c>
      <c r="U465" s="18">
        <f t="shared" si="81"/>
        <v>8.2</v>
      </c>
      <c r="V465" s="18" t="str">
        <f>IF(R465="","",VLOOKUP(R465,CUSTOMS!$E$3:$N$1811,5,FALSE))</f>
        <v>千克</v>
      </c>
      <c r="W465" s="32">
        <f>IF(R465="","",VLOOKUP(R465,CUSTOMS!$E$3:$N$1811,6,FALSE))</f>
        <v>2</v>
      </c>
      <c r="X465" s="32">
        <f t="shared" si="82"/>
        <v>16.4</v>
      </c>
      <c r="Y465" s="18" t="str">
        <f>IF(R465="","",VLOOKUP(R465,CUSTOMS!$E$3:$N$1811,8,FALSE))</f>
        <v>美元</v>
      </c>
      <c r="Z465" s="18" t="str">
        <f>IF(R465="","",VLOOKUP(R465,CUSTOMS!$E$3:$N$1811,9,FALSE))</f>
        <v>中国</v>
      </c>
      <c r="AA465" s="18" t="str">
        <f>IF(R465="","",VLOOKUP(R465,CUSTOMS!$E$3:$N$1811,10,FALSE))</f>
        <v>美国</v>
      </c>
      <c r="AB465" s="32">
        <f>IF(R465="","",VLOOKUP(G465,WMS!$E$3:$T$1741,15,FALSE))</f>
        <v>0.683333333333333</v>
      </c>
      <c r="AC465" s="32">
        <f t="shared" si="83"/>
        <v>8.2</v>
      </c>
      <c r="AD465" s="32" t="str">
        <f>IF(S465="","",VLOOKUP(S465,海关监管条件!$A$1:$B$3000,2,FALSE))</f>
        <v>A </v>
      </c>
    </row>
    <row r="466" spans="1:30">
      <c r="A466" s="2">
        <v>43718</v>
      </c>
      <c r="B466" s="2">
        <v>43724</v>
      </c>
      <c r="C466" s="2" t="s">
        <v>5056</v>
      </c>
      <c r="D466" s="19" t="s">
        <v>864</v>
      </c>
      <c r="E466" s="19" t="s">
        <v>3787</v>
      </c>
      <c r="F466" s="19" t="s">
        <v>3788</v>
      </c>
      <c r="G466" s="17" t="str">
        <f t="shared" si="77"/>
        <v>KG-ARI-1903-00107-02476/19207735</v>
      </c>
      <c r="H466" s="18">
        <f>IF(G466="","",VLOOKUP(G466,WMS!$E$3:$Q$1741,7,FALSE))</f>
        <v>6</v>
      </c>
      <c r="I466" s="18">
        <f>IF(G466="","",VLOOKUP(G466,WMS!$E$3:$Q$1741,8,FALSE))</f>
        <v>12.8</v>
      </c>
      <c r="J466" s="18">
        <f>IF(G466="","",VLOOKUP(G466,WMS!$E$3:$Q$1741,13,FALSE))</f>
        <v>0.105</v>
      </c>
      <c r="K466" s="25" t="b">
        <f t="shared" si="78"/>
        <v>1</v>
      </c>
      <c r="L466" s="7">
        <v>3</v>
      </c>
      <c r="M466" s="26">
        <f>IF(G466="","",VLOOKUP(G466,WMS!$E$3:$U$1741,7,0)*L466)</f>
        <v>18</v>
      </c>
      <c r="N466" s="27" t="str">
        <f>IF(G466="","",VLOOKUP(G466,WMS!$E$3:$U$1741,17,0))</f>
        <v>A34-102</v>
      </c>
      <c r="O466" s="28">
        <f t="shared" si="79"/>
        <v>38.4</v>
      </c>
      <c r="P466" s="28">
        <f t="shared" si="80"/>
        <v>0.315</v>
      </c>
      <c r="Q466" s="25" t="str">
        <f>IF(G466="","",VLOOKUP(G466,WMS!$E$3:$G$1741,2,FALSE))</f>
        <v>KAS19031101</v>
      </c>
      <c r="R466" s="25" t="str">
        <f>IF(G466="","",VLOOKUP(G466,WMS!$E$3:$G$1741,3,FALSE))</f>
        <v>KAS1903110101</v>
      </c>
      <c r="S466" s="17" t="str">
        <f>IF(R466="","",VLOOKUP(R466,CUSTOMS!$E$3:$N$1811,2,FALSE))</f>
        <v>9403200000</v>
      </c>
      <c r="T466" s="17" t="str">
        <f>IF(R466="","",VLOOKUP(R466,CUSTOMS!$E$3:$N$1811,3,FALSE))</f>
        <v>铁制家用落地晒架</v>
      </c>
      <c r="U466" s="18">
        <f t="shared" si="81"/>
        <v>18</v>
      </c>
      <c r="V466" s="18" t="str">
        <f>IF(R466="","",VLOOKUP(R466,CUSTOMS!$E$3:$N$1811,5,FALSE))</f>
        <v>件</v>
      </c>
      <c r="W466" s="32">
        <f>IF(R466="","",VLOOKUP(R466,CUSTOMS!$E$3:$N$1811,6,FALSE))</f>
        <v>2.61</v>
      </c>
      <c r="X466" s="32">
        <f t="shared" si="82"/>
        <v>46.98</v>
      </c>
      <c r="Y466" s="18" t="str">
        <f>IF(R466="","",VLOOKUP(R466,CUSTOMS!$E$3:$N$1811,8,FALSE))</f>
        <v>美元</v>
      </c>
      <c r="Z466" s="18" t="str">
        <f>IF(R466="","",VLOOKUP(R466,CUSTOMS!$E$3:$N$1811,9,FALSE))</f>
        <v>中国</v>
      </c>
      <c r="AA466" s="18" t="str">
        <f>IF(R466="","",VLOOKUP(R466,CUSTOMS!$E$3:$N$1811,10,FALSE))</f>
        <v>美国</v>
      </c>
      <c r="AB466" s="32">
        <f>IF(R466="","",VLOOKUP(G466,WMS!$E$3:$T$1741,15,FALSE))</f>
        <v>1.85</v>
      </c>
      <c r="AC466" s="32">
        <f t="shared" si="83"/>
        <v>33.3</v>
      </c>
      <c r="AD466" s="32" t="str">
        <f>IF(S466="","",VLOOKUP(S466,海关监管条件!$A$1:$B$3000,2,FALSE))</f>
        <v>无 </v>
      </c>
    </row>
    <row r="467" spans="1:30">
      <c r="A467" s="2">
        <v>43718</v>
      </c>
      <c r="B467" s="2">
        <v>43724</v>
      </c>
      <c r="C467" s="2" t="s">
        <v>5056</v>
      </c>
      <c r="D467" s="19" t="s">
        <v>926</v>
      </c>
      <c r="E467" s="19" t="s">
        <v>3815</v>
      </c>
      <c r="F467" s="19" t="s">
        <v>3816</v>
      </c>
      <c r="G467" s="17" t="str">
        <f t="shared" si="77"/>
        <v>KG-ARI-1903-00107-02505/42504696</v>
      </c>
      <c r="H467" s="18">
        <f>IF(G467="","",VLOOKUP(G467,WMS!$E$3:$Q$1741,7,FALSE))</f>
        <v>6</v>
      </c>
      <c r="I467" s="18">
        <f>IF(G467="","",VLOOKUP(G467,WMS!$E$3:$Q$1741,8,FALSE))</f>
        <v>2.2</v>
      </c>
      <c r="J467" s="18">
        <f>IF(G467="","",VLOOKUP(G467,WMS!$E$3:$Q$1741,13,FALSE))</f>
        <v>0.022</v>
      </c>
      <c r="K467" s="25" t="b">
        <f t="shared" si="78"/>
        <v>1</v>
      </c>
      <c r="L467" s="7">
        <v>4</v>
      </c>
      <c r="M467" s="26">
        <f>IF(G467="","",VLOOKUP(G467,WMS!$E$3:$U$1741,7,0)*L467)</f>
        <v>24</v>
      </c>
      <c r="N467" s="27" t="str">
        <f>IF(G467="","",VLOOKUP(G467,WMS!$E$3:$U$1741,17,0))</f>
        <v>A26-304</v>
      </c>
      <c r="O467" s="28">
        <f t="shared" si="79"/>
        <v>8.8</v>
      </c>
      <c r="P467" s="28">
        <f t="shared" si="80"/>
        <v>0.088</v>
      </c>
      <c r="Q467" s="25" t="str">
        <f>IF(G467="","",VLOOKUP(G467,WMS!$E$3:$G$1741,2,FALSE))</f>
        <v>KAS19032005</v>
      </c>
      <c r="R467" s="25" t="str">
        <f>IF(G467="","",VLOOKUP(G467,WMS!$E$3:$G$1741,3,FALSE))</f>
        <v>KAS1903200506</v>
      </c>
      <c r="S467" s="17" t="str">
        <f>IF(R467="","",VLOOKUP(R467,CUSTOMS!$E$3:$N$1811,2,FALSE))</f>
        <v>3926909090</v>
      </c>
      <c r="T467" s="17" t="str">
        <f>IF(R467="","",VLOOKUP(R467,CUSTOMS!$E$3:$N$1811,3,FALSE))</f>
        <v>塑料猫砂盆</v>
      </c>
      <c r="U467" s="18">
        <f t="shared" si="81"/>
        <v>24</v>
      </c>
      <c r="V467" s="18" t="str">
        <f>IF(R467="","",VLOOKUP(R467,CUSTOMS!$E$3:$N$1811,5,FALSE))</f>
        <v>个</v>
      </c>
      <c r="W467" s="32">
        <f>IF(R467="","",VLOOKUP(R467,CUSTOMS!$E$3:$N$1811,6,FALSE))</f>
        <v>0.91</v>
      </c>
      <c r="X467" s="32">
        <f t="shared" si="82"/>
        <v>21.84</v>
      </c>
      <c r="Y467" s="18" t="str">
        <f>IF(R467="","",VLOOKUP(R467,CUSTOMS!$E$3:$N$1811,8,FALSE))</f>
        <v>美元</v>
      </c>
      <c r="Z467" s="18" t="str">
        <f>IF(R467="","",VLOOKUP(R467,CUSTOMS!$E$3:$N$1811,9,FALSE))</f>
        <v>中国</v>
      </c>
      <c r="AA467" s="18" t="str">
        <f>IF(R467="","",VLOOKUP(R467,CUSTOMS!$E$3:$N$1811,10,FALSE))</f>
        <v>美国</v>
      </c>
      <c r="AB467" s="32">
        <f>IF(R467="","",VLOOKUP(G467,WMS!$E$3:$T$1741,15,FALSE))</f>
        <v>0.283333333333333</v>
      </c>
      <c r="AC467" s="32">
        <f t="shared" si="83"/>
        <v>6.79999999999999</v>
      </c>
      <c r="AD467" s="32" t="str">
        <f>IF(S467="","",VLOOKUP(S467,海关监管条件!$A$1:$B$3000,2,FALSE))</f>
        <v>无</v>
      </c>
    </row>
    <row r="468" spans="1:30">
      <c r="A468" s="2">
        <v>43718</v>
      </c>
      <c r="B468" s="2">
        <v>43724</v>
      </c>
      <c r="C468" s="2" t="s">
        <v>5056</v>
      </c>
      <c r="D468" s="35" t="s">
        <v>1289</v>
      </c>
      <c r="E468" s="35" t="s">
        <v>3994</v>
      </c>
      <c r="F468" s="35" t="s">
        <v>3521</v>
      </c>
      <c r="G468" s="17" t="str">
        <f t="shared" si="77"/>
        <v>KG-ARI-1903-00107-02556/42561347A</v>
      </c>
      <c r="H468" s="18">
        <f>IF(G468="","",VLOOKUP(G468,WMS!$E$3:$Q$1741,7,FALSE))</f>
        <v>8</v>
      </c>
      <c r="I468" s="18">
        <f>IF(G468="","",VLOOKUP(G468,WMS!$E$3:$Q$1741,8,FALSE))</f>
        <v>6</v>
      </c>
      <c r="J468" s="18">
        <f>IF(G468="","",VLOOKUP(G468,WMS!$E$3:$Q$1741,13,FALSE))</f>
        <v>0.013</v>
      </c>
      <c r="K468" s="25" t="b">
        <f t="shared" si="78"/>
        <v>1</v>
      </c>
      <c r="L468" s="7">
        <v>4</v>
      </c>
      <c r="M468" s="26">
        <f>IF(G468="","",VLOOKUP(G468,WMS!$E$3:$U$1741,7,0)*L468)</f>
        <v>32</v>
      </c>
      <c r="N468" s="27" t="str">
        <f>IF(G468="","",VLOOKUP(G468,WMS!$E$3:$U$1741,17,0))</f>
        <v>A29-202</v>
      </c>
      <c r="O468" s="28">
        <f t="shared" si="79"/>
        <v>24</v>
      </c>
      <c r="P468" s="28">
        <f t="shared" si="80"/>
        <v>0.052</v>
      </c>
      <c r="Q468" s="25" t="str">
        <f>IF(G468="","",VLOOKUP(G468,WMS!$E$3:$G$1741,2,FALSE))</f>
        <v>KAS19070204</v>
      </c>
      <c r="R468" s="25" t="str">
        <f>IF(G468="","",VLOOKUP(G468,WMS!$E$3:$G$1741,3,FALSE))</f>
        <v>KAS1907020409</v>
      </c>
      <c r="S468" s="17" t="str">
        <f>IF(R468="","",VLOOKUP(R468,CUSTOMS!$E$3:$N$1811,2,FALSE))</f>
        <v>6911101900</v>
      </c>
      <c r="T468" s="17" t="str">
        <f>IF(R468="","",VLOOKUP(R468,CUSTOMS!$E$3:$N$1811,3,FALSE))</f>
        <v>日用瓷:盘</v>
      </c>
      <c r="U468" s="18">
        <f t="shared" si="81"/>
        <v>32</v>
      </c>
      <c r="V468" s="18" t="str">
        <f>IF(R468="","",VLOOKUP(R468,CUSTOMS!$E$3:$N$1811,5,FALSE))</f>
        <v>只</v>
      </c>
      <c r="W468" s="32">
        <f>IF(R468="","",VLOOKUP(R468,CUSTOMS!$E$3:$N$1811,6,FALSE))</f>
        <v>0.3</v>
      </c>
      <c r="X468" s="32">
        <f t="shared" si="82"/>
        <v>9.6</v>
      </c>
      <c r="Y468" s="18" t="str">
        <f>IF(R468="","",VLOOKUP(R468,CUSTOMS!$E$3:$N$1811,8,FALSE))</f>
        <v>美元</v>
      </c>
      <c r="Z468" s="18" t="str">
        <f>IF(R468="","",VLOOKUP(R468,CUSTOMS!$E$3:$N$1811,9,FALSE))</f>
        <v>中国</v>
      </c>
      <c r="AA468" s="18" t="str">
        <f>IF(R468="","",VLOOKUP(R468,CUSTOMS!$E$3:$N$1811,10,FALSE))</f>
        <v>美国</v>
      </c>
      <c r="AB468" s="32">
        <f>IF(R468="","",VLOOKUP(G468,WMS!$E$3:$T$1741,15,FALSE))</f>
        <v>0.5045</v>
      </c>
      <c r="AC468" s="32">
        <f t="shared" si="83"/>
        <v>16.144</v>
      </c>
      <c r="AD468" s="32" t="str">
        <f>IF(S468="","",VLOOKUP(S468,海关监管条件!$A$1:$B$3000,2,FALSE))</f>
        <v>A</v>
      </c>
    </row>
    <row r="469" spans="1:30">
      <c r="A469" s="2">
        <v>43718</v>
      </c>
      <c r="B469" s="2">
        <v>43724</v>
      </c>
      <c r="C469" s="2" t="s">
        <v>5056</v>
      </c>
      <c r="D469" s="35" t="s">
        <v>1289</v>
      </c>
      <c r="E469" s="35" t="s">
        <v>3994</v>
      </c>
      <c r="F469" s="35" t="s">
        <v>3625</v>
      </c>
      <c r="G469" s="17" t="str">
        <f t="shared" si="77"/>
        <v>KG-ARI-1903-00107-02556/42561347B</v>
      </c>
      <c r="H469" s="18">
        <v>8</v>
      </c>
      <c r="I469" s="18">
        <f>IF(G469="","",VLOOKUP(G469,WMS!$E$3:$Q$1741,8,FALSE))</f>
        <v>6</v>
      </c>
      <c r="J469" s="18">
        <f>IF(G469="","",VLOOKUP(G469,WMS!$E$3:$Q$1741,13,FALSE))</f>
        <v>0.013</v>
      </c>
      <c r="K469" s="25" t="e">
        <f t="shared" si="78"/>
        <v>#DIV/0!</v>
      </c>
      <c r="M469" s="26">
        <v>32</v>
      </c>
      <c r="N469" s="27" t="str">
        <f>IF(G469="","",VLOOKUP(G469,WMS!$E$3:$U$1741,17,0))</f>
        <v>A29-202</v>
      </c>
      <c r="O469" s="28" t="str">
        <f t="shared" si="79"/>
        <v/>
      </c>
      <c r="P469" s="28" t="str">
        <f t="shared" si="80"/>
        <v/>
      </c>
      <c r="Q469" s="25" t="str">
        <f>IF(G469="","",VLOOKUP(G469,WMS!$E$3:$G$1741,2,FALSE))</f>
        <v>KAS19070204</v>
      </c>
      <c r="R469" s="25" t="str">
        <f>IF(G469="","",VLOOKUP(G469,WMS!$E$3:$G$1741,3,FALSE))</f>
        <v>KAS1907020402</v>
      </c>
      <c r="S469" s="17" t="str">
        <f>IF(R469="","",VLOOKUP(R469,CUSTOMS!$E$3:$N$1811,2,FALSE))</f>
        <v>4421919090</v>
      </c>
      <c r="T469" s="17" t="str">
        <f>IF(R469="","",VLOOKUP(R469,CUSTOMS!$E$3:$N$1811,3,FALSE))</f>
        <v>竹座</v>
      </c>
      <c r="U469" s="18">
        <f t="shared" si="81"/>
        <v>32</v>
      </c>
      <c r="V469" s="18" t="str">
        <f>IF(R469="","",VLOOKUP(R469,CUSTOMS!$E$3:$N$1811,5,FALSE))</f>
        <v>只</v>
      </c>
      <c r="W469" s="32">
        <f>IF(R469="","",VLOOKUP(R469,CUSTOMS!$E$3:$N$1811,6,FALSE))</f>
        <v>0.12</v>
      </c>
      <c r="X469" s="32">
        <f t="shared" si="82"/>
        <v>3.84</v>
      </c>
      <c r="Y469" s="18" t="str">
        <f>IF(R469="","",VLOOKUP(R469,CUSTOMS!$E$3:$N$1811,8,FALSE))</f>
        <v>美元</v>
      </c>
      <c r="Z469" s="18" t="str">
        <f>IF(R469="","",VLOOKUP(R469,CUSTOMS!$E$3:$N$1811,9,FALSE))</f>
        <v>中国</v>
      </c>
      <c r="AA469" s="18" t="str">
        <f>IF(R469="","",VLOOKUP(R469,CUSTOMS!$E$3:$N$1811,10,FALSE))</f>
        <v>美国</v>
      </c>
      <c r="AB469" s="32">
        <f>IF(R469="","",VLOOKUP(G469,WMS!$E$3:$T$1741,15,FALSE))</f>
        <v>0.1205</v>
      </c>
      <c r="AC469" s="32">
        <f t="shared" si="83"/>
        <v>3.856</v>
      </c>
      <c r="AD469" s="32" t="str">
        <f>IF(S469="","",VLOOKUP(S469,海关监管条件!$A$1:$B$3000,2,FALSE))</f>
        <v>AB</v>
      </c>
    </row>
    <row r="470" spans="1:30">
      <c r="A470" s="2">
        <v>43718</v>
      </c>
      <c r="B470" s="2">
        <v>43724</v>
      </c>
      <c r="C470" s="2" t="s">
        <v>5056</v>
      </c>
      <c r="D470" s="19" t="s">
        <v>1255</v>
      </c>
      <c r="E470" s="19" t="s">
        <v>3994</v>
      </c>
      <c r="F470" s="19" t="s">
        <v>3995</v>
      </c>
      <c r="G470" s="17" t="str">
        <f t="shared" si="77"/>
        <v>KG-ARI-1903-00107-02556/42566328</v>
      </c>
      <c r="H470" s="18">
        <f>IF(G470="","",VLOOKUP(G470,WMS!$E$3:$Q$1741,7,FALSE))</f>
        <v>8</v>
      </c>
      <c r="I470" s="18">
        <f>IF(G470="","",VLOOKUP(G470,WMS!$E$3:$Q$1741,8,FALSE))</f>
        <v>4.4</v>
      </c>
      <c r="J470" s="18">
        <f>IF(G470="","",VLOOKUP(G470,WMS!$E$3:$Q$1741,13,FALSE))</f>
        <v>0.042</v>
      </c>
      <c r="K470" s="25" t="b">
        <f t="shared" si="78"/>
        <v>1</v>
      </c>
      <c r="L470" s="7">
        <v>1</v>
      </c>
      <c r="M470" s="26">
        <f>IF(G470="","",VLOOKUP(G470,WMS!$E$3:$U$1741,7,0)*L470)</f>
        <v>8</v>
      </c>
      <c r="N470" s="27" t="str">
        <f>IF(G470="","",VLOOKUP(G470,WMS!$E$3:$U$1741,17,0))</f>
        <v>B58</v>
      </c>
      <c r="O470" s="28">
        <f t="shared" si="79"/>
        <v>4.4</v>
      </c>
      <c r="P470" s="28">
        <f t="shared" si="80"/>
        <v>0.042</v>
      </c>
      <c r="Q470" s="25" t="str">
        <f>IF(G470="","",VLOOKUP(G470,WMS!$E$3:$G$1741,2,FALSE))</f>
        <v>KAS19061804</v>
      </c>
      <c r="R470" s="25" t="str">
        <f>IF(G470="","",VLOOKUP(G470,WMS!$E$3:$G$1741,3,FALSE))</f>
        <v>KAS1906180401</v>
      </c>
      <c r="S470" s="17" t="str">
        <f>IF(R470="","",VLOOKUP(R470,CUSTOMS!$E$3:$N$1811,2,FALSE))</f>
        <v>3921129000</v>
      </c>
      <c r="T470" s="17" t="str">
        <f>IF(R470="","",VLOOKUP(R470,CUSTOMS!$E$3:$N$1811,3,FALSE))</f>
        <v>防滑垫</v>
      </c>
      <c r="U470" s="18">
        <f t="shared" si="81"/>
        <v>3.6</v>
      </c>
      <c r="V470" s="18" t="str">
        <f>IF(R470="","",VLOOKUP(R470,CUSTOMS!$E$3:$N$1811,5,FALSE))</f>
        <v>千克</v>
      </c>
      <c r="W470" s="32">
        <f>IF(R470="","",VLOOKUP(R470,CUSTOMS!$E$3:$N$1811,6,FALSE))</f>
        <v>2.7333</v>
      </c>
      <c r="X470" s="32">
        <f t="shared" si="82"/>
        <v>9.83988</v>
      </c>
      <c r="Y470" s="18" t="str">
        <f>IF(R470="","",VLOOKUP(R470,CUSTOMS!$E$3:$N$1811,8,FALSE))</f>
        <v>美元</v>
      </c>
      <c r="Z470" s="18" t="str">
        <f>IF(R470="","",VLOOKUP(R470,CUSTOMS!$E$3:$N$1811,9,FALSE))</f>
        <v>中国</v>
      </c>
      <c r="AA470" s="18" t="str">
        <f>IF(R470="","",VLOOKUP(R470,CUSTOMS!$E$3:$N$1811,10,FALSE))</f>
        <v>美国</v>
      </c>
      <c r="AB470" s="32">
        <f>IF(R470="","",VLOOKUP(G470,WMS!$E$3:$T$1741,15,FALSE))</f>
        <v>0.45</v>
      </c>
      <c r="AC470" s="32">
        <f t="shared" si="83"/>
        <v>3.6</v>
      </c>
      <c r="AD470" s="32" t="str">
        <f>IF(S470="","",VLOOKUP(S470,海关监管条件!$A$1:$B$3000,2,FALSE))</f>
        <v>无</v>
      </c>
    </row>
    <row r="471" spans="1:30">
      <c r="A471" s="2">
        <v>43718</v>
      </c>
      <c r="B471" s="2">
        <v>43724</v>
      </c>
      <c r="C471" s="2" t="s">
        <v>5056</v>
      </c>
      <c r="D471" s="19" t="s">
        <v>1068</v>
      </c>
      <c r="E471" s="19" t="s">
        <v>3899</v>
      </c>
      <c r="F471" s="19" t="s">
        <v>3900</v>
      </c>
      <c r="G471" s="17" t="str">
        <f t="shared" si="77"/>
        <v>KG-ARI-1904-00124-03347/42296263</v>
      </c>
      <c r="H471" s="18">
        <f>IF(G471="","",VLOOKUP(G471,WMS!$E$3:$Q$1741,7,FALSE))</f>
        <v>6</v>
      </c>
      <c r="I471" s="18">
        <f>IF(G471="","",VLOOKUP(G471,WMS!$E$3:$Q$1741,8,FALSE))</f>
        <v>0.62</v>
      </c>
      <c r="J471" s="18">
        <f>IF(G471="","",VLOOKUP(G471,WMS!$E$3:$Q$1741,13,FALSE))</f>
        <v>0.017</v>
      </c>
      <c r="K471" s="25" t="b">
        <f t="shared" si="78"/>
        <v>1</v>
      </c>
      <c r="L471" s="7">
        <v>30</v>
      </c>
      <c r="M471" s="26">
        <f>IF(G471="","",VLOOKUP(G471,WMS!$E$3:$U$1741,7,0)*L471)</f>
        <v>180</v>
      </c>
      <c r="N471" s="27" t="str">
        <f>IF(G471="","",VLOOKUP(G471,WMS!$E$3:$U$1741,17,0))</f>
        <v>A32-203</v>
      </c>
      <c r="O471" s="28">
        <f t="shared" si="79"/>
        <v>18.6</v>
      </c>
      <c r="P471" s="28">
        <f t="shared" si="80"/>
        <v>0.51</v>
      </c>
      <c r="Q471" s="25" t="str">
        <f>IF(G471="","",VLOOKUP(G471,WMS!$E$3:$G$1741,2,FALSE))</f>
        <v>KAS19042710</v>
      </c>
      <c r="R471" s="25" t="str">
        <f>IF(G471="","",VLOOKUP(G471,WMS!$E$3:$G$1741,3,FALSE))</f>
        <v>KAS1904271001</v>
      </c>
      <c r="S471" s="17" t="str">
        <f>IF(R471="","",VLOOKUP(R471,CUSTOMS!$E$3:$N$1811,2,FALSE))</f>
        <v>9503008900</v>
      </c>
      <c r="T471" s="17" t="str">
        <f>IF(R471="","",VLOOKUP(R471,CUSTOMS!$E$3:$N$1811,3,FALSE))</f>
        <v>塑胶玩具：泡棉棒</v>
      </c>
      <c r="U471" s="18">
        <f t="shared" si="81"/>
        <v>180</v>
      </c>
      <c r="V471" s="18" t="str">
        <f>IF(R471="","",VLOOKUP(R471,CUSTOMS!$E$3:$N$1811,5,FALSE))</f>
        <v>个</v>
      </c>
      <c r="W471" s="32">
        <f>IF(R471="","",VLOOKUP(R471,CUSTOMS!$E$3:$N$1811,6,FALSE))</f>
        <v>3</v>
      </c>
      <c r="X471" s="32">
        <f t="shared" si="82"/>
        <v>540</v>
      </c>
      <c r="Y471" s="18" t="str">
        <f>IF(R471="","",VLOOKUP(R471,CUSTOMS!$E$3:$N$1811,8,FALSE))</f>
        <v>港币</v>
      </c>
      <c r="Z471" s="18" t="str">
        <f>IF(R471="","",VLOOKUP(R471,CUSTOMS!$E$3:$N$1811,9,FALSE))</f>
        <v>中国</v>
      </c>
      <c r="AA471" s="18" t="str">
        <f>IF(R471="","",VLOOKUP(R471,CUSTOMS!$E$3:$N$1811,10,FALSE))</f>
        <v>美国</v>
      </c>
      <c r="AB471" s="32">
        <f>IF(R471="","",VLOOKUP(G471,WMS!$E$3:$T$1741,15,FALSE))</f>
        <v>0.05</v>
      </c>
      <c r="AC471" s="32">
        <f t="shared" si="83"/>
        <v>9</v>
      </c>
      <c r="AD471" s="32" t="str">
        <f>IF(S471="","",VLOOKUP(S471,海关监管条件!$A$1:$B$3000,2,FALSE))</f>
        <v>A </v>
      </c>
    </row>
    <row r="472" spans="1:30">
      <c r="A472" s="2">
        <v>43718</v>
      </c>
      <c r="B472" s="2">
        <v>43724</v>
      </c>
      <c r="C472" s="2" t="s">
        <v>5056</v>
      </c>
      <c r="D472" s="19" t="s">
        <v>1173</v>
      </c>
      <c r="E472" s="19" t="s">
        <v>3945</v>
      </c>
      <c r="F472" s="19">
        <v>41420751</v>
      </c>
      <c r="G472" s="17" t="str">
        <f t="shared" si="77"/>
        <v>KG-ARI-1904-00124-03365/41420751</v>
      </c>
      <c r="H472" s="18">
        <f>IF(G472="","",VLOOKUP(G472,WMS!$E$3:$Q$1741,7,FALSE))</f>
        <v>6</v>
      </c>
      <c r="I472" s="18">
        <f>IF(G472="","",VLOOKUP(G472,WMS!$E$3:$Q$1741,8,FALSE))</f>
        <v>3.95</v>
      </c>
      <c r="J472" s="18">
        <f>IF(G472="","",VLOOKUP(G472,WMS!$E$3:$Q$1741,13,FALSE))</f>
        <v>0.033</v>
      </c>
      <c r="K472" s="25" t="b">
        <f t="shared" si="78"/>
        <v>1</v>
      </c>
      <c r="L472" s="7">
        <v>1</v>
      </c>
      <c r="M472" s="26">
        <f>IF(G472="","",VLOOKUP(G472,WMS!$E$3:$U$1741,7,0)*L472)</f>
        <v>6</v>
      </c>
      <c r="N472" s="27" t="str">
        <f>IF(G472="","",VLOOKUP(G472,WMS!$E$3:$U$1741,17,0))</f>
        <v>A23-204</v>
      </c>
      <c r="O472" s="28">
        <f t="shared" si="79"/>
        <v>3.95</v>
      </c>
      <c r="P472" s="28">
        <f t="shared" si="80"/>
        <v>0.033</v>
      </c>
      <c r="Q472" s="25" t="str">
        <f>IF(G472="","",VLOOKUP(G472,WMS!$E$3:$G$1741,2,FALSE))</f>
        <v>KAS19051603</v>
      </c>
      <c r="R472" s="25" t="str">
        <f>IF(G472="","",VLOOKUP(G472,WMS!$E$3:$G$1741,3,FALSE))</f>
        <v>KAS1905160302</v>
      </c>
      <c r="S472" s="17" t="str">
        <f>IF(R472="","",VLOOKUP(R472,CUSTOMS!$E$3:$N$1811,2,FALSE))</f>
        <v>7323930000</v>
      </c>
      <c r="T472" s="17" t="str">
        <f>IF(R472="","",VLOOKUP(R472,CUSTOMS!$E$3:$N$1811,3,FALSE))</f>
        <v>不锈钢淋花壶</v>
      </c>
      <c r="U472" s="18">
        <f t="shared" si="81"/>
        <v>6</v>
      </c>
      <c r="V472" s="18" t="str">
        <f>IF(R472="","",VLOOKUP(R472,CUSTOMS!$E$3:$N$1811,5,FALSE))</f>
        <v>只</v>
      </c>
      <c r="W472" s="32">
        <f>IF(R472="","",VLOOKUP(R472,CUSTOMS!$E$3:$N$1811,6,FALSE))</f>
        <v>3.59</v>
      </c>
      <c r="X472" s="32">
        <f t="shared" si="82"/>
        <v>21.54</v>
      </c>
      <c r="Y472" s="18" t="str">
        <f>IF(R472="","",VLOOKUP(R472,CUSTOMS!$E$3:$N$1811,8,FALSE))</f>
        <v>美元</v>
      </c>
      <c r="Z472" s="18" t="str">
        <f>IF(R472="","",VLOOKUP(R472,CUSTOMS!$E$3:$N$1811,9,FALSE))</f>
        <v>中国</v>
      </c>
      <c r="AA472" s="18" t="str">
        <f>IF(R472="","",VLOOKUP(R472,CUSTOMS!$E$3:$N$1811,10,FALSE))</f>
        <v>美国</v>
      </c>
      <c r="AB472" s="32">
        <f>IF(R472="","",VLOOKUP(G472,WMS!$E$3:$T$1741,15,FALSE))</f>
        <v>0.58</v>
      </c>
      <c r="AC472" s="32">
        <f t="shared" si="83"/>
        <v>3.48</v>
      </c>
      <c r="AD472" s="32" t="str">
        <f>IF(S472="","",VLOOKUP(S472,海关监管条件!$A$1:$B$3000,2,FALSE))</f>
        <v>A </v>
      </c>
    </row>
    <row r="473" spans="1:30">
      <c r="A473" s="2">
        <v>43718</v>
      </c>
      <c r="B473" s="2">
        <v>43724</v>
      </c>
      <c r="C473" s="2" t="s">
        <v>5056</v>
      </c>
      <c r="D473" s="19" t="s">
        <v>1168</v>
      </c>
      <c r="E473" s="19" t="s">
        <v>3945</v>
      </c>
      <c r="F473" s="19">
        <v>41872321</v>
      </c>
      <c r="G473" s="17" t="str">
        <f t="shared" si="77"/>
        <v>KG-ARI-1904-00124-03365/41872321</v>
      </c>
      <c r="H473" s="18">
        <f>IF(G473="","",VLOOKUP(G473,WMS!$E$3:$Q$1741,7,FALSE))</f>
        <v>4</v>
      </c>
      <c r="I473" s="18">
        <f>IF(G473="","",VLOOKUP(G473,WMS!$E$3:$Q$1741,8,FALSE))</f>
        <v>3.8</v>
      </c>
      <c r="J473" s="18">
        <f>IF(G473="","",VLOOKUP(G473,WMS!$E$3:$Q$1741,13,FALSE))</f>
        <v>0.07</v>
      </c>
      <c r="K473" s="25" t="b">
        <f t="shared" si="78"/>
        <v>1</v>
      </c>
      <c r="L473" s="7">
        <v>4</v>
      </c>
      <c r="M473" s="26">
        <f>IF(G473="","",VLOOKUP(G473,WMS!$E$3:$U$1741,7,0)*L473)</f>
        <v>16</v>
      </c>
      <c r="N473" s="27" t="str">
        <f>IF(G473="","",VLOOKUP(G473,WMS!$E$3:$U$1741,17,0))</f>
        <v>A23-304</v>
      </c>
      <c r="O473" s="28">
        <f t="shared" si="79"/>
        <v>15.2</v>
      </c>
      <c r="P473" s="28">
        <f t="shared" si="80"/>
        <v>0.28</v>
      </c>
      <c r="Q473" s="25" t="str">
        <f>IF(G473="","",VLOOKUP(G473,WMS!$E$3:$G$1741,2,FALSE))</f>
        <v>KAS19051601</v>
      </c>
      <c r="R473" s="25" t="str">
        <f>IF(G473="","",VLOOKUP(G473,WMS!$E$3:$G$1741,3,FALSE))</f>
        <v>KAS1905160103</v>
      </c>
      <c r="S473" s="17" t="str">
        <f>IF(R473="","",VLOOKUP(R473,CUSTOMS!$E$3:$N$1811,2,FALSE))</f>
        <v>7324900000</v>
      </c>
      <c r="T473" s="17" t="str">
        <f>IF(R473="","",VLOOKUP(R473,CUSTOMS!$E$3:$N$1811,3,FALSE))</f>
        <v>铁制浴室架</v>
      </c>
      <c r="U473" s="18">
        <f t="shared" si="81"/>
        <v>16</v>
      </c>
      <c r="V473" s="18" t="str">
        <f>IF(R473="","",VLOOKUP(R473,CUSTOMS!$E$3:$N$1811,5,FALSE))</f>
        <v>只</v>
      </c>
      <c r="W473" s="32">
        <f>IF(R473="","",VLOOKUP(R473,CUSTOMS!$E$3:$N$1811,6,FALSE))</f>
        <v>2.67</v>
      </c>
      <c r="X473" s="32">
        <f t="shared" si="82"/>
        <v>42.72</v>
      </c>
      <c r="Y473" s="18" t="str">
        <f>IF(R473="","",VLOOKUP(R473,CUSTOMS!$E$3:$N$1811,8,FALSE))</f>
        <v>美元</v>
      </c>
      <c r="Z473" s="18" t="str">
        <f>IF(R473="","",VLOOKUP(R473,CUSTOMS!$E$3:$N$1811,9,FALSE))</f>
        <v>中国</v>
      </c>
      <c r="AA473" s="18" t="str">
        <f>IF(R473="","",VLOOKUP(R473,CUSTOMS!$E$3:$N$1811,10,FALSE))</f>
        <v>美国</v>
      </c>
      <c r="AB473" s="32">
        <f>IF(R473="","",VLOOKUP(G473,WMS!$E$3:$T$1741,15,FALSE))</f>
        <v>0.6</v>
      </c>
      <c r="AC473" s="32">
        <f t="shared" si="83"/>
        <v>9.6</v>
      </c>
      <c r="AD473" s="32" t="str">
        <f>IF(S473="","",VLOOKUP(S473,海关监管条件!$A$1:$B$3000,2,FALSE))</f>
        <v>无 </v>
      </c>
    </row>
    <row r="474" spans="1:30">
      <c r="A474" s="2">
        <v>43718</v>
      </c>
      <c r="B474" s="2">
        <v>43724</v>
      </c>
      <c r="C474" s="2" t="s">
        <v>5056</v>
      </c>
      <c r="D474" s="19" t="s">
        <v>1312</v>
      </c>
      <c r="E474" s="19" t="s">
        <v>4020</v>
      </c>
      <c r="F474" s="19" t="s">
        <v>4021</v>
      </c>
      <c r="G474" s="17" t="str">
        <f t="shared" si="77"/>
        <v>KG-ARI-1906-00171-03676/42709671</v>
      </c>
      <c r="H474" s="18">
        <f>IF(G474="","",VLOOKUP(G474,WMS!$E$3:$Q$1741,7,FALSE))</f>
        <v>12</v>
      </c>
      <c r="I474" s="18">
        <f>IF(G474="","",VLOOKUP(G474,WMS!$E$3:$Q$1741,8,FALSE))</f>
        <v>4.45</v>
      </c>
      <c r="J474" s="18">
        <f>IF(G474="","",VLOOKUP(G474,WMS!$E$3:$Q$1741,13,FALSE))</f>
        <v>0.014</v>
      </c>
      <c r="K474" s="25" t="b">
        <f t="shared" si="78"/>
        <v>1</v>
      </c>
      <c r="L474" s="7">
        <v>3</v>
      </c>
      <c r="M474" s="26">
        <f>IF(G474="","",VLOOKUP(G474,WMS!$E$3:$U$1741,7,0)*L474)</f>
        <v>36</v>
      </c>
      <c r="N474" s="27" t="str">
        <f>IF(G474="","",VLOOKUP(G474,WMS!$E$3:$U$1741,17,0))</f>
        <v>A32-103</v>
      </c>
      <c r="O474" s="28">
        <f t="shared" si="79"/>
        <v>13.35</v>
      </c>
      <c r="P474" s="28">
        <f t="shared" si="80"/>
        <v>0.042</v>
      </c>
      <c r="Q474" s="25" t="str">
        <f>IF(G474="","",VLOOKUP(G474,WMS!$E$3:$G$1741,2,FALSE))</f>
        <v>KAS19071004</v>
      </c>
      <c r="R474" s="25" t="str">
        <f>IF(G474="","",VLOOKUP(G474,WMS!$E$3:$G$1741,3,FALSE))</f>
        <v>KAS1907100401</v>
      </c>
      <c r="S474" s="17" t="str">
        <f>IF(R474="","",VLOOKUP(R474,CUSTOMS!$E$3:$N$1811,2,FALSE))</f>
        <v>6911101900</v>
      </c>
      <c r="T474" s="17" t="str">
        <f>IF(R474="","",VLOOKUP(R474,CUSTOMS!$E$3:$N$1811,3,FALSE))</f>
        <v>日用瓷: 杯</v>
      </c>
      <c r="U474" s="18">
        <f t="shared" si="81"/>
        <v>12.9</v>
      </c>
      <c r="V474" s="18" t="str">
        <f>IF(R474="","",VLOOKUP(R474,CUSTOMS!$E$3:$N$1811,5,FALSE))</f>
        <v>千克</v>
      </c>
      <c r="W474" s="32">
        <f>IF(R474="","",VLOOKUP(R474,CUSTOMS!$E$3:$N$1811,6,FALSE))</f>
        <v>1.34</v>
      </c>
      <c r="X474" s="32">
        <f t="shared" si="82"/>
        <v>17.286</v>
      </c>
      <c r="Y474" s="18" t="str">
        <f>IF(R474="","",VLOOKUP(R474,CUSTOMS!$E$3:$N$1811,8,FALSE))</f>
        <v>美元</v>
      </c>
      <c r="Z474" s="18" t="str">
        <f>IF(R474="","",VLOOKUP(R474,CUSTOMS!$E$3:$N$1811,9,FALSE))</f>
        <v>中国</v>
      </c>
      <c r="AA474" s="18" t="str">
        <f>IF(R474="","",VLOOKUP(R474,CUSTOMS!$E$3:$N$1811,10,FALSE))</f>
        <v>美国</v>
      </c>
      <c r="AB474" s="32">
        <f>IF(R474="","",VLOOKUP(G474,WMS!$E$3:$T$1741,15,FALSE))</f>
        <v>0.358333333333333</v>
      </c>
      <c r="AC474" s="32">
        <f t="shared" si="83"/>
        <v>12.9</v>
      </c>
      <c r="AD474" s="32" t="str">
        <f>IF(S474="","",VLOOKUP(S474,海关监管条件!$A$1:$B$3000,2,FALSE))</f>
        <v>A</v>
      </c>
    </row>
    <row r="475" spans="1:30">
      <c r="A475" s="2">
        <v>43718</v>
      </c>
      <c r="B475" s="2">
        <v>43724</v>
      </c>
      <c r="C475" s="2" t="s">
        <v>5056</v>
      </c>
      <c r="D475" s="35" t="s">
        <v>1437</v>
      </c>
      <c r="E475" s="35" t="s">
        <v>4067</v>
      </c>
      <c r="F475" s="35" t="s">
        <v>4068</v>
      </c>
      <c r="G475" s="17" t="str">
        <f t="shared" si="77"/>
        <v>KG-ARI-1906-00171-03870/42748045A</v>
      </c>
      <c r="H475" s="18">
        <f>IF(G475="","",VLOOKUP(G475,WMS!$E$3:$Q$1741,7,FALSE))</f>
        <v>8</v>
      </c>
      <c r="I475" s="18">
        <f>IF(G475="","",VLOOKUP(G475,WMS!$E$3:$Q$1741,8,FALSE))</f>
        <v>9.85</v>
      </c>
      <c r="J475" s="18">
        <f>IF(G475="","",VLOOKUP(G475,WMS!$E$3:$Q$1741,13,FALSE))</f>
        <v>0.033</v>
      </c>
      <c r="K475" s="25" t="b">
        <f t="shared" si="78"/>
        <v>1</v>
      </c>
      <c r="L475" s="7">
        <v>2</v>
      </c>
      <c r="M475" s="26">
        <f>IF(G475="","",VLOOKUP(G475,WMS!$E$3:$U$1741,7,0)*L475)</f>
        <v>16</v>
      </c>
      <c r="N475" s="27" t="str">
        <f>IF(G475="","",VLOOKUP(G475,WMS!$E$3:$U$1741,17,0))</f>
        <v>A27-203</v>
      </c>
      <c r="O475" s="28">
        <f t="shared" si="79"/>
        <v>19.7</v>
      </c>
      <c r="P475" s="28">
        <f t="shared" si="80"/>
        <v>0.066</v>
      </c>
      <c r="Q475" s="25" t="str">
        <f>IF(G475="","",VLOOKUP(G475,WMS!$E$3:$G$1741,2,FALSE))</f>
        <v>KAS19080605</v>
      </c>
      <c r="R475" s="25" t="str">
        <f>IF(G475="","",VLOOKUP(G475,WMS!$E$3:$G$1741,3,FALSE))</f>
        <v>KAS1908060503</v>
      </c>
      <c r="S475" s="17" t="str">
        <f>IF(R475="","",VLOOKUP(R475,CUSTOMS!$E$3:$N$1811,2,FALSE))</f>
        <v>6911101900</v>
      </c>
      <c r="T475" s="17" t="str">
        <f>IF(R475="","",VLOOKUP(R475,CUSTOMS!$E$3:$N$1811,3,FALSE))</f>
        <v>日用瓷:罐</v>
      </c>
      <c r="U475" s="18">
        <f t="shared" si="81"/>
        <v>16</v>
      </c>
      <c r="V475" s="18" t="str">
        <f>IF(R475="","",VLOOKUP(R475,CUSTOMS!$E$3:$N$1811,5,FALSE))</f>
        <v>只</v>
      </c>
      <c r="W475" s="32">
        <f>IF(R475="","",VLOOKUP(R475,CUSTOMS!$E$3:$N$1811,6,FALSE))</f>
        <v>1</v>
      </c>
      <c r="X475" s="32">
        <f t="shared" si="82"/>
        <v>16</v>
      </c>
      <c r="Y475" s="18" t="str">
        <f>IF(R475="","",VLOOKUP(R475,CUSTOMS!$E$3:$N$1811,8,FALSE))</f>
        <v>美元</v>
      </c>
      <c r="Z475" s="18" t="str">
        <f>IF(R475="","",VLOOKUP(R475,CUSTOMS!$E$3:$N$1811,9,FALSE))</f>
        <v>中国</v>
      </c>
      <c r="AA475" s="18" t="str">
        <f>IF(R475="","",VLOOKUP(R475,CUSTOMS!$E$3:$N$1811,10,FALSE))</f>
        <v>美国</v>
      </c>
      <c r="AB475" s="32">
        <f>IF(R475="","",VLOOKUP(G475,WMS!$E$3:$T$1741,15,FALSE))</f>
        <v>0.825</v>
      </c>
      <c r="AC475" s="32">
        <f t="shared" si="83"/>
        <v>13.2</v>
      </c>
      <c r="AD475" s="32" t="str">
        <f>IF(S475="","",VLOOKUP(S475,海关监管条件!$A$1:$B$3000,2,FALSE))</f>
        <v>A</v>
      </c>
    </row>
    <row r="476" spans="1:30">
      <c r="A476" s="2">
        <v>43718</v>
      </c>
      <c r="B476" s="2">
        <v>43724</v>
      </c>
      <c r="C476" s="2" t="s">
        <v>5056</v>
      </c>
      <c r="D476" s="35" t="s">
        <v>1437</v>
      </c>
      <c r="E476" s="35" t="s">
        <v>4067</v>
      </c>
      <c r="F476" s="35" t="s">
        <v>4070</v>
      </c>
      <c r="G476" s="17" t="str">
        <f t="shared" ref="G476:G539" si="84">IF(F476="","",E476&amp;"/"&amp;F476)</f>
        <v>KG-ARI-1906-00171-03870/42748045B</v>
      </c>
      <c r="H476" s="18">
        <v>8</v>
      </c>
      <c r="I476" s="18">
        <f>IF(G476="","",VLOOKUP(G476,WMS!$E$3:$Q$1741,8,FALSE))</f>
        <v>9.85</v>
      </c>
      <c r="J476" s="18">
        <f>IF(G476="","",VLOOKUP(G476,WMS!$E$3:$Q$1741,13,FALSE))</f>
        <v>0.033</v>
      </c>
      <c r="K476" s="25" t="e">
        <f t="shared" ref="K476:K539" si="85">IF(M476="","",EXACT(H476,M476/L476))</f>
        <v>#DIV/0!</v>
      </c>
      <c r="M476" s="26">
        <v>16</v>
      </c>
      <c r="N476" s="27" t="str">
        <f>IF(G476="","",VLOOKUP(G476,WMS!$E$3:$U$1741,17,0))</f>
        <v>A27-203</v>
      </c>
      <c r="O476" s="28" t="str">
        <f t="shared" ref="O476:O539" si="86">IF(L476="","",I476*L476)</f>
        <v/>
      </c>
      <c r="P476" s="28" t="str">
        <f t="shared" ref="P476:P539" si="87">IF(L476="","",J476*L476)</f>
        <v/>
      </c>
      <c r="Q476" s="25" t="str">
        <f>IF(G476="","",VLOOKUP(G476,WMS!$E$3:$G$1741,2,FALSE))</f>
        <v>KAS19080605</v>
      </c>
      <c r="R476" s="25" t="str">
        <f>IF(G476="","",VLOOKUP(G476,WMS!$E$3:$G$1741,3,FALSE))</f>
        <v>KAS1908060501</v>
      </c>
      <c r="S476" s="17" t="str">
        <f>IF(R476="","",VLOOKUP(R476,CUSTOMS!$E$3:$N$1811,2,FALSE))</f>
        <v>4421999090</v>
      </c>
      <c r="T476" s="17" t="str">
        <f>IF(R476="","",VLOOKUP(R476,CUSTOMS!$E$3:$N$1811,3,FALSE))</f>
        <v>木盖</v>
      </c>
      <c r="U476" s="18">
        <f t="shared" ref="U476:U539" si="88">IF(V476="","",IF(V476="千克",M476*AB476,M476))</f>
        <v>16</v>
      </c>
      <c r="V476" s="18" t="str">
        <f>IF(R476="","",VLOOKUP(R476,CUSTOMS!$E$3:$N$1811,5,FALSE))</f>
        <v>只</v>
      </c>
      <c r="W476" s="32">
        <f>IF(R476="","",VLOOKUP(R476,CUSTOMS!$E$3:$N$1811,6,FALSE))</f>
        <v>0.13</v>
      </c>
      <c r="X476" s="32">
        <f t="shared" ref="X476:X539" si="89">IF(W476="","",U476*W476)</f>
        <v>2.08</v>
      </c>
      <c r="Y476" s="18" t="str">
        <f>IF(R476="","",VLOOKUP(R476,CUSTOMS!$E$3:$N$1811,8,FALSE))</f>
        <v>美元</v>
      </c>
      <c r="Z476" s="18" t="str">
        <f>IF(R476="","",VLOOKUP(R476,CUSTOMS!$E$3:$N$1811,9,FALSE))</f>
        <v>中国</v>
      </c>
      <c r="AA476" s="18" t="str">
        <f>IF(R476="","",VLOOKUP(R476,CUSTOMS!$E$3:$N$1811,10,FALSE))</f>
        <v>美国</v>
      </c>
      <c r="AB476" s="32">
        <f>IF(R476="","",VLOOKUP(G476,WMS!$E$3:$T$1741,15,FALSE))</f>
        <v>0.11</v>
      </c>
      <c r="AC476" s="32">
        <f t="shared" ref="AC476:AC539" si="90">IF(AB476="","",M476*AB476)</f>
        <v>1.76</v>
      </c>
      <c r="AD476" s="32" t="str">
        <f>IF(S476="","",VLOOKUP(S476,海关监管条件!$A$1:$B$3000,2,FALSE))</f>
        <v>AB</v>
      </c>
    </row>
    <row r="477" spans="1:30">
      <c r="A477" s="2">
        <v>43718</v>
      </c>
      <c r="B477" s="2">
        <v>43724</v>
      </c>
      <c r="C477" s="2" t="s">
        <v>5056</v>
      </c>
      <c r="D477" s="19" t="s">
        <v>335</v>
      </c>
      <c r="E477" s="19" t="s">
        <v>3383</v>
      </c>
      <c r="F477" s="19">
        <v>42447375</v>
      </c>
      <c r="G477" s="17" t="str">
        <f t="shared" si="84"/>
        <v>KG-KGT-1808-00016-00693/42447375</v>
      </c>
      <c r="H477" s="18">
        <f>IF(G477="","",VLOOKUP(G477,WMS!$E$3:$Q$1741,7,FALSE))</f>
        <v>6</v>
      </c>
      <c r="I477" s="18">
        <f>IF(G477="","",VLOOKUP(G477,WMS!$E$3:$Q$1741,8,FALSE))</f>
        <v>3.25</v>
      </c>
      <c r="J477" s="18">
        <f>IF(G477="","",VLOOKUP(G477,WMS!$E$3:$Q$1741,13,FALSE))</f>
        <v>0.018</v>
      </c>
      <c r="K477" s="25" t="b">
        <f t="shared" si="85"/>
        <v>1</v>
      </c>
      <c r="L477" s="7">
        <v>3</v>
      </c>
      <c r="M477" s="26">
        <f>IF(G477="","",VLOOKUP(G477,WMS!$E$3:$U$1741,7,0)*L477)</f>
        <v>18</v>
      </c>
      <c r="N477" s="27" t="str">
        <f>IF(G477="","",VLOOKUP(G477,WMS!$E$3:$U$1741,17,0))</f>
        <v>B82</v>
      </c>
      <c r="O477" s="28">
        <f t="shared" si="86"/>
        <v>9.75</v>
      </c>
      <c r="P477" s="28">
        <f t="shared" si="87"/>
        <v>0.054</v>
      </c>
      <c r="Q477" s="25" t="str">
        <f>IF(G477="","",VLOOKUP(G477,WMS!$E$3:$G$1741,2,FALSE))</f>
        <v>KAS18111304</v>
      </c>
      <c r="R477" s="25" t="str">
        <f>IF(G477="","",VLOOKUP(G477,WMS!$E$3:$G$1741,3,FALSE))</f>
        <v>KAS1811130404</v>
      </c>
      <c r="S477" s="17" t="str">
        <f>IF(R477="","",VLOOKUP(R477,CUSTOMS!$E$3:$N$1811,2,FALSE))</f>
        <v>6911101900</v>
      </c>
      <c r="T477" s="17" t="str">
        <f>IF(R477="","",VLOOKUP(R477,CUSTOMS!$E$3:$N$1811,3,FALSE))</f>
        <v>日用瓷:壶.罐</v>
      </c>
      <c r="U477" s="18">
        <f t="shared" si="88"/>
        <v>18</v>
      </c>
      <c r="V477" s="18" t="str">
        <f>IF(R477="","",VLOOKUP(R477,CUSTOMS!$E$3:$N$1811,5,FALSE))</f>
        <v>只</v>
      </c>
      <c r="W477" s="32">
        <f>IF(R477="","",VLOOKUP(R477,CUSTOMS!$E$3:$N$1811,6,FALSE))</f>
        <v>1</v>
      </c>
      <c r="X477" s="32">
        <f t="shared" si="89"/>
        <v>18</v>
      </c>
      <c r="Y477" s="18" t="str">
        <f>IF(R477="","",VLOOKUP(R477,CUSTOMS!$E$3:$N$1811,8,FALSE))</f>
        <v>港币</v>
      </c>
      <c r="Z477" s="18" t="str">
        <f>IF(R477="","",VLOOKUP(R477,CUSTOMS!$E$3:$N$1811,9,FALSE))</f>
        <v>中国</v>
      </c>
      <c r="AA477" s="18" t="str">
        <f>IF(R477="","",VLOOKUP(R477,CUSTOMS!$E$3:$N$1811,10,FALSE))</f>
        <v>印度尼西亚</v>
      </c>
      <c r="AB477" s="32">
        <f>IF(R477="","",VLOOKUP(G477,WMS!$E$3:$T$1741,15,FALSE))</f>
        <v>0.46</v>
      </c>
      <c r="AC477" s="32">
        <f t="shared" si="90"/>
        <v>8.28</v>
      </c>
      <c r="AD477" s="32" t="str">
        <f>IF(S477="","",VLOOKUP(S477,海关监管条件!$A$1:$B$3000,2,FALSE))</f>
        <v>A</v>
      </c>
    </row>
    <row r="478" spans="1:30">
      <c r="A478" s="2">
        <v>43718</v>
      </c>
      <c r="B478" s="2">
        <v>43724</v>
      </c>
      <c r="C478" s="2" t="s">
        <v>5056</v>
      </c>
      <c r="D478" s="19" t="s">
        <v>335</v>
      </c>
      <c r="E478" s="19" t="s">
        <v>3383</v>
      </c>
      <c r="F478" s="19">
        <v>42621690</v>
      </c>
      <c r="G478" s="17" t="str">
        <f t="shared" si="84"/>
        <v>KG-KGT-1808-00016-00693/42621690</v>
      </c>
      <c r="H478" s="18">
        <f>IF(G478="","",VLOOKUP(G478,WMS!$E$3:$Q$1741,7,FALSE))</f>
        <v>6</v>
      </c>
      <c r="I478" s="18">
        <f>IF(G478="","",VLOOKUP(G478,WMS!$E$3:$Q$1741,8,FALSE))</f>
        <v>8.6</v>
      </c>
      <c r="J478" s="18">
        <f>IF(G478="","",VLOOKUP(G478,WMS!$E$3:$Q$1741,13,FALSE))</f>
        <v>0.036</v>
      </c>
      <c r="K478" s="25" t="b">
        <f t="shared" si="85"/>
        <v>1</v>
      </c>
      <c r="L478" s="7">
        <v>7</v>
      </c>
      <c r="M478" s="26">
        <f>IF(G478="","",VLOOKUP(G478,WMS!$E$3:$U$1741,7,0)*L478)</f>
        <v>42</v>
      </c>
      <c r="N478" s="27" t="str">
        <f>IF(G478="","",VLOOKUP(G478,WMS!$E$3:$U$1741,17,0))</f>
        <v>B82</v>
      </c>
      <c r="O478" s="28">
        <f t="shared" si="86"/>
        <v>60.2</v>
      </c>
      <c r="P478" s="28">
        <f t="shared" si="87"/>
        <v>0.252</v>
      </c>
      <c r="Q478" s="25" t="str">
        <f>IF(G478="","",VLOOKUP(G478,WMS!$E$3:$G$1741,2,FALSE))</f>
        <v>KAS18111302</v>
      </c>
      <c r="R478" s="25" t="str">
        <f>IF(G478="","",VLOOKUP(G478,WMS!$E$3:$G$1741,3,FALSE))</f>
        <v>KAS1811130201</v>
      </c>
      <c r="S478" s="17" t="str">
        <f>IF(R478="","",VLOOKUP(R478,CUSTOMS!$E$3:$N$1811,2,FALSE))</f>
        <v>6913100000</v>
      </c>
      <c r="T478" s="17" t="str">
        <f>IF(R478="","",VLOOKUP(R478,CUSTOMS!$E$3:$N$1811,3,FALSE))</f>
        <v>陈设瓷:花盆.花瓶</v>
      </c>
      <c r="U478" s="18">
        <f t="shared" si="88"/>
        <v>42</v>
      </c>
      <c r="V478" s="18" t="str">
        <f>IF(R478="","",VLOOKUP(R478,CUSTOMS!$E$3:$N$1811,5,FALSE))</f>
        <v>只</v>
      </c>
      <c r="W478" s="32">
        <f>IF(R478="","",VLOOKUP(R478,CUSTOMS!$E$3:$N$1811,6,FALSE))</f>
        <v>1</v>
      </c>
      <c r="X478" s="32">
        <f t="shared" si="89"/>
        <v>42</v>
      </c>
      <c r="Y478" s="18" t="str">
        <f>IF(R478="","",VLOOKUP(R478,CUSTOMS!$E$3:$N$1811,8,FALSE))</f>
        <v>港币</v>
      </c>
      <c r="Z478" s="18" t="str">
        <f>IF(R478="","",VLOOKUP(R478,CUSTOMS!$E$3:$N$1811,9,FALSE))</f>
        <v>中国</v>
      </c>
      <c r="AA478" s="18" t="str">
        <f>IF(R478="","",VLOOKUP(R478,CUSTOMS!$E$3:$N$1811,10,FALSE))</f>
        <v>印度尼西亚</v>
      </c>
      <c r="AB478" s="32">
        <f>IF(R478="","",VLOOKUP(G478,WMS!$E$3:$T$1741,15,FALSE))</f>
        <v>1.1</v>
      </c>
      <c r="AC478" s="32">
        <f t="shared" si="90"/>
        <v>46.2</v>
      </c>
      <c r="AD478" s="32" t="str">
        <f>IF(S478="","",VLOOKUP(S478,海关监管条件!$A$1:$B$3000,2,FALSE))</f>
        <v>无</v>
      </c>
    </row>
    <row r="479" spans="1:30">
      <c r="A479" s="2">
        <v>43718</v>
      </c>
      <c r="B479" s="2">
        <v>43724</v>
      </c>
      <c r="C479" s="2" t="s">
        <v>5056</v>
      </c>
      <c r="D479" s="19" t="s">
        <v>335</v>
      </c>
      <c r="E479" s="19" t="s">
        <v>3382</v>
      </c>
      <c r="F479" s="19" t="s">
        <v>3394</v>
      </c>
      <c r="G479" s="17" t="str">
        <f t="shared" si="84"/>
        <v>KG-KGT-1808-00016-00695/42561385</v>
      </c>
      <c r="H479" s="18">
        <f>IF(G479="","",VLOOKUP(G479,WMS!$E$3:$Q$1741,7,FALSE))</f>
        <v>8</v>
      </c>
      <c r="I479" s="18">
        <f>IF(G479="","",VLOOKUP(G479,WMS!$E$3:$Q$1741,8,FALSE))</f>
        <v>8</v>
      </c>
      <c r="J479" s="18">
        <f>IF(G479="","",VLOOKUP(G479,WMS!$E$3:$Q$1741,13,FALSE))</f>
        <v>0.021</v>
      </c>
      <c r="K479" s="25" t="b">
        <f t="shared" si="85"/>
        <v>1</v>
      </c>
      <c r="L479" s="7">
        <v>2</v>
      </c>
      <c r="M479" s="26">
        <f>IF(G479="","",VLOOKUP(G479,WMS!$E$3:$U$1741,7,0)*L479)</f>
        <v>16</v>
      </c>
      <c r="N479" s="27" t="str">
        <f>IF(G479="","",VLOOKUP(G479,WMS!$E$3:$U$1741,17,0))</f>
        <v>B82</v>
      </c>
      <c r="O479" s="28">
        <f t="shared" si="86"/>
        <v>16</v>
      </c>
      <c r="P479" s="28">
        <f t="shared" si="87"/>
        <v>0.042</v>
      </c>
      <c r="Q479" s="25" t="str">
        <f>IF(G479="","",VLOOKUP(G479,WMS!$E$3:$G$1741,2,FALSE))</f>
        <v>KAS18111304</v>
      </c>
      <c r="R479" s="25" t="str">
        <f>IF(G479="","",VLOOKUP(G479,WMS!$E$3:$G$1741,3,FALSE))</f>
        <v>KAS1811130405</v>
      </c>
      <c r="S479" s="17" t="str">
        <f>IF(R479="","",VLOOKUP(R479,CUSTOMS!$E$3:$N$1811,2,FALSE))</f>
        <v>6911900000</v>
      </c>
      <c r="T479" s="17" t="str">
        <f>IF(R479="","",VLOOKUP(R479,CUSTOMS!$E$3:$N$1811,3,FALSE))</f>
        <v>盥洗用瓷器:口杯.乳液瓶.托盘</v>
      </c>
      <c r="U479" s="18">
        <f t="shared" si="88"/>
        <v>16</v>
      </c>
      <c r="V479" s="18" t="str">
        <f>IF(R479="","",VLOOKUP(R479,CUSTOMS!$E$3:$N$1811,5,FALSE))</f>
        <v>只</v>
      </c>
      <c r="W479" s="32">
        <f>IF(R479="","",VLOOKUP(R479,CUSTOMS!$E$3:$N$1811,6,FALSE))</f>
        <v>1</v>
      </c>
      <c r="X479" s="32">
        <f t="shared" si="89"/>
        <v>16</v>
      </c>
      <c r="Y479" s="18" t="str">
        <f>IF(R479="","",VLOOKUP(R479,CUSTOMS!$E$3:$N$1811,8,FALSE))</f>
        <v>港币</v>
      </c>
      <c r="Z479" s="18" t="str">
        <f>IF(R479="","",VLOOKUP(R479,CUSTOMS!$E$3:$N$1811,9,FALSE))</f>
        <v>中国</v>
      </c>
      <c r="AA479" s="18" t="str">
        <f>IF(R479="","",VLOOKUP(R479,CUSTOMS!$E$3:$N$1811,10,FALSE))</f>
        <v>印度尼西亚</v>
      </c>
      <c r="AB479" s="32">
        <f>IF(R479="","",VLOOKUP(G479,WMS!$E$3:$T$1741,15,FALSE))</f>
        <v>0.875</v>
      </c>
      <c r="AC479" s="32">
        <f t="shared" si="90"/>
        <v>14</v>
      </c>
      <c r="AD479" s="32" t="str">
        <f>IF(S479="","",VLOOKUP(S479,海关监管条件!$A$1:$B$3000,2,FALSE))</f>
        <v>无</v>
      </c>
    </row>
    <row r="480" spans="1:30">
      <c r="A480" s="2">
        <v>43725</v>
      </c>
      <c r="B480" s="2">
        <v>43731</v>
      </c>
      <c r="C480" s="2" t="s">
        <v>5058</v>
      </c>
      <c r="D480" s="19" t="s">
        <v>376</v>
      </c>
      <c r="E480" s="19" t="s">
        <v>3430</v>
      </c>
      <c r="F480" s="19" t="s">
        <v>3435</v>
      </c>
      <c r="G480" s="17" t="str">
        <f t="shared" si="84"/>
        <v>KG-ARI-1808-00019-00276/42635581Q</v>
      </c>
      <c r="H480" s="18">
        <f>IF(G480="","",VLOOKUP(G480,WMS!$E$3:$Q$1741,7,FALSE))</f>
        <v>8</v>
      </c>
      <c r="I480" s="18">
        <f>IF(G480="","",VLOOKUP(G480,WMS!$E$3:$Q$1741,8,FALSE))</f>
        <v>1.5</v>
      </c>
      <c r="J480" s="18">
        <f>IF(G480="","",VLOOKUP(G480,WMS!$E$3:$Q$1741,13,FALSE))</f>
        <v>0.036</v>
      </c>
      <c r="K480" s="25" t="b">
        <f t="shared" si="85"/>
        <v>1</v>
      </c>
      <c r="L480" s="7">
        <v>3</v>
      </c>
      <c r="M480" s="26">
        <f>IF(G480="","",VLOOKUP(G480,WMS!$E$3:$U$1741,7,0)*L480)</f>
        <v>24</v>
      </c>
      <c r="N480" s="27" t="str">
        <f>IF(G480="","",VLOOKUP(G480,WMS!$E$3:$U$1741,17,0))</f>
        <v>A42-203</v>
      </c>
      <c r="O480" s="28">
        <f t="shared" si="86"/>
        <v>4.5</v>
      </c>
      <c r="P480" s="28">
        <f t="shared" si="87"/>
        <v>0.108</v>
      </c>
      <c r="Q480" s="25" t="str">
        <f>IF(G480="","",VLOOKUP(G480,WMS!$E$3:$G$1741,2,FALSE))</f>
        <v>KAS18112901</v>
      </c>
      <c r="R480" s="25" t="str">
        <f>IF(G480="","",VLOOKUP(G480,WMS!$E$3:$G$1741,3,FALSE))</f>
        <v>KAS18112901461</v>
      </c>
      <c r="S480" s="17" t="str">
        <f>IF(R480="","",VLOOKUP(R480,CUSTOMS!$E$3:$N$1811,2,FALSE))</f>
        <v>9505900000</v>
      </c>
      <c r="T480" s="17" t="str">
        <f>IF(R480="","",VLOOKUP(R480,CUSTOMS!$E$3:$N$1811,3,FALSE))</f>
        <v>娱乐用品|面具</v>
      </c>
      <c r="U480" s="18">
        <f t="shared" si="88"/>
        <v>24</v>
      </c>
      <c r="V480" s="18" t="str">
        <f>IF(R480="","",VLOOKUP(R480,CUSTOMS!$E$3:$N$1811,5,FALSE))</f>
        <v>个</v>
      </c>
      <c r="W480" s="32">
        <f>IF(R480="","",VLOOKUP(R480,CUSTOMS!$E$3:$N$1811,6,FALSE))</f>
        <v>3.0312676056338</v>
      </c>
      <c r="X480" s="32">
        <f t="shared" si="89"/>
        <v>72.7504225352112</v>
      </c>
      <c r="Y480" s="18" t="str">
        <f>IF(R480="","",VLOOKUP(R480,CUSTOMS!$E$3:$N$1811,8,FALSE))</f>
        <v>美元</v>
      </c>
      <c r="Z480" s="18" t="str">
        <f>IF(R480="","",VLOOKUP(R480,CUSTOMS!$E$3:$N$1811,9,FALSE))</f>
        <v>中国</v>
      </c>
      <c r="AA480" s="18" t="str">
        <f>IF(R480="","",VLOOKUP(R480,CUSTOMS!$E$3:$N$1811,10,FALSE))</f>
        <v>中国</v>
      </c>
      <c r="AB480" s="32">
        <f>IF(R480="","",VLOOKUP(G480,WMS!$E$3:$T$1741,15,FALSE))</f>
        <v>0.116</v>
      </c>
      <c r="AC480" s="32">
        <f t="shared" si="90"/>
        <v>2.784</v>
      </c>
      <c r="AD480" s="32" t="str">
        <f>IF(S480="","",VLOOKUP(S480,海关监管条件!$A$1:$B$3000,2,FALSE))</f>
        <v>无 </v>
      </c>
    </row>
    <row r="481" spans="1:30">
      <c r="A481" s="2">
        <v>43725</v>
      </c>
      <c r="B481" s="2">
        <v>43731</v>
      </c>
      <c r="C481" s="2" t="s">
        <v>5058</v>
      </c>
      <c r="D481" s="19" t="s">
        <v>376</v>
      </c>
      <c r="E481" s="19" t="s">
        <v>3430</v>
      </c>
      <c r="F481" s="19" t="s">
        <v>3437</v>
      </c>
      <c r="G481" s="17" t="str">
        <f t="shared" si="84"/>
        <v>KG-ARI-1808-00019-00276/42635598Q</v>
      </c>
      <c r="H481" s="18">
        <f>IF(G481="","",VLOOKUP(G481,WMS!$E$3:$Q$1741,7,FALSE))</f>
        <v>8</v>
      </c>
      <c r="I481" s="18">
        <f>IF(G481="","",VLOOKUP(G481,WMS!$E$3:$Q$1741,8,FALSE))</f>
        <v>1.65</v>
      </c>
      <c r="J481" s="18">
        <f>IF(G481="","",VLOOKUP(G481,WMS!$E$3:$Q$1741,13,FALSE))</f>
        <v>0.047</v>
      </c>
      <c r="K481" s="25" t="b">
        <f t="shared" si="85"/>
        <v>1</v>
      </c>
      <c r="L481" s="7">
        <v>3</v>
      </c>
      <c r="M481" s="26">
        <f>IF(G481="","",VLOOKUP(G481,WMS!$E$3:$U$1741,7,0)*L481)</f>
        <v>24</v>
      </c>
      <c r="N481" s="27" t="str">
        <f>IF(G481="","",VLOOKUP(G481,WMS!$E$3:$U$1741,17,0))</f>
        <v>A42-203</v>
      </c>
      <c r="O481" s="28">
        <f t="shared" si="86"/>
        <v>4.95</v>
      </c>
      <c r="P481" s="28">
        <f t="shared" si="87"/>
        <v>0.141</v>
      </c>
      <c r="Q481" s="25" t="str">
        <f>IF(G481="","",VLOOKUP(G481,WMS!$E$3:$G$1741,2,FALSE))</f>
        <v>KAS18112901</v>
      </c>
      <c r="R481" s="25" t="str">
        <f>IF(G481="","",VLOOKUP(G481,WMS!$E$3:$G$1741,3,FALSE))</f>
        <v>KAS18112901461</v>
      </c>
      <c r="S481" s="17" t="str">
        <f>IF(R481="","",VLOOKUP(R481,CUSTOMS!$E$3:$N$1811,2,FALSE))</f>
        <v>9505900000</v>
      </c>
      <c r="T481" s="17" t="str">
        <f>IF(R481="","",VLOOKUP(R481,CUSTOMS!$E$3:$N$1811,3,FALSE))</f>
        <v>娱乐用品|面具</v>
      </c>
      <c r="U481" s="18">
        <f t="shared" si="88"/>
        <v>24</v>
      </c>
      <c r="V481" s="18" t="str">
        <f>IF(R481="","",VLOOKUP(R481,CUSTOMS!$E$3:$N$1811,5,FALSE))</f>
        <v>个</v>
      </c>
      <c r="W481" s="32">
        <f>IF(R481="","",VLOOKUP(R481,CUSTOMS!$E$3:$N$1811,6,FALSE))</f>
        <v>3.0312676056338</v>
      </c>
      <c r="X481" s="32">
        <f t="shared" si="89"/>
        <v>72.7504225352112</v>
      </c>
      <c r="Y481" s="18" t="str">
        <f>IF(R481="","",VLOOKUP(R481,CUSTOMS!$E$3:$N$1811,8,FALSE))</f>
        <v>美元</v>
      </c>
      <c r="Z481" s="18" t="str">
        <f>IF(R481="","",VLOOKUP(R481,CUSTOMS!$E$3:$N$1811,9,FALSE))</f>
        <v>中国</v>
      </c>
      <c r="AA481" s="18" t="str">
        <f>IF(R481="","",VLOOKUP(R481,CUSTOMS!$E$3:$N$1811,10,FALSE))</f>
        <v>中国</v>
      </c>
      <c r="AB481" s="32">
        <f>IF(R481="","",VLOOKUP(G481,WMS!$E$3:$T$1741,15,FALSE))</f>
        <v>0.116</v>
      </c>
      <c r="AC481" s="32">
        <f t="shared" si="90"/>
        <v>2.784</v>
      </c>
      <c r="AD481" s="32" t="str">
        <f>IF(S481="","",VLOOKUP(S481,海关监管条件!$A$1:$B$3000,2,FALSE))</f>
        <v>无 </v>
      </c>
    </row>
    <row r="482" spans="1:30">
      <c r="A482" s="2">
        <v>43725</v>
      </c>
      <c r="B482" s="2">
        <v>43731</v>
      </c>
      <c r="C482" s="2" t="s">
        <v>5058</v>
      </c>
      <c r="D482" s="19" t="s">
        <v>376</v>
      </c>
      <c r="E482" s="19" t="s">
        <v>3430</v>
      </c>
      <c r="F482" s="19" t="s">
        <v>3438</v>
      </c>
      <c r="G482" s="17" t="str">
        <f t="shared" si="84"/>
        <v>KG-ARI-1808-00019-00276/42637554Q</v>
      </c>
      <c r="H482" s="18">
        <f>IF(G482="","",VLOOKUP(G482,WMS!$E$3:$Q$1741,7,FALSE))</f>
        <v>8</v>
      </c>
      <c r="I482" s="18">
        <f>IF(G482="","",VLOOKUP(G482,WMS!$E$3:$Q$1741,8,FALSE))</f>
        <v>1.65</v>
      </c>
      <c r="J482" s="18">
        <f>IF(G482="","",VLOOKUP(G482,WMS!$E$3:$Q$1741,13,FALSE))</f>
        <v>0.047</v>
      </c>
      <c r="K482" s="25" t="b">
        <f t="shared" si="85"/>
        <v>1</v>
      </c>
      <c r="L482" s="7">
        <v>3</v>
      </c>
      <c r="M482" s="26">
        <f>IF(G482="","",VLOOKUP(G482,WMS!$E$3:$U$1741,7,0)*L482)</f>
        <v>24</v>
      </c>
      <c r="N482" s="27" t="str">
        <f>IF(G482="","",VLOOKUP(G482,WMS!$E$3:$U$1741,17,0))</f>
        <v>A42-203</v>
      </c>
      <c r="O482" s="28">
        <f t="shared" si="86"/>
        <v>4.95</v>
      </c>
      <c r="P482" s="28">
        <f t="shared" si="87"/>
        <v>0.141</v>
      </c>
      <c r="Q482" s="25" t="str">
        <f>IF(G482="","",VLOOKUP(G482,WMS!$E$3:$G$1741,2,FALSE))</f>
        <v>KAS18112901</v>
      </c>
      <c r="R482" s="25" t="str">
        <f>IF(G482="","",VLOOKUP(G482,WMS!$E$3:$G$1741,3,FALSE))</f>
        <v>KAS18112901461</v>
      </c>
      <c r="S482" s="17" t="str">
        <f>IF(R482="","",VLOOKUP(R482,CUSTOMS!$E$3:$N$1811,2,FALSE))</f>
        <v>9505900000</v>
      </c>
      <c r="T482" s="17" t="str">
        <f>IF(R482="","",VLOOKUP(R482,CUSTOMS!$E$3:$N$1811,3,FALSE))</f>
        <v>娱乐用品|面具</v>
      </c>
      <c r="U482" s="18">
        <f t="shared" si="88"/>
        <v>24</v>
      </c>
      <c r="V482" s="18" t="str">
        <f>IF(R482="","",VLOOKUP(R482,CUSTOMS!$E$3:$N$1811,5,FALSE))</f>
        <v>个</v>
      </c>
      <c r="W482" s="32">
        <f>IF(R482="","",VLOOKUP(R482,CUSTOMS!$E$3:$N$1811,6,FALSE))</f>
        <v>3.0312676056338</v>
      </c>
      <c r="X482" s="32">
        <f t="shared" si="89"/>
        <v>72.7504225352112</v>
      </c>
      <c r="Y482" s="18" t="str">
        <f>IF(R482="","",VLOOKUP(R482,CUSTOMS!$E$3:$N$1811,8,FALSE))</f>
        <v>美元</v>
      </c>
      <c r="Z482" s="18" t="str">
        <f>IF(R482="","",VLOOKUP(R482,CUSTOMS!$E$3:$N$1811,9,FALSE))</f>
        <v>中国</v>
      </c>
      <c r="AA482" s="18" t="str">
        <f>IF(R482="","",VLOOKUP(R482,CUSTOMS!$E$3:$N$1811,10,FALSE))</f>
        <v>中国</v>
      </c>
      <c r="AB482" s="32">
        <f>IF(R482="","",VLOOKUP(G482,WMS!$E$3:$T$1741,15,FALSE))</f>
        <v>0.116</v>
      </c>
      <c r="AC482" s="32">
        <f t="shared" si="90"/>
        <v>2.784</v>
      </c>
      <c r="AD482" s="32" t="str">
        <f>IF(S482="","",VLOOKUP(S482,海关监管条件!$A$1:$B$3000,2,FALSE))</f>
        <v>无 </v>
      </c>
    </row>
    <row r="483" spans="1:30">
      <c r="A483" s="2">
        <v>43725</v>
      </c>
      <c r="B483" s="2">
        <v>43731</v>
      </c>
      <c r="C483" s="2" t="s">
        <v>5058</v>
      </c>
      <c r="D483" s="19" t="s">
        <v>376</v>
      </c>
      <c r="E483" s="19" t="s">
        <v>3430</v>
      </c>
      <c r="F483" s="19" t="s">
        <v>3439</v>
      </c>
      <c r="G483" s="17" t="str">
        <f t="shared" si="84"/>
        <v>KG-ARI-1808-00019-00276/42637578Q</v>
      </c>
      <c r="H483" s="18">
        <f>IF(G483="","",VLOOKUP(G483,WMS!$E$3:$Q$1741,7,FALSE))</f>
        <v>8</v>
      </c>
      <c r="I483" s="18">
        <f>IF(G483="","",VLOOKUP(G483,WMS!$E$3:$Q$1741,8,FALSE))</f>
        <v>1.55</v>
      </c>
      <c r="J483" s="18">
        <f>IF(G483="","",VLOOKUP(G483,WMS!$E$3:$Q$1741,13,FALSE))</f>
        <v>0.041</v>
      </c>
      <c r="K483" s="25" t="b">
        <f t="shared" si="85"/>
        <v>1</v>
      </c>
      <c r="L483" s="7">
        <v>3</v>
      </c>
      <c r="M483" s="26">
        <f>IF(G483="","",VLOOKUP(G483,WMS!$E$3:$U$1741,7,0)*L483)</f>
        <v>24</v>
      </c>
      <c r="N483" s="27" t="str">
        <f>IF(G483="","",VLOOKUP(G483,WMS!$E$3:$U$1741,17,0))</f>
        <v>A42-203</v>
      </c>
      <c r="O483" s="28">
        <f t="shared" si="86"/>
        <v>4.65</v>
      </c>
      <c r="P483" s="28">
        <f t="shared" si="87"/>
        <v>0.123</v>
      </c>
      <c r="Q483" s="25" t="str">
        <f>IF(G483="","",VLOOKUP(G483,WMS!$E$3:$G$1741,2,FALSE))</f>
        <v>KAS18112901</v>
      </c>
      <c r="R483" s="25" t="str">
        <f>IF(G483="","",VLOOKUP(G483,WMS!$E$3:$G$1741,3,FALSE))</f>
        <v>KAS18112901461</v>
      </c>
      <c r="S483" s="17" t="str">
        <f>IF(R483="","",VLOOKUP(R483,CUSTOMS!$E$3:$N$1811,2,FALSE))</f>
        <v>9505900000</v>
      </c>
      <c r="T483" s="17" t="str">
        <f>IF(R483="","",VLOOKUP(R483,CUSTOMS!$E$3:$N$1811,3,FALSE))</f>
        <v>娱乐用品|面具</v>
      </c>
      <c r="U483" s="18">
        <f t="shared" si="88"/>
        <v>24</v>
      </c>
      <c r="V483" s="18" t="str">
        <f>IF(R483="","",VLOOKUP(R483,CUSTOMS!$E$3:$N$1811,5,FALSE))</f>
        <v>个</v>
      </c>
      <c r="W483" s="32">
        <f>IF(R483="","",VLOOKUP(R483,CUSTOMS!$E$3:$N$1811,6,FALSE))</f>
        <v>3.0312676056338</v>
      </c>
      <c r="X483" s="32">
        <f t="shared" si="89"/>
        <v>72.7504225352112</v>
      </c>
      <c r="Y483" s="18" t="str">
        <f>IF(R483="","",VLOOKUP(R483,CUSTOMS!$E$3:$N$1811,8,FALSE))</f>
        <v>美元</v>
      </c>
      <c r="Z483" s="18" t="str">
        <f>IF(R483="","",VLOOKUP(R483,CUSTOMS!$E$3:$N$1811,9,FALSE))</f>
        <v>中国</v>
      </c>
      <c r="AA483" s="18" t="str">
        <f>IF(R483="","",VLOOKUP(R483,CUSTOMS!$E$3:$N$1811,10,FALSE))</f>
        <v>中国</v>
      </c>
      <c r="AB483" s="32">
        <f>IF(R483="","",VLOOKUP(G483,WMS!$E$3:$T$1741,15,FALSE))</f>
        <v>0.116</v>
      </c>
      <c r="AC483" s="32">
        <f t="shared" si="90"/>
        <v>2.784</v>
      </c>
      <c r="AD483" s="32" t="str">
        <f>IF(S483="","",VLOOKUP(S483,海关监管条件!$A$1:$B$3000,2,FALSE))</f>
        <v>无 </v>
      </c>
    </row>
    <row r="484" spans="1:30">
      <c r="A484" s="2">
        <v>43725</v>
      </c>
      <c r="B484" s="2">
        <v>43731</v>
      </c>
      <c r="C484" s="2" t="s">
        <v>5058</v>
      </c>
      <c r="D484" s="19" t="s">
        <v>3395</v>
      </c>
      <c r="E484" s="19" t="s">
        <v>3396</v>
      </c>
      <c r="F484" s="19">
        <v>42496144</v>
      </c>
      <c r="G484" s="17" t="str">
        <f t="shared" si="84"/>
        <v>KG-ARI-1808-00019-00367/42496144</v>
      </c>
      <c r="H484" s="18">
        <f>IF(G484="","",VLOOKUP(G484,WMS!$E$3:$Q$1741,7,FALSE))</f>
        <v>6</v>
      </c>
      <c r="I484" s="18">
        <f>IF(G484="","",VLOOKUP(G484,WMS!$E$3:$Q$1741,8,FALSE))</f>
        <v>3.85</v>
      </c>
      <c r="J484" s="18">
        <f>IF(G484="","",VLOOKUP(G484,WMS!$E$3:$Q$1741,13,FALSE))</f>
        <v>0.013</v>
      </c>
      <c r="K484" s="25" t="b">
        <f t="shared" si="85"/>
        <v>1</v>
      </c>
      <c r="L484" s="7">
        <v>28</v>
      </c>
      <c r="M484" s="26">
        <f>IF(G484="","",VLOOKUP(G484,WMS!$E$3:$U$1741,7,0)*L484)</f>
        <v>168</v>
      </c>
      <c r="N484" s="27" t="str">
        <f>IF(G484="","",VLOOKUP(G484,WMS!$E$3:$U$1741,17,0))</f>
        <v>A22-202</v>
      </c>
      <c r="O484" s="28">
        <f t="shared" si="86"/>
        <v>107.8</v>
      </c>
      <c r="P484" s="28">
        <f t="shared" si="87"/>
        <v>0.364</v>
      </c>
      <c r="Q484" s="25" t="str">
        <f>IF(G484="","",VLOOKUP(G484,WMS!$E$3:$G$1741,2,FALSE))</f>
        <v>KAS18111901</v>
      </c>
      <c r="R484" s="25" t="str">
        <f>IF(G484="","",VLOOKUP(G484,WMS!$E$3:$G$1741,3,FALSE))</f>
        <v>KAS1811190104</v>
      </c>
      <c r="S484" s="17" t="str">
        <f>IF(R484="","",VLOOKUP(R484,CUSTOMS!$E$3:$N$1811,2,FALSE))</f>
        <v>6913100000</v>
      </c>
      <c r="T484" s="17" t="str">
        <f>IF(R484="","",VLOOKUP(R484,CUSTOMS!$E$3:$N$1811,3,FALSE))</f>
        <v>陈设瓷:花盆.香薰瓶</v>
      </c>
      <c r="U484" s="18">
        <f t="shared" si="88"/>
        <v>168</v>
      </c>
      <c r="V484" s="18" t="str">
        <f>IF(R484="","",VLOOKUP(R484,CUSTOMS!$E$3:$N$1811,5,FALSE))</f>
        <v>只</v>
      </c>
      <c r="W484" s="32">
        <f>IF(R484="","",VLOOKUP(R484,CUSTOMS!$E$3:$N$1811,6,FALSE))</f>
        <v>1</v>
      </c>
      <c r="X484" s="32">
        <f t="shared" si="89"/>
        <v>168</v>
      </c>
      <c r="Y484" s="18" t="str">
        <f>IF(R484="","",VLOOKUP(R484,CUSTOMS!$E$3:$N$1811,8,FALSE))</f>
        <v>港币</v>
      </c>
      <c r="Z484" s="18" t="str">
        <f>IF(R484="","",VLOOKUP(R484,CUSTOMS!$E$3:$N$1811,9,FALSE))</f>
        <v>中国</v>
      </c>
      <c r="AA484" s="18" t="str">
        <f>IF(R484="","",VLOOKUP(R484,CUSTOMS!$E$3:$N$1811,10,FALSE))</f>
        <v>美国</v>
      </c>
      <c r="AB484" s="32">
        <f>IF(R484="","",VLOOKUP(G484,WMS!$E$3:$T$1741,15,FALSE))</f>
        <v>0.55</v>
      </c>
      <c r="AC484" s="32">
        <f t="shared" si="90"/>
        <v>92.4</v>
      </c>
      <c r="AD484" s="32" t="str">
        <f>IF(S484="","",VLOOKUP(S484,海关监管条件!$A$1:$B$3000,2,FALSE))</f>
        <v>无</v>
      </c>
    </row>
    <row r="485" spans="1:30">
      <c r="A485" s="2">
        <v>43725</v>
      </c>
      <c r="B485" s="2">
        <v>43731</v>
      </c>
      <c r="C485" s="2" t="s">
        <v>5058</v>
      </c>
      <c r="D485" s="19" t="s">
        <v>355</v>
      </c>
      <c r="E485" s="19" t="s">
        <v>3398</v>
      </c>
      <c r="F485" s="19">
        <v>42534921</v>
      </c>
      <c r="G485" s="17" t="str">
        <f t="shared" si="84"/>
        <v>KG-ARI-1808-00019-00372/42534921</v>
      </c>
      <c r="H485" s="18">
        <f>IF(G485="","",VLOOKUP(G485,WMS!$E$3:$Q$1741,7,FALSE))</f>
        <v>6</v>
      </c>
      <c r="I485" s="18">
        <f>IF(G485="","",VLOOKUP(G485,WMS!$E$3:$Q$1741,8,FALSE))</f>
        <v>6.95</v>
      </c>
      <c r="J485" s="18">
        <f>IF(G485="","",VLOOKUP(G485,WMS!$E$3:$Q$1741,13,FALSE))</f>
        <v>0.021</v>
      </c>
      <c r="K485" s="25" t="b">
        <f t="shared" si="85"/>
        <v>1</v>
      </c>
      <c r="L485" s="7">
        <v>1</v>
      </c>
      <c r="M485" s="26">
        <f>IF(G485="","",VLOOKUP(G485,WMS!$E$3:$U$1741,7,0)*L485)</f>
        <v>6</v>
      </c>
      <c r="N485" s="27" t="str">
        <f>IF(G485="","",VLOOKUP(G485,WMS!$E$3:$U$1741,17,0))</f>
        <v>A22-304</v>
      </c>
      <c r="O485" s="28">
        <f t="shared" si="86"/>
        <v>6.95</v>
      </c>
      <c r="P485" s="28">
        <f t="shared" si="87"/>
        <v>0.021</v>
      </c>
      <c r="Q485" s="25" t="str">
        <f>IF(G485="","",VLOOKUP(G485,WMS!$E$3:$G$1741,2,FALSE))</f>
        <v>KAS18111901</v>
      </c>
      <c r="R485" s="25" t="str">
        <f>IF(G485="","",VLOOKUP(G485,WMS!$E$3:$G$1741,3,FALSE))</f>
        <v>KAS1811190105</v>
      </c>
      <c r="S485" s="17" t="str">
        <f>IF(R485="","",VLOOKUP(R485,CUSTOMS!$E$3:$N$1811,2,FALSE))</f>
        <v>6911101900</v>
      </c>
      <c r="T485" s="17" t="str">
        <f>IF(R485="","",VLOOKUP(R485,CUSTOMS!$E$3:$N$1811,3,FALSE))</f>
        <v>日用瓷:盘.锅.壶</v>
      </c>
      <c r="U485" s="18">
        <f t="shared" si="88"/>
        <v>6</v>
      </c>
      <c r="V485" s="18" t="str">
        <f>IF(R485="","",VLOOKUP(R485,CUSTOMS!$E$3:$N$1811,5,FALSE))</f>
        <v>只</v>
      </c>
      <c r="W485" s="32">
        <f>IF(R485="","",VLOOKUP(R485,CUSTOMS!$E$3:$N$1811,6,FALSE))</f>
        <v>1</v>
      </c>
      <c r="X485" s="32">
        <f t="shared" si="89"/>
        <v>6</v>
      </c>
      <c r="Y485" s="18" t="str">
        <f>IF(R485="","",VLOOKUP(R485,CUSTOMS!$E$3:$N$1811,8,FALSE))</f>
        <v>港币</v>
      </c>
      <c r="Z485" s="18" t="str">
        <f>IF(R485="","",VLOOKUP(R485,CUSTOMS!$E$3:$N$1811,9,FALSE))</f>
        <v>中国</v>
      </c>
      <c r="AA485" s="18" t="str">
        <f>IF(R485="","",VLOOKUP(R485,CUSTOMS!$E$3:$N$1811,10,FALSE))</f>
        <v>美国</v>
      </c>
      <c r="AB485" s="32">
        <f>IF(R485="","",VLOOKUP(G485,WMS!$E$3:$T$1741,15,FALSE))</f>
        <v>1.11666666666667</v>
      </c>
      <c r="AC485" s="32">
        <f t="shared" si="90"/>
        <v>6.70000000000002</v>
      </c>
      <c r="AD485" s="32" t="str">
        <f>IF(S485="","",VLOOKUP(S485,海关监管条件!$A$1:$B$3000,2,FALSE))</f>
        <v>A</v>
      </c>
    </row>
    <row r="486" spans="1:30">
      <c r="A486" s="2">
        <v>43725</v>
      </c>
      <c r="B486" s="2">
        <v>43731</v>
      </c>
      <c r="C486" s="2" t="s">
        <v>5058</v>
      </c>
      <c r="D486" s="19" t="s">
        <v>187</v>
      </c>
      <c r="E486" s="19" t="s">
        <v>3283</v>
      </c>
      <c r="F486" s="19" t="s">
        <v>3286</v>
      </c>
      <c r="G486" s="17" t="str">
        <f t="shared" si="84"/>
        <v>KG-ARI-1808-00019-00394/42477815</v>
      </c>
      <c r="H486" s="18">
        <f>IF(G486="","",VLOOKUP(G486,WMS!$E$3:$Q$1741,7,FALSE))</f>
        <v>25</v>
      </c>
      <c r="I486" s="18">
        <f>IF(G486="","",VLOOKUP(G486,WMS!$E$3:$Q$1741,8,FALSE))</f>
        <v>1.6</v>
      </c>
      <c r="J486" s="18">
        <f>IF(G486="","",VLOOKUP(G486,WMS!$E$3:$Q$1741,13,FALSE))</f>
        <v>0.004</v>
      </c>
      <c r="K486" s="25" t="b">
        <f t="shared" si="85"/>
        <v>1</v>
      </c>
      <c r="L486" s="7">
        <v>4</v>
      </c>
      <c r="M486" s="26">
        <f>IF(G486="","",VLOOKUP(G486,WMS!$E$3:$U$1741,7,0)*L486)</f>
        <v>100</v>
      </c>
      <c r="N486" s="27" t="str">
        <f>IF(G486="","",VLOOKUP(G486,WMS!$E$3:$U$1741,17,0))</f>
        <v>A20-203</v>
      </c>
      <c r="O486" s="28">
        <f t="shared" si="86"/>
        <v>6.4</v>
      </c>
      <c r="P486" s="28">
        <f t="shared" si="87"/>
        <v>0.016</v>
      </c>
      <c r="Q486" s="25" t="str">
        <f>IF(G486="","",VLOOKUP(G486,WMS!$E$3:$G$1741,2,FALSE))</f>
        <v>KAS18081003</v>
      </c>
      <c r="R486" s="25" t="str">
        <f>IF(G486="","",VLOOKUP(G486,WMS!$E$3:$G$1741,3,FALSE))</f>
        <v>KAS18008100359</v>
      </c>
      <c r="S486" s="17" t="str">
        <f>IF(R486="","",VLOOKUP(R486,CUSTOMS!$E$3:$N$1811,2,FALSE))</f>
        <v>7006000090</v>
      </c>
      <c r="T486" s="17" t="str">
        <f>IF(R486="","",VLOOKUP(R486,CUSTOMS!$E$3:$N$1811,3,FALSE))</f>
        <v>钢化玻璃膜</v>
      </c>
      <c r="U486" s="18">
        <f t="shared" si="88"/>
        <v>100</v>
      </c>
      <c r="V486" s="18" t="str">
        <f>IF(R486="","",VLOOKUP(R486,CUSTOMS!$E$3:$N$1811,5,FALSE))</f>
        <v>个</v>
      </c>
      <c r="W486" s="32">
        <f>IF(R486="","",VLOOKUP(R486,CUSTOMS!$E$3:$N$1811,6,FALSE))</f>
        <v>0.6411</v>
      </c>
      <c r="X486" s="32">
        <f t="shared" si="89"/>
        <v>64.11</v>
      </c>
      <c r="Y486" s="18" t="str">
        <f>IF(R486="","",VLOOKUP(R486,CUSTOMS!$E$3:$N$1811,8,FALSE))</f>
        <v>美元</v>
      </c>
      <c r="Z486" s="18" t="str">
        <f>IF(R486="","",VLOOKUP(R486,CUSTOMS!$E$3:$N$1811,9,FALSE))</f>
        <v>中国</v>
      </c>
      <c r="AA486" s="18" t="str">
        <f>IF(R486="","",VLOOKUP(R486,CUSTOMS!$E$3:$N$1811,10,FALSE))</f>
        <v>中国</v>
      </c>
      <c r="AB486" s="32">
        <f>IF(R486="","",VLOOKUP(G486,WMS!$E$3:$T$1741,15,FALSE))</f>
        <v>0.05934</v>
      </c>
      <c r="AC486" s="32">
        <f t="shared" si="90"/>
        <v>5.934</v>
      </c>
      <c r="AD486" s="32" t="str">
        <f>IF(S486="","",VLOOKUP(S486,海关监管条件!$A$1:$B$3000,2,FALSE))</f>
        <v>无</v>
      </c>
    </row>
    <row r="487" spans="1:30">
      <c r="A487" s="2">
        <v>43725</v>
      </c>
      <c r="B487" s="2">
        <v>43731</v>
      </c>
      <c r="C487" s="2" t="s">
        <v>5058</v>
      </c>
      <c r="D487" s="3" t="s">
        <v>776</v>
      </c>
      <c r="E487" s="3" t="s">
        <v>3735</v>
      </c>
      <c r="F487" s="3" t="s">
        <v>5048</v>
      </c>
      <c r="G487" s="17" t="str">
        <f t="shared" si="84"/>
        <v>KG-ARI-1812-00048-00996/41904558</v>
      </c>
      <c r="H487" s="18">
        <f>IF(G487="","",VLOOKUP(G487,WMS!$E$3:$Q$1741,7,FALSE))</f>
        <v>6</v>
      </c>
      <c r="I487" s="18">
        <f>IF(G487="","",VLOOKUP(G487,WMS!$E$3:$Q$1741,8,FALSE))</f>
        <v>7.1</v>
      </c>
      <c r="J487" s="18">
        <f>IF(G487="","",VLOOKUP(G487,WMS!$E$3:$Q$1741,13,FALSE))</f>
        <v>0.027</v>
      </c>
      <c r="K487" s="25" t="b">
        <f t="shared" si="85"/>
        <v>1</v>
      </c>
      <c r="L487" s="7">
        <v>3</v>
      </c>
      <c r="M487" s="26">
        <f>IF(G487="","",VLOOKUP(G487,WMS!$E$3:$U$1741,7,0)*L487)</f>
        <v>18</v>
      </c>
      <c r="N487" s="27" t="str">
        <f>IF(G487="","",VLOOKUP(G487,WMS!$E$3:$U$1741,17,0))</f>
        <v>A25-202</v>
      </c>
      <c r="O487" s="28">
        <f t="shared" si="86"/>
        <v>21.3</v>
      </c>
      <c r="P487" s="28">
        <f t="shared" si="87"/>
        <v>0.081</v>
      </c>
      <c r="Q487" s="25" t="str">
        <f>IF(G487="","",VLOOKUP(G487,WMS!$E$3:$G$1741,2,FALSE))</f>
        <v>KAS19011806</v>
      </c>
      <c r="R487" s="25" t="str">
        <f>IF(G487="","",VLOOKUP(G487,WMS!$E$3:$G$1741,3,FALSE))</f>
        <v>KAS1901180601</v>
      </c>
      <c r="S487" s="17" t="str">
        <f>IF(R487="","",VLOOKUP(R487,CUSTOMS!$E$3:$N$1811,2,FALSE))</f>
        <v>8215200000</v>
      </c>
      <c r="T487" s="17" t="str">
        <f>IF(R487="","",VLOOKUP(R487,CUSTOMS!$E$3:$N$1811,3,FALSE))</f>
        <v>餐厨用具</v>
      </c>
      <c r="U487" s="18">
        <f t="shared" si="88"/>
        <v>18</v>
      </c>
      <c r="V487" s="18" t="str">
        <f>IF(R487="","",VLOOKUP(R487,CUSTOMS!$E$3:$N$1811,5,FALSE))</f>
        <v>套</v>
      </c>
      <c r="W487" s="32">
        <f>IF(R487="","",VLOOKUP(R487,CUSTOMS!$E$3:$N$1811,6,FALSE))</f>
        <v>0.43</v>
      </c>
      <c r="X487" s="32">
        <f t="shared" si="89"/>
        <v>7.74</v>
      </c>
      <c r="Y487" s="18" t="str">
        <f>IF(R487="","",VLOOKUP(R487,CUSTOMS!$E$3:$N$1811,8,FALSE))</f>
        <v>美元</v>
      </c>
      <c r="Z487" s="18" t="str">
        <f>IF(R487="","",VLOOKUP(R487,CUSTOMS!$E$3:$N$1811,9,FALSE))</f>
        <v>中国</v>
      </c>
      <c r="AA487" s="18" t="str">
        <f>IF(R487="","",VLOOKUP(R487,CUSTOMS!$E$3:$N$1811,10,FALSE))</f>
        <v>美国</v>
      </c>
      <c r="AB487" s="32">
        <f>IF(R487="","",VLOOKUP(G487,WMS!$E$3:$T$1741,15,FALSE))</f>
        <v>1.09166666666667</v>
      </c>
      <c r="AC487" s="32">
        <f t="shared" si="90"/>
        <v>19.6500000000001</v>
      </c>
      <c r="AD487" s="32" t="str">
        <f>IF(S487="","",VLOOKUP(S487,海关监管条件!$A$1:$B$3000,2,FALSE))</f>
        <v>A </v>
      </c>
    </row>
    <row r="488" spans="1:30">
      <c r="A488" s="2">
        <v>43725</v>
      </c>
      <c r="B488" s="2">
        <v>43731</v>
      </c>
      <c r="C488" s="2" t="s">
        <v>5058</v>
      </c>
      <c r="D488" s="19" t="s">
        <v>747</v>
      </c>
      <c r="E488" s="19" t="s">
        <v>3715</v>
      </c>
      <c r="F488" s="19">
        <v>42628125</v>
      </c>
      <c r="G488" s="17" t="str">
        <f t="shared" si="84"/>
        <v>KG-ARI-1812-00048-01883/42628125</v>
      </c>
      <c r="H488" s="18">
        <f>IF(G488="","",VLOOKUP(G488,WMS!$E$3:$Q$1741,7,FALSE))</f>
        <v>6</v>
      </c>
      <c r="I488" s="18">
        <f>IF(G488="","",VLOOKUP(G488,WMS!$E$3:$Q$1741,8,FALSE))</f>
        <v>3</v>
      </c>
      <c r="J488" s="18">
        <f>IF(G488="","",VLOOKUP(G488,WMS!$E$3:$Q$1741,13,FALSE))</f>
        <v>0.113</v>
      </c>
      <c r="K488" s="25" t="b">
        <f t="shared" si="85"/>
        <v>1</v>
      </c>
      <c r="L488" s="7">
        <v>7</v>
      </c>
      <c r="M488" s="26">
        <f>IF(G488="","",VLOOKUP(G488,WMS!$E$3:$U$1741,7,0)*L488)</f>
        <v>42</v>
      </c>
      <c r="N488" s="27" t="str">
        <f>IF(G488="","",VLOOKUP(G488,WMS!$E$3:$U$1741,17,0))</f>
        <v>A15-202</v>
      </c>
      <c r="O488" s="28">
        <f t="shared" si="86"/>
        <v>21</v>
      </c>
      <c r="P488" s="28">
        <f t="shared" si="87"/>
        <v>0.791</v>
      </c>
      <c r="Q488" s="25" t="str">
        <f>IF(G488="","",VLOOKUP(G488,WMS!$E$3:$G$1741,2,FALSE))</f>
        <v>KAS19011704</v>
      </c>
      <c r="R488" s="25" t="str">
        <f>IF(G488="","",VLOOKUP(G488,WMS!$E$3:$G$1741,3,FALSE))</f>
        <v>KAS1901170402</v>
      </c>
      <c r="S488" s="17" t="str">
        <f>IF(R488="","",VLOOKUP(R488,CUSTOMS!$E$3:$N$1811,2,FALSE))</f>
        <v>4602191000</v>
      </c>
      <c r="T488" s="17" t="str">
        <f>IF(R488="","",VLOOKUP(R488,CUSTOMS!$E$3:$N$1811,3,FALSE))</f>
        <v>海草编织篮</v>
      </c>
      <c r="U488" s="18">
        <f t="shared" si="88"/>
        <v>42</v>
      </c>
      <c r="V488" s="18" t="str">
        <f>IF(R488="","",VLOOKUP(R488,CUSTOMS!$E$3:$N$1811,5,FALSE))</f>
        <v>只</v>
      </c>
      <c r="W488" s="32">
        <f>IF(R488="","",VLOOKUP(R488,CUSTOMS!$E$3:$N$1811,6,FALSE))</f>
        <v>1</v>
      </c>
      <c r="X488" s="32">
        <f t="shared" si="89"/>
        <v>42</v>
      </c>
      <c r="Y488" s="18" t="str">
        <f>IF(R488="","",VLOOKUP(R488,CUSTOMS!$E$3:$N$1811,8,FALSE))</f>
        <v>港币</v>
      </c>
      <c r="Z488" s="18" t="str">
        <f>IF(R488="","",VLOOKUP(R488,CUSTOMS!$E$3:$N$1811,9,FALSE))</f>
        <v>中国</v>
      </c>
      <c r="AA488" s="18" t="str">
        <f>IF(R488="","",VLOOKUP(R488,CUSTOMS!$E$3:$N$1811,10,FALSE))</f>
        <v>美国</v>
      </c>
      <c r="AB488" s="32">
        <f>IF(R488="","",VLOOKUP(G488,WMS!$E$3:$T$1741,15,FALSE))</f>
        <v>0.366666666666667</v>
      </c>
      <c r="AC488" s="32">
        <f t="shared" si="90"/>
        <v>15.4</v>
      </c>
      <c r="AD488" s="32" t="str">
        <f>IF(S488="","",VLOOKUP(S488,海关监管条件!$A$1:$B$3000,2,FALSE))</f>
        <v>AB</v>
      </c>
    </row>
    <row r="489" spans="1:30">
      <c r="A489" s="2">
        <v>43725</v>
      </c>
      <c r="B489" s="2">
        <v>43731</v>
      </c>
      <c r="C489" s="2" t="s">
        <v>5058</v>
      </c>
      <c r="D489" s="19" t="s">
        <v>747</v>
      </c>
      <c r="E489" s="19" t="s">
        <v>3714</v>
      </c>
      <c r="F489" s="19">
        <v>42655084</v>
      </c>
      <c r="G489" s="17" t="str">
        <f t="shared" si="84"/>
        <v>KG-ARI-1901-00066-01599/42655084</v>
      </c>
      <c r="H489" s="18">
        <f>IF(G489="","",VLOOKUP(G489,WMS!$E$3:$Q$1741,7,FALSE))</f>
        <v>4</v>
      </c>
      <c r="I489" s="18">
        <f>IF(G489="","",VLOOKUP(G489,WMS!$E$3:$Q$1741,8,FALSE))</f>
        <v>6.65</v>
      </c>
      <c r="J489" s="18">
        <f>IF(G489="","",VLOOKUP(G489,WMS!$E$3:$Q$1741,13,FALSE))</f>
        <v>0.06</v>
      </c>
      <c r="K489" s="25" t="b">
        <f t="shared" si="85"/>
        <v>1</v>
      </c>
      <c r="L489" s="7">
        <v>3</v>
      </c>
      <c r="M489" s="26">
        <f>IF(G489="","",VLOOKUP(G489,WMS!$E$3:$U$1741,7,0)*L489)</f>
        <v>12</v>
      </c>
      <c r="N489" s="27" t="str">
        <f>IF(G489="","",VLOOKUP(G489,WMS!$E$3:$U$1741,17,0))</f>
        <v>B72</v>
      </c>
      <c r="O489" s="28">
        <f t="shared" si="86"/>
        <v>19.95</v>
      </c>
      <c r="P489" s="28">
        <f t="shared" si="87"/>
        <v>0.18</v>
      </c>
      <c r="Q489" s="25" t="str">
        <f>IF(G489="","",VLOOKUP(G489,WMS!$E$3:$G$1741,2,FALSE))</f>
        <v>KAS19011704</v>
      </c>
      <c r="R489" s="25" t="str">
        <f>IF(G489="","",VLOOKUP(G489,WMS!$E$3:$G$1741,3,FALSE))</f>
        <v>KAS1901170409</v>
      </c>
      <c r="S489" s="17" t="str">
        <f>IF(R489="","",VLOOKUP(R489,CUSTOMS!$E$3:$N$1811,2,FALSE))</f>
        <v>6702100000</v>
      </c>
      <c r="T489" s="17" t="str">
        <f>IF(R489="","",VLOOKUP(R489,CUSTOMS!$E$3:$N$1811,3,FALSE))</f>
        <v>塑料盆栽</v>
      </c>
      <c r="U489" s="18">
        <f t="shared" si="88"/>
        <v>12</v>
      </c>
      <c r="V489" s="18" t="str">
        <f>IF(R489="","",VLOOKUP(R489,CUSTOMS!$E$3:$N$1811,5,FALSE))</f>
        <v>只</v>
      </c>
      <c r="W489" s="32">
        <f>IF(R489="","",VLOOKUP(R489,CUSTOMS!$E$3:$N$1811,6,FALSE))</f>
        <v>1</v>
      </c>
      <c r="X489" s="32">
        <f t="shared" si="89"/>
        <v>12</v>
      </c>
      <c r="Y489" s="18" t="str">
        <f>IF(R489="","",VLOOKUP(R489,CUSTOMS!$E$3:$N$1811,8,FALSE))</f>
        <v>港币</v>
      </c>
      <c r="Z489" s="18" t="str">
        <f>IF(R489="","",VLOOKUP(R489,CUSTOMS!$E$3:$N$1811,9,FALSE))</f>
        <v>中国</v>
      </c>
      <c r="AA489" s="18" t="str">
        <f>IF(R489="","",VLOOKUP(R489,CUSTOMS!$E$3:$N$1811,10,FALSE))</f>
        <v>美国</v>
      </c>
      <c r="AB489" s="32">
        <f>IF(R489="","",VLOOKUP(G489,WMS!$E$3:$T$1741,15,FALSE))</f>
        <v>1.4</v>
      </c>
      <c r="AC489" s="32">
        <f t="shared" si="90"/>
        <v>16.8</v>
      </c>
      <c r="AD489" s="32" t="str">
        <f>IF(S489="","",VLOOKUP(S489,海关监管条件!$A$1:$B$3000,2,FALSE))</f>
        <v>无 </v>
      </c>
    </row>
    <row r="490" spans="1:30">
      <c r="A490" s="2">
        <v>43725</v>
      </c>
      <c r="B490" s="2">
        <v>43731</v>
      </c>
      <c r="C490" s="2" t="s">
        <v>5058</v>
      </c>
      <c r="D490" s="3" t="s">
        <v>907</v>
      </c>
      <c r="E490" s="3" t="s">
        <v>3808</v>
      </c>
      <c r="F490" s="3" t="s">
        <v>4991</v>
      </c>
      <c r="G490" s="17" t="str">
        <f t="shared" si="84"/>
        <v>KG-ARI-1903-00107-02384/42626787</v>
      </c>
      <c r="H490" s="18">
        <f>IF(G490="","",VLOOKUP(G490,WMS!$E$3:$Q$1741,7,FALSE))</f>
        <v>12</v>
      </c>
      <c r="I490" s="18">
        <f>IF(G490="","",VLOOKUP(G490,WMS!$E$3:$Q$1741,8,FALSE))</f>
        <v>8.6</v>
      </c>
      <c r="J490" s="18">
        <f>IF(G490="","",VLOOKUP(G490,WMS!$E$3:$Q$1741,13,FALSE))</f>
        <v>0.09</v>
      </c>
      <c r="K490" s="25" t="b">
        <f t="shared" si="85"/>
        <v>1</v>
      </c>
      <c r="L490" s="7">
        <v>4</v>
      </c>
      <c r="M490" s="26">
        <f>IF(G490="","",VLOOKUP(G490,WMS!$E$3:$U$1741,7,0)*L490)</f>
        <v>48</v>
      </c>
      <c r="N490" s="27" t="str">
        <f>IF(G490="","",VLOOKUP(G490,WMS!$E$3:$U$1741,17,0))</f>
        <v>A44-302</v>
      </c>
      <c r="O490" s="28">
        <f t="shared" si="86"/>
        <v>34.4</v>
      </c>
      <c r="P490" s="28">
        <f t="shared" si="87"/>
        <v>0.36</v>
      </c>
      <c r="Q490" s="25" t="str">
        <f>IF(G490="","",VLOOKUP(G490,WMS!$E$3:$G$1741,2,FALSE))</f>
        <v>KAS19031802</v>
      </c>
      <c r="R490" s="25" t="str">
        <f>IF(G490="","",VLOOKUP(G490,WMS!$E$3:$G$1741,3,FALSE))</f>
        <v>KAS1903180205</v>
      </c>
      <c r="S490" s="17" t="str">
        <f>IF(R490="","",VLOOKUP(R490,CUSTOMS!$E$3:$N$1811,2,FALSE))</f>
        <v>3924900000</v>
      </c>
      <c r="T490" s="17" t="str">
        <f>IF(R490="","",VLOOKUP(R490,CUSTOMS!$E$3:$N$1811,3,FALSE))</f>
        <v>塑胶储物箱/C</v>
      </c>
      <c r="U490" s="18">
        <f t="shared" si="88"/>
        <v>32.8</v>
      </c>
      <c r="V490" s="18" t="str">
        <f>IF(R490="","",VLOOKUP(R490,CUSTOMS!$E$3:$N$1811,5,FALSE))</f>
        <v>千克</v>
      </c>
      <c r="W490" s="32">
        <f>IF(R490="","",VLOOKUP(R490,CUSTOMS!$E$3:$N$1811,6,FALSE))</f>
        <v>2</v>
      </c>
      <c r="X490" s="32">
        <f t="shared" si="89"/>
        <v>65.6</v>
      </c>
      <c r="Y490" s="18" t="str">
        <f>IF(R490="","",VLOOKUP(R490,CUSTOMS!$E$3:$N$1811,8,FALSE))</f>
        <v>美元</v>
      </c>
      <c r="Z490" s="18" t="str">
        <f>IF(R490="","",VLOOKUP(R490,CUSTOMS!$E$3:$N$1811,9,FALSE))</f>
        <v>中国</v>
      </c>
      <c r="AA490" s="18" t="str">
        <f>IF(R490="","",VLOOKUP(R490,CUSTOMS!$E$3:$N$1811,10,FALSE))</f>
        <v>美国</v>
      </c>
      <c r="AB490" s="32">
        <f>IF(R490="","",VLOOKUP(G490,WMS!$E$3:$T$1741,15,FALSE))</f>
        <v>0.683333333333333</v>
      </c>
      <c r="AC490" s="32">
        <f t="shared" si="90"/>
        <v>32.8</v>
      </c>
      <c r="AD490" s="32" t="str">
        <f>IF(S490="","",VLOOKUP(S490,海关监管条件!$A$1:$B$3000,2,FALSE))</f>
        <v>A </v>
      </c>
    </row>
    <row r="491" spans="1:30">
      <c r="A491" s="2">
        <v>43725</v>
      </c>
      <c r="B491" s="2">
        <v>43731</v>
      </c>
      <c r="C491" s="2" t="s">
        <v>5058</v>
      </c>
      <c r="D491" s="19" t="s">
        <v>981</v>
      </c>
      <c r="E491" s="19" t="s">
        <v>3850</v>
      </c>
      <c r="F491" s="19">
        <v>42672036</v>
      </c>
      <c r="G491" s="17" t="str">
        <f t="shared" si="84"/>
        <v>KG-ARI-1903-00107-02386/42672036</v>
      </c>
      <c r="H491" s="18">
        <f>IF(G491="","",VLOOKUP(G491,WMS!$E$3:$Q$1741,7,FALSE))</f>
        <v>12</v>
      </c>
      <c r="I491" s="18">
        <f>IF(G491="","",VLOOKUP(G491,WMS!$E$3:$Q$1741,8,FALSE))</f>
        <v>0.87</v>
      </c>
      <c r="J491" s="18">
        <f>IF(G491="","",VLOOKUP(G491,WMS!$E$3:$Q$1741,13,FALSE))</f>
        <v>0.006</v>
      </c>
      <c r="K491" s="25" t="b">
        <f t="shared" si="85"/>
        <v>1</v>
      </c>
      <c r="L491" s="7">
        <v>2</v>
      </c>
      <c r="M491" s="26">
        <f>IF(G491="","",VLOOKUP(G491,WMS!$E$3:$U$1741,7,0)*L491)</f>
        <v>24</v>
      </c>
      <c r="N491" s="27" t="str">
        <f>IF(G491="","",VLOOKUP(G491,WMS!$E$3:$U$1741,17,0))</f>
        <v>A22-304</v>
      </c>
      <c r="O491" s="28">
        <f t="shared" si="86"/>
        <v>1.74</v>
      </c>
      <c r="P491" s="28">
        <f t="shared" si="87"/>
        <v>0.012</v>
      </c>
      <c r="Q491" s="25" t="str">
        <f>IF(G491="","",VLOOKUP(G491,WMS!$E$3:$G$1741,2,FALSE))</f>
        <v>KAS19040301</v>
      </c>
      <c r="R491" s="25" t="str">
        <f>IF(G491="","",VLOOKUP(G491,WMS!$E$3:$G$1741,3,FALSE))</f>
        <v>KAS1904030102</v>
      </c>
      <c r="S491" s="17" t="str">
        <f>IF(R491="","",VLOOKUP(R491,CUSTOMS!$E$3:$N$1811,2,FALSE))</f>
        <v>8544421100</v>
      </c>
      <c r="T491" s="17" t="str">
        <f>IF(R491="","",VLOOKUP(R491,CUSTOMS!$E$3:$N$1811,3,FALSE))</f>
        <v>连接线A/带接头</v>
      </c>
      <c r="U491" s="18">
        <f t="shared" si="88"/>
        <v>0.869565217391304</v>
      </c>
      <c r="V491" s="18" t="str">
        <f>IF(R491="","",VLOOKUP(R491,CUSTOMS!$E$3:$N$1811,5,FALSE))</f>
        <v>千克</v>
      </c>
      <c r="W491" s="32">
        <f>IF(R491="","",VLOOKUP(R491,CUSTOMS!$E$3:$N$1811,6,FALSE))</f>
        <v>71.01</v>
      </c>
      <c r="X491" s="32">
        <f t="shared" si="89"/>
        <v>61.7478260869565</v>
      </c>
      <c r="Y491" s="18" t="str">
        <f>IF(R491="","",VLOOKUP(R491,CUSTOMS!$E$3:$N$1811,8,FALSE))</f>
        <v>港币</v>
      </c>
      <c r="Z491" s="18" t="str">
        <f>IF(R491="","",VLOOKUP(R491,CUSTOMS!$E$3:$N$1811,9,FALSE))</f>
        <v>中国</v>
      </c>
      <c r="AA491" s="18" t="str">
        <f>IF(R491="","",VLOOKUP(R491,CUSTOMS!$E$3:$N$1811,10,FALSE))</f>
        <v>美国</v>
      </c>
      <c r="AB491" s="32">
        <f>IF(R491="","",VLOOKUP(G491,WMS!$E$3:$T$1741,15,FALSE))</f>
        <v>0.036231884057971</v>
      </c>
      <c r="AC491" s="32">
        <f t="shared" si="90"/>
        <v>0.869565217391304</v>
      </c>
      <c r="AD491" s="32" t="str">
        <f>IF(S491="","",VLOOKUP(S491,海关监管条件!$A$1:$B$3000,2,FALSE))</f>
        <v>无</v>
      </c>
    </row>
    <row r="492" spans="1:30">
      <c r="A492" s="2">
        <v>43725</v>
      </c>
      <c r="B492" s="2">
        <v>43731</v>
      </c>
      <c r="C492" s="2" t="s">
        <v>5058</v>
      </c>
      <c r="D492" s="19" t="s">
        <v>885</v>
      </c>
      <c r="E492" s="19" t="s">
        <v>3802</v>
      </c>
      <c r="F492" s="19">
        <v>42194613</v>
      </c>
      <c r="G492" s="17" t="str">
        <f t="shared" si="84"/>
        <v>KG-ARI-1903-00107-02455/42194613</v>
      </c>
      <c r="H492" s="18">
        <f>IF(G492="","",VLOOKUP(G492,WMS!$E$3:$Q$1741,7,FALSE))</f>
        <v>12</v>
      </c>
      <c r="I492" s="18">
        <f>IF(G492="","",VLOOKUP(G492,WMS!$E$3:$Q$1741,8,FALSE))</f>
        <v>3.55</v>
      </c>
      <c r="J492" s="18">
        <f>IF(G492="","",VLOOKUP(G492,WMS!$E$3:$Q$1741,13,FALSE))</f>
        <v>0.014</v>
      </c>
      <c r="K492" s="25" t="b">
        <f t="shared" si="85"/>
        <v>1</v>
      </c>
      <c r="L492" s="7">
        <v>2</v>
      </c>
      <c r="M492" s="26">
        <f>IF(G492="","",VLOOKUP(G492,WMS!$E$3:$U$1741,7,0)*L492)</f>
        <v>24</v>
      </c>
      <c r="N492" s="27" t="str">
        <f>IF(G492="","",VLOOKUP(G492,WMS!$E$3:$U$1741,17,0))</f>
        <v>A25-102</v>
      </c>
      <c r="O492" s="28">
        <f t="shared" si="86"/>
        <v>7.1</v>
      </c>
      <c r="P492" s="28">
        <f t="shared" si="87"/>
        <v>0.028</v>
      </c>
      <c r="Q492" s="25" t="str">
        <f>IF(G492="","",VLOOKUP(G492,WMS!$E$3:$G$1741,2,FALSE))</f>
        <v>KAS19031303</v>
      </c>
      <c r="R492" s="25" t="str">
        <f>IF(G492="","",VLOOKUP(G492,WMS!$E$3:$G$1741,3,FALSE))</f>
        <v>KAS1903130305</v>
      </c>
      <c r="S492" s="17" t="str">
        <f>IF(R492="","",VLOOKUP(R492,CUSTOMS!$E$3:$N$1811,2,FALSE))</f>
        <v>7326909000</v>
      </c>
      <c r="T492" s="17" t="str">
        <f>IF(R492="","",VLOOKUP(R492,CUSTOMS!$E$3:$N$1811,3,FALSE))</f>
        <v>包胶衣架</v>
      </c>
      <c r="U492" s="18">
        <f t="shared" si="88"/>
        <v>6.40000000000001</v>
      </c>
      <c r="V492" s="18" t="str">
        <f>IF(R492="","",VLOOKUP(R492,CUSTOMS!$E$3:$N$1811,5,FALSE))</f>
        <v>千克</v>
      </c>
      <c r="W492" s="32">
        <f>IF(R492="","",VLOOKUP(R492,CUSTOMS!$E$3:$N$1811,6,FALSE))</f>
        <v>1</v>
      </c>
      <c r="X492" s="32">
        <f t="shared" si="89"/>
        <v>6.40000000000001</v>
      </c>
      <c r="Y492" s="18" t="str">
        <f>IF(R492="","",VLOOKUP(R492,CUSTOMS!$E$3:$N$1811,8,FALSE))</f>
        <v>美元</v>
      </c>
      <c r="Z492" s="18" t="str">
        <f>IF(R492="","",VLOOKUP(R492,CUSTOMS!$E$3:$N$1811,9,FALSE))</f>
        <v>中国</v>
      </c>
      <c r="AA492" s="18" t="str">
        <f>IF(R492="","",VLOOKUP(R492,CUSTOMS!$E$3:$N$1811,10,FALSE))</f>
        <v>美国</v>
      </c>
      <c r="AB492" s="32">
        <f>IF(R492="","",VLOOKUP(G492,WMS!$E$3:$T$1741,15,FALSE))</f>
        <v>0.266666666666667</v>
      </c>
      <c r="AC492" s="32">
        <f t="shared" si="90"/>
        <v>6.40000000000001</v>
      </c>
      <c r="AD492" s="32" t="str">
        <f>IF(S492="","",VLOOKUP(S492,海关监管条件!$A$1:$B$3000,2,FALSE))</f>
        <v>无</v>
      </c>
    </row>
    <row r="493" spans="1:30">
      <c r="A493" s="2">
        <v>43725</v>
      </c>
      <c r="B493" s="2">
        <v>43731</v>
      </c>
      <c r="C493" s="2" t="s">
        <v>5058</v>
      </c>
      <c r="D493" s="19" t="s">
        <v>864</v>
      </c>
      <c r="E493" s="19" t="s">
        <v>3787</v>
      </c>
      <c r="F493" s="19" t="s">
        <v>3788</v>
      </c>
      <c r="G493" s="17" t="str">
        <f t="shared" si="84"/>
        <v>KG-ARI-1903-00107-02476/19207735</v>
      </c>
      <c r="H493" s="18">
        <f>IF(G493="","",VLOOKUP(G493,WMS!$E$3:$Q$1741,7,FALSE))</f>
        <v>6</v>
      </c>
      <c r="I493" s="18">
        <f>IF(G493="","",VLOOKUP(G493,WMS!$E$3:$Q$1741,8,FALSE))</f>
        <v>12.8</v>
      </c>
      <c r="J493" s="18">
        <f>IF(G493="","",VLOOKUP(G493,WMS!$E$3:$Q$1741,13,FALSE))</f>
        <v>0.105</v>
      </c>
      <c r="K493" s="25" t="b">
        <f t="shared" si="85"/>
        <v>1</v>
      </c>
      <c r="L493" s="7">
        <v>3</v>
      </c>
      <c r="M493" s="26">
        <f>IF(G493="","",VLOOKUP(G493,WMS!$E$3:$U$1741,7,0)*L493)</f>
        <v>18</v>
      </c>
      <c r="N493" s="27" t="str">
        <f>IF(G493="","",VLOOKUP(G493,WMS!$E$3:$U$1741,17,0))</f>
        <v>A34-102</v>
      </c>
      <c r="O493" s="28">
        <f t="shared" si="86"/>
        <v>38.4</v>
      </c>
      <c r="P493" s="28">
        <f t="shared" si="87"/>
        <v>0.315</v>
      </c>
      <c r="Q493" s="25" t="str">
        <f>IF(G493="","",VLOOKUP(G493,WMS!$E$3:$G$1741,2,FALSE))</f>
        <v>KAS19031101</v>
      </c>
      <c r="R493" s="25" t="str">
        <f>IF(G493="","",VLOOKUP(G493,WMS!$E$3:$G$1741,3,FALSE))</f>
        <v>KAS1903110101</v>
      </c>
      <c r="S493" s="17" t="str">
        <f>IF(R493="","",VLOOKUP(R493,CUSTOMS!$E$3:$N$1811,2,FALSE))</f>
        <v>9403200000</v>
      </c>
      <c r="T493" s="17" t="str">
        <f>IF(R493="","",VLOOKUP(R493,CUSTOMS!$E$3:$N$1811,3,FALSE))</f>
        <v>铁制家用落地晒架</v>
      </c>
      <c r="U493" s="18">
        <f t="shared" si="88"/>
        <v>18</v>
      </c>
      <c r="V493" s="18" t="str">
        <f>IF(R493="","",VLOOKUP(R493,CUSTOMS!$E$3:$N$1811,5,FALSE))</f>
        <v>件</v>
      </c>
      <c r="W493" s="32">
        <f>IF(R493="","",VLOOKUP(R493,CUSTOMS!$E$3:$N$1811,6,FALSE))</f>
        <v>2.61</v>
      </c>
      <c r="X493" s="32">
        <f t="shared" si="89"/>
        <v>46.98</v>
      </c>
      <c r="Y493" s="18" t="str">
        <f>IF(R493="","",VLOOKUP(R493,CUSTOMS!$E$3:$N$1811,8,FALSE))</f>
        <v>美元</v>
      </c>
      <c r="Z493" s="18" t="str">
        <f>IF(R493="","",VLOOKUP(R493,CUSTOMS!$E$3:$N$1811,9,FALSE))</f>
        <v>中国</v>
      </c>
      <c r="AA493" s="18" t="str">
        <f>IF(R493="","",VLOOKUP(R493,CUSTOMS!$E$3:$N$1811,10,FALSE))</f>
        <v>美国</v>
      </c>
      <c r="AB493" s="32">
        <f>IF(R493="","",VLOOKUP(G493,WMS!$E$3:$T$1741,15,FALSE))</f>
        <v>1.85</v>
      </c>
      <c r="AC493" s="32">
        <f t="shared" si="90"/>
        <v>33.3</v>
      </c>
      <c r="AD493" s="32" t="str">
        <f>IF(S493="","",VLOOKUP(S493,海关监管条件!$A$1:$B$3000,2,FALSE))</f>
        <v>无 </v>
      </c>
    </row>
    <row r="494" spans="1:30">
      <c r="A494" s="2">
        <v>43725</v>
      </c>
      <c r="B494" s="2">
        <v>43731</v>
      </c>
      <c r="C494" s="2" t="s">
        <v>5058</v>
      </c>
      <c r="D494" s="3" t="s">
        <v>926</v>
      </c>
      <c r="E494" s="3" t="s">
        <v>3815</v>
      </c>
      <c r="F494" s="3" t="s">
        <v>3816</v>
      </c>
      <c r="G494" s="17" t="str">
        <f t="shared" si="84"/>
        <v>KG-ARI-1903-00107-02505/42504696</v>
      </c>
      <c r="H494" s="18">
        <f>IF(G494="","",VLOOKUP(G494,WMS!$E$3:$Q$1741,7,FALSE))</f>
        <v>6</v>
      </c>
      <c r="I494" s="18">
        <f>IF(G494="","",VLOOKUP(G494,WMS!$E$3:$Q$1741,8,FALSE))</f>
        <v>2.2</v>
      </c>
      <c r="J494" s="18">
        <f>IF(G494="","",VLOOKUP(G494,WMS!$E$3:$Q$1741,13,FALSE))</f>
        <v>0.022</v>
      </c>
      <c r="K494" s="25" t="b">
        <f t="shared" si="85"/>
        <v>1</v>
      </c>
      <c r="L494" s="7">
        <v>9</v>
      </c>
      <c r="M494" s="26">
        <f>IF(G494="","",VLOOKUP(G494,WMS!$E$3:$U$1741,7,0)*L494)</f>
        <v>54</v>
      </c>
      <c r="N494" s="27" t="str">
        <f>IF(G494="","",VLOOKUP(G494,WMS!$E$3:$U$1741,17,0))</f>
        <v>A26-304</v>
      </c>
      <c r="O494" s="28">
        <f t="shared" si="86"/>
        <v>19.8</v>
      </c>
      <c r="P494" s="28">
        <f t="shared" si="87"/>
        <v>0.198</v>
      </c>
      <c r="Q494" s="25" t="str">
        <f>IF(G494="","",VLOOKUP(G494,WMS!$E$3:$G$1741,2,FALSE))</f>
        <v>KAS19032005</v>
      </c>
      <c r="R494" s="25" t="str">
        <f>IF(G494="","",VLOOKUP(G494,WMS!$E$3:$G$1741,3,FALSE))</f>
        <v>KAS1903200506</v>
      </c>
      <c r="S494" s="17" t="str">
        <f>IF(R494="","",VLOOKUP(R494,CUSTOMS!$E$3:$N$1811,2,FALSE))</f>
        <v>3926909090</v>
      </c>
      <c r="T494" s="17" t="str">
        <f>IF(R494="","",VLOOKUP(R494,CUSTOMS!$E$3:$N$1811,3,FALSE))</f>
        <v>塑料猫砂盆</v>
      </c>
      <c r="U494" s="18">
        <f t="shared" si="88"/>
        <v>54</v>
      </c>
      <c r="V494" s="18" t="str">
        <f>IF(R494="","",VLOOKUP(R494,CUSTOMS!$E$3:$N$1811,5,FALSE))</f>
        <v>个</v>
      </c>
      <c r="W494" s="32">
        <f>IF(R494="","",VLOOKUP(R494,CUSTOMS!$E$3:$N$1811,6,FALSE))</f>
        <v>0.91</v>
      </c>
      <c r="X494" s="32">
        <f t="shared" si="89"/>
        <v>49.14</v>
      </c>
      <c r="Y494" s="18" t="str">
        <f>IF(R494="","",VLOOKUP(R494,CUSTOMS!$E$3:$N$1811,8,FALSE))</f>
        <v>美元</v>
      </c>
      <c r="Z494" s="18" t="str">
        <f>IF(R494="","",VLOOKUP(R494,CUSTOMS!$E$3:$N$1811,9,FALSE))</f>
        <v>中国</v>
      </c>
      <c r="AA494" s="18" t="str">
        <f>IF(R494="","",VLOOKUP(R494,CUSTOMS!$E$3:$N$1811,10,FALSE))</f>
        <v>美国</v>
      </c>
      <c r="AB494" s="32">
        <f>IF(R494="","",VLOOKUP(G494,WMS!$E$3:$T$1741,15,FALSE))</f>
        <v>0.283333333333333</v>
      </c>
      <c r="AC494" s="32">
        <f t="shared" si="90"/>
        <v>15.3</v>
      </c>
      <c r="AD494" s="32" t="str">
        <f>IF(S494="","",VLOOKUP(S494,海关监管条件!$A$1:$B$3000,2,FALSE))</f>
        <v>无</v>
      </c>
    </row>
    <row r="495" spans="1:30">
      <c r="A495" s="2">
        <v>43725</v>
      </c>
      <c r="B495" s="2">
        <v>43731</v>
      </c>
      <c r="C495" s="2" t="s">
        <v>5058</v>
      </c>
      <c r="D495" s="35" t="s">
        <v>1289</v>
      </c>
      <c r="E495" s="35" t="s">
        <v>3994</v>
      </c>
      <c r="F495" s="35" t="s">
        <v>3521</v>
      </c>
      <c r="G495" s="17" t="str">
        <f t="shared" si="84"/>
        <v>KG-ARI-1903-00107-02556/42561347A</v>
      </c>
      <c r="H495" s="18">
        <f>IF(G495="","",VLOOKUP(G495,WMS!$E$3:$Q$1741,7,FALSE))</f>
        <v>8</v>
      </c>
      <c r="I495" s="18">
        <f>IF(G495="","",VLOOKUP(G495,WMS!$E$3:$Q$1741,8,FALSE))</f>
        <v>6</v>
      </c>
      <c r="J495" s="18">
        <f>IF(G495="","",VLOOKUP(G495,WMS!$E$3:$Q$1741,13,FALSE))</f>
        <v>0.013</v>
      </c>
      <c r="K495" s="25" t="b">
        <f t="shared" si="85"/>
        <v>1</v>
      </c>
      <c r="L495" s="7">
        <v>7</v>
      </c>
      <c r="M495" s="26">
        <f>IF(G495="","",VLOOKUP(G495,WMS!$E$3:$U$1741,7,0)*L495)</f>
        <v>56</v>
      </c>
      <c r="N495" s="27" t="str">
        <f>IF(G495="","",VLOOKUP(G495,WMS!$E$3:$U$1741,17,0))</f>
        <v>A29-202</v>
      </c>
      <c r="O495" s="28">
        <f t="shared" si="86"/>
        <v>42</v>
      </c>
      <c r="P495" s="28">
        <f t="shared" si="87"/>
        <v>0.091</v>
      </c>
      <c r="Q495" s="25" t="str">
        <f>IF(G495="","",VLOOKUP(G495,WMS!$E$3:$G$1741,2,FALSE))</f>
        <v>KAS19070204</v>
      </c>
      <c r="R495" s="25" t="str">
        <f>IF(G495="","",VLOOKUP(G495,WMS!$E$3:$G$1741,3,FALSE))</f>
        <v>KAS1907020409</v>
      </c>
      <c r="S495" s="17" t="str">
        <f>IF(R495="","",VLOOKUP(R495,CUSTOMS!$E$3:$N$1811,2,FALSE))</f>
        <v>6911101900</v>
      </c>
      <c r="T495" s="17" t="str">
        <f>IF(R495="","",VLOOKUP(R495,CUSTOMS!$E$3:$N$1811,3,FALSE))</f>
        <v>日用瓷:盘</v>
      </c>
      <c r="U495" s="18">
        <f t="shared" si="88"/>
        <v>56</v>
      </c>
      <c r="V495" s="18" t="str">
        <f>IF(R495="","",VLOOKUP(R495,CUSTOMS!$E$3:$N$1811,5,FALSE))</f>
        <v>只</v>
      </c>
      <c r="W495" s="32">
        <f>IF(R495="","",VLOOKUP(R495,CUSTOMS!$E$3:$N$1811,6,FALSE))</f>
        <v>0.3</v>
      </c>
      <c r="X495" s="32">
        <f t="shared" si="89"/>
        <v>16.8</v>
      </c>
      <c r="Y495" s="18" t="str">
        <f>IF(R495="","",VLOOKUP(R495,CUSTOMS!$E$3:$N$1811,8,FALSE))</f>
        <v>美元</v>
      </c>
      <c r="Z495" s="18" t="str">
        <f>IF(R495="","",VLOOKUP(R495,CUSTOMS!$E$3:$N$1811,9,FALSE))</f>
        <v>中国</v>
      </c>
      <c r="AA495" s="18" t="str">
        <f>IF(R495="","",VLOOKUP(R495,CUSTOMS!$E$3:$N$1811,10,FALSE))</f>
        <v>美国</v>
      </c>
      <c r="AB495" s="32">
        <f>IF(R495="","",VLOOKUP(G495,WMS!$E$3:$T$1741,15,FALSE))</f>
        <v>0.5045</v>
      </c>
      <c r="AC495" s="32">
        <f t="shared" si="90"/>
        <v>28.252</v>
      </c>
      <c r="AD495" s="32" t="str">
        <f>IF(S495="","",VLOOKUP(S495,海关监管条件!$A$1:$B$3000,2,FALSE))</f>
        <v>A</v>
      </c>
    </row>
    <row r="496" spans="1:30">
      <c r="A496" s="2">
        <v>43725</v>
      </c>
      <c r="B496" s="2">
        <v>43731</v>
      </c>
      <c r="C496" s="2" t="s">
        <v>5058</v>
      </c>
      <c r="D496" s="35" t="s">
        <v>1289</v>
      </c>
      <c r="E496" s="35" t="s">
        <v>3994</v>
      </c>
      <c r="F496" s="35" t="s">
        <v>3625</v>
      </c>
      <c r="G496" s="17" t="str">
        <f t="shared" si="84"/>
        <v>KG-ARI-1903-00107-02556/42561347B</v>
      </c>
      <c r="H496" s="18">
        <v>8</v>
      </c>
      <c r="I496" s="18">
        <f>IF(G496="","",VLOOKUP(G496,WMS!$E$3:$Q$1741,8,FALSE))</f>
        <v>6</v>
      </c>
      <c r="J496" s="18">
        <f>IF(G496="","",VLOOKUP(G496,WMS!$E$3:$Q$1741,13,FALSE))</f>
        <v>0.013</v>
      </c>
      <c r="K496" s="25" t="e">
        <f t="shared" si="85"/>
        <v>#DIV/0!</v>
      </c>
      <c r="M496" s="26">
        <v>56</v>
      </c>
      <c r="N496" s="27" t="str">
        <f>IF(G496="","",VLOOKUP(G496,WMS!$E$3:$U$1741,17,0))</f>
        <v>A29-202</v>
      </c>
      <c r="O496" s="28" t="str">
        <f t="shared" si="86"/>
        <v/>
      </c>
      <c r="P496" s="28" t="str">
        <f t="shared" si="87"/>
        <v/>
      </c>
      <c r="Q496" s="25" t="str">
        <f>IF(G496="","",VLOOKUP(G496,WMS!$E$3:$G$1741,2,FALSE))</f>
        <v>KAS19070204</v>
      </c>
      <c r="R496" s="25" t="str">
        <f>IF(G496="","",VLOOKUP(G496,WMS!$E$3:$G$1741,3,FALSE))</f>
        <v>KAS1907020402</v>
      </c>
      <c r="S496" s="17" t="str">
        <f>IF(R496="","",VLOOKUP(R496,CUSTOMS!$E$3:$N$1811,2,FALSE))</f>
        <v>4421919090</v>
      </c>
      <c r="T496" s="17" t="str">
        <f>IF(R496="","",VLOOKUP(R496,CUSTOMS!$E$3:$N$1811,3,FALSE))</f>
        <v>竹座</v>
      </c>
      <c r="U496" s="18">
        <f t="shared" si="88"/>
        <v>56</v>
      </c>
      <c r="V496" s="18" t="str">
        <f>IF(R496="","",VLOOKUP(R496,CUSTOMS!$E$3:$N$1811,5,FALSE))</f>
        <v>只</v>
      </c>
      <c r="W496" s="32">
        <f>IF(R496="","",VLOOKUP(R496,CUSTOMS!$E$3:$N$1811,6,FALSE))</f>
        <v>0.12</v>
      </c>
      <c r="X496" s="32">
        <f t="shared" si="89"/>
        <v>6.72</v>
      </c>
      <c r="Y496" s="18" t="str">
        <f>IF(R496="","",VLOOKUP(R496,CUSTOMS!$E$3:$N$1811,8,FALSE))</f>
        <v>美元</v>
      </c>
      <c r="Z496" s="18" t="str">
        <f>IF(R496="","",VLOOKUP(R496,CUSTOMS!$E$3:$N$1811,9,FALSE))</f>
        <v>中国</v>
      </c>
      <c r="AA496" s="18" t="str">
        <f>IF(R496="","",VLOOKUP(R496,CUSTOMS!$E$3:$N$1811,10,FALSE))</f>
        <v>美国</v>
      </c>
      <c r="AB496" s="32">
        <f>IF(R496="","",VLOOKUP(G496,WMS!$E$3:$T$1741,15,FALSE))</f>
        <v>0.1205</v>
      </c>
      <c r="AC496" s="32">
        <f t="shared" si="90"/>
        <v>6.748</v>
      </c>
      <c r="AD496" s="32" t="str">
        <f>IF(S496="","",VLOOKUP(S496,海关监管条件!$A$1:$B$3000,2,FALSE))</f>
        <v>AB</v>
      </c>
    </row>
    <row r="497" spans="1:30">
      <c r="A497" s="2">
        <v>43725</v>
      </c>
      <c r="B497" s="2">
        <v>43731</v>
      </c>
      <c r="C497" s="2" t="s">
        <v>5058</v>
      </c>
      <c r="D497" s="19" t="s">
        <v>1255</v>
      </c>
      <c r="E497" s="19" t="s">
        <v>3994</v>
      </c>
      <c r="F497" s="19" t="s">
        <v>3995</v>
      </c>
      <c r="G497" s="17" t="str">
        <f t="shared" si="84"/>
        <v>KG-ARI-1903-00107-02556/42566328</v>
      </c>
      <c r="H497" s="18">
        <f>IF(G497="","",VLOOKUP(G497,WMS!$E$3:$Q$1741,7,FALSE))</f>
        <v>8</v>
      </c>
      <c r="I497" s="18">
        <f>IF(G497="","",VLOOKUP(G497,WMS!$E$3:$Q$1741,8,FALSE))</f>
        <v>4.4</v>
      </c>
      <c r="J497" s="18">
        <f>IF(G497="","",VLOOKUP(G497,WMS!$E$3:$Q$1741,13,FALSE))</f>
        <v>0.042</v>
      </c>
      <c r="K497" s="25" t="b">
        <f t="shared" si="85"/>
        <v>1</v>
      </c>
      <c r="L497" s="7">
        <v>2</v>
      </c>
      <c r="M497" s="26">
        <f>IF(G497="","",VLOOKUP(G497,WMS!$E$3:$U$1741,7,0)*L497)</f>
        <v>16</v>
      </c>
      <c r="N497" s="27" t="str">
        <f>IF(G497="","",VLOOKUP(G497,WMS!$E$3:$U$1741,17,0))</f>
        <v>B58</v>
      </c>
      <c r="O497" s="28">
        <f t="shared" si="86"/>
        <v>8.8</v>
      </c>
      <c r="P497" s="28">
        <f t="shared" si="87"/>
        <v>0.084</v>
      </c>
      <c r="Q497" s="25" t="str">
        <f>IF(G497="","",VLOOKUP(G497,WMS!$E$3:$G$1741,2,FALSE))</f>
        <v>KAS19061804</v>
      </c>
      <c r="R497" s="25" t="str">
        <f>IF(G497="","",VLOOKUP(G497,WMS!$E$3:$G$1741,3,FALSE))</f>
        <v>KAS1906180401</v>
      </c>
      <c r="S497" s="17" t="str">
        <f>IF(R497="","",VLOOKUP(R497,CUSTOMS!$E$3:$N$1811,2,FALSE))</f>
        <v>3921129000</v>
      </c>
      <c r="T497" s="17" t="str">
        <f>IF(R497="","",VLOOKUP(R497,CUSTOMS!$E$3:$N$1811,3,FALSE))</f>
        <v>防滑垫</v>
      </c>
      <c r="U497" s="18">
        <f t="shared" si="88"/>
        <v>7.2</v>
      </c>
      <c r="V497" s="18" t="str">
        <f>IF(R497="","",VLOOKUP(R497,CUSTOMS!$E$3:$N$1811,5,FALSE))</f>
        <v>千克</v>
      </c>
      <c r="W497" s="32">
        <f>IF(R497="","",VLOOKUP(R497,CUSTOMS!$E$3:$N$1811,6,FALSE))</f>
        <v>2.7333</v>
      </c>
      <c r="X497" s="32">
        <f t="shared" si="89"/>
        <v>19.67976</v>
      </c>
      <c r="Y497" s="18" t="str">
        <f>IF(R497="","",VLOOKUP(R497,CUSTOMS!$E$3:$N$1811,8,FALSE))</f>
        <v>美元</v>
      </c>
      <c r="Z497" s="18" t="str">
        <f>IF(R497="","",VLOOKUP(R497,CUSTOMS!$E$3:$N$1811,9,FALSE))</f>
        <v>中国</v>
      </c>
      <c r="AA497" s="18" t="str">
        <f>IF(R497="","",VLOOKUP(R497,CUSTOMS!$E$3:$N$1811,10,FALSE))</f>
        <v>美国</v>
      </c>
      <c r="AB497" s="32">
        <f>IF(R497="","",VLOOKUP(G497,WMS!$E$3:$T$1741,15,FALSE))</f>
        <v>0.45</v>
      </c>
      <c r="AC497" s="32">
        <f t="shared" si="90"/>
        <v>7.2</v>
      </c>
      <c r="AD497" s="32" t="str">
        <f>IF(S497="","",VLOOKUP(S497,海关监管条件!$A$1:$B$3000,2,FALSE))</f>
        <v>无</v>
      </c>
    </row>
    <row r="498" spans="1:30">
      <c r="A498" s="2">
        <v>43725</v>
      </c>
      <c r="B498" s="2">
        <v>43731</v>
      </c>
      <c r="C498" s="2" t="s">
        <v>5058</v>
      </c>
      <c r="D498" s="19" t="s">
        <v>1122</v>
      </c>
      <c r="E498" s="19" t="s">
        <v>3923</v>
      </c>
      <c r="F498" s="19">
        <v>42298298</v>
      </c>
      <c r="G498" s="17" t="str">
        <f t="shared" si="84"/>
        <v>KG-ARI-1904-00124-03234/42298298</v>
      </c>
      <c r="H498" s="18">
        <f>IF(G498="","",VLOOKUP(G498,WMS!$E$3:$Q$1741,7,FALSE))</f>
        <v>12</v>
      </c>
      <c r="I498" s="18">
        <f>IF(G498="","",VLOOKUP(G498,WMS!$E$3:$Q$1741,8,FALSE))</f>
        <v>2.53</v>
      </c>
      <c r="J498" s="18">
        <f>IF(G498="","",VLOOKUP(G498,WMS!$E$3:$Q$1741,13,FALSE))</f>
        <v>0.011</v>
      </c>
      <c r="K498" s="25" t="b">
        <f t="shared" si="85"/>
        <v>1</v>
      </c>
      <c r="L498" s="7">
        <v>2</v>
      </c>
      <c r="M498" s="26">
        <f>IF(G498="","",VLOOKUP(G498,WMS!$E$3:$U$1741,7,0)*L498)</f>
        <v>24</v>
      </c>
      <c r="N498" s="27" t="str">
        <f>IF(G498="","",VLOOKUP(G498,WMS!$E$3:$U$1741,17,0))</f>
        <v>A41-303</v>
      </c>
      <c r="O498" s="28">
        <f t="shared" si="86"/>
        <v>5.06</v>
      </c>
      <c r="P498" s="28">
        <f t="shared" si="87"/>
        <v>0.022</v>
      </c>
      <c r="Q498" s="25" t="str">
        <f>IF(G498="","",VLOOKUP(G498,WMS!$E$3:$G$1741,2,FALSE))</f>
        <v>KAS19050707</v>
      </c>
      <c r="R498" s="25" t="str">
        <f>IF(G498="","",VLOOKUP(G498,WMS!$E$3:$G$1741,3,FALSE))</f>
        <v>KAS1905070701</v>
      </c>
      <c r="S498" s="17" t="str">
        <f>IF(R498="","",VLOOKUP(R498,CUSTOMS!$E$3:$N$1811,2,FALSE))</f>
        <v>9105110000</v>
      </c>
      <c r="T498" s="17" t="str">
        <f>IF(R498="","",VLOOKUP(R498,CUSTOMS!$E$3:$N$1811,3,FALSE))</f>
        <v>电子闹钟</v>
      </c>
      <c r="U498" s="18">
        <f t="shared" si="88"/>
        <v>24</v>
      </c>
      <c r="V498" s="18" t="str">
        <f>IF(R498="","",VLOOKUP(R498,CUSTOMS!$E$3:$N$1811,5,FALSE))</f>
        <v>只</v>
      </c>
      <c r="W498" s="32">
        <f>IF(R498="","",VLOOKUP(R498,CUSTOMS!$E$3:$N$1811,6,FALSE))</f>
        <v>2.95</v>
      </c>
      <c r="X498" s="32">
        <f t="shared" si="89"/>
        <v>70.8</v>
      </c>
      <c r="Y498" s="18" t="str">
        <f>IF(R498="","",VLOOKUP(R498,CUSTOMS!$E$3:$N$1811,8,FALSE))</f>
        <v>美元</v>
      </c>
      <c r="Z498" s="18" t="str">
        <f>IF(R498="","",VLOOKUP(R498,CUSTOMS!$E$3:$N$1811,9,FALSE))</f>
        <v>中国</v>
      </c>
      <c r="AA498" s="18" t="str">
        <f>IF(R498="","",VLOOKUP(R498,CUSTOMS!$E$3:$N$1811,10,FALSE))</f>
        <v>美国</v>
      </c>
      <c r="AB498" s="32">
        <f>IF(R498="","",VLOOKUP(G498,WMS!$E$3:$T$1741,15,FALSE))</f>
        <v>0.191666666666667</v>
      </c>
      <c r="AC498" s="32">
        <f t="shared" si="90"/>
        <v>4.60000000000001</v>
      </c>
      <c r="AD498" s="32" t="str">
        <f>IF(S498="","",VLOOKUP(S498,海关监管条件!$A$1:$B$3000,2,FALSE))</f>
        <v>无 </v>
      </c>
    </row>
    <row r="499" spans="1:30">
      <c r="A499" s="2">
        <v>43725</v>
      </c>
      <c r="B499" s="2">
        <v>43731</v>
      </c>
      <c r="C499" s="2" t="s">
        <v>5058</v>
      </c>
      <c r="D499" s="19" t="s">
        <v>1068</v>
      </c>
      <c r="E499" s="19" t="s">
        <v>3899</v>
      </c>
      <c r="F499" s="19" t="s">
        <v>3900</v>
      </c>
      <c r="G499" s="17" t="str">
        <f t="shared" si="84"/>
        <v>KG-ARI-1904-00124-03347/42296263</v>
      </c>
      <c r="H499" s="18">
        <f>IF(G499="","",VLOOKUP(G499,WMS!$E$3:$Q$1741,7,FALSE))</f>
        <v>6</v>
      </c>
      <c r="I499" s="18">
        <f>IF(G499="","",VLOOKUP(G499,WMS!$E$3:$Q$1741,8,FALSE))</f>
        <v>0.62</v>
      </c>
      <c r="J499" s="18">
        <f>IF(G499="","",VLOOKUP(G499,WMS!$E$3:$Q$1741,13,FALSE))</f>
        <v>0.017</v>
      </c>
      <c r="K499" s="25" t="b">
        <f t="shared" si="85"/>
        <v>1</v>
      </c>
      <c r="L499" s="7">
        <v>14</v>
      </c>
      <c r="M499" s="26">
        <f>IF(G499="","",VLOOKUP(G499,WMS!$E$3:$U$1741,7,0)*L499)</f>
        <v>84</v>
      </c>
      <c r="N499" s="27" t="str">
        <f>IF(G499="","",VLOOKUP(G499,WMS!$E$3:$U$1741,17,0))</f>
        <v>A32-203</v>
      </c>
      <c r="O499" s="28">
        <f t="shared" si="86"/>
        <v>8.68</v>
      </c>
      <c r="P499" s="28">
        <f t="shared" si="87"/>
        <v>0.238</v>
      </c>
      <c r="Q499" s="25" t="str">
        <f>IF(G499="","",VLOOKUP(G499,WMS!$E$3:$G$1741,2,FALSE))</f>
        <v>KAS19042710</v>
      </c>
      <c r="R499" s="25" t="str">
        <f>IF(G499="","",VLOOKUP(G499,WMS!$E$3:$G$1741,3,FALSE))</f>
        <v>KAS1904271001</v>
      </c>
      <c r="S499" s="17" t="str">
        <f>IF(R499="","",VLOOKUP(R499,CUSTOMS!$E$3:$N$1811,2,FALSE))</f>
        <v>9503008900</v>
      </c>
      <c r="T499" s="17" t="str">
        <f>IF(R499="","",VLOOKUP(R499,CUSTOMS!$E$3:$N$1811,3,FALSE))</f>
        <v>塑胶玩具：泡棉棒</v>
      </c>
      <c r="U499" s="18">
        <f t="shared" si="88"/>
        <v>84</v>
      </c>
      <c r="V499" s="18" t="str">
        <f>IF(R499="","",VLOOKUP(R499,CUSTOMS!$E$3:$N$1811,5,FALSE))</f>
        <v>个</v>
      </c>
      <c r="W499" s="32">
        <f>IF(R499="","",VLOOKUP(R499,CUSTOMS!$E$3:$N$1811,6,FALSE))</f>
        <v>3</v>
      </c>
      <c r="X499" s="32">
        <f t="shared" si="89"/>
        <v>252</v>
      </c>
      <c r="Y499" s="18" t="str">
        <f>IF(R499="","",VLOOKUP(R499,CUSTOMS!$E$3:$N$1811,8,FALSE))</f>
        <v>港币</v>
      </c>
      <c r="Z499" s="18" t="str">
        <f>IF(R499="","",VLOOKUP(R499,CUSTOMS!$E$3:$N$1811,9,FALSE))</f>
        <v>中国</v>
      </c>
      <c r="AA499" s="18" t="str">
        <f>IF(R499="","",VLOOKUP(R499,CUSTOMS!$E$3:$N$1811,10,FALSE))</f>
        <v>美国</v>
      </c>
      <c r="AB499" s="32">
        <f>IF(R499="","",VLOOKUP(G499,WMS!$E$3:$T$1741,15,FALSE))</f>
        <v>0.05</v>
      </c>
      <c r="AC499" s="32">
        <f t="shared" si="90"/>
        <v>4.2</v>
      </c>
      <c r="AD499" s="32" t="str">
        <f>IF(S499="","",VLOOKUP(S499,海关监管条件!$A$1:$B$3000,2,FALSE))</f>
        <v>A </v>
      </c>
    </row>
    <row r="500" spans="1:30">
      <c r="A500" s="2">
        <v>43725</v>
      </c>
      <c r="B500" s="2">
        <v>43731</v>
      </c>
      <c r="C500" s="2" t="s">
        <v>5058</v>
      </c>
      <c r="D500" s="19" t="s">
        <v>1173</v>
      </c>
      <c r="E500" s="19" t="s">
        <v>3945</v>
      </c>
      <c r="F500" s="19">
        <v>41420751</v>
      </c>
      <c r="G500" s="17" t="str">
        <f t="shared" si="84"/>
        <v>KG-ARI-1904-00124-03365/41420751</v>
      </c>
      <c r="H500" s="18">
        <f>IF(G500="","",VLOOKUP(G500,WMS!$E$3:$Q$1741,7,FALSE))</f>
        <v>6</v>
      </c>
      <c r="I500" s="18">
        <f>IF(G500="","",VLOOKUP(G500,WMS!$E$3:$Q$1741,8,FALSE))</f>
        <v>3.95</v>
      </c>
      <c r="J500" s="18">
        <f>IF(G500="","",VLOOKUP(G500,WMS!$E$3:$Q$1741,13,FALSE))</f>
        <v>0.033</v>
      </c>
      <c r="K500" s="25" t="b">
        <f t="shared" si="85"/>
        <v>1</v>
      </c>
      <c r="L500" s="7">
        <v>8</v>
      </c>
      <c r="M500" s="26">
        <f>IF(G500="","",VLOOKUP(G500,WMS!$E$3:$U$1741,7,0)*L500)</f>
        <v>48</v>
      </c>
      <c r="N500" s="27" t="str">
        <f>IF(G500="","",VLOOKUP(G500,WMS!$E$3:$U$1741,17,0))</f>
        <v>A23-204</v>
      </c>
      <c r="O500" s="28">
        <f t="shared" si="86"/>
        <v>31.6</v>
      </c>
      <c r="P500" s="28">
        <f t="shared" si="87"/>
        <v>0.264</v>
      </c>
      <c r="Q500" s="25" t="str">
        <f>IF(G500="","",VLOOKUP(G500,WMS!$E$3:$G$1741,2,FALSE))</f>
        <v>KAS19051603</v>
      </c>
      <c r="R500" s="25" t="str">
        <f>IF(G500="","",VLOOKUP(G500,WMS!$E$3:$G$1741,3,FALSE))</f>
        <v>KAS1905160302</v>
      </c>
      <c r="S500" s="17" t="str">
        <f>IF(R500="","",VLOOKUP(R500,CUSTOMS!$E$3:$N$1811,2,FALSE))</f>
        <v>7323930000</v>
      </c>
      <c r="T500" s="17" t="str">
        <f>IF(R500="","",VLOOKUP(R500,CUSTOMS!$E$3:$N$1811,3,FALSE))</f>
        <v>不锈钢淋花壶</v>
      </c>
      <c r="U500" s="18">
        <f t="shared" si="88"/>
        <v>48</v>
      </c>
      <c r="V500" s="18" t="str">
        <f>IF(R500="","",VLOOKUP(R500,CUSTOMS!$E$3:$N$1811,5,FALSE))</f>
        <v>只</v>
      </c>
      <c r="W500" s="32">
        <f>IF(R500="","",VLOOKUP(R500,CUSTOMS!$E$3:$N$1811,6,FALSE))</f>
        <v>3.59</v>
      </c>
      <c r="X500" s="32">
        <f t="shared" si="89"/>
        <v>172.32</v>
      </c>
      <c r="Y500" s="18" t="str">
        <f>IF(R500="","",VLOOKUP(R500,CUSTOMS!$E$3:$N$1811,8,FALSE))</f>
        <v>美元</v>
      </c>
      <c r="Z500" s="18" t="str">
        <f>IF(R500="","",VLOOKUP(R500,CUSTOMS!$E$3:$N$1811,9,FALSE))</f>
        <v>中国</v>
      </c>
      <c r="AA500" s="18" t="str">
        <f>IF(R500="","",VLOOKUP(R500,CUSTOMS!$E$3:$N$1811,10,FALSE))</f>
        <v>美国</v>
      </c>
      <c r="AB500" s="32">
        <f>IF(R500="","",VLOOKUP(G500,WMS!$E$3:$T$1741,15,FALSE))</f>
        <v>0.58</v>
      </c>
      <c r="AC500" s="32">
        <f t="shared" si="90"/>
        <v>27.84</v>
      </c>
      <c r="AD500" s="32" t="str">
        <f>IF(S500="","",VLOOKUP(S500,海关监管条件!$A$1:$B$3000,2,FALSE))</f>
        <v>A </v>
      </c>
    </row>
    <row r="501" spans="1:30">
      <c r="A501" s="2">
        <v>43725</v>
      </c>
      <c r="B501" s="2">
        <v>43731</v>
      </c>
      <c r="C501" s="2" t="s">
        <v>5058</v>
      </c>
      <c r="D501" s="19" t="s">
        <v>1289</v>
      </c>
      <c r="E501" s="19" t="s">
        <v>4017</v>
      </c>
      <c r="F501" s="19">
        <v>42638209</v>
      </c>
      <c r="G501" s="17" t="str">
        <f t="shared" si="84"/>
        <v>KG-ARI-1904-00124-03575/42638209</v>
      </c>
      <c r="H501" s="18">
        <f>IF(G501="","",VLOOKUP(G501,WMS!$E$3:$Q$1741,7,FALSE))</f>
        <v>9</v>
      </c>
      <c r="I501" s="18">
        <f>IF(G501="","",VLOOKUP(G501,WMS!$E$3:$Q$1741,8,FALSE))</f>
        <v>9.3</v>
      </c>
      <c r="J501" s="18">
        <f>IF(G501="","",VLOOKUP(G501,WMS!$E$3:$Q$1741,13,FALSE))</f>
        <v>0.044</v>
      </c>
      <c r="K501" s="25" t="b">
        <f t="shared" si="85"/>
        <v>1</v>
      </c>
      <c r="L501" s="7">
        <v>2</v>
      </c>
      <c r="M501" s="26">
        <f>IF(G501="","",VLOOKUP(G501,WMS!$E$3:$U$1741,7,0)*L501)</f>
        <v>18</v>
      </c>
      <c r="N501" s="27" t="str">
        <f>IF(G501="","",VLOOKUP(G501,WMS!$E$3:$U$1741,17,0))</f>
        <v>A29-203</v>
      </c>
      <c r="O501" s="28">
        <f t="shared" si="86"/>
        <v>18.6</v>
      </c>
      <c r="P501" s="28">
        <f t="shared" si="87"/>
        <v>0.088</v>
      </c>
      <c r="Q501" s="25" t="str">
        <f>IF(G501="","",VLOOKUP(G501,WMS!$E$3:$G$1741,2,FALSE))</f>
        <v>KAS19070204</v>
      </c>
      <c r="R501" s="25" t="str">
        <f>IF(G501="","",VLOOKUP(G501,WMS!$E$3:$G$1741,3,FALSE))</f>
        <v>KAS1907020410</v>
      </c>
      <c r="S501" s="17" t="str">
        <f>IF(R501="","",VLOOKUP(R501,CUSTOMS!$E$3:$N$1811,2,FALSE))</f>
        <v>6702909000</v>
      </c>
      <c r="T501" s="17" t="str">
        <f>IF(R501="","",VLOOKUP(R501,CUSTOMS!$E$3:$N$1811,3,FALSE))</f>
        <v>人造植物</v>
      </c>
      <c r="U501" s="18">
        <f t="shared" si="88"/>
        <v>18</v>
      </c>
      <c r="V501" s="18" t="str">
        <f>IF(R501="","",VLOOKUP(R501,CUSTOMS!$E$3:$N$1811,5,FALSE))</f>
        <v>只</v>
      </c>
      <c r="W501" s="32">
        <f>IF(R501="","",VLOOKUP(R501,CUSTOMS!$E$3:$N$1811,6,FALSE))</f>
        <v>0.2</v>
      </c>
      <c r="X501" s="32">
        <f t="shared" si="89"/>
        <v>3.6</v>
      </c>
      <c r="Y501" s="18" t="str">
        <f>IF(R501="","",VLOOKUP(R501,CUSTOMS!$E$3:$N$1811,8,FALSE))</f>
        <v>美元</v>
      </c>
      <c r="Z501" s="18" t="str">
        <f>IF(R501="","",VLOOKUP(R501,CUSTOMS!$E$3:$N$1811,9,FALSE))</f>
        <v>中国</v>
      </c>
      <c r="AA501" s="18" t="str">
        <f>IF(R501="","",VLOOKUP(R501,CUSTOMS!$E$3:$N$1811,10,FALSE))</f>
        <v>美国</v>
      </c>
      <c r="AB501" s="32">
        <f>IF(R501="","",VLOOKUP(G501,WMS!$E$3:$T$1741,15,FALSE))</f>
        <v>1</v>
      </c>
      <c r="AC501" s="32">
        <f t="shared" si="90"/>
        <v>18</v>
      </c>
      <c r="AD501" s="32" t="str">
        <f>IF(S501="","",VLOOKUP(S501,海关监管条件!$A$1:$B$3000,2,FALSE))</f>
        <v>无</v>
      </c>
    </row>
    <row r="502" spans="1:30">
      <c r="A502" s="2">
        <v>43725</v>
      </c>
      <c r="B502" s="2">
        <v>43731</v>
      </c>
      <c r="C502" s="2" t="s">
        <v>5058</v>
      </c>
      <c r="D502" s="3" t="s">
        <v>1543</v>
      </c>
      <c r="E502" s="3" t="s">
        <v>4108</v>
      </c>
      <c r="F502" s="3" t="s">
        <v>5059</v>
      </c>
      <c r="G502" s="17" t="str">
        <f t="shared" si="84"/>
        <v>KG-ARI-1906-00169-03716/42752240</v>
      </c>
      <c r="H502" s="18">
        <f>IF(G502="","",VLOOKUP(G502,WMS!$E$3:$Q$1741,7,FALSE))</f>
        <v>4</v>
      </c>
      <c r="I502" s="18">
        <f>IF(G502="","",VLOOKUP(G502,WMS!$E$3:$Q$1741,8,FALSE))</f>
        <v>4.2</v>
      </c>
      <c r="J502" s="18">
        <f>IF(G502="","",VLOOKUP(G502,WMS!$E$3:$Q$1741,13,FALSE))</f>
        <v>0.061</v>
      </c>
      <c r="K502" s="25" t="b">
        <f t="shared" si="85"/>
        <v>1</v>
      </c>
      <c r="L502" s="7">
        <v>5</v>
      </c>
      <c r="M502" s="26">
        <f>IF(G502="","",VLOOKUP(G502,WMS!$E$3:$U$1741,7,0)*L502)</f>
        <v>20</v>
      </c>
      <c r="N502" s="27" t="str">
        <f>IF(G502="","",VLOOKUP(G502,WMS!$E$3:$U$1741,17,0))</f>
        <v>B75</v>
      </c>
      <c r="O502" s="28">
        <f t="shared" si="86"/>
        <v>21</v>
      </c>
      <c r="P502" s="28">
        <f t="shared" si="87"/>
        <v>0.305</v>
      </c>
      <c r="Q502" s="25" t="str">
        <f>IF(G502="","",VLOOKUP(G502,WMS!$E$3:$G$1741,2,FALSE))</f>
        <v>KAS19090303</v>
      </c>
      <c r="R502" s="25" t="str">
        <f>IF(G502="","",VLOOKUP(G502,WMS!$E$3:$G$1741,3,FALSE))</f>
        <v>KAS1909030309</v>
      </c>
      <c r="S502" s="17" t="str">
        <f>IF(R502="","",VLOOKUP(R502,CUSTOMS!$E$3:$N$1811,2,FALSE))</f>
        <v>9503009000</v>
      </c>
      <c r="T502" s="17" t="str">
        <f>IF(R502="","",VLOOKUP(R502,CUSTOMS!$E$3:$N$1811,3,FALSE))</f>
        <v>玩具配件：芭比车</v>
      </c>
      <c r="U502" s="18">
        <f t="shared" si="88"/>
        <v>17.5</v>
      </c>
      <c r="V502" s="18" t="str">
        <f>IF(R502="","",VLOOKUP(R502,CUSTOMS!$E$3:$N$1811,5,FALSE))</f>
        <v>千克</v>
      </c>
      <c r="W502" s="32">
        <f>IF(R502="","",VLOOKUP(R502,CUSTOMS!$E$3:$N$1811,6,FALSE))</f>
        <v>1</v>
      </c>
      <c r="X502" s="32">
        <f t="shared" si="89"/>
        <v>17.5</v>
      </c>
      <c r="Y502" s="18" t="str">
        <f>IF(R502="","",VLOOKUP(R502,CUSTOMS!$E$3:$N$1811,8,FALSE))</f>
        <v>美元</v>
      </c>
      <c r="Z502" s="18" t="str">
        <f>IF(R502="","",VLOOKUP(R502,CUSTOMS!$E$3:$N$1811,9,FALSE))</f>
        <v>中国</v>
      </c>
      <c r="AA502" s="18" t="str">
        <f>IF(R502="","",VLOOKUP(R502,CUSTOMS!$E$3:$N$1811,10,FALSE))</f>
        <v>美国</v>
      </c>
      <c r="AB502" s="32">
        <f>IF(R502="","",VLOOKUP(G502,WMS!$E$3:$T$1741,15,FALSE))</f>
        <v>0.875</v>
      </c>
      <c r="AC502" s="32">
        <f t="shared" si="90"/>
        <v>17.5</v>
      </c>
      <c r="AD502" s="32" t="str">
        <f>IF(S502="","",VLOOKUP(S502,海关监管条件!$A$1:$B$3000,2,FALSE))</f>
        <v>A</v>
      </c>
    </row>
    <row r="503" spans="1:30">
      <c r="A503" s="2">
        <v>43725</v>
      </c>
      <c r="B503" s="2">
        <v>43731</v>
      </c>
      <c r="C503" s="2" t="s">
        <v>5058</v>
      </c>
      <c r="D503" s="3" t="s">
        <v>1327</v>
      </c>
      <c r="E503" s="3" t="s">
        <v>4027</v>
      </c>
      <c r="F503" s="3" t="s">
        <v>5060</v>
      </c>
      <c r="G503" s="17" t="str">
        <f t="shared" si="84"/>
        <v>KG-ARI-1906-00169-03719/42753070</v>
      </c>
      <c r="H503" s="18">
        <f>IF(G503="","",VLOOKUP(G503,WMS!$E$3:$Q$1741,7,FALSE))</f>
        <v>20</v>
      </c>
      <c r="I503" s="18">
        <f>IF(G503="","",VLOOKUP(G503,WMS!$E$3:$Q$1741,8,FALSE))</f>
        <v>1</v>
      </c>
      <c r="J503" s="18">
        <f>IF(G503="","",VLOOKUP(G503,WMS!$E$3:$Q$1741,13,FALSE))</f>
        <v>0.022</v>
      </c>
      <c r="K503" s="25" t="b">
        <f t="shared" si="85"/>
        <v>1</v>
      </c>
      <c r="L503" s="7">
        <v>1</v>
      </c>
      <c r="M503" s="26">
        <f>IF(G503="","",VLOOKUP(G503,WMS!$E$3:$U$1741,7,0)*L503)</f>
        <v>20</v>
      </c>
      <c r="N503" s="27" t="str">
        <f>IF(G503="","",VLOOKUP(G503,WMS!$E$3:$U$1741,17,0))</f>
        <v>A01-203</v>
      </c>
      <c r="O503" s="28">
        <f t="shared" si="86"/>
        <v>1</v>
      </c>
      <c r="P503" s="28">
        <f t="shared" si="87"/>
        <v>0.022</v>
      </c>
      <c r="Q503" s="25" t="str">
        <f>IF(G503="","",VLOOKUP(G503,WMS!$E$3:$G$1741,2,FALSE))</f>
        <v>KAS19071703</v>
      </c>
      <c r="R503" s="25" t="str">
        <f>IF(G503="","",VLOOKUP(G503,WMS!$E$3:$G$1741,3,FALSE))</f>
        <v>KAS1907170304</v>
      </c>
      <c r="S503" s="17" t="str">
        <f>IF(R503="","",VLOOKUP(R503,CUSTOMS!$E$3:$N$1811,2,FALSE))</f>
        <v>6304992990</v>
      </c>
      <c r="T503" s="17" t="str">
        <f>IF(R503="","",VLOOKUP(R503,CUSTOMS!$E$3:$N$1811,3,FALSE))</f>
        <v>麻布花</v>
      </c>
      <c r="U503" s="18">
        <f t="shared" si="88"/>
        <v>0.7</v>
      </c>
      <c r="V503" s="18" t="str">
        <f>IF(R503="","",VLOOKUP(R503,CUSTOMS!$E$3:$N$1811,5,FALSE))</f>
        <v>千克</v>
      </c>
      <c r="W503" s="32">
        <f>IF(R503="","",VLOOKUP(R503,CUSTOMS!$E$3:$N$1811,6,FALSE))</f>
        <v>7</v>
      </c>
      <c r="X503" s="32">
        <f t="shared" si="89"/>
        <v>4.9</v>
      </c>
      <c r="Y503" s="18" t="str">
        <f>IF(R503="","",VLOOKUP(R503,CUSTOMS!$E$3:$N$1811,8,FALSE))</f>
        <v>港币</v>
      </c>
      <c r="Z503" s="18" t="str">
        <f>IF(R503="","",VLOOKUP(R503,CUSTOMS!$E$3:$N$1811,9,FALSE))</f>
        <v>中国</v>
      </c>
      <c r="AA503" s="18" t="str">
        <f>IF(R503="","",VLOOKUP(R503,CUSTOMS!$E$3:$N$1811,10,FALSE))</f>
        <v>美国</v>
      </c>
      <c r="AB503" s="32">
        <f>IF(R503="","",VLOOKUP(G503,WMS!$E$3:$T$1741,15,FALSE))</f>
        <v>0.035</v>
      </c>
      <c r="AC503" s="32">
        <f t="shared" si="90"/>
        <v>0.7</v>
      </c>
      <c r="AD503" s="32" t="str">
        <f>IF(S503="","",VLOOKUP(S503,海关监管条件!$A$1:$B$3000,2,FALSE))</f>
        <v>无</v>
      </c>
    </row>
    <row r="504" spans="1:30">
      <c r="A504" s="2">
        <v>43725</v>
      </c>
      <c r="B504" s="2">
        <v>43731</v>
      </c>
      <c r="C504" s="2" t="s">
        <v>5058</v>
      </c>
      <c r="D504" s="3" t="s">
        <v>1570</v>
      </c>
      <c r="E504" s="3" t="s">
        <v>4119</v>
      </c>
      <c r="F504" s="3" t="s">
        <v>4123</v>
      </c>
      <c r="G504" s="17" t="str">
        <f t="shared" si="84"/>
        <v>KG-ARI-1906-00169-03846/42744665</v>
      </c>
      <c r="H504" s="18">
        <f>IF(G504="","",VLOOKUP(G504,WMS!$E$3:$Q$1741,7,FALSE))</f>
        <v>10</v>
      </c>
      <c r="I504" s="18">
        <f>IF(G504="","",VLOOKUP(G504,WMS!$E$3:$Q$1741,8,FALSE))</f>
        <v>1.45</v>
      </c>
      <c r="J504" s="18">
        <f>IF(G504="","",VLOOKUP(G504,WMS!$E$3:$Q$1741,13,FALSE))</f>
        <v>0.007</v>
      </c>
      <c r="K504" s="25" t="b">
        <f t="shared" si="85"/>
        <v>1</v>
      </c>
      <c r="L504" s="7">
        <v>6</v>
      </c>
      <c r="M504" s="26">
        <f>IF(G504="","",VLOOKUP(G504,WMS!$E$3:$U$1741,7,0)*L504)</f>
        <v>60</v>
      </c>
      <c r="N504" s="27" t="str">
        <f>IF(G504="","",VLOOKUP(G504,WMS!$E$3:$U$1741,17,0))</f>
        <v>B75</v>
      </c>
      <c r="O504" s="28">
        <f t="shared" si="86"/>
        <v>8.7</v>
      </c>
      <c r="P504" s="28">
        <f t="shared" si="87"/>
        <v>0.042</v>
      </c>
      <c r="Q504" s="25" t="str">
        <f>IF(G504="","",VLOOKUP(G504,WMS!$E$3:$G$1741,2,FALSE))</f>
        <v>KAS19090311</v>
      </c>
      <c r="R504" s="25" t="str">
        <f>IF(G504="","",VLOOKUP(G504,WMS!$E$3:$G$1741,3,FALSE))</f>
        <v>KAS1909031103</v>
      </c>
      <c r="S504" s="17" t="str">
        <f>IF(R504="","",VLOOKUP(R504,CUSTOMS!$E$3:$N$1811,2,FALSE))</f>
        <v>3926100000</v>
      </c>
      <c r="T504" s="17" t="str">
        <f>IF(R504="","",VLOOKUP(R504,CUSTOMS!$E$3:$N$1811,3,FALSE))</f>
        <v>资料册</v>
      </c>
      <c r="U504" s="18">
        <f t="shared" si="88"/>
        <v>60</v>
      </c>
      <c r="V504" s="18" t="str">
        <f>IF(R504="","",VLOOKUP(R504,CUSTOMS!$E$3:$N$1811,5,FALSE))</f>
        <v>个</v>
      </c>
      <c r="W504" s="32">
        <f>IF(R504="","",VLOOKUP(R504,CUSTOMS!$E$3:$N$1811,6,FALSE))</f>
        <v>0.74</v>
      </c>
      <c r="X504" s="32">
        <f t="shared" si="89"/>
        <v>44.4</v>
      </c>
      <c r="Y504" s="18" t="str">
        <f>IF(R504="","",VLOOKUP(R504,CUSTOMS!$E$3:$N$1811,8,FALSE))</f>
        <v>美元</v>
      </c>
      <c r="Z504" s="18" t="str">
        <f>IF(R504="","",VLOOKUP(R504,CUSTOMS!$E$3:$N$1811,9,FALSE))</f>
        <v>中国</v>
      </c>
      <c r="AA504" s="18" t="str">
        <f>IF(R504="","",VLOOKUP(R504,CUSTOMS!$E$3:$N$1811,10,FALSE))</f>
        <v>美国</v>
      </c>
      <c r="AB504" s="32">
        <f>IF(R504="","",VLOOKUP(G504,WMS!$E$3:$T$1741,15,FALSE))</f>
        <v>0.139</v>
      </c>
      <c r="AC504" s="32">
        <f t="shared" si="90"/>
        <v>8.34</v>
      </c>
      <c r="AD504" s="32" t="str">
        <f>IF(S504="","",VLOOKUP(S504,海关监管条件!$A$1:$B$3000,2,FALSE))</f>
        <v>无</v>
      </c>
    </row>
    <row r="505" spans="1:30">
      <c r="A505" s="2">
        <v>43725</v>
      </c>
      <c r="B505" s="2">
        <v>43731</v>
      </c>
      <c r="C505" s="2" t="s">
        <v>5058</v>
      </c>
      <c r="D505" s="3" t="s">
        <v>1570</v>
      </c>
      <c r="E505" s="3" t="s">
        <v>4119</v>
      </c>
      <c r="F505" s="3" t="s">
        <v>4131</v>
      </c>
      <c r="G505" s="17" t="str">
        <f t="shared" si="84"/>
        <v>KG-ARI-1906-00169-03846/42744672</v>
      </c>
      <c r="H505" s="18">
        <f>IF(G505="","",VLOOKUP(G505,WMS!$E$3:$Q$1741,7,FALSE))</f>
        <v>10</v>
      </c>
      <c r="I505" s="18">
        <f>IF(G505="","",VLOOKUP(G505,WMS!$E$3:$Q$1741,8,FALSE))</f>
        <v>1.35</v>
      </c>
      <c r="J505" s="18">
        <f>IF(G505="","",VLOOKUP(G505,WMS!$E$3:$Q$1741,13,FALSE))</f>
        <v>0.007</v>
      </c>
      <c r="K505" s="25" t="b">
        <f t="shared" si="85"/>
        <v>1</v>
      </c>
      <c r="L505" s="7">
        <v>6</v>
      </c>
      <c r="M505" s="26">
        <f>IF(G505="","",VLOOKUP(G505,WMS!$E$3:$U$1741,7,0)*L505)</f>
        <v>60</v>
      </c>
      <c r="N505" s="27" t="str">
        <f>IF(G505="","",VLOOKUP(G505,WMS!$E$3:$U$1741,17,0))</f>
        <v>A06-103</v>
      </c>
      <c r="O505" s="28">
        <f t="shared" si="86"/>
        <v>8.1</v>
      </c>
      <c r="P505" s="28">
        <f t="shared" si="87"/>
        <v>0.042</v>
      </c>
      <c r="Q505" s="25" t="str">
        <f>IF(G505="","",VLOOKUP(G505,WMS!$E$3:$G$1741,2,FALSE))</f>
        <v>KAS19090311</v>
      </c>
      <c r="R505" s="25" t="str">
        <f>IF(G505="","",VLOOKUP(G505,WMS!$E$3:$G$1741,3,FALSE))</f>
        <v>KAS1909031112</v>
      </c>
      <c r="S505" s="17" t="str">
        <f>IF(R505="","",VLOOKUP(R505,CUSTOMS!$E$3:$N$1811,2,FALSE))</f>
        <v>3926100000</v>
      </c>
      <c r="T505" s="17" t="str">
        <f>IF(R505="","",VLOOKUP(R505,CUSTOMS!$E$3:$N$1811,3,FALSE))</f>
        <v>资料册</v>
      </c>
      <c r="U505" s="18">
        <f t="shared" si="88"/>
        <v>60</v>
      </c>
      <c r="V505" s="18" t="str">
        <f>IF(R505="","",VLOOKUP(R505,CUSTOMS!$E$3:$N$1811,5,FALSE))</f>
        <v>个</v>
      </c>
      <c r="W505" s="32">
        <f>IF(R505="","",VLOOKUP(R505,CUSTOMS!$E$3:$N$1811,6,FALSE))</f>
        <v>0.72</v>
      </c>
      <c r="X505" s="32">
        <f t="shared" si="89"/>
        <v>43.2</v>
      </c>
      <c r="Y505" s="18" t="str">
        <f>IF(R505="","",VLOOKUP(R505,CUSTOMS!$E$3:$N$1811,8,FALSE))</f>
        <v>美元</v>
      </c>
      <c r="Z505" s="18" t="str">
        <f>IF(R505="","",VLOOKUP(R505,CUSTOMS!$E$3:$N$1811,9,FALSE))</f>
        <v>中国</v>
      </c>
      <c r="AA505" s="18" t="str">
        <f>IF(R505="","",VLOOKUP(R505,CUSTOMS!$E$3:$N$1811,10,FALSE))</f>
        <v>美国</v>
      </c>
      <c r="AB505" s="32">
        <f>IF(R505="","",VLOOKUP(G505,WMS!$E$3:$T$1741,15,FALSE))</f>
        <v>0.129</v>
      </c>
      <c r="AC505" s="32">
        <f t="shared" si="90"/>
        <v>7.74</v>
      </c>
      <c r="AD505" s="32" t="str">
        <f>IF(S505="","",VLOOKUP(S505,海关监管条件!$A$1:$B$3000,2,FALSE))</f>
        <v>无</v>
      </c>
    </row>
    <row r="506" spans="1:30">
      <c r="A506" s="2">
        <v>43725</v>
      </c>
      <c r="B506" s="2">
        <v>43731</v>
      </c>
      <c r="C506" s="2" t="s">
        <v>5058</v>
      </c>
      <c r="D506" s="3" t="s">
        <v>1570</v>
      </c>
      <c r="E506" s="3" t="s">
        <v>4119</v>
      </c>
      <c r="F506" s="3" t="s">
        <v>4127</v>
      </c>
      <c r="G506" s="17" t="str">
        <f t="shared" si="84"/>
        <v>KG-ARI-1906-00169-03846/42744689</v>
      </c>
      <c r="H506" s="18">
        <f>IF(G506="","",VLOOKUP(G506,WMS!$E$3:$Q$1741,7,FALSE))</f>
        <v>10</v>
      </c>
      <c r="I506" s="18">
        <f>IF(G506="","",VLOOKUP(G506,WMS!$E$3:$Q$1741,8,FALSE))</f>
        <v>1.35</v>
      </c>
      <c r="J506" s="18">
        <f>IF(G506="","",VLOOKUP(G506,WMS!$E$3:$Q$1741,13,FALSE))</f>
        <v>0.007</v>
      </c>
      <c r="K506" s="25" t="b">
        <f t="shared" si="85"/>
        <v>1</v>
      </c>
      <c r="L506" s="7">
        <v>6</v>
      </c>
      <c r="M506" s="26">
        <f>IF(G506="","",VLOOKUP(G506,WMS!$E$3:$U$1741,7,0)*L506)</f>
        <v>60</v>
      </c>
      <c r="N506" s="27" t="str">
        <f>IF(G506="","",VLOOKUP(G506,WMS!$E$3:$U$1741,17,0))</f>
        <v>A06-103</v>
      </c>
      <c r="O506" s="28">
        <f t="shared" si="86"/>
        <v>8.1</v>
      </c>
      <c r="P506" s="28">
        <f t="shared" si="87"/>
        <v>0.042</v>
      </c>
      <c r="Q506" s="25" t="str">
        <f>IF(G506="","",VLOOKUP(G506,WMS!$E$3:$G$1741,2,FALSE))</f>
        <v>KAS19090311</v>
      </c>
      <c r="R506" s="25" t="str">
        <f>IF(G506="","",VLOOKUP(G506,WMS!$E$3:$G$1741,3,FALSE))</f>
        <v>KAS1909031108</v>
      </c>
      <c r="S506" s="17" t="str">
        <f>IF(R506="","",VLOOKUP(R506,CUSTOMS!$E$3:$N$1811,2,FALSE))</f>
        <v>3926100000</v>
      </c>
      <c r="T506" s="17" t="str">
        <f>IF(R506="","",VLOOKUP(R506,CUSTOMS!$E$3:$N$1811,3,FALSE))</f>
        <v>资料册</v>
      </c>
      <c r="U506" s="18">
        <f t="shared" si="88"/>
        <v>60</v>
      </c>
      <c r="V506" s="18" t="str">
        <f>IF(R506="","",VLOOKUP(R506,CUSTOMS!$E$3:$N$1811,5,FALSE))</f>
        <v>个</v>
      </c>
      <c r="W506" s="32">
        <f>IF(R506="","",VLOOKUP(R506,CUSTOMS!$E$3:$N$1811,6,FALSE))</f>
        <v>0.72</v>
      </c>
      <c r="X506" s="32">
        <f t="shared" si="89"/>
        <v>43.2</v>
      </c>
      <c r="Y506" s="18" t="str">
        <f>IF(R506="","",VLOOKUP(R506,CUSTOMS!$E$3:$N$1811,8,FALSE))</f>
        <v>美元</v>
      </c>
      <c r="Z506" s="18" t="str">
        <f>IF(R506="","",VLOOKUP(R506,CUSTOMS!$E$3:$N$1811,9,FALSE))</f>
        <v>中国</v>
      </c>
      <c r="AA506" s="18" t="str">
        <f>IF(R506="","",VLOOKUP(R506,CUSTOMS!$E$3:$N$1811,10,FALSE))</f>
        <v>美国</v>
      </c>
      <c r="AB506" s="32">
        <f>IF(R506="","",VLOOKUP(G506,WMS!$E$3:$T$1741,15,FALSE))</f>
        <v>0.129</v>
      </c>
      <c r="AC506" s="32">
        <f t="shared" si="90"/>
        <v>7.74</v>
      </c>
      <c r="AD506" s="32" t="str">
        <f>IF(S506="","",VLOOKUP(S506,海关监管条件!$A$1:$B$3000,2,FALSE))</f>
        <v>无</v>
      </c>
    </row>
    <row r="507" spans="1:30">
      <c r="A507" s="2">
        <v>43725</v>
      </c>
      <c r="B507" s="2">
        <v>43731</v>
      </c>
      <c r="C507" s="2" t="s">
        <v>5058</v>
      </c>
      <c r="D507" s="3" t="s">
        <v>1570</v>
      </c>
      <c r="E507" s="3" t="s">
        <v>4119</v>
      </c>
      <c r="F507" s="3" t="s">
        <v>4126</v>
      </c>
      <c r="G507" s="17" t="str">
        <f t="shared" si="84"/>
        <v>KG-ARI-1906-00169-03846/42744719</v>
      </c>
      <c r="H507" s="18">
        <f>IF(G507="","",VLOOKUP(G507,WMS!$E$3:$Q$1741,7,FALSE))</f>
        <v>10</v>
      </c>
      <c r="I507" s="18">
        <f>IF(G507="","",VLOOKUP(G507,WMS!$E$3:$Q$1741,8,FALSE))</f>
        <v>1.3</v>
      </c>
      <c r="J507" s="18">
        <f>IF(G507="","",VLOOKUP(G507,WMS!$E$3:$Q$1741,13,FALSE))</f>
        <v>0.008</v>
      </c>
      <c r="K507" s="25" t="b">
        <f t="shared" si="85"/>
        <v>1</v>
      </c>
      <c r="L507" s="7">
        <v>3</v>
      </c>
      <c r="M507" s="26">
        <f>IF(G507="","",VLOOKUP(G507,WMS!$E$3:$U$1741,7,0)*L507)</f>
        <v>30</v>
      </c>
      <c r="N507" s="27" t="str">
        <f>IF(G507="","",VLOOKUP(G507,WMS!$E$3:$U$1741,17,0))</f>
        <v>B75</v>
      </c>
      <c r="O507" s="28">
        <f t="shared" si="86"/>
        <v>3.9</v>
      </c>
      <c r="P507" s="28">
        <f t="shared" si="87"/>
        <v>0.024</v>
      </c>
      <c r="Q507" s="25" t="str">
        <f>IF(G507="","",VLOOKUP(G507,WMS!$E$3:$G$1741,2,FALSE))</f>
        <v>KAS19090311</v>
      </c>
      <c r="R507" s="25" t="str">
        <f>IF(G507="","",VLOOKUP(G507,WMS!$E$3:$G$1741,3,FALSE))</f>
        <v>KAS1909031107</v>
      </c>
      <c r="S507" s="17" t="str">
        <f>IF(R507="","",VLOOKUP(R507,CUSTOMS!$E$3:$N$1811,2,FALSE))</f>
        <v>3926100000</v>
      </c>
      <c r="T507" s="17" t="str">
        <f>IF(R507="","",VLOOKUP(R507,CUSTOMS!$E$3:$N$1811,3,FALSE))</f>
        <v>资料册</v>
      </c>
      <c r="U507" s="18">
        <f t="shared" si="88"/>
        <v>30</v>
      </c>
      <c r="V507" s="18" t="str">
        <f>IF(R507="","",VLOOKUP(R507,CUSTOMS!$E$3:$N$1811,5,FALSE))</f>
        <v>个</v>
      </c>
      <c r="W507" s="32">
        <f>IF(R507="","",VLOOKUP(R507,CUSTOMS!$E$3:$N$1811,6,FALSE))</f>
        <v>0.64</v>
      </c>
      <c r="X507" s="32">
        <f t="shared" si="89"/>
        <v>19.2</v>
      </c>
      <c r="Y507" s="18" t="str">
        <f>IF(R507="","",VLOOKUP(R507,CUSTOMS!$E$3:$N$1811,8,FALSE))</f>
        <v>美元</v>
      </c>
      <c r="Z507" s="18" t="str">
        <f>IF(R507="","",VLOOKUP(R507,CUSTOMS!$E$3:$N$1811,9,FALSE))</f>
        <v>中国</v>
      </c>
      <c r="AA507" s="18" t="str">
        <f>IF(R507="","",VLOOKUP(R507,CUSTOMS!$E$3:$N$1811,10,FALSE))</f>
        <v>美国</v>
      </c>
      <c r="AB507" s="32">
        <f>IF(R507="","",VLOOKUP(G507,WMS!$E$3:$T$1741,15,FALSE))</f>
        <v>0.105</v>
      </c>
      <c r="AC507" s="32">
        <f t="shared" si="90"/>
        <v>3.15</v>
      </c>
      <c r="AD507" s="32" t="str">
        <f>IF(S507="","",VLOOKUP(S507,海关监管条件!$A$1:$B$3000,2,FALSE))</f>
        <v>无</v>
      </c>
    </row>
    <row r="508" spans="1:30">
      <c r="A508" s="2">
        <v>43725</v>
      </c>
      <c r="B508" s="2">
        <v>43731</v>
      </c>
      <c r="C508" s="2" t="s">
        <v>5058</v>
      </c>
      <c r="D508" s="3" t="s">
        <v>1570</v>
      </c>
      <c r="E508" s="3" t="s">
        <v>4119</v>
      </c>
      <c r="F508" s="3" t="s">
        <v>4122</v>
      </c>
      <c r="G508" s="17" t="str">
        <f t="shared" si="84"/>
        <v>KG-ARI-1906-00169-03846/42744726</v>
      </c>
      <c r="H508" s="18">
        <f>IF(G508="","",VLOOKUP(G508,WMS!$E$3:$Q$1741,7,FALSE))</f>
        <v>10</v>
      </c>
      <c r="I508" s="18">
        <f>IF(G508="","",VLOOKUP(G508,WMS!$E$3:$Q$1741,8,FALSE))</f>
        <v>1.95</v>
      </c>
      <c r="J508" s="18">
        <f>IF(G508="","",VLOOKUP(G508,WMS!$E$3:$Q$1741,13,FALSE))</f>
        <v>0.008</v>
      </c>
      <c r="K508" s="25" t="b">
        <f t="shared" si="85"/>
        <v>1</v>
      </c>
      <c r="L508" s="7">
        <v>2</v>
      </c>
      <c r="M508" s="26">
        <f>IF(G508="","",VLOOKUP(G508,WMS!$E$3:$U$1741,7,0)*L508)</f>
        <v>20</v>
      </c>
      <c r="N508" s="27" t="str">
        <f>IF(G508="","",VLOOKUP(G508,WMS!$E$3:$U$1741,17,0))</f>
        <v>B75</v>
      </c>
      <c r="O508" s="28">
        <f t="shared" si="86"/>
        <v>3.9</v>
      </c>
      <c r="P508" s="28">
        <f t="shared" si="87"/>
        <v>0.016</v>
      </c>
      <c r="Q508" s="25" t="str">
        <f>IF(G508="","",VLOOKUP(G508,WMS!$E$3:$G$1741,2,FALSE))</f>
        <v>KAS19090311</v>
      </c>
      <c r="R508" s="25" t="str">
        <f>IF(G508="","",VLOOKUP(G508,WMS!$E$3:$G$1741,3,FALSE))</f>
        <v>KAS1909031102</v>
      </c>
      <c r="S508" s="17" t="str">
        <f>IF(R508="","",VLOOKUP(R508,CUSTOMS!$E$3:$N$1811,2,FALSE))</f>
        <v>3926100000</v>
      </c>
      <c r="T508" s="17" t="str">
        <f>IF(R508="","",VLOOKUP(R508,CUSTOMS!$E$3:$N$1811,3,FALSE))</f>
        <v>资料册</v>
      </c>
      <c r="U508" s="18">
        <f t="shared" si="88"/>
        <v>20</v>
      </c>
      <c r="V508" s="18" t="str">
        <f>IF(R508="","",VLOOKUP(R508,CUSTOMS!$E$3:$N$1811,5,FALSE))</f>
        <v>个</v>
      </c>
      <c r="W508" s="32">
        <f>IF(R508="","",VLOOKUP(R508,CUSTOMS!$E$3:$N$1811,6,FALSE))</f>
        <v>0.96</v>
      </c>
      <c r="X508" s="32">
        <f t="shared" si="89"/>
        <v>19.2</v>
      </c>
      <c r="Y508" s="18" t="str">
        <f>IF(R508="","",VLOOKUP(R508,CUSTOMS!$E$3:$N$1811,8,FALSE))</f>
        <v>美元</v>
      </c>
      <c r="Z508" s="18" t="str">
        <f>IF(R508="","",VLOOKUP(R508,CUSTOMS!$E$3:$N$1811,9,FALSE))</f>
        <v>中国</v>
      </c>
      <c r="AA508" s="18" t="str">
        <f>IF(R508="","",VLOOKUP(R508,CUSTOMS!$E$3:$N$1811,10,FALSE))</f>
        <v>美国</v>
      </c>
      <c r="AB508" s="32">
        <f>IF(R508="","",VLOOKUP(G508,WMS!$E$3:$T$1741,15,FALSE))</f>
        <v>0.18</v>
      </c>
      <c r="AC508" s="32">
        <f t="shared" si="90"/>
        <v>3.6</v>
      </c>
      <c r="AD508" s="32" t="str">
        <f>IF(S508="","",VLOOKUP(S508,海关监管条件!$A$1:$B$3000,2,FALSE))</f>
        <v>无</v>
      </c>
    </row>
    <row r="509" spans="1:30">
      <c r="A509" s="2">
        <v>43725</v>
      </c>
      <c r="B509" s="2">
        <v>43731</v>
      </c>
      <c r="C509" s="2" t="s">
        <v>5058</v>
      </c>
      <c r="D509" s="3" t="s">
        <v>1570</v>
      </c>
      <c r="E509" s="3" t="s">
        <v>4119</v>
      </c>
      <c r="F509" s="3" t="s">
        <v>4129</v>
      </c>
      <c r="G509" s="17" t="str">
        <f t="shared" si="84"/>
        <v>KG-ARI-1906-00169-03846/42744771</v>
      </c>
      <c r="H509" s="18">
        <f>IF(G509="","",VLOOKUP(G509,WMS!$E$3:$Q$1741,7,FALSE))</f>
        <v>10</v>
      </c>
      <c r="I509" s="18">
        <f>IF(G509="","",VLOOKUP(G509,WMS!$E$3:$Q$1741,8,FALSE))</f>
        <v>1.3</v>
      </c>
      <c r="J509" s="18">
        <f>IF(G509="","",VLOOKUP(G509,WMS!$E$3:$Q$1741,13,FALSE))</f>
        <v>0.012</v>
      </c>
      <c r="K509" s="25" t="b">
        <f t="shared" si="85"/>
        <v>1</v>
      </c>
      <c r="L509" s="7">
        <v>4</v>
      </c>
      <c r="M509" s="26">
        <f>IF(G509="","",VLOOKUP(G509,WMS!$E$3:$U$1741,7,0)*L509)</f>
        <v>40</v>
      </c>
      <c r="N509" s="27" t="str">
        <f>IF(G509="","",VLOOKUP(G509,WMS!$E$3:$U$1741,17,0))</f>
        <v>B75</v>
      </c>
      <c r="O509" s="28">
        <f t="shared" si="86"/>
        <v>5.2</v>
      </c>
      <c r="P509" s="28">
        <f t="shared" si="87"/>
        <v>0.048</v>
      </c>
      <c r="Q509" s="25" t="str">
        <f>IF(G509="","",VLOOKUP(G509,WMS!$E$3:$G$1741,2,FALSE))</f>
        <v>KAS19090311</v>
      </c>
      <c r="R509" s="25" t="str">
        <f>IF(G509="","",VLOOKUP(G509,WMS!$E$3:$G$1741,3,FALSE))</f>
        <v>KAS1909031110</v>
      </c>
      <c r="S509" s="17" t="str">
        <f>IF(R509="","",VLOOKUP(R509,CUSTOMS!$E$3:$N$1811,2,FALSE))</f>
        <v>3926100000</v>
      </c>
      <c r="T509" s="17" t="str">
        <f>IF(R509="","",VLOOKUP(R509,CUSTOMS!$E$3:$N$1811,3,FALSE))</f>
        <v>文件袋</v>
      </c>
      <c r="U509" s="18">
        <f t="shared" si="88"/>
        <v>40</v>
      </c>
      <c r="V509" s="18" t="str">
        <f>IF(R509="","",VLOOKUP(R509,CUSTOMS!$E$3:$N$1811,5,FALSE))</f>
        <v>套</v>
      </c>
      <c r="W509" s="32">
        <f>IF(R509="","",VLOOKUP(R509,CUSTOMS!$E$3:$N$1811,6,FALSE))</f>
        <v>0.99</v>
      </c>
      <c r="X509" s="32">
        <f t="shared" si="89"/>
        <v>39.6</v>
      </c>
      <c r="Y509" s="18" t="str">
        <f>IF(R509="","",VLOOKUP(R509,CUSTOMS!$E$3:$N$1811,8,FALSE))</f>
        <v>美元</v>
      </c>
      <c r="Z509" s="18" t="str">
        <f>IF(R509="","",VLOOKUP(R509,CUSTOMS!$E$3:$N$1811,9,FALSE))</f>
        <v>中国</v>
      </c>
      <c r="AA509" s="18" t="str">
        <f>IF(R509="","",VLOOKUP(R509,CUSTOMS!$E$3:$N$1811,10,FALSE))</f>
        <v>美国</v>
      </c>
      <c r="AB509" s="32">
        <f>IF(R509="","",VLOOKUP(G509,WMS!$E$3:$T$1741,15,FALSE))</f>
        <v>0.11</v>
      </c>
      <c r="AC509" s="32">
        <f t="shared" si="90"/>
        <v>4.4</v>
      </c>
      <c r="AD509" s="32" t="str">
        <f>IF(S509="","",VLOOKUP(S509,海关监管条件!$A$1:$B$3000,2,FALSE))</f>
        <v>无</v>
      </c>
    </row>
    <row r="510" spans="1:30">
      <c r="A510" s="2">
        <v>43725</v>
      </c>
      <c r="B510" s="2">
        <v>43731</v>
      </c>
      <c r="C510" s="2" t="s">
        <v>5058</v>
      </c>
      <c r="D510" s="3" t="s">
        <v>1570</v>
      </c>
      <c r="E510" s="3" t="s">
        <v>4119</v>
      </c>
      <c r="F510" s="3" t="s">
        <v>4120</v>
      </c>
      <c r="G510" s="17" t="str">
        <f t="shared" si="84"/>
        <v>KG-ARI-1906-00169-03846/42744818</v>
      </c>
      <c r="H510" s="18">
        <f>IF(G510="","",VLOOKUP(G510,WMS!$E$3:$Q$1741,7,FALSE))</f>
        <v>10</v>
      </c>
      <c r="I510" s="18">
        <f>IF(G510="","",VLOOKUP(G510,WMS!$E$3:$Q$1741,8,FALSE))</f>
        <v>1.15</v>
      </c>
      <c r="J510" s="18">
        <f>IF(G510="","",VLOOKUP(G510,WMS!$E$3:$Q$1741,13,FALSE))</f>
        <v>0.013</v>
      </c>
      <c r="K510" s="25" t="b">
        <f t="shared" si="85"/>
        <v>1</v>
      </c>
      <c r="L510" s="7">
        <v>4</v>
      </c>
      <c r="M510" s="26">
        <f>IF(G510="","",VLOOKUP(G510,WMS!$E$3:$U$1741,7,0)*L510)</f>
        <v>40</v>
      </c>
      <c r="N510" s="27" t="str">
        <f>IF(G510="","",VLOOKUP(G510,WMS!$E$3:$U$1741,17,0))</f>
        <v>A11-203</v>
      </c>
      <c r="O510" s="28">
        <f t="shared" si="86"/>
        <v>4.6</v>
      </c>
      <c r="P510" s="28">
        <f t="shared" si="87"/>
        <v>0.052</v>
      </c>
      <c r="Q510" s="25" t="str">
        <f>IF(G510="","",VLOOKUP(G510,WMS!$E$3:$G$1741,2,FALSE))</f>
        <v>KAS19090311</v>
      </c>
      <c r="R510" s="25" t="str">
        <f>IF(G510="","",VLOOKUP(G510,WMS!$E$3:$G$1741,3,FALSE))</f>
        <v>KAS1909031101</v>
      </c>
      <c r="S510" s="17" t="str">
        <f>IF(R510="","",VLOOKUP(R510,CUSTOMS!$E$3:$N$1811,2,FALSE))</f>
        <v>3926100000</v>
      </c>
      <c r="T510" s="17" t="str">
        <f>IF(R510="","",VLOOKUP(R510,CUSTOMS!$E$3:$N$1811,3,FALSE))</f>
        <v>文件袋</v>
      </c>
      <c r="U510" s="18">
        <f t="shared" si="88"/>
        <v>40</v>
      </c>
      <c r="V510" s="18" t="str">
        <f>IF(R510="","",VLOOKUP(R510,CUSTOMS!$E$3:$N$1811,5,FALSE))</f>
        <v>套</v>
      </c>
      <c r="W510" s="32">
        <f>IF(R510="","",VLOOKUP(R510,CUSTOMS!$E$3:$N$1811,6,FALSE))</f>
        <v>0.74</v>
      </c>
      <c r="X510" s="32">
        <f t="shared" si="89"/>
        <v>29.6</v>
      </c>
      <c r="Y510" s="18" t="str">
        <f>IF(R510="","",VLOOKUP(R510,CUSTOMS!$E$3:$N$1811,8,FALSE))</f>
        <v>美元</v>
      </c>
      <c r="Z510" s="18" t="str">
        <f>IF(R510="","",VLOOKUP(R510,CUSTOMS!$E$3:$N$1811,9,FALSE))</f>
        <v>中国</v>
      </c>
      <c r="AA510" s="18" t="str">
        <f>IF(R510="","",VLOOKUP(R510,CUSTOMS!$E$3:$N$1811,10,FALSE))</f>
        <v>美国</v>
      </c>
      <c r="AB510" s="32">
        <f>IF(R510="","",VLOOKUP(G510,WMS!$E$3:$T$1741,15,FALSE))</f>
        <v>0.087</v>
      </c>
      <c r="AC510" s="32">
        <f t="shared" si="90"/>
        <v>3.48</v>
      </c>
      <c r="AD510" s="32" t="str">
        <f>IF(S510="","",VLOOKUP(S510,海关监管条件!$A$1:$B$3000,2,FALSE))</f>
        <v>无</v>
      </c>
    </row>
    <row r="511" spans="1:30">
      <c r="A511" s="2">
        <v>43725</v>
      </c>
      <c r="B511" s="2">
        <v>43731</v>
      </c>
      <c r="C511" s="2" t="s">
        <v>5058</v>
      </c>
      <c r="D511" s="3" t="s">
        <v>1570</v>
      </c>
      <c r="E511" s="3" t="s">
        <v>4119</v>
      </c>
      <c r="F511" s="3" t="s">
        <v>4124</v>
      </c>
      <c r="G511" s="17" t="str">
        <f t="shared" si="84"/>
        <v>KG-ARI-1906-00169-03846/42744832</v>
      </c>
      <c r="H511" s="18">
        <f>IF(G511="","",VLOOKUP(G511,WMS!$E$3:$Q$1741,7,FALSE))</f>
        <v>10</v>
      </c>
      <c r="I511" s="18">
        <f>IF(G511="","",VLOOKUP(G511,WMS!$E$3:$Q$1741,8,FALSE))</f>
        <v>1.15</v>
      </c>
      <c r="J511" s="18">
        <f>IF(G511="","",VLOOKUP(G511,WMS!$E$3:$Q$1741,13,FALSE))</f>
        <v>0.013</v>
      </c>
      <c r="K511" s="25" t="b">
        <f t="shared" si="85"/>
        <v>1</v>
      </c>
      <c r="L511" s="7">
        <v>5</v>
      </c>
      <c r="M511" s="26">
        <f>IF(G511="","",VLOOKUP(G511,WMS!$E$3:$U$1741,7,0)*L511)</f>
        <v>50</v>
      </c>
      <c r="N511" s="27" t="str">
        <f>IF(G511="","",VLOOKUP(G511,WMS!$E$3:$U$1741,17,0))</f>
        <v>B75</v>
      </c>
      <c r="O511" s="28">
        <f t="shared" si="86"/>
        <v>5.75</v>
      </c>
      <c r="P511" s="28">
        <f t="shared" si="87"/>
        <v>0.065</v>
      </c>
      <c r="Q511" s="25" t="str">
        <f>IF(G511="","",VLOOKUP(G511,WMS!$E$3:$G$1741,2,FALSE))</f>
        <v>KAS19090311</v>
      </c>
      <c r="R511" s="25" t="str">
        <f>IF(G511="","",VLOOKUP(G511,WMS!$E$3:$G$1741,3,FALSE))</f>
        <v>KAS1909031104</v>
      </c>
      <c r="S511" s="17" t="str">
        <f>IF(R511="","",VLOOKUP(R511,CUSTOMS!$E$3:$N$1811,2,FALSE))</f>
        <v>3926100000</v>
      </c>
      <c r="T511" s="17" t="str">
        <f>IF(R511="","",VLOOKUP(R511,CUSTOMS!$E$3:$N$1811,3,FALSE))</f>
        <v>文件袋</v>
      </c>
      <c r="U511" s="18">
        <f t="shared" si="88"/>
        <v>50</v>
      </c>
      <c r="V511" s="18" t="str">
        <f>IF(R511="","",VLOOKUP(R511,CUSTOMS!$E$3:$N$1811,5,FALSE))</f>
        <v>套</v>
      </c>
      <c r="W511" s="32">
        <f>IF(R511="","",VLOOKUP(R511,CUSTOMS!$E$3:$N$1811,6,FALSE))</f>
        <v>0.74</v>
      </c>
      <c r="X511" s="32">
        <f t="shared" si="89"/>
        <v>37</v>
      </c>
      <c r="Y511" s="18" t="str">
        <f>IF(R511="","",VLOOKUP(R511,CUSTOMS!$E$3:$N$1811,8,FALSE))</f>
        <v>美元</v>
      </c>
      <c r="Z511" s="18" t="str">
        <f>IF(R511="","",VLOOKUP(R511,CUSTOMS!$E$3:$N$1811,9,FALSE))</f>
        <v>中国</v>
      </c>
      <c r="AA511" s="18" t="str">
        <f>IF(R511="","",VLOOKUP(R511,CUSTOMS!$E$3:$N$1811,10,FALSE))</f>
        <v>美国</v>
      </c>
      <c r="AB511" s="32">
        <f>IF(R511="","",VLOOKUP(G511,WMS!$E$3:$T$1741,15,FALSE))</f>
        <v>0.087</v>
      </c>
      <c r="AC511" s="32">
        <f t="shared" si="90"/>
        <v>4.35</v>
      </c>
      <c r="AD511" s="32" t="str">
        <f>IF(S511="","",VLOOKUP(S511,海关监管条件!$A$1:$B$3000,2,FALSE))</f>
        <v>无</v>
      </c>
    </row>
    <row r="512" spans="1:30">
      <c r="A512" s="2">
        <v>43725</v>
      </c>
      <c r="B512" s="2">
        <v>43731</v>
      </c>
      <c r="C512" s="2" t="s">
        <v>5058</v>
      </c>
      <c r="D512" s="3" t="s">
        <v>1570</v>
      </c>
      <c r="E512" s="3" t="s">
        <v>4119</v>
      </c>
      <c r="F512" s="3" t="s">
        <v>4125</v>
      </c>
      <c r="G512" s="17" t="str">
        <f t="shared" si="84"/>
        <v>KG-ARI-1906-00169-03846/42744849</v>
      </c>
      <c r="H512" s="18">
        <f>IF(G512="","",VLOOKUP(G512,WMS!$E$3:$Q$1741,7,FALSE))</f>
        <v>10</v>
      </c>
      <c r="I512" s="18">
        <f>IF(G512="","",VLOOKUP(G512,WMS!$E$3:$Q$1741,8,FALSE))</f>
        <v>1.75</v>
      </c>
      <c r="J512" s="18">
        <f>IF(G512="","",VLOOKUP(G512,WMS!$E$3:$Q$1741,13,FALSE))</f>
        <v>0.01</v>
      </c>
      <c r="K512" s="25" t="b">
        <f t="shared" si="85"/>
        <v>1</v>
      </c>
      <c r="L512" s="7">
        <v>1</v>
      </c>
      <c r="M512" s="26">
        <f>IF(G512="","",VLOOKUP(G512,WMS!$E$3:$U$1741,7,0)*L512)</f>
        <v>10</v>
      </c>
      <c r="N512" s="27" t="str">
        <f>IF(G512="","",VLOOKUP(G512,WMS!$E$3:$U$1741,17,0))</f>
        <v>B75</v>
      </c>
      <c r="O512" s="28">
        <f t="shared" si="86"/>
        <v>1.75</v>
      </c>
      <c r="P512" s="28">
        <f t="shared" si="87"/>
        <v>0.01</v>
      </c>
      <c r="Q512" s="25" t="str">
        <f>IF(G512="","",VLOOKUP(G512,WMS!$E$3:$G$1741,2,FALSE))</f>
        <v>KAS19090311</v>
      </c>
      <c r="R512" s="25" t="str">
        <f>IF(G512="","",VLOOKUP(G512,WMS!$E$3:$G$1741,3,FALSE))</f>
        <v>KAS1909031105</v>
      </c>
      <c r="S512" s="17" t="str">
        <f>IF(R512="","",VLOOKUP(R512,CUSTOMS!$E$3:$N$1811,2,FALSE))</f>
        <v>3926100000</v>
      </c>
      <c r="T512" s="17" t="str">
        <f>IF(R512="","",VLOOKUP(R512,CUSTOMS!$E$3:$N$1811,3,FALSE))</f>
        <v>文件包</v>
      </c>
      <c r="U512" s="18">
        <f t="shared" si="88"/>
        <v>10</v>
      </c>
      <c r="V512" s="18" t="str">
        <f>IF(R512="","",VLOOKUP(R512,CUSTOMS!$E$3:$N$1811,5,FALSE))</f>
        <v>套</v>
      </c>
      <c r="W512" s="32">
        <f>IF(R512="","",VLOOKUP(R512,CUSTOMS!$E$3:$N$1811,6,FALSE))</f>
        <v>1.17</v>
      </c>
      <c r="X512" s="32">
        <f t="shared" si="89"/>
        <v>11.7</v>
      </c>
      <c r="Y512" s="18" t="str">
        <f>IF(R512="","",VLOOKUP(R512,CUSTOMS!$E$3:$N$1811,8,FALSE))</f>
        <v>美元</v>
      </c>
      <c r="Z512" s="18" t="str">
        <f>IF(R512="","",VLOOKUP(R512,CUSTOMS!$E$3:$N$1811,9,FALSE))</f>
        <v>中国</v>
      </c>
      <c r="AA512" s="18" t="str">
        <f>IF(R512="","",VLOOKUP(R512,CUSTOMS!$E$3:$N$1811,10,FALSE))</f>
        <v>美国</v>
      </c>
      <c r="AB512" s="32">
        <f>IF(R512="","",VLOOKUP(G512,WMS!$E$3:$T$1741,15,FALSE))</f>
        <v>0.141</v>
      </c>
      <c r="AC512" s="32">
        <f t="shared" si="90"/>
        <v>1.41</v>
      </c>
      <c r="AD512" s="32" t="str">
        <f>IF(S512="","",VLOOKUP(S512,海关监管条件!$A$1:$B$3000,2,FALSE))</f>
        <v>无</v>
      </c>
    </row>
    <row r="513" spans="1:30">
      <c r="A513" s="2">
        <v>43725</v>
      </c>
      <c r="B513" s="2">
        <v>43731</v>
      </c>
      <c r="C513" s="2" t="s">
        <v>5058</v>
      </c>
      <c r="D513" s="3" t="s">
        <v>1570</v>
      </c>
      <c r="E513" s="3" t="s">
        <v>4119</v>
      </c>
      <c r="F513" s="3" t="s">
        <v>4130</v>
      </c>
      <c r="G513" s="17" t="str">
        <f t="shared" si="84"/>
        <v>KG-ARI-1906-00169-03846/42744887</v>
      </c>
      <c r="H513" s="18">
        <f>IF(G513="","",VLOOKUP(G513,WMS!$E$3:$Q$1741,7,FALSE))</f>
        <v>10</v>
      </c>
      <c r="I513" s="18">
        <f>IF(G513="","",VLOOKUP(G513,WMS!$E$3:$Q$1741,8,FALSE))</f>
        <v>1.75</v>
      </c>
      <c r="J513" s="18">
        <f>IF(G513="","",VLOOKUP(G513,WMS!$E$3:$Q$1741,13,FALSE))</f>
        <v>0.01</v>
      </c>
      <c r="K513" s="25" t="b">
        <f t="shared" si="85"/>
        <v>1</v>
      </c>
      <c r="L513" s="7">
        <v>2</v>
      </c>
      <c r="M513" s="26">
        <f>IF(G513="","",VLOOKUP(G513,WMS!$E$3:$U$1741,7,0)*L513)</f>
        <v>20</v>
      </c>
      <c r="N513" s="27" t="str">
        <f>IF(G513="","",VLOOKUP(G513,WMS!$E$3:$U$1741,17,0))</f>
        <v>B75</v>
      </c>
      <c r="O513" s="28">
        <f t="shared" si="86"/>
        <v>3.5</v>
      </c>
      <c r="P513" s="28">
        <f t="shared" si="87"/>
        <v>0.02</v>
      </c>
      <c r="Q513" s="25" t="str">
        <f>IF(G513="","",VLOOKUP(G513,WMS!$E$3:$G$1741,2,FALSE))</f>
        <v>KAS19090311</v>
      </c>
      <c r="R513" s="25" t="str">
        <f>IF(G513="","",VLOOKUP(G513,WMS!$E$3:$G$1741,3,FALSE))</f>
        <v>KAS1909031111</v>
      </c>
      <c r="S513" s="17" t="str">
        <f>IF(R513="","",VLOOKUP(R513,CUSTOMS!$E$3:$N$1811,2,FALSE))</f>
        <v>3926100000</v>
      </c>
      <c r="T513" s="17" t="str">
        <f>IF(R513="","",VLOOKUP(R513,CUSTOMS!$E$3:$N$1811,3,FALSE))</f>
        <v>文件包</v>
      </c>
      <c r="U513" s="18">
        <f t="shared" si="88"/>
        <v>20</v>
      </c>
      <c r="V513" s="18" t="str">
        <f>IF(R513="","",VLOOKUP(R513,CUSTOMS!$E$3:$N$1811,5,FALSE))</f>
        <v>套</v>
      </c>
      <c r="W513" s="32">
        <f>IF(R513="","",VLOOKUP(R513,CUSTOMS!$E$3:$N$1811,6,FALSE))</f>
        <v>1.17</v>
      </c>
      <c r="X513" s="32">
        <f t="shared" si="89"/>
        <v>23.4</v>
      </c>
      <c r="Y513" s="18" t="str">
        <f>IF(R513="","",VLOOKUP(R513,CUSTOMS!$E$3:$N$1811,8,FALSE))</f>
        <v>美元</v>
      </c>
      <c r="Z513" s="18" t="str">
        <f>IF(R513="","",VLOOKUP(R513,CUSTOMS!$E$3:$N$1811,9,FALSE))</f>
        <v>中国</v>
      </c>
      <c r="AA513" s="18" t="str">
        <f>IF(R513="","",VLOOKUP(R513,CUSTOMS!$E$3:$N$1811,10,FALSE))</f>
        <v>美国</v>
      </c>
      <c r="AB513" s="32">
        <f>IF(R513="","",VLOOKUP(G513,WMS!$E$3:$T$1741,15,FALSE))</f>
        <v>0.139</v>
      </c>
      <c r="AC513" s="32">
        <f t="shared" si="90"/>
        <v>2.78</v>
      </c>
      <c r="AD513" s="32" t="str">
        <f>IF(S513="","",VLOOKUP(S513,海关监管条件!$A$1:$B$3000,2,FALSE))</f>
        <v>无</v>
      </c>
    </row>
    <row r="514" spans="1:30">
      <c r="A514" s="2">
        <v>43725</v>
      </c>
      <c r="B514" s="2">
        <v>43731</v>
      </c>
      <c r="C514" s="2" t="s">
        <v>5058</v>
      </c>
      <c r="D514" s="3" t="s">
        <v>1276</v>
      </c>
      <c r="E514" s="3" t="s">
        <v>4003</v>
      </c>
      <c r="F514" s="3" t="s">
        <v>5061</v>
      </c>
      <c r="G514" s="17" t="str">
        <f t="shared" si="84"/>
        <v>KG-ARI-1906-00171-03652/42755296</v>
      </c>
      <c r="H514" s="18">
        <f>IF(G514="","",VLOOKUP(G514,WMS!$E$3:$Q$1741,7,FALSE))</f>
        <v>6</v>
      </c>
      <c r="I514" s="18">
        <f>IF(G514="","",VLOOKUP(G514,WMS!$E$3:$Q$1741,8,FALSE))</f>
        <v>3.1</v>
      </c>
      <c r="J514" s="18">
        <f>IF(G514="","",VLOOKUP(G514,WMS!$E$3:$Q$1741,13,FALSE))</f>
        <v>0.014</v>
      </c>
      <c r="K514" s="25" t="b">
        <f t="shared" si="85"/>
        <v>1</v>
      </c>
      <c r="L514" s="7">
        <v>11</v>
      </c>
      <c r="M514" s="26">
        <f>IF(G514="","",VLOOKUP(G514,WMS!$E$3:$U$1741,7,0)*L514)</f>
        <v>66</v>
      </c>
      <c r="N514" s="27" t="str">
        <f>IF(G514="","",VLOOKUP(G514,WMS!$E$3:$U$1741,17,0))</f>
        <v>A29-104</v>
      </c>
      <c r="O514" s="28">
        <f t="shared" si="86"/>
        <v>34.1</v>
      </c>
      <c r="P514" s="28">
        <f t="shared" si="87"/>
        <v>0.154</v>
      </c>
      <c r="Q514" s="25" t="str">
        <f>IF(G514="","",VLOOKUP(G514,WMS!$E$3:$G$1741,2,FALSE))</f>
        <v>KAS19070202</v>
      </c>
      <c r="R514" s="25" t="str">
        <f>IF(G514="","",VLOOKUP(G514,WMS!$E$3:$G$1741,3,FALSE))</f>
        <v>KAS1907020207</v>
      </c>
      <c r="S514" s="17" t="str">
        <f>IF(R514="","",VLOOKUP(R514,CUSTOMS!$E$3:$N$1811,2,FALSE))</f>
        <v>7324900000</v>
      </c>
      <c r="T514" s="17" t="str">
        <f>IF(R514="","",VLOOKUP(R514,CUSTOMS!$E$3:$N$1811,3,FALSE))</f>
        <v>铁制纸巾架</v>
      </c>
      <c r="U514" s="18">
        <f t="shared" si="88"/>
        <v>66</v>
      </c>
      <c r="V514" s="18" t="str">
        <f>IF(R514="","",VLOOKUP(R514,CUSTOMS!$E$3:$N$1811,5,FALSE))</f>
        <v>只</v>
      </c>
      <c r="W514" s="32">
        <f>IF(R514="","",VLOOKUP(R514,CUSTOMS!$E$3:$N$1811,6,FALSE))</f>
        <v>1.23</v>
      </c>
      <c r="X514" s="32">
        <f t="shared" si="89"/>
        <v>81.18</v>
      </c>
      <c r="Y514" s="18" t="str">
        <f>IF(R514="","",VLOOKUP(R514,CUSTOMS!$E$3:$N$1811,8,FALSE))</f>
        <v>美元</v>
      </c>
      <c r="Z514" s="18" t="str">
        <f>IF(R514="","",VLOOKUP(R514,CUSTOMS!$E$3:$N$1811,9,FALSE))</f>
        <v>中国</v>
      </c>
      <c r="AA514" s="18" t="str">
        <f>IF(R514="","",VLOOKUP(R514,CUSTOMS!$E$3:$N$1811,10,FALSE))</f>
        <v>美国</v>
      </c>
      <c r="AB514" s="32">
        <f>IF(R514="","",VLOOKUP(G514,WMS!$E$3:$T$1741,15,FALSE))</f>
        <v>0.46</v>
      </c>
      <c r="AC514" s="32">
        <f t="shared" si="90"/>
        <v>30.36</v>
      </c>
      <c r="AD514" s="32" t="str">
        <f>IF(S514="","",VLOOKUP(S514,海关监管条件!$A$1:$B$3000,2,FALSE))</f>
        <v>无 </v>
      </c>
    </row>
    <row r="515" spans="1:30">
      <c r="A515" s="2">
        <v>43725</v>
      </c>
      <c r="B515" s="2">
        <v>43731</v>
      </c>
      <c r="C515" s="2" t="s">
        <v>5058</v>
      </c>
      <c r="D515" s="3" t="s">
        <v>1276</v>
      </c>
      <c r="E515" s="3" t="s">
        <v>4003</v>
      </c>
      <c r="F515" s="3" t="s">
        <v>5062</v>
      </c>
      <c r="G515" s="17" t="str">
        <f t="shared" si="84"/>
        <v>KG-ARI-1906-00171-03652/42757245</v>
      </c>
      <c r="H515" s="18">
        <f>IF(G515="","",VLOOKUP(G515,WMS!$E$3:$Q$1741,7,FALSE))</f>
        <v>8</v>
      </c>
      <c r="I515" s="18">
        <f>IF(G515="","",VLOOKUP(G515,WMS!$E$3:$Q$1741,8,FALSE))</f>
        <v>3</v>
      </c>
      <c r="J515" s="18">
        <f>IF(G515="","",VLOOKUP(G515,WMS!$E$3:$Q$1741,13,FALSE))</f>
        <v>0.032</v>
      </c>
      <c r="K515" s="25" t="b">
        <f t="shared" si="85"/>
        <v>1</v>
      </c>
      <c r="L515" s="7">
        <v>5</v>
      </c>
      <c r="M515" s="26">
        <f>IF(G515="","",VLOOKUP(G515,WMS!$E$3:$U$1741,7,0)*L515)</f>
        <v>40</v>
      </c>
      <c r="N515" s="27" t="str">
        <f>IF(G515="","",VLOOKUP(G515,WMS!$E$3:$U$1741,17,0))</f>
        <v>A29-103</v>
      </c>
      <c r="O515" s="28">
        <f t="shared" si="86"/>
        <v>15</v>
      </c>
      <c r="P515" s="28">
        <f t="shared" si="87"/>
        <v>0.16</v>
      </c>
      <c r="Q515" s="25" t="str">
        <f>IF(G515="","",VLOOKUP(G515,WMS!$E$3:$G$1741,2,FALSE))</f>
        <v>KAS19070202</v>
      </c>
      <c r="R515" s="25" t="str">
        <f>IF(G515="","",VLOOKUP(G515,WMS!$E$3:$G$1741,3,FALSE))</f>
        <v>KAS1907020202</v>
      </c>
      <c r="S515" s="17" t="str">
        <f>IF(R515="","",VLOOKUP(R515,CUSTOMS!$E$3:$N$1811,2,FALSE))</f>
        <v>9603909090</v>
      </c>
      <c r="T515" s="17" t="str">
        <f>IF(R515="","",VLOOKUP(R515,CUSTOMS!$E$3:$N$1811,3,FALSE))</f>
        <v>马桶刷连铁制筒套装</v>
      </c>
      <c r="U515" s="18">
        <f t="shared" si="88"/>
        <v>40</v>
      </c>
      <c r="V515" s="18" t="str">
        <f>IF(R515="","",VLOOKUP(R515,CUSTOMS!$E$3:$N$1811,5,FALSE))</f>
        <v>套</v>
      </c>
      <c r="W515" s="32">
        <f>IF(R515="","",VLOOKUP(R515,CUSTOMS!$E$3:$N$1811,6,FALSE))</f>
        <v>1.29</v>
      </c>
      <c r="X515" s="32">
        <f t="shared" si="89"/>
        <v>51.6</v>
      </c>
      <c r="Y515" s="18" t="str">
        <f>IF(R515="","",VLOOKUP(R515,CUSTOMS!$E$3:$N$1811,8,FALSE))</f>
        <v>美元</v>
      </c>
      <c r="Z515" s="18" t="str">
        <f>IF(R515="","",VLOOKUP(R515,CUSTOMS!$E$3:$N$1811,9,FALSE))</f>
        <v>中国</v>
      </c>
      <c r="AA515" s="18" t="str">
        <f>IF(R515="","",VLOOKUP(R515,CUSTOMS!$E$3:$N$1811,10,FALSE))</f>
        <v>美国</v>
      </c>
      <c r="AB515" s="32">
        <f>IF(R515="","",VLOOKUP(G515,WMS!$E$3:$T$1741,15,FALSE))</f>
        <v>0.3875</v>
      </c>
      <c r="AC515" s="32">
        <f t="shared" si="90"/>
        <v>15.5</v>
      </c>
      <c r="AD515" s="32" t="str">
        <f>IF(S515="","",VLOOKUP(S515,海关监管条件!$A$1:$B$3000,2,FALSE))</f>
        <v>无</v>
      </c>
    </row>
    <row r="516" spans="1:30">
      <c r="A516" s="2">
        <v>43725</v>
      </c>
      <c r="B516" s="2">
        <v>43731</v>
      </c>
      <c r="C516" s="2" t="s">
        <v>5058</v>
      </c>
      <c r="D516" s="3" t="s">
        <v>1312</v>
      </c>
      <c r="E516" s="3" t="s">
        <v>4020</v>
      </c>
      <c r="F516" s="3" t="s">
        <v>4021</v>
      </c>
      <c r="G516" s="17" t="str">
        <f t="shared" si="84"/>
        <v>KG-ARI-1906-00171-03676/42709671</v>
      </c>
      <c r="H516" s="18">
        <f>IF(G516="","",VLOOKUP(G516,WMS!$E$3:$Q$1741,7,FALSE))</f>
        <v>12</v>
      </c>
      <c r="I516" s="18">
        <f>IF(G516="","",VLOOKUP(G516,WMS!$E$3:$Q$1741,8,FALSE))</f>
        <v>4.45</v>
      </c>
      <c r="J516" s="18">
        <f>IF(G516="","",VLOOKUP(G516,WMS!$E$3:$Q$1741,13,FALSE))</f>
        <v>0.014</v>
      </c>
      <c r="K516" s="25" t="b">
        <f t="shared" si="85"/>
        <v>1</v>
      </c>
      <c r="L516" s="7">
        <v>5</v>
      </c>
      <c r="M516" s="26">
        <f>IF(G516="","",VLOOKUP(G516,WMS!$E$3:$U$1741,7,0)*L516)</f>
        <v>60</v>
      </c>
      <c r="N516" s="27" t="str">
        <f>IF(G516="","",VLOOKUP(G516,WMS!$E$3:$U$1741,17,0))</f>
        <v>A32-103</v>
      </c>
      <c r="O516" s="28">
        <f t="shared" si="86"/>
        <v>22.25</v>
      </c>
      <c r="P516" s="28">
        <f t="shared" si="87"/>
        <v>0.07</v>
      </c>
      <c r="Q516" s="25" t="str">
        <f>IF(G516="","",VLOOKUP(G516,WMS!$E$3:$G$1741,2,FALSE))</f>
        <v>KAS19071004</v>
      </c>
      <c r="R516" s="25" t="str">
        <f>IF(G516="","",VLOOKUP(G516,WMS!$E$3:$G$1741,3,FALSE))</f>
        <v>KAS1907100401</v>
      </c>
      <c r="S516" s="17" t="str">
        <f>IF(R516="","",VLOOKUP(R516,CUSTOMS!$E$3:$N$1811,2,FALSE))</f>
        <v>6911101900</v>
      </c>
      <c r="T516" s="17" t="str">
        <f>IF(R516="","",VLOOKUP(R516,CUSTOMS!$E$3:$N$1811,3,FALSE))</f>
        <v>日用瓷: 杯</v>
      </c>
      <c r="U516" s="18">
        <f t="shared" si="88"/>
        <v>21.5</v>
      </c>
      <c r="V516" s="18" t="str">
        <f>IF(R516="","",VLOOKUP(R516,CUSTOMS!$E$3:$N$1811,5,FALSE))</f>
        <v>千克</v>
      </c>
      <c r="W516" s="32">
        <f>IF(R516="","",VLOOKUP(R516,CUSTOMS!$E$3:$N$1811,6,FALSE))</f>
        <v>1.34</v>
      </c>
      <c r="X516" s="32">
        <f t="shared" si="89"/>
        <v>28.81</v>
      </c>
      <c r="Y516" s="18" t="str">
        <f>IF(R516="","",VLOOKUP(R516,CUSTOMS!$E$3:$N$1811,8,FALSE))</f>
        <v>美元</v>
      </c>
      <c r="Z516" s="18" t="str">
        <f>IF(R516="","",VLOOKUP(R516,CUSTOMS!$E$3:$N$1811,9,FALSE))</f>
        <v>中国</v>
      </c>
      <c r="AA516" s="18" t="str">
        <f>IF(R516="","",VLOOKUP(R516,CUSTOMS!$E$3:$N$1811,10,FALSE))</f>
        <v>美国</v>
      </c>
      <c r="AB516" s="32">
        <f>IF(R516="","",VLOOKUP(G516,WMS!$E$3:$T$1741,15,FALSE))</f>
        <v>0.358333333333333</v>
      </c>
      <c r="AC516" s="32">
        <f t="shared" si="90"/>
        <v>21.5</v>
      </c>
      <c r="AD516" s="32" t="str">
        <f>IF(S516="","",VLOOKUP(S516,海关监管条件!$A$1:$B$3000,2,FALSE))</f>
        <v>A</v>
      </c>
    </row>
    <row r="517" spans="1:30">
      <c r="A517" s="2">
        <v>43725</v>
      </c>
      <c r="B517" s="2">
        <v>43731</v>
      </c>
      <c r="C517" s="2" t="s">
        <v>5058</v>
      </c>
      <c r="D517" s="35" t="s">
        <v>1437</v>
      </c>
      <c r="E517" s="35" t="s">
        <v>4067</v>
      </c>
      <c r="F517" s="35" t="s">
        <v>4068</v>
      </c>
      <c r="G517" s="17" t="str">
        <f t="shared" si="84"/>
        <v>KG-ARI-1906-00171-03870/42748045A</v>
      </c>
      <c r="H517" s="18">
        <f>IF(G517="","",VLOOKUP(G517,WMS!$E$3:$Q$1741,7,FALSE))</f>
        <v>8</v>
      </c>
      <c r="I517" s="18">
        <f>IF(G517="","",VLOOKUP(G517,WMS!$E$3:$Q$1741,8,FALSE))</f>
        <v>9.85</v>
      </c>
      <c r="J517" s="18">
        <f>IF(G517="","",VLOOKUP(G517,WMS!$E$3:$Q$1741,13,FALSE))</f>
        <v>0.033</v>
      </c>
      <c r="K517" s="25" t="b">
        <f t="shared" si="85"/>
        <v>1</v>
      </c>
      <c r="L517" s="7">
        <v>3</v>
      </c>
      <c r="M517" s="26">
        <f>IF(G517="","",VLOOKUP(G517,WMS!$E$3:$U$1741,7,0)*L517)</f>
        <v>24</v>
      </c>
      <c r="N517" s="27" t="str">
        <f>IF(G517="","",VLOOKUP(G517,WMS!$E$3:$U$1741,17,0))</f>
        <v>A27-203</v>
      </c>
      <c r="O517" s="28">
        <f t="shared" si="86"/>
        <v>29.55</v>
      </c>
      <c r="P517" s="28">
        <f t="shared" si="87"/>
        <v>0.099</v>
      </c>
      <c r="Q517" s="25" t="str">
        <f>IF(G517="","",VLOOKUP(G517,WMS!$E$3:$G$1741,2,FALSE))</f>
        <v>KAS19080605</v>
      </c>
      <c r="R517" s="25" t="str">
        <f>IF(G517="","",VLOOKUP(G517,WMS!$E$3:$G$1741,3,FALSE))</f>
        <v>KAS1908060503</v>
      </c>
      <c r="S517" s="17" t="str">
        <f>IF(R517="","",VLOOKUP(R517,CUSTOMS!$E$3:$N$1811,2,FALSE))</f>
        <v>6911101900</v>
      </c>
      <c r="T517" s="17" t="str">
        <f>IF(R517="","",VLOOKUP(R517,CUSTOMS!$E$3:$N$1811,3,FALSE))</f>
        <v>日用瓷:罐</v>
      </c>
      <c r="U517" s="18">
        <f t="shared" si="88"/>
        <v>24</v>
      </c>
      <c r="V517" s="18" t="str">
        <f>IF(R517="","",VLOOKUP(R517,CUSTOMS!$E$3:$N$1811,5,FALSE))</f>
        <v>只</v>
      </c>
      <c r="W517" s="32">
        <f>IF(R517="","",VLOOKUP(R517,CUSTOMS!$E$3:$N$1811,6,FALSE))</f>
        <v>1</v>
      </c>
      <c r="X517" s="32">
        <f t="shared" si="89"/>
        <v>24</v>
      </c>
      <c r="Y517" s="18" t="str">
        <f>IF(R517="","",VLOOKUP(R517,CUSTOMS!$E$3:$N$1811,8,FALSE))</f>
        <v>美元</v>
      </c>
      <c r="Z517" s="18" t="str">
        <f>IF(R517="","",VLOOKUP(R517,CUSTOMS!$E$3:$N$1811,9,FALSE))</f>
        <v>中国</v>
      </c>
      <c r="AA517" s="18" t="str">
        <f>IF(R517="","",VLOOKUP(R517,CUSTOMS!$E$3:$N$1811,10,FALSE))</f>
        <v>美国</v>
      </c>
      <c r="AB517" s="32">
        <f>IF(R517="","",VLOOKUP(G517,WMS!$E$3:$T$1741,15,FALSE))</f>
        <v>0.825</v>
      </c>
      <c r="AC517" s="32">
        <f t="shared" si="90"/>
        <v>19.8</v>
      </c>
      <c r="AD517" s="32" t="str">
        <f>IF(S517="","",VLOOKUP(S517,海关监管条件!$A$1:$B$3000,2,FALSE))</f>
        <v>A</v>
      </c>
    </row>
    <row r="518" spans="1:30">
      <c r="A518" s="2">
        <v>43725</v>
      </c>
      <c r="B518" s="2">
        <v>43731</v>
      </c>
      <c r="C518" s="2" t="s">
        <v>5058</v>
      </c>
      <c r="D518" s="35" t="s">
        <v>1437</v>
      </c>
      <c r="E518" s="35" t="s">
        <v>4067</v>
      </c>
      <c r="F518" s="35" t="s">
        <v>4070</v>
      </c>
      <c r="G518" s="17" t="str">
        <f t="shared" si="84"/>
        <v>KG-ARI-1906-00171-03870/42748045B</v>
      </c>
      <c r="H518" s="18">
        <v>8</v>
      </c>
      <c r="I518" s="18">
        <f>IF(G518="","",VLOOKUP(G518,WMS!$E$3:$Q$1741,8,FALSE))</f>
        <v>9.85</v>
      </c>
      <c r="J518" s="18">
        <f>IF(G518="","",VLOOKUP(G518,WMS!$E$3:$Q$1741,13,FALSE))</f>
        <v>0.033</v>
      </c>
      <c r="K518" s="25" t="e">
        <f t="shared" si="85"/>
        <v>#DIV/0!</v>
      </c>
      <c r="M518" s="26">
        <v>24</v>
      </c>
      <c r="N518" s="27" t="str">
        <f>IF(G518="","",VLOOKUP(G518,WMS!$E$3:$U$1741,17,0))</f>
        <v>A27-203</v>
      </c>
      <c r="O518" s="28" t="str">
        <f t="shared" si="86"/>
        <v/>
      </c>
      <c r="P518" s="28" t="str">
        <f t="shared" si="87"/>
        <v/>
      </c>
      <c r="Q518" s="25" t="str">
        <f>IF(G518="","",VLOOKUP(G518,WMS!$E$3:$G$1741,2,FALSE))</f>
        <v>KAS19080605</v>
      </c>
      <c r="R518" s="25" t="str">
        <f>IF(G518="","",VLOOKUP(G518,WMS!$E$3:$G$1741,3,FALSE))</f>
        <v>KAS1908060501</v>
      </c>
      <c r="S518" s="17" t="str">
        <f>IF(R518="","",VLOOKUP(R518,CUSTOMS!$E$3:$N$1811,2,FALSE))</f>
        <v>4421999090</v>
      </c>
      <c r="T518" s="17" t="str">
        <f>IF(R518="","",VLOOKUP(R518,CUSTOMS!$E$3:$N$1811,3,FALSE))</f>
        <v>木盖</v>
      </c>
      <c r="U518" s="18">
        <f t="shared" si="88"/>
        <v>24</v>
      </c>
      <c r="V518" s="18" t="str">
        <f>IF(R518="","",VLOOKUP(R518,CUSTOMS!$E$3:$N$1811,5,FALSE))</f>
        <v>只</v>
      </c>
      <c r="W518" s="32">
        <f>IF(R518="","",VLOOKUP(R518,CUSTOMS!$E$3:$N$1811,6,FALSE))</f>
        <v>0.13</v>
      </c>
      <c r="X518" s="32">
        <f t="shared" si="89"/>
        <v>3.12</v>
      </c>
      <c r="Y518" s="18" t="str">
        <f>IF(R518="","",VLOOKUP(R518,CUSTOMS!$E$3:$N$1811,8,FALSE))</f>
        <v>美元</v>
      </c>
      <c r="Z518" s="18" t="str">
        <f>IF(R518="","",VLOOKUP(R518,CUSTOMS!$E$3:$N$1811,9,FALSE))</f>
        <v>中国</v>
      </c>
      <c r="AA518" s="18" t="str">
        <f>IF(R518="","",VLOOKUP(R518,CUSTOMS!$E$3:$N$1811,10,FALSE))</f>
        <v>美国</v>
      </c>
      <c r="AB518" s="32">
        <f>IF(R518="","",VLOOKUP(G518,WMS!$E$3:$T$1741,15,FALSE))</f>
        <v>0.11</v>
      </c>
      <c r="AC518" s="32">
        <f t="shared" si="90"/>
        <v>2.64</v>
      </c>
      <c r="AD518" s="32" t="str">
        <f>IF(S518="","",VLOOKUP(S518,海关监管条件!$A$1:$B$3000,2,FALSE))</f>
        <v>AB</v>
      </c>
    </row>
    <row r="519" spans="1:30">
      <c r="A519" s="2">
        <v>43725</v>
      </c>
      <c r="B519" s="2">
        <v>43731</v>
      </c>
      <c r="C519" s="2" t="s">
        <v>5058</v>
      </c>
      <c r="D519" s="3" t="s">
        <v>1565</v>
      </c>
      <c r="E519" s="3" t="s">
        <v>4092</v>
      </c>
      <c r="F519" s="3" t="s">
        <v>4117</v>
      </c>
      <c r="G519" s="17" t="str">
        <f t="shared" si="84"/>
        <v>KG-ARI-1907-00177-04196/42789628</v>
      </c>
      <c r="H519" s="18">
        <f>IF(G519="","",VLOOKUP(G519,WMS!$E$3:$Q$1741,7,FALSE))</f>
        <v>2</v>
      </c>
      <c r="I519" s="18">
        <f>IF(G519="","",VLOOKUP(G519,WMS!$E$3:$Q$1741,8,FALSE))</f>
        <v>12.6</v>
      </c>
      <c r="J519" s="18">
        <f>IF(G519="","",VLOOKUP(G519,WMS!$E$3:$Q$1741,13,FALSE))</f>
        <v>0.034</v>
      </c>
      <c r="K519" s="25" t="b">
        <f t="shared" si="85"/>
        <v>1</v>
      </c>
      <c r="L519" s="7">
        <v>17</v>
      </c>
      <c r="M519" s="26">
        <f>IF(G519="","",VLOOKUP(G519,WMS!$E$3:$U$1741,7,0)*L519)</f>
        <v>34</v>
      </c>
      <c r="N519" s="27" t="str">
        <f>IF(G519="","",VLOOKUP(G519,WMS!$E$3:$U$1741,17,0))</f>
        <v>A44-101-102</v>
      </c>
      <c r="O519" s="28">
        <f t="shared" si="86"/>
        <v>214.2</v>
      </c>
      <c r="P519" s="28">
        <f t="shared" si="87"/>
        <v>0.578</v>
      </c>
      <c r="Q519" s="25" t="str">
        <f>IF(G519="","",VLOOKUP(G519,WMS!$E$3:$G$1741,2,FALSE))</f>
        <v>KAS19090309</v>
      </c>
      <c r="R519" s="25" t="str">
        <f>IF(G519="","",VLOOKUP(G519,WMS!$E$3:$G$1741,3,FALSE))</f>
        <v>KAS1909030901</v>
      </c>
      <c r="S519" s="17" t="str">
        <f>IF(R519="","",VLOOKUP(R519,CUSTOMS!$E$3:$N$1811,2,FALSE))</f>
        <v>6911101900</v>
      </c>
      <c r="T519" s="17" t="str">
        <f>IF(R519="","",VLOOKUP(R519,CUSTOMS!$E$3:$N$1811,3,FALSE))</f>
        <v>日用瓷：12头餐具</v>
      </c>
      <c r="U519" s="18">
        <f t="shared" si="88"/>
        <v>34</v>
      </c>
      <c r="V519" s="18" t="str">
        <f>IF(R519="","",VLOOKUP(R519,CUSTOMS!$E$3:$N$1811,5,FALSE))</f>
        <v>套</v>
      </c>
      <c r="W519" s="32">
        <f>IF(R519="","",VLOOKUP(R519,CUSTOMS!$E$3:$N$1811,6,FALSE))</f>
        <v>7.7</v>
      </c>
      <c r="X519" s="32">
        <f t="shared" si="89"/>
        <v>261.8</v>
      </c>
      <c r="Y519" s="18" t="str">
        <f>IF(R519="","",VLOOKUP(R519,CUSTOMS!$E$3:$N$1811,8,FALSE))</f>
        <v>美元</v>
      </c>
      <c r="Z519" s="18" t="str">
        <f>IF(R519="","",VLOOKUP(R519,CUSTOMS!$E$3:$N$1811,9,FALSE))</f>
        <v>中国</v>
      </c>
      <c r="AA519" s="18" t="str">
        <f>IF(R519="","",VLOOKUP(R519,CUSTOMS!$E$3:$N$1811,10,FALSE))</f>
        <v>美国</v>
      </c>
      <c r="AB519" s="32">
        <f>IF(R519="","",VLOOKUP(G519,WMS!$E$3:$T$1741,15,FALSE))</f>
        <v>5.5</v>
      </c>
      <c r="AC519" s="32">
        <f t="shared" si="90"/>
        <v>187</v>
      </c>
      <c r="AD519" s="32" t="str">
        <f>IF(S519="","",VLOOKUP(S519,海关监管条件!$A$1:$B$3000,2,FALSE))</f>
        <v>A</v>
      </c>
    </row>
    <row r="520" spans="1:30">
      <c r="A520" s="2">
        <v>43725</v>
      </c>
      <c r="B520" s="2">
        <v>43731</v>
      </c>
      <c r="C520" s="2" t="s">
        <v>5058</v>
      </c>
      <c r="D520" s="3" t="s">
        <v>1515</v>
      </c>
      <c r="E520" s="3" t="s">
        <v>4092</v>
      </c>
      <c r="F520" s="3" t="s">
        <v>4093</v>
      </c>
      <c r="G520" s="17" t="str">
        <f t="shared" si="84"/>
        <v>KG-ARI-1907-00177-04196/42789642</v>
      </c>
      <c r="H520" s="18">
        <f>IF(G520="","",VLOOKUP(G520,WMS!$E$3:$Q$1741,7,FALSE))</f>
        <v>8</v>
      </c>
      <c r="I520" s="18">
        <f>IF(G520="","",VLOOKUP(G520,WMS!$E$3:$Q$1741,8,FALSE))</f>
        <v>10.1</v>
      </c>
      <c r="J520" s="18">
        <f>IF(G520="","",VLOOKUP(G520,WMS!$E$3:$Q$1741,13,FALSE))</f>
        <v>0.02</v>
      </c>
      <c r="K520" s="25" t="b">
        <f t="shared" si="85"/>
        <v>1</v>
      </c>
      <c r="L520" s="7">
        <v>5</v>
      </c>
      <c r="M520" s="26">
        <f>IF(G520="","",VLOOKUP(G520,WMS!$E$3:$U$1741,7,0)*L520)</f>
        <v>40</v>
      </c>
      <c r="N520" s="27" t="str">
        <f>IF(G520="","",VLOOKUP(G520,WMS!$E$3:$U$1741,17,0))</f>
        <v>A18-204</v>
      </c>
      <c r="O520" s="28">
        <f t="shared" si="86"/>
        <v>50.5</v>
      </c>
      <c r="P520" s="28">
        <f t="shared" si="87"/>
        <v>0.1</v>
      </c>
      <c r="Q520" s="25" t="str">
        <f>IF(G520="","",VLOOKUP(G520,WMS!$E$3:$G$1741,2,FALSE))</f>
        <v>KAS19082806</v>
      </c>
      <c r="R520" s="25" t="str">
        <f>IF(G520="","",VLOOKUP(G520,WMS!$E$3:$G$1741,3,FALSE))</f>
        <v>KAS1908280601</v>
      </c>
      <c r="S520" s="17" t="str">
        <f>IF(R520="","",VLOOKUP(R520,CUSTOMS!$E$3:$N$1811,2,FALSE))</f>
        <v>6911101900</v>
      </c>
      <c r="T520" s="17" t="str">
        <f>IF(R520="","",VLOOKUP(R520,CUSTOMS!$E$3:$N$1811,3,FALSE))</f>
        <v>日用瓷：20CM盘</v>
      </c>
      <c r="U520" s="18">
        <f t="shared" si="88"/>
        <v>40</v>
      </c>
      <c r="V520" s="18" t="str">
        <f>IF(R520="","",VLOOKUP(R520,CUSTOMS!$E$3:$N$1811,5,FALSE))</f>
        <v>套</v>
      </c>
      <c r="W520" s="32">
        <f>IF(R520="","",VLOOKUP(R520,CUSTOMS!$E$3:$N$1811,6,FALSE))</f>
        <v>5</v>
      </c>
      <c r="X520" s="32">
        <f t="shared" si="89"/>
        <v>200</v>
      </c>
      <c r="Y520" s="18" t="str">
        <f>IF(R520="","",VLOOKUP(R520,CUSTOMS!$E$3:$N$1811,8,FALSE))</f>
        <v>港币</v>
      </c>
      <c r="Z520" s="18" t="str">
        <f>IF(R520="","",VLOOKUP(R520,CUSTOMS!$E$3:$N$1811,9,FALSE))</f>
        <v>中国</v>
      </c>
      <c r="AA520" s="18" t="str">
        <f>IF(R520="","",VLOOKUP(R520,CUSTOMS!$E$3:$N$1811,10,FALSE))</f>
        <v>美国</v>
      </c>
      <c r="AB520" s="32">
        <f>IF(R520="","",VLOOKUP(G520,WMS!$E$3:$T$1741,15,FALSE))</f>
        <v>1.125</v>
      </c>
      <c r="AC520" s="32">
        <f t="shared" si="90"/>
        <v>45</v>
      </c>
      <c r="AD520" s="32" t="str">
        <f>IF(S520="","",VLOOKUP(S520,海关监管条件!$A$1:$B$3000,2,FALSE))</f>
        <v>A</v>
      </c>
    </row>
    <row r="521" spans="1:30">
      <c r="A521" s="2">
        <v>43725</v>
      </c>
      <c r="B521" s="2">
        <v>43731</v>
      </c>
      <c r="C521" s="2" t="s">
        <v>5058</v>
      </c>
      <c r="D521" s="19" t="s">
        <v>1560</v>
      </c>
      <c r="E521" s="19" t="s">
        <v>4116</v>
      </c>
      <c r="F521" s="19">
        <v>42786238</v>
      </c>
      <c r="G521" s="17" t="str">
        <f t="shared" si="84"/>
        <v>KG-ARI-1908-00195-04222/42786238</v>
      </c>
      <c r="H521" s="18">
        <f>IF(G521="","",VLOOKUP(G521,WMS!$E$3:$Q$1741,7,FALSE))</f>
        <v>4</v>
      </c>
      <c r="I521" s="18">
        <f>IF(G521="","",VLOOKUP(G521,WMS!$E$3:$Q$1741,8,FALSE))</f>
        <v>2.9</v>
      </c>
      <c r="J521" s="18">
        <f>IF(G521="","",VLOOKUP(G521,WMS!$E$3:$Q$1741,13,FALSE))</f>
        <v>0.023</v>
      </c>
      <c r="K521" s="25" t="b">
        <f t="shared" si="85"/>
        <v>1</v>
      </c>
      <c r="L521" s="7">
        <v>10</v>
      </c>
      <c r="M521" s="26">
        <f>IF(G521="","",VLOOKUP(G521,WMS!$E$3:$U$1741,7,0)*L521)</f>
        <v>40</v>
      </c>
      <c r="N521" s="27" t="str">
        <f>IF(G521="","",VLOOKUP(G521,WMS!$E$3:$U$1741,17,0))</f>
        <v>A22-104</v>
      </c>
      <c r="O521" s="28">
        <f t="shared" si="86"/>
        <v>29</v>
      </c>
      <c r="P521" s="28">
        <f t="shared" si="87"/>
        <v>0.23</v>
      </c>
      <c r="Q521" s="25" t="str">
        <f>IF(G521="","",VLOOKUP(G521,WMS!$E$3:$G$1741,2,FALSE))</f>
        <v>KAS19090307</v>
      </c>
      <c r="R521" s="25" t="str">
        <f>IF(G521="","",VLOOKUP(G521,WMS!$E$3:$G$1741,3,FALSE))</f>
        <v>KAS1909030702</v>
      </c>
      <c r="S521" s="17" t="str">
        <f>IF(R521="","",VLOOKUP(R521,CUSTOMS!$E$3:$N$1811,2,FALSE))</f>
        <v>6702903000</v>
      </c>
      <c r="T521" s="17" t="str">
        <f>IF(R521="","",VLOOKUP(R521,CUSTOMS!$E$3:$N$1811,3,FALSE))</f>
        <v>人造花盆景</v>
      </c>
      <c r="U521" s="18">
        <f t="shared" si="88"/>
        <v>22</v>
      </c>
      <c r="V521" s="18" t="str">
        <f>IF(R521="","",VLOOKUP(R521,CUSTOMS!$E$3:$N$1811,5,FALSE))</f>
        <v>千克</v>
      </c>
      <c r="W521" s="32">
        <f>IF(R521="","",VLOOKUP(R521,CUSTOMS!$E$3:$N$1811,6,FALSE))</f>
        <v>30</v>
      </c>
      <c r="X521" s="32">
        <f t="shared" si="89"/>
        <v>660</v>
      </c>
      <c r="Y521" s="18" t="str">
        <f>IF(R521="","",VLOOKUP(R521,CUSTOMS!$E$3:$N$1811,8,FALSE))</f>
        <v>港币</v>
      </c>
      <c r="Z521" s="18" t="str">
        <f>IF(R521="","",VLOOKUP(R521,CUSTOMS!$E$3:$N$1811,9,FALSE))</f>
        <v>中国</v>
      </c>
      <c r="AA521" s="18" t="str">
        <f>IF(R521="","",VLOOKUP(R521,CUSTOMS!$E$3:$N$1811,10,FALSE))</f>
        <v>美国</v>
      </c>
      <c r="AB521" s="32">
        <f>IF(R521="","",VLOOKUP(G521,WMS!$E$3:$T$1741,15,FALSE))</f>
        <v>0.55</v>
      </c>
      <c r="AC521" s="32">
        <f t="shared" si="90"/>
        <v>22</v>
      </c>
      <c r="AD521" s="32" t="str">
        <f>IF(S521="","",VLOOKUP(S521,海关监管条件!$A$1:$B$3000,2,FALSE))</f>
        <v>无</v>
      </c>
    </row>
    <row r="522" spans="1:30">
      <c r="A522" s="2">
        <v>43725</v>
      </c>
      <c r="B522" s="2">
        <v>43731</v>
      </c>
      <c r="C522" s="2" t="s">
        <v>5058</v>
      </c>
      <c r="D522" s="19" t="s">
        <v>1550</v>
      </c>
      <c r="E522" s="19" t="s">
        <v>4110</v>
      </c>
      <c r="F522" s="19">
        <v>42762874</v>
      </c>
      <c r="G522" s="17" t="str">
        <f t="shared" si="84"/>
        <v>KG-ARI-1908-00195-04225/42762874</v>
      </c>
      <c r="H522" s="18">
        <f>IF(G522="","",VLOOKUP(G522,WMS!$E$3:$Q$1741,7,FALSE))</f>
        <v>4</v>
      </c>
      <c r="I522" s="18">
        <f>IF(G522="","",VLOOKUP(G522,WMS!$E$3:$Q$1741,8,FALSE))</f>
        <v>9.45</v>
      </c>
      <c r="J522" s="18">
        <f>IF(G522="","",VLOOKUP(G522,WMS!$E$3:$Q$1741,13,FALSE))</f>
        <v>0.04</v>
      </c>
      <c r="K522" s="25" t="b">
        <f t="shared" si="85"/>
        <v>1</v>
      </c>
      <c r="L522" s="7">
        <v>29</v>
      </c>
      <c r="M522" s="26">
        <f>IF(G522="","",VLOOKUP(G522,WMS!$E$3:$U$1741,7,0)*L522)</f>
        <v>116</v>
      </c>
      <c r="N522" s="27" t="str">
        <f>IF(G522="","",VLOOKUP(G522,WMS!$E$3:$U$1741,17,0))</f>
        <v>A26-103-104-204</v>
      </c>
      <c r="O522" s="28">
        <f t="shared" si="86"/>
        <v>274.05</v>
      </c>
      <c r="P522" s="28">
        <f t="shared" si="87"/>
        <v>1.16</v>
      </c>
      <c r="Q522" s="25" t="str">
        <f>IF(G522="","",VLOOKUP(G522,WMS!$E$3:$G$1741,2,FALSE))</f>
        <v>KAS19090306</v>
      </c>
      <c r="R522" s="25" t="str">
        <f>IF(G522="","",VLOOKUP(G522,WMS!$E$3:$G$1741,3,FALSE))</f>
        <v>KAS1909030605</v>
      </c>
      <c r="S522" s="17" t="str">
        <f>IF(R522="","",VLOOKUP(R522,CUSTOMS!$E$3:$N$1811,2,FALSE))</f>
        <v>6913100000</v>
      </c>
      <c r="T522" s="17" t="str">
        <f>IF(R522="","",VLOOKUP(R522,CUSTOMS!$E$3:$N$1811,3,FALSE))</f>
        <v>陈设瓷:花盆</v>
      </c>
      <c r="U522" s="18">
        <f t="shared" si="88"/>
        <v>116</v>
      </c>
      <c r="V522" s="18" t="str">
        <f>IF(R522="","",VLOOKUP(R522,CUSTOMS!$E$3:$N$1811,5,FALSE))</f>
        <v>只</v>
      </c>
      <c r="W522" s="32">
        <f>IF(R522="","",VLOOKUP(R522,CUSTOMS!$E$3:$N$1811,6,FALSE))</f>
        <v>1</v>
      </c>
      <c r="X522" s="32">
        <f t="shared" si="89"/>
        <v>116</v>
      </c>
      <c r="Y522" s="18" t="str">
        <f>IF(R522="","",VLOOKUP(R522,CUSTOMS!$E$3:$N$1811,8,FALSE))</f>
        <v>美元</v>
      </c>
      <c r="Z522" s="18" t="str">
        <f>IF(R522="","",VLOOKUP(R522,CUSTOMS!$E$3:$N$1811,9,FALSE))</f>
        <v>中国</v>
      </c>
      <c r="AA522" s="18" t="str">
        <f>IF(R522="","",VLOOKUP(R522,CUSTOMS!$E$3:$N$1811,10,FALSE))</f>
        <v>美国</v>
      </c>
      <c r="AB522" s="32">
        <f>IF(R522="","",VLOOKUP(G522,WMS!$E$3:$T$1741,15,FALSE))</f>
        <v>1.9</v>
      </c>
      <c r="AC522" s="32">
        <f t="shared" si="90"/>
        <v>220.4</v>
      </c>
      <c r="AD522" s="32" t="str">
        <f>IF(S522="","",VLOOKUP(S522,海关监管条件!$A$1:$B$3000,2,FALSE))</f>
        <v>无</v>
      </c>
    </row>
    <row r="523" spans="1:30">
      <c r="A523" s="2">
        <v>43725</v>
      </c>
      <c r="B523" s="2">
        <v>43731</v>
      </c>
      <c r="C523" s="2" t="s">
        <v>5058</v>
      </c>
      <c r="D523" s="19" t="s">
        <v>1550</v>
      </c>
      <c r="E523" s="19" t="s">
        <v>4110</v>
      </c>
      <c r="F523" s="19">
        <v>42766278</v>
      </c>
      <c r="G523" s="17" t="str">
        <f t="shared" si="84"/>
        <v>KG-ARI-1908-00195-04225/42766278</v>
      </c>
      <c r="H523" s="18">
        <f>IF(G523="","",VLOOKUP(G523,WMS!$E$3:$Q$1741,7,FALSE))</f>
        <v>4</v>
      </c>
      <c r="I523" s="18">
        <f>IF(G523="","",VLOOKUP(G523,WMS!$E$3:$Q$1741,8,FALSE))</f>
        <v>5.15</v>
      </c>
      <c r="J523" s="18">
        <f>IF(G523="","",VLOOKUP(G523,WMS!$E$3:$Q$1741,13,FALSE))</f>
        <v>0.024</v>
      </c>
      <c r="K523" s="25" t="b">
        <f t="shared" si="85"/>
        <v>1</v>
      </c>
      <c r="L523" s="7">
        <v>16</v>
      </c>
      <c r="M523" s="26">
        <f>IF(G523="","",VLOOKUP(G523,WMS!$E$3:$U$1741,7,0)*L523)</f>
        <v>64</v>
      </c>
      <c r="N523" s="27" t="str">
        <f>IF(G523="","",VLOOKUP(G523,WMS!$E$3:$U$1741,17,0))</f>
        <v>A07-202-203</v>
      </c>
      <c r="O523" s="28">
        <f t="shared" si="86"/>
        <v>82.4</v>
      </c>
      <c r="P523" s="28">
        <f t="shared" si="87"/>
        <v>0.384</v>
      </c>
      <c r="Q523" s="25" t="str">
        <f>IF(G523="","",VLOOKUP(G523,WMS!$E$3:$G$1741,2,FALSE))</f>
        <v>KAS19090306</v>
      </c>
      <c r="R523" s="25" t="str">
        <f>IF(G523="","",VLOOKUP(G523,WMS!$E$3:$G$1741,3,FALSE))</f>
        <v>KAS1909030603</v>
      </c>
      <c r="S523" s="17" t="str">
        <f>IF(R523="","",VLOOKUP(R523,CUSTOMS!$E$3:$N$1811,2,FALSE))</f>
        <v>6911101900</v>
      </c>
      <c r="T523" s="17" t="str">
        <f>IF(R523="","",VLOOKUP(R523,CUSTOMS!$E$3:$N$1811,3,FALSE))</f>
        <v>日用瓷:碗</v>
      </c>
      <c r="U523" s="18">
        <f t="shared" si="88"/>
        <v>64</v>
      </c>
      <c r="V523" s="18" t="str">
        <f>IF(R523="","",VLOOKUP(R523,CUSTOMS!$E$3:$N$1811,5,FALSE))</f>
        <v>只</v>
      </c>
      <c r="W523" s="32">
        <f>IF(R523="","",VLOOKUP(R523,CUSTOMS!$E$3:$N$1811,6,FALSE))</f>
        <v>0.5</v>
      </c>
      <c r="X523" s="32">
        <f t="shared" si="89"/>
        <v>32</v>
      </c>
      <c r="Y523" s="18" t="str">
        <f>IF(R523="","",VLOOKUP(R523,CUSTOMS!$E$3:$N$1811,8,FALSE))</f>
        <v>美元</v>
      </c>
      <c r="Z523" s="18" t="str">
        <f>IF(R523="","",VLOOKUP(R523,CUSTOMS!$E$3:$N$1811,9,FALSE))</f>
        <v>中国</v>
      </c>
      <c r="AA523" s="18" t="str">
        <f>IF(R523="","",VLOOKUP(R523,CUSTOMS!$E$3:$N$1811,10,FALSE))</f>
        <v>美国</v>
      </c>
      <c r="AB523" s="32">
        <f>IF(R523="","",VLOOKUP(G523,WMS!$E$3:$T$1741,15,FALSE))</f>
        <v>1.1</v>
      </c>
      <c r="AC523" s="32">
        <f t="shared" si="90"/>
        <v>70.4</v>
      </c>
      <c r="AD523" s="32" t="str">
        <f>IF(S523="","",VLOOKUP(S523,海关监管条件!$A$1:$B$3000,2,FALSE))</f>
        <v>A</v>
      </c>
    </row>
    <row r="524" spans="1:30">
      <c r="A524" s="2">
        <v>43725</v>
      </c>
      <c r="B524" s="2">
        <v>43731</v>
      </c>
      <c r="C524" s="2" t="s">
        <v>5058</v>
      </c>
      <c r="D524" s="19" t="s">
        <v>1550</v>
      </c>
      <c r="E524" s="19" t="s">
        <v>4110</v>
      </c>
      <c r="F524" s="19">
        <v>42771975</v>
      </c>
      <c r="G524" s="17" t="str">
        <f t="shared" si="84"/>
        <v>KG-ARI-1908-00195-04225/42771975</v>
      </c>
      <c r="H524" s="18">
        <f>IF(G524="","",VLOOKUP(G524,WMS!$E$3:$Q$1741,7,FALSE))</f>
        <v>8</v>
      </c>
      <c r="I524" s="18">
        <f>IF(G524="","",VLOOKUP(G524,WMS!$E$3:$Q$1741,8,FALSE))</f>
        <v>3.8</v>
      </c>
      <c r="J524" s="18">
        <f>IF(G524="","",VLOOKUP(G524,WMS!$E$3:$Q$1741,13,FALSE))</f>
        <v>0.026</v>
      </c>
      <c r="K524" s="25" t="b">
        <f t="shared" si="85"/>
        <v>1</v>
      </c>
      <c r="L524" s="7">
        <v>9</v>
      </c>
      <c r="M524" s="26">
        <f>IF(G524="","",VLOOKUP(G524,WMS!$E$3:$U$1741,7,0)*L524)</f>
        <v>72</v>
      </c>
      <c r="N524" s="27" t="str">
        <f>IF(G524="","",VLOOKUP(G524,WMS!$E$3:$U$1741,17,0))</f>
        <v>A25-202</v>
      </c>
      <c r="O524" s="28">
        <f t="shared" si="86"/>
        <v>34.2</v>
      </c>
      <c r="P524" s="28">
        <f t="shared" si="87"/>
        <v>0.234</v>
      </c>
      <c r="Q524" s="25" t="str">
        <f>IF(G524="","",VLOOKUP(G524,WMS!$E$3:$G$1741,2,FALSE))</f>
        <v>KAS19090306</v>
      </c>
      <c r="R524" s="25" t="str">
        <f>IF(G524="","",VLOOKUP(G524,WMS!$E$3:$G$1741,3,FALSE))</f>
        <v>KAS1909030604</v>
      </c>
      <c r="S524" s="17" t="str">
        <f>IF(R524="","",VLOOKUP(R524,CUSTOMS!$E$3:$N$1811,2,FALSE))</f>
        <v>6913100000</v>
      </c>
      <c r="T524" s="17" t="str">
        <f>IF(R524="","",VLOOKUP(R524,CUSTOMS!$E$3:$N$1811,3,FALSE))</f>
        <v>陈设瓷:工艺球</v>
      </c>
      <c r="U524" s="18">
        <f t="shared" si="88"/>
        <v>72</v>
      </c>
      <c r="V524" s="18" t="str">
        <f>IF(R524="","",VLOOKUP(R524,CUSTOMS!$E$3:$N$1811,5,FALSE))</f>
        <v>只</v>
      </c>
      <c r="W524" s="32">
        <f>IF(R524="","",VLOOKUP(R524,CUSTOMS!$E$3:$N$1811,6,FALSE))</f>
        <v>0.6</v>
      </c>
      <c r="X524" s="32">
        <f t="shared" si="89"/>
        <v>43.2</v>
      </c>
      <c r="Y524" s="18" t="str">
        <f>IF(R524="","",VLOOKUP(R524,CUSTOMS!$E$3:$N$1811,8,FALSE))</f>
        <v>美元</v>
      </c>
      <c r="Z524" s="18" t="str">
        <f>IF(R524="","",VLOOKUP(R524,CUSTOMS!$E$3:$N$1811,9,FALSE))</f>
        <v>中国</v>
      </c>
      <c r="AA524" s="18" t="str">
        <f>IF(R524="","",VLOOKUP(R524,CUSTOMS!$E$3:$N$1811,10,FALSE))</f>
        <v>美国</v>
      </c>
      <c r="AB524" s="32">
        <f>IF(R524="","",VLOOKUP(G524,WMS!$E$3:$T$1741,15,FALSE))</f>
        <v>0.4375</v>
      </c>
      <c r="AC524" s="32">
        <f t="shared" si="90"/>
        <v>31.5</v>
      </c>
      <c r="AD524" s="32" t="str">
        <f>IF(S524="","",VLOOKUP(S524,海关监管条件!$A$1:$B$3000,2,FALSE))</f>
        <v>无</v>
      </c>
    </row>
    <row r="525" spans="1:30">
      <c r="A525" s="2">
        <v>43725</v>
      </c>
      <c r="B525" s="2">
        <v>43731</v>
      </c>
      <c r="C525" s="2" t="s">
        <v>5058</v>
      </c>
      <c r="D525" s="35" t="s">
        <v>1550</v>
      </c>
      <c r="E525" s="35" t="s">
        <v>4110</v>
      </c>
      <c r="F525" s="35" t="s">
        <v>4111</v>
      </c>
      <c r="G525" s="17" t="str">
        <f t="shared" si="84"/>
        <v>KG-ARI-1908-00195-04225/42779131A</v>
      </c>
      <c r="H525" s="18">
        <f>IF(G525="","",VLOOKUP(G525,WMS!$E$3:$Q$1741,7,FALSE))</f>
        <v>8</v>
      </c>
      <c r="I525" s="18">
        <f>IF(G525="","",VLOOKUP(G525,WMS!$E$3:$Q$1741,8,FALSE))</f>
        <v>8</v>
      </c>
      <c r="J525" s="18">
        <f>IF(G525="","",VLOOKUP(G525,WMS!$E$3:$Q$1741,13,FALSE))</f>
        <v>0.023</v>
      </c>
      <c r="K525" s="25" t="b">
        <f t="shared" si="85"/>
        <v>1</v>
      </c>
      <c r="L525" s="7">
        <v>11</v>
      </c>
      <c r="M525" s="26">
        <f>IF(G525="","",VLOOKUP(G525,WMS!$E$3:$U$1741,7,0)*L525)</f>
        <v>88</v>
      </c>
      <c r="N525" s="27" t="str">
        <f>IF(G525="","",VLOOKUP(G525,WMS!$E$3:$U$1741,17,0))</f>
        <v>A25-302</v>
      </c>
      <c r="O525" s="28">
        <f t="shared" si="86"/>
        <v>88</v>
      </c>
      <c r="P525" s="28">
        <f t="shared" si="87"/>
        <v>0.253</v>
      </c>
      <c r="Q525" s="25" t="str">
        <f>IF(G525="","",VLOOKUP(G525,WMS!$E$3:$G$1741,2,FALSE))</f>
        <v>KAS19090306</v>
      </c>
      <c r="R525" s="25" t="str">
        <f>IF(G525="","",VLOOKUP(G525,WMS!$E$3:$G$1741,3,FALSE))</f>
        <v>KAS1909030601</v>
      </c>
      <c r="S525" s="17" t="str">
        <f>IF(R525="","",VLOOKUP(R525,CUSTOMS!$E$3:$N$1811,2,FALSE))</f>
        <v>4421999090</v>
      </c>
      <c r="T525" s="17" t="str">
        <f>IF(R525="","",VLOOKUP(R525,CUSTOMS!$E$3:$N$1811,3,FALSE))</f>
        <v>木盖</v>
      </c>
      <c r="U525" s="18">
        <f t="shared" si="88"/>
        <v>88</v>
      </c>
      <c r="V525" s="18" t="str">
        <f>IF(R525="","",VLOOKUP(R525,CUSTOMS!$E$3:$N$1811,5,FALSE))</f>
        <v>只</v>
      </c>
      <c r="W525" s="32">
        <f>IF(R525="","",VLOOKUP(R525,CUSTOMS!$E$3:$N$1811,6,FALSE))</f>
        <v>0.13</v>
      </c>
      <c r="X525" s="32">
        <f t="shared" si="89"/>
        <v>11.44</v>
      </c>
      <c r="Y525" s="18" t="str">
        <f>IF(R525="","",VLOOKUP(R525,CUSTOMS!$E$3:$N$1811,8,FALSE))</f>
        <v>美元</v>
      </c>
      <c r="Z525" s="18" t="str">
        <f>IF(R525="","",VLOOKUP(R525,CUSTOMS!$E$3:$N$1811,9,FALSE))</f>
        <v>中国</v>
      </c>
      <c r="AA525" s="18" t="str">
        <f>IF(R525="","",VLOOKUP(R525,CUSTOMS!$E$3:$N$1811,10,FALSE))</f>
        <v>美国</v>
      </c>
      <c r="AB525" s="32">
        <f>IF(R525="","",VLOOKUP(G525,WMS!$E$3:$T$1741,15,FALSE))</f>
        <v>0.1125</v>
      </c>
      <c r="AC525" s="32">
        <f t="shared" si="90"/>
        <v>9.9</v>
      </c>
      <c r="AD525" s="32" t="str">
        <f>IF(S525="","",VLOOKUP(S525,海关监管条件!$A$1:$B$3000,2,FALSE))</f>
        <v>AB</v>
      </c>
    </row>
    <row r="526" spans="1:30">
      <c r="A526" s="2">
        <v>43725</v>
      </c>
      <c r="B526" s="2">
        <v>43731</v>
      </c>
      <c r="C526" s="2" t="s">
        <v>5058</v>
      </c>
      <c r="D526" s="35" t="s">
        <v>1550</v>
      </c>
      <c r="E526" s="35" t="s">
        <v>4110</v>
      </c>
      <c r="F526" s="35" t="s">
        <v>4113</v>
      </c>
      <c r="G526" s="17" t="str">
        <f t="shared" si="84"/>
        <v>KG-ARI-1908-00195-04225/42779131B</v>
      </c>
      <c r="H526" s="18">
        <v>8</v>
      </c>
      <c r="I526" s="18">
        <f>IF(G526="","",VLOOKUP(G526,WMS!$E$3:$Q$1741,8,FALSE))</f>
        <v>8</v>
      </c>
      <c r="J526" s="18">
        <f>IF(G526="","",VLOOKUP(G526,WMS!$E$3:$Q$1741,13,FALSE))</f>
        <v>0.023</v>
      </c>
      <c r="K526" s="25" t="e">
        <f t="shared" si="85"/>
        <v>#DIV/0!</v>
      </c>
      <c r="M526" s="26">
        <v>88</v>
      </c>
      <c r="N526" s="27" t="str">
        <f>IF(G526="","",VLOOKUP(G526,WMS!$E$3:$U$1741,17,0))</f>
        <v>A25-302</v>
      </c>
      <c r="O526" s="28" t="str">
        <f t="shared" si="86"/>
        <v/>
      </c>
      <c r="P526" s="28" t="str">
        <f t="shared" si="87"/>
        <v/>
      </c>
      <c r="Q526" s="25" t="str">
        <f>IF(G526="","",VLOOKUP(G526,WMS!$E$3:$G$1741,2,FALSE))</f>
        <v>KAS19090306</v>
      </c>
      <c r="R526" s="25" t="str">
        <f>IF(G526="","",VLOOKUP(G526,WMS!$E$3:$G$1741,3,FALSE))</f>
        <v>KAS1909030602</v>
      </c>
      <c r="S526" s="17" t="str">
        <f>IF(R526="","",VLOOKUP(R526,CUSTOMS!$E$3:$N$1811,2,FALSE))</f>
        <v>6911101900</v>
      </c>
      <c r="T526" s="17" t="str">
        <f>IF(R526="","",VLOOKUP(R526,CUSTOMS!$E$3:$N$1811,3,FALSE))</f>
        <v>日用瓷:罐</v>
      </c>
      <c r="U526" s="18">
        <f t="shared" si="88"/>
        <v>88</v>
      </c>
      <c r="V526" s="18" t="str">
        <f>IF(R526="","",VLOOKUP(R526,CUSTOMS!$E$3:$N$1811,5,FALSE))</f>
        <v>只</v>
      </c>
      <c r="W526" s="32">
        <f>IF(R526="","",VLOOKUP(R526,CUSTOMS!$E$3:$N$1811,6,FALSE))</f>
        <v>0.6</v>
      </c>
      <c r="X526" s="32">
        <f t="shared" si="89"/>
        <v>52.8</v>
      </c>
      <c r="Y526" s="18" t="str">
        <f>IF(R526="","",VLOOKUP(R526,CUSTOMS!$E$3:$N$1811,8,FALSE))</f>
        <v>美元</v>
      </c>
      <c r="Z526" s="18" t="str">
        <f>IF(R526="","",VLOOKUP(R526,CUSTOMS!$E$3:$N$1811,9,FALSE))</f>
        <v>中国</v>
      </c>
      <c r="AA526" s="18" t="str">
        <f>IF(R526="","",VLOOKUP(R526,CUSTOMS!$E$3:$N$1811,10,FALSE))</f>
        <v>美国</v>
      </c>
      <c r="AB526" s="32">
        <f>IF(R526="","",VLOOKUP(G526,WMS!$E$3:$T$1741,15,FALSE))</f>
        <v>0.7125</v>
      </c>
      <c r="AC526" s="32">
        <f t="shared" si="90"/>
        <v>62.7</v>
      </c>
      <c r="AD526" s="32" t="str">
        <f>IF(S526="","",VLOOKUP(S526,海关监管条件!$A$1:$B$3000,2,FALSE))</f>
        <v>A</v>
      </c>
    </row>
    <row r="527" spans="1:30">
      <c r="A527" s="2">
        <v>43725</v>
      </c>
      <c r="B527" s="2">
        <v>43731</v>
      </c>
      <c r="C527" s="2" t="s">
        <v>5058</v>
      </c>
      <c r="D527" s="19" t="s">
        <v>1510</v>
      </c>
      <c r="E527" s="19" t="s">
        <v>4091</v>
      </c>
      <c r="F527" s="19">
        <v>42768845</v>
      </c>
      <c r="G527" s="17" t="str">
        <f t="shared" si="84"/>
        <v>KG-ARI-1908-00195-04226/42768845</v>
      </c>
      <c r="H527" s="18">
        <f>IF(G527="","",VLOOKUP(G527,WMS!$E$3:$Q$1741,7,FALSE))</f>
        <v>6</v>
      </c>
      <c r="I527" s="18">
        <f>IF(G527="","",VLOOKUP(G527,WMS!$E$3:$Q$1741,8,FALSE))</f>
        <v>15.2</v>
      </c>
      <c r="J527" s="18">
        <f>IF(G527="","",VLOOKUP(G527,WMS!$E$3:$Q$1741,13,FALSE))</f>
        <v>0.035</v>
      </c>
      <c r="K527" s="25" t="b">
        <f t="shared" si="85"/>
        <v>1</v>
      </c>
      <c r="L527" s="7">
        <v>5</v>
      </c>
      <c r="M527" s="26">
        <f>IF(G527="","",VLOOKUP(G527,WMS!$E$3:$U$1741,7,0)*L527)</f>
        <v>30</v>
      </c>
      <c r="N527" s="27" t="str">
        <f>IF(G527="","",VLOOKUP(G527,WMS!$E$3:$U$1741,17,0))</f>
        <v>A18-104</v>
      </c>
      <c r="O527" s="28">
        <f t="shared" si="86"/>
        <v>76</v>
      </c>
      <c r="P527" s="28">
        <f t="shared" si="87"/>
        <v>0.175</v>
      </c>
      <c r="Q527" s="25" t="str">
        <f>IF(G527="","",VLOOKUP(G527,WMS!$E$3:$G$1741,2,FALSE))</f>
        <v>KAS19082805</v>
      </c>
      <c r="R527" s="25" t="str">
        <f>IF(G527="","",VLOOKUP(G527,WMS!$E$3:$G$1741,3,FALSE))</f>
        <v>KAS1908280503</v>
      </c>
      <c r="S527" s="17" t="str">
        <f>IF(R527="","",VLOOKUP(R527,CUSTOMS!$E$3:$N$1811,2,FALSE))</f>
        <v>9403200000</v>
      </c>
      <c r="T527" s="17" t="str">
        <f>IF(R527="","",VLOOKUP(R527,CUSTOMS!$E$3:$N$1811,3,FALSE))</f>
        <v>铁制毛巾架</v>
      </c>
      <c r="U527" s="18">
        <f t="shared" si="88"/>
        <v>30</v>
      </c>
      <c r="V527" s="18" t="str">
        <f>IF(R527="","",VLOOKUP(R527,CUSTOMS!$E$3:$N$1811,5,FALSE))</f>
        <v>只</v>
      </c>
      <c r="W527" s="32">
        <f>IF(R527="","",VLOOKUP(R527,CUSTOMS!$E$3:$N$1811,6,FALSE))</f>
        <v>7.09</v>
      </c>
      <c r="X527" s="32">
        <f t="shared" si="89"/>
        <v>212.7</v>
      </c>
      <c r="Y527" s="18" t="str">
        <f>IF(R527="","",VLOOKUP(R527,CUSTOMS!$E$3:$N$1811,8,FALSE))</f>
        <v>美元</v>
      </c>
      <c r="Z527" s="18" t="str">
        <f>IF(R527="","",VLOOKUP(R527,CUSTOMS!$E$3:$N$1811,9,FALSE))</f>
        <v>中国</v>
      </c>
      <c r="AA527" s="18" t="str">
        <f>IF(R527="","",VLOOKUP(R527,CUSTOMS!$E$3:$N$1811,10,FALSE))</f>
        <v>美国</v>
      </c>
      <c r="AB527" s="32">
        <f>IF(R527="","",VLOOKUP(G527,WMS!$E$3:$T$1741,15,FALSE))</f>
        <v>2.3</v>
      </c>
      <c r="AC527" s="32">
        <f t="shared" si="90"/>
        <v>69</v>
      </c>
      <c r="AD527" s="32" t="str">
        <f>IF(S527="","",VLOOKUP(S527,海关监管条件!$A$1:$B$3000,2,FALSE))</f>
        <v>无 </v>
      </c>
    </row>
    <row r="528" spans="1:30">
      <c r="A528" s="2">
        <v>43725</v>
      </c>
      <c r="B528" s="2">
        <v>43731</v>
      </c>
      <c r="C528" s="2" t="s">
        <v>5058</v>
      </c>
      <c r="D528" s="19" t="s">
        <v>335</v>
      </c>
      <c r="E528" s="19" t="s">
        <v>3383</v>
      </c>
      <c r="F528" s="19">
        <v>42447375</v>
      </c>
      <c r="G528" s="17" t="str">
        <f t="shared" si="84"/>
        <v>KG-KGT-1808-00016-00693/42447375</v>
      </c>
      <c r="H528" s="18">
        <f>IF(G528="","",VLOOKUP(G528,WMS!$E$3:$Q$1741,7,FALSE))</f>
        <v>6</v>
      </c>
      <c r="I528" s="18">
        <f>IF(G528="","",VLOOKUP(G528,WMS!$E$3:$Q$1741,8,FALSE))</f>
        <v>3.25</v>
      </c>
      <c r="J528" s="18">
        <f>IF(G528="","",VLOOKUP(G528,WMS!$E$3:$Q$1741,13,FALSE))</f>
        <v>0.018</v>
      </c>
      <c r="K528" s="25" t="b">
        <f t="shared" si="85"/>
        <v>1</v>
      </c>
      <c r="L528" s="7">
        <v>3</v>
      </c>
      <c r="M528" s="26">
        <f>IF(G528="","",VLOOKUP(G528,WMS!$E$3:$U$1741,7,0)*L528)</f>
        <v>18</v>
      </c>
      <c r="N528" s="27" t="str">
        <f>IF(G528="","",VLOOKUP(G528,WMS!$E$3:$U$1741,17,0))</f>
        <v>B82</v>
      </c>
      <c r="O528" s="28">
        <f t="shared" si="86"/>
        <v>9.75</v>
      </c>
      <c r="P528" s="28">
        <f t="shared" si="87"/>
        <v>0.054</v>
      </c>
      <c r="Q528" s="25" t="str">
        <f>IF(G528="","",VLOOKUP(G528,WMS!$E$3:$G$1741,2,FALSE))</f>
        <v>KAS18111304</v>
      </c>
      <c r="R528" s="25" t="str">
        <f>IF(G528="","",VLOOKUP(G528,WMS!$E$3:$G$1741,3,FALSE))</f>
        <v>KAS1811130404</v>
      </c>
      <c r="S528" s="17" t="str">
        <f>IF(R528="","",VLOOKUP(R528,CUSTOMS!$E$3:$N$1811,2,FALSE))</f>
        <v>6911101900</v>
      </c>
      <c r="T528" s="17" t="str">
        <f>IF(R528="","",VLOOKUP(R528,CUSTOMS!$E$3:$N$1811,3,FALSE))</f>
        <v>日用瓷:壶.罐</v>
      </c>
      <c r="U528" s="18">
        <f t="shared" si="88"/>
        <v>18</v>
      </c>
      <c r="V528" s="18" t="str">
        <f>IF(R528="","",VLOOKUP(R528,CUSTOMS!$E$3:$N$1811,5,FALSE))</f>
        <v>只</v>
      </c>
      <c r="W528" s="32">
        <f>IF(R528="","",VLOOKUP(R528,CUSTOMS!$E$3:$N$1811,6,FALSE))</f>
        <v>1</v>
      </c>
      <c r="X528" s="32">
        <f t="shared" si="89"/>
        <v>18</v>
      </c>
      <c r="Y528" s="18" t="str">
        <f>IF(R528="","",VLOOKUP(R528,CUSTOMS!$E$3:$N$1811,8,FALSE))</f>
        <v>港币</v>
      </c>
      <c r="Z528" s="18" t="str">
        <f>IF(R528="","",VLOOKUP(R528,CUSTOMS!$E$3:$N$1811,9,FALSE))</f>
        <v>中国</v>
      </c>
      <c r="AA528" s="18" t="str">
        <f>IF(R528="","",VLOOKUP(R528,CUSTOMS!$E$3:$N$1811,10,FALSE))</f>
        <v>印度尼西亚</v>
      </c>
      <c r="AB528" s="32">
        <f>IF(R528="","",VLOOKUP(G528,WMS!$E$3:$T$1741,15,FALSE))</f>
        <v>0.46</v>
      </c>
      <c r="AC528" s="32">
        <f t="shared" si="90"/>
        <v>8.28</v>
      </c>
      <c r="AD528" s="32" t="str">
        <f>IF(S528="","",VLOOKUP(S528,海关监管条件!$A$1:$B$3000,2,FALSE))</f>
        <v>A</v>
      </c>
    </row>
    <row r="529" spans="1:30">
      <c r="A529" s="2">
        <v>43725</v>
      </c>
      <c r="B529" s="2">
        <v>43731</v>
      </c>
      <c r="C529" s="2" t="s">
        <v>5058</v>
      </c>
      <c r="D529" s="19" t="s">
        <v>335</v>
      </c>
      <c r="E529" s="19" t="s">
        <v>3383</v>
      </c>
      <c r="F529" s="19">
        <v>42621690</v>
      </c>
      <c r="G529" s="17" t="str">
        <f t="shared" si="84"/>
        <v>KG-KGT-1808-00016-00693/42621690</v>
      </c>
      <c r="H529" s="18">
        <f>IF(G529="","",VLOOKUP(G529,WMS!$E$3:$Q$1741,7,FALSE))</f>
        <v>6</v>
      </c>
      <c r="I529" s="18">
        <f>IF(G529="","",VLOOKUP(G529,WMS!$E$3:$Q$1741,8,FALSE))</f>
        <v>8.6</v>
      </c>
      <c r="J529" s="18">
        <f>IF(G529="","",VLOOKUP(G529,WMS!$E$3:$Q$1741,13,FALSE))</f>
        <v>0.036</v>
      </c>
      <c r="K529" s="25" t="b">
        <f t="shared" si="85"/>
        <v>1</v>
      </c>
      <c r="L529" s="7">
        <v>7</v>
      </c>
      <c r="M529" s="26">
        <f>IF(G529="","",VLOOKUP(G529,WMS!$E$3:$U$1741,7,0)*L529)</f>
        <v>42</v>
      </c>
      <c r="N529" s="27" t="str">
        <f>IF(G529="","",VLOOKUP(G529,WMS!$E$3:$U$1741,17,0))</f>
        <v>B82</v>
      </c>
      <c r="O529" s="28">
        <f t="shared" si="86"/>
        <v>60.2</v>
      </c>
      <c r="P529" s="28">
        <f t="shared" si="87"/>
        <v>0.252</v>
      </c>
      <c r="Q529" s="25" t="str">
        <f>IF(G529="","",VLOOKUP(G529,WMS!$E$3:$G$1741,2,FALSE))</f>
        <v>KAS18111302</v>
      </c>
      <c r="R529" s="25" t="str">
        <f>IF(G529="","",VLOOKUP(G529,WMS!$E$3:$G$1741,3,FALSE))</f>
        <v>KAS1811130201</v>
      </c>
      <c r="S529" s="17" t="str">
        <f>IF(R529="","",VLOOKUP(R529,CUSTOMS!$E$3:$N$1811,2,FALSE))</f>
        <v>6913100000</v>
      </c>
      <c r="T529" s="17" t="str">
        <f>IF(R529="","",VLOOKUP(R529,CUSTOMS!$E$3:$N$1811,3,FALSE))</f>
        <v>陈设瓷:花盆.花瓶</v>
      </c>
      <c r="U529" s="18">
        <f t="shared" si="88"/>
        <v>42</v>
      </c>
      <c r="V529" s="18" t="str">
        <f>IF(R529="","",VLOOKUP(R529,CUSTOMS!$E$3:$N$1811,5,FALSE))</f>
        <v>只</v>
      </c>
      <c r="W529" s="32">
        <f>IF(R529="","",VLOOKUP(R529,CUSTOMS!$E$3:$N$1811,6,FALSE))</f>
        <v>1</v>
      </c>
      <c r="X529" s="32">
        <f t="shared" si="89"/>
        <v>42</v>
      </c>
      <c r="Y529" s="18" t="str">
        <f>IF(R529="","",VLOOKUP(R529,CUSTOMS!$E$3:$N$1811,8,FALSE))</f>
        <v>港币</v>
      </c>
      <c r="Z529" s="18" t="str">
        <f>IF(R529="","",VLOOKUP(R529,CUSTOMS!$E$3:$N$1811,9,FALSE))</f>
        <v>中国</v>
      </c>
      <c r="AA529" s="18" t="str">
        <f>IF(R529="","",VLOOKUP(R529,CUSTOMS!$E$3:$N$1811,10,FALSE))</f>
        <v>印度尼西亚</v>
      </c>
      <c r="AB529" s="32">
        <f>IF(R529="","",VLOOKUP(G529,WMS!$E$3:$T$1741,15,FALSE))</f>
        <v>1.1</v>
      </c>
      <c r="AC529" s="32">
        <f t="shared" si="90"/>
        <v>46.2</v>
      </c>
      <c r="AD529" s="32" t="str">
        <f>IF(S529="","",VLOOKUP(S529,海关监管条件!$A$1:$B$3000,2,FALSE))</f>
        <v>无</v>
      </c>
    </row>
    <row r="530" spans="1:30">
      <c r="A530" s="2">
        <v>43725</v>
      </c>
      <c r="B530" s="2">
        <v>43731</v>
      </c>
      <c r="C530" s="2" t="s">
        <v>5058</v>
      </c>
      <c r="D530" s="19" t="s">
        <v>335</v>
      </c>
      <c r="E530" s="19" t="s">
        <v>3382</v>
      </c>
      <c r="F530" s="19" t="s">
        <v>3394</v>
      </c>
      <c r="G530" s="17" t="str">
        <f t="shared" si="84"/>
        <v>KG-KGT-1808-00016-00695/42561385</v>
      </c>
      <c r="H530" s="18">
        <f>IF(G530="","",VLOOKUP(G530,WMS!$E$3:$Q$1741,7,FALSE))</f>
        <v>8</v>
      </c>
      <c r="I530" s="18">
        <f>IF(G530="","",VLOOKUP(G530,WMS!$E$3:$Q$1741,8,FALSE))</f>
        <v>8</v>
      </c>
      <c r="J530" s="18">
        <f>IF(G530="","",VLOOKUP(G530,WMS!$E$3:$Q$1741,13,FALSE))</f>
        <v>0.021</v>
      </c>
      <c r="K530" s="25" t="b">
        <f t="shared" si="85"/>
        <v>1</v>
      </c>
      <c r="L530" s="7">
        <v>4</v>
      </c>
      <c r="M530" s="26">
        <f>IF(G530="","",VLOOKUP(G530,WMS!$E$3:$U$1741,7,0)*L530)</f>
        <v>32</v>
      </c>
      <c r="N530" s="27" t="str">
        <f>IF(G530="","",VLOOKUP(G530,WMS!$E$3:$U$1741,17,0))</f>
        <v>B82</v>
      </c>
      <c r="O530" s="28">
        <f t="shared" si="86"/>
        <v>32</v>
      </c>
      <c r="P530" s="28">
        <f t="shared" si="87"/>
        <v>0.084</v>
      </c>
      <c r="Q530" s="25" t="str">
        <f>IF(G530="","",VLOOKUP(G530,WMS!$E$3:$G$1741,2,FALSE))</f>
        <v>KAS18111304</v>
      </c>
      <c r="R530" s="25" t="str">
        <f>IF(G530="","",VLOOKUP(G530,WMS!$E$3:$G$1741,3,FALSE))</f>
        <v>KAS1811130405</v>
      </c>
      <c r="S530" s="17" t="str">
        <f>IF(R530="","",VLOOKUP(R530,CUSTOMS!$E$3:$N$1811,2,FALSE))</f>
        <v>6911900000</v>
      </c>
      <c r="T530" s="17" t="str">
        <f>IF(R530="","",VLOOKUP(R530,CUSTOMS!$E$3:$N$1811,3,FALSE))</f>
        <v>盥洗用瓷器:口杯.乳液瓶.托盘</v>
      </c>
      <c r="U530" s="18">
        <f t="shared" si="88"/>
        <v>32</v>
      </c>
      <c r="V530" s="18" t="str">
        <f>IF(R530="","",VLOOKUP(R530,CUSTOMS!$E$3:$N$1811,5,FALSE))</f>
        <v>只</v>
      </c>
      <c r="W530" s="32">
        <f>IF(R530="","",VLOOKUP(R530,CUSTOMS!$E$3:$N$1811,6,FALSE))</f>
        <v>1</v>
      </c>
      <c r="X530" s="32">
        <f t="shared" si="89"/>
        <v>32</v>
      </c>
      <c r="Y530" s="18" t="str">
        <f>IF(R530="","",VLOOKUP(R530,CUSTOMS!$E$3:$N$1811,8,FALSE))</f>
        <v>港币</v>
      </c>
      <c r="Z530" s="18" t="str">
        <f>IF(R530="","",VLOOKUP(R530,CUSTOMS!$E$3:$N$1811,9,FALSE))</f>
        <v>中国</v>
      </c>
      <c r="AA530" s="18" t="str">
        <f>IF(R530="","",VLOOKUP(R530,CUSTOMS!$E$3:$N$1811,10,FALSE))</f>
        <v>印度尼西亚</v>
      </c>
      <c r="AB530" s="32">
        <f>IF(R530="","",VLOOKUP(G530,WMS!$E$3:$T$1741,15,FALSE))</f>
        <v>0.875</v>
      </c>
      <c r="AC530" s="32">
        <f t="shared" si="90"/>
        <v>28</v>
      </c>
      <c r="AD530" s="32" t="str">
        <f>IF(S530="","",VLOOKUP(S530,海关监管条件!$A$1:$B$3000,2,FALSE))</f>
        <v>无</v>
      </c>
    </row>
    <row r="531" spans="1:30">
      <c r="A531" s="2">
        <v>43732</v>
      </c>
      <c r="B531" s="2">
        <v>43734</v>
      </c>
      <c r="C531" s="2" t="s">
        <v>5063</v>
      </c>
      <c r="D531" s="19" t="s">
        <v>187</v>
      </c>
      <c r="E531" s="19" t="s">
        <v>3283</v>
      </c>
      <c r="F531" s="19" t="s">
        <v>3286</v>
      </c>
      <c r="G531" s="17" t="str">
        <f t="shared" si="84"/>
        <v>KG-ARI-1808-00019-00394/42477815</v>
      </c>
      <c r="H531" s="18">
        <f>IF(G531="","",VLOOKUP(G531,WMS!$E$3:$Q$1741,7,FALSE))</f>
        <v>25</v>
      </c>
      <c r="I531" s="18">
        <f>IF(G531="","",VLOOKUP(G531,WMS!$E$3:$Q$1741,8,FALSE))</f>
        <v>1.6</v>
      </c>
      <c r="J531" s="18">
        <f>IF(G531="","",VLOOKUP(G531,WMS!$E$3:$Q$1741,13,FALSE))</f>
        <v>0.004</v>
      </c>
      <c r="K531" s="25" t="b">
        <f t="shared" si="85"/>
        <v>1</v>
      </c>
      <c r="L531" s="7">
        <v>1</v>
      </c>
      <c r="M531" s="26">
        <f>IF(G531="","",VLOOKUP(G531,WMS!$E$3:$U$1741,7,0)*L531)</f>
        <v>25</v>
      </c>
      <c r="N531" s="27" t="str">
        <f>IF(G531="","",VLOOKUP(G531,WMS!$E$3:$U$1741,17,0))</f>
        <v>A20-203</v>
      </c>
      <c r="O531" s="28">
        <f t="shared" si="86"/>
        <v>1.6</v>
      </c>
      <c r="P531" s="28">
        <f t="shared" si="87"/>
        <v>0.004</v>
      </c>
      <c r="Q531" s="25" t="str">
        <f>IF(G531="","",VLOOKUP(G531,WMS!$E$3:$G$1741,2,FALSE))</f>
        <v>KAS18081003</v>
      </c>
      <c r="R531" s="25" t="str">
        <f>IF(G531="","",VLOOKUP(G531,WMS!$E$3:$G$1741,3,FALSE))</f>
        <v>KAS18008100359</v>
      </c>
      <c r="S531" s="17" t="str">
        <f>IF(R531="","",VLOOKUP(R531,CUSTOMS!$E$3:$N$1811,2,FALSE))</f>
        <v>7006000090</v>
      </c>
      <c r="T531" s="17" t="str">
        <f>IF(R531="","",VLOOKUP(R531,CUSTOMS!$E$3:$N$1811,3,FALSE))</f>
        <v>钢化玻璃膜</v>
      </c>
      <c r="U531" s="18">
        <f t="shared" si="88"/>
        <v>25</v>
      </c>
      <c r="V531" s="18" t="str">
        <f>IF(R531="","",VLOOKUP(R531,CUSTOMS!$E$3:$N$1811,5,FALSE))</f>
        <v>个</v>
      </c>
      <c r="W531" s="32">
        <f>IF(R531="","",VLOOKUP(R531,CUSTOMS!$E$3:$N$1811,6,FALSE))</f>
        <v>0.6411</v>
      </c>
      <c r="X531" s="32">
        <f t="shared" si="89"/>
        <v>16.0275</v>
      </c>
      <c r="Y531" s="18" t="str">
        <f>IF(R531="","",VLOOKUP(R531,CUSTOMS!$E$3:$N$1811,8,FALSE))</f>
        <v>美元</v>
      </c>
      <c r="Z531" s="18" t="str">
        <f>IF(R531="","",VLOOKUP(R531,CUSTOMS!$E$3:$N$1811,9,FALSE))</f>
        <v>中国</v>
      </c>
      <c r="AA531" s="18" t="str">
        <f>IF(R531="","",VLOOKUP(R531,CUSTOMS!$E$3:$N$1811,10,FALSE))</f>
        <v>中国</v>
      </c>
      <c r="AB531" s="32">
        <f>IF(R531="","",VLOOKUP(G531,WMS!$E$3:$T$1741,15,FALSE))</f>
        <v>0.05934</v>
      </c>
      <c r="AC531" s="32">
        <f t="shared" si="90"/>
        <v>1.4835</v>
      </c>
      <c r="AD531" s="32" t="str">
        <f>IF(S531="","",VLOOKUP(S531,海关监管条件!$A$1:$B$3000,2,FALSE))</f>
        <v>无</v>
      </c>
    </row>
    <row r="532" spans="1:30">
      <c r="A532" s="2">
        <v>43732</v>
      </c>
      <c r="B532" s="2">
        <v>43734</v>
      </c>
      <c r="C532" s="2" t="s">
        <v>5063</v>
      </c>
      <c r="D532" s="19" t="s">
        <v>715</v>
      </c>
      <c r="E532" s="19" t="s">
        <v>3692</v>
      </c>
      <c r="F532" s="19">
        <v>41168356</v>
      </c>
      <c r="G532" s="17" t="str">
        <f t="shared" si="84"/>
        <v>KG-ARI-1812-00048-00978/41168356</v>
      </c>
      <c r="H532" s="18">
        <f>IF(G532="","",VLOOKUP(G532,WMS!$E$3:$Q$1741,7,FALSE))</f>
        <v>24</v>
      </c>
      <c r="I532" s="18">
        <f>IF(G532="","",VLOOKUP(G532,WMS!$E$3:$Q$1741,8,FALSE))</f>
        <v>2.4</v>
      </c>
      <c r="J532" s="18">
        <f>IF(G532="","",VLOOKUP(G532,WMS!$E$3:$Q$1741,13,FALSE))</f>
        <v>0.017</v>
      </c>
      <c r="K532" s="25" t="b">
        <f t="shared" si="85"/>
        <v>1</v>
      </c>
      <c r="L532" s="7">
        <v>4</v>
      </c>
      <c r="M532" s="26">
        <f>IF(G532="","",VLOOKUP(G532,WMS!$E$3:$U$1741,7,0)*L532)</f>
        <v>96</v>
      </c>
      <c r="N532" s="27" t="str">
        <f>IF(G532="","",VLOOKUP(G532,WMS!$E$3:$U$1741,17,0))</f>
        <v>A06-202</v>
      </c>
      <c r="O532" s="28">
        <f t="shared" si="86"/>
        <v>9.6</v>
      </c>
      <c r="P532" s="28">
        <f t="shared" si="87"/>
        <v>0.068</v>
      </c>
      <c r="Q532" s="25" t="str">
        <f>IF(G532="","",VLOOKUP(G532,WMS!$E$3:$G$1741,2,FALSE))</f>
        <v>KAS19011002</v>
      </c>
      <c r="R532" s="25" t="str">
        <f>IF(G532="","",VLOOKUP(G532,WMS!$E$3:$G$1741,3,FALSE))</f>
        <v>KAS1901100215</v>
      </c>
      <c r="S532" s="17" t="str">
        <f>IF(R532="","",VLOOKUP(R532,CUSTOMS!$E$3:$N$1811,2,FALSE))</f>
        <v>3924100000</v>
      </c>
      <c r="T532" s="17" t="str">
        <f>IF(R532="","",VLOOKUP(R532,CUSTOMS!$E$3:$N$1811,3,FALSE))</f>
        <v>塑料食物夹</v>
      </c>
      <c r="U532" s="18">
        <f t="shared" si="88"/>
        <v>96</v>
      </c>
      <c r="V532" s="18" t="str">
        <f>IF(R532="","",VLOOKUP(R532,CUSTOMS!$E$3:$N$1811,5,FALSE))</f>
        <v>个</v>
      </c>
      <c r="W532" s="32">
        <f>IF(R532="","",VLOOKUP(R532,CUSTOMS!$E$3:$N$1811,6,FALSE))</f>
        <v>0.5</v>
      </c>
      <c r="X532" s="32">
        <f t="shared" si="89"/>
        <v>48</v>
      </c>
      <c r="Y532" s="18" t="str">
        <f>IF(R532="","",VLOOKUP(R532,CUSTOMS!$E$3:$N$1811,8,FALSE))</f>
        <v>美元</v>
      </c>
      <c r="Z532" s="18" t="str">
        <f>IF(R532="","",VLOOKUP(R532,CUSTOMS!$E$3:$N$1811,9,FALSE))</f>
        <v>中国</v>
      </c>
      <c r="AA532" s="18" t="str">
        <f>IF(R532="","",VLOOKUP(R532,CUSTOMS!$E$3:$N$1811,10,FALSE))</f>
        <v>美国</v>
      </c>
      <c r="AB532" s="32">
        <f>IF(R532="","",VLOOKUP(G532,WMS!$E$3:$T$1741,15,FALSE))</f>
        <v>0.0833333333333333</v>
      </c>
      <c r="AC532" s="32">
        <f t="shared" si="90"/>
        <v>8</v>
      </c>
      <c r="AD532" s="32" t="str">
        <f>IF(S532="","",VLOOKUP(S532,海关监管条件!$A$1:$B$3000,2,FALSE))</f>
        <v>A </v>
      </c>
    </row>
    <row r="533" spans="1:30">
      <c r="A533" s="2">
        <v>43732</v>
      </c>
      <c r="B533" s="2">
        <v>43734</v>
      </c>
      <c r="C533" s="2" t="s">
        <v>5063</v>
      </c>
      <c r="D533" s="19" t="s">
        <v>776</v>
      </c>
      <c r="E533" s="19" t="s">
        <v>3735</v>
      </c>
      <c r="F533" s="19">
        <v>41904558</v>
      </c>
      <c r="G533" s="17" t="str">
        <f t="shared" si="84"/>
        <v>KG-ARI-1812-00048-00996/41904558</v>
      </c>
      <c r="H533" s="18">
        <f>IF(G533="","",VLOOKUP(G533,WMS!$E$3:$Q$1741,7,FALSE))</f>
        <v>6</v>
      </c>
      <c r="I533" s="18">
        <f>IF(G533="","",VLOOKUP(G533,WMS!$E$3:$Q$1741,8,FALSE))</f>
        <v>7.1</v>
      </c>
      <c r="J533" s="18">
        <f>IF(G533="","",VLOOKUP(G533,WMS!$E$3:$Q$1741,13,FALSE))</f>
        <v>0.027</v>
      </c>
      <c r="K533" s="25" t="b">
        <f t="shared" si="85"/>
        <v>1</v>
      </c>
      <c r="L533" s="7">
        <v>1</v>
      </c>
      <c r="M533" s="26">
        <f>IF(G533="","",VLOOKUP(G533,WMS!$E$3:$U$1741,7,0)*L533)</f>
        <v>6</v>
      </c>
      <c r="N533" s="27" t="str">
        <f>IF(G533="","",VLOOKUP(G533,WMS!$E$3:$U$1741,17,0))</f>
        <v>A25-202</v>
      </c>
      <c r="O533" s="28">
        <f t="shared" si="86"/>
        <v>7.1</v>
      </c>
      <c r="P533" s="28">
        <f t="shared" si="87"/>
        <v>0.027</v>
      </c>
      <c r="Q533" s="25" t="str">
        <f>IF(G533="","",VLOOKUP(G533,WMS!$E$3:$G$1741,2,FALSE))</f>
        <v>KAS19011806</v>
      </c>
      <c r="R533" s="25" t="str">
        <f>IF(G533="","",VLOOKUP(G533,WMS!$E$3:$G$1741,3,FALSE))</f>
        <v>KAS1901180601</v>
      </c>
      <c r="S533" s="17" t="str">
        <f>IF(R533="","",VLOOKUP(R533,CUSTOMS!$E$3:$N$1811,2,FALSE))</f>
        <v>8215200000</v>
      </c>
      <c r="T533" s="17" t="str">
        <f>IF(R533="","",VLOOKUP(R533,CUSTOMS!$E$3:$N$1811,3,FALSE))</f>
        <v>餐厨用具</v>
      </c>
      <c r="U533" s="18">
        <f t="shared" si="88"/>
        <v>6</v>
      </c>
      <c r="V533" s="18" t="str">
        <f>IF(R533="","",VLOOKUP(R533,CUSTOMS!$E$3:$N$1811,5,FALSE))</f>
        <v>套</v>
      </c>
      <c r="W533" s="32">
        <f>IF(R533="","",VLOOKUP(R533,CUSTOMS!$E$3:$N$1811,6,FALSE))</f>
        <v>0.43</v>
      </c>
      <c r="X533" s="32">
        <f t="shared" si="89"/>
        <v>2.58</v>
      </c>
      <c r="Y533" s="18" t="str">
        <f>IF(R533="","",VLOOKUP(R533,CUSTOMS!$E$3:$N$1811,8,FALSE))</f>
        <v>美元</v>
      </c>
      <c r="Z533" s="18" t="str">
        <f>IF(R533="","",VLOOKUP(R533,CUSTOMS!$E$3:$N$1811,9,FALSE))</f>
        <v>中国</v>
      </c>
      <c r="AA533" s="18" t="str">
        <f>IF(R533="","",VLOOKUP(R533,CUSTOMS!$E$3:$N$1811,10,FALSE))</f>
        <v>美国</v>
      </c>
      <c r="AB533" s="32">
        <f>IF(R533="","",VLOOKUP(G533,WMS!$E$3:$T$1741,15,FALSE))</f>
        <v>1.09166666666667</v>
      </c>
      <c r="AC533" s="32">
        <f t="shared" si="90"/>
        <v>6.55000000000002</v>
      </c>
      <c r="AD533" s="32" t="str">
        <f>IF(S533="","",VLOOKUP(S533,海关监管条件!$A$1:$B$3000,2,FALSE))</f>
        <v>A </v>
      </c>
    </row>
    <row r="534" spans="1:30">
      <c r="A534" s="2">
        <v>43732</v>
      </c>
      <c r="B534" s="2">
        <v>43734</v>
      </c>
      <c r="C534" s="2" t="s">
        <v>5063</v>
      </c>
      <c r="D534" s="3" t="s">
        <v>769</v>
      </c>
      <c r="E534" s="3" t="s">
        <v>3732</v>
      </c>
      <c r="F534" s="3" t="s">
        <v>5064</v>
      </c>
      <c r="G534" s="17" t="str">
        <f t="shared" si="84"/>
        <v>KG-ARI-1812-00048-01331/42441472</v>
      </c>
      <c r="H534" s="18">
        <f>IF(G534="","",VLOOKUP(G534,WMS!$E$3:$Q$1741,7,FALSE))</f>
        <v>6</v>
      </c>
      <c r="I534" s="18">
        <f>IF(G534="","",VLOOKUP(G534,WMS!$E$3:$Q$1741,8,FALSE))</f>
        <v>0.65</v>
      </c>
      <c r="J534" s="18">
        <f>IF(G534="","",VLOOKUP(G534,WMS!$E$3:$Q$1741,13,FALSE))</f>
        <v>0.009</v>
      </c>
      <c r="K534" s="25" t="b">
        <f t="shared" si="85"/>
        <v>1</v>
      </c>
      <c r="L534" s="7">
        <v>10</v>
      </c>
      <c r="M534" s="26">
        <f>IF(G534="","",VLOOKUP(G534,WMS!$E$3:$U$1741,7,0)*L534)</f>
        <v>60</v>
      </c>
      <c r="N534" s="27" t="str">
        <f>IF(G534="","",VLOOKUP(G534,WMS!$E$3:$U$1741,17,0))</f>
        <v>A44-103</v>
      </c>
      <c r="O534" s="28">
        <f t="shared" si="86"/>
        <v>6.5</v>
      </c>
      <c r="P534" s="28">
        <f t="shared" si="87"/>
        <v>0.09</v>
      </c>
      <c r="Q534" s="25" t="str">
        <f>IF(G534="","",VLOOKUP(G534,WMS!$E$3:$G$1741,2,FALSE))</f>
        <v>KAS19011804</v>
      </c>
      <c r="R534" s="25" t="str">
        <f>IF(G534="","",VLOOKUP(G534,WMS!$E$3:$G$1741,3,FALSE))</f>
        <v>KAS1901180401</v>
      </c>
      <c r="S534" s="17" t="str">
        <f>IF(R534="","",VLOOKUP(R534,CUSTOMS!$E$3:$N$1811,2,FALSE))</f>
        <v>9503002100</v>
      </c>
      <c r="T534" s="17" t="str">
        <f>IF(R534="","",VLOOKUP(R534,CUSTOMS!$E$3:$N$1811,3,FALSE))</f>
        <v>布绒填充玩具：动物</v>
      </c>
      <c r="U534" s="18">
        <f t="shared" si="88"/>
        <v>60</v>
      </c>
      <c r="V534" s="18" t="str">
        <f>IF(R534="","",VLOOKUP(R534,CUSTOMS!$E$3:$N$1811,5,FALSE))</f>
        <v>个</v>
      </c>
      <c r="W534" s="32">
        <f>IF(R534="","",VLOOKUP(R534,CUSTOMS!$E$3:$N$1811,6,FALSE))</f>
        <v>1</v>
      </c>
      <c r="X534" s="32">
        <f t="shared" si="89"/>
        <v>60</v>
      </c>
      <c r="Y534" s="18" t="str">
        <f>IF(R534="","",VLOOKUP(R534,CUSTOMS!$E$3:$N$1811,8,FALSE))</f>
        <v>美元</v>
      </c>
      <c r="Z534" s="18" t="str">
        <f>IF(R534="","",VLOOKUP(R534,CUSTOMS!$E$3:$N$1811,9,FALSE))</f>
        <v>中国</v>
      </c>
      <c r="AA534" s="18" t="str">
        <f>IF(R534="","",VLOOKUP(R534,CUSTOMS!$E$3:$N$1811,10,FALSE))</f>
        <v>美国</v>
      </c>
      <c r="AB534" s="32">
        <f>IF(R534="","",VLOOKUP(G534,WMS!$E$3:$T$1741,15,FALSE))</f>
        <v>0.0714285714285714</v>
      </c>
      <c r="AC534" s="32">
        <f t="shared" si="90"/>
        <v>4.28571428571428</v>
      </c>
      <c r="AD534" s="32" t="str">
        <f>IF(S534="","",VLOOKUP(S534,海关监管条件!$A$1:$B$3000,2,FALSE))</f>
        <v>A</v>
      </c>
    </row>
    <row r="535" spans="1:30">
      <c r="A535" s="2">
        <v>43732</v>
      </c>
      <c r="B535" s="2">
        <v>43734</v>
      </c>
      <c r="C535" s="2" t="s">
        <v>5063</v>
      </c>
      <c r="D535" s="3" t="s">
        <v>769</v>
      </c>
      <c r="E535" s="3" t="s">
        <v>3732</v>
      </c>
      <c r="F535" s="3" t="s">
        <v>5065</v>
      </c>
      <c r="G535" s="17" t="str">
        <f t="shared" si="84"/>
        <v>KG-ARI-1812-00048-01331/42441533</v>
      </c>
      <c r="H535" s="18">
        <f>IF(G535="","",VLOOKUP(G535,WMS!$E$3:$Q$1741,7,FALSE))</f>
        <v>6</v>
      </c>
      <c r="I535" s="18">
        <f>IF(G535="","",VLOOKUP(G535,WMS!$E$3:$Q$1741,8,FALSE))</f>
        <v>0.65</v>
      </c>
      <c r="J535" s="18">
        <f>IF(G535="","",VLOOKUP(G535,WMS!$E$3:$Q$1741,13,FALSE))</f>
        <v>0.009</v>
      </c>
      <c r="K535" s="25" t="b">
        <f t="shared" si="85"/>
        <v>1</v>
      </c>
      <c r="L535" s="7">
        <v>10</v>
      </c>
      <c r="M535" s="26">
        <f>IF(G535="","",VLOOKUP(G535,WMS!$E$3:$U$1741,7,0)*L535)</f>
        <v>60</v>
      </c>
      <c r="N535" s="27" t="str">
        <f>IF(G535="","",VLOOKUP(G535,WMS!$E$3:$U$1741,17,0))</f>
        <v>A42-103</v>
      </c>
      <c r="O535" s="28">
        <f t="shared" si="86"/>
        <v>6.5</v>
      </c>
      <c r="P535" s="28">
        <f t="shared" si="87"/>
        <v>0.09</v>
      </c>
      <c r="Q535" s="25" t="str">
        <f>IF(G535="","",VLOOKUP(G535,WMS!$E$3:$G$1741,2,FALSE))</f>
        <v>KAS19011804</v>
      </c>
      <c r="R535" s="25" t="str">
        <f>IF(G535="","",VLOOKUP(G535,WMS!$E$3:$G$1741,3,FALSE))</f>
        <v>KAS1901180401</v>
      </c>
      <c r="S535" s="17" t="str">
        <f>IF(R535="","",VLOOKUP(R535,CUSTOMS!$E$3:$N$1811,2,FALSE))</f>
        <v>9503002100</v>
      </c>
      <c r="T535" s="17" t="str">
        <f>IF(R535="","",VLOOKUP(R535,CUSTOMS!$E$3:$N$1811,3,FALSE))</f>
        <v>布绒填充玩具：动物</v>
      </c>
      <c r="U535" s="18">
        <f t="shared" si="88"/>
        <v>60</v>
      </c>
      <c r="V535" s="18" t="str">
        <f>IF(R535="","",VLOOKUP(R535,CUSTOMS!$E$3:$N$1811,5,FALSE))</f>
        <v>个</v>
      </c>
      <c r="W535" s="32">
        <f>IF(R535="","",VLOOKUP(R535,CUSTOMS!$E$3:$N$1811,6,FALSE))</f>
        <v>1</v>
      </c>
      <c r="X535" s="32">
        <f t="shared" si="89"/>
        <v>60</v>
      </c>
      <c r="Y535" s="18" t="str">
        <f>IF(R535="","",VLOOKUP(R535,CUSTOMS!$E$3:$N$1811,8,FALSE))</f>
        <v>美元</v>
      </c>
      <c r="Z535" s="18" t="str">
        <f>IF(R535="","",VLOOKUP(R535,CUSTOMS!$E$3:$N$1811,9,FALSE))</f>
        <v>中国</v>
      </c>
      <c r="AA535" s="18" t="str">
        <f>IF(R535="","",VLOOKUP(R535,CUSTOMS!$E$3:$N$1811,10,FALSE))</f>
        <v>美国</v>
      </c>
      <c r="AB535" s="32">
        <f>IF(R535="","",VLOOKUP(G535,WMS!$E$3:$T$1741,15,FALSE))</f>
        <v>0.0734126984126984</v>
      </c>
      <c r="AC535" s="32">
        <f t="shared" si="90"/>
        <v>4.4047619047619</v>
      </c>
      <c r="AD535" s="32" t="str">
        <f>IF(S535="","",VLOOKUP(S535,海关监管条件!$A$1:$B$3000,2,FALSE))</f>
        <v>A</v>
      </c>
    </row>
    <row r="536" spans="1:30">
      <c r="A536" s="2">
        <v>43732</v>
      </c>
      <c r="B536" s="2">
        <v>43734</v>
      </c>
      <c r="C536" s="2" t="s">
        <v>5063</v>
      </c>
      <c r="D536" s="3" t="s">
        <v>907</v>
      </c>
      <c r="E536" s="3" t="s">
        <v>3808</v>
      </c>
      <c r="F536" s="3" t="s">
        <v>4992</v>
      </c>
      <c r="G536" s="17" t="str">
        <f t="shared" si="84"/>
        <v>KG-ARI-1903-00107-02384/42627029</v>
      </c>
      <c r="H536" s="18">
        <f>IF(G536="","",VLOOKUP(G536,WMS!$E$3:$Q$1741,7,FALSE))</f>
        <v>6</v>
      </c>
      <c r="I536" s="18">
        <f>IF(G536="","",VLOOKUP(G536,WMS!$E$3:$Q$1741,8,FALSE))</f>
        <v>14.1</v>
      </c>
      <c r="J536" s="18">
        <f>IF(G536="","",VLOOKUP(G536,WMS!$E$3:$Q$1741,13,FALSE))</f>
        <v>0.208</v>
      </c>
      <c r="K536" s="25" t="b">
        <f t="shared" si="85"/>
        <v>1</v>
      </c>
      <c r="L536" s="7">
        <v>14</v>
      </c>
      <c r="M536" s="26">
        <f>IF(G536="","",VLOOKUP(G536,WMS!$E$3:$U$1741,7,0)*L536)</f>
        <v>84</v>
      </c>
      <c r="N536" s="27" t="str">
        <f>IF(G536="","",VLOOKUP(G536,WMS!$E$3:$U$1741,17,0))</f>
        <v>B69</v>
      </c>
      <c r="O536" s="28">
        <f t="shared" si="86"/>
        <v>197.4</v>
      </c>
      <c r="P536" s="28">
        <f t="shared" si="87"/>
        <v>2.912</v>
      </c>
      <c r="Q536" s="25" t="str">
        <f>IF(G536="","",VLOOKUP(G536,WMS!$E$3:$G$1741,2,FALSE))</f>
        <v>KAS19031802</v>
      </c>
      <c r="R536" s="25" t="str">
        <f>IF(G536="","",VLOOKUP(G536,WMS!$E$3:$G$1741,3,FALSE))</f>
        <v>KAS1903180205</v>
      </c>
      <c r="S536" s="17" t="str">
        <f>IF(R536="","",VLOOKUP(R536,CUSTOMS!$E$3:$N$1811,2,FALSE))</f>
        <v>3924900000</v>
      </c>
      <c r="T536" s="17" t="str">
        <f>IF(R536="","",VLOOKUP(R536,CUSTOMS!$E$3:$N$1811,3,FALSE))</f>
        <v>塑胶储物箱/C</v>
      </c>
      <c r="U536" s="18">
        <f t="shared" si="88"/>
        <v>200.064516129033</v>
      </c>
      <c r="V536" s="18" t="str">
        <f>IF(R536="","",VLOOKUP(R536,CUSTOMS!$E$3:$N$1811,5,FALSE))</f>
        <v>千克</v>
      </c>
      <c r="W536" s="32">
        <f>IF(R536="","",VLOOKUP(R536,CUSTOMS!$E$3:$N$1811,6,FALSE))</f>
        <v>2</v>
      </c>
      <c r="X536" s="32">
        <f t="shared" si="89"/>
        <v>400.129032258065</v>
      </c>
      <c r="Y536" s="18" t="str">
        <f>IF(R536="","",VLOOKUP(R536,CUSTOMS!$E$3:$N$1811,8,FALSE))</f>
        <v>美元</v>
      </c>
      <c r="Z536" s="18" t="str">
        <f>IF(R536="","",VLOOKUP(R536,CUSTOMS!$E$3:$N$1811,9,FALSE))</f>
        <v>中国</v>
      </c>
      <c r="AA536" s="18" t="str">
        <f>IF(R536="","",VLOOKUP(R536,CUSTOMS!$E$3:$N$1811,10,FALSE))</f>
        <v>美国</v>
      </c>
      <c r="AB536" s="32">
        <f>IF(R536="","",VLOOKUP(G536,WMS!$E$3:$T$1741,15,FALSE))</f>
        <v>2.38172043010753</v>
      </c>
      <c r="AC536" s="32">
        <f t="shared" si="90"/>
        <v>200.064516129033</v>
      </c>
      <c r="AD536" s="32" t="str">
        <f>IF(S536="","",VLOOKUP(S536,海关监管条件!$A$1:$B$3000,2,FALSE))</f>
        <v>A </v>
      </c>
    </row>
    <row r="537" spans="1:30">
      <c r="A537" s="2">
        <v>43732</v>
      </c>
      <c r="B537" s="2">
        <v>43734</v>
      </c>
      <c r="C537" s="2" t="s">
        <v>5063</v>
      </c>
      <c r="D537" s="19" t="s">
        <v>981</v>
      </c>
      <c r="E537" s="19" t="s">
        <v>3850</v>
      </c>
      <c r="F537" s="19">
        <v>42672036</v>
      </c>
      <c r="G537" s="17" t="str">
        <f t="shared" si="84"/>
        <v>KG-ARI-1903-00107-02386/42672036</v>
      </c>
      <c r="H537" s="18">
        <f>IF(G537="","",VLOOKUP(G537,WMS!$E$3:$Q$1741,7,FALSE))</f>
        <v>12</v>
      </c>
      <c r="I537" s="18">
        <f>IF(G537="","",VLOOKUP(G537,WMS!$E$3:$Q$1741,8,FALSE))</f>
        <v>0.87</v>
      </c>
      <c r="J537" s="18">
        <f>IF(G537="","",VLOOKUP(G537,WMS!$E$3:$Q$1741,13,FALSE))</f>
        <v>0.006</v>
      </c>
      <c r="K537" s="25" t="b">
        <f t="shared" si="85"/>
        <v>1</v>
      </c>
      <c r="L537" s="7">
        <v>3</v>
      </c>
      <c r="M537" s="26">
        <f>IF(G537="","",VLOOKUP(G537,WMS!$E$3:$U$1741,7,0)*L537)</f>
        <v>36</v>
      </c>
      <c r="N537" s="27" t="str">
        <f>IF(G537="","",VLOOKUP(G537,WMS!$E$3:$U$1741,17,0))</f>
        <v>A22-304</v>
      </c>
      <c r="O537" s="28">
        <f t="shared" si="86"/>
        <v>2.61</v>
      </c>
      <c r="P537" s="28">
        <f t="shared" si="87"/>
        <v>0.018</v>
      </c>
      <c r="Q537" s="25" t="str">
        <f>IF(G537="","",VLOOKUP(G537,WMS!$E$3:$G$1741,2,FALSE))</f>
        <v>KAS19040301</v>
      </c>
      <c r="R537" s="25" t="str">
        <f>IF(G537="","",VLOOKUP(G537,WMS!$E$3:$G$1741,3,FALSE))</f>
        <v>KAS1904030102</v>
      </c>
      <c r="S537" s="17" t="str">
        <f>IF(R537="","",VLOOKUP(R537,CUSTOMS!$E$3:$N$1811,2,FALSE))</f>
        <v>8544421100</v>
      </c>
      <c r="T537" s="17" t="str">
        <f>IF(R537="","",VLOOKUP(R537,CUSTOMS!$E$3:$N$1811,3,FALSE))</f>
        <v>连接线A/带接头</v>
      </c>
      <c r="U537" s="18">
        <f t="shared" si="88"/>
        <v>1.30434782608696</v>
      </c>
      <c r="V537" s="18" t="str">
        <f>IF(R537="","",VLOOKUP(R537,CUSTOMS!$E$3:$N$1811,5,FALSE))</f>
        <v>千克</v>
      </c>
      <c r="W537" s="32">
        <f>IF(R537="","",VLOOKUP(R537,CUSTOMS!$E$3:$N$1811,6,FALSE))</f>
        <v>71.01</v>
      </c>
      <c r="X537" s="32">
        <f t="shared" si="89"/>
        <v>92.6217391304348</v>
      </c>
      <c r="Y537" s="18" t="str">
        <f>IF(R537="","",VLOOKUP(R537,CUSTOMS!$E$3:$N$1811,8,FALSE))</f>
        <v>港币</v>
      </c>
      <c r="Z537" s="18" t="str">
        <f>IF(R537="","",VLOOKUP(R537,CUSTOMS!$E$3:$N$1811,9,FALSE))</f>
        <v>中国</v>
      </c>
      <c r="AA537" s="18" t="str">
        <f>IF(R537="","",VLOOKUP(R537,CUSTOMS!$E$3:$N$1811,10,FALSE))</f>
        <v>美国</v>
      </c>
      <c r="AB537" s="32">
        <f>IF(R537="","",VLOOKUP(G537,WMS!$E$3:$T$1741,15,FALSE))</f>
        <v>0.036231884057971</v>
      </c>
      <c r="AC537" s="32">
        <f t="shared" si="90"/>
        <v>1.30434782608696</v>
      </c>
      <c r="AD537" s="32" t="str">
        <f>IF(S537="","",VLOOKUP(S537,海关监管条件!$A$1:$B$3000,2,FALSE))</f>
        <v>无</v>
      </c>
    </row>
    <row r="538" spans="1:30">
      <c r="A538" s="2">
        <v>43732</v>
      </c>
      <c r="B538" s="2">
        <v>43734</v>
      </c>
      <c r="C538" s="2" t="s">
        <v>5063</v>
      </c>
      <c r="D538" s="3" t="s">
        <v>958</v>
      </c>
      <c r="E538" s="3" t="s">
        <v>3837</v>
      </c>
      <c r="F538" s="3" t="s">
        <v>3838</v>
      </c>
      <c r="G538" s="17" t="str">
        <f t="shared" si="84"/>
        <v>KG-ARI-1903-00107-02440/41601808</v>
      </c>
      <c r="H538" s="18">
        <f>IF(G538="","",VLOOKUP(G538,WMS!$E$3:$Q$1741,7,FALSE))</f>
        <v>12</v>
      </c>
      <c r="I538" s="18">
        <f>IF(G538="","",VLOOKUP(G538,WMS!$E$3:$Q$1741,8,FALSE))</f>
        <v>2.53</v>
      </c>
      <c r="J538" s="18">
        <f>IF(G538="","",VLOOKUP(G538,WMS!$E$3:$Q$1741,13,FALSE))</f>
        <v>0.006</v>
      </c>
      <c r="K538" s="25" t="b">
        <f t="shared" si="85"/>
        <v>1</v>
      </c>
      <c r="L538" s="7">
        <v>2</v>
      </c>
      <c r="M538" s="26">
        <f>IF(G538="","",VLOOKUP(G538,WMS!$E$3:$U$1741,7,0)*L538)</f>
        <v>24</v>
      </c>
      <c r="N538" s="27" t="str">
        <f>IF(G538="","",VLOOKUP(G538,WMS!$E$3:$U$1741,17,0))</f>
        <v>A27-302</v>
      </c>
      <c r="O538" s="28">
        <f t="shared" si="86"/>
        <v>5.06</v>
      </c>
      <c r="P538" s="28">
        <f t="shared" si="87"/>
        <v>0.012</v>
      </c>
      <c r="Q538" s="25" t="str">
        <f>IF(G538="","",VLOOKUP(G538,WMS!$E$3:$G$1741,2,FALSE))</f>
        <v>KAS19032802</v>
      </c>
      <c r="R538" s="25" t="str">
        <f>IF(G538="","",VLOOKUP(G538,WMS!$E$3:$G$1741,3,FALSE))</f>
        <v>KAS1903280201</v>
      </c>
      <c r="S538" s="17" t="str">
        <f>IF(R538="","",VLOOKUP(R538,CUSTOMS!$E$3:$N$1811,2,FALSE))</f>
        <v>3926100000</v>
      </c>
      <c r="T538" s="17" t="str">
        <f>IF(R538="","",VLOOKUP(R538,CUSTOMS!$E$3:$N$1811,3,FALSE))</f>
        <v>塑膠文件袋內頁袋A</v>
      </c>
      <c r="U538" s="18">
        <f t="shared" si="88"/>
        <v>4.2</v>
      </c>
      <c r="V538" s="18" t="str">
        <f>IF(R538="","",VLOOKUP(R538,CUSTOMS!$E$3:$N$1811,5,FALSE))</f>
        <v>千克</v>
      </c>
      <c r="W538" s="32">
        <f>IF(R538="","",VLOOKUP(R538,CUSTOMS!$E$3:$N$1811,6,FALSE))</f>
        <v>1.6</v>
      </c>
      <c r="X538" s="32">
        <f t="shared" si="89"/>
        <v>6.72</v>
      </c>
      <c r="Y538" s="18" t="str">
        <f>IF(R538="","",VLOOKUP(R538,CUSTOMS!$E$3:$N$1811,8,FALSE))</f>
        <v>美元</v>
      </c>
      <c r="Z538" s="18" t="str">
        <f>IF(R538="","",VLOOKUP(R538,CUSTOMS!$E$3:$N$1811,9,FALSE))</f>
        <v>中国</v>
      </c>
      <c r="AA538" s="18" t="str">
        <f>IF(R538="","",VLOOKUP(R538,CUSTOMS!$E$3:$N$1811,10,FALSE))</f>
        <v>美国</v>
      </c>
      <c r="AB538" s="32">
        <f>IF(R538="","",VLOOKUP(G538,WMS!$E$3:$T$1741,15,FALSE))</f>
        <v>0.175</v>
      </c>
      <c r="AC538" s="32">
        <f t="shared" si="90"/>
        <v>4.2</v>
      </c>
      <c r="AD538" s="32" t="str">
        <f>IF(S538="","",VLOOKUP(S538,海关监管条件!$A$1:$B$3000,2,FALSE))</f>
        <v>无</v>
      </c>
    </row>
    <row r="539" spans="1:30">
      <c r="A539" s="2">
        <v>43732</v>
      </c>
      <c r="B539" s="2">
        <v>43734</v>
      </c>
      <c r="C539" s="2" t="s">
        <v>5063</v>
      </c>
      <c r="D539" s="19" t="s">
        <v>885</v>
      </c>
      <c r="E539" s="19" t="s">
        <v>3802</v>
      </c>
      <c r="F539" s="19">
        <v>42194613</v>
      </c>
      <c r="G539" s="17" t="str">
        <f t="shared" si="84"/>
        <v>KG-ARI-1903-00107-02455/42194613</v>
      </c>
      <c r="H539" s="18">
        <f>IF(G539="","",VLOOKUP(G539,WMS!$E$3:$Q$1741,7,FALSE))</f>
        <v>12</v>
      </c>
      <c r="I539" s="18">
        <f>IF(G539="","",VLOOKUP(G539,WMS!$E$3:$Q$1741,8,FALSE))</f>
        <v>3.55</v>
      </c>
      <c r="J539" s="18">
        <f>IF(G539="","",VLOOKUP(G539,WMS!$E$3:$Q$1741,13,FALSE))</f>
        <v>0.014</v>
      </c>
      <c r="K539" s="25" t="b">
        <f t="shared" si="85"/>
        <v>1</v>
      </c>
      <c r="L539" s="7">
        <v>2</v>
      </c>
      <c r="M539" s="26">
        <f>IF(G539="","",VLOOKUP(G539,WMS!$E$3:$U$1741,7,0)*L539)</f>
        <v>24</v>
      </c>
      <c r="N539" s="27" t="str">
        <f>IF(G539="","",VLOOKUP(G539,WMS!$E$3:$U$1741,17,0))</f>
        <v>A25-102</v>
      </c>
      <c r="O539" s="28">
        <f t="shared" si="86"/>
        <v>7.1</v>
      </c>
      <c r="P539" s="28">
        <f t="shared" si="87"/>
        <v>0.028</v>
      </c>
      <c r="Q539" s="25" t="str">
        <f>IF(G539="","",VLOOKUP(G539,WMS!$E$3:$G$1741,2,FALSE))</f>
        <v>KAS19031303</v>
      </c>
      <c r="R539" s="25" t="str">
        <f>IF(G539="","",VLOOKUP(G539,WMS!$E$3:$G$1741,3,FALSE))</f>
        <v>KAS1903130305</v>
      </c>
      <c r="S539" s="17" t="str">
        <f>IF(R539="","",VLOOKUP(R539,CUSTOMS!$E$3:$N$1811,2,FALSE))</f>
        <v>7326909000</v>
      </c>
      <c r="T539" s="17" t="str">
        <f>IF(R539="","",VLOOKUP(R539,CUSTOMS!$E$3:$N$1811,3,FALSE))</f>
        <v>包胶衣架</v>
      </c>
      <c r="U539" s="18">
        <f t="shared" si="88"/>
        <v>6.40000000000001</v>
      </c>
      <c r="V539" s="18" t="str">
        <f>IF(R539="","",VLOOKUP(R539,CUSTOMS!$E$3:$N$1811,5,FALSE))</f>
        <v>千克</v>
      </c>
      <c r="W539" s="32">
        <f>IF(R539="","",VLOOKUP(R539,CUSTOMS!$E$3:$N$1811,6,FALSE))</f>
        <v>1</v>
      </c>
      <c r="X539" s="32">
        <f t="shared" si="89"/>
        <v>6.40000000000001</v>
      </c>
      <c r="Y539" s="18" t="str">
        <f>IF(R539="","",VLOOKUP(R539,CUSTOMS!$E$3:$N$1811,8,FALSE))</f>
        <v>美元</v>
      </c>
      <c r="Z539" s="18" t="str">
        <f>IF(R539="","",VLOOKUP(R539,CUSTOMS!$E$3:$N$1811,9,FALSE))</f>
        <v>中国</v>
      </c>
      <c r="AA539" s="18" t="str">
        <f>IF(R539="","",VLOOKUP(R539,CUSTOMS!$E$3:$N$1811,10,FALSE))</f>
        <v>美国</v>
      </c>
      <c r="AB539" s="32">
        <f>IF(R539="","",VLOOKUP(G539,WMS!$E$3:$T$1741,15,FALSE))</f>
        <v>0.266666666666667</v>
      </c>
      <c r="AC539" s="32">
        <f t="shared" si="90"/>
        <v>6.40000000000001</v>
      </c>
      <c r="AD539" s="32" t="str">
        <f>IF(S539="","",VLOOKUP(S539,海关监管条件!$A$1:$B$3000,2,FALSE))</f>
        <v>无</v>
      </c>
    </row>
    <row r="540" spans="1:30">
      <c r="A540" s="2">
        <v>43732</v>
      </c>
      <c r="B540" s="2">
        <v>43734</v>
      </c>
      <c r="C540" s="2" t="s">
        <v>5063</v>
      </c>
      <c r="D540" s="19" t="s">
        <v>864</v>
      </c>
      <c r="E540" s="19" t="s">
        <v>3787</v>
      </c>
      <c r="F540" s="19" t="s">
        <v>3788</v>
      </c>
      <c r="G540" s="17" t="str">
        <f t="shared" ref="G540:G555" si="91">IF(F540="","",E540&amp;"/"&amp;F540)</f>
        <v>KG-ARI-1903-00107-02476/19207735</v>
      </c>
      <c r="H540" s="18">
        <f>IF(G540="","",VLOOKUP(G540,WMS!$E$3:$Q$1741,7,FALSE))</f>
        <v>6</v>
      </c>
      <c r="I540" s="18">
        <f>IF(G540="","",VLOOKUP(G540,WMS!$E$3:$Q$1741,8,FALSE))</f>
        <v>12.8</v>
      </c>
      <c r="J540" s="18">
        <f>IF(G540="","",VLOOKUP(G540,WMS!$E$3:$Q$1741,13,FALSE))</f>
        <v>0.105</v>
      </c>
      <c r="K540" s="25" t="b">
        <f t="shared" ref="K540:K555" si="92">IF(M540="","",EXACT(H540,M540/L540))</f>
        <v>1</v>
      </c>
      <c r="L540" s="7">
        <v>2</v>
      </c>
      <c r="M540" s="26">
        <f>IF(G540="","",VLOOKUP(G540,WMS!$E$3:$U$1741,7,0)*L540)</f>
        <v>12</v>
      </c>
      <c r="N540" s="27" t="str">
        <f>IF(G540="","",VLOOKUP(G540,WMS!$E$3:$U$1741,17,0))</f>
        <v>A34-102</v>
      </c>
      <c r="O540" s="28">
        <f t="shared" ref="O540:O555" si="93">IF(L540="","",I540*L540)</f>
        <v>25.6</v>
      </c>
      <c r="P540" s="28">
        <f t="shared" ref="P540:P555" si="94">IF(L540="","",J540*L540)</f>
        <v>0.21</v>
      </c>
      <c r="Q540" s="25" t="str">
        <f>IF(G540="","",VLOOKUP(G540,WMS!$E$3:$G$1741,2,FALSE))</f>
        <v>KAS19031101</v>
      </c>
      <c r="R540" s="25" t="str">
        <f>IF(G540="","",VLOOKUP(G540,WMS!$E$3:$G$1741,3,FALSE))</f>
        <v>KAS1903110101</v>
      </c>
      <c r="S540" s="17" t="str">
        <f>IF(R540="","",VLOOKUP(R540,CUSTOMS!$E$3:$N$1811,2,FALSE))</f>
        <v>9403200000</v>
      </c>
      <c r="T540" s="17" t="str">
        <f>IF(R540="","",VLOOKUP(R540,CUSTOMS!$E$3:$N$1811,3,FALSE))</f>
        <v>铁制家用落地晒架</v>
      </c>
      <c r="U540" s="18">
        <f t="shared" ref="U540:U555" si="95">IF(V540="","",IF(V540="千克",M540*AB540,M540))</f>
        <v>12</v>
      </c>
      <c r="V540" s="18" t="str">
        <f>IF(R540="","",VLOOKUP(R540,CUSTOMS!$E$3:$N$1811,5,FALSE))</f>
        <v>件</v>
      </c>
      <c r="W540" s="32">
        <f>IF(R540="","",VLOOKUP(R540,CUSTOMS!$E$3:$N$1811,6,FALSE))</f>
        <v>2.61</v>
      </c>
      <c r="X540" s="32">
        <f t="shared" ref="X540:X555" si="96">IF(W540="","",U540*W540)</f>
        <v>31.32</v>
      </c>
      <c r="Y540" s="18" t="str">
        <f>IF(R540="","",VLOOKUP(R540,CUSTOMS!$E$3:$N$1811,8,FALSE))</f>
        <v>美元</v>
      </c>
      <c r="Z540" s="18" t="str">
        <f>IF(R540="","",VLOOKUP(R540,CUSTOMS!$E$3:$N$1811,9,FALSE))</f>
        <v>中国</v>
      </c>
      <c r="AA540" s="18" t="str">
        <f>IF(R540="","",VLOOKUP(R540,CUSTOMS!$E$3:$N$1811,10,FALSE))</f>
        <v>美国</v>
      </c>
      <c r="AB540" s="32">
        <f>IF(R540="","",VLOOKUP(G540,WMS!$E$3:$T$1741,15,FALSE))</f>
        <v>1.85</v>
      </c>
      <c r="AC540" s="32">
        <f t="shared" ref="AC540:AC555" si="97">IF(AB540="","",M540*AB540)</f>
        <v>22.2</v>
      </c>
      <c r="AD540" s="32" t="str">
        <f>IF(S540="","",VLOOKUP(S540,海关监管条件!$A$1:$B$3000,2,FALSE))</f>
        <v>无 </v>
      </c>
    </row>
    <row r="541" spans="1:30">
      <c r="A541" s="2">
        <v>43732</v>
      </c>
      <c r="B541" s="2">
        <v>43734</v>
      </c>
      <c r="C541" s="2" t="s">
        <v>5063</v>
      </c>
      <c r="D541" s="3" t="s">
        <v>926</v>
      </c>
      <c r="E541" s="3" t="s">
        <v>3815</v>
      </c>
      <c r="F541" s="3" t="s">
        <v>3817</v>
      </c>
      <c r="G541" s="17" t="str">
        <f t="shared" si="91"/>
        <v>KG-ARI-1903-00107-02505/42439851</v>
      </c>
      <c r="H541" s="18">
        <f>IF(G541="","",VLOOKUP(G541,WMS!$E$3:$Q$1741,7,FALSE))</f>
        <v>12</v>
      </c>
      <c r="I541" s="18">
        <f>IF(G541="","",VLOOKUP(G541,WMS!$E$3:$Q$1741,8,FALSE))</f>
        <v>1.6</v>
      </c>
      <c r="J541" s="18">
        <f>IF(G541="","",VLOOKUP(G541,WMS!$E$3:$Q$1741,13,FALSE))</f>
        <v>0.013</v>
      </c>
      <c r="K541" s="25" t="b">
        <f t="shared" si="92"/>
        <v>1</v>
      </c>
      <c r="L541" s="7">
        <v>2</v>
      </c>
      <c r="M541" s="26">
        <f>IF(G541="","",VLOOKUP(G541,WMS!$E$3:$U$1741,7,0)*L541)</f>
        <v>24</v>
      </c>
      <c r="N541" s="27" t="str">
        <f>IF(G541="","",VLOOKUP(G541,WMS!$E$3:$U$1741,17,0))</f>
        <v>A26-304</v>
      </c>
      <c r="O541" s="28">
        <f t="shared" si="93"/>
        <v>3.2</v>
      </c>
      <c r="P541" s="28">
        <f t="shared" si="94"/>
        <v>0.026</v>
      </c>
      <c r="Q541" s="25" t="str">
        <f>IF(G541="","",VLOOKUP(G541,WMS!$E$3:$G$1741,2,FALSE))</f>
        <v>KAS19032005</v>
      </c>
      <c r="R541" s="25" t="str">
        <f>IF(G541="","",VLOOKUP(G541,WMS!$E$3:$G$1741,3,FALSE))</f>
        <v>KAS1903200502</v>
      </c>
      <c r="S541" s="17" t="str">
        <f>IF(R541="","",VLOOKUP(R541,CUSTOMS!$E$3:$N$1811,2,FALSE))</f>
        <v>3926909090</v>
      </c>
      <c r="T541" s="17" t="str">
        <f>IF(R541="","",VLOOKUP(R541,CUSTOMS!$E$3:$N$1811,3,FALSE))</f>
        <v>塑料宠物碗</v>
      </c>
      <c r="U541" s="18">
        <f t="shared" si="95"/>
        <v>24</v>
      </c>
      <c r="V541" s="18" t="str">
        <f>IF(R541="","",VLOOKUP(R541,CUSTOMS!$E$3:$N$1811,5,FALSE))</f>
        <v>个</v>
      </c>
      <c r="W541" s="32">
        <f>IF(R541="","",VLOOKUP(R541,CUSTOMS!$E$3:$N$1811,6,FALSE))</f>
        <v>0.75</v>
      </c>
      <c r="X541" s="32">
        <f t="shared" si="96"/>
        <v>18</v>
      </c>
      <c r="Y541" s="18" t="str">
        <f>IF(R541="","",VLOOKUP(R541,CUSTOMS!$E$3:$N$1811,8,FALSE))</f>
        <v>美元</v>
      </c>
      <c r="Z541" s="18" t="str">
        <f>IF(R541="","",VLOOKUP(R541,CUSTOMS!$E$3:$N$1811,9,FALSE))</f>
        <v>中国</v>
      </c>
      <c r="AA541" s="18" t="str">
        <f>IF(R541="","",VLOOKUP(R541,CUSTOMS!$E$3:$N$1811,10,FALSE))</f>
        <v>美国</v>
      </c>
      <c r="AB541" s="32">
        <f>IF(R541="","",VLOOKUP(G541,WMS!$E$3:$T$1741,15,FALSE))</f>
        <v>0.108333333333333</v>
      </c>
      <c r="AC541" s="32">
        <f t="shared" si="97"/>
        <v>2.59999999999999</v>
      </c>
      <c r="AD541" s="32" t="str">
        <f>IF(S541="","",VLOOKUP(S541,海关监管条件!$A$1:$B$3000,2,FALSE))</f>
        <v>无</v>
      </c>
    </row>
    <row r="542" spans="1:30">
      <c r="A542" s="2">
        <v>43732</v>
      </c>
      <c r="B542" s="2">
        <v>43734</v>
      </c>
      <c r="C542" s="2" t="s">
        <v>5063</v>
      </c>
      <c r="D542" s="3" t="s">
        <v>926</v>
      </c>
      <c r="E542" s="3" t="s">
        <v>3815</v>
      </c>
      <c r="F542" s="3" t="s">
        <v>3816</v>
      </c>
      <c r="G542" s="17" t="str">
        <f t="shared" si="91"/>
        <v>KG-ARI-1903-00107-02505/42504696</v>
      </c>
      <c r="H542" s="18">
        <f>IF(G542="","",VLOOKUP(G542,WMS!$E$3:$Q$1741,7,FALSE))</f>
        <v>6</v>
      </c>
      <c r="I542" s="18">
        <f>IF(G542="","",VLOOKUP(G542,WMS!$E$3:$Q$1741,8,FALSE))</f>
        <v>2.2</v>
      </c>
      <c r="J542" s="18">
        <f>IF(G542="","",VLOOKUP(G542,WMS!$E$3:$Q$1741,13,FALSE))</f>
        <v>0.022</v>
      </c>
      <c r="K542" s="25" t="b">
        <f t="shared" si="92"/>
        <v>1</v>
      </c>
      <c r="L542" s="7">
        <v>1</v>
      </c>
      <c r="M542" s="26">
        <f>IF(G542="","",VLOOKUP(G542,WMS!$E$3:$U$1741,7,0)*L542)</f>
        <v>6</v>
      </c>
      <c r="N542" s="27" t="str">
        <f>IF(G542="","",VLOOKUP(G542,WMS!$E$3:$U$1741,17,0))</f>
        <v>A26-304</v>
      </c>
      <c r="O542" s="28">
        <f t="shared" si="93"/>
        <v>2.2</v>
      </c>
      <c r="P542" s="28">
        <f t="shared" si="94"/>
        <v>0.022</v>
      </c>
      <c r="Q542" s="25" t="str">
        <f>IF(G542="","",VLOOKUP(G542,WMS!$E$3:$G$1741,2,FALSE))</f>
        <v>KAS19032005</v>
      </c>
      <c r="R542" s="25" t="str">
        <f>IF(G542="","",VLOOKUP(G542,WMS!$E$3:$G$1741,3,FALSE))</f>
        <v>KAS1903200506</v>
      </c>
      <c r="S542" s="17" t="str">
        <f>IF(R542="","",VLOOKUP(R542,CUSTOMS!$E$3:$N$1811,2,FALSE))</f>
        <v>3926909090</v>
      </c>
      <c r="T542" s="17" t="str">
        <f>IF(R542="","",VLOOKUP(R542,CUSTOMS!$E$3:$N$1811,3,FALSE))</f>
        <v>塑料猫砂盆</v>
      </c>
      <c r="U542" s="18">
        <f t="shared" si="95"/>
        <v>6</v>
      </c>
      <c r="V542" s="18" t="str">
        <f>IF(R542="","",VLOOKUP(R542,CUSTOMS!$E$3:$N$1811,5,FALSE))</f>
        <v>个</v>
      </c>
      <c r="W542" s="32">
        <f>IF(R542="","",VLOOKUP(R542,CUSTOMS!$E$3:$N$1811,6,FALSE))</f>
        <v>0.91</v>
      </c>
      <c r="X542" s="32">
        <f t="shared" si="96"/>
        <v>5.46</v>
      </c>
      <c r="Y542" s="18" t="str">
        <f>IF(R542="","",VLOOKUP(R542,CUSTOMS!$E$3:$N$1811,8,FALSE))</f>
        <v>美元</v>
      </c>
      <c r="Z542" s="18" t="str">
        <f>IF(R542="","",VLOOKUP(R542,CUSTOMS!$E$3:$N$1811,9,FALSE))</f>
        <v>中国</v>
      </c>
      <c r="AA542" s="18" t="str">
        <f>IF(R542="","",VLOOKUP(R542,CUSTOMS!$E$3:$N$1811,10,FALSE))</f>
        <v>美国</v>
      </c>
      <c r="AB542" s="32">
        <f>IF(R542="","",VLOOKUP(G542,WMS!$E$3:$T$1741,15,FALSE))</f>
        <v>0.283333333333333</v>
      </c>
      <c r="AC542" s="32">
        <f t="shared" si="97"/>
        <v>1.7</v>
      </c>
      <c r="AD542" s="32" t="str">
        <f>IF(S542="","",VLOOKUP(S542,海关监管条件!$A$1:$B$3000,2,FALSE))</f>
        <v>无</v>
      </c>
    </row>
    <row r="543" spans="1:30">
      <c r="A543" s="2">
        <v>43732</v>
      </c>
      <c r="B543" s="2">
        <v>43734</v>
      </c>
      <c r="C543" s="2" t="s">
        <v>5063</v>
      </c>
      <c r="D543" s="35" t="s">
        <v>1289</v>
      </c>
      <c r="E543" s="35" t="s">
        <v>3994</v>
      </c>
      <c r="F543" s="35" t="s">
        <v>3521</v>
      </c>
      <c r="G543" s="17" t="str">
        <f t="shared" si="91"/>
        <v>KG-ARI-1903-00107-02556/42561347A</v>
      </c>
      <c r="H543" s="18">
        <f>IF(G543="","",VLOOKUP(G543,WMS!$E$3:$Q$1741,7,FALSE))</f>
        <v>8</v>
      </c>
      <c r="I543" s="18">
        <f>IF(G543="","",VLOOKUP(G543,WMS!$E$3:$Q$1741,8,FALSE))</f>
        <v>6</v>
      </c>
      <c r="J543" s="18">
        <f>IF(G543="","",VLOOKUP(G543,WMS!$E$3:$Q$1741,13,FALSE))</f>
        <v>0.013</v>
      </c>
      <c r="K543" s="25" t="b">
        <f t="shared" si="92"/>
        <v>1</v>
      </c>
      <c r="L543" s="7">
        <v>3</v>
      </c>
      <c r="M543" s="26">
        <f>IF(G543="","",VLOOKUP(G543,WMS!$E$3:$U$1741,7,0)*L543)</f>
        <v>24</v>
      </c>
      <c r="N543" s="27" t="str">
        <f>IF(G543="","",VLOOKUP(G543,WMS!$E$3:$U$1741,17,0))</f>
        <v>A29-202</v>
      </c>
      <c r="O543" s="28">
        <f t="shared" si="93"/>
        <v>18</v>
      </c>
      <c r="P543" s="28">
        <f t="shared" si="94"/>
        <v>0.039</v>
      </c>
      <c r="Q543" s="25" t="str">
        <f>IF(G543="","",VLOOKUP(G543,WMS!$E$3:$G$1741,2,FALSE))</f>
        <v>KAS19070204</v>
      </c>
      <c r="R543" s="25" t="str">
        <f>IF(G543="","",VLOOKUP(G543,WMS!$E$3:$G$1741,3,FALSE))</f>
        <v>KAS1907020409</v>
      </c>
      <c r="S543" s="17" t="str">
        <f>IF(R543="","",VLOOKUP(R543,CUSTOMS!$E$3:$N$1811,2,FALSE))</f>
        <v>6911101900</v>
      </c>
      <c r="T543" s="17" t="str">
        <f>IF(R543="","",VLOOKUP(R543,CUSTOMS!$E$3:$N$1811,3,FALSE))</f>
        <v>日用瓷:盘</v>
      </c>
      <c r="U543" s="18">
        <f t="shared" si="95"/>
        <v>24</v>
      </c>
      <c r="V543" s="18" t="str">
        <f>IF(R543="","",VLOOKUP(R543,CUSTOMS!$E$3:$N$1811,5,FALSE))</f>
        <v>只</v>
      </c>
      <c r="W543" s="32">
        <f>IF(R543="","",VLOOKUP(R543,CUSTOMS!$E$3:$N$1811,6,FALSE))</f>
        <v>0.3</v>
      </c>
      <c r="X543" s="32">
        <f t="shared" si="96"/>
        <v>7.2</v>
      </c>
      <c r="Y543" s="18" t="str">
        <f>IF(R543="","",VLOOKUP(R543,CUSTOMS!$E$3:$N$1811,8,FALSE))</f>
        <v>美元</v>
      </c>
      <c r="Z543" s="18" t="str">
        <f>IF(R543="","",VLOOKUP(R543,CUSTOMS!$E$3:$N$1811,9,FALSE))</f>
        <v>中国</v>
      </c>
      <c r="AA543" s="18" t="str">
        <f>IF(R543="","",VLOOKUP(R543,CUSTOMS!$E$3:$N$1811,10,FALSE))</f>
        <v>美国</v>
      </c>
      <c r="AB543" s="32">
        <f>IF(R543="","",VLOOKUP(G543,WMS!$E$3:$T$1741,15,FALSE))</f>
        <v>0.5045</v>
      </c>
      <c r="AC543" s="32">
        <f t="shared" si="97"/>
        <v>12.108</v>
      </c>
      <c r="AD543" s="32" t="str">
        <f>IF(S543="","",VLOOKUP(S543,海关监管条件!$A$1:$B$3000,2,FALSE))</f>
        <v>A</v>
      </c>
    </row>
    <row r="544" spans="1:30">
      <c r="A544" s="2">
        <v>43732</v>
      </c>
      <c r="B544" s="2">
        <v>43734</v>
      </c>
      <c r="C544" s="2" t="s">
        <v>5063</v>
      </c>
      <c r="D544" s="35" t="s">
        <v>1289</v>
      </c>
      <c r="E544" s="35" t="s">
        <v>3994</v>
      </c>
      <c r="F544" s="35" t="s">
        <v>3625</v>
      </c>
      <c r="G544" s="17" t="str">
        <f t="shared" si="91"/>
        <v>KG-ARI-1903-00107-02556/42561347B</v>
      </c>
      <c r="H544" s="18">
        <v>8</v>
      </c>
      <c r="I544" s="18">
        <f>IF(G544="","",VLOOKUP(G544,WMS!$E$3:$Q$1741,8,FALSE))</f>
        <v>6</v>
      </c>
      <c r="J544" s="18">
        <f>IF(G544="","",VLOOKUP(G544,WMS!$E$3:$Q$1741,13,FALSE))</f>
        <v>0.013</v>
      </c>
      <c r="K544" s="25" t="e">
        <f t="shared" si="92"/>
        <v>#DIV/0!</v>
      </c>
      <c r="M544" s="26">
        <v>24</v>
      </c>
      <c r="N544" s="27" t="str">
        <f>IF(G544="","",VLOOKUP(G544,WMS!$E$3:$U$1741,17,0))</f>
        <v>A29-202</v>
      </c>
      <c r="O544" s="28" t="str">
        <f t="shared" si="93"/>
        <v/>
      </c>
      <c r="P544" s="28" t="str">
        <f t="shared" si="94"/>
        <v/>
      </c>
      <c r="Q544" s="25" t="str">
        <f>IF(G544="","",VLOOKUP(G544,WMS!$E$3:$G$1741,2,FALSE))</f>
        <v>KAS19070204</v>
      </c>
      <c r="R544" s="25" t="str">
        <f>IF(G544="","",VLOOKUP(G544,WMS!$E$3:$G$1741,3,FALSE))</f>
        <v>KAS1907020402</v>
      </c>
      <c r="S544" s="17" t="str">
        <f>IF(R544="","",VLOOKUP(R544,CUSTOMS!$E$3:$N$1811,2,FALSE))</f>
        <v>4421919090</v>
      </c>
      <c r="T544" s="17" t="str">
        <f>IF(R544="","",VLOOKUP(R544,CUSTOMS!$E$3:$N$1811,3,FALSE))</f>
        <v>竹座</v>
      </c>
      <c r="U544" s="18">
        <f t="shared" si="95"/>
        <v>24</v>
      </c>
      <c r="V544" s="18" t="str">
        <f>IF(R544="","",VLOOKUP(R544,CUSTOMS!$E$3:$N$1811,5,FALSE))</f>
        <v>只</v>
      </c>
      <c r="W544" s="32">
        <f>IF(R544="","",VLOOKUP(R544,CUSTOMS!$E$3:$N$1811,6,FALSE))</f>
        <v>0.12</v>
      </c>
      <c r="X544" s="32">
        <f t="shared" si="96"/>
        <v>2.88</v>
      </c>
      <c r="Y544" s="18" t="str">
        <f>IF(R544="","",VLOOKUP(R544,CUSTOMS!$E$3:$N$1811,8,FALSE))</f>
        <v>美元</v>
      </c>
      <c r="Z544" s="18" t="str">
        <f>IF(R544="","",VLOOKUP(R544,CUSTOMS!$E$3:$N$1811,9,FALSE))</f>
        <v>中国</v>
      </c>
      <c r="AA544" s="18" t="str">
        <f>IF(R544="","",VLOOKUP(R544,CUSTOMS!$E$3:$N$1811,10,FALSE))</f>
        <v>美国</v>
      </c>
      <c r="AB544" s="32">
        <f>IF(R544="","",VLOOKUP(G544,WMS!$E$3:$T$1741,15,FALSE))</f>
        <v>0.1205</v>
      </c>
      <c r="AC544" s="32">
        <f t="shared" si="97"/>
        <v>2.892</v>
      </c>
      <c r="AD544" s="32" t="str">
        <f>IF(S544="","",VLOOKUP(S544,海关监管条件!$A$1:$B$3000,2,FALSE))</f>
        <v>AB</v>
      </c>
    </row>
    <row r="545" spans="1:30">
      <c r="A545" s="2">
        <v>43732</v>
      </c>
      <c r="B545" s="2">
        <v>43734</v>
      </c>
      <c r="C545" s="2" t="s">
        <v>5063</v>
      </c>
      <c r="D545" s="19" t="s">
        <v>1022</v>
      </c>
      <c r="E545" s="19" t="s">
        <v>3874</v>
      </c>
      <c r="F545" s="19" t="s">
        <v>3876</v>
      </c>
      <c r="G545" s="17" t="str">
        <f t="shared" si="91"/>
        <v>KG-ARI-1904-00124-03202/42475637</v>
      </c>
      <c r="H545" s="18">
        <f>IF(G545="","",VLOOKUP(G545,WMS!$E$3:$Q$1741,7,FALSE))</f>
        <v>6</v>
      </c>
      <c r="I545" s="18">
        <f>IF(G545="","",VLOOKUP(G545,WMS!$E$3:$Q$1741,8,FALSE))</f>
        <v>4.4</v>
      </c>
      <c r="J545" s="18">
        <f>IF(G545="","",VLOOKUP(G545,WMS!$E$3:$Q$1741,13,FALSE))</f>
        <v>0.061</v>
      </c>
      <c r="K545" s="25" t="b">
        <f t="shared" si="92"/>
        <v>1</v>
      </c>
      <c r="L545" s="7">
        <v>9</v>
      </c>
      <c r="M545" s="26">
        <f>IF(G545="","",VLOOKUP(G545,WMS!$E$3:$U$1741,7,0)*L545)</f>
        <v>54</v>
      </c>
      <c r="N545" s="27" t="str">
        <f>IF(G545="","",VLOOKUP(G545,WMS!$E$3:$U$1741,17,0))</f>
        <v>A16-102</v>
      </c>
      <c r="O545" s="28">
        <f t="shared" si="93"/>
        <v>39.6</v>
      </c>
      <c r="P545" s="28">
        <f t="shared" si="94"/>
        <v>0.549</v>
      </c>
      <c r="Q545" s="25" t="str">
        <f>IF(G545="","",VLOOKUP(G545,WMS!$E$3:$G$1741,2,FALSE))</f>
        <v>KAS19041615</v>
      </c>
      <c r="R545" s="25" t="str">
        <f>IF(G545="","",VLOOKUP(G545,WMS!$E$3:$G$1741,3,FALSE))</f>
        <v>KAS1904161509</v>
      </c>
      <c r="S545" s="17" t="str">
        <f>IF(R545="","",VLOOKUP(R545,CUSTOMS!$E$3:$N$1811,2,FALSE))</f>
        <v>9503008900</v>
      </c>
      <c r="T545" s="17" t="str">
        <f>IF(R545="","",VLOOKUP(R545,CUSTOMS!$E$3:$N$1811,3,FALSE))</f>
        <v>儿童玩具：动物</v>
      </c>
      <c r="U545" s="18">
        <f t="shared" si="95"/>
        <v>54</v>
      </c>
      <c r="V545" s="18" t="str">
        <f>IF(R545="","",VLOOKUP(R545,CUSTOMS!$E$3:$N$1811,5,FALSE))</f>
        <v>个</v>
      </c>
      <c r="W545" s="32">
        <f>IF(R545="","",VLOOKUP(R545,CUSTOMS!$E$3:$N$1811,6,FALSE))</f>
        <v>0.5</v>
      </c>
      <c r="X545" s="32">
        <f t="shared" si="96"/>
        <v>27</v>
      </c>
      <c r="Y545" s="18" t="str">
        <f>IF(R545="","",VLOOKUP(R545,CUSTOMS!$E$3:$N$1811,8,FALSE))</f>
        <v>美元</v>
      </c>
      <c r="Z545" s="18" t="str">
        <f>IF(R545="","",VLOOKUP(R545,CUSTOMS!$E$3:$N$1811,9,FALSE))</f>
        <v>中国</v>
      </c>
      <c r="AA545" s="18" t="str">
        <f>IF(R545="","",VLOOKUP(R545,CUSTOMS!$E$3:$N$1811,10,FALSE))</f>
        <v>美国</v>
      </c>
      <c r="AB545" s="32">
        <f>IF(R545="","",VLOOKUP(G545,WMS!$E$3:$T$1741,15,FALSE))</f>
        <v>0.6</v>
      </c>
      <c r="AC545" s="32">
        <f t="shared" si="97"/>
        <v>32.4</v>
      </c>
      <c r="AD545" s="32" t="str">
        <f>IF(S545="","",VLOOKUP(S545,海关监管条件!$A$1:$B$3000,2,FALSE))</f>
        <v>A </v>
      </c>
    </row>
    <row r="546" spans="1:30">
      <c r="A546" s="2">
        <v>43732</v>
      </c>
      <c r="B546" s="2">
        <v>43734</v>
      </c>
      <c r="C546" s="2" t="s">
        <v>5063</v>
      </c>
      <c r="D546" s="19" t="s">
        <v>1122</v>
      </c>
      <c r="E546" s="19" t="s">
        <v>3923</v>
      </c>
      <c r="F546" s="19">
        <v>42298298</v>
      </c>
      <c r="G546" s="17" t="str">
        <f t="shared" si="91"/>
        <v>KG-ARI-1904-00124-03234/42298298</v>
      </c>
      <c r="H546" s="18">
        <f>IF(G546="","",VLOOKUP(G546,WMS!$E$3:$Q$1741,7,FALSE))</f>
        <v>12</v>
      </c>
      <c r="I546" s="18">
        <f>IF(G546="","",VLOOKUP(G546,WMS!$E$3:$Q$1741,8,FALSE))</f>
        <v>2.53</v>
      </c>
      <c r="J546" s="18">
        <f>IF(G546="","",VLOOKUP(G546,WMS!$E$3:$Q$1741,13,FALSE))</f>
        <v>0.011</v>
      </c>
      <c r="K546" s="25" t="b">
        <f t="shared" si="92"/>
        <v>1</v>
      </c>
      <c r="L546" s="7">
        <v>2</v>
      </c>
      <c r="M546" s="26">
        <f>IF(G546="","",VLOOKUP(G546,WMS!$E$3:$U$1741,7,0)*L546)</f>
        <v>24</v>
      </c>
      <c r="N546" s="27" t="str">
        <f>IF(G546="","",VLOOKUP(G546,WMS!$E$3:$U$1741,17,0))</f>
        <v>A41-303</v>
      </c>
      <c r="O546" s="28">
        <f t="shared" si="93"/>
        <v>5.06</v>
      </c>
      <c r="P546" s="28">
        <f t="shared" si="94"/>
        <v>0.022</v>
      </c>
      <c r="Q546" s="25" t="str">
        <f>IF(G546="","",VLOOKUP(G546,WMS!$E$3:$G$1741,2,FALSE))</f>
        <v>KAS19050707</v>
      </c>
      <c r="R546" s="25" t="str">
        <f>IF(G546="","",VLOOKUP(G546,WMS!$E$3:$G$1741,3,FALSE))</f>
        <v>KAS1905070701</v>
      </c>
      <c r="S546" s="17" t="str">
        <f>IF(R546="","",VLOOKUP(R546,CUSTOMS!$E$3:$N$1811,2,FALSE))</f>
        <v>9105110000</v>
      </c>
      <c r="T546" s="17" t="str">
        <f>IF(R546="","",VLOOKUP(R546,CUSTOMS!$E$3:$N$1811,3,FALSE))</f>
        <v>电子闹钟</v>
      </c>
      <c r="U546" s="18">
        <f t="shared" si="95"/>
        <v>24</v>
      </c>
      <c r="V546" s="18" t="str">
        <f>IF(R546="","",VLOOKUP(R546,CUSTOMS!$E$3:$N$1811,5,FALSE))</f>
        <v>只</v>
      </c>
      <c r="W546" s="32">
        <f>IF(R546="","",VLOOKUP(R546,CUSTOMS!$E$3:$N$1811,6,FALSE))</f>
        <v>2.95</v>
      </c>
      <c r="X546" s="32">
        <f t="shared" si="96"/>
        <v>70.8</v>
      </c>
      <c r="Y546" s="18" t="str">
        <f>IF(R546="","",VLOOKUP(R546,CUSTOMS!$E$3:$N$1811,8,FALSE))</f>
        <v>美元</v>
      </c>
      <c r="Z546" s="18" t="str">
        <f>IF(R546="","",VLOOKUP(R546,CUSTOMS!$E$3:$N$1811,9,FALSE))</f>
        <v>中国</v>
      </c>
      <c r="AA546" s="18" t="str">
        <f>IF(R546="","",VLOOKUP(R546,CUSTOMS!$E$3:$N$1811,10,FALSE))</f>
        <v>美国</v>
      </c>
      <c r="AB546" s="32">
        <f>IF(R546="","",VLOOKUP(G546,WMS!$E$3:$T$1741,15,FALSE))</f>
        <v>0.191666666666667</v>
      </c>
      <c r="AC546" s="32">
        <f t="shared" si="97"/>
        <v>4.60000000000001</v>
      </c>
      <c r="AD546" s="32" t="str">
        <f>IF(S546="","",VLOOKUP(S546,海关监管条件!$A$1:$B$3000,2,FALSE))</f>
        <v>无 </v>
      </c>
    </row>
    <row r="547" spans="1:30">
      <c r="A547" s="2">
        <v>43732</v>
      </c>
      <c r="B547" s="2">
        <v>43734</v>
      </c>
      <c r="C547" s="2" t="s">
        <v>5063</v>
      </c>
      <c r="D547" s="19" t="s">
        <v>1455</v>
      </c>
      <c r="E547" s="19" t="s">
        <v>4078</v>
      </c>
      <c r="F547" s="19" t="s">
        <v>3591</v>
      </c>
      <c r="G547" s="17" t="str">
        <f t="shared" si="91"/>
        <v>KG-ARI-1904-00124-03506/42170440</v>
      </c>
      <c r="H547" s="18">
        <f>IF(G547="","",VLOOKUP(G547,WMS!$E$3:$Q$1741,7,FALSE))</f>
        <v>12</v>
      </c>
      <c r="I547" s="18">
        <f>IF(G547="","",VLOOKUP(G547,WMS!$E$3:$Q$1741,8,FALSE))</f>
        <v>4.6</v>
      </c>
      <c r="J547" s="18">
        <f>IF(G547="","",VLOOKUP(G547,WMS!$E$3:$Q$1741,13,FALSE))</f>
        <v>0.013</v>
      </c>
      <c r="K547" s="25" t="b">
        <f t="shared" si="92"/>
        <v>1</v>
      </c>
      <c r="L547" s="7">
        <v>2</v>
      </c>
      <c r="M547" s="26">
        <f>IF(G547="","",VLOOKUP(G547,WMS!$E$3:$U$1741,7,0)*L547)</f>
        <v>24</v>
      </c>
      <c r="N547" s="27" t="str">
        <f>IF(G547="","",VLOOKUP(G547,WMS!$E$3:$U$1741,17,0))</f>
        <v>A34-203</v>
      </c>
      <c r="O547" s="28">
        <f t="shared" si="93"/>
        <v>9.2</v>
      </c>
      <c r="P547" s="28">
        <f t="shared" si="94"/>
        <v>0.026</v>
      </c>
      <c r="Q547" s="25" t="str">
        <f>IF(G547="","",VLOOKUP(G547,WMS!$E$3:$G$1741,2,FALSE))</f>
        <v>KAS19081304</v>
      </c>
      <c r="R547" s="25" t="str">
        <f>IF(G547="","",VLOOKUP(G547,WMS!$E$3:$G$1741,3,FALSE))</f>
        <v>KAS1908130401</v>
      </c>
      <c r="S547" s="17" t="str">
        <f>IF(R547="","",VLOOKUP(R547,CUSTOMS!$E$3:$N$1811,2,FALSE))</f>
        <v>6911101900</v>
      </c>
      <c r="T547" s="17" t="str">
        <f>IF(R547="","",VLOOKUP(R547,CUSTOMS!$E$3:$N$1811,3,FALSE))</f>
        <v>盅/瓷餐具</v>
      </c>
      <c r="U547" s="18">
        <f t="shared" si="95"/>
        <v>24</v>
      </c>
      <c r="V547" s="18" t="str">
        <f>IF(R547="","",VLOOKUP(R547,CUSTOMS!$E$3:$N$1811,5,FALSE))</f>
        <v>套</v>
      </c>
      <c r="W547" s="32">
        <f>IF(R547="","",VLOOKUP(R547,CUSTOMS!$E$3:$N$1811,6,FALSE))</f>
        <v>1.14</v>
      </c>
      <c r="X547" s="32">
        <f t="shared" si="96"/>
        <v>27.36</v>
      </c>
      <c r="Y547" s="18" t="str">
        <f>IF(R547="","",VLOOKUP(R547,CUSTOMS!$E$3:$N$1811,8,FALSE))</f>
        <v>美元</v>
      </c>
      <c r="Z547" s="18" t="str">
        <f>IF(R547="","",VLOOKUP(R547,CUSTOMS!$E$3:$N$1811,9,FALSE))</f>
        <v>中国</v>
      </c>
      <c r="AA547" s="18" t="str">
        <f>IF(R547="","",VLOOKUP(R547,CUSTOMS!$E$3:$N$1811,10,FALSE))</f>
        <v>美国</v>
      </c>
      <c r="AB547" s="32">
        <f>IF(R547="","",VLOOKUP(G547,WMS!$E$3:$T$1741,15,FALSE))</f>
        <v>0.333333333333333</v>
      </c>
      <c r="AC547" s="32">
        <f t="shared" si="97"/>
        <v>7.99999999999999</v>
      </c>
      <c r="AD547" s="32" t="str">
        <f>IF(S547="","",VLOOKUP(S547,海关监管条件!$A$1:$B$3000,2,FALSE))</f>
        <v>A</v>
      </c>
    </row>
    <row r="548" spans="1:30">
      <c r="A548" s="2">
        <v>43732</v>
      </c>
      <c r="B548" s="2">
        <v>43734</v>
      </c>
      <c r="C548" s="2" t="s">
        <v>5063</v>
      </c>
      <c r="D548" s="19" t="s">
        <v>1289</v>
      </c>
      <c r="E548" s="19" t="s">
        <v>4017</v>
      </c>
      <c r="F548" s="19">
        <v>42638209</v>
      </c>
      <c r="G548" s="17" t="str">
        <f t="shared" si="91"/>
        <v>KG-ARI-1904-00124-03575/42638209</v>
      </c>
      <c r="H548" s="18">
        <f>IF(G548="","",VLOOKUP(G548,WMS!$E$3:$Q$1741,7,FALSE))</f>
        <v>9</v>
      </c>
      <c r="I548" s="18">
        <f>IF(G548="","",VLOOKUP(G548,WMS!$E$3:$Q$1741,8,FALSE))</f>
        <v>9.3</v>
      </c>
      <c r="J548" s="18">
        <f>IF(G548="","",VLOOKUP(G548,WMS!$E$3:$Q$1741,13,FALSE))</f>
        <v>0.044</v>
      </c>
      <c r="K548" s="25" t="b">
        <f t="shared" si="92"/>
        <v>1</v>
      </c>
      <c r="L548" s="7">
        <v>1</v>
      </c>
      <c r="M548" s="26">
        <f>IF(G548="","",VLOOKUP(G548,WMS!$E$3:$U$1741,7,0)*L548)</f>
        <v>9</v>
      </c>
      <c r="N548" s="27" t="str">
        <f>IF(G548="","",VLOOKUP(G548,WMS!$E$3:$U$1741,17,0))</f>
        <v>A29-203</v>
      </c>
      <c r="O548" s="28">
        <f t="shared" si="93"/>
        <v>9.3</v>
      </c>
      <c r="P548" s="28">
        <f t="shared" si="94"/>
        <v>0.044</v>
      </c>
      <c r="Q548" s="25" t="str">
        <f>IF(G548="","",VLOOKUP(G548,WMS!$E$3:$G$1741,2,FALSE))</f>
        <v>KAS19070204</v>
      </c>
      <c r="R548" s="25" t="str">
        <f>IF(G548="","",VLOOKUP(G548,WMS!$E$3:$G$1741,3,FALSE))</f>
        <v>KAS1907020410</v>
      </c>
      <c r="S548" s="17" t="str">
        <f>IF(R548="","",VLOOKUP(R548,CUSTOMS!$E$3:$N$1811,2,FALSE))</f>
        <v>6702909000</v>
      </c>
      <c r="T548" s="17" t="str">
        <f>IF(R548="","",VLOOKUP(R548,CUSTOMS!$E$3:$N$1811,3,FALSE))</f>
        <v>人造植物</v>
      </c>
      <c r="U548" s="18">
        <f t="shared" si="95"/>
        <v>9</v>
      </c>
      <c r="V548" s="18" t="str">
        <f>IF(R548="","",VLOOKUP(R548,CUSTOMS!$E$3:$N$1811,5,FALSE))</f>
        <v>只</v>
      </c>
      <c r="W548" s="32">
        <f>IF(R548="","",VLOOKUP(R548,CUSTOMS!$E$3:$N$1811,6,FALSE))</f>
        <v>0.2</v>
      </c>
      <c r="X548" s="32">
        <f t="shared" si="96"/>
        <v>1.8</v>
      </c>
      <c r="Y548" s="18" t="str">
        <f>IF(R548="","",VLOOKUP(R548,CUSTOMS!$E$3:$N$1811,8,FALSE))</f>
        <v>美元</v>
      </c>
      <c r="Z548" s="18" t="str">
        <f>IF(R548="","",VLOOKUP(R548,CUSTOMS!$E$3:$N$1811,9,FALSE))</f>
        <v>中国</v>
      </c>
      <c r="AA548" s="18" t="str">
        <f>IF(R548="","",VLOOKUP(R548,CUSTOMS!$E$3:$N$1811,10,FALSE))</f>
        <v>美国</v>
      </c>
      <c r="AB548" s="32">
        <f>IF(R548="","",VLOOKUP(G548,WMS!$E$3:$T$1741,15,FALSE))</f>
        <v>1</v>
      </c>
      <c r="AC548" s="32">
        <f t="shared" si="97"/>
        <v>9</v>
      </c>
      <c r="AD548" s="32" t="str">
        <f>IF(S548="","",VLOOKUP(S548,海关监管条件!$A$1:$B$3000,2,FALSE))</f>
        <v>无</v>
      </c>
    </row>
    <row r="549" spans="1:30">
      <c r="A549" s="2">
        <v>43732</v>
      </c>
      <c r="B549" s="2">
        <v>43734</v>
      </c>
      <c r="C549" s="2" t="s">
        <v>5063</v>
      </c>
      <c r="D549" s="19" t="s">
        <v>1116</v>
      </c>
      <c r="E549" s="19" t="s">
        <v>3918</v>
      </c>
      <c r="F549" s="19" t="s">
        <v>3919</v>
      </c>
      <c r="G549" s="17" t="str">
        <f t="shared" si="91"/>
        <v>KG-ARI-1904-00125-03253/42417330</v>
      </c>
      <c r="H549" s="18">
        <f>IF(G549="","",VLOOKUP(G549,WMS!$E$3:$Q$1741,7,FALSE))</f>
        <v>4</v>
      </c>
      <c r="I549" s="18">
        <f>IF(G549="","",VLOOKUP(G549,WMS!$E$3:$Q$1741,8,FALSE))</f>
        <v>4.26666666666667</v>
      </c>
      <c r="J549" s="18">
        <f>IF(G549="","",VLOOKUP(G549,WMS!$E$3:$Q$1741,13,FALSE))</f>
        <v>0.079</v>
      </c>
      <c r="K549" s="25" t="b">
        <f t="shared" si="92"/>
        <v>1</v>
      </c>
      <c r="L549" s="7">
        <v>15</v>
      </c>
      <c r="M549" s="26">
        <f>IF(G549="","",VLOOKUP(G549,WMS!$E$3:$U$1741,7,0)*L549)</f>
        <v>60</v>
      </c>
      <c r="N549" s="27" t="str">
        <f>IF(G549="","",VLOOKUP(G549,WMS!$E$3:$U$1741,17,0))</f>
        <v>A21-102</v>
      </c>
      <c r="O549" s="28">
        <f t="shared" si="93"/>
        <v>64.0000000000001</v>
      </c>
      <c r="P549" s="28">
        <f t="shared" si="94"/>
        <v>1.185</v>
      </c>
      <c r="Q549" s="25" t="str">
        <f>IF(G549="","",VLOOKUP(G549,WMS!$E$3:$G$1741,2,FALSE))</f>
        <v>KAS19050701</v>
      </c>
      <c r="R549" s="25" t="str">
        <f>IF(G549="","",VLOOKUP(G549,WMS!$E$3:$G$1741,3,FALSE))</f>
        <v>KAS1905070101</v>
      </c>
      <c r="S549" s="17" t="str">
        <f>IF(R549="","",VLOOKUP(R549,CUSTOMS!$E$3:$N$1811,2,FALSE))</f>
        <v>9503008900</v>
      </c>
      <c r="T549" s="17" t="str">
        <f>IF(R549="","",VLOOKUP(R549,CUSTOMS!$E$3:$N$1811,3,FALSE))</f>
        <v>塑胶毛绒玩具</v>
      </c>
      <c r="U549" s="18">
        <f t="shared" si="95"/>
        <v>26.41</v>
      </c>
      <c r="V549" s="18" t="str">
        <f>IF(R549="","",VLOOKUP(R549,CUSTOMS!$E$3:$N$1811,5,FALSE))</f>
        <v>千克</v>
      </c>
      <c r="W549" s="32">
        <f>IF(R549="","",VLOOKUP(R549,CUSTOMS!$E$3:$N$1811,6,FALSE))</f>
        <v>16.8</v>
      </c>
      <c r="X549" s="32">
        <f t="shared" si="96"/>
        <v>443.688</v>
      </c>
      <c r="Y549" s="18" t="str">
        <f>IF(R549="","",VLOOKUP(R549,CUSTOMS!$E$3:$N$1811,8,FALSE))</f>
        <v>美元</v>
      </c>
      <c r="Z549" s="18" t="str">
        <f>IF(R549="","",VLOOKUP(R549,CUSTOMS!$E$3:$N$1811,9,FALSE))</f>
        <v>中国</v>
      </c>
      <c r="AA549" s="18" t="str">
        <f>IF(R549="","",VLOOKUP(R549,CUSTOMS!$E$3:$N$1811,10,FALSE))</f>
        <v>美国</v>
      </c>
      <c r="AB549" s="32">
        <f>IF(R549="","",VLOOKUP(G549,WMS!$E$3:$T$1741,15,FALSE))</f>
        <v>0.440166666666667</v>
      </c>
      <c r="AC549" s="32">
        <f t="shared" si="97"/>
        <v>26.41</v>
      </c>
      <c r="AD549" s="32" t="str">
        <f>IF(S549="","",VLOOKUP(S549,海关监管条件!$A$1:$B$3000,2,FALSE))</f>
        <v>A </v>
      </c>
    </row>
    <row r="550" spans="1:30">
      <c r="A550" s="2">
        <v>43732</v>
      </c>
      <c r="B550" s="2">
        <v>43734</v>
      </c>
      <c r="C550" s="2" t="s">
        <v>5063</v>
      </c>
      <c r="D550" s="3" t="s">
        <v>1327</v>
      </c>
      <c r="E550" s="3" t="s">
        <v>4027</v>
      </c>
      <c r="F550" s="3">
        <v>42753070</v>
      </c>
      <c r="G550" s="17" t="str">
        <f t="shared" si="91"/>
        <v>KG-ARI-1906-00169-03719/42753070</v>
      </c>
      <c r="H550" s="18">
        <f>IF(G550="","",VLOOKUP(G550,WMS!$E$3:$Q$1741,7,FALSE))</f>
        <v>20</v>
      </c>
      <c r="I550" s="18">
        <f>IF(G550="","",VLOOKUP(G550,WMS!$E$3:$Q$1741,8,FALSE))</f>
        <v>1</v>
      </c>
      <c r="J550" s="18">
        <f>IF(G550="","",VLOOKUP(G550,WMS!$E$3:$Q$1741,13,FALSE))</f>
        <v>0.022</v>
      </c>
      <c r="K550" s="25" t="b">
        <f t="shared" si="92"/>
        <v>1</v>
      </c>
      <c r="L550" s="7">
        <v>1</v>
      </c>
      <c r="M550" s="26">
        <f>IF(G550="","",VLOOKUP(G550,WMS!$E$3:$U$1741,7,0)*L550)</f>
        <v>20</v>
      </c>
      <c r="N550" s="27" t="str">
        <f>IF(G550="","",VLOOKUP(G550,WMS!$E$3:$U$1741,17,0))</f>
        <v>A01-203</v>
      </c>
      <c r="O550" s="28">
        <f t="shared" si="93"/>
        <v>1</v>
      </c>
      <c r="P550" s="28">
        <f t="shared" si="94"/>
        <v>0.022</v>
      </c>
      <c r="Q550" s="25" t="str">
        <f>IF(G550="","",VLOOKUP(G550,WMS!$E$3:$G$1741,2,FALSE))</f>
        <v>KAS19071703</v>
      </c>
      <c r="R550" s="25" t="str">
        <f>IF(G550="","",VLOOKUP(G550,WMS!$E$3:$G$1741,3,FALSE))</f>
        <v>KAS1907170304</v>
      </c>
      <c r="S550" s="17" t="str">
        <f>IF(R550="","",VLOOKUP(R550,CUSTOMS!$E$3:$N$1811,2,FALSE))</f>
        <v>6304992990</v>
      </c>
      <c r="T550" s="17" t="str">
        <f>IF(R550="","",VLOOKUP(R550,CUSTOMS!$E$3:$N$1811,3,FALSE))</f>
        <v>麻布花</v>
      </c>
      <c r="U550" s="18">
        <f t="shared" si="95"/>
        <v>0.7</v>
      </c>
      <c r="V550" s="18" t="str">
        <f>IF(R550="","",VLOOKUP(R550,CUSTOMS!$E$3:$N$1811,5,FALSE))</f>
        <v>千克</v>
      </c>
      <c r="W550" s="32">
        <f>IF(R550="","",VLOOKUP(R550,CUSTOMS!$E$3:$N$1811,6,FALSE))</f>
        <v>7</v>
      </c>
      <c r="X550" s="32">
        <f t="shared" si="96"/>
        <v>4.9</v>
      </c>
      <c r="Y550" s="18" t="str">
        <f>IF(R550="","",VLOOKUP(R550,CUSTOMS!$E$3:$N$1811,8,FALSE))</f>
        <v>港币</v>
      </c>
      <c r="Z550" s="18" t="str">
        <f>IF(R550="","",VLOOKUP(R550,CUSTOMS!$E$3:$N$1811,9,FALSE))</f>
        <v>中国</v>
      </c>
      <c r="AA550" s="18" t="str">
        <f>IF(R550="","",VLOOKUP(R550,CUSTOMS!$E$3:$N$1811,10,FALSE))</f>
        <v>美国</v>
      </c>
      <c r="AB550" s="32">
        <f>IF(R550="","",VLOOKUP(G550,WMS!$E$3:$T$1741,15,FALSE))</f>
        <v>0.035</v>
      </c>
      <c r="AC550" s="32">
        <f t="shared" si="97"/>
        <v>0.7</v>
      </c>
      <c r="AD550" s="32" t="str">
        <f>IF(S550="","",VLOOKUP(S550,海关监管条件!$A$1:$B$3000,2,FALSE))</f>
        <v>无</v>
      </c>
    </row>
    <row r="551" spans="1:30">
      <c r="A551" s="2">
        <v>43732</v>
      </c>
      <c r="B551" s="2">
        <v>43734</v>
      </c>
      <c r="C551" s="2" t="s">
        <v>5063</v>
      </c>
      <c r="D551" s="3" t="s">
        <v>1570</v>
      </c>
      <c r="E551" s="3" t="s">
        <v>4119</v>
      </c>
      <c r="F551" s="3" t="s">
        <v>4123</v>
      </c>
      <c r="G551" s="17" t="str">
        <f t="shared" si="91"/>
        <v>KG-ARI-1906-00169-03846/42744665</v>
      </c>
      <c r="H551" s="18">
        <f>IF(G551="","",VLOOKUP(G551,WMS!$E$3:$Q$1741,7,FALSE))</f>
        <v>10</v>
      </c>
      <c r="I551" s="18">
        <f>IF(G551="","",VLOOKUP(G551,WMS!$E$3:$Q$1741,8,FALSE))</f>
        <v>1.45</v>
      </c>
      <c r="J551" s="18">
        <f>IF(G551="","",VLOOKUP(G551,WMS!$E$3:$Q$1741,13,FALSE))</f>
        <v>0.007</v>
      </c>
      <c r="K551" s="25" t="b">
        <f t="shared" si="92"/>
        <v>1</v>
      </c>
      <c r="L551" s="7">
        <v>1</v>
      </c>
      <c r="M551" s="26">
        <f>IF(G551="","",VLOOKUP(G551,WMS!$E$3:$U$1741,7,0)*L551)</f>
        <v>10</v>
      </c>
      <c r="N551" s="27" t="str">
        <f>IF(G551="","",VLOOKUP(G551,WMS!$E$3:$U$1741,17,0))</f>
        <v>B75</v>
      </c>
      <c r="O551" s="28">
        <f t="shared" si="93"/>
        <v>1.45</v>
      </c>
      <c r="P551" s="28">
        <f t="shared" si="94"/>
        <v>0.007</v>
      </c>
      <c r="Q551" s="25" t="str">
        <f>IF(G551="","",VLOOKUP(G551,WMS!$E$3:$G$1741,2,FALSE))</f>
        <v>KAS19090311</v>
      </c>
      <c r="R551" s="25" t="str">
        <f>IF(G551="","",VLOOKUP(G551,WMS!$E$3:$G$1741,3,FALSE))</f>
        <v>KAS1909031103</v>
      </c>
      <c r="S551" s="17" t="str">
        <f>IF(R551="","",VLOOKUP(R551,CUSTOMS!$E$3:$N$1811,2,FALSE))</f>
        <v>3926100000</v>
      </c>
      <c r="T551" s="17" t="str">
        <f>IF(R551="","",VLOOKUP(R551,CUSTOMS!$E$3:$N$1811,3,FALSE))</f>
        <v>资料册</v>
      </c>
      <c r="U551" s="18">
        <f t="shared" si="95"/>
        <v>10</v>
      </c>
      <c r="V551" s="18" t="str">
        <f>IF(R551="","",VLOOKUP(R551,CUSTOMS!$E$3:$N$1811,5,FALSE))</f>
        <v>个</v>
      </c>
      <c r="W551" s="32">
        <f>IF(R551="","",VLOOKUP(R551,CUSTOMS!$E$3:$N$1811,6,FALSE))</f>
        <v>0.74</v>
      </c>
      <c r="X551" s="32">
        <f t="shared" si="96"/>
        <v>7.4</v>
      </c>
      <c r="Y551" s="18" t="str">
        <f>IF(R551="","",VLOOKUP(R551,CUSTOMS!$E$3:$N$1811,8,FALSE))</f>
        <v>美元</v>
      </c>
      <c r="Z551" s="18" t="str">
        <f>IF(R551="","",VLOOKUP(R551,CUSTOMS!$E$3:$N$1811,9,FALSE))</f>
        <v>中国</v>
      </c>
      <c r="AA551" s="18" t="str">
        <f>IF(R551="","",VLOOKUP(R551,CUSTOMS!$E$3:$N$1811,10,FALSE))</f>
        <v>美国</v>
      </c>
      <c r="AB551" s="32">
        <f>IF(R551="","",VLOOKUP(G551,WMS!$E$3:$T$1741,15,FALSE))</f>
        <v>0.139</v>
      </c>
      <c r="AC551" s="32">
        <f t="shared" si="97"/>
        <v>1.39</v>
      </c>
      <c r="AD551" s="32" t="str">
        <f>IF(S551="","",VLOOKUP(S551,海关监管条件!$A$1:$B$3000,2,FALSE))</f>
        <v>无</v>
      </c>
    </row>
    <row r="552" spans="1:30">
      <c r="A552" s="2">
        <v>43732</v>
      </c>
      <c r="B552" s="2">
        <v>43734</v>
      </c>
      <c r="C552" s="2" t="s">
        <v>5063</v>
      </c>
      <c r="D552" s="3" t="s">
        <v>1570</v>
      </c>
      <c r="E552" s="3" t="s">
        <v>4119</v>
      </c>
      <c r="F552" s="3" t="s">
        <v>4131</v>
      </c>
      <c r="G552" s="17" t="str">
        <f t="shared" si="91"/>
        <v>KG-ARI-1906-00169-03846/42744672</v>
      </c>
      <c r="H552" s="18">
        <f>IF(G552="","",VLOOKUP(G552,WMS!$E$3:$Q$1741,7,FALSE))</f>
        <v>10</v>
      </c>
      <c r="I552" s="18">
        <f>IF(G552="","",VLOOKUP(G552,WMS!$E$3:$Q$1741,8,FALSE))</f>
        <v>1.35</v>
      </c>
      <c r="J552" s="18">
        <f>IF(G552="","",VLOOKUP(G552,WMS!$E$3:$Q$1741,13,FALSE))</f>
        <v>0.007</v>
      </c>
      <c r="K552" s="25" t="b">
        <f t="shared" si="92"/>
        <v>1</v>
      </c>
      <c r="L552" s="7">
        <v>1</v>
      </c>
      <c r="M552" s="26">
        <f>IF(G552="","",VLOOKUP(G552,WMS!$E$3:$U$1741,7,0)*L552)</f>
        <v>10</v>
      </c>
      <c r="N552" s="27" t="str">
        <f>IF(G552="","",VLOOKUP(G552,WMS!$E$3:$U$1741,17,0))</f>
        <v>A06-103</v>
      </c>
      <c r="O552" s="28">
        <f t="shared" si="93"/>
        <v>1.35</v>
      </c>
      <c r="P552" s="28">
        <f t="shared" si="94"/>
        <v>0.007</v>
      </c>
      <c r="Q552" s="25" t="str">
        <f>IF(G552="","",VLOOKUP(G552,WMS!$E$3:$G$1741,2,FALSE))</f>
        <v>KAS19090311</v>
      </c>
      <c r="R552" s="25" t="str">
        <f>IF(G552="","",VLOOKUP(G552,WMS!$E$3:$G$1741,3,FALSE))</f>
        <v>KAS1909031112</v>
      </c>
      <c r="S552" s="17" t="str">
        <f>IF(R552="","",VLOOKUP(R552,CUSTOMS!$E$3:$N$1811,2,FALSE))</f>
        <v>3926100000</v>
      </c>
      <c r="T552" s="17" t="str">
        <f>IF(R552="","",VLOOKUP(R552,CUSTOMS!$E$3:$N$1811,3,FALSE))</f>
        <v>资料册</v>
      </c>
      <c r="U552" s="18">
        <f t="shared" si="95"/>
        <v>10</v>
      </c>
      <c r="V552" s="18" t="str">
        <f>IF(R552="","",VLOOKUP(R552,CUSTOMS!$E$3:$N$1811,5,FALSE))</f>
        <v>个</v>
      </c>
      <c r="W552" s="32">
        <f>IF(R552="","",VLOOKUP(R552,CUSTOMS!$E$3:$N$1811,6,FALSE))</f>
        <v>0.72</v>
      </c>
      <c r="X552" s="32">
        <f t="shared" si="96"/>
        <v>7.2</v>
      </c>
      <c r="Y552" s="18" t="str">
        <f>IF(R552="","",VLOOKUP(R552,CUSTOMS!$E$3:$N$1811,8,FALSE))</f>
        <v>美元</v>
      </c>
      <c r="Z552" s="18" t="str">
        <f>IF(R552="","",VLOOKUP(R552,CUSTOMS!$E$3:$N$1811,9,FALSE))</f>
        <v>中国</v>
      </c>
      <c r="AA552" s="18" t="str">
        <f>IF(R552="","",VLOOKUP(R552,CUSTOMS!$E$3:$N$1811,10,FALSE))</f>
        <v>美国</v>
      </c>
      <c r="AB552" s="32">
        <f>IF(R552="","",VLOOKUP(G552,WMS!$E$3:$T$1741,15,FALSE))</f>
        <v>0.129</v>
      </c>
      <c r="AC552" s="32">
        <f t="shared" si="97"/>
        <v>1.29</v>
      </c>
      <c r="AD552" s="32" t="str">
        <f>IF(S552="","",VLOOKUP(S552,海关监管条件!$A$1:$B$3000,2,FALSE))</f>
        <v>无</v>
      </c>
    </row>
    <row r="553" spans="1:30">
      <c r="A553" s="2">
        <v>43732</v>
      </c>
      <c r="B553" s="2">
        <v>43734</v>
      </c>
      <c r="C553" s="2" t="s">
        <v>5063</v>
      </c>
      <c r="D553" s="3" t="s">
        <v>1570</v>
      </c>
      <c r="E553" s="3" t="s">
        <v>4119</v>
      </c>
      <c r="F553" s="3" t="s">
        <v>4127</v>
      </c>
      <c r="G553" s="17" t="str">
        <f t="shared" si="91"/>
        <v>KG-ARI-1906-00169-03846/42744689</v>
      </c>
      <c r="H553" s="18">
        <f>IF(G553="","",VLOOKUP(G553,WMS!$E$3:$Q$1741,7,FALSE))</f>
        <v>10</v>
      </c>
      <c r="I553" s="18">
        <f>IF(G553="","",VLOOKUP(G553,WMS!$E$3:$Q$1741,8,FALSE))</f>
        <v>1.35</v>
      </c>
      <c r="J553" s="18">
        <f>IF(G553="","",VLOOKUP(G553,WMS!$E$3:$Q$1741,13,FALSE))</f>
        <v>0.007</v>
      </c>
      <c r="K553" s="25" t="b">
        <f t="shared" si="92"/>
        <v>1</v>
      </c>
      <c r="L553" s="7">
        <v>2</v>
      </c>
      <c r="M553" s="26">
        <f>IF(G553="","",VLOOKUP(G553,WMS!$E$3:$U$1741,7,0)*L553)</f>
        <v>20</v>
      </c>
      <c r="N553" s="27" t="str">
        <f>IF(G553="","",VLOOKUP(G553,WMS!$E$3:$U$1741,17,0))</f>
        <v>A06-103</v>
      </c>
      <c r="O553" s="28">
        <f t="shared" si="93"/>
        <v>2.7</v>
      </c>
      <c r="P553" s="28">
        <f t="shared" si="94"/>
        <v>0.014</v>
      </c>
      <c r="Q553" s="25" t="str">
        <f>IF(G553="","",VLOOKUP(G553,WMS!$E$3:$G$1741,2,FALSE))</f>
        <v>KAS19090311</v>
      </c>
      <c r="R553" s="25" t="str">
        <f>IF(G553="","",VLOOKUP(G553,WMS!$E$3:$G$1741,3,FALSE))</f>
        <v>KAS1909031108</v>
      </c>
      <c r="S553" s="17" t="str">
        <f>IF(R553="","",VLOOKUP(R553,CUSTOMS!$E$3:$N$1811,2,FALSE))</f>
        <v>3926100000</v>
      </c>
      <c r="T553" s="17" t="str">
        <f>IF(R553="","",VLOOKUP(R553,CUSTOMS!$E$3:$N$1811,3,FALSE))</f>
        <v>资料册</v>
      </c>
      <c r="U553" s="18">
        <f t="shared" si="95"/>
        <v>20</v>
      </c>
      <c r="V553" s="18" t="str">
        <f>IF(R553="","",VLOOKUP(R553,CUSTOMS!$E$3:$N$1811,5,FALSE))</f>
        <v>个</v>
      </c>
      <c r="W553" s="32">
        <f>IF(R553="","",VLOOKUP(R553,CUSTOMS!$E$3:$N$1811,6,FALSE))</f>
        <v>0.72</v>
      </c>
      <c r="X553" s="32">
        <f t="shared" si="96"/>
        <v>14.4</v>
      </c>
      <c r="Y553" s="18" t="str">
        <f>IF(R553="","",VLOOKUP(R553,CUSTOMS!$E$3:$N$1811,8,FALSE))</f>
        <v>美元</v>
      </c>
      <c r="Z553" s="18" t="str">
        <f>IF(R553="","",VLOOKUP(R553,CUSTOMS!$E$3:$N$1811,9,FALSE))</f>
        <v>中国</v>
      </c>
      <c r="AA553" s="18" t="str">
        <f>IF(R553="","",VLOOKUP(R553,CUSTOMS!$E$3:$N$1811,10,FALSE))</f>
        <v>美国</v>
      </c>
      <c r="AB553" s="32">
        <f>IF(R553="","",VLOOKUP(G553,WMS!$E$3:$T$1741,15,FALSE))</f>
        <v>0.129</v>
      </c>
      <c r="AC553" s="32">
        <f t="shared" si="97"/>
        <v>2.58</v>
      </c>
      <c r="AD553" s="32" t="str">
        <f>IF(S553="","",VLOOKUP(S553,海关监管条件!$A$1:$B$3000,2,FALSE))</f>
        <v>无</v>
      </c>
    </row>
    <row r="554" spans="1:30">
      <c r="A554" s="2">
        <v>43732</v>
      </c>
      <c r="B554" s="2">
        <v>43734</v>
      </c>
      <c r="C554" s="2" t="s">
        <v>5063</v>
      </c>
      <c r="D554" s="3" t="s">
        <v>1570</v>
      </c>
      <c r="E554" s="3" t="s">
        <v>4119</v>
      </c>
      <c r="F554" s="3" t="s">
        <v>4126</v>
      </c>
      <c r="G554" s="17" t="str">
        <f t="shared" si="91"/>
        <v>KG-ARI-1906-00169-03846/42744719</v>
      </c>
      <c r="H554" s="18">
        <f>IF(G554="","",VLOOKUP(G554,WMS!$E$3:$Q$1741,7,FALSE))</f>
        <v>10</v>
      </c>
      <c r="I554" s="18">
        <f>IF(G554="","",VLOOKUP(G554,WMS!$E$3:$Q$1741,8,FALSE))</f>
        <v>1.3</v>
      </c>
      <c r="J554" s="18">
        <f>IF(G554="","",VLOOKUP(G554,WMS!$E$3:$Q$1741,13,FALSE))</f>
        <v>0.008</v>
      </c>
      <c r="K554" s="25" t="b">
        <f t="shared" si="92"/>
        <v>1</v>
      </c>
      <c r="L554" s="7">
        <v>1</v>
      </c>
      <c r="M554" s="26">
        <f>IF(G554="","",VLOOKUP(G554,WMS!$E$3:$U$1741,7,0)*L554)</f>
        <v>10</v>
      </c>
      <c r="N554" s="27" t="str">
        <f>IF(G554="","",VLOOKUP(G554,WMS!$E$3:$U$1741,17,0))</f>
        <v>B75</v>
      </c>
      <c r="O554" s="28">
        <f t="shared" si="93"/>
        <v>1.3</v>
      </c>
      <c r="P554" s="28">
        <f t="shared" si="94"/>
        <v>0.008</v>
      </c>
      <c r="Q554" s="25" t="str">
        <f>IF(G554="","",VLOOKUP(G554,WMS!$E$3:$G$1741,2,FALSE))</f>
        <v>KAS19090311</v>
      </c>
      <c r="R554" s="25" t="str">
        <f>IF(G554="","",VLOOKUP(G554,WMS!$E$3:$G$1741,3,FALSE))</f>
        <v>KAS1909031107</v>
      </c>
      <c r="S554" s="17" t="str">
        <f>IF(R554="","",VLOOKUP(R554,CUSTOMS!$E$3:$N$1811,2,FALSE))</f>
        <v>3926100000</v>
      </c>
      <c r="T554" s="17" t="str">
        <f>IF(R554="","",VLOOKUP(R554,CUSTOMS!$E$3:$N$1811,3,FALSE))</f>
        <v>资料册</v>
      </c>
      <c r="U554" s="18">
        <f t="shared" si="95"/>
        <v>10</v>
      </c>
      <c r="V554" s="18" t="str">
        <f>IF(R554="","",VLOOKUP(R554,CUSTOMS!$E$3:$N$1811,5,FALSE))</f>
        <v>个</v>
      </c>
      <c r="W554" s="32">
        <f>IF(R554="","",VLOOKUP(R554,CUSTOMS!$E$3:$N$1811,6,FALSE))</f>
        <v>0.64</v>
      </c>
      <c r="X554" s="32">
        <f t="shared" si="96"/>
        <v>6.4</v>
      </c>
      <c r="Y554" s="18" t="str">
        <f>IF(R554="","",VLOOKUP(R554,CUSTOMS!$E$3:$N$1811,8,FALSE))</f>
        <v>美元</v>
      </c>
      <c r="Z554" s="18" t="str">
        <f>IF(R554="","",VLOOKUP(R554,CUSTOMS!$E$3:$N$1811,9,FALSE))</f>
        <v>中国</v>
      </c>
      <c r="AA554" s="18" t="str">
        <f>IF(R554="","",VLOOKUP(R554,CUSTOMS!$E$3:$N$1811,10,FALSE))</f>
        <v>美国</v>
      </c>
      <c r="AB554" s="32">
        <f>IF(R554="","",VLOOKUP(G554,WMS!$E$3:$T$1741,15,FALSE))</f>
        <v>0.105</v>
      </c>
      <c r="AC554" s="32">
        <f t="shared" si="97"/>
        <v>1.05</v>
      </c>
      <c r="AD554" s="32" t="str">
        <f>IF(S554="","",VLOOKUP(S554,海关监管条件!$A$1:$B$3000,2,FALSE))</f>
        <v>无</v>
      </c>
    </row>
    <row r="555" spans="1:30">
      <c r="A555" s="2">
        <v>43732</v>
      </c>
      <c r="B555" s="2">
        <v>43734</v>
      </c>
      <c r="C555" s="2" t="s">
        <v>5063</v>
      </c>
      <c r="D555" s="3" t="s">
        <v>1570</v>
      </c>
      <c r="E555" s="3" t="s">
        <v>4119</v>
      </c>
      <c r="F555" s="3" t="s">
        <v>4122</v>
      </c>
      <c r="G555" s="17" t="str">
        <f t="shared" si="91"/>
        <v>KG-ARI-1906-00169-03846/42744726</v>
      </c>
      <c r="H555" s="18">
        <f>IF(G555="","",VLOOKUP(G555,WMS!$E$3:$Q$1741,7,FALSE))</f>
        <v>10</v>
      </c>
      <c r="I555" s="18">
        <f>IF(G555="","",VLOOKUP(G555,WMS!$E$3:$Q$1741,8,FALSE))</f>
        <v>1.95</v>
      </c>
      <c r="J555" s="18">
        <f>IF(G555="","",VLOOKUP(G555,WMS!$E$3:$Q$1741,13,FALSE))</f>
        <v>0.008</v>
      </c>
      <c r="K555" s="25" t="b">
        <f t="shared" si="92"/>
        <v>1</v>
      </c>
      <c r="L555" s="7">
        <v>1</v>
      </c>
      <c r="M555" s="26">
        <f>IF(G555="","",VLOOKUP(G555,WMS!$E$3:$U$1741,7,0)*L555)</f>
        <v>10</v>
      </c>
      <c r="N555" s="27" t="str">
        <f>IF(G555="","",VLOOKUP(G555,WMS!$E$3:$U$1741,17,0))</f>
        <v>B75</v>
      </c>
      <c r="O555" s="28">
        <f t="shared" si="93"/>
        <v>1.95</v>
      </c>
      <c r="P555" s="28">
        <f t="shared" si="94"/>
        <v>0.008</v>
      </c>
      <c r="Q555" s="25" t="str">
        <f>IF(G555="","",VLOOKUP(G555,WMS!$E$3:$G$1741,2,FALSE))</f>
        <v>KAS19090311</v>
      </c>
      <c r="R555" s="25" t="str">
        <f>IF(G555="","",VLOOKUP(G555,WMS!$E$3:$G$1741,3,FALSE))</f>
        <v>KAS1909031102</v>
      </c>
      <c r="S555" s="17" t="str">
        <f>IF(R555="","",VLOOKUP(R555,CUSTOMS!$E$3:$N$1811,2,FALSE))</f>
        <v>3926100000</v>
      </c>
      <c r="T555" s="17" t="str">
        <f>IF(R555="","",VLOOKUP(R555,CUSTOMS!$E$3:$N$1811,3,FALSE))</f>
        <v>资料册</v>
      </c>
      <c r="U555" s="18">
        <f t="shared" si="95"/>
        <v>10</v>
      </c>
      <c r="V555" s="18" t="str">
        <f>IF(R555="","",VLOOKUP(R555,CUSTOMS!$E$3:$N$1811,5,FALSE))</f>
        <v>个</v>
      </c>
      <c r="W555" s="32">
        <f>IF(R555="","",VLOOKUP(R555,CUSTOMS!$E$3:$N$1811,6,FALSE))</f>
        <v>0.96</v>
      </c>
      <c r="X555" s="32">
        <f t="shared" si="96"/>
        <v>9.6</v>
      </c>
      <c r="Y555" s="18" t="str">
        <f>IF(R555="","",VLOOKUP(R555,CUSTOMS!$E$3:$N$1811,8,FALSE))</f>
        <v>美元</v>
      </c>
      <c r="Z555" s="18" t="str">
        <f>IF(R555="","",VLOOKUP(R555,CUSTOMS!$E$3:$N$1811,9,FALSE))</f>
        <v>中国</v>
      </c>
      <c r="AA555" s="18" t="str">
        <f>IF(R555="","",VLOOKUP(R555,CUSTOMS!$E$3:$N$1811,10,FALSE))</f>
        <v>美国</v>
      </c>
      <c r="AB555" s="32">
        <f>IF(R555="","",VLOOKUP(G555,WMS!$E$3:$T$1741,15,FALSE))</f>
        <v>0.18</v>
      </c>
      <c r="AC555" s="32">
        <f t="shared" si="97"/>
        <v>1.8</v>
      </c>
      <c r="AD555" s="32" t="str">
        <f>IF(S555="","",VLOOKUP(S555,海关监管条件!$A$1:$B$3000,2,FALSE))</f>
        <v>无</v>
      </c>
    </row>
    <row r="556" spans="1:30">
      <c r="A556" s="2">
        <v>43732</v>
      </c>
      <c r="B556" s="2">
        <v>43734</v>
      </c>
      <c r="C556" s="2" t="s">
        <v>5063</v>
      </c>
      <c r="D556" s="3" t="s">
        <v>1570</v>
      </c>
      <c r="E556" s="3" t="s">
        <v>4119</v>
      </c>
      <c r="F556" s="3" t="s">
        <v>4120</v>
      </c>
      <c r="G556" s="17" t="str">
        <f t="shared" ref="G556:G571" si="98">IF(F556="","",E556&amp;"/"&amp;F556)</f>
        <v>KG-ARI-1906-00169-03846/42744818</v>
      </c>
      <c r="H556" s="18">
        <f>IF(G556="","",VLOOKUP(G556,WMS!$E$3:$Q$1741,7,FALSE))</f>
        <v>10</v>
      </c>
      <c r="I556" s="18">
        <f>IF(G556="","",VLOOKUP(G556,WMS!$E$3:$Q$1741,8,FALSE))</f>
        <v>1.15</v>
      </c>
      <c r="J556" s="18">
        <f>IF(G556="","",VLOOKUP(G556,WMS!$E$3:$Q$1741,13,FALSE))</f>
        <v>0.013</v>
      </c>
      <c r="K556" s="25" t="b">
        <f t="shared" ref="K556:K571" si="99">IF(M556="","",EXACT(H556,M556/L556))</f>
        <v>1</v>
      </c>
      <c r="L556" s="7">
        <v>1</v>
      </c>
      <c r="M556" s="26">
        <f>IF(G556="","",VLOOKUP(G556,WMS!$E$3:$U$1741,7,0)*L556)</f>
        <v>10</v>
      </c>
      <c r="N556" s="27" t="str">
        <f>IF(G556="","",VLOOKUP(G556,WMS!$E$3:$U$1741,17,0))</f>
        <v>A11-203</v>
      </c>
      <c r="O556" s="28">
        <f t="shared" ref="O556:O571" si="100">IF(L556="","",I556*L556)</f>
        <v>1.15</v>
      </c>
      <c r="P556" s="28">
        <f t="shared" ref="P556:P571" si="101">IF(L556="","",J556*L556)</f>
        <v>0.013</v>
      </c>
      <c r="Q556" s="25" t="str">
        <f>IF(G556="","",VLOOKUP(G556,WMS!$E$3:$G$1741,2,FALSE))</f>
        <v>KAS19090311</v>
      </c>
      <c r="R556" s="25" t="str">
        <f>IF(G556="","",VLOOKUP(G556,WMS!$E$3:$G$1741,3,FALSE))</f>
        <v>KAS1909031101</v>
      </c>
      <c r="S556" s="17" t="str">
        <f>IF(R556="","",VLOOKUP(R556,CUSTOMS!$E$3:$N$1811,2,FALSE))</f>
        <v>3926100000</v>
      </c>
      <c r="T556" s="17" t="str">
        <f>IF(R556="","",VLOOKUP(R556,CUSTOMS!$E$3:$N$1811,3,FALSE))</f>
        <v>文件袋</v>
      </c>
      <c r="U556" s="18">
        <f t="shared" ref="U556:U571" si="102">IF(V556="","",IF(V556="千克",M556*AB556,M556))</f>
        <v>10</v>
      </c>
      <c r="V556" s="18" t="str">
        <f>IF(R556="","",VLOOKUP(R556,CUSTOMS!$E$3:$N$1811,5,FALSE))</f>
        <v>套</v>
      </c>
      <c r="W556" s="32">
        <f>IF(R556="","",VLOOKUP(R556,CUSTOMS!$E$3:$N$1811,6,FALSE))</f>
        <v>0.74</v>
      </c>
      <c r="X556" s="32">
        <f t="shared" ref="X556:X571" si="103">IF(W556="","",U556*W556)</f>
        <v>7.4</v>
      </c>
      <c r="Y556" s="18" t="str">
        <f>IF(R556="","",VLOOKUP(R556,CUSTOMS!$E$3:$N$1811,8,FALSE))</f>
        <v>美元</v>
      </c>
      <c r="Z556" s="18" t="str">
        <f>IF(R556="","",VLOOKUP(R556,CUSTOMS!$E$3:$N$1811,9,FALSE))</f>
        <v>中国</v>
      </c>
      <c r="AA556" s="18" t="str">
        <f>IF(R556="","",VLOOKUP(R556,CUSTOMS!$E$3:$N$1811,10,FALSE))</f>
        <v>美国</v>
      </c>
      <c r="AB556" s="32">
        <f>IF(R556="","",VLOOKUP(G556,WMS!$E$3:$T$1741,15,FALSE))</f>
        <v>0.087</v>
      </c>
      <c r="AC556" s="32">
        <f t="shared" ref="AC556:AC571" si="104">IF(AB556="","",M556*AB556)</f>
        <v>0.87</v>
      </c>
      <c r="AD556" s="32" t="str">
        <f>IF(S556="","",VLOOKUP(S556,海关监管条件!$A$1:$B$3000,2,FALSE))</f>
        <v>无</v>
      </c>
    </row>
    <row r="557" spans="1:30">
      <c r="A557" s="2">
        <v>43732</v>
      </c>
      <c r="B557" s="2">
        <v>43734</v>
      </c>
      <c r="C557" s="2" t="s">
        <v>5063</v>
      </c>
      <c r="D557" s="3" t="s">
        <v>1570</v>
      </c>
      <c r="E557" s="3" t="s">
        <v>4119</v>
      </c>
      <c r="F557" s="3" t="s">
        <v>4124</v>
      </c>
      <c r="G557" s="17" t="str">
        <f t="shared" si="98"/>
        <v>KG-ARI-1906-00169-03846/42744832</v>
      </c>
      <c r="H557" s="18">
        <f>IF(G557="","",VLOOKUP(G557,WMS!$E$3:$Q$1741,7,FALSE))</f>
        <v>10</v>
      </c>
      <c r="I557" s="18">
        <f>IF(G557="","",VLOOKUP(G557,WMS!$E$3:$Q$1741,8,FALSE))</f>
        <v>1.15</v>
      </c>
      <c r="J557" s="18">
        <f>IF(G557="","",VLOOKUP(G557,WMS!$E$3:$Q$1741,13,FALSE))</f>
        <v>0.013</v>
      </c>
      <c r="K557" s="25" t="b">
        <f t="shared" si="99"/>
        <v>1</v>
      </c>
      <c r="L557" s="7">
        <v>1</v>
      </c>
      <c r="M557" s="26">
        <f>IF(G557="","",VLOOKUP(G557,WMS!$E$3:$U$1741,7,0)*L557)</f>
        <v>10</v>
      </c>
      <c r="N557" s="27" t="str">
        <f>IF(G557="","",VLOOKUP(G557,WMS!$E$3:$U$1741,17,0))</f>
        <v>B75</v>
      </c>
      <c r="O557" s="28">
        <f t="shared" si="100"/>
        <v>1.15</v>
      </c>
      <c r="P557" s="28">
        <f t="shared" si="101"/>
        <v>0.013</v>
      </c>
      <c r="Q557" s="25" t="str">
        <f>IF(G557="","",VLOOKUP(G557,WMS!$E$3:$G$1741,2,FALSE))</f>
        <v>KAS19090311</v>
      </c>
      <c r="R557" s="25" t="str">
        <f>IF(G557="","",VLOOKUP(G557,WMS!$E$3:$G$1741,3,FALSE))</f>
        <v>KAS1909031104</v>
      </c>
      <c r="S557" s="17" t="str">
        <f>IF(R557="","",VLOOKUP(R557,CUSTOMS!$E$3:$N$1811,2,FALSE))</f>
        <v>3926100000</v>
      </c>
      <c r="T557" s="17" t="str">
        <f>IF(R557="","",VLOOKUP(R557,CUSTOMS!$E$3:$N$1811,3,FALSE))</f>
        <v>文件袋</v>
      </c>
      <c r="U557" s="18">
        <f t="shared" si="102"/>
        <v>10</v>
      </c>
      <c r="V557" s="18" t="str">
        <f>IF(R557="","",VLOOKUP(R557,CUSTOMS!$E$3:$N$1811,5,FALSE))</f>
        <v>套</v>
      </c>
      <c r="W557" s="32">
        <f>IF(R557="","",VLOOKUP(R557,CUSTOMS!$E$3:$N$1811,6,FALSE))</f>
        <v>0.74</v>
      </c>
      <c r="X557" s="32">
        <f t="shared" si="103"/>
        <v>7.4</v>
      </c>
      <c r="Y557" s="18" t="str">
        <f>IF(R557="","",VLOOKUP(R557,CUSTOMS!$E$3:$N$1811,8,FALSE))</f>
        <v>美元</v>
      </c>
      <c r="Z557" s="18" t="str">
        <f>IF(R557="","",VLOOKUP(R557,CUSTOMS!$E$3:$N$1811,9,FALSE))</f>
        <v>中国</v>
      </c>
      <c r="AA557" s="18" t="str">
        <f>IF(R557="","",VLOOKUP(R557,CUSTOMS!$E$3:$N$1811,10,FALSE))</f>
        <v>美国</v>
      </c>
      <c r="AB557" s="32">
        <f>IF(R557="","",VLOOKUP(G557,WMS!$E$3:$T$1741,15,FALSE))</f>
        <v>0.087</v>
      </c>
      <c r="AC557" s="32">
        <f t="shared" si="104"/>
        <v>0.87</v>
      </c>
      <c r="AD557" s="32" t="str">
        <f>IF(S557="","",VLOOKUP(S557,海关监管条件!$A$1:$B$3000,2,FALSE))</f>
        <v>无</v>
      </c>
    </row>
    <row r="558" spans="1:30">
      <c r="A558" s="2">
        <v>43732</v>
      </c>
      <c r="B558" s="2">
        <v>43734</v>
      </c>
      <c r="C558" s="2" t="s">
        <v>5063</v>
      </c>
      <c r="D558" s="3" t="s">
        <v>1570</v>
      </c>
      <c r="E558" s="3" t="s">
        <v>4119</v>
      </c>
      <c r="F558" s="3" t="s">
        <v>4125</v>
      </c>
      <c r="G558" s="17" t="str">
        <f t="shared" si="98"/>
        <v>KG-ARI-1906-00169-03846/42744849</v>
      </c>
      <c r="H558" s="18">
        <f>IF(G558="","",VLOOKUP(G558,WMS!$E$3:$Q$1741,7,FALSE))</f>
        <v>10</v>
      </c>
      <c r="I558" s="18">
        <f>IF(G558="","",VLOOKUP(G558,WMS!$E$3:$Q$1741,8,FALSE))</f>
        <v>1.75</v>
      </c>
      <c r="J558" s="18">
        <f>IF(G558="","",VLOOKUP(G558,WMS!$E$3:$Q$1741,13,FALSE))</f>
        <v>0.01</v>
      </c>
      <c r="K558" s="25" t="b">
        <f t="shared" si="99"/>
        <v>1</v>
      </c>
      <c r="L558" s="7">
        <v>1</v>
      </c>
      <c r="M558" s="26">
        <f>IF(G558="","",VLOOKUP(G558,WMS!$E$3:$U$1741,7,0)*L558)</f>
        <v>10</v>
      </c>
      <c r="N558" s="27" t="str">
        <f>IF(G558="","",VLOOKUP(G558,WMS!$E$3:$U$1741,17,0))</f>
        <v>B75</v>
      </c>
      <c r="O558" s="28">
        <f t="shared" si="100"/>
        <v>1.75</v>
      </c>
      <c r="P558" s="28">
        <f t="shared" si="101"/>
        <v>0.01</v>
      </c>
      <c r="Q558" s="25" t="str">
        <f>IF(G558="","",VLOOKUP(G558,WMS!$E$3:$G$1741,2,FALSE))</f>
        <v>KAS19090311</v>
      </c>
      <c r="R558" s="25" t="str">
        <f>IF(G558="","",VLOOKUP(G558,WMS!$E$3:$G$1741,3,FALSE))</f>
        <v>KAS1909031105</v>
      </c>
      <c r="S558" s="17" t="str">
        <f>IF(R558="","",VLOOKUP(R558,CUSTOMS!$E$3:$N$1811,2,FALSE))</f>
        <v>3926100000</v>
      </c>
      <c r="T558" s="17" t="str">
        <f>IF(R558="","",VLOOKUP(R558,CUSTOMS!$E$3:$N$1811,3,FALSE))</f>
        <v>文件包</v>
      </c>
      <c r="U558" s="18">
        <f t="shared" si="102"/>
        <v>10</v>
      </c>
      <c r="V558" s="18" t="str">
        <f>IF(R558="","",VLOOKUP(R558,CUSTOMS!$E$3:$N$1811,5,FALSE))</f>
        <v>套</v>
      </c>
      <c r="W558" s="32">
        <f>IF(R558="","",VLOOKUP(R558,CUSTOMS!$E$3:$N$1811,6,FALSE))</f>
        <v>1.17</v>
      </c>
      <c r="X558" s="32">
        <f t="shared" si="103"/>
        <v>11.7</v>
      </c>
      <c r="Y558" s="18" t="str">
        <f>IF(R558="","",VLOOKUP(R558,CUSTOMS!$E$3:$N$1811,8,FALSE))</f>
        <v>美元</v>
      </c>
      <c r="Z558" s="18" t="str">
        <f>IF(R558="","",VLOOKUP(R558,CUSTOMS!$E$3:$N$1811,9,FALSE))</f>
        <v>中国</v>
      </c>
      <c r="AA558" s="18" t="str">
        <f>IF(R558="","",VLOOKUP(R558,CUSTOMS!$E$3:$N$1811,10,FALSE))</f>
        <v>美国</v>
      </c>
      <c r="AB558" s="32">
        <f>IF(R558="","",VLOOKUP(G558,WMS!$E$3:$T$1741,15,FALSE))</f>
        <v>0.141</v>
      </c>
      <c r="AC558" s="32">
        <f t="shared" si="104"/>
        <v>1.41</v>
      </c>
      <c r="AD558" s="32" t="str">
        <f>IF(S558="","",VLOOKUP(S558,海关监管条件!$A$1:$B$3000,2,FALSE))</f>
        <v>无</v>
      </c>
    </row>
    <row r="559" spans="1:30">
      <c r="A559" s="2">
        <v>43732</v>
      </c>
      <c r="B559" s="2">
        <v>43734</v>
      </c>
      <c r="C559" s="2" t="s">
        <v>5063</v>
      </c>
      <c r="D559" s="3" t="s">
        <v>1570</v>
      </c>
      <c r="E559" s="3" t="s">
        <v>4119</v>
      </c>
      <c r="F559" s="3" t="s">
        <v>4130</v>
      </c>
      <c r="G559" s="17" t="str">
        <f t="shared" si="98"/>
        <v>KG-ARI-1906-00169-03846/42744887</v>
      </c>
      <c r="H559" s="18">
        <f>IF(G559="","",VLOOKUP(G559,WMS!$E$3:$Q$1741,7,FALSE))</f>
        <v>10</v>
      </c>
      <c r="I559" s="18">
        <f>IF(G559="","",VLOOKUP(G559,WMS!$E$3:$Q$1741,8,FALSE))</f>
        <v>1.75</v>
      </c>
      <c r="J559" s="18">
        <f>IF(G559="","",VLOOKUP(G559,WMS!$E$3:$Q$1741,13,FALSE))</f>
        <v>0.01</v>
      </c>
      <c r="K559" s="25" t="b">
        <f t="shared" si="99"/>
        <v>1</v>
      </c>
      <c r="L559" s="7">
        <v>1</v>
      </c>
      <c r="M559" s="26">
        <f>IF(G559="","",VLOOKUP(G559,WMS!$E$3:$U$1741,7,0)*L559)</f>
        <v>10</v>
      </c>
      <c r="N559" s="27" t="str">
        <f>IF(G559="","",VLOOKUP(G559,WMS!$E$3:$U$1741,17,0))</f>
        <v>B75</v>
      </c>
      <c r="O559" s="28">
        <f t="shared" si="100"/>
        <v>1.75</v>
      </c>
      <c r="P559" s="28">
        <f t="shared" si="101"/>
        <v>0.01</v>
      </c>
      <c r="Q559" s="25" t="str">
        <f>IF(G559="","",VLOOKUP(G559,WMS!$E$3:$G$1741,2,FALSE))</f>
        <v>KAS19090311</v>
      </c>
      <c r="R559" s="25" t="str">
        <f>IF(G559="","",VLOOKUP(G559,WMS!$E$3:$G$1741,3,FALSE))</f>
        <v>KAS1909031111</v>
      </c>
      <c r="S559" s="17" t="str">
        <f>IF(R559="","",VLOOKUP(R559,CUSTOMS!$E$3:$N$1811,2,FALSE))</f>
        <v>3926100000</v>
      </c>
      <c r="T559" s="17" t="str">
        <f>IF(R559="","",VLOOKUP(R559,CUSTOMS!$E$3:$N$1811,3,FALSE))</f>
        <v>文件包</v>
      </c>
      <c r="U559" s="18">
        <f t="shared" si="102"/>
        <v>10</v>
      </c>
      <c r="V559" s="18" t="str">
        <f>IF(R559="","",VLOOKUP(R559,CUSTOMS!$E$3:$N$1811,5,FALSE))</f>
        <v>套</v>
      </c>
      <c r="W559" s="32">
        <f>IF(R559="","",VLOOKUP(R559,CUSTOMS!$E$3:$N$1811,6,FALSE))</f>
        <v>1.17</v>
      </c>
      <c r="X559" s="32">
        <f t="shared" si="103"/>
        <v>11.7</v>
      </c>
      <c r="Y559" s="18" t="str">
        <f>IF(R559="","",VLOOKUP(R559,CUSTOMS!$E$3:$N$1811,8,FALSE))</f>
        <v>美元</v>
      </c>
      <c r="Z559" s="18" t="str">
        <f>IF(R559="","",VLOOKUP(R559,CUSTOMS!$E$3:$N$1811,9,FALSE))</f>
        <v>中国</v>
      </c>
      <c r="AA559" s="18" t="str">
        <f>IF(R559="","",VLOOKUP(R559,CUSTOMS!$E$3:$N$1811,10,FALSE))</f>
        <v>美国</v>
      </c>
      <c r="AB559" s="32">
        <f>IF(R559="","",VLOOKUP(G559,WMS!$E$3:$T$1741,15,FALSE))</f>
        <v>0.139</v>
      </c>
      <c r="AC559" s="32">
        <f t="shared" si="104"/>
        <v>1.39</v>
      </c>
      <c r="AD559" s="32" t="str">
        <f>IF(S559="","",VLOOKUP(S559,海关监管条件!$A$1:$B$3000,2,FALSE))</f>
        <v>无</v>
      </c>
    </row>
    <row r="560" spans="1:30">
      <c r="A560" s="2">
        <v>43732</v>
      </c>
      <c r="B560" s="2">
        <v>43734</v>
      </c>
      <c r="C560" s="2" t="s">
        <v>5063</v>
      </c>
      <c r="D560" s="3" t="s">
        <v>1594</v>
      </c>
      <c r="E560" s="3" t="s">
        <v>4138</v>
      </c>
      <c r="F560" s="3" t="s">
        <v>4139</v>
      </c>
      <c r="G560" s="17" t="str">
        <f t="shared" si="98"/>
        <v>KG-ARI-1906-00169-04081/42606000</v>
      </c>
      <c r="H560" s="18">
        <f>IF(G560="","",VLOOKUP(G560,WMS!$E$3:$Q$1741,7,FALSE))</f>
        <v>6</v>
      </c>
      <c r="I560" s="18">
        <f>IF(G560="","",VLOOKUP(G560,WMS!$E$3:$Q$1741,8,FALSE))</f>
        <v>3</v>
      </c>
      <c r="J560" s="18">
        <f>IF(G560="","",VLOOKUP(G560,WMS!$E$3:$Q$1741,13,FALSE))</f>
        <v>0.018</v>
      </c>
      <c r="K560" s="25" t="b">
        <f t="shared" si="99"/>
        <v>1</v>
      </c>
      <c r="L560" s="7">
        <v>6</v>
      </c>
      <c r="M560" s="26">
        <f>IF(G560="","",VLOOKUP(G560,WMS!$E$3:$U$1741,7,0)*L560)</f>
        <v>36</v>
      </c>
      <c r="N560" s="27" t="str">
        <f>IF(G560="","",VLOOKUP(G560,WMS!$E$3:$U$1741,17,0))</f>
        <v>A27-203</v>
      </c>
      <c r="O560" s="28">
        <f t="shared" si="100"/>
        <v>18</v>
      </c>
      <c r="P560" s="28">
        <f t="shared" si="101"/>
        <v>0.108</v>
      </c>
      <c r="Q560" s="25" t="str">
        <f>IF(G560="","",VLOOKUP(G560,WMS!$E$3:$G$1741,2,FALSE))</f>
        <v>KAS19091006</v>
      </c>
      <c r="R560" s="25" t="str">
        <f>IF(G560="","",VLOOKUP(G560,WMS!$E$3:$G$1741,3,FALSE))</f>
        <v>KAS1909100601</v>
      </c>
      <c r="S560" s="17" t="str">
        <f>IF(R560="","",VLOOKUP(R560,CUSTOMS!$E$3:$N$1811,2,FALSE))</f>
        <v>9503008900</v>
      </c>
      <c r="T560" s="17" t="str">
        <f>IF(R560="","",VLOOKUP(R560,CUSTOMS!$E$3:$N$1811,3,FALSE))</f>
        <v>鋅合金玩具車模</v>
      </c>
      <c r="U560" s="18">
        <f t="shared" si="102"/>
        <v>10.8</v>
      </c>
      <c r="V560" s="18" t="str">
        <f>IF(R560="","",VLOOKUP(R560,CUSTOMS!$E$3:$N$1811,5,FALSE))</f>
        <v>千克</v>
      </c>
      <c r="W560" s="32">
        <f>IF(R560="","",VLOOKUP(R560,CUSTOMS!$E$3:$N$1811,6,FALSE))</f>
        <v>5.5</v>
      </c>
      <c r="X560" s="32">
        <f t="shared" si="103"/>
        <v>59.4</v>
      </c>
      <c r="Y560" s="18" t="str">
        <f>IF(R560="","",VLOOKUP(R560,CUSTOMS!$E$3:$N$1811,8,FALSE))</f>
        <v>美元</v>
      </c>
      <c r="Z560" s="18" t="str">
        <f>IF(R560="","",VLOOKUP(R560,CUSTOMS!$E$3:$N$1811,9,FALSE))</f>
        <v>中国</v>
      </c>
      <c r="AA560" s="18" t="str">
        <f>IF(R560="","",VLOOKUP(R560,CUSTOMS!$E$3:$N$1811,10,FALSE))</f>
        <v>美国</v>
      </c>
      <c r="AB560" s="32">
        <f>IF(R560="","",VLOOKUP(G560,WMS!$E$3:$T$1741,15,FALSE))</f>
        <v>0.3</v>
      </c>
      <c r="AC560" s="32">
        <f t="shared" si="104"/>
        <v>10.8</v>
      </c>
      <c r="AD560" s="32" t="str">
        <f>IF(S560="","",VLOOKUP(S560,海关监管条件!$A$1:$B$3000,2,FALSE))</f>
        <v>A </v>
      </c>
    </row>
    <row r="561" spans="1:30">
      <c r="A561" s="2">
        <v>43732</v>
      </c>
      <c r="B561" s="2">
        <v>43734</v>
      </c>
      <c r="C561" s="2" t="s">
        <v>5063</v>
      </c>
      <c r="D561" s="3" t="s">
        <v>1594</v>
      </c>
      <c r="E561" s="3" t="s">
        <v>4138</v>
      </c>
      <c r="F561" s="3" t="s">
        <v>4140</v>
      </c>
      <c r="G561" s="17" t="str">
        <f t="shared" si="98"/>
        <v>KG-ARI-1906-00169-04081/42756187</v>
      </c>
      <c r="H561" s="18">
        <f>IF(G561="","",VLOOKUP(G561,WMS!$E$3:$Q$1741,7,FALSE))</f>
        <v>4</v>
      </c>
      <c r="I561" s="18">
        <f>IF(G561="","",VLOOKUP(G561,WMS!$E$3:$Q$1741,8,FALSE))</f>
        <v>1.68</v>
      </c>
      <c r="J561" s="18">
        <f>IF(G561="","",VLOOKUP(G561,WMS!$E$3:$Q$1741,13,FALSE))</f>
        <v>0.024</v>
      </c>
      <c r="K561" s="25" t="b">
        <f t="shared" si="99"/>
        <v>1</v>
      </c>
      <c r="L561" s="7">
        <v>17</v>
      </c>
      <c r="M561" s="26">
        <f>IF(G561="","",VLOOKUP(G561,WMS!$E$3:$U$1741,7,0)*L561)</f>
        <v>68</v>
      </c>
      <c r="N561" s="27" t="str">
        <f>IF(G561="","",VLOOKUP(G561,WMS!$E$3:$U$1741,17,0))</f>
        <v>A27-203</v>
      </c>
      <c r="O561" s="28">
        <f t="shared" si="100"/>
        <v>28.56</v>
      </c>
      <c r="P561" s="28">
        <f t="shared" si="101"/>
        <v>0.408</v>
      </c>
      <c r="Q561" s="25" t="str">
        <f>IF(G561="","",VLOOKUP(G561,WMS!$E$3:$G$1741,2,FALSE))</f>
        <v>KAS19091006</v>
      </c>
      <c r="R561" s="25" t="str">
        <f>IF(G561="","",VLOOKUP(G561,WMS!$E$3:$G$1741,3,FALSE))</f>
        <v>KAS1909100602</v>
      </c>
      <c r="S561" s="17" t="str">
        <f>IF(R561="","",VLOOKUP(R561,CUSTOMS!$E$3:$N$1811,2,FALSE))</f>
        <v>9503008900</v>
      </c>
      <c r="T561" s="17" t="str">
        <f>IF(R561="","",VLOOKUP(R561,CUSTOMS!$E$3:$N$1811,3,FALSE))</f>
        <v>鋅合金玩具車模</v>
      </c>
      <c r="U561" s="18">
        <f t="shared" si="102"/>
        <v>9.27272727272725</v>
      </c>
      <c r="V561" s="18" t="str">
        <f>IF(R561="","",VLOOKUP(R561,CUSTOMS!$E$3:$N$1811,5,FALSE))</f>
        <v>千克</v>
      </c>
      <c r="W561" s="32">
        <f>IF(R561="","",VLOOKUP(R561,CUSTOMS!$E$3:$N$1811,6,FALSE))</f>
        <v>5.5</v>
      </c>
      <c r="X561" s="32">
        <f t="shared" si="103"/>
        <v>50.9999999999999</v>
      </c>
      <c r="Y561" s="18" t="str">
        <f>IF(R561="","",VLOOKUP(R561,CUSTOMS!$E$3:$N$1811,8,FALSE))</f>
        <v>美元</v>
      </c>
      <c r="Z561" s="18" t="str">
        <f>IF(R561="","",VLOOKUP(R561,CUSTOMS!$E$3:$N$1811,9,FALSE))</f>
        <v>中国</v>
      </c>
      <c r="AA561" s="18" t="str">
        <f>IF(R561="","",VLOOKUP(R561,CUSTOMS!$E$3:$N$1811,10,FALSE))</f>
        <v>美国</v>
      </c>
      <c r="AB561" s="32">
        <f>IF(R561="","",VLOOKUP(G561,WMS!$E$3:$T$1741,15,FALSE))</f>
        <v>0.136363636363636</v>
      </c>
      <c r="AC561" s="32">
        <f t="shared" si="104"/>
        <v>9.27272727272725</v>
      </c>
      <c r="AD561" s="32" t="str">
        <f>IF(S561="","",VLOOKUP(S561,海关监管条件!$A$1:$B$3000,2,FALSE))</f>
        <v>A </v>
      </c>
    </row>
    <row r="562" spans="1:30">
      <c r="A562" s="2">
        <v>43732</v>
      </c>
      <c r="B562" s="2">
        <v>43734</v>
      </c>
      <c r="C562" s="2" t="s">
        <v>5063</v>
      </c>
      <c r="D562" s="3" t="s">
        <v>1433</v>
      </c>
      <c r="E562" s="3" t="s">
        <v>4064</v>
      </c>
      <c r="F562" s="3" t="s">
        <v>4065</v>
      </c>
      <c r="G562" s="17" t="str">
        <f t="shared" si="98"/>
        <v>KG-ARI-1906-00171-03641/42754343</v>
      </c>
      <c r="H562" s="18">
        <f>IF(G562="","",VLOOKUP(G562,WMS!$E$3:$Q$1741,7,FALSE))</f>
        <v>12</v>
      </c>
      <c r="I562" s="18">
        <f>IF(G562="","",VLOOKUP(G562,WMS!$E$3:$Q$1741,8,FALSE))</f>
        <v>5.79</v>
      </c>
      <c r="J562" s="18">
        <f>IF(G562="","",VLOOKUP(G562,WMS!$E$3:$Q$1741,13,FALSE))</f>
        <v>0.019</v>
      </c>
      <c r="K562" s="25" t="b">
        <f t="shared" si="99"/>
        <v>1</v>
      </c>
      <c r="L562" s="7">
        <v>3</v>
      </c>
      <c r="M562" s="26">
        <f>IF(G562="","",VLOOKUP(G562,WMS!$E$3:$U$1741,7,0)*L562)</f>
        <v>36</v>
      </c>
      <c r="N562" s="27" t="str">
        <f>IF(G562="","",VLOOKUP(G562,WMS!$E$3:$U$1741,17,0))</f>
        <v>A31-303</v>
      </c>
      <c r="O562" s="28">
        <f t="shared" si="100"/>
        <v>17.37</v>
      </c>
      <c r="P562" s="28">
        <f t="shared" si="101"/>
        <v>0.057</v>
      </c>
      <c r="Q562" s="25" t="str">
        <f>IF(G562="","",VLOOKUP(G562,WMS!$E$3:$G$1741,2,FALSE))</f>
        <v>KAS19073009</v>
      </c>
      <c r="R562" s="25" t="str">
        <f>IF(G562="","",VLOOKUP(G562,WMS!$E$3:$G$1741,3,FALSE))</f>
        <v>KAS1907300905</v>
      </c>
      <c r="S562" s="17" t="str">
        <f>IF(R562="","",VLOOKUP(R562,CUSTOMS!$E$3:$N$1811,2,FALSE))</f>
        <v>6911101900</v>
      </c>
      <c r="T562" s="17" t="str">
        <f>IF(R562="","",VLOOKUP(R562,CUSTOMS!$E$3:$N$1811,3,FALSE))</f>
        <v>日用瓷:杯</v>
      </c>
      <c r="U562" s="18">
        <f t="shared" si="102"/>
        <v>36</v>
      </c>
      <c r="V562" s="18" t="str">
        <f>IF(R562="","",VLOOKUP(R562,CUSTOMS!$E$3:$N$1811,5,FALSE))</f>
        <v>只</v>
      </c>
      <c r="W562" s="32">
        <f>IF(R562="","",VLOOKUP(R562,CUSTOMS!$E$3:$N$1811,6,FALSE))</f>
        <v>0.29</v>
      </c>
      <c r="X562" s="32">
        <f t="shared" si="103"/>
        <v>10.44</v>
      </c>
      <c r="Y562" s="18" t="str">
        <f>IF(R562="","",VLOOKUP(R562,CUSTOMS!$E$3:$N$1811,8,FALSE))</f>
        <v>美元</v>
      </c>
      <c r="Z562" s="18" t="str">
        <f>IF(R562="","",VLOOKUP(R562,CUSTOMS!$E$3:$N$1811,9,FALSE))</f>
        <v>中国</v>
      </c>
      <c r="AA562" s="18" t="str">
        <f>IF(R562="","",VLOOKUP(R562,CUSTOMS!$E$3:$N$1811,10,FALSE))</f>
        <v>美国</v>
      </c>
      <c r="AB562" s="32">
        <f>IF(R562="","",VLOOKUP(G562,WMS!$E$3:$T$1741,15,FALSE))</f>
        <v>0.383333333333333</v>
      </c>
      <c r="AC562" s="32">
        <f t="shared" si="104"/>
        <v>13.8</v>
      </c>
      <c r="AD562" s="32" t="str">
        <f>IF(S562="","",VLOOKUP(S562,海关监管条件!$A$1:$B$3000,2,FALSE))</f>
        <v>A</v>
      </c>
    </row>
    <row r="563" spans="1:30">
      <c r="A563" s="2">
        <v>43732</v>
      </c>
      <c r="B563" s="2">
        <v>43734</v>
      </c>
      <c r="C563" s="2" t="s">
        <v>5063</v>
      </c>
      <c r="D563" s="3" t="s">
        <v>1276</v>
      </c>
      <c r="E563" s="3" t="s">
        <v>4003</v>
      </c>
      <c r="F563" s="3" t="s">
        <v>5061</v>
      </c>
      <c r="G563" s="17" t="str">
        <f t="shared" si="98"/>
        <v>KG-ARI-1906-00171-03652/42755296</v>
      </c>
      <c r="H563" s="18">
        <f>IF(G563="","",VLOOKUP(G563,WMS!$E$3:$Q$1741,7,FALSE))</f>
        <v>6</v>
      </c>
      <c r="I563" s="18">
        <f>IF(G563="","",VLOOKUP(G563,WMS!$E$3:$Q$1741,8,FALSE))</f>
        <v>3.1</v>
      </c>
      <c r="J563" s="18">
        <f>IF(G563="","",VLOOKUP(G563,WMS!$E$3:$Q$1741,13,FALSE))</f>
        <v>0.014</v>
      </c>
      <c r="K563" s="25" t="b">
        <f t="shared" si="99"/>
        <v>1</v>
      </c>
      <c r="L563" s="7">
        <v>1</v>
      </c>
      <c r="M563" s="26">
        <f>IF(G563="","",VLOOKUP(G563,WMS!$E$3:$U$1741,7,0)*L563)</f>
        <v>6</v>
      </c>
      <c r="N563" s="27" t="str">
        <f>IF(G563="","",VLOOKUP(G563,WMS!$E$3:$U$1741,17,0))</f>
        <v>A29-104</v>
      </c>
      <c r="O563" s="28">
        <f t="shared" si="100"/>
        <v>3.1</v>
      </c>
      <c r="P563" s="28">
        <f t="shared" si="101"/>
        <v>0.014</v>
      </c>
      <c r="Q563" s="25" t="str">
        <f>IF(G563="","",VLOOKUP(G563,WMS!$E$3:$G$1741,2,FALSE))</f>
        <v>KAS19070202</v>
      </c>
      <c r="R563" s="25" t="str">
        <f>IF(G563="","",VLOOKUP(G563,WMS!$E$3:$G$1741,3,FALSE))</f>
        <v>KAS1907020207</v>
      </c>
      <c r="S563" s="17" t="str">
        <f>IF(R563="","",VLOOKUP(R563,CUSTOMS!$E$3:$N$1811,2,FALSE))</f>
        <v>7324900000</v>
      </c>
      <c r="T563" s="17" t="str">
        <f>IF(R563="","",VLOOKUP(R563,CUSTOMS!$E$3:$N$1811,3,FALSE))</f>
        <v>铁制纸巾架</v>
      </c>
      <c r="U563" s="18">
        <f t="shared" si="102"/>
        <v>6</v>
      </c>
      <c r="V563" s="18" t="str">
        <f>IF(R563="","",VLOOKUP(R563,CUSTOMS!$E$3:$N$1811,5,FALSE))</f>
        <v>只</v>
      </c>
      <c r="W563" s="32">
        <f>IF(R563="","",VLOOKUP(R563,CUSTOMS!$E$3:$N$1811,6,FALSE))</f>
        <v>1.23</v>
      </c>
      <c r="X563" s="32">
        <f t="shared" si="103"/>
        <v>7.38</v>
      </c>
      <c r="Y563" s="18" t="str">
        <f>IF(R563="","",VLOOKUP(R563,CUSTOMS!$E$3:$N$1811,8,FALSE))</f>
        <v>美元</v>
      </c>
      <c r="Z563" s="18" t="str">
        <f>IF(R563="","",VLOOKUP(R563,CUSTOMS!$E$3:$N$1811,9,FALSE))</f>
        <v>中国</v>
      </c>
      <c r="AA563" s="18" t="str">
        <f>IF(R563="","",VLOOKUP(R563,CUSTOMS!$E$3:$N$1811,10,FALSE))</f>
        <v>美国</v>
      </c>
      <c r="AB563" s="32">
        <f>IF(R563="","",VLOOKUP(G563,WMS!$E$3:$T$1741,15,FALSE))</f>
        <v>0.46</v>
      </c>
      <c r="AC563" s="32">
        <f t="shared" si="104"/>
        <v>2.76</v>
      </c>
      <c r="AD563" s="32" t="str">
        <f>IF(S563="","",VLOOKUP(S563,海关监管条件!$A$1:$B$3000,2,FALSE))</f>
        <v>无 </v>
      </c>
    </row>
    <row r="564" spans="1:30">
      <c r="A564" s="2">
        <v>43732</v>
      </c>
      <c r="B564" s="2">
        <v>43734</v>
      </c>
      <c r="C564" s="2" t="s">
        <v>5063</v>
      </c>
      <c r="D564" s="35" t="s">
        <v>1437</v>
      </c>
      <c r="E564" s="35" t="s">
        <v>4067</v>
      </c>
      <c r="F564" s="35" t="s">
        <v>4068</v>
      </c>
      <c r="G564" s="17" t="str">
        <f t="shared" si="98"/>
        <v>KG-ARI-1906-00171-03870/42748045A</v>
      </c>
      <c r="H564" s="18">
        <f>IF(G564="","",VLOOKUP(G564,WMS!$E$3:$Q$1741,7,FALSE))</f>
        <v>8</v>
      </c>
      <c r="I564" s="18">
        <f>IF(G564="","",VLOOKUP(G564,WMS!$E$3:$Q$1741,8,FALSE))</f>
        <v>9.85</v>
      </c>
      <c r="J564" s="18">
        <f>IF(G564="","",VLOOKUP(G564,WMS!$E$3:$Q$1741,13,FALSE))</f>
        <v>0.033</v>
      </c>
      <c r="K564" s="25" t="b">
        <f t="shared" si="99"/>
        <v>1</v>
      </c>
      <c r="L564" s="7">
        <v>1</v>
      </c>
      <c r="M564" s="26">
        <f>IF(G564="","",VLOOKUP(G564,WMS!$E$3:$U$1741,7,0)*L564)</f>
        <v>8</v>
      </c>
      <c r="N564" s="27" t="str">
        <f>IF(G564="","",VLOOKUP(G564,WMS!$E$3:$U$1741,17,0))</f>
        <v>A27-203</v>
      </c>
      <c r="O564" s="28">
        <f t="shared" si="100"/>
        <v>9.85</v>
      </c>
      <c r="P564" s="28">
        <f t="shared" si="101"/>
        <v>0.033</v>
      </c>
      <c r="Q564" s="25" t="str">
        <f>IF(G564="","",VLOOKUP(G564,WMS!$E$3:$G$1741,2,FALSE))</f>
        <v>KAS19080605</v>
      </c>
      <c r="R564" s="25" t="str">
        <f>IF(G564="","",VLOOKUP(G564,WMS!$E$3:$G$1741,3,FALSE))</f>
        <v>KAS1908060503</v>
      </c>
      <c r="S564" s="17" t="str">
        <f>IF(R564="","",VLOOKUP(R564,CUSTOMS!$E$3:$N$1811,2,FALSE))</f>
        <v>6911101900</v>
      </c>
      <c r="T564" s="17" t="str">
        <f>IF(R564="","",VLOOKUP(R564,CUSTOMS!$E$3:$N$1811,3,FALSE))</f>
        <v>日用瓷:罐</v>
      </c>
      <c r="U564" s="18">
        <f t="shared" si="102"/>
        <v>8</v>
      </c>
      <c r="V564" s="18" t="str">
        <f>IF(R564="","",VLOOKUP(R564,CUSTOMS!$E$3:$N$1811,5,FALSE))</f>
        <v>只</v>
      </c>
      <c r="W564" s="32">
        <f>IF(R564="","",VLOOKUP(R564,CUSTOMS!$E$3:$N$1811,6,FALSE))</f>
        <v>1</v>
      </c>
      <c r="X564" s="32">
        <f t="shared" si="103"/>
        <v>8</v>
      </c>
      <c r="Y564" s="18" t="str">
        <f>IF(R564="","",VLOOKUP(R564,CUSTOMS!$E$3:$N$1811,8,FALSE))</f>
        <v>美元</v>
      </c>
      <c r="Z564" s="18" t="str">
        <f>IF(R564="","",VLOOKUP(R564,CUSTOMS!$E$3:$N$1811,9,FALSE))</f>
        <v>中国</v>
      </c>
      <c r="AA564" s="18" t="str">
        <f>IF(R564="","",VLOOKUP(R564,CUSTOMS!$E$3:$N$1811,10,FALSE))</f>
        <v>美国</v>
      </c>
      <c r="AB564" s="32">
        <f>IF(R564="","",VLOOKUP(G564,WMS!$E$3:$T$1741,15,FALSE))</f>
        <v>0.825</v>
      </c>
      <c r="AC564" s="32">
        <f t="shared" si="104"/>
        <v>6.6</v>
      </c>
      <c r="AD564" s="32" t="str">
        <f>IF(S564="","",VLOOKUP(S564,海关监管条件!$A$1:$B$3000,2,FALSE))</f>
        <v>A</v>
      </c>
    </row>
    <row r="565" spans="1:30">
      <c r="A565" s="2">
        <v>43732</v>
      </c>
      <c r="B565" s="2">
        <v>43734</v>
      </c>
      <c r="C565" s="2" t="s">
        <v>5063</v>
      </c>
      <c r="D565" s="35" t="s">
        <v>1437</v>
      </c>
      <c r="E565" s="35" t="s">
        <v>4067</v>
      </c>
      <c r="F565" s="35" t="s">
        <v>4070</v>
      </c>
      <c r="G565" s="17" t="str">
        <f t="shared" si="98"/>
        <v>KG-ARI-1906-00171-03870/42748045B</v>
      </c>
      <c r="H565" s="18">
        <v>8</v>
      </c>
      <c r="I565" s="18">
        <f>IF(G565="","",VLOOKUP(G565,WMS!$E$3:$Q$1741,8,FALSE))</f>
        <v>9.85</v>
      </c>
      <c r="J565" s="18">
        <f>IF(G565="","",VLOOKUP(G565,WMS!$E$3:$Q$1741,13,FALSE))</f>
        <v>0.033</v>
      </c>
      <c r="K565" s="25" t="e">
        <f t="shared" si="99"/>
        <v>#DIV/0!</v>
      </c>
      <c r="M565" s="26">
        <v>8</v>
      </c>
      <c r="N565" s="27" t="str">
        <f>IF(G565="","",VLOOKUP(G565,WMS!$E$3:$U$1741,17,0))</f>
        <v>A27-203</v>
      </c>
      <c r="O565" s="28" t="str">
        <f t="shared" si="100"/>
        <v/>
      </c>
      <c r="P565" s="28" t="str">
        <f t="shared" si="101"/>
        <v/>
      </c>
      <c r="Q565" s="25" t="str">
        <f>IF(G565="","",VLOOKUP(G565,WMS!$E$3:$G$1741,2,FALSE))</f>
        <v>KAS19080605</v>
      </c>
      <c r="R565" s="25" t="str">
        <f>IF(G565="","",VLOOKUP(G565,WMS!$E$3:$G$1741,3,FALSE))</f>
        <v>KAS1908060501</v>
      </c>
      <c r="S565" s="17" t="str">
        <f>IF(R565="","",VLOOKUP(R565,CUSTOMS!$E$3:$N$1811,2,FALSE))</f>
        <v>4421999090</v>
      </c>
      <c r="T565" s="17" t="str">
        <f>IF(R565="","",VLOOKUP(R565,CUSTOMS!$E$3:$N$1811,3,FALSE))</f>
        <v>木盖</v>
      </c>
      <c r="U565" s="18">
        <f t="shared" si="102"/>
        <v>8</v>
      </c>
      <c r="V565" s="18" t="str">
        <f>IF(R565="","",VLOOKUP(R565,CUSTOMS!$E$3:$N$1811,5,FALSE))</f>
        <v>只</v>
      </c>
      <c r="W565" s="32">
        <f>IF(R565="","",VLOOKUP(R565,CUSTOMS!$E$3:$N$1811,6,FALSE))</f>
        <v>0.13</v>
      </c>
      <c r="X565" s="32">
        <f t="shared" si="103"/>
        <v>1.04</v>
      </c>
      <c r="Y565" s="18" t="str">
        <f>IF(R565="","",VLOOKUP(R565,CUSTOMS!$E$3:$N$1811,8,FALSE))</f>
        <v>美元</v>
      </c>
      <c r="Z565" s="18" t="str">
        <f>IF(R565="","",VLOOKUP(R565,CUSTOMS!$E$3:$N$1811,9,FALSE))</f>
        <v>中国</v>
      </c>
      <c r="AA565" s="18" t="str">
        <f>IF(R565="","",VLOOKUP(R565,CUSTOMS!$E$3:$N$1811,10,FALSE))</f>
        <v>美国</v>
      </c>
      <c r="AB565" s="32">
        <f>IF(R565="","",VLOOKUP(G565,WMS!$E$3:$T$1741,15,FALSE))</f>
        <v>0.11</v>
      </c>
      <c r="AC565" s="32">
        <f t="shared" si="104"/>
        <v>0.88</v>
      </c>
      <c r="AD565" s="32" t="str">
        <f>IF(S565="","",VLOOKUP(S565,海关监管条件!$A$1:$B$3000,2,FALSE))</f>
        <v>AB</v>
      </c>
    </row>
    <row r="566" spans="1:30">
      <c r="A566" s="2">
        <v>43732</v>
      </c>
      <c r="B566" s="2">
        <v>43734</v>
      </c>
      <c r="C566" s="2" t="s">
        <v>5063</v>
      </c>
      <c r="D566" s="3" t="s">
        <v>1550</v>
      </c>
      <c r="E566" s="3" t="s">
        <v>4110</v>
      </c>
      <c r="F566" s="3" t="s">
        <v>5066</v>
      </c>
      <c r="G566" s="17" t="str">
        <f t="shared" si="98"/>
        <v>KG-ARI-1908-00195-04225/42762874</v>
      </c>
      <c r="H566" s="18">
        <f>IF(G566="","",VLOOKUP(G566,WMS!$E$3:$Q$1741,7,FALSE))</f>
        <v>4</v>
      </c>
      <c r="I566" s="18">
        <f>IF(G566="","",VLOOKUP(G566,WMS!$E$3:$Q$1741,8,FALSE))</f>
        <v>9.45</v>
      </c>
      <c r="J566" s="18">
        <f>IF(G566="","",VLOOKUP(G566,WMS!$E$3:$Q$1741,13,FALSE))</f>
        <v>0.04</v>
      </c>
      <c r="K566" s="25" t="b">
        <f t="shared" si="99"/>
        <v>1</v>
      </c>
      <c r="L566" s="7">
        <v>2</v>
      </c>
      <c r="M566" s="26">
        <f>IF(G566="","",VLOOKUP(G566,WMS!$E$3:$U$1741,7,0)*L566)</f>
        <v>8</v>
      </c>
      <c r="N566" s="27" t="str">
        <f>IF(G566="","",VLOOKUP(G566,WMS!$E$3:$U$1741,17,0))</f>
        <v>A26-103-104-204</v>
      </c>
      <c r="O566" s="28">
        <f t="shared" si="100"/>
        <v>18.9</v>
      </c>
      <c r="P566" s="28">
        <f t="shared" si="101"/>
        <v>0.08</v>
      </c>
      <c r="Q566" s="25" t="str">
        <f>IF(G566="","",VLOOKUP(G566,WMS!$E$3:$G$1741,2,FALSE))</f>
        <v>KAS19090306</v>
      </c>
      <c r="R566" s="25" t="str">
        <f>IF(G566="","",VLOOKUP(G566,WMS!$E$3:$G$1741,3,FALSE))</f>
        <v>KAS1909030605</v>
      </c>
      <c r="S566" s="17" t="str">
        <f>IF(R566="","",VLOOKUP(R566,CUSTOMS!$E$3:$N$1811,2,FALSE))</f>
        <v>6913100000</v>
      </c>
      <c r="T566" s="17" t="str">
        <f>IF(R566="","",VLOOKUP(R566,CUSTOMS!$E$3:$N$1811,3,FALSE))</f>
        <v>陈设瓷:花盆</v>
      </c>
      <c r="U566" s="18">
        <f t="shared" si="102"/>
        <v>8</v>
      </c>
      <c r="V566" s="18" t="str">
        <f>IF(R566="","",VLOOKUP(R566,CUSTOMS!$E$3:$N$1811,5,FALSE))</f>
        <v>只</v>
      </c>
      <c r="W566" s="32">
        <f>IF(R566="","",VLOOKUP(R566,CUSTOMS!$E$3:$N$1811,6,FALSE))</f>
        <v>1</v>
      </c>
      <c r="X566" s="32">
        <f t="shared" si="103"/>
        <v>8</v>
      </c>
      <c r="Y566" s="18" t="str">
        <f>IF(R566="","",VLOOKUP(R566,CUSTOMS!$E$3:$N$1811,8,FALSE))</f>
        <v>美元</v>
      </c>
      <c r="Z566" s="18" t="str">
        <f>IF(R566="","",VLOOKUP(R566,CUSTOMS!$E$3:$N$1811,9,FALSE))</f>
        <v>中国</v>
      </c>
      <c r="AA566" s="18" t="str">
        <f>IF(R566="","",VLOOKUP(R566,CUSTOMS!$E$3:$N$1811,10,FALSE))</f>
        <v>美国</v>
      </c>
      <c r="AB566" s="32">
        <f>IF(R566="","",VLOOKUP(G566,WMS!$E$3:$T$1741,15,FALSE))</f>
        <v>1.9</v>
      </c>
      <c r="AC566" s="32">
        <f t="shared" si="104"/>
        <v>15.2</v>
      </c>
      <c r="AD566" s="32" t="str">
        <f>IF(S566="","",VLOOKUP(S566,海关监管条件!$A$1:$B$3000,2,FALSE))</f>
        <v>无</v>
      </c>
    </row>
    <row r="567" spans="1:30">
      <c r="A567" s="2">
        <v>43732</v>
      </c>
      <c r="B567" s="2">
        <v>43734</v>
      </c>
      <c r="C567" s="2" t="s">
        <v>5063</v>
      </c>
      <c r="D567" s="3" t="s">
        <v>1550</v>
      </c>
      <c r="E567" s="3" t="s">
        <v>4110</v>
      </c>
      <c r="F567" s="3" t="s">
        <v>5067</v>
      </c>
      <c r="G567" s="17" t="str">
        <f t="shared" si="98"/>
        <v>KG-ARI-1908-00195-04225/42771975</v>
      </c>
      <c r="H567" s="18">
        <f>IF(G567="","",VLOOKUP(G567,WMS!$E$3:$Q$1741,7,FALSE))</f>
        <v>8</v>
      </c>
      <c r="I567" s="18">
        <f>IF(G567="","",VLOOKUP(G567,WMS!$E$3:$Q$1741,8,FALSE))</f>
        <v>3.8</v>
      </c>
      <c r="J567" s="18">
        <f>IF(G567="","",VLOOKUP(G567,WMS!$E$3:$Q$1741,13,FALSE))</f>
        <v>0.026</v>
      </c>
      <c r="K567" s="25" t="b">
        <f t="shared" si="99"/>
        <v>1</v>
      </c>
      <c r="L567" s="7">
        <v>2</v>
      </c>
      <c r="M567" s="26">
        <f>IF(G567="","",VLOOKUP(G567,WMS!$E$3:$U$1741,7,0)*L567)</f>
        <v>16</v>
      </c>
      <c r="N567" s="27" t="str">
        <f>IF(G567="","",VLOOKUP(G567,WMS!$E$3:$U$1741,17,0))</f>
        <v>A25-202</v>
      </c>
      <c r="O567" s="28">
        <f t="shared" si="100"/>
        <v>7.6</v>
      </c>
      <c r="P567" s="28">
        <f t="shared" si="101"/>
        <v>0.052</v>
      </c>
      <c r="Q567" s="25" t="str">
        <f>IF(G567="","",VLOOKUP(G567,WMS!$E$3:$G$1741,2,FALSE))</f>
        <v>KAS19090306</v>
      </c>
      <c r="R567" s="25" t="str">
        <f>IF(G567="","",VLOOKUP(G567,WMS!$E$3:$G$1741,3,FALSE))</f>
        <v>KAS1909030604</v>
      </c>
      <c r="S567" s="17" t="str">
        <f>IF(R567="","",VLOOKUP(R567,CUSTOMS!$E$3:$N$1811,2,FALSE))</f>
        <v>6913100000</v>
      </c>
      <c r="T567" s="17" t="str">
        <f>IF(R567="","",VLOOKUP(R567,CUSTOMS!$E$3:$N$1811,3,FALSE))</f>
        <v>陈设瓷:工艺球</v>
      </c>
      <c r="U567" s="18">
        <f t="shared" si="102"/>
        <v>16</v>
      </c>
      <c r="V567" s="18" t="str">
        <f>IF(R567="","",VLOOKUP(R567,CUSTOMS!$E$3:$N$1811,5,FALSE))</f>
        <v>只</v>
      </c>
      <c r="W567" s="32">
        <f>IF(R567="","",VLOOKUP(R567,CUSTOMS!$E$3:$N$1811,6,FALSE))</f>
        <v>0.6</v>
      </c>
      <c r="X567" s="32">
        <f t="shared" si="103"/>
        <v>9.6</v>
      </c>
      <c r="Y567" s="18" t="str">
        <f>IF(R567="","",VLOOKUP(R567,CUSTOMS!$E$3:$N$1811,8,FALSE))</f>
        <v>美元</v>
      </c>
      <c r="Z567" s="18" t="str">
        <f>IF(R567="","",VLOOKUP(R567,CUSTOMS!$E$3:$N$1811,9,FALSE))</f>
        <v>中国</v>
      </c>
      <c r="AA567" s="18" t="str">
        <f>IF(R567="","",VLOOKUP(R567,CUSTOMS!$E$3:$N$1811,10,FALSE))</f>
        <v>美国</v>
      </c>
      <c r="AB567" s="32">
        <f>IF(R567="","",VLOOKUP(G567,WMS!$E$3:$T$1741,15,FALSE))</f>
        <v>0.4375</v>
      </c>
      <c r="AC567" s="32">
        <f t="shared" si="104"/>
        <v>7</v>
      </c>
      <c r="AD567" s="32" t="str">
        <f>IF(S567="","",VLOOKUP(S567,海关监管条件!$A$1:$B$3000,2,FALSE))</f>
        <v>无</v>
      </c>
    </row>
    <row r="568" spans="1:30">
      <c r="A568" s="2">
        <v>43732</v>
      </c>
      <c r="B568" s="2">
        <v>43734</v>
      </c>
      <c r="C568" s="2" t="s">
        <v>5063</v>
      </c>
      <c r="D568" s="19" t="s">
        <v>1510</v>
      </c>
      <c r="E568" s="19" t="s">
        <v>4091</v>
      </c>
      <c r="F568" s="19">
        <v>42768845</v>
      </c>
      <c r="G568" s="17" t="str">
        <f t="shared" si="98"/>
        <v>KG-ARI-1908-00195-04226/42768845</v>
      </c>
      <c r="H568" s="18">
        <f>IF(G568="","",VLOOKUP(G568,WMS!$E$3:$Q$1741,7,FALSE))</f>
        <v>6</v>
      </c>
      <c r="I568" s="18">
        <f>IF(G568="","",VLOOKUP(G568,WMS!$E$3:$Q$1741,8,FALSE))</f>
        <v>15.2</v>
      </c>
      <c r="J568" s="18">
        <f>IF(G568="","",VLOOKUP(G568,WMS!$E$3:$Q$1741,13,FALSE))</f>
        <v>0.035</v>
      </c>
      <c r="K568" s="25" t="b">
        <f t="shared" si="99"/>
        <v>1</v>
      </c>
      <c r="L568" s="7">
        <v>1</v>
      </c>
      <c r="M568" s="26">
        <f>IF(G568="","",VLOOKUP(G568,WMS!$E$3:$U$1741,7,0)*L568)</f>
        <v>6</v>
      </c>
      <c r="N568" s="27" t="str">
        <f>IF(G568="","",VLOOKUP(G568,WMS!$E$3:$U$1741,17,0))</f>
        <v>A18-104</v>
      </c>
      <c r="O568" s="28">
        <f t="shared" si="100"/>
        <v>15.2</v>
      </c>
      <c r="P568" s="28">
        <f t="shared" si="101"/>
        <v>0.035</v>
      </c>
      <c r="Q568" s="25" t="str">
        <f>IF(G568="","",VLOOKUP(G568,WMS!$E$3:$G$1741,2,FALSE))</f>
        <v>KAS19082805</v>
      </c>
      <c r="R568" s="25" t="str">
        <f>IF(G568="","",VLOOKUP(G568,WMS!$E$3:$G$1741,3,FALSE))</f>
        <v>KAS1908280503</v>
      </c>
      <c r="S568" s="17" t="str">
        <f>IF(R568="","",VLOOKUP(R568,CUSTOMS!$E$3:$N$1811,2,FALSE))</f>
        <v>9403200000</v>
      </c>
      <c r="T568" s="17" t="str">
        <f>IF(R568="","",VLOOKUP(R568,CUSTOMS!$E$3:$N$1811,3,FALSE))</f>
        <v>铁制毛巾架</v>
      </c>
      <c r="U568" s="18">
        <f t="shared" si="102"/>
        <v>6</v>
      </c>
      <c r="V568" s="18" t="str">
        <f>IF(R568="","",VLOOKUP(R568,CUSTOMS!$E$3:$N$1811,5,FALSE))</f>
        <v>只</v>
      </c>
      <c r="W568" s="32">
        <f>IF(R568="","",VLOOKUP(R568,CUSTOMS!$E$3:$N$1811,6,FALSE))</f>
        <v>7.09</v>
      </c>
      <c r="X568" s="32">
        <f t="shared" si="103"/>
        <v>42.54</v>
      </c>
      <c r="Y568" s="18" t="str">
        <f>IF(R568="","",VLOOKUP(R568,CUSTOMS!$E$3:$N$1811,8,FALSE))</f>
        <v>美元</v>
      </c>
      <c r="Z568" s="18" t="str">
        <f>IF(R568="","",VLOOKUP(R568,CUSTOMS!$E$3:$N$1811,9,FALSE))</f>
        <v>中国</v>
      </c>
      <c r="AA568" s="18" t="str">
        <f>IF(R568="","",VLOOKUP(R568,CUSTOMS!$E$3:$N$1811,10,FALSE))</f>
        <v>美国</v>
      </c>
      <c r="AB568" s="32">
        <f>IF(R568="","",VLOOKUP(G568,WMS!$E$3:$T$1741,15,FALSE))</f>
        <v>2.3</v>
      </c>
      <c r="AC568" s="32">
        <f t="shared" si="104"/>
        <v>13.8</v>
      </c>
      <c r="AD568" s="32" t="str">
        <f>IF(S568="","",VLOOKUP(S568,海关监管条件!$A$1:$B$3000,2,FALSE))</f>
        <v>无 </v>
      </c>
    </row>
    <row r="569" spans="1:30">
      <c r="A569" s="2">
        <v>43732</v>
      </c>
      <c r="B569" s="2">
        <v>43734</v>
      </c>
      <c r="C569" s="2" t="s">
        <v>5063</v>
      </c>
      <c r="D569" s="19" t="s">
        <v>1520</v>
      </c>
      <c r="E569" s="19" t="s">
        <v>4094</v>
      </c>
      <c r="F569" s="19" t="s">
        <v>4095</v>
      </c>
      <c r="G569" s="17" t="str">
        <f t="shared" si="98"/>
        <v>KG-ARI-1909-00186-04133/42768708</v>
      </c>
      <c r="H569" s="18">
        <f>IF(G569="","",VLOOKUP(G569,WMS!$E$3:$Q$1741,7,FALSE))</f>
        <v>12</v>
      </c>
      <c r="I569" s="18">
        <f>IF(G569="","",VLOOKUP(G569,WMS!$E$3:$Q$1741,8,FALSE))</f>
        <v>0.5</v>
      </c>
      <c r="J569" s="18">
        <f>IF(G569="","",VLOOKUP(G569,WMS!$E$3:$Q$1741,13,FALSE))</f>
        <v>0.002</v>
      </c>
      <c r="K569" s="25" t="b">
        <f t="shared" si="99"/>
        <v>1</v>
      </c>
      <c r="L569" s="7">
        <v>3</v>
      </c>
      <c r="M569" s="26">
        <f>IF(G569="","",VLOOKUP(G569,WMS!$E$3:$U$1741,7,0)*L569)</f>
        <v>36</v>
      </c>
      <c r="N569" s="27" t="str">
        <f>IF(G569="","",VLOOKUP(G569,WMS!$E$3:$U$1741,17,0))</f>
        <v>A35-303</v>
      </c>
      <c r="O569" s="28">
        <f t="shared" si="100"/>
        <v>1.5</v>
      </c>
      <c r="P569" s="28">
        <f t="shared" si="101"/>
        <v>0.006</v>
      </c>
      <c r="Q569" s="25" t="str">
        <f>IF(G569="","",VLOOKUP(G569,WMS!$E$3:$G$1741,2,FALSE))</f>
        <v>KAS19082807</v>
      </c>
      <c r="R569" s="25" t="str">
        <f>IF(G569="","",VLOOKUP(G569,WMS!$E$3:$G$1741,3,FALSE))</f>
        <v>KAS1908280701</v>
      </c>
      <c r="S569" s="17" t="str">
        <f>IF(R569="","",VLOOKUP(R569,CUSTOMS!$E$3:$N$1811,2,FALSE))</f>
        <v>9615110000</v>
      </c>
      <c r="T569" s="17" t="str">
        <f>IF(R569="","",VLOOKUP(R569,CUSTOMS!$E$3:$N$1811,3,FALSE))</f>
        <v>塑胶梳子</v>
      </c>
      <c r="U569" s="18">
        <f t="shared" si="102"/>
        <v>36</v>
      </c>
      <c r="V569" s="18" t="str">
        <f>IF(R569="","",VLOOKUP(R569,CUSTOMS!$E$3:$N$1811,5,FALSE))</f>
        <v>个</v>
      </c>
      <c r="W569" s="32">
        <f>IF(R569="","",VLOOKUP(R569,CUSTOMS!$E$3:$N$1811,6,FALSE))</f>
        <v>9.33</v>
      </c>
      <c r="X569" s="32">
        <f t="shared" si="103"/>
        <v>335.88</v>
      </c>
      <c r="Y569" s="18" t="str">
        <f>IF(R569="","",VLOOKUP(R569,CUSTOMS!$E$3:$N$1811,8,FALSE))</f>
        <v>美元</v>
      </c>
      <c r="Z569" s="18" t="str">
        <f>IF(R569="","",VLOOKUP(R569,CUSTOMS!$E$3:$N$1811,9,FALSE))</f>
        <v>中国</v>
      </c>
      <c r="AA569" s="18" t="str">
        <f>IF(R569="","",VLOOKUP(R569,CUSTOMS!$E$3:$N$1811,10,FALSE))</f>
        <v>美国</v>
      </c>
      <c r="AB569" s="32">
        <f>IF(R569="","",VLOOKUP(G569,WMS!$E$3:$T$1741,15,FALSE))</f>
        <v>0.03</v>
      </c>
      <c r="AC569" s="32">
        <f t="shared" si="104"/>
        <v>1.08</v>
      </c>
      <c r="AD569" s="32" t="str">
        <f>IF(S569="","",VLOOKUP(S569,海关监管条件!$A$1:$B$3000,2,FALSE))</f>
        <v>无 </v>
      </c>
    </row>
    <row r="570" spans="1:30">
      <c r="A570" s="2">
        <v>43732</v>
      </c>
      <c r="B570" s="2">
        <v>43734</v>
      </c>
      <c r="C570" s="2" t="s">
        <v>5063</v>
      </c>
      <c r="D570" s="3" t="s">
        <v>1633</v>
      </c>
      <c r="E570" s="3" t="s">
        <v>4147</v>
      </c>
      <c r="F570" s="3" t="s">
        <v>4148</v>
      </c>
      <c r="G570" s="17" t="str">
        <f t="shared" si="98"/>
        <v>KG-ARI-1909-00203-04319/41903216</v>
      </c>
      <c r="H570" s="18">
        <f>IF(G570="","",VLOOKUP(G570,WMS!$E$3:$Q$1741,7,FALSE))</f>
        <v>6</v>
      </c>
      <c r="I570" s="18">
        <f>IF(G570="","",VLOOKUP(G570,WMS!$E$3:$Q$1741,8,FALSE))</f>
        <v>4.1</v>
      </c>
      <c r="J570" s="18">
        <f>IF(G570="","",VLOOKUP(G570,WMS!$E$3:$Q$1741,13,FALSE))</f>
        <v>0.019</v>
      </c>
      <c r="K570" s="25" t="b">
        <f t="shared" si="99"/>
        <v>1</v>
      </c>
      <c r="L570" s="7">
        <v>5</v>
      </c>
      <c r="M570" s="26">
        <f>IF(G570="","",VLOOKUP(G570,WMS!$E$3:$U$1741,7,0)*L570)</f>
        <v>30</v>
      </c>
      <c r="N570" s="27" t="str">
        <f>IF(G570="","",VLOOKUP(G570,WMS!$E$3:$U$1741,17,0))</f>
        <v>A27-103</v>
      </c>
      <c r="O570" s="28">
        <f t="shared" si="100"/>
        <v>20.5</v>
      </c>
      <c r="P570" s="28">
        <f t="shared" si="101"/>
        <v>0.095</v>
      </c>
      <c r="Q570" s="25" t="str">
        <f>IF(G570="","",VLOOKUP(G570,WMS!$E$3:$G$1741,2,FALSE))</f>
        <v>KAS19091008</v>
      </c>
      <c r="R570" s="25" t="str">
        <f>IF(G570="","",VLOOKUP(G570,WMS!$E$3:$G$1741,3,FALSE))</f>
        <v>KAS1909100802</v>
      </c>
      <c r="S570" s="17" t="str">
        <f>IF(R570="","",VLOOKUP(R570,CUSTOMS!$E$3:$N$1811,2,FALSE))</f>
        <v>8423100000</v>
      </c>
      <c r="T570" s="17" t="str">
        <f>IF(R570="","",VLOOKUP(R570,CUSTOMS!$E$3:$N$1811,3,FALSE))</f>
        <v>厨房秤</v>
      </c>
      <c r="U570" s="18">
        <f t="shared" si="102"/>
        <v>30</v>
      </c>
      <c r="V570" s="18" t="str">
        <f>IF(R570="","",VLOOKUP(R570,CUSTOMS!$E$3:$N$1811,5,FALSE))</f>
        <v>台</v>
      </c>
      <c r="W570" s="32">
        <f>IF(R570="","",VLOOKUP(R570,CUSTOMS!$E$3:$N$1811,6,FALSE))</f>
        <v>4.21</v>
      </c>
      <c r="X570" s="32">
        <f t="shared" si="103"/>
        <v>126.3</v>
      </c>
      <c r="Y570" s="18" t="str">
        <f>IF(R570="","",VLOOKUP(R570,CUSTOMS!$E$3:$N$1811,8,FALSE))</f>
        <v>美元</v>
      </c>
      <c r="Z570" s="18" t="str">
        <f>IF(R570="","",VLOOKUP(R570,CUSTOMS!$E$3:$N$1811,9,FALSE))</f>
        <v>中国</v>
      </c>
      <c r="AA570" s="18" t="str">
        <f>IF(R570="","",VLOOKUP(R570,CUSTOMS!$E$3:$N$1811,10,FALSE))</f>
        <v>美国</v>
      </c>
      <c r="AB570" s="32">
        <f>IF(R570="","",VLOOKUP(G570,WMS!$E$3:$T$1741,15,FALSE))</f>
        <v>0.533333333333333</v>
      </c>
      <c r="AC570" s="32">
        <f t="shared" si="104"/>
        <v>16</v>
      </c>
      <c r="AD570" s="32" t="str">
        <f>IF(S570="","",VLOOKUP(S570,海关监管条件!$A$1:$B$3000,2,FALSE))</f>
        <v>无 </v>
      </c>
    </row>
    <row r="571" spans="1:30">
      <c r="A571" s="2">
        <v>43732</v>
      </c>
      <c r="B571" s="2">
        <v>43734</v>
      </c>
      <c r="C571" s="2" t="s">
        <v>5063</v>
      </c>
      <c r="D571" s="3" t="s">
        <v>1633</v>
      </c>
      <c r="E571" s="3" t="s">
        <v>4147</v>
      </c>
      <c r="F571" s="3" t="s">
        <v>4151</v>
      </c>
      <c r="G571" s="17" t="str">
        <f t="shared" si="98"/>
        <v>KG-ARI-1909-00203-04319/42616467</v>
      </c>
      <c r="H571" s="18">
        <f>IF(G571="","",VLOOKUP(G571,WMS!$E$3:$Q$1741,7,FALSE))</f>
        <v>6</v>
      </c>
      <c r="I571" s="18">
        <f>IF(G571="","",VLOOKUP(G571,WMS!$E$3:$Q$1741,8,FALSE))</f>
        <v>1.95</v>
      </c>
      <c r="J571" s="18">
        <f>IF(G571="","",VLOOKUP(G571,WMS!$E$3:$Q$1741,13,FALSE))</f>
        <v>0.027</v>
      </c>
      <c r="K571" s="25" t="b">
        <f t="shared" si="99"/>
        <v>1</v>
      </c>
      <c r="L571" s="7">
        <v>3</v>
      </c>
      <c r="M571" s="26">
        <f>IF(G571="","",VLOOKUP(G571,WMS!$E$3:$U$1741,7,0)*L571)</f>
        <v>18</v>
      </c>
      <c r="N571" s="27" t="str">
        <f>IF(G571="","",VLOOKUP(G571,WMS!$E$3:$U$1741,17,0))</f>
        <v>A27-103</v>
      </c>
      <c r="O571" s="28">
        <f t="shared" si="100"/>
        <v>5.85</v>
      </c>
      <c r="P571" s="28">
        <f t="shared" si="101"/>
        <v>0.081</v>
      </c>
      <c r="Q571" s="25" t="str">
        <f>IF(G571="","",VLOOKUP(G571,WMS!$E$3:$G$1741,2,FALSE))</f>
        <v>KAS19091008</v>
      </c>
      <c r="R571" s="25" t="str">
        <f>IF(G571="","",VLOOKUP(G571,WMS!$E$3:$G$1741,3,FALSE))</f>
        <v>KAS1909100805</v>
      </c>
      <c r="S571" s="17" t="str">
        <f>IF(R571="","",VLOOKUP(R571,CUSTOMS!$E$3:$N$1811,2,FALSE))</f>
        <v>8423100000</v>
      </c>
      <c r="T571" s="17" t="str">
        <f>IF(R571="","",VLOOKUP(R571,CUSTOMS!$E$3:$N$1811,3,FALSE))</f>
        <v>厨房秤</v>
      </c>
      <c r="U571" s="18">
        <f t="shared" si="102"/>
        <v>18</v>
      </c>
      <c r="V571" s="18" t="str">
        <f>IF(R571="","",VLOOKUP(R571,CUSTOMS!$E$3:$N$1811,5,FALSE))</f>
        <v>台</v>
      </c>
      <c r="W571" s="32">
        <f>IF(R571="","",VLOOKUP(R571,CUSTOMS!$E$3:$N$1811,6,FALSE))</f>
        <v>6.09</v>
      </c>
      <c r="X571" s="32">
        <f t="shared" si="103"/>
        <v>109.62</v>
      </c>
      <c r="Y571" s="18" t="str">
        <f>IF(R571="","",VLOOKUP(R571,CUSTOMS!$E$3:$N$1811,8,FALSE))</f>
        <v>美元</v>
      </c>
      <c r="Z571" s="18" t="str">
        <f>IF(R571="","",VLOOKUP(R571,CUSTOMS!$E$3:$N$1811,9,FALSE))</f>
        <v>中国</v>
      </c>
      <c r="AA571" s="18" t="str">
        <f>IF(R571="","",VLOOKUP(R571,CUSTOMS!$E$3:$N$1811,10,FALSE))</f>
        <v>美国</v>
      </c>
      <c r="AB571" s="32">
        <f>IF(R571="","",VLOOKUP(G571,WMS!$E$3:$T$1741,15,FALSE))</f>
        <v>0.533333333333333</v>
      </c>
      <c r="AC571" s="32">
        <f t="shared" si="104"/>
        <v>9.59999999999999</v>
      </c>
      <c r="AD571" s="32" t="str">
        <f>IF(S571="","",VLOOKUP(S571,海关监管条件!$A$1:$B$3000,2,FALSE))</f>
        <v>无 </v>
      </c>
    </row>
    <row r="572" spans="1:30">
      <c r="A572" s="2">
        <v>43732</v>
      </c>
      <c r="B572" s="2">
        <v>43734</v>
      </c>
      <c r="C572" s="2" t="s">
        <v>5063</v>
      </c>
      <c r="D572" s="3" t="s">
        <v>1601</v>
      </c>
      <c r="E572" s="3" t="s">
        <v>4142</v>
      </c>
      <c r="F572" s="3" t="s">
        <v>5068</v>
      </c>
      <c r="G572" s="17" t="str">
        <f t="shared" ref="G572:G635" si="105">IF(F572="","",E572&amp;"/"&amp;F572)</f>
        <v>KG-ARI-1909-00203-04465/41527283</v>
      </c>
      <c r="H572" s="18">
        <f>IF(G572="","",VLOOKUP(G572,WMS!$E$3:$Q$1741,7,FALSE))</f>
        <v>16</v>
      </c>
      <c r="I572" s="18">
        <f>IF(G572="","",VLOOKUP(G572,WMS!$E$3:$Q$1741,8,FALSE))</f>
        <v>2.6</v>
      </c>
      <c r="J572" s="18">
        <f>IF(G572="","",VLOOKUP(G572,WMS!$E$3:$Q$1741,13,FALSE))</f>
        <v>0.029</v>
      </c>
      <c r="K572" s="25" t="b">
        <f t="shared" ref="K572:K635" si="106">IF(M572="","",EXACT(H572,M572/L572))</f>
        <v>1</v>
      </c>
      <c r="L572" s="7">
        <v>2</v>
      </c>
      <c r="M572" s="26">
        <f>IF(G572="","",VLOOKUP(G572,WMS!$E$3:$U$1741,7,0)*L572)</f>
        <v>32</v>
      </c>
      <c r="N572" s="27" t="str">
        <f>IF(G572="","",VLOOKUP(G572,WMS!$E$3:$U$1741,17,0))</f>
        <v>A27-103</v>
      </c>
      <c r="O572" s="28">
        <f t="shared" ref="O572:O635" si="107">IF(L572="","",I572*L572)</f>
        <v>5.2</v>
      </c>
      <c r="P572" s="28">
        <f t="shared" ref="P572:P635" si="108">IF(L572="","",J572*L572)</f>
        <v>0.058</v>
      </c>
      <c r="Q572" s="25" t="str">
        <f>IF(G572="","",VLOOKUP(G572,WMS!$E$3:$G$1741,2,FALSE))</f>
        <v>KAS19091007</v>
      </c>
      <c r="R572" s="25" t="str">
        <f>IF(G572="","",VLOOKUP(G572,WMS!$E$3:$G$1741,3,FALSE))</f>
        <v>MOL1909101116</v>
      </c>
      <c r="S572" s="17" t="str">
        <f>IF(R572="","",VLOOKUP(R572,CUSTOMS!$E$3:$N$1811,2,FALSE))</f>
        <v>8205510000</v>
      </c>
      <c r="T572" s="17" t="str">
        <f>IF(R572="","",VLOOKUP(R572,CUSTOMS!$E$3:$N$1811,3,FALSE))</f>
        <v>四面刨</v>
      </c>
      <c r="U572" s="18">
        <f t="shared" ref="U572:U635" si="109">IF(V572="","",IF(V572="千克",M572*AB572,M572))</f>
        <v>32</v>
      </c>
      <c r="V572" s="18" t="str">
        <f>IF(R572="","",VLOOKUP(R572,CUSTOMS!$E$3:$N$1811,5,FALSE))</f>
        <v>个</v>
      </c>
      <c r="W572" s="32">
        <f>IF(R572="","",VLOOKUP(R572,CUSTOMS!$E$3:$N$1811,6,FALSE))</f>
        <v>0.45</v>
      </c>
      <c r="X572" s="32">
        <f t="shared" ref="X572:X635" si="110">IF(W572="","",U572*W572)</f>
        <v>14.4</v>
      </c>
      <c r="Y572" s="18" t="str">
        <f>IF(R572="","",VLOOKUP(R572,CUSTOMS!$E$3:$N$1811,8,FALSE))</f>
        <v>美元</v>
      </c>
      <c r="Z572" s="18" t="str">
        <f>IF(R572="","",VLOOKUP(R572,CUSTOMS!$E$3:$N$1811,9,FALSE))</f>
        <v>中国</v>
      </c>
      <c r="AA572" s="18" t="str">
        <f>IF(R572="","",VLOOKUP(R572,CUSTOMS!$E$3:$N$1811,10,FALSE))</f>
        <v>美国</v>
      </c>
      <c r="AB572" s="32">
        <f>IF(R572="","",VLOOKUP(G572,WMS!$E$3:$T$1741,15,FALSE))</f>
        <v>0.116875</v>
      </c>
      <c r="AC572" s="32">
        <f t="shared" ref="AC572:AC635" si="111">IF(AB572="","",M572*AB572)</f>
        <v>3.74</v>
      </c>
      <c r="AD572" s="32" t="str">
        <f>IF(S572="","",VLOOKUP(S572,海关监管条件!$A$1:$B$3000,2,FALSE))</f>
        <v>无 </v>
      </c>
    </row>
    <row r="573" spans="1:30">
      <c r="A573" s="2">
        <v>43732</v>
      </c>
      <c r="B573" s="2">
        <v>43734</v>
      </c>
      <c r="C573" s="2" t="s">
        <v>5063</v>
      </c>
      <c r="D573" s="3" t="s">
        <v>1601</v>
      </c>
      <c r="E573" s="3" t="s">
        <v>4142</v>
      </c>
      <c r="F573" s="3" t="s">
        <v>5069</v>
      </c>
      <c r="G573" s="17" t="str">
        <f t="shared" si="105"/>
        <v>KG-ARI-1909-00203-04465/41527481</v>
      </c>
      <c r="H573" s="18">
        <f>IF(G573="","",VLOOKUP(G573,WMS!$E$3:$Q$1741,7,FALSE))</f>
        <v>6</v>
      </c>
      <c r="I573" s="18">
        <f>IF(G573="","",VLOOKUP(G573,WMS!$E$3:$Q$1741,8,FALSE))</f>
        <v>1.8</v>
      </c>
      <c r="J573" s="18">
        <f>IF(G573="","",VLOOKUP(G573,WMS!$E$3:$Q$1741,13,FALSE))</f>
        <v>0.013</v>
      </c>
      <c r="K573" s="25" t="b">
        <f t="shared" si="106"/>
        <v>1</v>
      </c>
      <c r="L573" s="7">
        <v>5</v>
      </c>
      <c r="M573" s="26">
        <f>IF(G573="","",VLOOKUP(G573,WMS!$E$3:$U$1741,7,0)*L573)</f>
        <v>30</v>
      </c>
      <c r="N573" s="27" t="str">
        <f>IF(G573="","",VLOOKUP(G573,WMS!$E$3:$U$1741,17,0))</f>
        <v>A27-103</v>
      </c>
      <c r="O573" s="28">
        <f t="shared" si="107"/>
        <v>9</v>
      </c>
      <c r="P573" s="28">
        <f t="shared" si="108"/>
        <v>0.065</v>
      </c>
      <c r="Q573" s="25" t="str">
        <f>IF(G573="","",VLOOKUP(G573,WMS!$E$3:$G$1741,2,FALSE))</f>
        <v>KAS19091007</v>
      </c>
      <c r="R573" s="25" t="str">
        <f>IF(G573="","",VLOOKUP(G573,WMS!$E$3:$G$1741,3,FALSE))</f>
        <v>MOL1909101117</v>
      </c>
      <c r="S573" s="17" t="str">
        <f>IF(R573="","",VLOOKUP(R573,CUSTOMS!$E$3:$N$1811,2,FALSE))</f>
        <v>8205510000</v>
      </c>
      <c r="T573" s="17" t="str">
        <f>IF(R573="","",VLOOKUP(R573,CUSTOMS!$E$3:$N$1811,3,FALSE))</f>
        <v>四面刨</v>
      </c>
      <c r="U573" s="18">
        <f t="shared" si="109"/>
        <v>30</v>
      </c>
      <c r="V573" s="18" t="str">
        <f>IF(R573="","",VLOOKUP(R573,CUSTOMS!$E$3:$N$1811,5,FALSE))</f>
        <v>个</v>
      </c>
      <c r="W573" s="32">
        <f>IF(R573="","",VLOOKUP(R573,CUSTOMS!$E$3:$N$1811,6,FALSE))</f>
        <v>0.5</v>
      </c>
      <c r="X573" s="32">
        <f t="shared" si="110"/>
        <v>15</v>
      </c>
      <c r="Y573" s="18" t="str">
        <f>IF(R573="","",VLOOKUP(R573,CUSTOMS!$E$3:$N$1811,8,FALSE))</f>
        <v>美元</v>
      </c>
      <c r="Z573" s="18" t="str">
        <f>IF(R573="","",VLOOKUP(R573,CUSTOMS!$E$3:$N$1811,9,FALSE))</f>
        <v>中国</v>
      </c>
      <c r="AA573" s="18" t="str">
        <f>IF(R573="","",VLOOKUP(R573,CUSTOMS!$E$3:$N$1811,10,FALSE))</f>
        <v>美国</v>
      </c>
      <c r="AB573" s="32">
        <f>IF(R573="","",VLOOKUP(G573,WMS!$E$3:$T$1741,15,FALSE))</f>
        <v>0.258333333333333</v>
      </c>
      <c r="AC573" s="32">
        <f t="shared" si="111"/>
        <v>7.74999999999999</v>
      </c>
      <c r="AD573" s="32" t="str">
        <f>IF(S573="","",VLOOKUP(S573,海关监管条件!$A$1:$B$3000,2,FALSE))</f>
        <v>无 </v>
      </c>
    </row>
    <row r="574" spans="1:30">
      <c r="A574" s="2">
        <v>43732</v>
      </c>
      <c r="B574" s="2">
        <v>43734</v>
      </c>
      <c r="C574" s="2" t="s">
        <v>5063</v>
      </c>
      <c r="D574" s="3" t="s">
        <v>1601</v>
      </c>
      <c r="E574" s="3" t="s">
        <v>4142</v>
      </c>
      <c r="F574" s="3" t="s">
        <v>5070</v>
      </c>
      <c r="G574" s="17" t="str">
        <f t="shared" si="105"/>
        <v>KG-ARI-1909-00203-04465/42116585</v>
      </c>
      <c r="H574" s="18">
        <f>IF(G574="","",VLOOKUP(G574,WMS!$E$3:$Q$1741,7,FALSE))</f>
        <v>6</v>
      </c>
      <c r="I574" s="18">
        <f>IF(G574="","",VLOOKUP(G574,WMS!$E$3:$Q$1741,8,FALSE))</f>
        <v>1.5</v>
      </c>
      <c r="J574" s="18">
        <f>IF(G574="","",VLOOKUP(G574,WMS!$E$3:$Q$1741,13,FALSE))</f>
        <v>0.009</v>
      </c>
      <c r="K574" s="25" t="b">
        <f t="shared" si="106"/>
        <v>1</v>
      </c>
      <c r="L574" s="7">
        <v>3</v>
      </c>
      <c r="M574" s="26">
        <f>IF(G574="","",VLOOKUP(G574,WMS!$E$3:$U$1741,7,0)*L574)</f>
        <v>18</v>
      </c>
      <c r="N574" s="27" t="str">
        <f>IF(G574="","",VLOOKUP(G574,WMS!$E$3:$U$1741,17,0))</f>
        <v>A27-201</v>
      </c>
      <c r="O574" s="28">
        <f t="shared" si="107"/>
        <v>4.5</v>
      </c>
      <c r="P574" s="28">
        <f t="shared" si="108"/>
        <v>0.027</v>
      </c>
      <c r="Q574" s="25" t="str">
        <f>IF(G574="","",VLOOKUP(G574,WMS!$E$3:$G$1741,2,FALSE))</f>
        <v>KAS19091007</v>
      </c>
      <c r="R574" s="25" t="str">
        <f>IF(G574="","",VLOOKUP(G574,WMS!$E$3:$G$1741,3,FALSE))</f>
        <v>MOL1909101118</v>
      </c>
      <c r="S574" s="17" t="str">
        <f>IF(R574="","",VLOOKUP(R574,CUSTOMS!$E$3:$N$1811,2,FALSE))</f>
        <v>3924100000</v>
      </c>
      <c r="T574" s="17" t="str">
        <f>IF(R574="","",VLOOKUP(R574,CUSTOMS!$E$3:$N$1811,3,FALSE))</f>
        <v>硅胶蛋糕盘</v>
      </c>
      <c r="U574" s="18">
        <f t="shared" si="109"/>
        <v>18</v>
      </c>
      <c r="V574" s="18" t="str">
        <f>IF(R574="","",VLOOKUP(R574,CUSTOMS!$E$3:$N$1811,5,FALSE))</f>
        <v>个</v>
      </c>
      <c r="W574" s="32">
        <f>IF(R574="","",VLOOKUP(R574,CUSTOMS!$E$3:$N$1811,6,FALSE))</f>
        <v>0.7</v>
      </c>
      <c r="X574" s="32">
        <f t="shared" si="110"/>
        <v>12.6</v>
      </c>
      <c r="Y574" s="18" t="str">
        <f>IF(R574="","",VLOOKUP(R574,CUSTOMS!$E$3:$N$1811,8,FALSE))</f>
        <v>美元</v>
      </c>
      <c r="Z574" s="18" t="str">
        <f>IF(R574="","",VLOOKUP(R574,CUSTOMS!$E$3:$N$1811,9,FALSE))</f>
        <v>中国</v>
      </c>
      <c r="AA574" s="18" t="str">
        <f>IF(R574="","",VLOOKUP(R574,CUSTOMS!$E$3:$N$1811,10,FALSE))</f>
        <v>美国</v>
      </c>
      <c r="AB574" s="32">
        <f>IF(R574="","",VLOOKUP(G574,WMS!$E$3:$T$1741,15,FALSE))</f>
        <v>0.196666666666667</v>
      </c>
      <c r="AC574" s="32">
        <f t="shared" si="111"/>
        <v>3.54000000000001</v>
      </c>
      <c r="AD574" s="32" t="str">
        <f>IF(S574="","",VLOOKUP(S574,海关监管条件!$A$1:$B$3000,2,FALSE))</f>
        <v>A </v>
      </c>
    </row>
    <row r="575" spans="1:30">
      <c r="A575" s="2">
        <v>43732</v>
      </c>
      <c r="B575" s="2">
        <v>43734</v>
      </c>
      <c r="C575" s="2" t="s">
        <v>5063</v>
      </c>
      <c r="D575" s="3" t="s">
        <v>1601</v>
      </c>
      <c r="E575" s="3" t="s">
        <v>4142</v>
      </c>
      <c r="F575" s="3" t="s">
        <v>5071</v>
      </c>
      <c r="G575" s="17" t="str">
        <f t="shared" si="105"/>
        <v>KG-ARI-1909-00203-04465/42116592</v>
      </c>
      <c r="H575" s="18">
        <f>IF(G575="","",VLOOKUP(G575,WMS!$E$3:$Q$1741,7,FALSE))</f>
        <v>6</v>
      </c>
      <c r="I575" s="18">
        <f>IF(G575="","",VLOOKUP(G575,WMS!$E$3:$Q$1741,8,FALSE))</f>
        <v>1.1</v>
      </c>
      <c r="J575" s="18">
        <f>IF(G575="","",VLOOKUP(G575,WMS!$E$3:$Q$1741,13,FALSE))</f>
        <v>0.007</v>
      </c>
      <c r="K575" s="25" t="b">
        <f t="shared" si="106"/>
        <v>1</v>
      </c>
      <c r="L575" s="7">
        <v>3</v>
      </c>
      <c r="M575" s="26">
        <f>IF(G575="","",VLOOKUP(G575,WMS!$E$3:$U$1741,7,0)*L575)</f>
        <v>18</v>
      </c>
      <c r="N575" s="27" t="str">
        <f>IF(G575="","",VLOOKUP(G575,WMS!$E$3:$U$1741,17,0))</f>
        <v>A27-103</v>
      </c>
      <c r="O575" s="28">
        <f t="shared" si="107"/>
        <v>3.3</v>
      </c>
      <c r="P575" s="28">
        <f t="shared" si="108"/>
        <v>0.021</v>
      </c>
      <c r="Q575" s="25" t="str">
        <f>IF(G575="","",VLOOKUP(G575,WMS!$E$3:$G$1741,2,FALSE))</f>
        <v>KAS19091007</v>
      </c>
      <c r="R575" s="25" t="str">
        <f>IF(G575="","",VLOOKUP(G575,WMS!$E$3:$G$1741,3,FALSE))</f>
        <v>MOL1909101119</v>
      </c>
      <c r="S575" s="17" t="str">
        <f>IF(R575="","",VLOOKUP(R575,CUSTOMS!$E$3:$N$1811,2,FALSE))</f>
        <v>3924100000</v>
      </c>
      <c r="T575" s="17" t="str">
        <f>IF(R575="","",VLOOKUP(R575,CUSTOMS!$E$3:$N$1811,3,FALSE))</f>
        <v>6孔圆形硅胶蛋糕盘</v>
      </c>
      <c r="U575" s="18">
        <f t="shared" si="109"/>
        <v>18</v>
      </c>
      <c r="V575" s="18" t="str">
        <f>IF(R575="","",VLOOKUP(R575,CUSTOMS!$E$3:$N$1811,5,FALSE))</f>
        <v>个</v>
      </c>
      <c r="W575" s="32">
        <f>IF(R575="","",VLOOKUP(R575,CUSTOMS!$E$3:$N$1811,6,FALSE))</f>
        <v>0.7</v>
      </c>
      <c r="X575" s="32">
        <f t="shared" si="110"/>
        <v>12.6</v>
      </c>
      <c r="Y575" s="18" t="str">
        <f>IF(R575="","",VLOOKUP(R575,CUSTOMS!$E$3:$N$1811,8,FALSE))</f>
        <v>美元</v>
      </c>
      <c r="Z575" s="18" t="str">
        <f>IF(R575="","",VLOOKUP(R575,CUSTOMS!$E$3:$N$1811,9,FALSE))</f>
        <v>中国</v>
      </c>
      <c r="AA575" s="18" t="str">
        <f>IF(R575="","",VLOOKUP(R575,CUSTOMS!$E$3:$N$1811,10,FALSE))</f>
        <v>美国</v>
      </c>
      <c r="AB575" s="32">
        <f>IF(R575="","",VLOOKUP(G575,WMS!$E$3:$T$1741,15,FALSE))</f>
        <v>0.156666666666667</v>
      </c>
      <c r="AC575" s="32">
        <f t="shared" si="111"/>
        <v>2.82000000000001</v>
      </c>
      <c r="AD575" s="32" t="str">
        <f>IF(S575="","",VLOOKUP(S575,海关监管条件!$A$1:$B$3000,2,FALSE))</f>
        <v>A </v>
      </c>
    </row>
    <row r="576" spans="1:30">
      <c r="A576" s="2">
        <v>43732</v>
      </c>
      <c r="B576" s="2">
        <v>43734</v>
      </c>
      <c r="C576" s="2" t="s">
        <v>5063</v>
      </c>
      <c r="D576" s="3" t="s">
        <v>1601</v>
      </c>
      <c r="E576" s="3" t="s">
        <v>4142</v>
      </c>
      <c r="F576" s="3" t="s">
        <v>5072</v>
      </c>
      <c r="G576" s="17" t="str">
        <f t="shared" si="105"/>
        <v>KG-ARI-1909-00203-04465/42116608</v>
      </c>
      <c r="H576" s="18">
        <f>IF(G576="","",VLOOKUP(G576,WMS!$E$3:$Q$1741,7,FALSE))</f>
        <v>6</v>
      </c>
      <c r="I576" s="18">
        <f>IF(G576="","",VLOOKUP(G576,WMS!$E$3:$Q$1741,8,FALSE))</f>
        <v>1.35</v>
      </c>
      <c r="J576" s="18">
        <f>IF(G576="","",VLOOKUP(G576,WMS!$E$3:$Q$1741,13,FALSE))</f>
        <v>0.007</v>
      </c>
      <c r="K576" s="25" t="b">
        <f t="shared" si="106"/>
        <v>1</v>
      </c>
      <c r="L576" s="7">
        <v>18</v>
      </c>
      <c r="M576" s="26">
        <f>IF(G576="","",VLOOKUP(G576,WMS!$E$3:$U$1741,7,0)*L576)</f>
        <v>108</v>
      </c>
      <c r="N576" s="27" t="str">
        <f>IF(G576="","",VLOOKUP(G576,WMS!$E$3:$U$1741,17,0))</f>
        <v>A27-201</v>
      </c>
      <c r="O576" s="28">
        <f t="shared" si="107"/>
        <v>24.3</v>
      </c>
      <c r="P576" s="28">
        <f t="shared" si="108"/>
        <v>0.126</v>
      </c>
      <c r="Q576" s="25" t="str">
        <f>IF(G576="","",VLOOKUP(G576,WMS!$E$3:$G$1741,2,FALSE))</f>
        <v>KAS19091007</v>
      </c>
      <c r="R576" s="25" t="str">
        <f>IF(G576="","",VLOOKUP(G576,WMS!$E$3:$G$1741,3,FALSE))</f>
        <v>MOL1909101120</v>
      </c>
      <c r="S576" s="17" t="str">
        <f>IF(R576="","",VLOOKUP(R576,CUSTOMS!$E$3:$N$1811,2,FALSE))</f>
        <v>3924100000</v>
      </c>
      <c r="T576" s="17" t="str">
        <f>IF(R576="","",VLOOKUP(R576,CUSTOMS!$E$3:$N$1811,3,FALSE))</f>
        <v>6孔方形硅胶蛋糕盘</v>
      </c>
      <c r="U576" s="18">
        <f t="shared" si="109"/>
        <v>108</v>
      </c>
      <c r="V576" s="18" t="str">
        <f>IF(R576="","",VLOOKUP(R576,CUSTOMS!$E$3:$N$1811,5,FALSE))</f>
        <v>个</v>
      </c>
      <c r="W576" s="32">
        <f>IF(R576="","",VLOOKUP(R576,CUSTOMS!$E$3:$N$1811,6,FALSE))</f>
        <v>0.7</v>
      </c>
      <c r="X576" s="32">
        <f t="shared" si="110"/>
        <v>75.6</v>
      </c>
      <c r="Y576" s="18" t="str">
        <f>IF(R576="","",VLOOKUP(R576,CUSTOMS!$E$3:$N$1811,8,FALSE))</f>
        <v>美元</v>
      </c>
      <c r="Z576" s="18" t="str">
        <f>IF(R576="","",VLOOKUP(R576,CUSTOMS!$E$3:$N$1811,9,FALSE))</f>
        <v>中国</v>
      </c>
      <c r="AA576" s="18" t="str">
        <f>IF(R576="","",VLOOKUP(R576,CUSTOMS!$E$3:$N$1811,10,FALSE))</f>
        <v>美国</v>
      </c>
      <c r="AB576" s="32">
        <f>IF(R576="","",VLOOKUP(G576,WMS!$E$3:$T$1741,15,FALSE))</f>
        <v>0.191666666666667</v>
      </c>
      <c r="AC576" s="32">
        <f t="shared" si="111"/>
        <v>20.7</v>
      </c>
      <c r="AD576" s="32" t="str">
        <f>IF(S576="","",VLOOKUP(S576,海关监管条件!$A$1:$B$3000,2,FALSE))</f>
        <v>A </v>
      </c>
    </row>
    <row r="577" spans="1:30">
      <c r="A577" s="2">
        <v>43732</v>
      </c>
      <c r="B577" s="2">
        <v>43734</v>
      </c>
      <c r="C577" s="2" t="s">
        <v>5063</v>
      </c>
      <c r="D577" s="3" t="s">
        <v>1601</v>
      </c>
      <c r="E577" s="3" t="s">
        <v>4142</v>
      </c>
      <c r="F577" s="3" t="s">
        <v>5073</v>
      </c>
      <c r="G577" s="17" t="str">
        <f t="shared" si="105"/>
        <v>KG-ARI-1909-00203-04465/42117957</v>
      </c>
      <c r="H577" s="18">
        <f>IF(G577="","",VLOOKUP(G577,WMS!$E$3:$Q$1741,7,FALSE))</f>
        <v>6</v>
      </c>
      <c r="I577" s="18">
        <f>IF(G577="","",VLOOKUP(G577,WMS!$E$3:$Q$1741,8,FALSE))</f>
        <v>1.15</v>
      </c>
      <c r="J577" s="18">
        <f>IF(G577="","",VLOOKUP(G577,WMS!$E$3:$Q$1741,13,FALSE))</f>
        <v>0.007</v>
      </c>
      <c r="K577" s="25" t="b">
        <f t="shared" si="106"/>
        <v>1</v>
      </c>
      <c r="L577" s="7">
        <v>11</v>
      </c>
      <c r="M577" s="26">
        <f>IF(G577="","",VLOOKUP(G577,WMS!$E$3:$U$1741,7,0)*L577)</f>
        <v>66</v>
      </c>
      <c r="N577" s="27" t="str">
        <f>IF(G577="","",VLOOKUP(G577,WMS!$E$3:$U$1741,17,0))</f>
        <v>A27-101</v>
      </c>
      <c r="O577" s="28">
        <f t="shared" si="107"/>
        <v>12.65</v>
      </c>
      <c r="P577" s="28">
        <f t="shared" si="108"/>
        <v>0.077</v>
      </c>
      <c r="Q577" s="25" t="str">
        <f>IF(G577="","",VLOOKUP(G577,WMS!$E$3:$G$1741,2,FALSE))</f>
        <v>KAS19091007</v>
      </c>
      <c r="R577" s="25" t="str">
        <f>IF(G577="","",VLOOKUP(G577,WMS!$E$3:$G$1741,3,FALSE))</f>
        <v>MOL1909101121</v>
      </c>
      <c r="S577" s="17" t="str">
        <f>IF(R577="","",VLOOKUP(R577,CUSTOMS!$E$3:$N$1811,2,FALSE))</f>
        <v>3924100000</v>
      </c>
      <c r="T577" s="17" t="str">
        <f>IF(R577="","",VLOOKUP(R577,CUSTOMS!$E$3:$N$1811,3,FALSE))</f>
        <v>12孔圆形硅胶蛋糕盘</v>
      </c>
      <c r="U577" s="18">
        <f t="shared" si="109"/>
        <v>66</v>
      </c>
      <c r="V577" s="18" t="str">
        <f>IF(R577="","",VLOOKUP(R577,CUSTOMS!$E$3:$N$1811,5,FALSE))</f>
        <v>个</v>
      </c>
      <c r="W577" s="32">
        <f>IF(R577="","",VLOOKUP(R577,CUSTOMS!$E$3:$N$1811,6,FALSE))</f>
        <v>0.7</v>
      </c>
      <c r="X577" s="32">
        <f t="shared" si="110"/>
        <v>46.2</v>
      </c>
      <c r="Y577" s="18" t="str">
        <f>IF(R577="","",VLOOKUP(R577,CUSTOMS!$E$3:$N$1811,8,FALSE))</f>
        <v>美元</v>
      </c>
      <c r="Z577" s="18" t="str">
        <f>IF(R577="","",VLOOKUP(R577,CUSTOMS!$E$3:$N$1811,9,FALSE))</f>
        <v>中国</v>
      </c>
      <c r="AA577" s="18" t="str">
        <f>IF(R577="","",VLOOKUP(R577,CUSTOMS!$E$3:$N$1811,10,FALSE))</f>
        <v>美国</v>
      </c>
      <c r="AB577" s="32">
        <f>IF(R577="","",VLOOKUP(G577,WMS!$E$3:$T$1741,15,FALSE))</f>
        <v>0.15</v>
      </c>
      <c r="AC577" s="32">
        <f t="shared" si="111"/>
        <v>9.9</v>
      </c>
      <c r="AD577" s="32" t="str">
        <f>IF(S577="","",VLOOKUP(S577,海关监管条件!$A$1:$B$3000,2,FALSE))</f>
        <v>A </v>
      </c>
    </row>
    <row r="578" spans="1:30">
      <c r="A578" s="2">
        <v>43732</v>
      </c>
      <c r="B578" s="2">
        <v>43734</v>
      </c>
      <c r="C578" s="2" t="s">
        <v>5063</v>
      </c>
      <c r="D578" s="3" t="s">
        <v>1601</v>
      </c>
      <c r="E578" s="3" t="s">
        <v>4142</v>
      </c>
      <c r="F578" s="3" t="s">
        <v>5074</v>
      </c>
      <c r="G578" s="17" t="str">
        <f t="shared" si="105"/>
        <v>KG-ARI-1909-00203-04465/42123620</v>
      </c>
      <c r="H578" s="18">
        <f>IF(G578="","",VLOOKUP(G578,WMS!$E$3:$Q$1741,7,FALSE))</f>
        <v>6</v>
      </c>
      <c r="I578" s="18">
        <f>IF(G578="","",VLOOKUP(G578,WMS!$E$3:$Q$1741,8,FALSE))</f>
        <v>1.3</v>
      </c>
      <c r="J578" s="18">
        <f>IF(G578="","",VLOOKUP(G578,WMS!$E$3:$Q$1741,13,FALSE))</f>
        <v>0.004</v>
      </c>
      <c r="K578" s="25" t="b">
        <f t="shared" si="106"/>
        <v>1</v>
      </c>
      <c r="L578" s="7">
        <v>1</v>
      </c>
      <c r="M578" s="26">
        <f>IF(G578="","",VLOOKUP(G578,WMS!$E$3:$U$1741,7,0)*L578)</f>
        <v>6</v>
      </c>
      <c r="N578" s="27" t="str">
        <f>IF(G578="","",VLOOKUP(G578,WMS!$E$3:$U$1741,17,0))</f>
        <v>A27-201</v>
      </c>
      <c r="O578" s="28">
        <f t="shared" si="107"/>
        <v>1.3</v>
      </c>
      <c r="P578" s="28">
        <f t="shared" si="108"/>
        <v>0.004</v>
      </c>
      <c r="Q578" s="25" t="str">
        <f>IF(G578="","",VLOOKUP(G578,WMS!$E$3:$G$1741,2,FALSE))</f>
        <v>KAS19091007</v>
      </c>
      <c r="R578" s="25" t="str">
        <f>IF(G578="","",VLOOKUP(G578,WMS!$E$3:$G$1741,3,FALSE))</f>
        <v>MOL1909101122</v>
      </c>
      <c r="S578" s="17" t="str">
        <f>IF(R578="","",VLOOKUP(R578,CUSTOMS!$E$3:$N$1811,2,FALSE))</f>
        <v>8211100000</v>
      </c>
      <c r="T578" s="17" t="str">
        <f>IF(R578="","",VLOOKUP(R578,CUSTOMS!$E$3:$N$1811,3,FALSE))</f>
        <v>2件套套刀</v>
      </c>
      <c r="U578" s="18">
        <f t="shared" si="109"/>
        <v>6</v>
      </c>
      <c r="V578" s="18" t="str">
        <f>IF(R578="","",VLOOKUP(R578,CUSTOMS!$E$3:$N$1811,5,FALSE))</f>
        <v>套</v>
      </c>
      <c r="W578" s="32">
        <f>IF(R578="","",VLOOKUP(R578,CUSTOMS!$E$3:$N$1811,6,FALSE))</f>
        <v>0.8</v>
      </c>
      <c r="X578" s="32">
        <f t="shared" si="110"/>
        <v>4.8</v>
      </c>
      <c r="Y578" s="18" t="str">
        <f>IF(R578="","",VLOOKUP(R578,CUSTOMS!$E$3:$N$1811,8,FALSE))</f>
        <v>美元</v>
      </c>
      <c r="Z578" s="18" t="str">
        <f>IF(R578="","",VLOOKUP(R578,CUSTOMS!$E$3:$N$1811,9,FALSE))</f>
        <v>中国</v>
      </c>
      <c r="AA578" s="18" t="str">
        <f>IF(R578="","",VLOOKUP(R578,CUSTOMS!$E$3:$N$1811,10,FALSE))</f>
        <v>美国</v>
      </c>
      <c r="AB578" s="32">
        <f>IF(R578="","",VLOOKUP(G578,WMS!$E$3:$T$1741,15,FALSE))</f>
        <v>0.133333333333333</v>
      </c>
      <c r="AC578" s="32">
        <f t="shared" si="111"/>
        <v>0.799999999999998</v>
      </c>
      <c r="AD578" s="32" t="str">
        <f>IF(S578="","",VLOOKUP(S578,海关监管条件!$A$1:$B$3000,2,FALSE))</f>
        <v>无</v>
      </c>
    </row>
    <row r="579" spans="1:30">
      <c r="A579" s="2">
        <v>43732</v>
      </c>
      <c r="B579" s="2">
        <v>43734</v>
      </c>
      <c r="C579" s="2" t="s">
        <v>5063</v>
      </c>
      <c r="D579" s="3" t="s">
        <v>1601</v>
      </c>
      <c r="E579" s="3" t="s">
        <v>4142</v>
      </c>
      <c r="F579" s="3" t="s">
        <v>5075</v>
      </c>
      <c r="G579" s="17" t="str">
        <f t="shared" si="105"/>
        <v>KG-ARI-1909-00203-04465/42338369</v>
      </c>
      <c r="H579" s="18">
        <f>IF(G579="","",VLOOKUP(G579,WMS!$E$3:$Q$1741,7,FALSE))</f>
        <v>12</v>
      </c>
      <c r="I579" s="18">
        <f>IF(G579="","",VLOOKUP(G579,WMS!$E$3:$Q$1741,8,FALSE))</f>
        <v>1.75</v>
      </c>
      <c r="J579" s="18">
        <f>IF(G579="","",VLOOKUP(G579,WMS!$E$3:$Q$1741,13,FALSE))</f>
        <v>0.014</v>
      </c>
      <c r="K579" s="25" t="b">
        <f t="shared" si="106"/>
        <v>1</v>
      </c>
      <c r="L579" s="7">
        <v>31</v>
      </c>
      <c r="M579" s="26">
        <f>IF(G579="","",VLOOKUP(G579,WMS!$E$3:$U$1741,7,0)*L579)</f>
        <v>372</v>
      </c>
      <c r="N579" s="27" t="str">
        <f>IF(G579="","",VLOOKUP(G579,WMS!$E$3:$U$1741,17,0))</f>
        <v>A27-201</v>
      </c>
      <c r="O579" s="28">
        <f t="shared" si="107"/>
        <v>54.25</v>
      </c>
      <c r="P579" s="28">
        <f t="shared" si="108"/>
        <v>0.434</v>
      </c>
      <c r="Q579" s="25" t="str">
        <f>IF(G579="","",VLOOKUP(G579,WMS!$E$3:$G$1741,2,FALSE))</f>
        <v>KAS19091007</v>
      </c>
      <c r="R579" s="25" t="str">
        <f>IF(G579="","",VLOOKUP(G579,WMS!$E$3:$G$1741,3,FALSE))</f>
        <v>MOL1909101123</v>
      </c>
      <c r="S579" s="17" t="str">
        <f>IF(R579="","",VLOOKUP(R579,CUSTOMS!$E$3:$N$1811,2,FALSE))</f>
        <v>8205510000</v>
      </c>
      <c r="T579" s="17" t="str">
        <f>IF(R579="","",VLOOKUP(R579,CUSTOMS!$E$3:$N$1811,3,FALSE))</f>
        <v>开罐器</v>
      </c>
      <c r="U579" s="18">
        <f t="shared" si="109"/>
        <v>372</v>
      </c>
      <c r="V579" s="18" t="str">
        <f>IF(R579="","",VLOOKUP(R579,CUSTOMS!$E$3:$N$1811,5,FALSE))</f>
        <v>个</v>
      </c>
      <c r="W579" s="32">
        <f>IF(R579="","",VLOOKUP(R579,CUSTOMS!$E$3:$N$1811,6,FALSE))</f>
        <v>0.45</v>
      </c>
      <c r="X579" s="32">
        <f t="shared" si="110"/>
        <v>167.4</v>
      </c>
      <c r="Y579" s="18" t="str">
        <f>IF(R579="","",VLOOKUP(R579,CUSTOMS!$E$3:$N$1811,8,FALSE))</f>
        <v>美元</v>
      </c>
      <c r="Z579" s="18" t="str">
        <f>IF(R579="","",VLOOKUP(R579,CUSTOMS!$E$3:$N$1811,9,FALSE))</f>
        <v>中国</v>
      </c>
      <c r="AA579" s="18" t="str">
        <f>IF(R579="","",VLOOKUP(R579,CUSTOMS!$E$3:$N$1811,10,FALSE))</f>
        <v>美国</v>
      </c>
      <c r="AB579" s="32">
        <f>IF(R579="","",VLOOKUP(G579,WMS!$E$3:$T$1741,15,FALSE))</f>
        <v>0.120833333333333</v>
      </c>
      <c r="AC579" s="32">
        <f t="shared" si="111"/>
        <v>44.9499999999999</v>
      </c>
      <c r="AD579" s="32" t="str">
        <f>IF(S579="","",VLOOKUP(S579,海关监管条件!$A$1:$B$3000,2,FALSE))</f>
        <v>无 </v>
      </c>
    </row>
    <row r="580" spans="1:30">
      <c r="A580" s="2">
        <v>43732</v>
      </c>
      <c r="B580" s="2">
        <v>43734</v>
      </c>
      <c r="C580" s="2" t="s">
        <v>5063</v>
      </c>
      <c r="D580" s="3" t="s">
        <v>1601</v>
      </c>
      <c r="E580" s="3" t="s">
        <v>4142</v>
      </c>
      <c r="F580" s="3" t="s">
        <v>5076</v>
      </c>
      <c r="G580" s="17" t="str">
        <f t="shared" si="105"/>
        <v>KG-ARI-1909-00203-04465/42566014</v>
      </c>
      <c r="H580" s="18">
        <f>IF(G580="","",VLOOKUP(G580,WMS!$E$3:$Q$1741,7,FALSE))</f>
        <v>6</v>
      </c>
      <c r="I580" s="18">
        <f>IF(G580="","",VLOOKUP(G580,WMS!$E$3:$Q$1741,8,FALSE))</f>
        <v>3</v>
      </c>
      <c r="J580" s="18">
        <f>IF(G580="","",VLOOKUP(G580,WMS!$E$3:$Q$1741,13,FALSE))</f>
        <v>0.015</v>
      </c>
      <c r="K580" s="25" t="b">
        <f t="shared" si="106"/>
        <v>1</v>
      </c>
      <c r="L580" s="7">
        <v>37</v>
      </c>
      <c r="M580" s="26">
        <f>IF(G580="","",VLOOKUP(G580,WMS!$E$3:$U$1741,7,0)*L580)</f>
        <v>222</v>
      </c>
      <c r="N580" s="27" t="str">
        <f>IF(G580="","",VLOOKUP(G580,WMS!$E$3:$U$1741,17,0))</f>
        <v>A27-102</v>
      </c>
      <c r="O580" s="28">
        <f t="shared" si="107"/>
        <v>111</v>
      </c>
      <c r="P580" s="28">
        <f t="shared" si="108"/>
        <v>0.555</v>
      </c>
      <c r="Q580" s="25" t="str">
        <f>IF(G580="","",VLOOKUP(G580,WMS!$E$3:$G$1741,2,FALSE))</f>
        <v>KAS19091007</v>
      </c>
      <c r="R580" s="25" t="str">
        <f>IF(G580="","",VLOOKUP(G580,WMS!$E$3:$G$1741,3,FALSE))</f>
        <v>MOL1909101125</v>
      </c>
      <c r="S580" s="17" t="str">
        <f>IF(R580="","",VLOOKUP(R580,CUSTOMS!$E$3:$N$1811,2,FALSE))</f>
        <v>3924100000</v>
      </c>
      <c r="T580" s="17" t="str">
        <f>IF(R580="","",VLOOKUP(R580,CUSTOMS!$E$3:$N$1811,3,FALSE))</f>
        <v>5件套塑料厨具</v>
      </c>
      <c r="U580" s="18">
        <f t="shared" si="109"/>
        <v>222</v>
      </c>
      <c r="V580" s="18" t="str">
        <f>IF(R580="","",VLOOKUP(R580,CUSTOMS!$E$3:$N$1811,5,FALSE))</f>
        <v>套</v>
      </c>
      <c r="W580" s="32">
        <f>IF(R580="","",VLOOKUP(R580,CUSTOMS!$E$3:$N$1811,6,FALSE))</f>
        <v>1.1</v>
      </c>
      <c r="X580" s="32">
        <f t="shared" si="110"/>
        <v>244.2</v>
      </c>
      <c r="Y580" s="18" t="str">
        <f>IF(R580="","",VLOOKUP(R580,CUSTOMS!$E$3:$N$1811,8,FALSE))</f>
        <v>美元</v>
      </c>
      <c r="Z580" s="18" t="str">
        <f>IF(R580="","",VLOOKUP(R580,CUSTOMS!$E$3:$N$1811,9,FALSE))</f>
        <v>中国</v>
      </c>
      <c r="AA580" s="18" t="str">
        <f>IF(R580="","",VLOOKUP(R580,CUSTOMS!$E$3:$N$1811,10,FALSE))</f>
        <v>美国</v>
      </c>
      <c r="AB580" s="32">
        <f>IF(R580="","",VLOOKUP(G580,WMS!$E$3:$T$1741,15,FALSE))</f>
        <v>0.463333333333333</v>
      </c>
      <c r="AC580" s="32">
        <f t="shared" si="111"/>
        <v>102.86</v>
      </c>
      <c r="AD580" s="32" t="str">
        <f>IF(S580="","",VLOOKUP(S580,海关监管条件!$A$1:$B$3000,2,FALSE))</f>
        <v>A </v>
      </c>
    </row>
    <row r="581" spans="1:30">
      <c r="A581" s="2">
        <v>43732</v>
      </c>
      <c r="B581" s="2">
        <v>43734</v>
      </c>
      <c r="C581" s="2" t="s">
        <v>5063</v>
      </c>
      <c r="D581" s="3" t="s">
        <v>1601</v>
      </c>
      <c r="E581" s="3" t="s">
        <v>4142</v>
      </c>
      <c r="F581" s="3" t="s">
        <v>5077</v>
      </c>
      <c r="G581" s="17" t="str">
        <f t="shared" si="105"/>
        <v>KG-ARI-1909-00203-04465/42578932</v>
      </c>
      <c r="H581" s="18">
        <f>IF(G581="","",VLOOKUP(G581,WMS!$E$3:$Q$1741,7,FALSE))</f>
        <v>24</v>
      </c>
      <c r="I581" s="18">
        <f>IF(G581="","",VLOOKUP(G581,WMS!$E$3:$Q$1741,8,FALSE))</f>
        <v>2.35</v>
      </c>
      <c r="J581" s="18">
        <f>IF(G581="","",VLOOKUP(G581,WMS!$E$3:$Q$1741,13,FALSE))</f>
        <v>0.021</v>
      </c>
      <c r="K581" s="25" t="b">
        <f t="shared" si="106"/>
        <v>1</v>
      </c>
      <c r="L581" s="7">
        <v>22</v>
      </c>
      <c r="M581" s="26">
        <f>IF(G581="","",VLOOKUP(G581,WMS!$E$3:$U$1741,7,0)*L581)</f>
        <v>528</v>
      </c>
      <c r="N581" s="27" t="str">
        <f>IF(G581="","",VLOOKUP(G581,WMS!$E$3:$U$1741,17,0))</f>
        <v>A27-302</v>
      </c>
      <c r="O581" s="28">
        <f t="shared" si="107"/>
        <v>51.7</v>
      </c>
      <c r="P581" s="28">
        <f t="shared" si="108"/>
        <v>0.462</v>
      </c>
      <c r="Q581" s="25" t="str">
        <f>IF(G581="","",VLOOKUP(G581,WMS!$E$3:$G$1741,2,FALSE))</f>
        <v>KAS19091007</v>
      </c>
      <c r="R581" s="25" t="str">
        <f>IF(G581="","",VLOOKUP(G581,WMS!$E$3:$G$1741,3,FALSE))</f>
        <v>MOL1909101124</v>
      </c>
      <c r="S581" s="17" t="str">
        <f>IF(R581="","",VLOOKUP(R581,CUSTOMS!$E$3:$N$1811,2,FALSE))</f>
        <v>3924100000</v>
      </c>
      <c r="T581" s="17" t="str">
        <f>IF(R581="","",VLOOKUP(R581,CUSTOMS!$E$3:$N$1811,3,FALSE))</f>
        <v>硅胶冰格盘</v>
      </c>
      <c r="U581" s="18">
        <f t="shared" si="109"/>
        <v>528</v>
      </c>
      <c r="V581" s="18" t="str">
        <f>IF(R581="","",VLOOKUP(R581,CUSTOMS!$E$3:$N$1811,5,FALSE))</f>
        <v>个</v>
      </c>
      <c r="W581" s="32">
        <f>IF(R581="","",VLOOKUP(R581,CUSTOMS!$E$3:$N$1811,6,FALSE))</f>
        <v>0.4</v>
      </c>
      <c r="X581" s="32">
        <f t="shared" si="110"/>
        <v>211.2</v>
      </c>
      <c r="Y581" s="18" t="str">
        <f>IF(R581="","",VLOOKUP(R581,CUSTOMS!$E$3:$N$1811,8,FALSE))</f>
        <v>美元</v>
      </c>
      <c r="Z581" s="18" t="str">
        <f>IF(R581="","",VLOOKUP(R581,CUSTOMS!$E$3:$N$1811,9,FALSE))</f>
        <v>中国</v>
      </c>
      <c r="AA581" s="18" t="str">
        <f>IF(R581="","",VLOOKUP(R581,CUSTOMS!$E$3:$N$1811,10,FALSE))</f>
        <v>美国</v>
      </c>
      <c r="AB581" s="32">
        <f>IF(R581="","",VLOOKUP(G581,WMS!$E$3:$T$1741,15,FALSE))</f>
        <v>0.0716666666666667</v>
      </c>
      <c r="AC581" s="32">
        <f t="shared" si="111"/>
        <v>37.84</v>
      </c>
      <c r="AD581" s="32" t="str">
        <f>IF(S581="","",VLOOKUP(S581,海关监管条件!$A$1:$B$3000,2,FALSE))</f>
        <v>A </v>
      </c>
    </row>
    <row r="582" spans="1:30">
      <c r="A582" s="2">
        <v>43732</v>
      </c>
      <c r="B582" s="2">
        <v>43734</v>
      </c>
      <c r="C582" s="2" t="s">
        <v>5063</v>
      </c>
      <c r="D582" s="3" t="s">
        <v>1601</v>
      </c>
      <c r="E582" s="3" t="s">
        <v>4142</v>
      </c>
      <c r="F582" s="3" t="s">
        <v>5078</v>
      </c>
      <c r="G582" s="17" t="str">
        <f t="shared" si="105"/>
        <v>KG-ARI-1909-00203-04465/42720164</v>
      </c>
      <c r="H582" s="18">
        <f>IF(G582="","",VLOOKUP(G582,WMS!$E$3:$Q$1741,7,FALSE))</f>
        <v>6</v>
      </c>
      <c r="I582" s="18">
        <f>IF(G582="","",VLOOKUP(G582,WMS!$E$3:$Q$1741,8,FALSE))</f>
        <v>0.85</v>
      </c>
      <c r="J582" s="18">
        <f>IF(G582="","",VLOOKUP(G582,WMS!$E$3:$Q$1741,13,FALSE))</f>
        <v>0.004</v>
      </c>
      <c r="K582" s="25" t="b">
        <f t="shared" si="106"/>
        <v>1</v>
      </c>
      <c r="L582" s="7">
        <v>4</v>
      </c>
      <c r="M582" s="26">
        <f>IF(G582="","",VLOOKUP(G582,WMS!$E$3:$U$1741,7,0)*L582)</f>
        <v>24</v>
      </c>
      <c r="N582" s="27" t="str">
        <f>IF(G582="","",VLOOKUP(G582,WMS!$E$3:$U$1741,17,0))</f>
        <v>A27-201</v>
      </c>
      <c r="O582" s="28">
        <f t="shared" si="107"/>
        <v>3.4</v>
      </c>
      <c r="P582" s="28">
        <f t="shared" si="108"/>
        <v>0.016</v>
      </c>
      <c r="Q582" s="25" t="str">
        <f>IF(G582="","",VLOOKUP(G582,WMS!$E$3:$G$1741,2,FALSE))</f>
        <v>KAS19091007</v>
      </c>
      <c r="R582" s="25" t="str">
        <f>IF(G582="","",VLOOKUP(G582,WMS!$E$3:$G$1741,3,FALSE))</f>
        <v>MOL1909101127</v>
      </c>
      <c r="S582" s="17" t="str">
        <f>IF(R582="","",VLOOKUP(R582,CUSTOMS!$E$3:$N$1811,2,FALSE))</f>
        <v>8211100000</v>
      </c>
      <c r="T582" s="17" t="str">
        <f>IF(R582="","",VLOOKUP(R582,CUSTOMS!$E$3:$N$1811,3,FALSE))</f>
        <v>2件套套刀</v>
      </c>
      <c r="U582" s="18">
        <f t="shared" si="109"/>
        <v>24</v>
      </c>
      <c r="V582" s="18" t="str">
        <f>IF(R582="","",VLOOKUP(R582,CUSTOMS!$E$3:$N$1811,5,FALSE))</f>
        <v>套</v>
      </c>
      <c r="W582" s="32">
        <f>IF(R582="","",VLOOKUP(R582,CUSTOMS!$E$3:$N$1811,6,FALSE))</f>
        <v>0.8</v>
      </c>
      <c r="X582" s="32">
        <f t="shared" si="110"/>
        <v>19.2</v>
      </c>
      <c r="Y582" s="18" t="str">
        <f>IF(R582="","",VLOOKUP(R582,CUSTOMS!$E$3:$N$1811,8,FALSE))</f>
        <v>美元</v>
      </c>
      <c r="Z582" s="18" t="str">
        <f>IF(R582="","",VLOOKUP(R582,CUSTOMS!$E$3:$N$1811,9,FALSE))</f>
        <v>中国</v>
      </c>
      <c r="AA582" s="18" t="str">
        <f>IF(R582="","",VLOOKUP(R582,CUSTOMS!$E$3:$N$1811,10,FALSE))</f>
        <v>美国</v>
      </c>
      <c r="AB582" s="32">
        <f>IF(R582="","",VLOOKUP(G582,WMS!$E$3:$T$1741,15,FALSE))</f>
        <v>0.0966666666666667</v>
      </c>
      <c r="AC582" s="32">
        <f t="shared" si="111"/>
        <v>2.32</v>
      </c>
      <c r="AD582" s="32" t="str">
        <f>IF(S582="","",VLOOKUP(S582,海关监管条件!$A$1:$B$3000,2,FALSE))</f>
        <v>无</v>
      </c>
    </row>
    <row r="583" spans="1:30">
      <c r="A583" s="2">
        <v>43732</v>
      </c>
      <c r="B583" s="2">
        <v>43734</v>
      </c>
      <c r="C583" s="2" t="s">
        <v>5063</v>
      </c>
      <c r="D583" s="3" t="s">
        <v>1601</v>
      </c>
      <c r="E583" s="3" t="s">
        <v>4142</v>
      </c>
      <c r="F583" s="3" t="s">
        <v>5079</v>
      </c>
      <c r="G583" s="17" t="str">
        <f t="shared" si="105"/>
        <v>KG-ARI-1909-00203-04465/42720188</v>
      </c>
      <c r="H583" s="18">
        <f>IF(G583="","",VLOOKUP(G583,WMS!$E$3:$Q$1741,7,FALSE))</f>
        <v>6</v>
      </c>
      <c r="I583" s="18">
        <f>IF(G583="","",VLOOKUP(G583,WMS!$E$3:$Q$1741,8,FALSE))</f>
        <v>1.05</v>
      </c>
      <c r="J583" s="18">
        <f>IF(G583="","",VLOOKUP(G583,WMS!$E$3:$Q$1741,13,FALSE))</f>
        <v>0.004</v>
      </c>
      <c r="K583" s="25" t="b">
        <f t="shared" si="106"/>
        <v>1</v>
      </c>
      <c r="L583" s="7">
        <v>2</v>
      </c>
      <c r="M583" s="26">
        <f>IF(G583="","",VLOOKUP(G583,WMS!$E$3:$U$1741,7,0)*L583)</f>
        <v>12</v>
      </c>
      <c r="N583" s="27" t="str">
        <f>IF(G583="","",VLOOKUP(G583,WMS!$E$3:$U$1741,17,0))</f>
        <v>A27-201</v>
      </c>
      <c r="O583" s="28">
        <f t="shared" si="107"/>
        <v>2.1</v>
      </c>
      <c r="P583" s="28">
        <f t="shared" si="108"/>
        <v>0.008</v>
      </c>
      <c r="Q583" s="25" t="str">
        <f>IF(G583="","",VLOOKUP(G583,WMS!$E$3:$G$1741,2,FALSE))</f>
        <v>KAS19091007</v>
      </c>
      <c r="R583" s="25" t="str">
        <f>IF(G583="","",VLOOKUP(G583,WMS!$E$3:$G$1741,3,FALSE))</f>
        <v>MOL1909101128</v>
      </c>
      <c r="S583" s="17" t="str">
        <f>IF(R583="","",VLOOKUP(R583,CUSTOMS!$E$3:$N$1811,2,FALSE))</f>
        <v>8211920000</v>
      </c>
      <c r="T583" s="17" t="str">
        <f>IF(R583="","",VLOOKUP(R583,CUSTOMS!$E$3:$N$1811,3,FALSE))</f>
        <v>切片刀</v>
      </c>
      <c r="U583" s="18">
        <f t="shared" si="109"/>
        <v>12</v>
      </c>
      <c r="V583" s="18" t="str">
        <f>IF(R583="","",VLOOKUP(R583,CUSTOMS!$E$3:$N$1811,5,FALSE))</f>
        <v>把</v>
      </c>
      <c r="W583" s="32">
        <f>IF(R583="","",VLOOKUP(R583,CUSTOMS!$E$3:$N$1811,6,FALSE))</f>
        <v>0.4</v>
      </c>
      <c r="X583" s="32">
        <f t="shared" si="110"/>
        <v>4.8</v>
      </c>
      <c r="Y583" s="18" t="str">
        <f>IF(R583="","",VLOOKUP(R583,CUSTOMS!$E$3:$N$1811,8,FALSE))</f>
        <v>美元</v>
      </c>
      <c r="Z583" s="18" t="str">
        <f>IF(R583="","",VLOOKUP(R583,CUSTOMS!$E$3:$N$1811,9,FALSE))</f>
        <v>中国</v>
      </c>
      <c r="AA583" s="18" t="str">
        <f>IF(R583="","",VLOOKUP(R583,CUSTOMS!$E$3:$N$1811,10,FALSE))</f>
        <v>美国</v>
      </c>
      <c r="AB583" s="32">
        <f>IF(R583="","",VLOOKUP(G583,WMS!$E$3:$T$1741,15,FALSE))</f>
        <v>0.0916666666666667</v>
      </c>
      <c r="AC583" s="32">
        <f t="shared" si="111"/>
        <v>1.1</v>
      </c>
      <c r="AD583" s="32" t="str">
        <f>IF(S583="","",VLOOKUP(S583,海关监管条件!$A$1:$B$3000,2,FALSE))</f>
        <v>无</v>
      </c>
    </row>
    <row r="584" spans="1:30">
      <c r="A584" s="2">
        <v>43732</v>
      </c>
      <c r="B584" s="2">
        <v>43734</v>
      </c>
      <c r="C584" s="2" t="s">
        <v>5063</v>
      </c>
      <c r="D584" s="3" t="s">
        <v>1601</v>
      </c>
      <c r="E584" s="3" t="s">
        <v>4142</v>
      </c>
      <c r="F584" s="3" t="s">
        <v>5080</v>
      </c>
      <c r="G584" s="17" t="str">
        <f t="shared" si="105"/>
        <v>KG-ARI-1909-00203-04465/42749868</v>
      </c>
      <c r="H584" s="18">
        <f>IF(G584="","",VLOOKUP(G584,WMS!$E$3:$Q$1741,7,FALSE))</f>
        <v>6</v>
      </c>
      <c r="I584" s="18">
        <f>IF(G584="","",VLOOKUP(G584,WMS!$E$3:$Q$1741,8,FALSE))</f>
        <v>8.8</v>
      </c>
      <c r="J584" s="18">
        <f>IF(G584="","",VLOOKUP(G584,WMS!$E$3:$Q$1741,13,FALSE))</f>
        <v>0.043</v>
      </c>
      <c r="K584" s="25" t="b">
        <f t="shared" si="106"/>
        <v>1</v>
      </c>
      <c r="L584" s="7">
        <v>5</v>
      </c>
      <c r="M584" s="26">
        <f>IF(G584="","",VLOOKUP(G584,WMS!$E$3:$U$1741,7,0)*L584)</f>
        <v>30</v>
      </c>
      <c r="N584" s="27" t="str">
        <f>IF(G584="","",VLOOKUP(G584,WMS!$E$3:$U$1741,17,0))</f>
        <v>A27-101</v>
      </c>
      <c r="O584" s="28">
        <f t="shared" si="107"/>
        <v>44</v>
      </c>
      <c r="P584" s="28">
        <f t="shared" si="108"/>
        <v>0.215</v>
      </c>
      <c r="Q584" s="25" t="str">
        <f>IF(G584="","",VLOOKUP(G584,WMS!$E$3:$G$1741,2,FALSE))</f>
        <v>KAS19091007</v>
      </c>
      <c r="R584" s="25" t="str">
        <f>IF(G584="","",VLOOKUP(G584,WMS!$E$3:$G$1741,3,FALSE))</f>
        <v>MOL1909101131</v>
      </c>
      <c r="S584" s="17" t="str">
        <f>IF(R584="","",VLOOKUP(R584,CUSTOMS!$E$3:$N$1811,2,FALSE))</f>
        <v>8211100000</v>
      </c>
      <c r="T584" s="17" t="str">
        <f>IF(R584="","",VLOOKUP(R584,CUSTOMS!$E$3:$N$1811,3,FALSE))</f>
        <v>5件套套刀(配塑料刀座)</v>
      </c>
      <c r="U584" s="18">
        <f t="shared" si="109"/>
        <v>30</v>
      </c>
      <c r="V584" s="18" t="str">
        <f>IF(R584="","",VLOOKUP(R584,CUSTOMS!$E$3:$N$1811,5,FALSE))</f>
        <v>套</v>
      </c>
      <c r="W584" s="32">
        <f>IF(R584="","",VLOOKUP(R584,CUSTOMS!$E$3:$N$1811,6,FALSE))</f>
        <v>1.8</v>
      </c>
      <c r="X584" s="32">
        <f t="shared" si="110"/>
        <v>54</v>
      </c>
      <c r="Y584" s="18" t="str">
        <f>IF(R584="","",VLOOKUP(R584,CUSTOMS!$E$3:$N$1811,8,FALSE))</f>
        <v>美元</v>
      </c>
      <c r="Z584" s="18" t="str">
        <f>IF(R584="","",VLOOKUP(R584,CUSTOMS!$E$3:$N$1811,9,FALSE))</f>
        <v>中国</v>
      </c>
      <c r="AA584" s="18" t="str">
        <f>IF(R584="","",VLOOKUP(R584,CUSTOMS!$E$3:$N$1811,10,FALSE))</f>
        <v>美国</v>
      </c>
      <c r="AB584" s="32">
        <f>IF(R584="","",VLOOKUP(G584,WMS!$E$3:$T$1741,15,FALSE))</f>
        <v>1.33333333333333</v>
      </c>
      <c r="AC584" s="32">
        <f t="shared" si="111"/>
        <v>39.9999999999999</v>
      </c>
      <c r="AD584" s="32" t="str">
        <f>IF(S584="","",VLOOKUP(S584,海关监管条件!$A$1:$B$3000,2,FALSE))</f>
        <v>无</v>
      </c>
    </row>
    <row r="585" spans="1:30">
      <c r="A585" s="2">
        <v>43732</v>
      </c>
      <c r="B585" s="2">
        <v>43734</v>
      </c>
      <c r="C585" s="2" t="s">
        <v>5063</v>
      </c>
      <c r="D585" s="3" t="s">
        <v>1601</v>
      </c>
      <c r="E585" s="3" t="s">
        <v>4142</v>
      </c>
      <c r="F585" s="3" t="s">
        <v>5081</v>
      </c>
      <c r="G585" s="17" t="str">
        <f t="shared" si="105"/>
        <v>KG-ARI-1909-00203-04465/42757467</v>
      </c>
      <c r="H585" s="18">
        <f>IF(G585="","",VLOOKUP(G585,WMS!$E$3:$Q$1741,7,FALSE))</f>
        <v>24</v>
      </c>
      <c r="I585" s="18">
        <f>IF(G585="","",VLOOKUP(G585,WMS!$E$3:$Q$1741,8,FALSE))</f>
        <v>1.95</v>
      </c>
      <c r="J585" s="18">
        <f>IF(G585="","",VLOOKUP(G585,WMS!$E$3:$Q$1741,13,FALSE))</f>
        <v>0.027</v>
      </c>
      <c r="K585" s="25" t="b">
        <f t="shared" si="106"/>
        <v>1</v>
      </c>
      <c r="L585" s="7">
        <v>1</v>
      </c>
      <c r="M585" s="26">
        <f>IF(G585="","",VLOOKUP(G585,WMS!$E$3:$U$1741,7,0)*L585)</f>
        <v>24</v>
      </c>
      <c r="N585" s="27" t="str">
        <f>IF(G585="","",VLOOKUP(G585,WMS!$E$3:$U$1741,17,0))</f>
        <v>A27-103</v>
      </c>
      <c r="O585" s="28">
        <f t="shared" si="107"/>
        <v>1.95</v>
      </c>
      <c r="P585" s="28">
        <f t="shared" si="108"/>
        <v>0.027</v>
      </c>
      <c r="Q585" s="25" t="str">
        <f>IF(G585="","",VLOOKUP(G585,WMS!$E$3:$G$1741,2,FALSE))</f>
        <v>KAS19091007</v>
      </c>
      <c r="R585" s="25" t="str">
        <f>IF(G585="","",VLOOKUP(G585,WMS!$E$3:$G$1741,3,FALSE))</f>
        <v>MOL1909101134</v>
      </c>
      <c r="S585" s="17" t="str">
        <f>IF(R585="","",VLOOKUP(R585,CUSTOMS!$E$3:$N$1811,2,FALSE))</f>
        <v>3924100000</v>
      </c>
      <c r="T585" s="17" t="str">
        <f>IF(R585="","",VLOOKUP(R585,CUSTOMS!$E$3:$N$1811,3,FALSE))</f>
        <v>塑料蛋糕铲</v>
      </c>
      <c r="U585" s="18">
        <f t="shared" si="109"/>
        <v>24</v>
      </c>
      <c r="V585" s="18" t="str">
        <f>IF(R585="","",VLOOKUP(R585,CUSTOMS!$E$3:$N$1811,5,FALSE))</f>
        <v>个</v>
      </c>
      <c r="W585" s="32">
        <f>IF(R585="","",VLOOKUP(R585,CUSTOMS!$E$3:$N$1811,6,FALSE))</f>
        <v>0.38</v>
      </c>
      <c r="X585" s="32">
        <f t="shared" si="110"/>
        <v>9.12</v>
      </c>
      <c r="Y585" s="18" t="str">
        <f>IF(R585="","",VLOOKUP(R585,CUSTOMS!$E$3:$N$1811,8,FALSE))</f>
        <v>美元</v>
      </c>
      <c r="Z585" s="18" t="str">
        <f>IF(R585="","",VLOOKUP(R585,CUSTOMS!$E$3:$N$1811,9,FALSE))</f>
        <v>中国</v>
      </c>
      <c r="AA585" s="18" t="str">
        <f>IF(R585="","",VLOOKUP(R585,CUSTOMS!$E$3:$N$1811,10,FALSE))</f>
        <v>美国</v>
      </c>
      <c r="AB585" s="32">
        <f>IF(R585="","",VLOOKUP(G585,WMS!$E$3:$T$1741,15,FALSE))</f>
        <v>0.0583333333333333</v>
      </c>
      <c r="AC585" s="32">
        <f t="shared" si="111"/>
        <v>1.4</v>
      </c>
      <c r="AD585" s="32" t="str">
        <f>IF(S585="","",VLOOKUP(S585,海关监管条件!$A$1:$B$3000,2,FALSE))</f>
        <v>A </v>
      </c>
    </row>
    <row r="586" spans="1:30">
      <c r="A586" s="2">
        <v>43732</v>
      </c>
      <c r="B586" s="2">
        <v>43734</v>
      </c>
      <c r="C586" s="2" t="s">
        <v>5063</v>
      </c>
      <c r="D586" s="19" t="s">
        <v>335</v>
      </c>
      <c r="E586" s="19" t="s">
        <v>3383</v>
      </c>
      <c r="F586" s="19">
        <v>42447375</v>
      </c>
      <c r="G586" s="17" t="str">
        <f t="shared" si="105"/>
        <v>KG-KGT-1808-00016-00693/42447375</v>
      </c>
      <c r="H586" s="18">
        <f>IF(G586="","",VLOOKUP(G586,WMS!$E$3:$Q$1741,7,FALSE))</f>
        <v>6</v>
      </c>
      <c r="I586" s="18">
        <f>IF(G586="","",VLOOKUP(G586,WMS!$E$3:$Q$1741,8,FALSE))</f>
        <v>3.25</v>
      </c>
      <c r="J586" s="18">
        <f>IF(G586="","",VLOOKUP(G586,WMS!$E$3:$Q$1741,13,FALSE))</f>
        <v>0.018</v>
      </c>
      <c r="K586" s="25" t="b">
        <f t="shared" si="106"/>
        <v>1</v>
      </c>
      <c r="L586" s="7">
        <v>3</v>
      </c>
      <c r="M586" s="26">
        <f>IF(G586="","",VLOOKUP(G586,WMS!$E$3:$U$1741,7,0)*L586)</f>
        <v>18</v>
      </c>
      <c r="N586" s="27" t="str">
        <f>IF(G586="","",VLOOKUP(G586,WMS!$E$3:$U$1741,17,0))</f>
        <v>B82</v>
      </c>
      <c r="O586" s="28">
        <f t="shared" si="107"/>
        <v>9.75</v>
      </c>
      <c r="P586" s="28">
        <f t="shared" si="108"/>
        <v>0.054</v>
      </c>
      <c r="Q586" s="25" t="str">
        <f>IF(G586="","",VLOOKUP(G586,WMS!$E$3:$G$1741,2,FALSE))</f>
        <v>KAS18111304</v>
      </c>
      <c r="R586" s="25" t="str">
        <f>IF(G586="","",VLOOKUP(G586,WMS!$E$3:$G$1741,3,FALSE))</f>
        <v>KAS1811130404</v>
      </c>
      <c r="S586" s="17" t="str">
        <f>IF(R586="","",VLOOKUP(R586,CUSTOMS!$E$3:$N$1811,2,FALSE))</f>
        <v>6911101900</v>
      </c>
      <c r="T586" s="17" t="str">
        <f>IF(R586="","",VLOOKUP(R586,CUSTOMS!$E$3:$N$1811,3,FALSE))</f>
        <v>日用瓷:壶.罐</v>
      </c>
      <c r="U586" s="18">
        <f t="shared" si="109"/>
        <v>18</v>
      </c>
      <c r="V586" s="18" t="str">
        <f>IF(R586="","",VLOOKUP(R586,CUSTOMS!$E$3:$N$1811,5,FALSE))</f>
        <v>只</v>
      </c>
      <c r="W586" s="32">
        <f>IF(R586="","",VLOOKUP(R586,CUSTOMS!$E$3:$N$1811,6,FALSE))</f>
        <v>1</v>
      </c>
      <c r="X586" s="32">
        <f t="shared" si="110"/>
        <v>18</v>
      </c>
      <c r="Y586" s="18" t="str">
        <f>IF(R586="","",VLOOKUP(R586,CUSTOMS!$E$3:$N$1811,8,FALSE))</f>
        <v>港币</v>
      </c>
      <c r="Z586" s="18" t="str">
        <f>IF(R586="","",VLOOKUP(R586,CUSTOMS!$E$3:$N$1811,9,FALSE))</f>
        <v>中国</v>
      </c>
      <c r="AA586" s="18" t="str">
        <f>IF(R586="","",VLOOKUP(R586,CUSTOMS!$E$3:$N$1811,10,FALSE))</f>
        <v>印度尼西亚</v>
      </c>
      <c r="AB586" s="32">
        <f>IF(R586="","",VLOOKUP(G586,WMS!$E$3:$T$1741,15,FALSE))</f>
        <v>0.46</v>
      </c>
      <c r="AC586" s="32">
        <f t="shared" si="111"/>
        <v>8.28</v>
      </c>
      <c r="AD586" s="32" t="str">
        <f>IF(S586="","",VLOOKUP(S586,海关监管条件!$A$1:$B$3000,2,FALSE))</f>
        <v>A</v>
      </c>
    </row>
    <row r="587" spans="1:30">
      <c r="A587" s="2">
        <v>43732</v>
      </c>
      <c r="B587" s="2">
        <v>43734</v>
      </c>
      <c r="C587" s="2" t="s">
        <v>5063</v>
      </c>
      <c r="D587" s="19" t="s">
        <v>335</v>
      </c>
      <c r="E587" s="19" t="s">
        <v>3383</v>
      </c>
      <c r="F587" s="19">
        <v>42621690</v>
      </c>
      <c r="G587" s="17" t="str">
        <f t="shared" si="105"/>
        <v>KG-KGT-1808-00016-00693/42621690</v>
      </c>
      <c r="H587" s="18">
        <f>IF(G587="","",VLOOKUP(G587,WMS!$E$3:$Q$1741,7,FALSE))</f>
        <v>6</v>
      </c>
      <c r="I587" s="18">
        <f>IF(G587="","",VLOOKUP(G587,WMS!$E$3:$Q$1741,8,FALSE))</f>
        <v>8.6</v>
      </c>
      <c r="J587" s="18">
        <f>IF(G587="","",VLOOKUP(G587,WMS!$E$3:$Q$1741,13,FALSE))</f>
        <v>0.036</v>
      </c>
      <c r="K587" s="25" t="b">
        <f t="shared" si="106"/>
        <v>1</v>
      </c>
      <c r="L587" s="7">
        <v>7</v>
      </c>
      <c r="M587" s="26">
        <f>IF(G587="","",VLOOKUP(G587,WMS!$E$3:$U$1741,7,0)*L587)</f>
        <v>42</v>
      </c>
      <c r="N587" s="27" t="str">
        <f>IF(G587="","",VLOOKUP(G587,WMS!$E$3:$U$1741,17,0))</f>
        <v>B82</v>
      </c>
      <c r="O587" s="28">
        <f t="shared" si="107"/>
        <v>60.2</v>
      </c>
      <c r="P587" s="28">
        <f t="shared" si="108"/>
        <v>0.252</v>
      </c>
      <c r="Q587" s="25" t="str">
        <f>IF(G587="","",VLOOKUP(G587,WMS!$E$3:$G$1741,2,FALSE))</f>
        <v>KAS18111302</v>
      </c>
      <c r="R587" s="25" t="str">
        <f>IF(G587="","",VLOOKUP(G587,WMS!$E$3:$G$1741,3,FALSE))</f>
        <v>KAS1811130201</v>
      </c>
      <c r="S587" s="17" t="str">
        <f>IF(R587="","",VLOOKUP(R587,CUSTOMS!$E$3:$N$1811,2,FALSE))</f>
        <v>6913100000</v>
      </c>
      <c r="T587" s="17" t="str">
        <f>IF(R587="","",VLOOKUP(R587,CUSTOMS!$E$3:$N$1811,3,FALSE))</f>
        <v>陈设瓷:花盆.花瓶</v>
      </c>
      <c r="U587" s="18">
        <f t="shared" si="109"/>
        <v>42</v>
      </c>
      <c r="V587" s="18" t="str">
        <f>IF(R587="","",VLOOKUP(R587,CUSTOMS!$E$3:$N$1811,5,FALSE))</f>
        <v>只</v>
      </c>
      <c r="W587" s="32">
        <f>IF(R587="","",VLOOKUP(R587,CUSTOMS!$E$3:$N$1811,6,FALSE))</f>
        <v>1</v>
      </c>
      <c r="X587" s="32">
        <f t="shared" si="110"/>
        <v>42</v>
      </c>
      <c r="Y587" s="18" t="str">
        <f>IF(R587="","",VLOOKUP(R587,CUSTOMS!$E$3:$N$1811,8,FALSE))</f>
        <v>港币</v>
      </c>
      <c r="Z587" s="18" t="str">
        <f>IF(R587="","",VLOOKUP(R587,CUSTOMS!$E$3:$N$1811,9,FALSE))</f>
        <v>中国</v>
      </c>
      <c r="AA587" s="18" t="str">
        <f>IF(R587="","",VLOOKUP(R587,CUSTOMS!$E$3:$N$1811,10,FALSE))</f>
        <v>印度尼西亚</v>
      </c>
      <c r="AB587" s="32">
        <f>IF(R587="","",VLOOKUP(G587,WMS!$E$3:$T$1741,15,FALSE))</f>
        <v>1.1</v>
      </c>
      <c r="AC587" s="32">
        <f t="shared" si="111"/>
        <v>46.2</v>
      </c>
      <c r="AD587" s="32" t="str">
        <f>IF(S587="","",VLOOKUP(S587,海关监管条件!$A$1:$B$3000,2,FALSE))</f>
        <v>无</v>
      </c>
    </row>
    <row r="588" spans="1:30">
      <c r="A588" s="2">
        <v>43732</v>
      </c>
      <c r="B588" s="2">
        <v>43734</v>
      </c>
      <c r="C588" s="2" t="s">
        <v>5063</v>
      </c>
      <c r="D588" s="19" t="s">
        <v>335</v>
      </c>
      <c r="E588" s="19" t="s">
        <v>3382</v>
      </c>
      <c r="F588" s="19" t="s">
        <v>3394</v>
      </c>
      <c r="G588" s="17" t="str">
        <f t="shared" si="105"/>
        <v>KG-KGT-1808-00016-00695/42561385</v>
      </c>
      <c r="H588" s="18">
        <f>IF(G588="","",VLOOKUP(G588,WMS!$E$3:$Q$1741,7,FALSE))</f>
        <v>8</v>
      </c>
      <c r="I588" s="18">
        <f>IF(G588="","",VLOOKUP(G588,WMS!$E$3:$Q$1741,8,FALSE))</f>
        <v>8</v>
      </c>
      <c r="J588" s="18">
        <f>IF(G588="","",VLOOKUP(G588,WMS!$E$3:$Q$1741,13,FALSE))</f>
        <v>0.021</v>
      </c>
      <c r="K588" s="25" t="b">
        <f t="shared" si="106"/>
        <v>1</v>
      </c>
      <c r="L588" s="7">
        <v>4</v>
      </c>
      <c r="M588" s="26">
        <f>IF(G588="","",VLOOKUP(G588,WMS!$E$3:$U$1741,7,0)*L588)</f>
        <v>32</v>
      </c>
      <c r="N588" s="27" t="str">
        <f>IF(G588="","",VLOOKUP(G588,WMS!$E$3:$U$1741,17,0))</f>
        <v>B82</v>
      </c>
      <c r="O588" s="28">
        <f t="shared" si="107"/>
        <v>32</v>
      </c>
      <c r="P588" s="28">
        <f t="shared" si="108"/>
        <v>0.084</v>
      </c>
      <c r="Q588" s="25" t="str">
        <f>IF(G588="","",VLOOKUP(G588,WMS!$E$3:$G$1741,2,FALSE))</f>
        <v>KAS18111304</v>
      </c>
      <c r="R588" s="25" t="str">
        <f>IF(G588="","",VLOOKUP(G588,WMS!$E$3:$G$1741,3,FALSE))</f>
        <v>KAS1811130405</v>
      </c>
      <c r="S588" s="17" t="str">
        <f>IF(R588="","",VLOOKUP(R588,CUSTOMS!$E$3:$N$1811,2,FALSE))</f>
        <v>6911900000</v>
      </c>
      <c r="T588" s="17" t="str">
        <f>IF(R588="","",VLOOKUP(R588,CUSTOMS!$E$3:$N$1811,3,FALSE))</f>
        <v>盥洗用瓷器:口杯.乳液瓶.托盘</v>
      </c>
      <c r="U588" s="18">
        <f t="shared" si="109"/>
        <v>32</v>
      </c>
      <c r="V588" s="18" t="str">
        <f>IF(R588="","",VLOOKUP(R588,CUSTOMS!$E$3:$N$1811,5,FALSE))</f>
        <v>只</v>
      </c>
      <c r="W588" s="32">
        <f>IF(R588="","",VLOOKUP(R588,CUSTOMS!$E$3:$N$1811,6,FALSE))</f>
        <v>1</v>
      </c>
      <c r="X588" s="32">
        <f t="shared" si="110"/>
        <v>32</v>
      </c>
      <c r="Y588" s="18" t="str">
        <f>IF(R588="","",VLOOKUP(R588,CUSTOMS!$E$3:$N$1811,8,FALSE))</f>
        <v>港币</v>
      </c>
      <c r="Z588" s="18" t="str">
        <f>IF(R588="","",VLOOKUP(R588,CUSTOMS!$E$3:$N$1811,9,FALSE))</f>
        <v>中国</v>
      </c>
      <c r="AA588" s="18" t="str">
        <f>IF(R588="","",VLOOKUP(R588,CUSTOMS!$E$3:$N$1811,10,FALSE))</f>
        <v>印度尼西亚</v>
      </c>
      <c r="AB588" s="32">
        <f>IF(R588="","",VLOOKUP(G588,WMS!$E$3:$T$1741,15,FALSE))</f>
        <v>0.875</v>
      </c>
      <c r="AC588" s="32">
        <f t="shared" si="111"/>
        <v>28</v>
      </c>
      <c r="AD588" s="32" t="str">
        <f>IF(S588="","",VLOOKUP(S588,海关监管条件!$A$1:$B$3000,2,FALSE))</f>
        <v>无</v>
      </c>
    </row>
    <row r="589" spans="1:30">
      <c r="A589" s="2">
        <v>43732</v>
      </c>
      <c r="B589" s="2">
        <v>43734</v>
      </c>
      <c r="C589" s="2" t="s">
        <v>5063</v>
      </c>
      <c r="D589" s="19" t="s">
        <v>314</v>
      </c>
      <c r="E589" s="19" t="s">
        <v>3382</v>
      </c>
      <c r="F589" s="19">
        <v>42592518</v>
      </c>
      <c r="G589" s="17" t="str">
        <f t="shared" si="105"/>
        <v>KG-KGT-1808-00016-00695/42592518</v>
      </c>
      <c r="H589" s="18">
        <f>IF(G589="","",VLOOKUP(G589,WMS!$E$3:$Q$1741,7,FALSE))</f>
        <v>8</v>
      </c>
      <c r="I589" s="18">
        <f>IF(G589="","",VLOOKUP(G589,WMS!$E$3:$Q$1741,8,FALSE))</f>
        <v>1.6</v>
      </c>
      <c r="J589" s="18">
        <f>IF(G589="","",VLOOKUP(G589,WMS!$E$3:$Q$1741,13,FALSE))</f>
        <v>0.041</v>
      </c>
      <c r="K589" s="25" t="b">
        <f t="shared" si="106"/>
        <v>1</v>
      </c>
      <c r="L589" s="7">
        <v>3</v>
      </c>
      <c r="M589" s="26">
        <f>IF(G589="","",VLOOKUP(G589,WMS!$E$3:$U$1741,7,0)*L589)</f>
        <v>24</v>
      </c>
      <c r="N589" s="27" t="str">
        <f>IF(G589="","",VLOOKUP(G589,WMS!$E$3:$U$1741,17,0))</f>
        <v>B82</v>
      </c>
      <c r="O589" s="28">
        <f t="shared" si="107"/>
        <v>4.8</v>
      </c>
      <c r="P589" s="28">
        <f t="shared" si="108"/>
        <v>0.123</v>
      </c>
      <c r="Q589" s="25" t="str">
        <f>IF(G589="","",VLOOKUP(G589,WMS!$E$3:$G$1741,2,FALSE))</f>
        <v>KAS18103101</v>
      </c>
      <c r="R589" s="25" t="str">
        <f>IF(G589="","",VLOOKUP(G589,WMS!$E$3:$G$1741,3,FALSE))</f>
        <v>KAS1810310102</v>
      </c>
      <c r="S589" s="17" t="str">
        <f>IF(R589="","",VLOOKUP(R589,CUSTOMS!$E$3:$N$1811,2,FALSE))</f>
        <v>6702100000</v>
      </c>
      <c r="T589" s="17" t="str">
        <f>IF(R589="","",VLOOKUP(R589,CUSTOMS!$E$3:$N$1811,3,FALSE))</f>
        <v>人造花</v>
      </c>
      <c r="U589" s="18">
        <f t="shared" si="109"/>
        <v>2.7</v>
      </c>
      <c r="V589" s="18" t="str">
        <f>IF(R589="","",VLOOKUP(R589,CUSTOMS!$E$3:$N$1811,5,FALSE))</f>
        <v>千克</v>
      </c>
      <c r="W589" s="32">
        <f>IF(R589="","",VLOOKUP(R589,CUSTOMS!$E$3:$N$1811,6,FALSE))</f>
        <v>1</v>
      </c>
      <c r="X589" s="32">
        <f t="shared" si="110"/>
        <v>2.7</v>
      </c>
      <c r="Y589" s="18" t="str">
        <f>IF(R589="","",VLOOKUP(R589,CUSTOMS!$E$3:$N$1811,8,FALSE))</f>
        <v>美元</v>
      </c>
      <c r="Z589" s="18" t="str">
        <f>IF(R589="","",VLOOKUP(R589,CUSTOMS!$E$3:$N$1811,9,FALSE))</f>
        <v>中国</v>
      </c>
      <c r="AA589" s="18" t="str">
        <f>IF(R589="","",VLOOKUP(R589,CUSTOMS!$E$3:$N$1811,10,FALSE))</f>
        <v>印度尼西亚</v>
      </c>
      <c r="AB589" s="32">
        <f>IF(R589="","",VLOOKUP(G589,WMS!$E$3:$T$1741,15,FALSE))</f>
        <v>0.1125</v>
      </c>
      <c r="AC589" s="32">
        <f t="shared" si="111"/>
        <v>2.7</v>
      </c>
      <c r="AD589" s="32" t="str">
        <f>IF(S589="","",VLOOKUP(S589,海关监管条件!$A$1:$B$3000,2,FALSE))</f>
        <v>无 </v>
      </c>
    </row>
    <row r="590" spans="1:30">
      <c r="A590" s="2">
        <v>43747</v>
      </c>
      <c r="B590" s="2">
        <v>43748</v>
      </c>
      <c r="C590" s="2" t="s">
        <v>5082</v>
      </c>
      <c r="D590" s="3" t="s">
        <v>1179</v>
      </c>
      <c r="E590" s="3" t="s">
        <v>3976</v>
      </c>
      <c r="F590" s="3">
        <v>42195382</v>
      </c>
      <c r="G590" s="17" t="str">
        <f t="shared" si="105"/>
        <v>KG-ROB-1905-00121-03251/42195382</v>
      </c>
      <c r="H590" s="18">
        <f>IF(G590="","",VLOOKUP(G590,WMS!$E$3:$Q$1741,7,FALSE))</f>
        <v>4</v>
      </c>
      <c r="I590" s="18">
        <f>IF(G590="","",VLOOKUP(G590,WMS!$E$3:$Q$1741,8,FALSE))</f>
        <v>9</v>
      </c>
      <c r="J590" s="18">
        <f>IF(G590="","",VLOOKUP(G590,WMS!$E$3:$Q$1741,13,FALSE))</f>
        <v>0.09</v>
      </c>
      <c r="K590" s="25" t="b">
        <f t="shared" si="106"/>
        <v>1</v>
      </c>
      <c r="L590" s="7">
        <v>352</v>
      </c>
      <c r="M590" s="26">
        <f>IF(G590="","",VLOOKUP(G590,WMS!$E$3:$U$1741,7,0)*L590)</f>
        <v>1408</v>
      </c>
      <c r="N590" s="27" t="str">
        <f>IF(G590="","",VLOOKUP(G590,WMS!$E$3:$U$1741,17,0))</f>
        <v>A53</v>
      </c>
      <c r="O590" s="28">
        <f t="shared" si="107"/>
        <v>3168</v>
      </c>
      <c r="P590" s="28">
        <f t="shared" si="108"/>
        <v>31.68</v>
      </c>
      <c r="Q590" s="25" t="str">
        <f>IF(G590="","",VLOOKUP(G590,WMS!$E$3:$G$1741,2,FALSE))</f>
        <v>KAS19051605</v>
      </c>
      <c r="R590" s="25" t="str">
        <f>IF(G590="","",VLOOKUP(G590,WMS!$E$3:$G$1741,3,FALSE))</f>
        <v>KAS1905160501</v>
      </c>
      <c r="S590" s="17" t="str">
        <f>IF(R590="","",VLOOKUP(R590,CUSTOMS!$E$3:$N$1811,2,FALSE))</f>
        <v>9403200000</v>
      </c>
      <c r="T590" s="17" t="str">
        <f>IF(R590="","",VLOOKUP(R590,CUSTOMS!$E$3:$N$1811,3,FALSE))</f>
        <v>铁制鞋架</v>
      </c>
      <c r="U590" s="18">
        <f t="shared" si="109"/>
        <v>1408</v>
      </c>
      <c r="V590" s="18" t="str">
        <f>IF(R590="","",VLOOKUP(R590,CUSTOMS!$E$3:$N$1811,5,FALSE))</f>
        <v>只</v>
      </c>
      <c r="W590" s="32">
        <f>IF(R590="","",VLOOKUP(R590,CUSTOMS!$E$3:$N$1811,6,FALSE))</f>
        <v>4.15</v>
      </c>
      <c r="X590" s="32">
        <f t="shared" si="110"/>
        <v>5843.2</v>
      </c>
      <c r="Y590" s="18" t="str">
        <f>IF(R590="","",VLOOKUP(R590,CUSTOMS!$E$3:$N$1811,8,FALSE))</f>
        <v>美元</v>
      </c>
      <c r="Z590" s="18" t="str">
        <f>IF(R590="","",VLOOKUP(R590,CUSTOMS!$E$3:$N$1811,9,FALSE))</f>
        <v>中国</v>
      </c>
      <c r="AA590" s="18" t="str">
        <f>IF(R590="","",VLOOKUP(R590,CUSTOMS!$E$3:$N$1811,10,FALSE))</f>
        <v>泰国</v>
      </c>
      <c r="AB590" s="32">
        <f>IF(R590="","",VLOOKUP(G590,WMS!$E$3:$T$1741,15,FALSE))</f>
        <v>1.725</v>
      </c>
      <c r="AC590" s="32">
        <f t="shared" si="111"/>
        <v>2428.8</v>
      </c>
      <c r="AD590" s="32" t="str">
        <f>IF(S590="","",VLOOKUP(S590,海关监管条件!$A$1:$B$3000,2,FALSE))</f>
        <v>无 </v>
      </c>
    </row>
    <row r="591" spans="1:30">
      <c r="A591" s="2">
        <v>43747</v>
      </c>
      <c r="B591" s="2">
        <v>43748</v>
      </c>
      <c r="C591" s="2" t="s">
        <v>5083</v>
      </c>
      <c r="D591" s="19" t="s">
        <v>1179</v>
      </c>
      <c r="E591" s="19" t="s">
        <v>3976</v>
      </c>
      <c r="F591" s="19">
        <v>42195382</v>
      </c>
      <c r="G591" s="17" t="str">
        <f t="shared" si="105"/>
        <v>KG-ROB-1905-00121-03251/42195382</v>
      </c>
      <c r="H591" s="18">
        <f>IF(G591="","",VLOOKUP(G591,WMS!$E$3:$Q$1741,7,FALSE))</f>
        <v>4</v>
      </c>
      <c r="I591" s="18">
        <f>IF(G591="","",VLOOKUP(G591,WMS!$E$3:$Q$1741,8,FALSE))</f>
        <v>9</v>
      </c>
      <c r="J591" s="18">
        <f>IF(G591="","",VLOOKUP(G591,WMS!$E$3:$Q$1741,13,FALSE))</f>
        <v>0.09</v>
      </c>
      <c r="K591" s="25" t="b">
        <f t="shared" si="106"/>
        <v>1</v>
      </c>
      <c r="L591" s="7">
        <v>236</v>
      </c>
      <c r="M591" s="26">
        <f>IF(G591="","",VLOOKUP(G591,WMS!$E$3:$U$1741,7,0)*L591)</f>
        <v>944</v>
      </c>
      <c r="N591" s="27" t="str">
        <f>IF(G591="","",VLOOKUP(G591,WMS!$E$3:$U$1741,17,0))</f>
        <v>A53</v>
      </c>
      <c r="O591" s="28">
        <f t="shared" si="107"/>
        <v>2124</v>
      </c>
      <c r="P591" s="28">
        <f t="shared" si="108"/>
        <v>21.24</v>
      </c>
      <c r="Q591" s="25" t="str">
        <f>IF(G591="","",VLOOKUP(G591,WMS!$E$3:$G$1741,2,FALSE))</f>
        <v>KAS19051605</v>
      </c>
      <c r="R591" s="25" t="str">
        <f>IF(G591="","",VLOOKUP(G591,WMS!$E$3:$G$1741,3,FALSE))</f>
        <v>KAS1905160501</v>
      </c>
      <c r="S591" s="17" t="str">
        <f>IF(R591="","",VLOOKUP(R591,CUSTOMS!$E$3:$N$1811,2,FALSE))</f>
        <v>9403200000</v>
      </c>
      <c r="T591" s="17" t="str">
        <f>IF(R591="","",VLOOKUP(R591,CUSTOMS!$E$3:$N$1811,3,FALSE))</f>
        <v>铁制鞋架</v>
      </c>
      <c r="U591" s="18">
        <f t="shared" si="109"/>
        <v>944</v>
      </c>
      <c r="V591" s="18" t="str">
        <f>IF(R591="","",VLOOKUP(R591,CUSTOMS!$E$3:$N$1811,5,FALSE))</f>
        <v>只</v>
      </c>
      <c r="W591" s="32">
        <f>IF(R591="","",VLOOKUP(R591,CUSTOMS!$E$3:$N$1811,6,FALSE))</f>
        <v>4.15</v>
      </c>
      <c r="X591" s="32">
        <f t="shared" si="110"/>
        <v>3917.6</v>
      </c>
      <c r="Y591" s="18" t="str">
        <f>IF(R591="","",VLOOKUP(R591,CUSTOMS!$E$3:$N$1811,8,FALSE))</f>
        <v>美元</v>
      </c>
      <c r="Z591" s="18" t="str">
        <f>IF(R591="","",VLOOKUP(R591,CUSTOMS!$E$3:$N$1811,9,FALSE))</f>
        <v>中国</v>
      </c>
      <c r="AA591" s="18" t="str">
        <f>IF(R591="","",VLOOKUP(R591,CUSTOMS!$E$3:$N$1811,10,FALSE))</f>
        <v>泰国</v>
      </c>
      <c r="AB591" s="32">
        <f>IF(R591="","",VLOOKUP(G591,WMS!$E$3:$T$1741,15,FALSE))</f>
        <v>1.725</v>
      </c>
      <c r="AC591" s="32">
        <f t="shared" si="111"/>
        <v>1628.4</v>
      </c>
      <c r="AD591" s="32" t="str">
        <f>IF(S591="","",VLOOKUP(S591,海关监管条件!$A$1:$B$3000,2,FALSE))</f>
        <v>无 </v>
      </c>
    </row>
    <row r="592" spans="1:30">
      <c r="A592" s="2">
        <v>43749</v>
      </c>
      <c r="B592" s="2">
        <v>43752</v>
      </c>
      <c r="C592" s="2" t="s">
        <v>5084</v>
      </c>
      <c r="D592" s="19" t="s">
        <v>157</v>
      </c>
      <c r="E592" s="19" t="s">
        <v>3254</v>
      </c>
      <c r="F592" s="19">
        <v>41400982</v>
      </c>
      <c r="G592" s="17" t="str">
        <f t="shared" si="105"/>
        <v>KG-ARI-1808-00019-00212/41400982</v>
      </c>
      <c r="H592" s="18">
        <f>IF(G592="","",VLOOKUP(G592,WMS!$E$3:$Q$1741,7,FALSE))</f>
        <v>36</v>
      </c>
      <c r="I592" s="18">
        <f>IF(G592="","",VLOOKUP(G592,WMS!$E$3:$Q$1741,8,FALSE))</f>
        <v>5.85</v>
      </c>
      <c r="J592" s="18">
        <f>IF(G592="","",VLOOKUP(G592,WMS!$E$3:$Q$1741,13,FALSE))</f>
        <v>0.012</v>
      </c>
      <c r="K592" s="25" t="b">
        <f t="shared" si="106"/>
        <v>1</v>
      </c>
      <c r="L592" s="7">
        <v>9</v>
      </c>
      <c r="M592" s="26">
        <f>IF(G592="","",VLOOKUP(G592,WMS!$E$3:$U$1741,7,0)*L592)</f>
        <v>324</v>
      </c>
      <c r="N592" s="27" t="str">
        <f>IF(G592="","",VLOOKUP(G592,WMS!$E$3:$U$1741,17,0))</f>
        <v>A01-103</v>
      </c>
      <c r="O592" s="28">
        <f t="shared" si="107"/>
        <v>52.65</v>
      </c>
      <c r="P592" s="28">
        <f t="shared" si="108"/>
        <v>0.108</v>
      </c>
      <c r="Q592" s="25" t="str">
        <f>IF(G592="","",VLOOKUP(G592,WMS!$E$3:$G$1741,2,FALSE))</f>
        <v>KAS18071201</v>
      </c>
      <c r="R592" s="25" t="str">
        <f>IF(G592="","",VLOOKUP(G592,WMS!$E$3:$G$1741,3,FALSE))</f>
        <v>KAS1807120105</v>
      </c>
      <c r="S592" s="17" t="str">
        <f>IF(R592="","",VLOOKUP(R592,CUSTOMS!$E$3:$N$1811,2,FALSE))</f>
        <v>9503008900</v>
      </c>
      <c r="T592" s="17" t="str">
        <f>IF(R592="","",VLOOKUP(R592,CUSTOMS!$E$3:$N$1811,3,FALSE))</f>
        <v>塑胶吹泡玩具</v>
      </c>
      <c r="U592" s="18">
        <f t="shared" si="109"/>
        <v>324</v>
      </c>
      <c r="V592" s="18" t="str">
        <f>IF(R592="","",VLOOKUP(R592,CUSTOMS!$E$3:$N$1811,5,FALSE))</f>
        <v>个</v>
      </c>
      <c r="W592" s="32">
        <f>IF(R592="","",VLOOKUP(R592,CUSTOMS!$E$3:$N$1811,6,FALSE))</f>
        <v>1.3</v>
      </c>
      <c r="X592" s="32">
        <f t="shared" si="110"/>
        <v>421.2</v>
      </c>
      <c r="Y592" s="18" t="str">
        <f>IF(R592="","",VLOOKUP(R592,CUSTOMS!$E$3:$N$1811,8,FALSE))</f>
        <v>港币</v>
      </c>
      <c r="Z592" s="18" t="str">
        <f>IF(R592="","",VLOOKUP(R592,CUSTOMS!$E$3:$N$1811,9,FALSE))</f>
        <v>中国</v>
      </c>
      <c r="AA592" s="18" t="str">
        <f>IF(R592="","",VLOOKUP(R592,CUSTOMS!$E$3:$N$1811,10,FALSE))</f>
        <v>美国</v>
      </c>
      <c r="AB592" s="32">
        <f>IF(R592="","",VLOOKUP(G592,WMS!$E$3:$T$1741,15,FALSE))</f>
        <v>0.158</v>
      </c>
      <c r="AC592" s="32">
        <f t="shared" si="111"/>
        <v>51.192</v>
      </c>
      <c r="AD592" s="32" t="str">
        <f>IF(S592="","",VLOOKUP(S592,海关监管条件!$A$1:$B$3000,2,FALSE))</f>
        <v>A </v>
      </c>
    </row>
    <row r="593" spans="1:30">
      <c r="A593" s="2">
        <v>43749</v>
      </c>
      <c r="B593" s="2">
        <v>43752</v>
      </c>
      <c r="C593" s="2" t="s">
        <v>5084</v>
      </c>
      <c r="D593" s="3" t="s">
        <v>5085</v>
      </c>
      <c r="E593" s="3" t="s">
        <v>3430</v>
      </c>
      <c r="F593" s="3" t="s">
        <v>3435</v>
      </c>
      <c r="G593" s="17" t="str">
        <f t="shared" si="105"/>
        <v>KG-ARI-1808-00019-00276/42635581Q</v>
      </c>
      <c r="H593" s="18">
        <f>IF(G593="","",VLOOKUP(G593,WMS!$E$3:$Q$1741,7,FALSE))</f>
        <v>8</v>
      </c>
      <c r="I593" s="18">
        <f>IF(G593="","",VLOOKUP(G593,WMS!$E$3:$Q$1741,8,FALSE))</f>
        <v>1.5</v>
      </c>
      <c r="J593" s="18">
        <f>IF(G593="","",VLOOKUP(G593,WMS!$E$3:$Q$1741,13,FALSE))</f>
        <v>0.036</v>
      </c>
      <c r="K593" s="25" t="b">
        <f t="shared" si="106"/>
        <v>1</v>
      </c>
      <c r="L593" s="7">
        <v>3</v>
      </c>
      <c r="M593" s="26">
        <f>IF(G593="","",VLOOKUP(G593,WMS!$E$3:$U$1741,7,0)*L593)</f>
        <v>24</v>
      </c>
      <c r="N593" s="27" t="str">
        <f>IF(G593="","",VLOOKUP(G593,WMS!$E$3:$U$1741,17,0))</f>
        <v>A42-203</v>
      </c>
      <c r="O593" s="28">
        <f t="shared" si="107"/>
        <v>4.5</v>
      </c>
      <c r="P593" s="28">
        <f t="shared" si="108"/>
        <v>0.108</v>
      </c>
      <c r="Q593" s="25" t="str">
        <f>IF(G593="","",VLOOKUP(G593,WMS!$E$3:$G$1741,2,FALSE))</f>
        <v>KAS18112901</v>
      </c>
      <c r="R593" s="25" t="str">
        <f>IF(G593="","",VLOOKUP(G593,WMS!$E$3:$G$1741,3,FALSE))</f>
        <v>KAS18112901461</v>
      </c>
      <c r="S593" s="17" t="str">
        <f>IF(R593="","",VLOOKUP(R593,CUSTOMS!$E$3:$N$1811,2,FALSE))</f>
        <v>9505900000</v>
      </c>
      <c r="T593" s="17" t="str">
        <f>IF(R593="","",VLOOKUP(R593,CUSTOMS!$E$3:$N$1811,3,FALSE))</f>
        <v>娱乐用品|面具</v>
      </c>
      <c r="U593" s="18">
        <f t="shared" si="109"/>
        <v>24</v>
      </c>
      <c r="V593" s="18" t="str">
        <f>IF(R593="","",VLOOKUP(R593,CUSTOMS!$E$3:$N$1811,5,FALSE))</f>
        <v>个</v>
      </c>
      <c r="W593" s="32">
        <f>IF(R593="","",VLOOKUP(R593,CUSTOMS!$E$3:$N$1811,6,FALSE))</f>
        <v>3.0312676056338</v>
      </c>
      <c r="X593" s="32">
        <f t="shared" si="110"/>
        <v>72.7504225352112</v>
      </c>
      <c r="Y593" s="18" t="str">
        <f>IF(R593="","",VLOOKUP(R593,CUSTOMS!$E$3:$N$1811,8,FALSE))</f>
        <v>美元</v>
      </c>
      <c r="Z593" s="18" t="str">
        <f>IF(R593="","",VLOOKUP(R593,CUSTOMS!$E$3:$N$1811,9,FALSE))</f>
        <v>中国</v>
      </c>
      <c r="AA593" s="18" t="str">
        <f>IF(R593="","",VLOOKUP(R593,CUSTOMS!$E$3:$N$1811,10,FALSE))</f>
        <v>中国</v>
      </c>
      <c r="AB593" s="32">
        <f>IF(R593="","",VLOOKUP(G593,WMS!$E$3:$T$1741,15,FALSE))</f>
        <v>0.116</v>
      </c>
      <c r="AC593" s="32">
        <f t="shared" si="111"/>
        <v>2.784</v>
      </c>
      <c r="AD593" s="32" t="str">
        <f>IF(S593="","",VLOOKUP(S593,海关监管条件!$A$1:$B$3000,2,FALSE))</f>
        <v>无 </v>
      </c>
    </row>
    <row r="594" spans="1:30">
      <c r="A594" s="2">
        <v>43749</v>
      </c>
      <c r="B594" s="2">
        <v>43752</v>
      </c>
      <c r="C594" s="2" t="s">
        <v>5084</v>
      </c>
      <c r="D594" s="3" t="s">
        <v>5085</v>
      </c>
      <c r="E594" s="3" t="s">
        <v>3430</v>
      </c>
      <c r="F594" s="3" t="s">
        <v>3437</v>
      </c>
      <c r="G594" s="17" t="str">
        <f t="shared" si="105"/>
        <v>KG-ARI-1808-00019-00276/42635598Q</v>
      </c>
      <c r="H594" s="18">
        <f>IF(G594="","",VLOOKUP(G594,WMS!$E$3:$Q$1741,7,FALSE))</f>
        <v>8</v>
      </c>
      <c r="I594" s="18">
        <f>IF(G594="","",VLOOKUP(G594,WMS!$E$3:$Q$1741,8,FALSE))</f>
        <v>1.65</v>
      </c>
      <c r="J594" s="18">
        <f>IF(G594="","",VLOOKUP(G594,WMS!$E$3:$Q$1741,13,FALSE))</f>
        <v>0.047</v>
      </c>
      <c r="K594" s="25" t="b">
        <f t="shared" si="106"/>
        <v>1</v>
      </c>
      <c r="L594" s="7">
        <v>3</v>
      </c>
      <c r="M594" s="26">
        <f>IF(G594="","",VLOOKUP(G594,WMS!$E$3:$U$1741,7,0)*L594)</f>
        <v>24</v>
      </c>
      <c r="N594" s="27" t="str">
        <f>IF(G594="","",VLOOKUP(G594,WMS!$E$3:$U$1741,17,0))</f>
        <v>A42-203</v>
      </c>
      <c r="O594" s="28">
        <f t="shared" si="107"/>
        <v>4.95</v>
      </c>
      <c r="P594" s="28">
        <f t="shared" si="108"/>
        <v>0.141</v>
      </c>
      <c r="Q594" s="25" t="str">
        <f>IF(G594="","",VLOOKUP(G594,WMS!$E$3:$G$1741,2,FALSE))</f>
        <v>KAS18112901</v>
      </c>
      <c r="R594" s="25" t="str">
        <f>IF(G594="","",VLOOKUP(G594,WMS!$E$3:$G$1741,3,FALSE))</f>
        <v>KAS18112901461</v>
      </c>
      <c r="S594" s="17" t="str">
        <f>IF(R594="","",VLOOKUP(R594,CUSTOMS!$E$3:$N$1811,2,FALSE))</f>
        <v>9505900000</v>
      </c>
      <c r="T594" s="17" t="str">
        <f>IF(R594="","",VLOOKUP(R594,CUSTOMS!$E$3:$N$1811,3,FALSE))</f>
        <v>娱乐用品|面具</v>
      </c>
      <c r="U594" s="18">
        <f t="shared" si="109"/>
        <v>24</v>
      </c>
      <c r="V594" s="18" t="str">
        <f>IF(R594="","",VLOOKUP(R594,CUSTOMS!$E$3:$N$1811,5,FALSE))</f>
        <v>个</v>
      </c>
      <c r="W594" s="32">
        <f>IF(R594="","",VLOOKUP(R594,CUSTOMS!$E$3:$N$1811,6,FALSE))</f>
        <v>3.0312676056338</v>
      </c>
      <c r="X594" s="32">
        <f t="shared" si="110"/>
        <v>72.7504225352112</v>
      </c>
      <c r="Y594" s="18" t="str">
        <f>IF(R594="","",VLOOKUP(R594,CUSTOMS!$E$3:$N$1811,8,FALSE))</f>
        <v>美元</v>
      </c>
      <c r="Z594" s="18" t="str">
        <f>IF(R594="","",VLOOKUP(R594,CUSTOMS!$E$3:$N$1811,9,FALSE))</f>
        <v>中国</v>
      </c>
      <c r="AA594" s="18" t="str">
        <f>IF(R594="","",VLOOKUP(R594,CUSTOMS!$E$3:$N$1811,10,FALSE))</f>
        <v>中国</v>
      </c>
      <c r="AB594" s="32">
        <f>IF(R594="","",VLOOKUP(G594,WMS!$E$3:$T$1741,15,FALSE))</f>
        <v>0.116</v>
      </c>
      <c r="AC594" s="32">
        <f t="shared" si="111"/>
        <v>2.784</v>
      </c>
      <c r="AD594" s="32" t="str">
        <f>IF(S594="","",VLOOKUP(S594,海关监管条件!$A$1:$B$3000,2,FALSE))</f>
        <v>无 </v>
      </c>
    </row>
    <row r="595" spans="1:30">
      <c r="A595" s="2">
        <v>43749</v>
      </c>
      <c r="B595" s="2">
        <v>43752</v>
      </c>
      <c r="C595" s="2" t="s">
        <v>5084</v>
      </c>
      <c r="D595" s="3" t="s">
        <v>5085</v>
      </c>
      <c r="E595" s="3" t="s">
        <v>3430</v>
      </c>
      <c r="F595" s="3" t="s">
        <v>3438</v>
      </c>
      <c r="G595" s="17" t="str">
        <f t="shared" si="105"/>
        <v>KG-ARI-1808-00019-00276/42637554Q</v>
      </c>
      <c r="H595" s="18">
        <f>IF(G595="","",VLOOKUP(G595,WMS!$E$3:$Q$1741,7,FALSE))</f>
        <v>8</v>
      </c>
      <c r="I595" s="18">
        <f>IF(G595="","",VLOOKUP(G595,WMS!$E$3:$Q$1741,8,FALSE))</f>
        <v>1.65</v>
      </c>
      <c r="J595" s="18">
        <f>IF(G595="","",VLOOKUP(G595,WMS!$E$3:$Q$1741,13,FALSE))</f>
        <v>0.047</v>
      </c>
      <c r="K595" s="25" t="b">
        <f t="shared" si="106"/>
        <v>1</v>
      </c>
      <c r="L595" s="7">
        <v>3</v>
      </c>
      <c r="M595" s="26">
        <f>IF(G595="","",VLOOKUP(G595,WMS!$E$3:$U$1741,7,0)*L595)</f>
        <v>24</v>
      </c>
      <c r="N595" s="27" t="str">
        <f>IF(G595="","",VLOOKUP(G595,WMS!$E$3:$U$1741,17,0))</f>
        <v>A42-203</v>
      </c>
      <c r="O595" s="28">
        <f t="shared" si="107"/>
        <v>4.95</v>
      </c>
      <c r="P595" s="28">
        <f t="shared" si="108"/>
        <v>0.141</v>
      </c>
      <c r="Q595" s="25" t="str">
        <f>IF(G595="","",VLOOKUP(G595,WMS!$E$3:$G$1741,2,FALSE))</f>
        <v>KAS18112901</v>
      </c>
      <c r="R595" s="25" t="str">
        <f>IF(G595="","",VLOOKUP(G595,WMS!$E$3:$G$1741,3,FALSE))</f>
        <v>KAS18112901461</v>
      </c>
      <c r="S595" s="17" t="str">
        <f>IF(R595="","",VLOOKUP(R595,CUSTOMS!$E$3:$N$1811,2,FALSE))</f>
        <v>9505900000</v>
      </c>
      <c r="T595" s="17" t="str">
        <f>IF(R595="","",VLOOKUP(R595,CUSTOMS!$E$3:$N$1811,3,FALSE))</f>
        <v>娱乐用品|面具</v>
      </c>
      <c r="U595" s="18">
        <f t="shared" si="109"/>
        <v>24</v>
      </c>
      <c r="V595" s="18" t="str">
        <f>IF(R595="","",VLOOKUP(R595,CUSTOMS!$E$3:$N$1811,5,FALSE))</f>
        <v>个</v>
      </c>
      <c r="W595" s="32">
        <f>IF(R595="","",VLOOKUP(R595,CUSTOMS!$E$3:$N$1811,6,FALSE))</f>
        <v>3.0312676056338</v>
      </c>
      <c r="X595" s="32">
        <f t="shared" si="110"/>
        <v>72.7504225352112</v>
      </c>
      <c r="Y595" s="18" t="str">
        <f>IF(R595="","",VLOOKUP(R595,CUSTOMS!$E$3:$N$1811,8,FALSE))</f>
        <v>美元</v>
      </c>
      <c r="Z595" s="18" t="str">
        <f>IF(R595="","",VLOOKUP(R595,CUSTOMS!$E$3:$N$1811,9,FALSE))</f>
        <v>中国</v>
      </c>
      <c r="AA595" s="18" t="str">
        <f>IF(R595="","",VLOOKUP(R595,CUSTOMS!$E$3:$N$1811,10,FALSE))</f>
        <v>中国</v>
      </c>
      <c r="AB595" s="32">
        <f>IF(R595="","",VLOOKUP(G595,WMS!$E$3:$T$1741,15,FALSE))</f>
        <v>0.116</v>
      </c>
      <c r="AC595" s="32">
        <f t="shared" si="111"/>
        <v>2.784</v>
      </c>
      <c r="AD595" s="32" t="str">
        <f>IF(S595="","",VLOOKUP(S595,海关监管条件!$A$1:$B$3000,2,FALSE))</f>
        <v>无 </v>
      </c>
    </row>
    <row r="596" spans="1:30">
      <c r="A596" s="2">
        <v>43749</v>
      </c>
      <c r="B596" s="2">
        <v>43752</v>
      </c>
      <c r="C596" s="2" t="s">
        <v>5084</v>
      </c>
      <c r="D596" s="3" t="s">
        <v>5085</v>
      </c>
      <c r="E596" s="3" t="s">
        <v>3430</v>
      </c>
      <c r="F596" s="3" t="s">
        <v>3439</v>
      </c>
      <c r="G596" s="17" t="str">
        <f t="shared" si="105"/>
        <v>KG-ARI-1808-00019-00276/42637578Q</v>
      </c>
      <c r="H596" s="18">
        <f>IF(G596="","",VLOOKUP(G596,WMS!$E$3:$Q$1741,7,FALSE))</f>
        <v>8</v>
      </c>
      <c r="I596" s="18">
        <f>IF(G596="","",VLOOKUP(G596,WMS!$E$3:$Q$1741,8,FALSE))</f>
        <v>1.55</v>
      </c>
      <c r="J596" s="18">
        <f>IF(G596="","",VLOOKUP(G596,WMS!$E$3:$Q$1741,13,FALSE))</f>
        <v>0.041</v>
      </c>
      <c r="K596" s="25" t="b">
        <f t="shared" si="106"/>
        <v>1</v>
      </c>
      <c r="L596" s="7">
        <v>3</v>
      </c>
      <c r="M596" s="26">
        <f>IF(G596="","",VLOOKUP(G596,WMS!$E$3:$U$1741,7,0)*L596)</f>
        <v>24</v>
      </c>
      <c r="N596" s="27" t="str">
        <f>IF(G596="","",VLOOKUP(G596,WMS!$E$3:$U$1741,17,0))</f>
        <v>A42-203</v>
      </c>
      <c r="O596" s="28">
        <f t="shared" si="107"/>
        <v>4.65</v>
      </c>
      <c r="P596" s="28">
        <f t="shared" si="108"/>
        <v>0.123</v>
      </c>
      <c r="Q596" s="25" t="str">
        <f>IF(G596="","",VLOOKUP(G596,WMS!$E$3:$G$1741,2,FALSE))</f>
        <v>KAS18112901</v>
      </c>
      <c r="R596" s="25" t="str">
        <f>IF(G596="","",VLOOKUP(G596,WMS!$E$3:$G$1741,3,FALSE))</f>
        <v>KAS18112901461</v>
      </c>
      <c r="S596" s="17" t="str">
        <f>IF(R596="","",VLOOKUP(R596,CUSTOMS!$E$3:$N$1811,2,FALSE))</f>
        <v>9505900000</v>
      </c>
      <c r="T596" s="17" t="str">
        <f>IF(R596="","",VLOOKUP(R596,CUSTOMS!$E$3:$N$1811,3,FALSE))</f>
        <v>娱乐用品|面具</v>
      </c>
      <c r="U596" s="18">
        <f t="shared" si="109"/>
        <v>24</v>
      </c>
      <c r="V596" s="18" t="str">
        <f>IF(R596="","",VLOOKUP(R596,CUSTOMS!$E$3:$N$1811,5,FALSE))</f>
        <v>个</v>
      </c>
      <c r="W596" s="32">
        <f>IF(R596="","",VLOOKUP(R596,CUSTOMS!$E$3:$N$1811,6,FALSE))</f>
        <v>3.0312676056338</v>
      </c>
      <c r="X596" s="32">
        <f t="shared" si="110"/>
        <v>72.7504225352112</v>
      </c>
      <c r="Y596" s="18" t="str">
        <f>IF(R596="","",VLOOKUP(R596,CUSTOMS!$E$3:$N$1811,8,FALSE))</f>
        <v>美元</v>
      </c>
      <c r="Z596" s="18" t="str">
        <f>IF(R596="","",VLOOKUP(R596,CUSTOMS!$E$3:$N$1811,9,FALSE))</f>
        <v>中国</v>
      </c>
      <c r="AA596" s="18" t="str">
        <f>IF(R596="","",VLOOKUP(R596,CUSTOMS!$E$3:$N$1811,10,FALSE))</f>
        <v>中国</v>
      </c>
      <c r="AB596" s="32">
        <f>IF(R596="","",VLOOKUP(G596,WMS!$E$3:$T$1741,15,FALSE))</f>
        <v>0.116</v>
      </c>
      <c r="AC596" s="32">
        <f t="shared" si="111"/>
        <v>2.784</v>
      </c>
      <c r="AD596" s="32" t="str">
        <f>IF(S596="","",VLOOKUP(S596,海关监管条件!$A$1:$B$3000,2,FALSE))</f>
        <v>无 </v>
      </c>
    </row>
    <row r="597" spans="1:30">
      <c r="A597" s="2">
        <v>43749</v>
      </c>
      <c r="B597" s="2">
        <v>43752</v>
      </c>
      <c r="C597" s="2" t="s">
        <v>5084</v>
      </c>
      <c r="D597" s="19" t="s">
        <v>355</v>
      </c>
      <c r="E597" s="19" t="s">
        <v>3398</v>
      </c>
      <c r="F597" s="19">
        <v>42534921</v>
      </c>
      <c r="G597" s="17" t="str">
        <f t="shared" si="105"/>
        <v>KG-ARI-1808-00019-00372/42534921</v>
      </c>
      <c r="H597" s="18">
        <f>IF(G597="","",VLOOKUP(G597,WMS!$E$3:$Q$1741,7,FALSE))</f>
        <v>6</v>
      </c>
      <c r="I597" s="18">
        <f>IF(G597="","",VLOOKUP(G597,WMS!$E$3:$Q$1741,8,FALSE))</f>
        <v>6.95</v>
      </c>
      <c r="J597" s="18">
        <f>IF(G597="","",VLOOKUP(G597,WMS!$E$3:$Q$1741,13,FALSE))</f>
        <v>0.021</v>
      </c>
      <c r="K597" s="25" t="b">
        <f t="shared" si="106"/>
        <v>1</v>
      </c>
      <c r="L597" s="7">
        <v>4</v>
      </c>
      <c r="M597" s="26">
        <f>IF(G597="","",VLOOKUP(G597,WMS!$E$3:$U$1741,7,0)*L597)</f>
        <v>24</v>
      </c>
      <c r="N597" s="27" t="str">
        <f>IF(G597="","",VLOOKUP(G597,WMS!$E$3:$U$1741,17,0))</f>
        <v>A22-304</v>
      </c>
      <c r="O597" s="28">
        <f t="shared" si="107"/>
        <v>27.8</v>
      </c>
      <c r="P597" s="28">
        <f t="shared" si="108"/>
        <v>0.084</v>
      </c>
      <c r="Q597" s="25" t="str">
        <f>IF(G597="","",VLOOKUP(G597,WMS!$E$3:$G$1741,2,FALSE))</f>
        <v>KAS18111901</v>
      </c>
      <c r="R597" s="25" t="str">
        <f>IF(G597="","",VLOOKUP(G597,WMS!$E$3:$G$1741,3,FALSE))</f>
        <v>KAS1811190105</v>
      </c>
      <c r="S597" s="17" t="str">
        <f>IF(R597="","",VLOOKUP(R597,CUSTOMS!$E$3:$N$1811,2,FALSE))</f>
        <v>6911101900</v>
      </c>
      <c r="T597" s="17" t="str">
        <f>IF(R597="","",VLOOKUP(R597,CUSTOMS!$E$3:$N$1811,3,FALSE))</f>
        <v>日用瓷:盘.锅.壶</v>
      </c>
      <c r="U597" s="18">
        <f t="shared" si="109"/>
        <v>24</v>
      </c>
      <c r="V597" s="18" t="str">
        <f>IF(R597="","",VLOOKUP(R597,CUSTOMS!$E$3:$N$1811,5,FALSE))</f>
        <v>只</v>
      </c>
      <c r="W597" s="32">
        <f>IF(R597="","",VLOOKUP(R597,CUSTOMS!$E$3:$N$1811,6,FALSE))</f>
        <v>1</v>
      </c>
      <c r="X597" s="32">
        <f t="shared" si="110"/>
        <v>24</v>
      </c>
      <c r="Y597" s="18" t="str">
        <f>IF(R597="","",VLOOKUP(R597,CUSTOMS!$E$3:$N$1811,8,FALSE))</f>
        <v>港币</v>
      </c>
      <c r="Z597" s="18" t="str">
        <f>IF(R597="","",VLOOKUP(R597,CUSTOMS!$E$3:$N$1811,9,FALSE))</f>
        <v>中国</v>
      </c>
      <c r="AA597" s="18" t="str">
        <f>IF(R597="","",VLOOKUP(R597,CUSTOMS!$E$3:$N$1811,10,FALSE))</f>
        <v>美国</v>
      </c>
      <c r="AB597" s="32">
        <f>IF(R597="","",VLOOKUP(G597,WMS!$E$3:$T$1741,15,FALSE))</f>
        <v>1.11666666666667</v>
      </c>
      <c r="AC597" s="32">
        <f t="shared" si="111"/>
        <v>26.8000000000001</v>
      </c>
      <c r="AD597" s="32" t="str">
        <f>IF(S597="","",VLOOKUP(S597,海关监管条件!$A$1:$B$3000,2,FALSE))</f>
        <v>A</v>
      </c>
    </row>
    <row r="598" spans="1:30">
      <c r="A598" s="2">
        <v>43749</v>
      </c>
      <c r="B598" s="2">
        <v>43752</v>
      </c>
      <c r="C598" s="2" t="s">
        <v>5084</v>
      </c>
      <c r="D598" s="3" t="s">
        <v>569</v>
      </c>
      <c r="E598" s="3" t="s">
        <v>3630</v>
      </c>
      <c r="F598" s="3" t="s">
        <v>3633</v>
      </c>
      <c r="G598" s="17" t="str">
        <f t="shared" si="105"/>
        <v>KG-ARI-1812-00048-01308/42382478</v>
      </c>
      <c r="H598" s="18">
        <f>IF(G598="","",VLOOKUP(G598,WMS!$E$3:$Q$1741,7,FALSE))</f>
        <v>12</v>
      </c>
      <c r="I598" s="18">
        <f>IF(G598="","",VLOOKUP(G598,WMS!$E$3:$Q$1741,8,FALSE))</f>
        <v>0.95</v>
      </c>
      <c r="J598" s="18">
        <f>IF(G598="","",VLOOKUP(G598,WMS!$E$3:$Q$1741,13,FALSE))</f>
        <v>0.005</v>
      </c>
      <c r="K598" s="25" t="b">
        <f t="shared" si="106"/>
        <v>1</v>
      </c>
      <c r="L598" s="7">
        <v>3</v>
      </c>
      <c r="M598" s="26">
        <f>IF(G598="","",VLOOKUP(G598,WMS!$E$3:$U$1741,7,0)*L598)</f>
        <v>36</v>
      </c>
      <c r="N598" s="27" t="str">
        <f>IF(G598="","",VLOOKUP(G598,WMS!$E$3:$U$1741,17,0))</f>
        <v>A22-304</v>
      </c>
      <c r="O598" s="28">
        <f t="shared" si="107"/>
        <v>2.85</v>
      </c>
      <c r="P598" s="28">
        <f t="shared" si="108"/>
        <v>0.015</v>
      </c>
      <c r="Q598" s="25" t="str">
        <f>IF(G598="","",VLOOKUP(G598,WMS!$E$3:$G$1741,2,FALSE))</f>
        <v>KAS18121301</v>
      </c>
      <c r="R598" s="25" t="str">
        <f>IF(G598="","",VLOOKUP(G598,WMS!$E$3:$G$1741,3,FALSE))</f>
        <v>KAS1812130101</v>
      </c>
      <c r="S598" s="17" t="str">
        <f>IF(R598="","",VLOOKUP(R598,CUSTOMS!$E$3:$N$1811,2,FALSE))</f>
        <v>3406000090</v>
      </c>
      <c r="T598" s="17" t="str">
        <f>IF(R598="","",VLOOKUP(R598,CUSTOMS!$E$3:$N$1811,3,FALSE))</f>
        <v>蜡烛</v>
      </c>
      <c r="U598" s="18">
        <f t="shared" si="109"/>
        <v>2.46</v>
      </c>
      <c r="V598" s="18" t="str">
        <f>IF(R598="","",VLOOKUP(R598,CUSTOMS!$E$3:$N$1811,5,FALSE))</f>
        <v>千克</v>
      </c>
      <c r="W598" s="32">
        <f>IF(R598="","",VLOOKUP(R598,CUSTOMS!$E$3:$N$1811,6,FALSE))</f>
        <v>5</v>
      </c>
      <c r="X598" s="32">
        <f t="shared" si="110"/>
        <v>12.3</v>
      </c>
      <c r="Y598" s="18" t="str">
        <f>IF(R598="","",VLOOKUP(R598,CUSTOMS!$E$3:$N$1811,8,FALSE))</f>
        <v>美元</v>
      </c>
      <c r="Z598" s="18" t="str">
        <f>IF(R598="","",VLOOKUP(R598,CUSTOMS!$E$3:$N$1811,9,FALSE))</f>
        <v>中国</v>
      </c>
      <c r="AA598" s="18" t="str">
        <f>IF(R598="","",VLOOKUP(R598,CUSTOMS!$E$3:$N$1811,10,FALSE))</f>
        <v>美国</v>
      </c>
      <c r="AB598" s="32">
        <f>IF(R598="","",VLOOKUP(G598,WMS!$E$3:$T$1741,15,FALSE))</f>
        <v>0.0683333333333333</v>
      </c>
      <c r="AC598" s="32">
        <f t="shared" si="111"/>
        <v>2.46</v>
      </c>
      <c r="AD598" s="32" t="str">
        <f>IF(S598="","",VLOOKUP(S598,海关监管条件!$A$1:$B$3000,2,FALSE))</f>
        <v>无 </v>
      </c>
    </row>
    <row r="599" spans="1:30">
      <c r="A599" s="2">
        <v>43749</v>
      </c>
      <c r="B599" s="2">
        <v>43752</v>
      </c>
      <c r="C599" s="2" t="s">
        <v>5084</v>
      </c>
      <c r="D599" s="3" t="s">
        <v>769</v>
      </c>
      <c r="E599" s="3" t="s">
        <v>3732</v>
      </c>
      <c r="F599" s="3" t="s">
        <v>5086</v>
      </c>
      <c r="G599" s="17" t="str">
        <f t="shared" si="105"/>
        <v>KG-ARI-1812-00048-01331/42558361</v>
      </c>
      <c r="H599" s="18">
        <f>IF(G599="","",VLOOKUP(G599,WMS!$E$3:$Q$1741,7,FALSE))</f>
        <v>6</v>
      </c>
      <c r="I599" s="18">
        <f>IF(G599="","",VLOOKUP(G599,WMS!$E$3:$Q$1741,8,FALSE))</f>
        <v>0.73</v>
      </c>
      <c r="J599" s="18">
        <f>IF(G599="","",VLOOKUP(G599,WMS!$E$3:$Q$1741,13,FALSE))</f>
        <v>0.007</v>
      </c>
      <c r="K599" s="25" t="b">
        <f t="shared" si="106"/>
        <v>1</v>
      </c>
      <c r="L599" s="7">
        <v>10</v>
      </c>
      <c r="M599" s="26">
        <f>IF(G599="","",VLOOKUP(G599,WMS!$E$3:$U$1741,7,0)*L599)</f>
        <v>60</v>
      </c>
      <c r="N599" s="27" t="str">
        <f>IF(G599="","",VLOOKUP(G599,WMS!$E$3:$U$1741,17,0))</f>
        <v>A44-103</v>
      </c>
      <c r="O599" s="28">
        <f t="shared" si="107"/>
        <v>7.3</v>
      </c>
      <c r="P599" s="28">
        <f t="shared" si="108"/>
        <v>0.07</v>
      </c>
      <c r="Q599" s="25" t="str">
        <f>IF(G599="","",VLOOKUP(G599,WMS!$E$3:$G$1741,2,FALSE))</f>
        <v>KAS19011804</v>
      </c>
      <c r="R599" s="25" t="str">
        <f>IF(G599="","",VLOOKUP(G599,WMS!$E$3:$G$1741,3,FALSE))</f>
        <v>KAS1901180402</v>
      </c>
      <c r="S599" s="17" t="str">
        <f>IF(R599="","",VLOOKUP(R599,CUSTOMS!$E$3:$N$1811,2,FALSE))</f>
        <v>9503008900</v>
      </c>
      <c r="T599" s="17" t="str">
        <f>IF(R599="","",VLOOKUP(R599,CUSTOMS!$E$3:$N$1811,3,FALSE))</f>
        <v>儿童玩具方巾</v>
      </c>
      <c r="U599" s="18">
        <f t="shared" si="109"/>
        <v>60</v>
      </c>
      <c r="V599" s="18" t="str">
        <f>IF(R599="","",VLOOKUP(R599,CUSTOMS!$E$3:$N$1811,5,FALSE))</f>
        <v>个</v>
      </c>
      <c r="W599" s="32">
        <f>IF(R599="","",VLOOKUP(R599,CUSTOMS!$E$3:$N$1811,6,FALSE))</f>
        <v>1</v>
      </c>
      <c r="X599" s="32">
        <f t="shared" si="110"/>
        <v>60</v>
      </c>
      <c r="Y599" s="18" t="str">
        <f>IF(R599="","",VLOOKUP(R599,CUSTOMS!$E$3:$N$1811,8,FALSE))</f>
        <v>美元</v>
      </c>
      <c r="Z599" s="18" t="str">
        <f>IF(R599="","",VLOOKUP(R599,CUSTOMS!$E$3:$N$1811,9,FALSE))</f>
        <v>中国</v>
      </c>
      <c r="AA599" s="18" t="str">
        <f>IF(R599="","",VLOOKUP(R599,CUSTOMS!$E$3:$N$1811,10,FALSE))</f>
        <v>美国</v>
      </c>
      <c r="AB599" s="32">
        <f>IF(R599="","",VLOOKUP(G599,WMS!$E$3:$T$1741,15,FALSE))</f>
        <v>0.0833333333333333</v>
      </c>
      <c r="AC599" s="32">
        <f t="shared" si="111"/>
        <v>5</v>
      </c>
      <c r="AD599" s="32" t="str">
        <f>IF(S599="","",VLOOKUP(S599,海关监管条件!$A$1:$B$3000,2,FALSE))</f>
        <v>A </v>
      </c>
    </row>
    <row r="600" spans="1:30">
      <c r="A600" s="2">
        <v>43749</v>
      </c>
      <c r="B600" s="2">
        <v>43752</v>
      </c>
      <c r="C600" s="2" t="s">
        <v>5084</v>
      </c>
      <c r="D600" s="3" t="s">
        <v>769</v>
      </c>
      <c r="E600" s="3" t="s">
        <v>3732</v>
      </c>
      <c r="F600" s="3" t="s">
        <v>5086</v>
      </c>
      <c r="G600" s="17" t="str">
        <f t="shared" si="105"/>
        <v>KG-ARI-1812-00048-01331/42558361</v>
      </c>
      <c r="H600" s="18">
        <f>IF(G600="","",VLOOKUP(G600,WMS!$E$3:$Q$1741,7,FALSE))</f>
        <v>6</v>
      </c>
      <c r="I600" s="18">
        <f>IF(G600="","",VLOOKUP(G600,WMS!$E$3:$Q$1741,8,FALSE))</f>
        <v>0.73</v>
      </c>
      <c r="J600" s="18">
        <f>IF(G600="","",VLOOKUP(G600,WMS!$E$3:$Q$1741,13,FALSE))</f>
        <v>0.007</v>
      </c>
      <c r="K600" s="25" t="b">
        <f t="shared" si="106"/>
        <v>1</v>
      </c>
      <c r="L600" s="7">
        <v>1</v>
      </c>
      <c r="M600" s="26">
        <f>IF(G600="","",VLOOKUP(G600,WMS!$E$3:$U$1741,7,0)*L600)</f>
        <v>6</v>
      </c>
      <c r="N600" s="27" t="str">
        <f>IF(G600="","",VLOOKUP(G600,WMS!$E$3:$U$1741,17,0))</f>
        <v>A44-103</v>
      </c>
      <c r="O600" s="28">
        <f t="shared" si="107"/>
        <v>0.73</v>
      </c>
      <c r="P600" s="28">
        <f t="shared" si="108"/>
        <v>0.007</v>
      </c>
      <c r="Q600" s="25" t="str">
        <f>IF(G600="","",VLOOKUP(G600,WMS!$E$3:$G$1741,2,FALSE))</f>
        <v>KAS19011804</v>
      </c>
      <c r="R600" s="25" t="str">
        <f>IF(G600="","",VLOOKUP(G600,WMS!$E$3:$G$1741,3,FALSE))</f>
        <v>KAS1901180402</v>
      </c>
      <c r="S600" s="17" t="str">
        <f>IF(R600="","",VLOOKUP(R600,CUSTOMS!$E$3:$N$1811,2,FALSE))</f>
        <v>9503008900</v>
      </c>
      <c r="T600" s="17" t="str">
        <f>IF(R600="","",VLOOKUP(R600,CUSTOMS!$E$3:$N$1811,3,FALSE))</f>
        <v>儿童玩具方巾</v>
      </c>
      <c r="U600" s="18">
        <f t="shared" si="109"/>
        <v>6</v>
      </c>
      <c r="V600" s="18" t="str">
        <f>IF(R600="","",VLOOKUP(R600,CUSTOMS!$E$3:$N$1811,5,FALSE))</f>
        <v>个</v>
      </c>
      <c r="W600" s="32">
        <f>IF(R600="","",VLOOKUP(R600,CUSTOMS!$E$3:$N$1811,6,FALSE))</f>
        <v>1</v>
      </c>
      <c r="X600" s="32">
        <f t="shared" si="110"/>
        <v>6</v>
      </c>
      <c r="Y600" s="18" t="str">
        <f>IF(R600="","",VLOOKUP(R600,CUSTOMS!$E$3:$N$1811,8,FALSE))</f>
        <v>美元</v>
      </c>
      <c r="Z600" s="18" t="str">
        <f>IF(R600="","",VLOOKUP(R600,CUSTOMS!$E$3:$N$1811,9,FALSE))</f>
        <v>中国</v>
      </c>
      <c r="AA600" s="18" t="str">
        <f>IF(R600="","",VLOOKUP(R600,CUSTOMS!$E$3:$N$1811,10,FALSE))</f>
        <v>美国</v>
      </c>
      <c r="AB600" s="32">
        <f>IF(R600="","",VLOOKUP(G600,WMS!$E$3:$T$1741,15,FALSE))</f>
        <v>0.0833333333333333</v>
      </c>
      <c r="AC600" s="32">
        <f t="shared" si="111"/>
        <v>0.5</v>
      </c>
      <c r="AD600" s="32" t="str">
        <f>IF(S600="","",VLOOKUP(S600,海关监管条件!$A$1:$B$3000,2,FALSE))</f>
        <v>A </v>
      </c>
    </row>
    <row r="601" spans="1:30">
      <c r="A601" s="2">
        <v>43749</v>
      </c>
      <c r="B601" s="2">
        <v>43752</v>
      </c>
      <c r="C601" s="2" t="s">
        <v>5084</v>
      </c>
      <c r="D601" s="3" t="s">
        <v>705</v>
      </c>
      <c r="E601" s="3" t="s">
        <v>3688</v>
      </c>
      <c r="F601" s="3">
        <v>42115977</v>
      </c>
      <c r="G601" s="17" t="str">
        <f t="shared" si="105"/>
        <v>KG-ARI-1812-00048-01357/42115977</v>
      </c>
      <c r="H601" s="18">
        <f>IF(G601="","",VLOOKUP(G601,WMS!$E$3:$Q$1741,7,FALSE))</f>
        <v>6</v>
      </c>
      <c r="I601" s="18">
        <f>IF(G601="","",VLOOKUP(G601,WMS!$E$3:$Q$1741,8,FALSE))</f>
        <v>6.5</v>
      </c>
      <c r="J601" s="18">
        <f>IF(G601="","",VLOOKUP(G601,WMS!$E$3:$Q$1741,13,FALSE))</f>
        <v>0.05</v>
      </c>
      <c r="K601" s="25" t="b">
        <f t="shared" si="106"/>
        <v>1</v>
      </c>
      <c r="L601" s="7">
        <v>3</v>
      </c>
      <c r="M601" s="26">
        <f>IF(G601="","",VLOOKUP(G601,WMS!$E$3:$U$1741,7,0)*L601)</f>
        <v>18</v>
      </c>
      <c r="N601" s="27" t="str">
        <f>IF(G601="","",VLOOKUP(G601,WMS!$E$3:$U$1741,17,0))</f>
        <v>A40-203</v>
      </c>
      <c r="O601" s="28">
        <f t="shared" si="107"/>
        <v>19.5</v>
      </c>
      <c r="P601" s="28">
        <f t="shared" si="108"/>
        <v>0.15</v>
      </c>
      <c r="Q601" s="25" t="str">
        <f>IF(G601="","",VLOOKUP(G601,WMS!$E$3:$G$1741,2,FALSE))</f>
        <v>KAS19011001</v>
      </c>
      <c r="R601" s="25" t="str">
        <f>IF(G601="","",VLOOKUP(G601,WMS!$E$3:$G$1741,3,FALSE))</f>
        <v>KAS1901100106</v>
      </c>
      <c r="S601" s="17" t="str">
        <f>IF(R601="","",VLOOKUP(R601,CUSTOMS!$E$3:$N$1811,2,FALSE))</f>
        <v>7323990000</v>
      </c>
      <c r="T601" s="17" t="str">
        <f>IF(R601="","",VLOOKUP(R601,CUSTOMS!$E$3:$N$1811,3,FALSE))</f>
        <v>铁制厨房架</v>
      </c>
      <c r="U601" s="18">
        <f t="shared" si="109"/>
        <v>18</v>
      </c>
      <c r="V601" s="18" t="str">
        <f>IF(R601="","",VLOOKUP(R601,CUSTOMS!$E$3:$N$1811,5,FALSE))</f>
        <v>只</v>
      </c>
      <c r="W601" s="32">
        <f>IF(R601="","",VLOOKUP(R601,CUSTOMS!$E$3:$N$1811,6,FALSE))</f>
        <v>0.295</v>
      </c>
      <c r="X601" s="32">
        <f t="shared" si="110"/>
        <v>5.31</v>
      </c>
      <c r="Y601" s="18" t="str">
        <f>IF(R601="","",VLOOKUP(R601,CUSTOMS!$E$3:$N$1811,8,FALSE))</f>
        <v>美元</v>
      </c>
      <c r="Z601" s="18" t="str">
        <f>IF(R601="","",VLOOKUP(R601,CUSTOMS!$E$3:$N$1811,9,FALSE))</f>
        <v>中国</v>
      </c>
      <c r="AA601" s="18" t="str">
        <f>IF(R601="","",VLOOKUP(R601,CUSTOMS!$E$3:$N$1811,10,FALSE))</f>
        <v>美国</v>
      </c>
      <c r="AB601" s="32">
        <f>IF(R601="","",VLOOKUP(G601,WMS!$E$3:$T$1741,15,FALSE))</f>
        <v>1.005</v>
      </c>
      <c r="AC601" s="32">
        <f t="shared" si="111"/>
        <v>18.09</v>
      </c>
      <c r="AD601" s="32" t="str">
        <f>IF(S601="","",VLOOKUP(S601,海关监管条件!$A$1:$B$3000,2,FALSE))</f>
        <v>A</v>
      </c>
    </row>
    <row r="602" spans="1:30">
      <c r="A602" s="2">
        <v>43749</v>
      </c>
      <c r="B602" s="2">
        <v>43752</v>
      </c>
      <c r="C602" s="2" t="s">
        <v>5084</v>
      </c>
      <c r="D602" s="19" t="s">
        <v>907</v>
      </c>
      <c r="E602" s="19" t="s">
        <v>3808</v>
      </c>
      <c r="F602" s="19">
        <v>42626787</v>
      </c>
      <c r="G602" s="17" t="str">
        <f t="shared" si="105"/>
        <v>KG-ARI-1903-00107-02384/42626787</v>
      </c>
      <c r="H602" s="18">
        <f>IF(G602="","",VLOOKUP(G602,WMS!$E$3:$Q$1741,7,FALSE))</f>
        <v>12</v>
      </c>
      <c r="I602" s="18">
        <f>IF(G602="","",VLOOKUP(G602,WMS!$E$3:$Q$1741,8,FALSE))</f>
        <v>8.6</v>
      </c>
      <c r="J602" s="18">
        <f>IF(G602="","",VLOOKUP(G602,WMS!$E$3:$Q$1741,13,FALSE))</f>
        <v>0.09</v>
      </c>
      <c r="K602" s="25" t="b">
        <f t="shared" si="106"/>
        <v>1</v>
      </c>
      <c r="L602" s="7">
        <v>1</v>
      </c>
      <c r="M602" s="26">
        <f>IF(G602="","",VLOOKUP(G602,WMS!$E$3:$U$1741,7,0)*L602)</f>
        <v>12</v>
      </c>
      <c r="N602" s="27" t="str">
        <f>IF(G602="","",VLOOKUP(G602,WMS!$E$3:$U$1741,17,0))</f>
        <v>A44-302</v>
      </c>
      <c r="O602" s="28">
        <f t="shared" si="107"/>
        <v>8.6</v>
      </c>
      <c r="P602" s="28">
        <f t="shared" si="108"/>
        <v>0.09</v>
      </c>
      <c r="Q602" s="25" t="str">
        <f>IF(G602="","",VLOOKUP(G602,WMS!$E$3:$G$1741,2,FALSE))</f>
        <v>KAS19031802</v>
      </c>
      <c r="R602" s="25" t="str">
        <f>IF(G602="","",VLOOKUP(G602,WMS!$E$3:$G$1741,3,FALSE))</f>
        <v>KAS1903180205</v>
      </c>
      <c r="S602" s="17" t="str">
        <f>IF(R602="","",VLOOKUP(R602,CUSTOMS!$E$3:$N$1811,2,FALSE))</f>
        <v>3924900000</v>
      </c>
      <c r="T602" s="17" t="str">
        <f>IF(R602="","",VLOOKUP(R602,CUSTOMS!$E$3:$N$1811,3,FALSE))</f>
        <v>塑胶储物箱/C</v>
      </c>
      <c r="U602" s="18">
        <f t="shared" si="109"/>
        <v>8.2</v>
      </c>
      <c r="V602" s="18" t="str">
        <f>IF(R602="","",VLOOKUP(R602,CUSTOMS!$E$3:$N$1811,5,FALSE))</f>
        <v>千克</v>
      </c>
      <c r="W602" s="32">
        <f>IF(R602="","",VLOOKUP(R602,CUSTOMS!$E$3:$N$1811,6,FALSE))</f>
        <v>2</v>
      </c>
      <c r="X602" s="32">
        <f t="shared" si="110"/>
        <v>16.4</v>
      </c>
      <c r="Y602" s="18" t="str">
        <f>IF(R602="","",VLOOKUP(R602,CUSTOMS!$E$3:$N$1811,8,FALSE))</f>
        <v>美元</v>
      </c>
      <c r="Z602" s="18" t="str">
        <f>IF(R602="","",VLOOKUP(R602,CUSTOMS!$E$3:$N$1811,9,FALSE))</f>
        <v>中国</v>
      </c>
      <c r="AA602" s="18" t="str">
        <f>IF(R602="","",VLOOKUP(R602,CUSTOMS!$E$3:$N$1811,10,FALSE))</f>
        <v>美国</v>
      </c>
      <c r="AB602" s="32">
        <f>IF(R602="","",VLOOKUP(G602,WMS!$E$3:$T$1741,15,FALSE))</f>
        <v>0.683333333333333</v>
      </c>
      <c r="AC602" s="32">
        <f t="shared" si="111"/>
        <v>8.2</v>
      </c>
      <c r="AD602" s="32" t="str">
        <f>IF(S602="","",VLOOKUP(S602,海关监管条件!$A$1:$B$3000,2,FALSE))</f>
        <v>A </v>
      </c>
    </row>
    <row r="603" spans="1:30">
      <c r="A603" s="2">
        <v>43749</v>
      </c>
      <c r="B603" s="2">
        <v>43752</v>
      </c>
      <c r="C603" s="2" t="s">
        <v>5084</v>
      </c>
      <c r="D603" s="3" t="s">
        <v>1255</v>
      </c>
      <c r="E603" s="3" t="s">
        <v>3994</v>
      </c>
      <c r="F603" s="3" t="s">
        <v>3995</v>
      </c>
      <c r="G603" s="17" t="str">
        <f t="shared" si="105"/>
        <v>KG-ARI-1903-00107-02556/42566328</v>
      </c>
      <c r="H603" s="18">
        <f>IF(G603="","",VLOOKUP(G603,WMS!$E$3:$Q$1741,7,FALSE))</f>
        <v>8</v>
      </c>
      <c r="I603" s="18">
        <f>IF(G603="","",VLOOKUP(G603,WMS!$E$3:$Q$1741,8,FALSE))</f>
        <v>4.4</v>
      </c>
      <c r="J603" s="18">
        <f>IF(G603="","",VLOOKUP(G603,WMS!$E$3:$Q$1741,13,FALSE))</f>
        <v>0.042</v>
      </c>
      <c r="K603" s="25" t="b">
        <f t="shared" si="106"/>
        <v>1</v>
      </c>
      <c r="L603" s="7">
        <v>30</v>
      </c>
      <c r="M603" s="26">
        <f>IF(G603="","",VLOOKUP(G603,WMS!$E$3:$U$1741,7,0)*L603)</f>
        <v>240</v>
      </c>
      <c r="N603" s="27" t="str">
        <f>IF(G603="","",VLOOKUP(G603,WMS!$E$3:$U$1741,17,0))</f>
        <v>B58</v>
      </c>
      <c r="O603" s="28">
        <f t="shared" si="107"/>
        <v>132</v>
      </c>
      <c r="P603" s="28">
        <f t="shared" si="108"/>
        <v>1.26</v>
      </c>
      <c r="Q603" s="25" t="str">
        <f>IF(G603="","",VLOOKUP(G603,WMS!$E$3:$G$1741,2,FALSE))</f>
        <v>KAS19061804</v>
      </c>
      <c r="R603" s="25" t="str">
        <f>IF(G603="","",VLOOKUP(G603,WMS!$E$3:$G$1741,3,FALSE))</f>
        <v>KAS1906180401</v>
      </c>
      <c r="S603" s="17" t="str">
        <f>IF(R603="","",VLOOKUP(R603,CUSTOMS!$E$3:$N$1811,2,FALSE))</f>
        <v>3921129000</v>
      </c>
      <c r="T603" s="17" t="str">
        <f>IF(R603="","",VLOOKUP(R603,CUSTOMS!$E$3:$N$1811,3,FALSE))</f>
        <v>防滑垫</v>
      </c>
      <c r="U603" s="18">
        <f t="shared" si="109"/>
        <v>108</v>
      </c>
      <c r="V603" s="18" t="str">
        <f>IF(R603="","",VLOOKUP(R603,CUSTOMS!$E$3:$N$1811,5,FALSE))</f>
        <v>千克</v>
      </c>
      <c r="W603" s="32">
        <f>IF(R603="","",VLOOKUP(R603,CUSTOMS!$E$3:$N$1811,6,FALSE))</f>
        <v>2.7333</v>
      </c>
      <c r="X603" s="32">
        <f t="shared" si="110"/>
        <v>295.1964</v>
      </c>
      <c r="Y603" s="18" t="str">
        <f>IF(R603="","",VLOOKUP(R603,CUSTOMS!$E$3:$N$1811,8,FALSE))</f>
        <v>美元</v>
      </c>
      <c r="Z603" s="18" t="str">
        <f>IF(R603="","",VLOOKUP(R603,CUSTOMS!$E$3:$N$1811,9,FALSE))</f>
        <v>中国</v>
      </c>
      <c r="AA603" s="18" t="str">
        <f>IF(R603="","",VLOOKUP(R603,CUSTOMS!$E$3:$N$1811,10,FALSE))</f>
        <v>美国</v>
      </c>
      <c r="AB603" s="32">
        <f>IF(R603="","",VLOOKUP(G603,WMS!$E$3:$T$1741,15,FALSE))</f>
        <v>0.45</v>
      </c>
      <c r="AC603" s="32">
        <f t="shared" si="111"/>
        <v>108</v>
      </c>
      <c r="AD603" s="32" t="str">
        <f>IF(S603="","",VLOOKUP(S603,海关监管条件!$A$1:$B$3000,2,FALSE))</f>
        <v>无</v>
      </c>
    </row>
    <row r="604" spans="1:30">
      <c r="A604" s="2">
        <v>43749</v>
      </c>
      <c r="B604" s="2">
        <v>43752</v>
      </c>
      <c r="C604" s="2" t="s">
        <v>5084</v>
      </c>
      <c r="D604" s="3" t="s">
        <v>1255</v>
      </c>
      <c r="E604" s="3" t="s">
        <v>3994</v>
      </c>
      <c r="F604" s="3" t="s">
        <v>3995</v>
      </c>
      <c r="G604" s="17" t="str">
        <f t="shared" si="105"/>
        <v>KG-ARI-1903-00107-02556/42566328</v>
      </c>
      <c r="H604" s="18">
        <f>IF(G604="","",VLOOKUP(G604,WMS!$E$3:$Q$1741,7,FALSE))</f>
        <v>8</v>
      </c>
      <c r="I604" s="18">
        <f>IF(G604="","",VLOOKUP(G604,WMS!$E$3:$Q$1741,8,FALSE))</f>
        <v>4.4</v>
      </c>
      <c r="J604" s="18">
        <f>IF(G604="","",VLOOKUP(G604,WMS!$E$3:$Q$1741,13,FALSE))</f>
        <v>0.042</v>
      </c>
      <c r="K604" s="25" t="b">
        <f t="shared" si="106"/>
        <v>1</v>
      </c>
      <c r="L604" s="7">
        <v>2</v>
      </c>
      <c r="M604" s="26">
        <f>IF(G604="","",VLOOKUP(G604,WMS!$E$3:$U$1741,7,0)*L604)</f>
        <v>16</v>
      </c>
      <c r="N604" s="27" t="str">
        <f>IF(G604="","",VLOOKUP(G604,WMS!$E$3:$U$1741,17,0))</f>
        <v>B58</v>
      </c>
      <c r="O604" s="28">
        <f t="shared" si="107"/>
        <v>8.8</v>
      </c>
      <c r="P604" s="28">
        <f t="shared" si="108"/>
        <v>0.084</v>
      </c>
      <c r="Q604" s="25" t="str">
        <f>IF(G604="","",VLOOKUP(G604,WMS!$E$3:$G$1741,2,FALSE))</f>
        <v>KAS19061804</v>
      </c>
      <c r="R604" s="25" t="str">
        <f>IF(G604="","",VLOOKUP(G604,WMS!$E$3:$G$1741,3,FALSE))</f>
        <v>KAS1906180401</v>
      </c>
      <c r="S604" s="17" t="str">
        <f>IF(R604="","",VLOOKUP(R604,CUSTOMS!$E$3:$N$1811,2,FALSE))</f>
        <v>3921129000</v>
      </c>
      <c r="T604" s="17" t="str">
        <f>IF(R604="","",VLOOKUP(R604,CUSTOMS!$E$3:$N$1811,3,FALSE))</f>
        <v>防滑垫</v>
      </c>
      <c r="U604" s="18">
        <f t="shared" si="109"/>
        <v>7.2</v>
      </c>
      <c r="V604" s="18" t="str">
        <f>IF(R604="","",VLOOKUP(R604,CUSTOMS!$E$3:$N$1811,5,FALSE))</f>
        <v>千克</v>
      </c>
      <c r="W604" s="32">
        <f>IF(R604="","",VLOOKUP(R604,CUSTOMS!$E$3:$N$1811,6,FALSE))</f>
        <v>2.7333</v>
      </c>
      <c r="X604" s="32">
        <f t="shared" si="110"/>
        <v>19.67976</v>
      </c>
      <c r="Y604" s="18" t="str">
        <f>IF(R604="","",VLOOKUP(R604,CUSTOMS!$E$3:$N$1811,8,FALSE))</f>
        <v>美元</v>
      </c>
      <c r="Z604" s="18" t="str">
        <f>IF(R604="","",VLOOKUP(R604,CUSTOMS!$E$3:$N$1811,9,FALSE))</f>
        <v>中国</v>
      </c>
      <c r="AA604" s="18" t="str">
        <f>IF(R604="","",VLOOKUP(R604,CUSTOMS!$E$3:$N$1811,10,FALSE))</f>
        <v>美国</v>
      </c>
      <c r="AB604" s="32">
        <f>IF(R604="","",VLOOKUP(G604,WMS!$E$3:$T$1741,15,FALSE))</f>
        <v>0.45</v>
      </c>
      <c r="AC604" s="32">
        <f t="shared" si="111"/>
        <v>7.2</v>
      </c>
      <c r="AD604" s="32" t="str">
        <f>IF(S604="","",VLOOKUP(S604,海关监管条件!$A$1:$B$3000,2,FALSE))</f>
        <v>无</v>
      </c>
    </row>
    <row r="605" spans="1:30">
      <c r="A605" s="2">
        <v>43749</v>
      </c>
      <c r="B605" s="2">
        <v>43752</v>
      </c>
      <c r="C605" s="2" t="s">
        <v>5084</v>
      </c>
      <c r="D605" s="3" t="s">
        <v>1000</v>
      </c>
      <c r="E605" s="3" t="s">
        <v>3859</v>
      </c>
      <c r="F605" s="3" t="s">
        <v>3860</v>
      </c>
      <c r="G605" s="17" t="str">
        <f t="shared" si="105"/>
        <v>KG-ARI-1904-00124-03054/41904534</v>
      </c>
      <c r="H605" s="18">
        <f>IF(G605="","",VLOOKUP(G605,WMS!$E$3:$Q$1741,7,FALSE))</f>
        <v>192</v>
      </c>
      <c r="I605" s="18">
        <f>IF(G605="","",VLOOKUP(G605,WMS!$E$3:$Q$1741,8,FALSE))</f>
        <v>5.5</v>
      </c>
      <c r="J605" s="18">
        <f>IF(G605="","",VLOOKUP(G605,WMS!$E$3:$Q$1741,13,FALSE))</f>
        <v>0.012</v>
      </c>
      <c r="K605" s="25" t="b">
        <f t="shared" si="106"/>
        <v>1</v>
      </c>
      <c r="L605" s="7">
        <v>4</v>
      </c>
      <c r="M605" s="26">
        <f>IF(G605="","",VLOOKUP(G605,WMS!$E$3:$U$1741,7,0)*L605)</f>
        <v>768</v>
      </c>
      <c r="N605" s="27" t="str">
        <f>IF(G605="","",VLOOKUP(G605,WMS!$E$3:$U$1741,17,0))</f>
        <v>A11-103</v>
      </c>
      <c r="O605" s="28">
        <f t="shared" si="107"/>
        <v>22</v>
      </c>
      <c r="P605" s="28">
        <f t="shared" si="108"/>
        <v>0.048</v>
      </c>
      <c r="Q605" s="25" t="str">
        <f>IF(G605="","",VLOOKUP(G605,WMS!$E$3:$G$1741,2,FALSE))</f>
        <v>KAS19041606</v>
      </c>
      <c r="R605" s="25" t="str">
        <f>IF(G605="","",VLOOKUP(G605,WMS!$E$3:$G$1741,3,FALSE))</f>
        <v>KAS1904160601</v>
      </c>
      <c r="S605" s="17" t="str">
        <f>IF(R605="","",VLOOKUP(R605,CUSTOMS!$E$3:$N$1811,2,FALSE))</f>
        <v>8215990000</v>
      </c>
      <c r="T605" s="17" t="str">
        <f>IF(R605="","",VLOOKUP(R605,CUSTOMS!$E$3:$N$1811,3,FALSE))</f>
        <v>餐厨用具</v>
      </c>
      <c r="U605" s="18">
        <f t="shared" si="109"/>
        <v>768</v>
      </c>
      <c r="V605" s="18" t="str">
        <f>IF(R605="","",VLOOKUP(R605,CUSTOMS!$E$3:$N$1811,5,FALSE))</f>
        <v>把</v>
      </c>
      <c r="W605" s="32">
        <f>IF(R605="","",VLOOKUP(R605,CUSTOMS!$E$3:$N$1811,6,FALSE))</f>
        <v>0.43</v>
      </c>
      <c r="X605" s="32">
        <f t="shared" si="110"/>
        <v>330.24</v>
      </c>
      <c r="Y605" s="18" t="str">
        <f>IF(R605="","",VLOOKUP(R605,CUSTOMS!$E$3:$N$1811,8,FALSE))</f>
        <v>美元</v>
      </c>
      <c r="Z605" s="18" t="str">
        <f>IF(R605="","",VLOOKUP(R605,CUSTOMS!$E$3:$N$1811,9,FALSE))</f>
        <v>中国</v>
      </c>
      <c r="AA605" s="18" t="str">
        <f>IF(R605="","",VLOOKUP(R605,CUSTOMS!$E$3:$N$1811,10,FALSE))</f>
        <v>美国</v>
      </c>
      <c r="AB605" s="32">
        <f>IF(R605="","",VLOOKUP(G605,WMS!$E$3:$T$1741,15,FALSE))</f>
        <v>0.0260416666666667</v>
      </c>
      <c r="AC605" s="32">
        <f t="shared" si="111"/>
        <v>20</v>
      </c>
      <c r="AD605" s="32" t="str">
        <f>IF(S605="","",VLOOKUP(S605,海关监管条件!$A$1:$B$3000,2,FALSE))</f>
        <v>A</v>
      </c>
    </row>
    <row r="606" spans="1:30">
      <c r="A606" s="2">
        <v>43749</v>
      </c>
      <c r="B606" s="2">
        <v>43752</v>
      </c>
      <c r="C606" s="2" t="s">
        <v>5084</v>
      </c>
      <c r="D606" s="19" t="s">
        <v>1068</v>
      </c>
      <c r="E606" s="19" t="s">
        <v>3899</v>
      </c>
      <c r="F606" s="19" t="s">
        <v>3900</v>
      </c>
      <c r="G606" s="17" t="str">
        <f t="shared" si="105"/>
        <v>KG-ARI-1904-00124-03347/42296263</v>
      </c>
      <c r="H606" s="18">
        <f>IF(G606="","",VLOOKUP(G606,WMS!$E$3:$Q$1741,7,FALSE))</f>
        <v>6</v>
      </c>
      <c r="I606" s="18">
        <f>IF(G606="","",VLOOKUP(G606,WMS!$E$3:$Q$1741,8,FALSE))</f>
        <v>0.62</v>
      </c>
      <c r="J606" s="18">
        <f>IF(G606="","",VLOOKUP(G606,WMS!$E$3:$Q$1741,13,FALSE))</f>
        <v>0.017</v>
      </c>
      <c r="K606" s="25" t="b">
        <f t="shared" si="106"/>
        <v>1</v>
      </c>
      <c r="L606" s="7">
        <v>14</v>
      </c>
      <c r="M606" s="26">
        <f>IF(G606="","",VLOOKUP(G606,WMS!$E$3:$U$1741,7,0)*L606)</f>
        <v>84</v>
      </c>
      <c r="N606" s="27" t="str">
        <f>IF(G606="","",VLOOKUP(G606,WMS!$E$3:$U$1741,17,0))</f>
        <v>A32-203</v>
      </c>
      <c r="O606" s="28">
        <f t="shared" si="107"/>
        <v>8.68</v>
      </c>
      <c r="P606" s="28">
        <f t="shared" si="108"/>
        <v>0.238</v>
      </c>
      <c r="Q606" s="25" t="str">
        <f>IF(G606="","",VLOOKUP(G606,WMS!$E$3:$G$1741,2,FALSE))</f>
        <v>KAS19042710</v>
      </c>
      <c r="R606" s="25" t="str">
        <f>IF(G606="","",VLOOKUP(G606,WMS!$E$3:$G$1741,3,FALSE))</f>
        <v>KAS1904271001</v>
      </c>
      <c r="S606" s="17" t="str">
        <f>IF(R606="","",VLOOKUP(R606,CUSTOMS!$E$3:$N$1811,2,FALSE))</f>
        <v>9503008900</v>
      </c>
      <c r="T606" s="17" t="str">
        <f>IF(R606="","",VLOOKUP(R606,CUSTOMS!$E$3:$N$1811,3,FALSE))</f>
        <v>塑胶玩具：泡棉棒</v>
      </c>
      <c r="U606" s="18">
        <f t="shared" si="109"/>
        <v>84</v>
      </c>
      <c r="V606" s="18" t="str">
        <f>IF(R606="","",VLOOKUP(R606,CUSTOMS!$E$3:$N$1811,5,FALSE))</f>
        <v>个</v>
      </c>
      <c r="W606" s="32">
        <f>IF(R606="","",VLOOKUP(R606,CUSTOMS!$E$3:$N$1811,6,FALSE))</f>
        <v>3</v>
      </c>
      <c r="X606" s="32">
        <f t="shared" si="110"/>
        <v>252</v>
      </c>
      <c r="Y606" s="18" t="str">
        <f>IF(R606="","",VLOOKUP(R606,CUSTOMS!$E$3:$N$1811,8,FALSE))</f>
        <v>港币</v>
      </c>
      <c r="Z606" s="18" t="str">
        <f>IF(R606="","",VLOOKUP(R606,CUSTOMS!$E$3:$N$1811,9,FALSE))</f>
        <v>中国</v>
      </c>
      <c r="AA606" s="18" t="str">
        <f>IF(R606="","",VLOOKUP(R606,CUSTOMS!$E$3:$N$1811,10,FALSE))</f>
        <v>美国</v>
      </c>
      <c r="AB606" s="32">
        <f>IF(R606="","",VLOOKUP(G606,WMS!$E$3:$T$1741,15,FALSE))</f>
        <v>0.05</v>
      </c>
      <c r="AC606" s="32">
        <f t="shared" si="111"/>
        <v>4.2</v>
      </c>
      <c r="AD606" s="32" t="str">
        <f>IF(S606="","",VLOOKUP(S606,海关监管条件!$A$1:$B$3000,2,FALSE))</f>
        <v>A </v>
      </c>
    </row>
    <row r="607" spans="1:30">
      <c r="A607" s="2">
        <v>43749</v>
      </c>
      <c r="B607" s="2">
        <v>43752</v>
      </c>
      <c r="C607" s="2" t="s">
        <v>5084</v>
      </c>
      <c r="D607" s="19" t="s">
        <v>1173</v>
      </c>
      <c r="E607" s="19" t="s">
        <v>3945</v>
      </c>
      <c r="F607" s="19">
        <v>41420751</v>
      </c>
      <c r="G607" s="17" t="str">
        <f t="shared" si="105"/>
        <v>KG-ARI-1904-00124-03365/41420751</v>
      </c>
      <c r="H607" s="18">
        <f>IF(G607="","",VLOOKUP(G607,WMS!$E$3:$Q$1741,7,FALSE))</f>
        <v>6</v>
      </c>
      <c r="I607" s="18">
        <f>IF(G607="","",VLOOKUP(G607,WMS!$E$3:$Q$1741,8,FALSE))</f>
        <v>3.95</v>
      </c>
      <c r="J607" s="18">
        <f>IF(G607="","",VLOOKUP(G607,WMS!$E$3:$Q$1741,13,FALSE))</f>
        <v>0.033</v>
      </c>
      <c r="K607" s="25" t="b">
        <f t="shared" si="106"/>
        <v>1</v>
      </c>
      <c r="L607" s="7">
        <v>16</v>
      </c>
      <c r="M607" s="26">
        <f>IF(G607="","",VLOOKUP(G607,WMS!$E$3:$U$1741,7,0)*L607)</f>
        <v>96</v>
      </c>
      <c r="N607" s="27" t="str">
        <f>IF(G607="","",VLOOKUP(G607,WMS!$E$3:$U$1741,17,0))</f>
        <v>A23-204</v>
      </c>
      <c r="O607" s="28">
        <f t="shared" si="107"/>
        <v>63.2</v>
      </c>
      <c r="P607" s="28">
        <f t="shared" si="108"/>
        <v>0.528</v>
      </c>
      <c r="Q607" s="25" t="str">
        <f>IF(G607="","",VLOOKUP(G607,WMS!$E$3:$G$1741,2,FALSE))</f>
        <v>KAS19051603</v>
      </c>
      <c r="R607" s="25" t="str">
        <f>IF(G607="","",VLOOKUP(G607,WMS!$E$3:$G$1741,3,FALSE))</f>
        <v>KAS1905160302</v>
      </c>
      <c r="S607" s="17" t="str">
        <f>IF(R607="","",VLOOKUP(R607,CUSTOMS!$E$3:$N$1811,2,FALSE))</f>
        <v>7323930000</v>
      </c>
      <c r="T607" s="17" t="str">
        <f>IF(R607="","",VLOOKUP(R607,CUSTOMS!$E$3:$N$1811,3,FALSE))</f>
        <v>不锈钢淋花壶</v>
      </c>
      <c r="U607" s="18">
        <f t="shared" si="109"/>
        <v>96</v>
      </c>
      <c r="V607" s="18" t="str">
        <f>IF(R607="","",VLOOKUP(R607,CUSTOMS!$E$3:$N$1811,5,FALSE))</f>
        <v>只</v>
      </c>
      <c r="W607" s="32">
        <f>IF(R607="","",VLOOKUP(R607,CUSTOMS!$E$3:$N$1811,6,FALSE))</f>
        <v>3.59</v>
      </c>
      <c r="X607" s="32">
        <f t="shared" si="110"/>
        <v>344.64</v>
      </c>
      <c r="Y607" s="18" t="str">
        <f>IF(R607="","",VLOOKUP(R607,CUSTOMS!$E$3:$N$1811,8,FALSE))</f>
        <v>美元</v>
      </c>
      <c r="Z607" s="18" t="str">
        <f>IF(R607="","",VLOOKUP(R607,CUSTOMS!$E$3:$N$1811,9,FALSE))</f>
        <v>中国</v>
      </c>
      <c r="AA607" s="18" t="str">
        <f>IF(R607="","",VLOOKUP(R607,CUSTOMS!$E$3:$N$1811,10,FALSE))</f>
        <v>美国</v>
      </c>
      <c r="AB607" s="32">
        <f>IF(R607="","",VLOOKUP(G607,WMS!$E$3:$T$1741,15,FALSE))</f>
        <v>0.58</v>
      </c>
      <c r="AC607" s="32">
        <f t="shared" si="111"/>
        <v>55.68</v>
      </c>
      <c r="AD607" s="32" t="str">
        <f>IF(S607="","",VLOOKUP(S607,海关监管条件!$A$1:$B$3000,2,FALSE))</f>
        <v>A </v>
      </c>
    </row>
    <row r="608" spans="1:30">
      <c r="A608" s="2">
        <v>43749</v>
      </c>
      <c r="B608" s="2">
        <v>43752</v>
      </c>
      <c r="C608" s="2" t="s">
        <v>5084</v>
      </c>
      <c r="D608" s="19" t="s">
        <v>1455</v>
      </c>
      <c r="E608" s="19" t="s">
        <v>4078</v>
      </c>
      <c r="F608" s="19" t="s">
        <v>3595</v>
      </c>
      <c r="G608" s="17" t="str">
        <f t="shared" si="105"/>
        <v>KG-ARI-1904-00124-03506/42170464</v>
      </c>
      <c r="H608" s="18">
        <f>IF(G608="","",VLOOKUP(G608,WMS!$E$3:$Q$1741,7,FALSE))</f>
        <v>6</v>
      </c>
      <c r="I608" s="18">
        <f>IF(G608="","",VLOOKUP(G608,WMS!$E$3:$Q$1741,8,FALSE))</f>
        <v>6.4</v>
      </c>
      <c r="J608" s="18">
        <f>IF(G608="","",VLOOKUP(G608,WMS!$E$3:$Q$1741,13,FALSE))</f>
        <v>0.041</v>
      </c>
      <c r="K608" s="25" t="b">
        <f t="shared" si="106"/>
        <v>1</v>
      </c>
      <c r="L608" s="7">
        <v>7</v>
      </c>
      <c r="M608" s="26">
        <f>IF(G608="","",VLOOKUP(G608,WMS!$E$3:$U$1741,7,0)*L608)</f>
        <v>42</v>
      </c>
      <c r="N608" s="27" t="str">
        <f>IF(G608="","",VLOOKUP(G608,WMS!$E$3:$U$1741,17,0))</f>
        <v>A34-203</v>
      </c>
      <c r="O608" s="28">
        <f t="shared" si="107"/>
        <v>44.8</v>
      </c>
      <c r="P608" s="28">
        <f t="shared" si="108"/>
        <v>0.287</v>
      </c>
      <c r="Q608" s="25" t="str">
        <f>IF(G608="","",VLOOKUP(G608,WMS!$E$3:$G$1741,2,FALSE))</f>
        <v>KAS19081304</v>
      </c>
      <c r="R608" s="25" t="str">
        <f>IF(G608="","",VLOOKUP(G608,WMS!$E$3:$G$1741,3,FALSE))</f>
        <v>KAS1908130402</v>
      </c>
      <c r="S608" s="17" t="str">
        <f>IF(R608="","",VLOOKUP(R608,CUSTOMS!$E$3:$N$1811,2,FALSE))</f>
        <v>6911101900</v>
      </c>
      <c r="T608" s="17" t="str">
        <f>IF(R608="","",VLOOKUP(R608,CUSTOMS!$E$3:$N$1811,3,FALSE))</f>
        <v>盘/瓷餐具</v>
      </c>
      <c r="U608" s="18">
        <f t="shared" si="109"/>
        <v>42</v>
      </c>
      <c r="V608" s="18" t="str">
        <f>IF(R608="","",VLOOKUP(R608,CUSTOMS!$E$3:$N$1811,5,FALSE))</f>
        <v>只</v>
      </c>
      <c r="W608" s="32">
        <f>IF(R608="","",VLOOKUP(R608,CUSTOMS!$E$3:$N$1811,6,FALSE))</f>
        <v>2.53</v>
      </c>
      <c r="X608" s="32">
        <f t="shared" si="110"/>
        <v>106.26</v>
      </c>
      <c r="Y608" s="18" t="str">
        <f>IF(R608="","",VLOOKUP(R608,CUSTOMS!$E$3:$N$1811,8,FALSE))</f>
        <v>美元</v>
      </c>
      <c r="Z608" s="18" t="str">
        <f>IF(R608="","",VLOOKUP(R608,CUSTOMS!$E$3:$N$1811,9,FALSE))</f>
        <v>中国</v>
      </c>
      <c r="AA608" s="18" t="str">
        <f>IF(R608="","",VLOOKUP(R608,CUSTOMS!$E$3:$N$1811,10,FALSE))</f>
        <v>美国</v>
      </c>
      <c r="AB608" s="32">
        <f>IF(R608="","",VLOOKUP(G608,WMS!$E$3:$T$1741,15,FALSE))</f>
        <v>1</v>
      </c>
      <c r="AC608" s="32">
        <f t="shared" si="111"/>
        <v>42</v>
      </c>
      <c r="AD608" s="32" t="str">
        <f>IF(S608="","",VLOOKUP(S608,海关监管条件!$A$1:$B$3000,2,FALSE))</f>
        <v>A</v>
      </c>
    </row>
    <row r="609" spans="1:30">
      <c r="A609" s="2">
        <v>43749</v>
      </c>
      <c r="B609" s="2">
        <v>43752</v>
      </c>
      <c r="C609" s="2" t="s">
        <v>5084</v>
      </c>
      <c r="D609" s="19" t="s">
        <v>1382</v>
      </c>
      <c r="E609" s="19" t="s">
        <v>4050</v>
      </c>
      <c r="F609" s="19" t="s">
        <v>4051</v>
      </c>
      <c r="G609" s="17" t="str">
        <f t="shared" si="105"/>
        <v>KG-ARI-1904-00125-04113/42660576</v>
      </c>
      <c r="H609" s="18">
        <f>IF(G609="","",VLOOKUP(G609,WMS!$E$3:$Q$1741,7,FALSE))</f>
        <v>6</v>
      </c>
      <c r="I609" s="18">
        <f>IF(G609="","",VLOOKUP(G609,WMS!$E$3:$Q$1741,8,FALSE))</f>
        <v>3.63</v>
      </c>
      <c r="J609" s="18">
        <f>IF(G609="","",VLOOKUP(G609,WMS!$E$3:$Q$1741,13,FALSE))</f>
        <v>0.074</v>
      </c>
      <c r="K609" s="25" t="b">
        <f t="shared" si="106"/>
        <v>1</v>
      </c>
      <c r="L609" s="7">
        <v>20</v>
      </c>
      <c r="M609" s="26">
        <f>IF(G609="","",VLOOKUP(G609,WMS!$E$3:$U$1741,7,0)*L609)</f>
        <v>120</v>
      </c>
      <c r="N609" s="27" t="str">
        <f>IF(G609="","",VLOOKUP(G609,WMS!$E$3:$U$1741,17,0))</f>
        <v>B58</v>
      </c>
      <c r="O609" s="28">
        <f t="shared" si="107"/>
        <v>72.6</v>
      </c>
      <c r="P609" s="28">
        <f t="shared" si="108"/>
        <v>1.48</v>
      </c>
      <c r="Q609" s="25" t="str">
        <f>IF(G609="","",VLOOKUP(G609,WMS!$E$3:$G$1741,2,FALSE))</f>
        <v>KAS19073003</v>
      </c>
      <c r="R609" s="25" t="str">
        <f>IF(G609="","",VLOOKUP(G609,WMS!$E$3:$G$1741,3,FALSE))</f>
        <v>KAS1907300301</v>
      </c>
      <c r="S609" s="17" t="str">
        <f>IF(R609="","",VLOOKUP(R609,CUSTOMS!$E$3:$N$1811,2,FALSE))</f>
        <v>9503008900</v>
      </c>
      <c r="T609" s="17" t="str">
        <f>IF(R609="","",VLOOKUP(R609,CUSTOMS!$E$3:$N$1811,3,FALSE))</f>
        <v>塑胶玩具K</v>
      </c>
      <c r="U609" s="18">
        <f t="shared" si="109"/>
        <v>62.6190476190476</v>
      </c>
      <c r="V609" s="18" t="str">
        <f>IF(R609="","",VLOOKUP(R609,CUSTOMS!$E$3:$N$1811,5,FALSE))</f>
        <v>千克</v>
      </c>
      <c r="W609" s="32">
        <f>IF(R609="","",VLOOKUP(R609,CUSTOMS!$E$3:$N$1811,6,FALSE))</f>
        <v>102.42</v>
      </c>
      <c r="X609" s="32">
        <f t="shared" si="110"/>
        <v>6413.44285714286</v>
      </c>
      <c r="Y609" s="18" t="str">
        <f>IF(R609="","",VLOOKUP(R609,CUSTOMS!$E$3:$N$1811,8,FALSE))</f>
        <v>港币</v>
      </c>
      <c r="Z609" s="18" t="str">
        <f>IF(R609="","",VLOOKUP(R609,CUSTOMS!$E$3:$N$1811,9,FALSE))</f>
        <v>中国</v>
      </c>
      <c r="AA609" s="18" t="str">
        <f>IF(R609="","",VLOOKUP(R609,CUSTOMS!$E$3:$N$1811,10,FALSE))</f>
        <v>美国</v>
      </c>
      <c r="AB609" s="32">
        <f>IF(R609="","",VLOOKUP(G609,WMS!$E$3:$T$1741,15,FALSE))</f>
        <v>0.521825396825397</v>
      </c>
      <c r="AC609" s="32">
        <f t="shared" si="111"/>
        <v>62.6190476190476</v>
      </c>
      <c r="AD609" s="32" t="str">
        <f>IF(S609="","",VLOOKUP(S609,海关监管条件!$A$1:$B$3000,2,FALSE))</f>
        <v>A </v>
      </c>
    </row>
    <row r="610" spans="1:30">
      <c r="A610" s="2">
        <v>43749</v>
      </c>
      <c r="B610" s="2">
        <v>43752</v>
      </c>
      <c r="C610" s="2" t="s">
        <v>5084</v>
      </c>
      <c r="D610" s="19" t="s">
        <v>1570</v>
      </c>
      <c r="E610" s="19" t="s">
        <v>4119</v>
      </c>
      <c r="F610" s="19" t="s">
        <v>4129</v>
      </c>
      <c r="G610" s="17" t="str">
        <f t="shared" si="105"/>
        <v>KG-ARI-1906-00169-03846/42744771</v>
      </c>
      <c r="H610" s="18">
        <f>IF(G610="","",VLOOKUP(G610,WMS!$E$3:$Q$1741,7,FALSE))</f>
        <v>10</v>
      </c>
      <c r="I610" s="18">
        <f>IF(G610="","",VLOOKUP(G610,WMS!$E$3:$Q$1741,8,FALSE))</f>
        <v>1.3</v>
      </c>
      <c r="J610" s="18">
        <f>IF(G610="","",VLOOKUP(G610,WMS!$E$3:$Q$1741,13,FALSE))</f>
        <v>0.012</v>
      </c>
      <c r="K610" s="25" t="b">
        <f t="shared" si="106"/>
        <v>1</v>
      </c>
      <c r="L610" s="7">
        <v>4</v>
      </c>
      <c r="M610" s="26">
        <f>IF(G610="","",VLOOKUP(G610,WMS!$E$3:$U$1741,7,0)*L610)</f>
        <v>40</v>
      </c>
      <c r="N610" s="27" t="str">
        <f>IF(G610="","",VLOOKUP(G610,WMS!$E$3:$U$1741,17,0))</f>
        <v>B75</v>
      </c>
      <c r="O610" s="28">
        <f t="shared" si="107"/>
        <v>5.2</v>
      </c>
      <c r="P610" s="28">
        <f t="shared" si="108"/>
        <v>0.048</v>
      </c>
      <c r="Q610" s="25" t="str">
        <f>IF(G610="","",VLOOKUP(G610,WMS!$E$3:$G$1741,2,FALSE))</f>
        <v>KAS19090311</v>
      </c>
      <c r="R610" s="25" t="str">
        <f>IF(G610="","",VLOOKUP(G610,WMS!$E$3:$G$1741,3,FALSE))</f>
        <v>KAS1909031110</v>
      </c>
      <c r="S610" s="17" t="str">
        <f>IF(R610="","",VLOOKUP(R610,CUSTOMS!$E$3:$N$1811,2,FALSE))</f>
        <v>3926100000</v>
      </c>
      <c r="T610" s="17" t="str">
        <f>IF(R610="","",VLOOKUP(R610,CUSTOMS!$E$3:$N$1811,3,FALSE))</f>
        <v>文件袋</v>
      </c>
      <c r="U610" s="18">
        <f t="shared" si="109"/>
        <v>40</v>
      </c>
      <c r="V610" s="18" t="str">
        <f>IF(R610="","",VLOOKUP(R610,CUSTOMS!$E$3:$N$1811,5,FALSE))</f>
        <v>套</v>
      </c>
      <c r="W610" s="32">
        <f>IF(R610="","",VLOOKUP(R610,CUSTOMS!$E$3:$N$1811,6,FALSE))</f>
        <v>0.99</v>
      </c>
      <c r="X610" s="32">
        <f t="shared" si="110"/>
        <v>39.6</v>
      </c>
      <c r="Y610" s="18" t="str">
        <f>IF(R610="","",VLOOKUP(R610,CUSTOMS!$E$3:$N$1811,8,FALSE))</f>
        <v>美元</v>
      </c>
      <c r="Z610" s="18" t="str">
        <f>IF(R610="","",VLOOKUP(R610,CUSTOMS!$E$3:$N$1811,9,FALSE))</f>
        <v>中国</v>
      </c>
      <c r="AA610" s="18" t="str">
        <f>IF(R610="","",VLOOKUP(R610,CUSTOMS!$E$3:$N$1811,10,FALSE))</f>
        <v>美国</v>
      </c>
      <c r="AB610" s="32">
        <f>IF(R610="","",VLOOKUP(G610,WMS!$E$3:$T$1741,15,FALSE))</f>
        <v>0.11</v>
      </c>
      <c r="AC610" s="32">
        <f t="shared" si="111"/>
        <v>4.4</v>
      </c>
      <c r="AD610" s="32" t="str">
        <f>IF(S610="","",VLOOKUP(S610,海关监管条件!$A$1:$B$3000,2,FALSE))</f>
        <v>无</v>
      </c>
    </row>
    <row r="611" spans="1:30">
      <c r="A611" s="2">
        <v>43749</v>
      </c>
      <c r="B611" s="2">
        <v>43752</v>
      </c>
      <c r="C611" s="2" t="s">
        <v>5084</v>
      </c>
      <c r="D611" s="19" t="s">
        <v>1276</v>
      </c>
      <c r="E611" s="19" t="s">
        <v>4003</v>
      </c>
      <c r="F611" s="19">
        <v>42757245</v>
      </c>
      <c r="G611" s="17" t="str">
        <f t="shared" si="105"/>
        <v>KG-ARI-1906-00171-03652/42757245</v>
      </c>
      <c r="H611" s="18">
        <f>IF(G611="","",VLOOKUP(G611,WMS!$E$3:$Q$1741,7,FALSE))</f>
        <v>8</v>
      </c>
      <c r="I611" s="18">
        <f>IF(G611="","",VLOOKUP(G611,WMS!$E$3:$Q$1741,8,FALSE))</f>
        <v>3</v>
      </c>
      <c r="J611" s="18">
        <f>IF(G611="","",VLOOKUP(G611,WMS!$E$3:$Q$1741,13,FALSE))</f>
        <v>0.032</v>
      </c>
      <c r="K611" s="25" t="b">
        <f t="shared" si="106"/>
        <v>1</v>
      </c>
      <c r="L611" s="7">
        <v>5</v>
      </c>
      <c r="M611" s="26">
        <f>IF(G611="","",VLOOKUP(G611,WMS!$E$3:$U$1741,7,0)*L611)</f>
        <v>40</v>
      </c>
      <c r="N611" s="27" t="str">
        <f>IF(G611="","",VLOOKUP(G611,WMS!$E$3:$U$1741,17,0))</f>
        <v>A29-103</v>
      </c>
      <c r="O611" s="28">
        <f t="shared" si="107"/>
        <v>15</v>
      </c>
      <c r="P611" s="28">
        <f t="shared" si="108"/>
        <v>0.16</v>
      </c>
      <c r="Q611" s="25" t="str">
        <f>IF(G611="","",VLOOKUP(G611,WMS!$E$3:$G$1741,2,FALSE))</f>
        <v>KAS19070202</v>
      </c>
      <c r="R611" s="25" t="str">
        <f>IF(G611="","",VLOOKUP(G611,WMS!$E$3:$G$1741,3,FALSE))</f>
        <v>KAS1907020202</v>
      </c>
      <c r="S611" s="17" t="str">
        <f>IF(R611="","",VLOOKUP(R611,CUSTOMS!$E$3:$N$1811,2,FALSE))</f>
        <v>9603909090</v>
      </c>
      <c r="T611" s="17" t="str">
        <f>IF(R611="","",VLOOKUP(R611,CUSTOMS!$E$3:$N$1811,3,FALSE))</f>
        <v>马桶刷连铁制筒套装</v>
      </c>
      <c r="U611" s="18">
        <f t="shared" si="109"/>
        <v>40</v>
      </c>
      <c r="V611" s="18" t="str">
        <f>IF(R611="","",VLOOKUP(R611,CUSTOMS!$E$3:$N$1811,5,FALSE))</f>
        <v>套</v>
      </c>
      <c r="W611" s="32">
        <f>IF(R611="","",VLOOKUP(R611,CUSTOMS!$E$3:$N$1811,6,FALSE))</f>
        <v>1.29</v>
      </c>
      <c r="X611" s="32">
        <f t="shared" si="110"/>
        <v>51.6</v>
      </c>
      <c r="Y611" s="18" t="str">
        <f>IF(R611="","",VLOOKUP(R611,CUSTOMS!$E$3:$N$1811,8,FALSE))</f>
        <v>美元</v>
      </c>
      <c r="Z611" s="18" t="str">
        <f>IF(R611="","",VLOOKUP(R611,CUSTOMS!$E$3:$N$1811,9,FALSE))</f>
        <v>中国</v>
      </c>
      <c r="AA611" s="18" t="str">
        <f>IF(R611="","",VLOOKUP(R611,CUSTOMS!$E$3:$N$1811,10,FALSE))</f>
        <v>美国</v>
      </c>
      <c r="AB611" s="32">
        <f>IF(R611="","",VLOOKUP(G611,WMS!$E$3:$T$1741,15,FALSE))</f>
        <v>0.3875</v>
      </c>
      <c r="AC611" s="32">
        <f t="shared" si="111"/>
        <v>15.5</v>
      </c>
      <c r="AD611" s="32" t="str">
        <f>IF(S611="","",VLOOKUP(S611,海关监管条件!$A$1:$B$3000,2,FALSE))</f>
        <v>无</v>
      </c>
    </row>
    <row r="612" spans="1:30">
      <c r="A612" s="2">
        <v>43749</v>
      </c>
      <c r="B612" s="2">
        <v>43752</v>
      </c>
      <c r="C612" s="2" t="s">
        <v>5084</v>
      </c>
      <c r="D612" s="19" t="s">
        <v>1312</v>
      </c>
      <c r="E612" s="19" t="s">
        <v>4020</v>
      </c>
      <c r="F612" s="19" t="s">
        <v>4021</v>
      </c>
      <c r="G612" s="17" t="str">
        <f t="shared" si="105"/>
        <v>KG-ARI-1906-00171-03676/42709671</v>
      </c>
      <c r="H612" s="18">
        <f>IF(G612="","",VLOOKUP(G612,WMS!$E$3:$Q$1741,7,FALSE))</f>
        <v>12</v>
      </c>
      <c r="I612" s="18">
        <f>IF(G612="","",VLOOKUP(G612,WMS!$E$3:$Q$1741,8,FALSE))</f>
        <v>4.45</v>
      </c>
      <c r="J612" s="18">
        <f>IF(G612="","",VLOOKUP(G612,WMS!$E$3:$Q$1741,13,FALSE))</f>
        <v>0.014</v>
      </c>
      <c r="K612" s="25" t="b">
        <f t="shared" si="106"/>
        <v>1</v>
      </c>
      <c r="L612" s="7">
        <v>5</v>
      </c>
      <c r="M612" s="26">
        <f>IF(G612="","",VLOOKUP(G612,WMS!$E$3:$U$1741,7,0)*L612)</f>
        <v>60</v>
      </c>
      <c r="N612" s="27" t="str">
        <f>IF(G612="","",VLOOKUP(G612,WMS!$E$3:$U$1741,17,0))</f>
        <v>A32-103</v>
      </c>
      <c r="O612" s="28">
        <f t="shared" si="107"/>
        <v>22.25</v>
      </c>
      <c r="P612" s="28">
        <f t="shared" si="108"/>
        <v>0.07</v>
      </c>
      <c r="Q612" s="25" t="str">
        <f>IF(G612="","",VLOOKUP(G612,WMS!$E$3:$G$1741,2,FALSE))</f>
        <v>KAS19071004</v>
      </c>
      <c r="R612" s="25" t="str">
        <f>IF(G612="","",VLOOKUP(G612,WMS!$E$3:$G$1741,3,FALSE))</f>
        <v>KAS1907100401</v>
      </c>
      <c r="S612" s="17" t="str">
        <f>IF(R612="","",VLOOKUP(R612,CUSTOMS!$E$3:$N$1811,2,FALSE))</f>
        <v>6911101900</v>
      </c>
      <c r="T612" s="17" t="str">
        <f>IF(R612="","",VLOOKUP(R612,CUSTOMS!$E$3:$N$1811,3,FALSE))</f>
        <v>日用瓷: 杯</v>
      </c>
      <c r="U612" s="18">
        <f t="shared" si="109"/>
        <v>21.5</v>
      </c>
      <c r="V612" s="18" t="str">
        <f>IF(R612="","",VLOOKUP(R612,CUSTOMS!$E$3:$N$1811,5,FALSE))</f>
        <v>千克</v>
      </c>
      <c r="W612" s="32">
        <f>IF(R612="","",VLOOKUP(R612,CUSTOMS!$E$3:$N$1811,6,FALSE))</f>
        <v>1.34</v>
      </c>
      <c r="X612" s="32">
        <f t="shared" si="110"/>
        <v>28.81</v>
      </c>
      <c r="Y612" s="18" t="str">
        <f>IF(R612="","",VLOOKUP(R612,CUSTOMS!$E$3:$N$1811,8,FALSE))</f>
        <v>美元</v>
      </c>
      <c r="Z612" s="18" t="str">
        <f>IF(R612="","",VLOOKUP(R612,CUSTOMS!$E$3:$N$1811,9,FALSE))</f>
        <v>中国</v>
      </c>
      <c r="AA612" s="18" t="str">
        <f>IF(R612="","",VLOOKUP(R612,CUSTOMS!$E$3:$N$1811,10,FALSE))</f>
        <v>美国</v>
      </c>
      <c r="AB612" s="32">
        <f>IF(R612="","",VLOOKUP(G612,WMS!$E$3:$T$1741,15,FALSE))</f>
        <v>0.358333333333333</v>
      </c>
      <c r="AC612" s="32">
        <f t="shared" si="111"/>
        <v>21.5</v>
      </c>
      <c r="AD612" s="32" t="str">
        <f>IF(S612="","",VLOOKUP(S612,海关监管条件!$A$1:$B$3000,2,FALSE))</f>
        <v>A</v>
      </c>
    </row>
    <row r="613" spans="1:30">
      <c r="A613" s="2">
        <v>43749</v>
      </c>
      <c r="B613" s="2">
        <v>43752</v>
      </c>
      <c r="C613" s="2" t="s">
        <v>5084</v>
      </c>
      <c r="D613" s="19" t="s">
        <v>1659</v>
      </c>
      <c r="E613" s="19" t="s">
        <v>4178</v>
      </c>
      <c r="F613" s="19" t="s">
        <v>4197</v>
      </c>
      <c r="G613" s="17" t="str">
        <f t="shared" si="105"/>
        <v>KG-ARI-1908-00195-04212/42787464</v>
      </c>
      <c r="H613" s="18">
        <f>IF(G613="","",VLOOKUP(G613,WMS!$E$3:$Q$1741,7,FALSE))</f>
        <v>6</v>
      </c>
      <c r="I613" s="18">
        <f>IF(G613="","",VLOOKUP(G613,WMS!$E$3:$Q$1741,8,FALSE))</f>
        <v>4.6</v>
      </c>
      <c r="J613" s="18">
        <f>IF(G613="","",VLOOKUP(G613,WMS!$E$3:$Q$1741,13,FALSE))</f>
        <v>0.057</v>
      </c>
      <c r="K613" s="25" t="b">
        <f t="shared" si="106"/>
        <v>1</v>
      </c>
      <c r="L613" s="7">
        <v>12</v>
      </c>
      <c r="M613" s="26">
        <f>IF(G613="","",VLOOKUP(G613,WMS!$E$3:$U$1741,7,0)*L613)</f>
        <v>72</v>
      </c>
      <c r="N613" s="27" t="str">
        <f>IF(G613="","",VLOOKUP(G613,WMS!$E$3:$U$1741,17,0))</f>
        <v>A43-201</v>
      </c>
      <c r="O613" s="28">
        <f t="shared" si="107"/>
        <v>55.2</v>
      </c>
      <c r="P613" s="28">
        <f t="shared" si="108"/>
        <v>0.684</v>
      </c>
      <c r="Q613" s="25" t="str">
        <f>IF(G613="","",VLOOKUP(G613,WMS!$E$3:$G$1741,2,FALSE))</f>
        <v>KAS19091702</v>
      </c>
      <c r="R613" s="25" t="str">
        <f>IF(G613="","",VLOOKUP(G613,WMS!$E$3:$G$1741,3,FALSE))</f>
        <v>KAS1909170210</v>
      </c>
      <c r="S613" s="17" t="str">
        <f>IF(R613="","",VLOOKUP(R613,CUSTOMS!$E$3:$N$1811,2,FALSE))</f>
        <v>7323990000</v>
      </c>
      <c r="T613" s="17" t="str">
        <f>IF(R613="","",VLOOKUP(R613,CUSTOMS!$E$3:$N$1811,3,FALSE))</f>
        <v>铁制冰桶</v>
      </c>
      <c r="U613" s="18">
        <f t="shared" si="109"/>
        <v>72</v>
      </c>
      <c r="V613" s="18" t="str">
        <f>IF(R613="","",VLOOKUP(R613,CUSTOMS!$E$3:$N$1811,5,FALSE))</f>
        <v>只</v>
      </c>
      <c r="W613" s="32">
        <f>IF(R613="","",VLOOKUP(R613,CUSTOMS!$E$3:$N$1811,6,FALSE))</f>
        <v>1.81876811594203</v>
      </c>
      <c r="X613" s="32">
        <f t="shared" si="110"/>
        <v>130.951304347826</v>
      </c>
      <c r="Y613" s="18" t="str">
        <f>IF(R613="","",VLOOKUP(R613,CUSTOMS!$E$3:$N$1811,8,FALSE))</f>
        <v>美元</v>
      </c>
      <c r="Z613" s="18" t="str">
        <f>IF(R613="","",VLOOKUP(R613,CUSTOMS!$E$3:$N$1811,9,FALSE))</f>
        <v>中国</v>
      </c>
      <c r="AA613" s="18" t="str">
        <f>IF(R613="","",VLOOKUP(R613,CUSTOMS!$E$3:$N$1811,10,FALSE))</f>
        <v>美国</v>
      </c>
      <c r="AB613" s="32">
        <f>IF(R613="","",VLOOKUP(G613,WMS!$E$3:$T$1741,15,FALSE))</f>
        <v>0.675</v>
      </c>
      <c r="AC613" s="32">
        <f t="shared" si="111"/>
        <v>48.6</v>
      </c>
      <c r="AD613" s="32" t="str">
        <f>IF(S613="","",VLOOKUP(S613,海关监管条件!$A$1:$B$3000,2,FALSE))</f>
        <v>A</v>
      </c>
    </row>
    <row r="614" spans="1:30">
      <c r="A614" s="2">
        <v>43749</v>
      </c>
      <c r="B614" s="2">
        <v>43752</v>
      </c>
      <c r="C614" s="2" t="s">
        <v>5084</v>
      </c>
      <c r="D614" s="3" t="s">
        <v>1560</v>
      </c>
      <c r="E614" s="3" t="s">
        <v>4116</v>
      </c>
      <c r="F614" s="3" t="s">
        <v>4708</v>
      </c>
      <c r="G614" s="17" t="str">
        <f t="shared" si="105"/>
        <v>KG-ARI-1908-00195-04222/42786238</v>
      </c>
      <c r="H614" s="18">
        <f>IF(G614="","",VLOOKUP(G614,WMS!$E$3:$Q$1741,7,FALSE))</f>
        <v>4</v>
      </c>
      <c r="I614" s="18">
        <f>IF(G614="","",VLOOKUP(G614,WMS!$E$3:$Q$1741,8,FALSE))</f>
        <v>2.9</v>
      </c>
      <c r="J614" s="18">
        <f>IF(G614="","",VLOOKUP(G614,WMS!$E$3:$Q$1741,13,FALSE))</f>
        <v>0.023</v>
      </c>
      <c r="K614" s="25" t="b">
        <f t="shared" si="106"/>
        <v>1</v>
      </c>
      <c r="L614" s="7">
        <v>7</v>
      </c>
      <c r="M614" s="26">
        <f>IF(G614="","",VLOOKUP(G614,WMS!$E$3:$U$1741,7,0)*L614)</f>
        <v>28</v>
      </c>
      <c r="N614" s="27" t="str">
        <f>IF(G614="","",VLOOKUP(G614,WMS!$E$3:$U$1741,17,0))</f>
        <v>A22-104</v>
      </c>
      <c r="O614" s="28">
        <f t="shared" si="107"/>
        <v>20.3</v>
      </c>
      <c r="P614" s="28">
        <f t="shared" si="108"/>
        <v>0.161</v>
      </c>
      <c r="Q614" s="25" t="str">
        <f>IF(G614="","",VLOOKUP(G614,WMS!$E$3:$G$1741,2,FALSE))</f>
        <v>KAS19090307</v>
      </c>
      <c r="R614" s="25" t="str">
        <f>IF(G614="","",VLOOKUP(G614,WMS!$E$3:$G$1741,3,FALSE))</f>
        <v>KAS1909030702</v>
      </c>
      <c r="S614" s="17" t="str">
        <f>IF(R614="","",VLOOKUP(R614,CUSTOMS!$E$3:$N$1811,2,FALSE))</f>
        <v>6702903000</v>
      </c>
      <c r="T614" s="17" t="str">
        <f>IF(R614="","",VLOOKUP(R614,CUSTOMS!$E$3:$N$1811,3,FALSE))</f>
        <v>人造花盆景</v>
      </c>
      <c r="U614" s="18">
        <f t="shared" si="109"/>
        <v>15.4</v>
      </c>
      <c r="V614" s="18" t="str">
        <f>IF(R614="","",VLOOKUP(R614,CUSTOMS!$E$3:$N$1811,5,FALSE))</f>
        <v>千克</v>
      </c>
      <c r="W614" s="32">
        <f>IF(R614="","",VLOOKUP(R614,CUSTOMS!$E$3:$N$1811,6,FALSE))</f>
        <v>30</v>
      </c>
      <c r="X614" s="32">
        <f t="shared" si="110"/>
        <v>462</v>
      </c>
      <c r="Y614" s="18" t="str">
        <f>IF(R614="","",VLOOKUP(R614,CUSTOMS!$E$3:$N$1811,8,FALSE))</f>
        <v>港币</v>
      </c>
      <c r="Z614" s="18" t="str">
        <f>IF(R614="","",VLOOKUP(R614,CUSTOMS!$E$3:$N$1811,9,FALSE))</f>
        <v>中国</v>
      </c>
      <c r="AA614" s="18" t="str">
        <f>IF(R614="","",VLOOKUP(R614,CUSTOMS!$E$3:$N$1811,10,FALSE))</f>
        <v>美国</v>
      </c>
      <c r="AB614" s="32">
        <f>IF(R614="","",VLOOKUP(G614,WMS!$E$3:$T$1741,15,FALSE))</f>
        <v>0.55</v>
      </c>
      <c r="AC614" s="32">
        <f t="shared" si="111"/>
        <v>15.4</v>
      </c>
      <c r="AD614" s="32" t="str">
        <f>IF(S614="","",VLOOKUP(S614,海关监管条件!$A$1:$B$3000,2,FALSE))</f>
        <v>无</v>
      </c>
    </row>
    <row r="615" spans="1:30">
      <c r="A615" s="2">
        <v>43749</v>
      </c>
      <c r="B615" s="2">
        <v>43752</v>
      </c>
      <c r="C615" s="2" t="s">
        <v>5084</v>
      </c>
      <c r="D615" s="3" t="s">
        <v>1698</v>
      </c>
      <c r="E615" s="3" t="s">
        <v>4208</v>
      </c>
      <c r="F615" s="3" t="s">
        <v>5087</v>
      </c>
      <c r="G615" s="17" t="str">
        <f t="shared" si="105"/>
        <v>KG-ARI-1909-00203-04422/41309919</v>
      </c>
      <c r="H615" s="18">
        <f>IF(G615="","",VLOOKUP(G615,WMS!$E$3:$Q$1741,7,FALSE))</f>
        <v>12</v>
      </c>
      <c r="I615" s="18">
        <f>IF(G615="","",VLOOKUP(G615,WMS!$E$3:$Q$1741,8,FALSE))</f>
        <v>5.15</v>
      </c>
      <c r="J615" s="18">
        <f>IF(G615="","",VLOOKUP(G615,WMS!$E$3:$Q$1741,13,FALSE))</f>
        <v>0.046</v>
      </c>
      <c r="K615" s="25" t="b">
        <f t="shared" si="106"/>
        <v>1</v>
      </c>
      <c r="L615" s="7">
        <v>7</v>
      </c>
      <c r="M615" s="26">
        <f>IF(G615="","",VLOOKUP(G615,WMS!$E$3:$U$1741,7,0)*L615)</f>
        <v>84</v>
      </c>
      <c r="N615" s="27" t="str">
        <f>IF(G615="","",VLOOKUP(G615,WMS!$E$3:$U$1741,17,0))</f>
        <v>A402</v>
      </c>
      <c r="O615" s="28">
        <f t="shared" si="107"/>
        <v>36.05</v>
      </c>
      <c r="P615" s="28">
        <f t="shared" si="108"/>
        <v>0.322</v>
      </c>
      <c r="Q615" s="25" t="str">
        <f>IF(G615="","",VLOOKUP(G615,WMS!$E$3:$G$1741,2,FALSE))</f>
        <v>KAS19091912</v>
      </c>
      <c r="R615" s="25" t="str">
        <f>IF(G615="","",VLOOKUP(G615,WMS!$E$3:$G$1741,3,FALSE))</f>
        <v>KAS1909191211</v>
      </c>
      <c r="S615" s="17" t="str">
        <f>IF(R615="","",VLOOKUP(R615,CUSTOMS!$E$3:$N$1811,2,FALSE))</f>
        <v>8215200000</v>
      </c>
      <c r="T615" s="17" t="str">
        <f>IF(R615="","",VLOOKUP(R615,CUSTOMS!$E$3:$N$1811,3,FALSE))</f>
        <v>不锈钢漏勺</v>
      </c>
      <c r="U615" s="18">
        <f t="shared" si="109"/>
        <v>84</v>
      </c>
      <c r="V615" s="18" t="str">
        <f>IF(R615="","",VLOOKUP(R615,CUSTOMS!$E$3:$N$1811,5,FALSE))</f>
        <v>套</v>
      </c>
      <c r="W615" s="32">
        <f>IF(R615="","",VLOOKUP(R615,CUSTOMS!$E$3:$N$1811,6,FALSE))</f>
        <v>2.46</v>
      </c>
      <c r="X615" s="32">
        <f t="shared" si="110"/>
        <v>206.64</v>
      </c>
      <c r="Y615" s="18" t="str">
        <f>IF(R615="","",VLOOKUP(R615,CUSTOMS!$E$3:$N$1811,8,FALSE))</f>
        <v>美元</v>
      </c>
      <c r="Z615" s="18" t="str">
        <f>IF(R615="","",VLOOKUP(R615,CUSTOMS!$E$3:$N$1811,9,FALSE))</f>
        <v>中国</v>
      </c>
      <c r="AA615" s="18" t="str">
        <f>IF(R615="","",VLOOKUP(R615,CUSTOMS!$E$3:$N$1811,10,FALSE))</f>
        <v>美国</v>
      </c>
      <c r="AB615" s="32">
        <f>IF(R615="","",VLOOKUP(G615,WMS!$E$3:$T$1741,15,FALSE))</f>
        <v>0.358333333333333</v>
      </c>
      <c r="AC615" s="32">
        <f t="shared" si="111"/>
        <v>30.1</v>
      </c>
      <c r="AD615" s="32" t="str">
        <f>IF(S615="","",VLOOKUP(S615,海关监管条件!$A$1:$B$3000,2,FALSE))</f>
        <v>A </v>
      </c>
    </row>
    <row r="616" spans="1:30">
      <c r="A616" s="2">
        <v>43749</v>
      </c>
      <c r="B616" s="2">
        <v>43752</v>
      </c>
      <c r="C616" s="2" t="s">
        <v>5084</v>
      </c>
      <c r="D616" s="3" t="s">
        <v>1698</v>
      </c>
      <c r="E616" s="3" t="s">
        <v>4208</v>
      </c>
      <c r="F616" s="3" t="s">
        <v>5088</v>
      </c>
      <c r="G616" s="17" t="str">
        <f t="shared" si="105"/>
        <v>KG-ARI-1909-00203-04422/42019640</v>
      </c>
      <c r="H616" s="18">
        <f>IF(G616="","",VLOOKUP(G616,WMS!$E$3:$Q$1741,7,FALSE))</f>
        <v>6</v>
      </c>
      <c r="I616" s="18">
        <f>IF(G616="","",VLOOKUP(G616,WMS!$E$3:$Q$1741,8,FALSE))</f>
        <v>1.6</v>
      </c>
      <c r="J616" s="18">
        <f>IF(G616="","",VLOOKUP(G616,WMS!$E$3:$Q$1741,13,FALSE))</f>
        <v>0.01</v>
      </c>
      <c r="K616" s="25" t="b">
        <f t="shared" si="106"/>
        <v>1</v>
      </c>
      <c r="L616" s="7">
        <v>7</v>
      </c>
      <c r="M616" s="26">
        <f>IF(G616="","",VLOOKUP(G616,WMS!$E$3:$U$1741,7,0)*L616)</f>
        <v>42</v>
      </c>
      <c r="N616" s="27" t="str">
        <f>IF(G616="","",VLOOKUP(G616,WMS!$E$3:$U$1741,17,0))</f>
        <v>A02-103</v>
      </c>
      <c r="O616" s="28">
        <f t="shared" si="107"/>
        <v>11.2</v>
      </c>
      <c r="P616" s="28">
        <f t="shared" si="108"/>
        <v>0.07</v>
      </c>
      <c r="Q616" s="25" t="str">
        <f>IF(G616="","",VLOOKUP(G616,WMS!$E$3:$G$1741,2,FALSE))</f>
        <v>KAS19091910</v>
      </c>
      <c r="R616" s="25" t="str">
        <f>IF(G616="","",VLOOKUP(G616,WMS!$E$3:$G$1741,3,FALSE))</f>
        <v>KAS1909191004</v>
      </c>
      <c r="S616" s="17" t="str">
        <f>IF(R616="","",VLOOKUP(R616,CUSTOMS!$E$3:$N$1811,2,FALSE))</f>
        <v>7323930000</v>
      </c>
      <c r="T616" s="17" t="str">
        <f>IF(R616="","",VLOOKUP(R616,CUSTOMS!$E$3:$N$1811,3,FALSE))</f>
        <v>不锈钢奶壶</v>
      </c>
      <c r="U616" s="18">
        <f t="shared" si="109"/>
        <v>42</v>
      </c>
      <c r="V616" s="18" t="str">
        <f>IF(R616="","",VLOOKUP(R616,CUSTOMS!$E$3:$N$1811,5,FALSE))</f>
        <v>只</v>
      </c>
      <c r="W616" s="32">
        <f>IF(R616="","",VLOOKUP(R616,CUSTOMS!$E$3:$N$1811,6,FALSE))</f>
        <v>1.73</v>
      </c>
      <c r="X616" s="32">
        <f t="shared" si="110"/>
        <v>72.66</v>
      </c>
      <c r="Y616" s="18" t="str">
        <f>IF(R616="","",VLOOKUP(R616,CUSTOMS!$E$3:$N$1811,8,FALSE))</f>
        <v>美元</v>
      </c>
      <c r="Z616" s="18" t="str">
        <f>IF(R616="","",VLOOKUP(R616,CUSTOMS!$E$3:$N$1811,9,FALSE))</f>
        <v>中国</v>
      </c>
      <c r="AA616" s="18" t="str">
        <f>IF(R616="","",VLOOKUP(R616,CUSTOMS!$E$3:$N$1811,10,FALSE))</f>
        <v>美国</v>
      </c>
      <c r="AB616" s="32">
        <f>IF(R616="","",VLOOKUP(G616,WMS!$E$3:$T$1741,15,FALSE))</f>
        <v>0.225</v>
      </c>
      <c r="AC616" s="32">
        <f t="shared" si="111"/>
        <v>9.45</v>
      </c>
      <c r="AD616" s="32" t="str">
        <f>IF(S616="","",VLOOKUP(S616,海关监管条件!$A$1:$B$3000,2,FALSE))</f>
        <v>A </v>
      </c>
    </row>
    <row r="617" spans="1:30">
      <c r="A617" s="2">
        <v>43749</v>
      </c>
      <c r="B617" s="2">
        <v>43752</v>
      </c>
      <c r="C617" s="2" t="s">
        <v>5084</v>
      </c>
      <c r="D617" s="3" t="s">
        <v>1698</v>
      </c>
      <c r="E617" s="3" t="s">
        <v>4208</v>
      </c>
      <c r="F617" s="3" t="s">
        <v>5089</v>
      </c>
      <c r="G617" s="17" t="str">
        <f t="shared" si="105"/>
        <v>KG-ARI-1909-00203-04422/42195382</v>
      </c>
      <c r="H617" s="18">
        <f>IF(G617="","",VLOOKUP(G617,WMS!$E$3:$Q$1741,7,FALSE))</f>
        <v>4</v>
      </c>
      <c r="I617" s="18">
        <f>IF(G617="","",VLOOKUP(G617,WMS!$E$3:$Q$1741,8,FALSE))</f>
        <v>8.55</v>
      </c>
      <c r="J617" s="18">
        <f>IF(G617="","",VLOOKUP(G617,WMS!$E$3:$Q$1741,13,FALSE))</f>
        <v>0.084</v>
      </c>
      <c r="K617" s="25" t="b">
        <f t="shared" si="106"/>
        <v>1</v>
      </c>
      <c r="L617" s="7">
        <v>20</v>
      </c>
      <c r="M617" s="26">
        <f>IF(G617="","",VLOOKUP(G617,WMS!$E$3:$U$1741,7,0)*L617)</f>
        <v>80</v>
      </c>
      <c r="N617" s="27" t="str">
        <f>IF(G617="","",VLOOKUP(G617,WMS!$E$3:$U$1741,17,0))</f>
        <v>A402</v>
      </c>
      <c r="O617" s="28">
        <f t="shared" si="107"/>
        <v>171</v>
      </c>
      <c r="P617" s="28">
        <f t="shared" si="108"/>
        <v>1.68</v>
      </c>
      <c r="Q617" s="25" t="str">
        <f>IF(G617="","",VLOOKUP(G617,WMS!$E$3:$G$1741,2,FALSE))</f>
        <v>KAS19091911</v>
      </c>
      <c r="R617" s="25" t="str">
        <f>IF(G617="","",VLOOKUP(G617,WMS!$E$3:$G$1741,3,FALSE))</f>
        <v>KAS1909191109</v>
      </c>
      <c r="S617" s="17" t="str">
        <f>IF(R617="","",VLOOKUP(R617,CUSTOMS!$E$3:$N$1811,2,FALSE))</f>
        <v>9403200000</v>
      </c>
      <c r="T617" s="17" t="str">
        <f>IF(R617="","",VLOOKUP(R617,CUSTOMS!$E$3:$N$1811,3,FALSE))</f>
        <v>铁制鞋架</v>
      </c>
      <c r="U617" s="18">
        <f t="shared" si="109"/>
        <v>80</v>
      </c>
      <c r="V617" s="18" t="str">
        <f>IF(R617="","",VLOOKUP(R617,CUSTOMS!$E$3:$N$1811,5,FALSE))</f>
        <v>只</v>
      </c>
      <c r="W617" s="32">
        <f>IF(R617="","",VLOOKUP(R617,CUSTOMS!$E$3:$N$1811,6,FALSE))</f>
        <v>3.94</v>
      </c>
      <c r="X617" s="32">
        <f t="shared" si="110"/>
        <v>315.2</v>
      </c>
      <c r="Y617" s="18" t="str">
        <f>IF(R617="","",VLOOKUP(R617,CUSTOMS!$E$3:$N$1811,8,FALSE))</f>
        <v>美元</v>
      </c>
      <c r="Z617" s="18" t="str">
        <f>IF(R617="","",VLOOKUP(R617,CUSTOMS!$E$3:$N$1811,9,FALSE))</f>
        <v>中国</v>
      </c>
      <c r="AA617" s="18" t="str">
        <f>IF(R617="","",VLOOKUP(R617,CUSTOMS!$E$3:$N$1811,10,FALSE))</f>
        <v>美国</v>
      </c>
      <c r="AB617" s="32">
        <f>IF(R617="","",VLOOKUP(G617,WMS!$E$3:$T$1741,15,FALSE))</f>
        <v>1.725</v>
      </c>
      <c r="AC617" s="32">
        <f t="shared" si="111"/>
        <v>138</v>
      </c>
      <c r="AD617" s="32" t="str">
        <f>IF(S617="","",VLOOKUP(S617,海关监管条件!$A$1:$B$3000,2,FALSE))</f>
        <v>无 </v>
      </c>
    </row>
    <row r="618" spans="1:30">
      <c r="A618" s="2">
        <v>43749</v>
      </c>
      <c r="B618" s="2">
        <v>43752</v>
      </c>
      <c r="C618" s="2" t="s">
        <v>5084</v>
      </c>
      <c r="D618" s="3" t="s">
        <v>1698</v>
      </c>
      <c r="E618" s="3" t="s">
        <v>4208</v>
      </c>
      <c r="F618" s="3" t="s">
        <v>5090</v>
      </c>
      <c r="G618" s="17" t="str">
        <f t="shared" si="105"/>
        <v>KG-ARI-1909-00203-04422/42698036</v>
      </c>
      <c r="H618" s="18">
        <f>IF(G618="","",VLOOKUP(G618,WMS!$E$3:$Q$1741,7,FALSE))</f>
        <v>6</v>
      </c>
      <c r="I618" s="18">
        <f>IF(G618="","",VLOOKUP(G618,WMS!$E$3:$Q$1741,8,FALSE))</f>
        <v>1.7</v>
      </c>
      <c r="J618" s="18">
        <f>IF(G618="","",VLOOKUP(G618,WMS!$E$3:$Q$1741,13,FALSE))</f>
        <v>0.008</v>
      </c>
      <c r="K618" s="25" t="b">
        <f t="shared" si="106"/>
        <v>1</v>
      </c>
      <c r="L618" s="7">
        <v>7</v>
      </c>
      <c r="M618" s="26">
        <f>IF(G618="","",VLOOKUP(G618,WMS!$E$3:$U$1741,7,0)*L618)</f>
        <v>42</v>
      </c>
      <c r="N618" s="27" t="str">
        <f>IF(G618="","",VLOOKUP(G618,WMS!$E$3:$U$1741,17,0))</f>
        <v>A12-103</v>
      </c>
      <c r="O618" s="28">
        <f t="shared" si="107"/>
        <v>11.9</v>
      </c>
      <c r="P618" s="28">
        <f t="shared" si="108"/>
        <v>0.056</v>
      </c>
      <c r="Q618" s="25" t="str">
        <f>IF(G618="","",VLOOKUP(G618,WMS!$E$3:$G$1741,2,FALSE))</f>
        <v>KAS19091911</v>
      </c>
      <c r="R618" s="25" t="str">
        <f>IF(G618="","",VLOOKUP(G618,WMS!$E$3:$G$1741,3,FALSE))</f>
        <v>KAS1909191101</v>
      </c>
      <c r="S618" s="17" t="str">
        <f>IF(R618="","",VLOOKUP(R618,CUSTOMS!$E$3:$N$1811,2,FALSE))</f>
        <v>4421919090</v>
      </c>
      <c r="T618" s="17" t="str">
        <f>IF(R618="","",VLOOKUP(R618,CUSTOMS!$E$3:$N$1811,3,FALSE))</f>
        <v>竹制液瓶</v>
      </c>
      <c r="U618" s="18">
        <f t="shared" si="109"/>
        <v>42</v>
      </c>
      <c r="V618" s="18" t="str">
        <f>IF(R618="","",VLOOKUP(R618,CUSTOMS!$E$3:$N$1811,5,FALSE))</f>
        <v>只</v>
      </c>
      <c r="W618" s="32">
        <f>IF(R618="","",VLOOKUP(R618,CUSTOMS!$E$3:$N$1811,6,FALSE))</f>
        <v>1.43</v>
      </c>
      <c r="X618" s="32">
        <f t="shared" si="110"/>
        <v>60.06</v>
      </c>
      <c r="Y618" s="18" t="str">
        <f>IF(R618="","",VLOOKUP(R618,CUSTOMS!$E$3:$N$1811,8,FALSE))</f>
        <v>美元</v>
      </c>
      <c r="Z618" s="18" t="str">
        <f>IF(R618="","",VLOOKUP(R618,CUSTOMS!$E$3:$N$1811,9,FALSE))</f>
        <v>中国</v>
      </c>
      <c r="AA618" s="18" t="str">
        <f>IF(R618="","",VLOOKUP(R618,CUSTOMS!$E$3:$N$1811,10,FALSE))</f>
        <v>美国</v>
      </c>
      <c r="AB618" s="32">
        <f>IF(R618="","",VLOOKUP(G618,WMS!$E$3:$T$1741,15,FALSE))</f>
        <v>0.223333333333333</v>
      </c>
      <c r="AC618" s="32">
        <f t="shared" si="111"/>
        <v>9.37999999999999</v>
      </c>
      <c r="AD618" s="32" t="str">
        <f>IF(S618="","",VLOOKUP(S618,海关监管条件!$A$1:$B$3000,2,FALSE))</f>
        <v>AB</v>
      </c>
    </row>
    <row r="619" spans="1:30">
      <c r="A619" s="2">
        <v>43749</v>
      </c>
      <c r="B619" s="2">
        <v>43752</v>
      </c>
      <c r="C619" s="2" t="s">
        <v>5084</v>
      </c>
      <c r="D619" s="3" t="s">
        <v>1698</v>
      </c>
      <c r="E619" s="3" t="s">
        <v>4208</v>
      </c>
      <c r="F619" s="3" t="s">
        <v>5091</v>
      </c>
      <c r="G619" s="17" t="str">
        <f t="shared" si="105"/>
        <v>KG-ARI-1909-00203-04422/42747826</v>
      </c>
      <c r="H619" s="18">
        <f>IF(G619="","",VLOOKUP(G619,WMS!$E$3:$Q$1741,7,FALSE))</f>
        <v>2</v>
      </c>
      <c r="I619" s="18">
        <f>IF(G619="","",VLOOKUP(G619,WMS!$E$3:$Q$1741,8,FALSE))</f>
        <v>7.95</v>
      </c>
      <c r="J619" s="18">
        <f>IF(G619="","",VLOOKUP(G619,WMS!$E$3:$Q$1741,13,FALSE))</f>
        <v>0.131</v>
      </c>
      <c r="K619" s="25" t="b">
        <f t="shared" si="106"/>
        <v>1</v>
      </c>
      <c r="L619" s="7">
        <v>5</v>
      </c>
      <c r="M619" s="26">
        <f>IF(G619="","",VLOOKUP(G619,WMS!$E$3:$U$1741,7,0)*L619)</f>
        <v>10</v>
      </c>
      <c r="N619" s="27" t="str">
        <f>IF(G619="","",VLOOKUP(G619,WMS!$E$3:$U$1741,17,0))</f>
        <v>A402</v>
      </c>
      <c r="O619" s="28">
        <f t="shared" si="107"/>
        <v>39.75</v>
      </c>
      <c r="P619" s="28">
        <f t="shared" si="108"/>
        <v>0.655</v>
      </c>
      <c r="Q619" s="25" t="str">
        <f>IF(G619="","",VLOOKUP(G619,WMS!$E$3:$G$1741,2,FALSE))</f>
        <v>KAS19091910</v>
      </c>
      <c r="R619" s="25" t="str">
        <f>IF(G619="","",VLOOKUP(G619,WMS!$E$3:$G$1741,3,FALSE))</f>
        <v>KAS1909191007</v>
      </c>
      <c r="S619" s="17" t="str">
        <f>IF(R619="","",VLOOKUP(R619,CUSTOMS!$E$3:$N$1811,2,FALSE))</f>
        <v>7323930000</v>
      </c>
      <c r="T619" s="17" t="str">
        <f>IF(R619="","",VLOOKUP(R619,CUSTOMS!$E$3:$N$1811,3,FALSE))</f>
        <v>不锈钢垃圾桶</v>
      </c>
      <c r="U619" s="18">
        <f t="shared" si="109"/>
        <v>10</v>
      </c>
      <c r="V619" s="18" t="str">
        <f>IF(R619="","",VLOOKUP(R619,CUSTOMS!$E$3:$N$1811,5,FALSE))</f>
        <v>只</v>
      </c>
      <c r="W619" s="32">
        <f>IF(R619="","",VLOOKUP(R619,CUSTOMS!$E$3:$N$1811,6,FALSE))</f>
        <v>7.24</v>
      </c>
      <c r="X619" s="32">
        <f t="shared" si="110"/>
        <v>72.4</v>
      </c>
      <c r="Y619" s="18" t="str">
        <f>IF(R619="","",VLOOKUP(R619,CUSTOMS!$E$3:$N$1811,8,FALSE))</f>
        <v>美元</v>
      </c>
      <c r="Z619" s="18" t="str">
        <f>IF(R619="","",VLOOKUP(R619,CUSTOMS!$E$3:$N$1811,9,FALSE))</f>
        <v>中国</v>
      </c>
      <c r="AA619" s="18" t="str">
        <f>IF(R619="","",VLOOKUP(R619,CUSTOMS!$E$3:$N$1811,10,FALSE))</f>
        <v>美国</v>
      </c>
      <c r="AB619" s="32">
        <f>IF(R619="","",VLOOKUP(G619,WMS!$E$3:$T$1741,15,FALSE))</f>
        <v>2.95</v>
      </c>
      <c r="AC619" s="32">
        <f t="shared" si="111"/>
        <v>29.5</v>
      </c>
      <c r="AD619" s="32" t="str">
        <f>IF(S619="","",VLOOKUP(S619,海关监管条件!$A$1:$B$3000,2,FALSE))</f>
        <v>A </v>
      </c>
    </row>
    <row r="620" spans="1:30">
      <c r="A620" s="2">
        <v>43749</v>
      </c>
      <c r="B620" s="2">
        <v>43752</v>
      </c>
      <c r="C620" s="2" t="s">
        <v>5084</v>
      </c>
      <c r="D620" s="3" t="s">
        <v>1698</v>
      </c>
      <c r="E620" s="3" t="s">
        <v>4208</v>
      </c>
      <c r="F620" s="3" t="s">
        <v>5092</v>
      </c>
      <c r="G620" s="17" t="str">
        <f t="shared" si="105"/>
        <v>KG-ARI-1909-00203-04422/42747918</v>
      </c>
      <c r="H620" s="18">
        <f>IF(G620="","",VLOOKUP(G620,WMS!$E$3:$Q$1741,7,FALSE))</f>
        <v>2</v>
      </c>
      <c r="I620" s="18">
        <f>IF(G620="","",VLOOKUP(G620,WMS!$E$3:$Q$1741,8,FALSE))</f>
        <v>11.1</v>
      </c>
      <c r="J620" s="18">
        <f>IF(G620="","",VLOOKUP(G620,WMS!$E$3:$Q$1741,13,FALSE))</f>
        <v>0.157</v>
      </c>
      <c r="K620" s="25" t="b">
        <f t="shared" si="106"/>
        <v>1</v>
      </c>
      <c r="L620" s="7">
        <v>5</v>
      </c>
      <c r="M620" s="26">
        <f>IF(G620="","",VLOOKUP(G620,WMS!$E$3:$U$1741,7,0)*L620)</f>
        <v>10</v>
      </c>
      <c r="N620" s="27" t="str">
        <f>IF(G620="","",VLOOKUP(G620,WMS!$E$3:$U$1741,17,0))</f>
        <v>A402</v>
      </c>
      <c r="O620" s="28">
        <f t="shared" si="107"/>
        <v>55.5</v>
      </c>
      <c r="P620" s="28">
        <f t="shared" si="108"/>
        <v>0.785</v>
      </c>
      <c r="Q620" s="25" t="str">
        <f>IF(G620="","",VLOOKUP(G620,WMS!$E$3:$G$1741,2,FALSE))</f>
        <v>KAS19091910</v>
      </c>
      <c r="R620" s="25" t="str">
        <f>IF(G620="","",VLOOKUP(G620,WMS!$E$3:$G$1741,3,FALSE))</f>
        <v>KAS1909191008</v>
      </c>
      <c r="S620" s="17" t="str">
        <f>IF(R620="","",VLOOKUP(R620,CUSTOMS!$E$3:$N$1811,2,FALSE))</f>
        <v>7323990000</v>
      </c>
      <c r="T620" s="17" t="str">
        <f>IF(R620="","",VLOOKUP(R620,CUSTOMS!$E$3:$N$1811,3,FALSE))</f>
        <v>铁制垃圾桶</v>
      </c>
      <c r="U620" s="18">
        <f t="shared" si="109"/>
        <v>10</v>
      </c>
      <c r="V620" s="18" t="str">
        <f>IF(R620="","",VLOOKUP(R620,CUSTOMS!$E$3:$N$1811,5,FALSE))</f>
        <v>只</v>
      </c>
      <c r="W620" s="32">
        <f>IF(R620="","",VLOOKUP(R620,CUSTOMS!$E$3:$N$1811,6,FALSE))</f>
        <v>12.66</v>
      </c>
      <c r="X620" s="32">
        <f t="shared" si="110"/>
        <v>126.6</v>
      </c>
      <c r="Y620" s="18" t="str">
        <f>IF(R620="","",VLOOKUP(R620,CUSTOMS!$E$3:$N$1811,8,FALSE))</f>
        <v>美元</v>
      </c>
      <c r="Z620" s="18" t="str">
        <f>IF(R620="","",VLOOKUP(R620,CUSTOMS!$E$3:$N$1811,9,FALSE))</f>
        <v>中国</v>
      </c>
      <c r="AA620" s="18" t="str">
        <f>IF(R620="","",VLOOKUP(R620,CUSTOMS!$E$3:$N$1811,10,FALSE))</f>
        <v>美国</v>
      </c>
      <c r="AB620" s="32">
        <f>IF(R620="","",VLOOKUP(G620,WMS!$E$3:$T$1741,15,FALSE))</f>
        <v>4.225</v>
      </c>
      <c r="AC620" s="32">
        <f t="shared" si="111"/>
        <v>42.25</v>
      </c>
      <c r="AD620" s="32" t="str">
        <f>IF(S620="","",VLOOKUP(S620,海关监管条件!$A$1:$B$3000,2,FALSE))</f>
        <v>A</v>
      </c>
    </row>
    <row r="621" spans="1:30">
      <c r="A621" s="2">
        <v>43749</v>
      </c>
      <c r="B621" s="2">
        <v>43752</v>
      </c>
      <c r="C621" s="2" t="s">
        <v>5084</v>
      </c>
      <c r="D621" s="3" t="s">
        <v>1777</v>
      </c>
      <c r="E621" s="3" t="s">
        <v>4234</v>
      </c>
      <c r="F621" s="3" t="s">
        <v>4266</v>
      </c>
      <c r="G621" s="17" t="str">
        <f t="shared" si="105"/>
        <v>KG-ARI-1909-00203-04505/42232582</v>
      </c>
      <c r="H621" s="18">
        <f>IF(G621="","",VLOOKUP(G621,WMS!$E$3:$Q$1741,7,FALSE))</f>
        <v>6</v>
      </c>
      <c r="I621" s="18">
        <f>IF(G621="","",VLOOKUP(G621,WMS!$E$3:$Q$1741,8,FALSE))</f>
        <v>2.4</v>
      </c>
      <c r="J621" s="18">
        <f>IF(G621="","",VLOOKUP(G621,WMS!$E$3:$Q$1741,13,FALSE))</f>
        <v>0.02</v>
      </c>
      <c r="K621" s="25" t="b">
        <f t="shared" si="106"/>
        <v>1</v>
      </c>
      <c r="L621" s="7">
        <v>10</v>
      </c>
      <c r="M621" s="26">
        <f>IF(G621="","",VLOOKUP(G621,WMS!$E$3:$U$1741,7,0)*L621)</f>
        <v>60</v>
      </c>
      <c r="N621" s="27" t="str">
        <f>IF(G621="","",VLOOKUP(G621,WMS!$E$3:$U$1741,17,0))</f>
        <v>A411</v>
      </c>
      <c r="O621" s="28">
        <f t="shared" si="107"/>
        <v>24</v>
      </c>
      <c r="P621" s="28">
        <f t="shared" si="108"/>
        <v>0.2</v>
      </c>
      <c r="Q621" s="25" t="str">
        <f>IF(G621="","",VLOOKUP(G621,WMS!$E$3:$G$1741,2,FALSE))</f>
        <v>KAS19092002</v>
      </c>
      <c r="R621" s="25" t="str">
        <f>IF(G621="","",VLOOKUP(G621,WMS!$E$3:$G$1741,3,FALSE))</f>
        <v>KAS1909200203</v>
      </c>
      <c r="S621" s="17" t="str">
        <f>IF(R621="","",VLOOKUP(R621,CUSTOMS!$E$3:$N$1811,2,FALSE))</f>
        <v>9503006000</v>
      </c>
      <c r="T621" s="17" t="str">
        <f>IF(R621="","",VLOOKUP(R621,CUSTOMS!$E$3:$N$1811,3,FALSE))</f>
        <v>智力玩具：四连棋</v>
      </c>
      <c r="U621" s="18">
        <f t="shared" si="109"/>
        <v>60</v>
      </c>
      <c r="V621" s="18" t="str">
        <f>IF(R621="","",VLOOKUP(R621,CUSTOMS!$E$3:$N$1811,5,FALSE))</f>
        <v>套</v>
      </c>
      <c r="W621" s="32">
        <f>IF(R621="","",VLOOKUP(R621,CUSTOMS!$E$3:$N$1811,6,FALSE))</f>
        <v>0.5</v>
      </c>
      <c r="X621" s="32">
        <f t="shared" si="110"/>
        <v>30</v>
      </c>
      <c r="Y621" s="18" t="str">
        <f>IF(R621="","",VLOOKUP(R621,CUSTOMS!$E$3:$N$1811,8,FALSE))</f>
        <v>美元</v>
      </c>
      <c r="Z621" s="18" t="str">
        <f>IF(R621="","",VLOOKUP(R621,CUSTOMS!$E$3:$N$1811,9,FALSE))</f>
        <v>中国</v>
      </c>
      <c r="AA621" s="18" t="str">
        <f>IF(R621="","",VLOOKUP(R621,CUSTOMS!$E$3:$N$1811,10,FALSE))</f>
        <v>美国</v>
      </c>
      <c r="AB621" s="32">
        <f>IF(R621="","",VLOOKUP(G621,WMS!$E$3:$T$1741,15,FALSE))</f>
        <v>0.35</v>
      </c>
      <c r="AC621" s="32">
        <f t="shared" si="111"/>
        <v>21</v>
      </c>
      <c r="AD621" s="32" t="str">
        <f>IF(S621="","",VLOOKUP(S621,海关监管条件!$A$1:$B$3000,2,FALSE))</f>
        <v>A </v>
      </c>
    </row>
    <row r="622" spans="1:30">
      <c r="A622" s="2">
        <v>43749</v>
      </c>
      <c r="B622" s="2">
        <v>43752</v>
      </c>
      <c r="C622" s="2" t="s">
        <v>5084</v>
      </c>
      <c r="D622" s="3" t="s">
        <v>1777</v>
      </c>
      <c r="E622" s="3" t="s">
        <v>4234</v>
      </c>
      <c r="F622" s="3" t="s">
        <v>4269</v>
      </c>
      <c r="G622" s="17" t="str">
        <f t="shared" si="105"/>
        <v>KG-ARI-1909-00203-04505/42336488</v>
      </c>
      <c r="H622" s="18">
        <f>IF(G622="","",VLOOKUP(G622,WMS!$E$3:$Q$1741,7,FALSE))</f>
        <v>6</v>
      </c>
      <c r="I622" s="18">
        <f>IF(G622="","",VLOOKUP(G622,WMS!$E$3:$Q$1741,8,FALSE))</f>
        <v>3.25</v>
      </c>
      <c r="J622" s="18">
        <f>IF(G622="","",VLOOKUP(G622,WMS!$E$3:$Q$1741,13,FALSE))</f>
        <v>0.029</v>
      </c>
      <c r="K622" s="25" t="b">
        <f t="shared" si="106"/>
        <v>1</v>
      </c>
      <c r="L622" s="7">
        <v>23</v>
      </c>
      <c r="M622" s="26">
        <f>IF(G622="","",VLOOKUP(G622,WMS!$E$3:$U$1741,7,0)*L622)</f>
        <v>138</v>
      </c>
      <c r="N622" s="27" t="str">
        <f>IF(G622="","",VLOOKUP(G622,WMS!$E$3:$U$1741,17,0))</f>
        <v>A45-303</v>
      </c>
      <c r="O622" s="28">
        <f t="shared" si="107"/>
        <v>74.75</v>
      </c>
      <c r="P622" s="28">
        <f t="shared" si="108"/>
        <v>0.667</v>
      </c>
      <c r="Q622" s="25" t="str">
        <f>IF(G622="","",VLOOKUP(G622,WMS!$E$3:$G$1741,2,FALSE))</f>
        <v>KAS19092002</v>
      </c>
      <c r="R622" s="25" t="str">
        <f>IF(G622="","",VLOOKUP(G622,WMS!$E$3:$G$1741,3,FALSE))</f>
        <v>KAS1909200210</v>
      </c>
      <c r="S622" s="17" t="str">
        <f>IF(R622="","",VLOOKUP(R622,CUSTOMS!$E$3:$N$1811,2,FALSE))</f>
        <v>9503008900</v>
      </c>
      <c r="T622" s="17" t="str">
        <f>IF(R622="","",VLOOKUP(R622,CUSTOMS!$E$3:$N$1811,3,FALSE))</f>
        <v>儿童玩具：医疗狗</v>
      </c>
      <c r="U622" s="18">
        <f t="shared" si="109"/>
        <v>138</v>
      </c>
      <c r="V622" s="18" t="str">
        <f>IF(R622="","",VLOOKUP(R622,CUSTOMS!$E$3:$N$1811,5,FALSE))</f>
        <v>个</v>
      </c>
      <c r="W622" s="32">
        <f>IF(R622="","",VLOOKUP(R622,CUSTOMS!$E$3:$N$1811,6,FALSE))</f>
        <v>0.5</v>
      </c>
      <c r="X622" s="32">
        <f t="shared" si="110"/>
        <v>69</v>
      </c>
      <c r="Y622" s="18" t="str">
        <f>IF(R622="","",VLOOKUP(R622,CUSTOMS!$E$3:$N$1811,8,FALSE))</f>
        <v>美元</v>
      </c>
      <c r="Z622" s="18" t="str">
        <f>IF(R622="","",VLOOKUP(R622,CUSTOMS!$E$3:$N$1811,9,FALSE))</f>
        <v>中国</v>
      </c>
      <c r="AA622" s="18" t="str">
        <f>IF(R622="","",VLOOKUP(R622,CUSTOMS!$E$3:$N$1811,10,FALSE))</f>
        <v>美国</v>
      </c>
      <c r="AB622" s="32">
        <f>IF(R622="","",VLOOKUP(G622,WMS!$E$3:$T$1741,15,FALSE))</f>
        <v>0.5</v>
      </c>
      <c r="AC622" s="32">
        <f t="shared" si="111"/>
        <v>69</v>
      </c>
      <c r="AD622" s="32" t="str">
        <f>IF(S622="","",VLOOKUP(S622,海关监管条件!$A$1:$B$3000,2,FALSE))</f>
        <v>A </v>
      </c>
    </row>
    <row r="623" spans="1:30">
      <c r="A623" s="2">
        <v>43749</v>
      </c>
      <c r="B623" s="2">
        <v>43752</v>
      </c>
      <c r="C623" s="2" t="s">
        <v>5084</v>
      </c>
      <c r="D623" s="3" t="s">
        <v>1777</v>
      </c>
      <c r="E623" s="3" t="s">
        <v>4234</v>
      </c>
      <c r="F623" s="3" t="s">
        <v>4270</v>
      </c>
      <c r="G623" s="17" t="str">
        <f t="shared" si="105"/>
        <v>KG-ARI-1909-00203-04505/42410171</v>
      </c>
      <c r="H623" s="18">
        <f>IF(G623="","",VLOOKUP(G623,WMS!$E$3:$Q$1741,7,FALSE))</f>
        <v>6</v>
      </c>
      <c r="I623" s="18">
        <f>IF(G623="","",VLOOKUP(G623,WMS!$E$3:$Q$1741,8,FALSE))</f>
        <v>2.25</v>
      </c>
      <c r="J623" s="18">
        <f>IF(G623="","",VLOOKUP(G623,WMS!$E$3:$Q$1741,13,FALSE))</f>
        <v>0.026</v>
      </c>
      <c r="K623" s="25" t="b">
        <f t="shared" si="106"/>
        <v>1</v>
      </c>
      <c r="L623" s="7">
        <v>29</v>
      </c>
      <c r="M623" s="26">
        <f>IF(G623="","",VLOOKUP(G623,WMS!$E$3:$U$1741,7,0)*L623)</f>
        <v>174</v>
      </c>
      <c r="N623" s="27" t="str">
        <f>IF(G623="","",VLOOKUP(G623,WMS!$E$3:$U$1741,17,0))</f>
        <v>A411</v>
      </c>
      <c r="O623" s="28">
        <f t="shared" si="107"/>
        <v>65.25</v>
      </c>
      <c r="P623" s="28">
        <f t="shared" si="108"/>
        <v>0.754</v>
      </c>
      <c r="Q623" s="25" t="str">
        <f>IF(G623="","",VLOOKUP(G623,WMS!$E$3:$G$1741,2,FALSE))</f>
        <v>KAS19092002</v>
      </c>
      <c r="R623" s="25" t="str">
        <f>IF(G623="","",VLOOKUP(G623,WMS!$E$3:$G$1741,3,FALSE))</f>
        <v>KAS1909200201</v>
      </c>
      <c r="S623" s="17" t="str">
        <f>IF(R623="","",VLOOKUP(R623,CUSTOMS!$E$3:$N$1811,2,FALSE))</f>
        <v>9503008900</v>
      </c>
      <c r="T623" s="17" t="str">
        <f>IF(R623="","",VLOOKUP(R623,CUSTOMS!$E$3:$N$1811,3,FALSE))</f>
        <v>儿童玩具：车</v>
      </c>
      <c r="U623" s="18">
        <f t="shared" si="109"/>
        <v>174</v>
      </c>
      <c r="V623" s="18" t="str">
        <f>IF(R623="","",VLOOKUP(R623,CUSTOMS!$E$3:$N$1811,5,FALSE))</f>
        <v>个</v>
      </c>
      <c r="W623" s="32">
        <f>IF(R623="","",VLOOKUP(R623,CUSTOMS!$E$3:$N$1811,6,FALSE))</f>
        <v>0.5</v>
      </c>
      <c r="X623" s="32">
        <f t="shared" si="110"/>
        <v>87</v>
      </c>
      <c r="Y623" s="18" t="str">
        <f>IF(R623="","",VLOOKUP(R623,CUSTOMS!$E$3:$N$1811,8,FALSE))</f>
        <v>美元</v>
      </c>
      <c r="Z623" s="18" t="str">
        <f>IF(R623="","",VLOOKUP(R623,CUSTOMS!$E$3:$N$1811,9,FALSE))</f>
        <v>中国</v>
      </c>
      <c r="AA623" s="18" t="str">
        <f>IF(R623="","",VLOOKUP(R623,CUSTOMS!$E$3:$N$1811,10,FALSE))</f>
        <v>美国</v>
      </c>
      <c r="AB623" s="32">
        <f>IF(R623="","",VLOOKUP(G623,WMS!$E$3:$T$1741,15,FALSE))</f>
        <v>0.316666666666667</v>
      </c>
      <c r="AC623" s="32">
        <f t="shared" si="111"/>
        <v>55.1000000000001</v>
      </c>
      <c r="AD623" s="32" t="str">
        <f>IF(S623="","",VLOOKUP(S623,海关监管条件!$A$1:$B$3000,2,FALSE))</f>
        <v>A </v>
      </c>
    </row>
    <row r="624" spans="1:30">
      <c r="A624" s="2">
        <v>43749</v>
      </c>
      <c r="B624" s="2">
        <v>43752</v>
      </c>
      <c r="C624" s="2" t="s">
        <v>5084</v>
      </c>
      <c r="D624" s="3" t="s">
        <v>1773</v>
      </c>
      <c r="E624" s="3" t="s">
        <v>4232</v>
      </c>
      <c r="F624" s="3" t="s">
        <v>4233</v>
      </c>
      <c r="G624" s="17" t="str">
        <f t="shared" si="105"/>
        <v>KG-ARI-1909-00203-04610/42689874</v>
      </c>
      <c r="H624" s="18">
        <f>IF(G624="","",VLOOKUP(G624,WMS!$E$3:$Q$1741,7,FALSE))</f>
        <v>12</v>
      </c>
      <c r="I624" s="18">
        <f>IF(G624="","",VLOOKUP(G624,WMS!$E$3:$Q$1741,8,FALSE))</f>
        <v>3.6</v>
      </c>
      <c r="J624" s="18">
        <f>IF(G624="","",VLOOKUP(G624,WMS!$E$3:$Q$1741,13,FALSE))</f>
        <v>0.032</v>
      </c>
      <c r="K624" s="25" t="b">
        <f t="shared" si="106"/>
        <v>1</v>
      </c>
      <c r="L624" s="7">
        <v>4</v>
      </c>
      <c r="M624" s="26">
        <f>IF(G624="","",VLOOKUP(G624,WMS!$E$3:$U$1741,7,0)*L624)</f>
        <v>48</v>
      </c>
      <c r="N624" s="27" t="str">
        <f>IF(G624="","",VLOOKUP(G624,WMS!$E$3:$U$1741,17,0))</f>
        <v>B75</v>
      </c>
      <c r="O624" s="28">
        <f t="shared" si="107"/>
        <v>14.4</v>
      </c>
      <c r="P624" s="28">
        <f t="shared" si="108"/>
        <v>0.128</v>
      </c>
      <c r="Q624" s="25" t="str">
        <f>IF(G624="","",VLOOKUP(G624,WMS!$E$3:$G$1741,2,FALSE))</f>
        <v>KAS19091908</v>
      </c>
      <c r="R624" s="25" t="str">
        <f>IF(G624="","",VLOOKUP(G624,WMS!$E$3:$G$1741,3,FALSE))</f>
        <v>KAS1909190801</v>
      </c>
      <c r="S624" s="17" t="str">
        <f>IF(R624="","",VLOOKUP(R624,CUSTOMS!$E$3:$N$1811,2,FALSE))</f>
        <v>9503008900</v>
      </c>
      <c r="T624" s="17" t="str">
        <f>IF(R624="","",VLOOKUP(R624,CUSTOMS!$E$3:$N$1811,3,FALSE))</f>
        <v>五金塑胶玩具车仔</v>
      </c>
      <c r="U624" s="18">
        <f t="shared" si="109"/>
        <v>8.88888888888888</v>
      </c>
      <c r="V624" s="18" t="str">
        <f>IF(R624="","",VLOOKUP(R624,CUSTOMS!$E$3:$N$1811,5,FALSE))</f>
        <v>千克</v>
      </c>
      <c r="W624" s="32">
        <f>IF(R624="","",VLOOKUP(R624,CUSTOMS!$E$3:$N$1811,6,FALSE))</f>
        <v>3.5</v>
      </c>
      <c r="X624" s="32">
        <f t="shared" si="110"/>
        <v>31.1111111111111</v>
      </c>
      <c r="Y624" s="18" t="str">
        <f>IF(R624="","",VLOOKUP(R624,CUSTOMS!$E$3:$N$1811,8,FALSE))</f>
        <v>美元</v>
      </c>
      <c r="Z624" s="18" t="str">
        <f>IF(R624="","",VLOOKUP(R624,CUSTOMS!$E$3:$N$1811,9,FALSE))</f>
        <v>中国</v>
      </c>
      <c r="AA624" s="18" t="str">
        <f>IF(R624="","",VLOOKUP(R624,CUSTOMS!$E$3:$N$1811,10,FALSE))</f>
        <v>美国</v>
      </c>
      <c r="AB624" s="32">
        <f>IF(R624="","",VLOOKUP(G624,WMS!$E$3:$T$1741,15,FALSE))</f>
        <v>0.185185185185185</v>
      </c>
      <c r="AC624" s="32">
        <f t="shared" si="111"/>
        <v>8.88888888888888</v>
      </c>
      <c r="AD624" s="32" t="str">
        <f>IF(S624="","",VLOOKUP(S624,海关监管条件!$A$1:$B$3000,2,FALSE))</f>
        <v>A </v>
      </c>
    </row>
    <row r="625" spans="1:30">
      <c r="A625" s="2">
        <v>43749</v>
      </c>
      <c r="B625" s="2">
        <v>43752</v>
      </c>
      <c r="C625" s="2" t="s">
        <v>5084</v>
      </c>
      <c r="D625" s="3" t="s">
        <v>1756</v>
      </c>
      <c r="E625" s="3" t="s">
        <v>4224</v>
      </c>
      <c r="F625" s="3" t="s">
        <v>5093</v>
      </c>
      <c r="G625" s="17" t="str">
        <f t="shared" si="105"/>
        <v>KG-ARI-1909-00203-04647/42609506</v>
      </c>
      <c r="H625" s="18">
        <f>IF(G625="","",VLOOKUP(G625,WMS!$E$3:$Q$1741,7,FALSE))</f>
        <v>6</v>
      </c>
      <c r="I625" s="18">
        <f>IF(G625="","",VLOOKUP(G625,WMS!$E$3:$Q$1741,8,FALSE))</f>
        <v>0.75</v>
      </c>
      <c r="J625" s="18">
        <f>IF(G625="","",VLOOKUP(G625,WMS!$E$3:$Q$1741,13,FALSE))</f>
        <v>0.005</v>
      </c>
      <c r="K625" s="25" t="b">
        <f t="shared" si="106"/>
        <v>1</v>
      </c>
      <c r="L625" s="7">
        <v>8</v>
      </c>
      <c r="M625" s="26">
        <f>IF(G625="","",VLOOKUP(G625,WMS!$E$3:$U$1741,7,0)*L625)</f>
        <v>48</v>
      </c>
      <c r="N625" s="27" t="str">
        <f>IF(G625="","",VLOOKUP(G625,WMS!$E$3:$U$1741,17,0))</f>
        <v>A10-203</v>
      </c>
      <c r="O625" s="28">
        <f t="shared" si="107"/>
        <v>6</v>
      </c>
      <c r="P625" s="28">
        <f t="shared" si="108"/>
        <v>0.04</v>
      </c>
      <c r="Q625" s="25" t="str">
        <f>IF(G625="","",VLOOKUP(G625,WMS!$E$3:$G$1741,2,FALSE))</f>
        <v>KAS19091906</v>
      </c>
      <c r="R625" s="25" t="str">
        <f>IF(G625="","",VLOOKUP(G625,WMS!$E$3:$G$1741,3,FALSE))</f>
        <v>KAS1909190605</v>
      </c>
      <c r="S625" s="17" t="str">
        <f>IF(R625="","",VLOOKUP(R625,CUSTOMS!$E$3:$N$1811,2,FALSE))</f>
        <v>8421999090</v>
      </c>
      <c r="T625" s="17" t="str">
        <f>IF(R625="","",VLOOKUP(R625,CUSTOMS!$E$3:$N$1811,3,FALSE))</f>
        <v>过滤配件(滤芯）</v>
      </c>
      <c r="U625" s="18">
        <f t="shared" si="109"/>
        <v>48</v>
      </c>
      <c r="V625" s="18" t="str">
        <f>IF(R625="","",VLOOKUP(R625,CUSTOMS!$E$3:$N$1811,5,FALSE))</f>
        <v>个</v>
      </c>
      <c r="W625" s="32">
        <f>IF(R625="","",VLOOKUP(R625,CUSTOMS!$E$3:$N$1811,6,FALSE))</f>
        <v>6.7</v>
      </c>
      <c r="X625" s="32">
        <f t="shared" si="110"/>
        <v>321.6</v>
      </c>
      <c r="Y625" s="18" t="str">
        <f>IF(R625="","",VLOOKUP(R625,CUSTOMS!$E$3:$N$1811,8,FALSE))</f>
        <v>港币</v>
      </c>
      <c r="Z625" s="18" t="str">
        <f>IF(R625="","",VLOOKUP(R625,CUSTOMS!$E$3:$N$1811,9,FALSE))</f>
        <v>中国</v>
      </c>
      <c r="AA625" s="18" t="str">
        <f>IF(R625="","",VLOOKUP(R625,CUSTOMS!$E$3:$N$1811,10,FALSE))</f>
        <v>美国</v>
      </c>
      <c r="AB625" s="32">
        <f>IF(R625="","",VLOOKUP(G625,WMS!$E$3:$T$1741,15,FALSE))</f>
        <v>0.0833333333333333</v>
      </c>
      <c r="AC625" s="32">
        <f t="shared" si="111"/>
        <v>4</v>
      </c>
      <c r="AD625" s="32" t="str">
        <f>IF(S625="","",VLOOKUP(S625,海关监管条件!$A$1:$B$3000,2,FALSE))</f>
        <v>无</v>
      </c>
    </row>
    <row r="626" spans="1:30">
      <c r="A626" s="2">
        <v>43749</v>
      </c>
      <c r="B626" s="2">
        <v>43752</v>
      </c>
      <c r="C626" s="2" t="s">
        <v>5084</v>
      </c>
      <c r="D626" s="3" t="s">
        <v>1672</v>
      </c>
      <c r="E626" s="3" t="s">
        <v>4202</v>
      </c>
      <c r="F626" s="3" t="s">
        <v>5094</v>
      </c>
      <c r="G626" s="17" t="str">
        <f t="shared" si="105"/>
        <v>KG-ARI-1909-00203-04663/41682500</v>
      </c>
      <c r="H626" s="18">
        <f>IF(G626="","",VLOOKUP(G626,WMS!$E$3:$Q$1741,7,FALSE))</f>
        <v>4</v>
      </c>
      <c r="I626" s="18">
        <f>IF(G626="","",VLOOKUP(G626,WMS!$E$3:$Q$1741,8,FALSE))</f>
        <v>4.6</v>
      </c>
      <c r="J626" s="18">
        <f>IF(G626="","",VLOOKUP(G626,WMS!$E$3:$Q$1741,13,FALSE))</f>
        <v>0.01</v>
      </c>
      <c r="K626" s="25" t="b">
        <f t="shared" si="106"/>
        <v>1</v>
      </c>
      <c r="L626" s="7">
        <v>9</v>
      </c>
      <c r="M626" s="26">
        <f>IF(G626="","",VLOOKUP(G626,WMS!$E$3:$U$1741,7,0)*L626)</f>
        <v>36</v>
      </c>
      <c r="N626" s="27" t="str">
        <f>IF(G626="","",VLOOKUP(G626,WMS!$E$3:$U$1741,17,0))</f>
        <v>A31-102</v>
      </c>
      <c r="O626" s="28">
        <f t="shared" si="107"/>
        <v>41.4</v>
      </c>
      <c r="P626" s="28">
        <f t="shared" si="108"/>
        <v>0.09</v>
      </c>
      <c r="Q626" s="25" t="str">
        <f>IF(G626="","",VLOOKUP(G626,WMS!$E$3:$G$1741,2,FALSE))</f>
        <v>KAS19091901</v>
      </c>
      <c r="R626" s="25" t="str">
        <f>IF(G626="","",VLOOKUP(G626,WMS!$E$3:$G$1741,3,FALSE))</f>
        <v>KAS1909190114</v>
      </c>
      <c r="S626" s="17" t="str">
        <f>IF(R626="","",VLOOKUP(R626,CUSTOMS!$E$3:$N$1811,2,FALSE))</f>
        <v>3407009000</v>
      </c>
      <c r="T626" s="17" t="str">
        <f>IF(R626="","",VLOOKUP(R626,CUSTOMS!$E$3:$N$1811,3,FALSE))</f>
        <v>泥膏</v>
      </c>
      <c r="U626" s="18">
        <f t="shared" si="109"/>
        <v>35.25</v>
      </c>
      <c r="V626" s="18" t="str">
        <f>IF(R626="","",VLOOKUP(R626,CUSTOMS!$E$3:$N$1811,5,FALSE))</f>
        <v>千克</v>
      </c>
      <c r="W626" s="32">
        <f>IF(R626="","",VLOOKUP(R626,CUSTOMS!$E$3:$N$1811,6,FALSE))</f>
        <v>12.4866382978723</v>
      </c>
      <c r="X626" s="32">
        <f t="shared" si="110"/>
        <v>440.153999999999</v>
      </c>
      <c r="Y626" s="18" t="str">
        <f>IF(R626="","",VLOOKUP(R626,CUSTOMS!$E$3:$N$1811,8,FALSE))</f>
        <v>港币</v>
      </c>
      <c r="Z626" s="18" t="str">
        <f>IF(R626="","",VLOOKUP(R626,CUSTOMS!$E$3:$N$1811,9,FALSE))</f>
        <v>中国</v>
      </c>
      <c r="AA626" s="18" t="str">
        <f>IF(R626="","",VLOOKUP(R626,CUSTOMS!$E$3:$N$1811,10,FALSE))</f>
        <v>美国</v>
      </c>
      <c r="AB626" s="32">
        <f>IF(R626="","",VLOOKUP(G626,WMS!$E$3:$T$1741,15,FALSE))</f>
        <v>0.979166666666667</v>
      </c>
      <c r="AC626" s="32">
        <f t="shared" si="111"/>
        <v>35.25</v>
      </c>
      <c r="AD626" s="32" t="str">
        <f>IF(S626="","",VLOOKUP(S626,海关监管条件!$A$1:$B$3000,2,FALSE))</f>
        <v>无 </v>
      </c>
    </row>
    <row r="627" spans="1:30">
      <c r="A627" s="2">
        <v>43749</v>
      </c>
      <c r="B627" s="2">
        <v>43752</v>
      </c>
      <c r="C627" s="2" t="s">
        <v>5084</v>
      </c>
      <c r="D627" s="3" t="s">
        <v>1672</v>
      </c>
      <c r="E627" s="3" t="s">
        <v>4202</v>
      </c>
      <c r="F627" s="3" t="s">
        <v>5095</v>
      </c>
      <c r="G627" s="17" t="str">
        <f t="shared" si="105"/>
        <v>KG-ARI-1909-00203-04663/42110743</v>
      </c>
      <c r="H627" s="18">
        <f>IF(G627="","",VLOOKUP(G627,WMS!$E$3:$Q$1741,7,FALSE))</f>
        <v>6</v>
      </c>
      <c r="I627" s="18">
        <f>IF(G627="","",VLOOKUP(G627,WMS!$E$3:$Q$1741,8,FALSE))</f>
        <v>1.85</v>
      </c>
      <c r="J627" s="18">
        <f>IF(G627="","",VLOOKUP(G627,WMS!$E$3:$Q$1741,13,FALSE))</f>
        <v>0.012</v>
      </c>
      <c r="K627" s="25" t="b">
        <f t="shared" si="106"/>
        <v>1</v>
      </c>
      <c r="L627" s="7">
        <v>17</v>
      </c>
      <c r="M627" s="26">
        <f>IF(G627="","",VLOOKUP(G627,WMS!$E$3:$U$1741,7,0)*L627)</f>
        <v>102</v>
      </c>
      <c r="N627" s="27" t="str">
        <f>IF(G627="","",VLOOKUP(G627,WMS!$E$3:$U$1741,17,0))</f>
        <v>A31-103</v>
      </c>
      <c r="O627" s="28">
        <f t="shared" si="107"/>
        <v>31.45</v>
      </c>
      <c r="P627" s="28">
        <f t="shared" si="108"/>
        <v>0.204</v>
      </c>
      <c r="Q627" s="25" t="str">
        <f>IF(G627="","",VLOOKUP(G627,WMS!$E$3:$G$1741,2,FALSE))</f>
        <v>KAS19091901</v>
      </c>
      <c r="R627" s="25" t="str">
        <f>IF(G627="","",VLOOKUP(G627,WMS!$E$3:$G$1741,3,FALSE))</f>
        <v>KAS1909190106</v>
      </c>
      <c r="S627" s="17" t="str">
        <f>IF(R627="","",VLOOKUP(R627,CUSTOMS!$E$3:$N$1811,2,FALSE))</f>
        <v>9503008900</v>
      </c>
      <c r="T627" s="17" t="str">
        <f>IF(R627="","",VLOOKUP(R627,CUSTOMS!$E$3:$N$1811,3,FALSE))</f>
        <v>塑胶玩具</v>
      </c>
      <c r="U627" s="18">
        <f t="shared" si="109"/>
        <v>24.14</v>
      </c>
      <c r="V627" s="18" t="str">
        <f>IF(R627="","",VLOOKUP(R627,CUSTOMS!$E$3:$N$1811,5,FALSE))</f>
        <v>千克</v>
      </c>
      <c r="W627" s="32">
        <f>IF(R627="","",VLOOKUP(R627,CUSTOMS!$E$3:$N$1811,6,FALSE))</f>
        <v>64.7619718309859</v>
      </c>
      <c r="X627" s="32">
        <f t="shared" si="110"/>
        <v>1563.354</v>
      </c>
      <c r="Y627" s="18" t="str">
        <f>IF(R627="","",VLOOKUP(R627,CUSTOMS!$E$3:$N$1811,8,FALSE))</f>
        <v>港币</v>
      </c>
      <c r="Z627" s="18" t="str">
        <f>IF(R627="","",VLOOKUP(R627,CUSTOMS!$E$3:$N$1811,9,FALSE))</f>
        <v>中国</v>
      </c>
      <c r="AA627" s="18" t="str">
        <f>IF(R627="","",VLOOKUP(R627,CUSTOMS!$E$3:$N$1811,10,FALSE))</f>
        <v>美国</v>
      </c>
      <c r="AB627" s="32">
        <f>IF(R627="","",VLOOKUP(G627,WMS!$E$3:$T$1741,15,FALSE))</f>
        <v>0.236666666666667</v>
      </c>
      <c r="AC627" s="32">
        <f t="shared" si="111"/>
        <v>24.14</v>
      </c>
      <c r="AD627" s="32" t="str">
        <f>IF(S627="","",VLOOKUP(S627,海关监管条件!$A$1:$B$3000,2,FALSE))</f>
        <v>A </v>
      </c>
    </row>
    <row r="628" spans="1:30">
      <c r="A628" s="2">
        <v>43749</v>
      </c>
      <c r="B628" s="2">
        <v>43752</v>
      </c>
      <c r="C628" s="2" t="s">
        <v>5084</v>
      </c>
      <c r="D628" s="3" t="s">
        <v>1672</v>
      </c>
      <c r="E628" s="3" t="s">
        <v>4202</v>
      </c>
      <c r="F628" s="3" t="s">
        <v>5096</v>
      </c>
      <c r="G628" s="17" t="str">
        <f t="shared" si="105"/>
        <v>KG-ARI-1909-00203-04663/42332541</v>
      </c>
      <c r="H628" s="18">
        <f>IF(G628="","",VLOOKUP(G628,WMS!$E$3:$Q$1741,7,FALSE))</f>
        <v>4</v>
      </c>
      <c r="I628" s="18">
        <f>IF(G628="","",VLOOKUP(G628,WMS!$E$3:$Q$1741,8,FALSE))</f>
        <v>4.75</v>
      </c>
      <c r="J628" s="18">
        <f>IF(G628="","",VLOOKUP(G628,WMS!$E$3:$Q$1741,13,FALSE))</f>
        <v>0.058</v>
      </c>
      <c r="K628" s="25" t="b">
        <f t="shared" si="106"/>
        <v>1</v>
      </c>
      <c r="L628" s="7">
        <v>36</v>
      </c>
      <c r="M628" s="26">
        <f>IF(G628="","",VLOOKUP(G628,WMS!$E$3:$U$1741,7,0)*L628)</f>
        <v>144</v>
      </c>
      <c r="N628" s="27" t="str">
        <f>IF(G628="","",VLOOKUP(G628,WMS!$E$3:$U$1741,17,0))</f>
        <v>B58</v>
      </c>
      <c r="O628" s="28">
        <f t="shared" si="107"/>
        <v>171</v>
      </c>
      <c r="P628" s="28">
        <f t="shared" si="108"/>
        <v>2.088</v>
      </c>
      <c r="Q628" s="25" t="str">
        <f>IF(G628="","",VLOOKUP(G628,WMS!$E$3:$G$1741,2,FALSE))</f>
        <v>KAS19091903</v>
      </c>
      <c r="R628" s="25" t="str">
        <f>IF(G628="","",VLOOKUP(G628,WMS!$E$3:$G$1741,3,FALSE))</f>
        <v>KAS1909190301</v>
      </c>
      <c r="S628" s="17" t="str">
        <f>IF(R628="","",VLOOKUP(R628,CUSTOMS!$E$3:$N$1811,2,FALSE))</f>
        <v>9503008390</v>
      </c>
      <c r="T628" s="17" t="str">
        <f>IF(R628="","",VLOOKUP(R628,CUSTOMS!$E$3:$N$1811,3,FALSE))</f>
        <v>电动玩具：吸尘机、微波炉</v>
      </c>
      <c r="U628" s="18">
        <f t="shared" si="109"/>
        <v>144</v>
      </c>
      <c r="V628" s="18" t="str">
        <f>IF(R628="","",VLOOKUP(R628,CUSTOMS!$E$3:$N$1811,5,FALSE))</f>
        <v>套</v>
      </c>
      <c r="W628" s="32">
        <f>IF(R628="","",VLOOKUP(R628,CUSTOMS!$E$3:$N$1811,6,FALSE))</f>
        <v>3.5</v>
      </c>
      <c r="X628" s="32">
        <f t="shared" si="110"/>
        <v>504</v>
      </c>
      <c r="Y628" s="18" t="str">
        <f>IF(R628="","",VLOOKUP(R628,CUSTOMS!$E$3:$N$1811,8,FALSE))</f>
        <v>美元</v>
      </c>
      <c r="Z628" s="18" t="str">
        <f>IF(R628="","",VLOOKUP(R628,CUSTOMS!$E$3:$N$1811,9,FALSE))</f>
        <v>中国</v>
      </c>
      <c r="AA628" s="18" t="str">
        <f>IF(R628="","",VLOOKUP(R628,CUSTOMS!$E$3:$N$1811,10,FALSE))</f>
        <v>美国</v>
      </c>
      <c r="AB628" s="32">
        <f>IF(R628="","",VLOOKUP(G628,WMS!$E$3:$T$1741,15,FALSE))</f>
        <v>0.899193548387097</v>
      </c>
      <c r="AC628" s="32">
        <f t="shared" si="111"/>
        <v>129.483870967742</v>
      </c>
      <c r="AD628" s="32" t="str">
        <f>IF(S628="","",VLOOKUP(S628,海关监管条件!$A$1:$B$3000,2,FALSE))</f>
        <v>A </v>
      </c>
    </row>
    <row r="629" spans="1:30">
      <c r="A629" s="2">
        <v>43749</v>
      </c>
      <c r="B629" s="2">
        <v>43752</v>
      </c>
      <c r="C629" s="2" t="s">
        <v>5084</v>
      </c>
      <c r="D629" s="3" t="s">
        <v>1672</v>
      </c>
      <c r="E629" s="3" t="s">
        <v>4202</v>
      </c>
      <c r="F629" s="3" t="s">
        <v>5097</v>
      </c>
      <c r="G629" s="17" t="str">
        <f t="shared" si="105"/>
        <v>KG-ARI-1909-00203-04663/42369592</v>
      </c>
      <c r="H629" s="18">
        <f>IF(G629="","",VLOOKUP(G629,WMS!$E$3:$Q$1741,7,FALSE))</f>
        <v>6</v>
      </c>
      <c r="I629" s="18">
        <f>IF(G629="","",VLOOKUP(G629,WMS!$E$3:$Q$1741,8,FALSE))</f>
        <v>1.05</v>
      </c>
      <c r="J629" s="18">
        <f>IF(G629="","",VLOOKUP(G629,WMS!$E$3:$Q$1741,13,FALSE))</f>
        <v>0.009</v>
      </c>
      <c r="K629" s="25" t="b">
        <f t="shared" si="106"/>
        <v>1</v>
      </c>
      <c r="L629" s="7">
        <v>13</v>
      </c>
      <c r="M629" s="26">
        <f>IF(G629="","",VLOOKUP(G629,WMS!$E$3:$U$1741,7,0)*L629)</f>
        <v>78</v>
      </c>
      <c r="N629" s="27" t="str">
        <f>IF(G629="","",VLOOKUP(G629,WMS!$E$3:$U$1741,17,0))</f>
        <v>A31-302</v>
      </c>
      <c r="O629" s="28">
        <f t="shared" si="107"/>
        <v>13.65</v>
      </c>
      <c r="P629" s="28">
        <f t="shared" si="108"/>
        <v>0.117</v>
      </c>
      <c r="Q629" s="25" t="str">
        <f>IF(G629="","",VLOOKUP(G629,WMS!$E$3:$G$1741,2,FALSE))</f>
        <v>KAS19091901</v>
      </c>
      <c r="R629" s="25" t="str">
        <f>IF(G629="","",VLOOKUP(G629,WMS!$E$3:$G$1741,3,FALSE))</f>
        <v>KAS1909190112</v>
      </c>
      <c r="S629" s="17" t="str">
        <f>IF(R629="","",VLOOKUP(R629,CUSTOMS!$E$3:$N$1811,2,FALSE))</f>
        <v>9503008900</v>
      </c>
      <c r="T629" s="17" t="str">
        <f>IF(R629="","",VLOOKUP(R629,CUSTOMS!$E$3:$N$1811,3,FALSE))</f>
        <v>塑胶玩具</v>
      </c>
      <c r="U629" s="18">
        <f t="shared" si="109"/>
        <v>9.75</v>
      </c>
      <c r="V629" s="18" t="str">
        <f>IF(R629="","",VLOOKUP(R629,CUSTOMS!$E$3:$N$1811,5,FALSE))</f>
        <v>千克</v>
      </c>
      <c r="W629" s="32">
        <f>IF(R629="","",VLOOKUP(R629,CUSTOMS!$E$3:$N$1811,6,FALSE))</f>
        <v>66.924</v>
      </c>
      <c r="X629" s="32">
        <f t="shared" si="110"/>
        <v>652.509</v>
      </c>
      <c r="Y629" s="18" t="str">
        <f>IF(R629="","",VLOOKUP(R629,CUSTOMS!$E$3:$N$1811,8,FALSE))</f>
        <v>港币</v>
      </c>
      <c r="Z629" s="18" t="str">
        <f>IF(R629="","",VLOOKUP(R629,CUSTOMS!$E$3:$N$1811,9,FALSE))</f>
        <v>中国</v>
      </c>
      <c r="AA629" s="18" t="str">
        <f>IF(R629="","",VLOOKUP(R629,CUSTOMS!$E$3:$N$1811,10,FALSE))</f>
        <v>美国</v>
      </c>
      <c r="AB629" s="32">
        <f>IF(R629="","",VLOOKUP(G629,WMS!$E$3:$T$1741,15,FALSE))</f>
        <v>0.125</v>
      </c>
      <c r="AC629" s="32">
        <f t="shared" si="111"/>
        <v>9.75</v>
      </c>
      <c r="AD629" s="32" t="str">
        <f>IF(S629="","",VLOOKUP(S629,海关监管条件!$A$1:$B$3000,2,FALSE))</f>
        <v>A </v>
      </c>
    </row>
    <row r="630" spans="1:30">
      <c r="A630" s="2">
        <v>43749</v>
      </c>
      <c r="B630" s="2">
        <v>43752</v>
      </c>
      <c r="C630" s="2" t="s">
        <v>5084</v>
      </c>
      <c r="D630" s="3" t="s">
        <v>1672</v>
      </c>
      <c r="E630" s="3" t="s">
        <v>4202</v>
      </c>
      <c r="F630" s="3" t="s">
        <v>5098</v>
      </c>
      <c r="G630" s="17" t="str">
        <f t="shared" si="105"/>
        <v>KG-ARI-1909-00203-04663/42424437</v>
      </c>
      <c r="H630" s="18">
        <f>IF(G630="","",VLOOKUP(G630,WMS!$E$3:$Q$1741,7,FALSE))</f>
        <v>4</v>
      </c>
      <c r="I630" s="18">
        <f>IF(G630="","",VLOOKUP(G630,WMS!$E$3:$Q$1741,8,FALSE))</f>
        <v>2.8</v>
      </c>
      <c r="J630" s="18">
        <f>IF(G630="","",VLOOKUP(G630,WMS!$E$3:$Q$1741,13,FALSE))</f>
        <v>0.02</v>
      </c>
      <c r="K630" s="25" t="b">
        <f t="shared" si="106"/>
        <v>1</v>
      </c>
      <c r="L630" s="7">
        <v>30</v>
      </c>
      <c r="M630" s="26">
        <f>IF(G630="","",VLOOKUP(G630,WMS!$E$3:$U$1741,7,0)*L630)</f>
        <v>120</v>
      </c>
      <c r="N630" s="27" t="str">
        <f>IF(G630="","",VLOOKUP(G630,WMS!$E$3:$U$1741,17,0))</f>
        <v>A31-301</v>
      </c>
      <c r="O630" s="28">
        <f t="shared" si="107"/>
        <v>84</v>
      </c>
      <c r="P630" s="28">
        <f t="shared" si="108"/>
        <v>0.6</v>
      </c>
      <c r="Q630" s="25" t="str">
        <f>IF(G630="","",VLOOKUP(G630,WMS!$E$3:$G$1741,2,FALSE))</f>
        <v>KAS19091903</v>
      </c>
      <c r="R630" s="25" t="str">
        <f>IF(G630="","",VLOOKUP(G630,WMS!$E$3:$G$1741,3,FALSE))</f>
        <v>KAS1909190301</v>
      </c>
      <c r="S630" s="17" t="str">
        <f>IF(R630="","",VLOOKUP(R630,CUSTOMS!$E$3:$N$1811,2,FALSE))</f>
        <v>9503008390</v>
      </c>
      <c r="T630" s="17" t="str">
        <f>IF(R630="","",VLOOKUP(R630,CUSTOMS!$E$3:$N$1811,3,FALSE))</f>
        <v>电动玩具：吸尘机、微波炉</v>
      </c>
      <c r="U630" s="18">
        <f t="shared" si="109"/>
        <v>120</v>
      </c>
      <c r="V630" s="18" t="str">
        <f>IF(R630="","",VLOOKUP(R630,CUSTOMS!$E$3:$N$1811,5,FALSE))</f>
        <v>套</v>
      </c>
      <c r="W630" s="32">
        <f>IF(R630="","",VLOOKUP(R630,CUSTOMS!$E$3:$N$1811,6,FALSE))</f>
        <v>3.5</v>
      </c>
      <c r="X630" s="32">
        <f t="shared" si="110"/>
        <v>420</v>
      </c>
      <c r="Y630" s="18" t="str">
        <f>IF(R630="","",VLOOKUP(R630,CUSTOMS!$E$3:$N$1811,8,FALSE))</f>
        <v>美元</v>
      </c>
      <c r="Z630" s="18" t="str">
        <f>IF(R630="","",VLOOKUP(R630,CUSTOMS!$E$3:$N$1811,9,FALSE))</f>
        <v>中国</v>
      </c>
      <c r="AA630" s="18" t="str">
        <f>IF(R630="","",VLOOKUP(R630,CUSTOMS!$E$3:$N$1811,10,FALSE))</f>
        <v>美国</v>
      </c>
      <c r="AB630" s="32">
        <f>IF(R630="","",VLOOKUP(G630,WMS!$E$3:$T$1741,15,FALSE))</f>
        <v>0.602272727272727</v>
      </c>
      <c r="AC630" s="32">
        <f t="shared" si="111"/>
        <v>72.2727272727272</v>
      </c>
      <c r="AD630" s="32" t="str">
        <f>IF(S630="","",VLOOKUP(S630,海关监管条件!$A$1:$B$3000,2,FALSE))</f>
        <v>A </v>
      </c>
    </row>
    <row r="631" spans="1:30">
      <c r="A631" s="2">
        <v>43749</v>
      </c>
      <c r="B631" s="2">
        <v>43752</v>
      </c>
      <c r="C631" s="2" t="s">
        <v>5084</v>
      </c>
      <c r="D631" s="3" t="s">
        <v>1672</v>
      </c>
      <c r="E631" s="3" t="s">
        <v>4202</v>
      </c>
      <c r="F631" s="3" t="s">
        <v>5099</v>
      </c>
      <c r="G631" s="17" t="str">
        <f t="shared" si="105"/>
        <v>KG-ARI-1909-00203-04663/42487654</v>
      </c>
      <c r="H631" s="18">
        <f>IF(G631="","",VLOOKUP(G631,WMS!$E$3:$Q$1741,7,FALSE))</f>
        <v>4</v>
      </c>
      <c r="I631" s="18">
        <f>IF(G631="","",VLOOKUP(G631,WMS!$E$3:$Q$1741,8,FALSE))</f>
        <v>3.3</v>
      </c>
      <c r="J631" s="18">
        <f>IF(G631="","",VLOOKUP(G631,WMS!$E$3:$Q$1741,13,FALSE))</f>
        <v>0.025</v>
      </c>
      <c r="K631" s="25" t="b">
        <f t="shared" si="106"/>
        <v>1</v>
      </c>
      <c r="L631" s="7">
        <v>1</v>
      </c>
      <c r="M631" s="26">
        <f>IF(G631="","",VLOOKUP(G631,WMS!$E$3:$U$1741,7,0)*L631)</f>
        <v>4</v>
      </c>
      <c r="N631" s="27" t="str">
        <f>IF(G631="","",VLOOKUP(G631,WMS!$E$3:$U$1741,17,0))</f>
        <v>A31-202</v>
      </c>
      <c r="O631" s="28">
        <f t="shared" si="107"/>
        <v>3.3</v>
      </c>
      <c r="P631" s="28">
        <f t="shared" si="108"/>
        <v>0.025</v>
      </c>
      <c r="Q631" s="25" t="str">
        <f>IF(G631="","",VLOOKUP(G631,WMS!$E$3:$G$1741,2,FALSE))</f>
        <v>KAS19091901</v>
      </c>
      <c r="R631" s="25" t="str">
        <f>IF(G631="","",VLOOKUP(G631,WMS!$E$3:$G$1741,3,FALSE))</f>
        <v>KAS1909190115</v>
      </c>
      <c r="S631" s="17" t="str">
        <f>IF(R631="","",VLOOKUP(R631,CUSTOMS!$E$3:$N$1811,2,FALSE))</f>
        <v>9503008900</v>
      </c>
      <c r="T631" s="17" t="str">
        <f>IF(R631="","",VLOOKUP(R631,CUSTOMS!$E$3:$N$1811,3,FALSE))</f>
        <v>泥膏玩具</v>
      </c>
      <c r="U631" s="18">
        <f t="shared" si="109"/>
        <v>2.76923076923077</v>
      </c>
      <c r="V631" s="18" t="str">
        <f>IF(R631="","",VLOOKUP(R631,CUSTOMS!$E$3:$N$1811,5,FALSE))</f>
        <v>千克</v>
      </c>
      <c r="W631" s="32">
        <f>IF(R631="","",VLOOKUP(R631,CUSTOMS!$E$3:$N$1811,6,FALSE))</f>
        <v>34.8985</v>
      </c>
      <c r="X631" s="32">
        <f t="shared" si="110"/>
        <v>96.642</v>
      </c>
      <c r="Y631" s="18" t="str">
        <f>IF(R631="","",VLOOKUP(R631,CUSTOMS!$E$3:$N$1811,8,FALSE))</f>
        <v>港币</v>
      </c>
      <c r="Z631" s="18" t="str">
        <f>IF(R631="","",VLOOKUP(R631,CUSTOMS!$E$3:$N$1811,9,FALSE))</f>
        <v>中国</v>
      </c>
      <c r="AA631" s="18" t="str">
        <f>IF(R631="","",VLOOKUP(R631,CUSTOMS!$E$3:$N$1811,10,FALSE))</f>
        <v>美国</v>
      </c>
      <c r="AB631" s="32">
        <f>IF(R631="","",VLOOKUP(G631,WMS!$E$3:$T$1741,15,FALSE))</f>
        <v>0.692307692307692</v>
      </c>
      <c r="AC631" s="32">
        <f t="shared" si="111"/>
        <v>2.76923076923077</v>
      </c>
      <c r="AD631" s="32" t="str">
        <f>IF(S631="","",VLOOKUP(S631,海关监管条件!$A$1:$B$3000,2,FALSE))</f>
        <v>A </v>
      </c>
    </row>
    <row r="632" spans="1:30">
      <c r="A632" s="2">
        <v>43749</v>
      </c>
      <c r="B632" s="2">
        <v>43752</v>
      </c>
      <c r="C632" s="2" t="s">
        <v>5084</v>
      </c>
      <c r="D632" s="3" t="s">
        <v>1746</v>
      </c>
      <c r="E632" s="3" t="s">
        <v>4211</v>
      </c>
      <c r="F632" s="3" t="s">
        <v>4217</v>
      </c>
      <c r="G632" s="17" t="str">
        <f t="shared" si="105"/>
        <v>KG-ARI-1909-00203-04755/42579779</v>
      </c>
      <c r="H632" s="18">
        <f>IF(G632="","",VLOOKUP(G632,WMS!$E$3:$Q$1741,7,FALSE))</f>
        <v>8</v>
      </c>
      <c r="I632" s="18">
        <f>IF(G632="","",VLOOKUP(G632,WMS!$E$3:$Q$1741,8,FALSE))</f>
        <v>2.7</v>
      </c>
      <c r="J632" s="18">
        <f>IF(G632="","",VLOOKUP(G632,WMS!$E$3:$Q$1741,13,FALSE))</f>
        <v>0.026</v>
      </c>
      <c r="K632" s="25" t="b">
        <f t="shared" si="106"/>
        <v>1</v>
      </c>
      <c r="L632" s="7">
        <v>5</v>
      </c>
      <c r="M632" s="26">
        <f>IF(G632="","",VLOOKUP(G632,WMS!$E$3:$U$1741,7,0)*L632)</f>
        <v>40</v>
      </c>
      <c r="N632" s="27" t="str">
        <f>IF(G632="","",VLOOKUP(G632,WMS!$E$3:$U$1741,17,0))</f>
        <v>A14-303</v>
      </c>
      <c r="O632" s="28">
        <f t="shared" si="107"/>
        <v>13.5</v>
      </c>
      <c r="P632" s="28">
        <f t="shared" si="108"/>
        <v>0.13</v>
      </c>
      <c r="Q632" s="25" t="str">
        <f>IF(G632="","",VLOOKUP(G632,WMS!$E$3:$G$1741,2,FALSE))</f>
        <v>KAS19091904</v>
      </c>
      <c r="R632" s="25" t="str">
        <f>IF(G632="","",VLOOKUP(G632,WMS!$E$3:$G$1741,3,FALSE))</f>
        <v>KAS1909190401</v>
      </c>
      <c r="S632" s="17" t="str">
        <f>IF(R632="","",VLOOKUP(R632,CUSTOMS!$E$3:$N$1811,2,FALSE))</f>
        <v>4202920000</v>
      </c>
      <c r="T632" s="17" t="str">
        <f>IF(R632="","",VLOOKUP(R632,CUSTOMS!$E$3:$N$1811,3,FALSE))</f>
        <v>化妆包</v>
      </c>
      <c r="U632" s="18">
        <f t="shared" si="109"/>
        <v>40</v>
      </c>
      <c r="V632" s="18" t="str">
        <f>IF(R632="","",VLOOKUP(R632,CUSTOMS!$E$3:$N$1811,5,FALSE))</f>
        <v>个</v>
      </c>
      <c r="W632" s="32">
        <f>IF(R632="","",VLOOKUP(R632,CUSTOMS!$E$3:$N$1811,6,FALSE))</f>
        <v>10</v>
      </c>
      <c r="X632" s="32">
        <f t="shared" si="110"/>
        <v>400</v>
      </c>
      <c r="Y632" s="18" t="str">
        <f>IF(R632="","",VLOOKUP(R632,CUSTOMS!$E$3:$N$1811,8,FALSE))</f>
        <v>港币</v>
      </c>
      <c r="Z632" s="18" t="str">
        <f>IF(R632="","",VLOOKUP(R632,CUSTOMS!$E$3:$N$1811,9,FALSE))</f>
        <v>中国</v>
      </c>
      <c r="AA632" s="18" t="str">
        <f>IF(R632="","",VLOOKUP(R632,CUSTOMS!$E$3:$N$1811,10,FALSE))</f>
        <v>美国</v>
      </c>
      <c r="AB632" s="32">
        <f>IF(R632="","",VLOOKUP(G632,WMS!$E$3:$T$1741,15,FALSE))</f>
        <v>0.3125</v>
      </c>
      <c r="AC632" s="32">
        <f t="shared" si="111"/>
        <v>12.5</v>
      </c>
      <c r="AD632" s="32" t="str">
        <f>IF(S632="","",VLOOKUP(S632,海关监管条件!$A$1:$B$3000,2,FALSE))</f>
        <v>无 </v>
      </c>
    </row>
    <row r="633" spans="1:30">
      <c r="A633" s="2">
        <v>43749</v>
      </c>
      <c r="B633" s="2">
        <v>43752</v>
      </c>
      <c r="C633" s="2" t="s">
        <v>5084</v>
      </c>
      <c r="D633" s="3" t="s">
        <v>1746</v>
      </c>
      <c r="E633" s="3" t="s">
        <v>4211</v>
      </c>
      <c r="F633" s="3" t="s">
        <v>4220</v>
      </c>
      <c r="G633" s="17" t="str">
        <f t="shared" si="105"/>
        <v>KG-ARI-1909-00203-04755/42652540</v>
      </c>
      <c r="H633" s="18">
        <f>IF(G633="","",VLOOKUP(G633,WMS!$E$3:$Q$1741,7,FALSE))</f>
        <v>8</v>
      </c>
      <c r="I633" s="18">
        <f>IF(G633="","",VLOOKUP(G633,WMS!$E$3:$Q$1741,8,FALSE))</f>
        <v>3.5</v>
      </c>
      <c r="J633" s="18">
        <f>IF(G633="","",VLOOKUP(G633,WMS!$E$3:$Q$1741,13,FALSE))</f>
        <v>0.039</v>
      </c>
      <c r="K633" s="25" t="b">
        <f t="shared" si="106"/>
        <v>1</v>
      </c>
      <c r="L633" s="7">
        <v>7</v>
      </c>
      <c r="M633" s="26">
        <f>IF(G633="","",VLOOKUP(G633,WMS!$E$3:$U$1741,7,0)*L633)</f>
        <v>56</v>
      </c>
      <c r="N633" s="27" t="str">
        <f>IF(G633="","",VLOOKUP(G633,WMS!$E$3:$U$1741,17,0))</f>
        <v>A12-203</v>
      </c>
      <c r="O633" s="28">
        <f t="shared" si="107"/>
        <v>24.5</v>
      </c>
      <c r="P633" s="28">
        <f t="shared" si="108"/>
        <v>0.273</v>
      </c>
      <c r="Q633" s="25" t="str">
        <f>IF(G633="","",VLOOKUP(G633,WMS!$E$3:$G$1741,2,FALSE))</f>
        <v>KAS19091904</v>
      </c>
      <c r="R633" s="25" t="str">
        <f>IF(G633="","",VLOOKUP(G633,WMS!$E$3:$G$1741,3,FALSE))</f>
        <v>KAS1909190401</v>
      </c>
      <c r="S633" s="17" t="str">
        <f>IF(R633="","",VLOOKUP(R633,CUSTOMS!$E$3:$N$1811,2,FALSE))</f>
        <v>4202920000</v>
      </c>
      <c r="T633" s="17" t="str">
        <f>IF(R633="","",VLOOKUP(R633,CUSTOMS!$E$3:$N$1811,3,FALSE))</f>
        <v>化妆包</v>
      </c>
      <c r="U633" s="18">
        <f t="shared" si="109"/>
        <v>56</v>
      </c>
      <c r="V633" s="18" t="str">
        <f>IF(R633="","",VLOOKUP(R633,CUSTOMS!$E$3:$N$1811,5,FALSE))</f>
        <v>个</v>
      </c>
      <c r="W633" s="32">
        <f>IF(R633="","",VLOOKUP(R633,CUSTOMS!$E$3:$N$1811,6,FALSE))</f>
        <v>10</v>
      </c>
      <c r="X633" s="32">
        <f t="shared" si="110"/>
        <v>560</v>
      </c>
      <c r="Y633" s="18" t="str">
        <f>IF(R633="","",VLOOKUP(R633,CUSTOMS!$E$3:$N$1811,8,FALSE))</f>
        <v>港币</v>
      </c>
      <c r="Z633" s="18" t="str">
        <f>IF(R633="","",VLOOKUP(R633,CUSTOMS!$E$3:$N$1811,9,FALSE))</f>
        <v>中国</v>
      </c>
      <c r="AA633" s="18" t="str">
        <f>IF(R633="","",VLOOKUP(R633,CUSTOMS!$E$3:$N$1811,10,FALSE))</f>
        <v>美国</v>
      </c>
      <c r="AB633" s="32">
        <f>IF(R633="","",VLOOKUP(G633,WMS!$E$3:$T$1741,15,FALSE))</f>
        <v>0.675</v>
      </c>
      <c r="AC633" s="32">
        <f t="shared" si="111"/>
        <v>37.8</v>
      </c>
      <c r="AD633" s="32" t="str">
        <f>IF(S633="","",VLOOKUP(S633,海关监管条件!$A$1:$B$3000,2,FALSE))</f>
        <v>无 </v>
      </c>
    </row>
    <row r="634" spans="1:30">
      <c r="A634" s="2">
        <v>43749</v>
      </c>
      <c r="B634" s="2">
        <v>43752</v>
      </c>
      <c r="C634" s="2" t="s">
        <v>5084</v>
      </c>
      <c r="D634" s="3" t="s">
        <v>1746</v>
      </c>
      <c r="E634" s="3" t="s">
        <v>4211</v>
      </c>
      <c r="F634" s="3" t="s">
        <v>4215</v>
      </c>
      <c r="G634" s="17" t="str">
        <f t="shared" si="105"/>
        <v>KG-ARI-1909-00203-04755/42652571</v>
      </c>
      <c r="H634" s="18">
        <f>IF(G634="","",VLOOKUP(G634,WMS!$E$3:$Q$1741,7,FALSE))</f>
        <v>8</v>
      </c>
      <c r="I634" s="18">
        <f>IF(G634="","",VLOOKUP(G634,WMS!$E$3:$Q$1741,8,FALSE))</f>
        <v>1.1</v>
      </c>
      <c r="J634" s="18">
        <f>IF(G634="","",VLOOKUP(G634,WMS!$E$3:$Q$1741,13,FALSE))</f>
        <v>0.018</v>
      </c>
      <c r="K634" s="25" t="b">
        <f t="shared" si="106"/>
        <v>1</v>
      </c>
      <c r="L634" s="7">
        <v>3</v>
      </c>
      <c r="M634" s="26">
        <f>IF(G634="","",VLOOKUP(G634,WMS!$E$3:$U$1741,7,0)*L634)</f>
        <v>24</v>
      </c>
      <c r="N634" s="27" t="str">
        <f>IF(G634="","",VLOOKUP(G634,WMS!$E$3:$U$1741,17,0))</f>
        <v>A12-203</v>
      </c>
      <c r="O634" s="28">
        <f t="shared" si="107"/>
        <v>3.3</v>
      </c>
      <c r="P634" s="28">
        <f t="shared" si="108"/>
        <v>0.054</v>
      </c>
      <c r="Q634" s="25" t="str">
        <f>IF(G634="","",VLOOKUP(G634,WMS!$E$3:$G$1741,2,FALSE))</f>
        <v>KAS19091904</v>
      </c>
      <c r="R634" s="25" t="str">
        <f>IF(G634="","",VLOOKUP(G634,WMS!$E$3:$G$1741,3,FALSE))</f>
        <v>KAS1909190401</v>
      </c>
      <c r="S634" s="17" t="str">
        <f>IF(R634="","",VLOOKUP(R634,CUSTOMS!$E$3:$N$1811,2,FALSE))</f>
        <v>4202920000</v>
      </c>
      <c r="T634" s="17" t="str">
        <f>IF(R634="","",VLOOKUP(R634,CUSTOMS!$E$3:$N$1811,3,FALSE))</f>
        <v>化妆包</v>
      </c>
      <c r="U634" s="18">
        <f t="shared" si="109"/>
        <v>24</v>
      </c>
      <c r="V634" s="18" t="str">
        <f>IF(R634="","",VLOOKUP(R634,CUSTOMS!$E$3:$N$1811,5,FALSE))</f>
        <v>个</v>
      </c>
      <c r="W634" s="32">
        <f>IF(R634="","",VLOOKUP(R634,CUSTOMS!$E$3:$N$1811,6,FALSE))</f>
        <v>10</v>
      </c>
      <c r="X634" s="32">
        <f t="shared" si="110"/>
        <v>240</v>
      </c>
      <c r="Y634" s="18" t="str">
        <f>IF(R634="","",VLOOKUP(R634,CUSTOMS!$E$3:$N$1811,8,FALSE))</f>
        <v>港币</v>
      </c>
      <c r="Z634" s="18" t="str">
        <f>IF(R634="","",VLOOKUP(R634,CUSTOMS!$E$3:$N$1811,9,FALSE))</f>
        <v>中国</v>
      </c>
      <c r="AA634" s="18" t="str">
        <f>IF(R634="","",VLOOKUP(R634,CUSTOMS!$E$3:$N$1811,10,FALSE))</f>
        <v>美国</v>
      </c>
      <c r="AB634" s="32">
        <f>IF(R634="","",VLOOKUP(G634,WMS!$E$3:$T$1741,15,FALSE))</f>
        <v>0.125</v>
      </c>
      <c r="AC634" s="32">
        <f t="shared" si="111"/>
        <v>3</v>
      </c>
      <c r="AD634" s="32" t="str">
        <f>IF(S634="","",VLOOKUP(S634,海关监管条件!$A$1:$B$3000,2,FALSE))</f>
        <v>无 </v>
      </c>
    </row>
    <row r="635" spans="1:30">
      <c r="A635" s="2">
        <v>43749</v>
      </c>
      <c r="B635" s="2">
        <v>43752</v>
      </c>
      <c r="C635" s="2" t="s">
        <v>5084</v>
      </c>
      <c r="D635" s="3" t="s">
        <v>1746</v>
      </c>
      <c r="E635" s="3" t="s">
        <v>4211</v>
      </c>
      <c r="F635" s="3" t="s">
        <v>4219</v>
      </c>
      <c r="G635" s="17" t="str">
        <f t="shared" si="105"/>
        <v>KG-ARI-1909-00203-04755/42739562</v>
      </c>
      <c r="H635" s="18">
        <f>IF(G635="","",VLOOKUP(G635,WMS!$E$3:$Q$1741,7,FALSE))</f>
        <v>16</v>
      </c>
      <c r="I635" s="18">
        <f>IF(G635="","",VLOOKUP(G635,WMS!$E$3:$Q$1741,8,FALSE))</f>
        <v>2</v>
      </c>
      <c r="J635" s="18">
        <f>IF(G635="","",VLOOKUP(G635,WMS!$E$3:$Q$1741,13,FALSE))</f>
        <v>0.045</v>
      </c>
      <c r="K635" s="25" t="b">
        <f t="shared" si="106"/>
        <v>1</v>
      </c>
      <c r="L635" s="7">
        <v>3</v>
      </c>
      <c r="M635" s="26">
        <f>IF(G635="","",VLOOKUP(G635,WMS!$E$3:$U$1741,7,0)*L635)</f>
        <v>48</v>
      </c>
      <c r="N635" s="27" t="str">
        <f>IF(G635="","",VLOOKUP(G635,WMS!$E$3:$U$1741,17,0))</f>
        <v>A12-203</v>
      </c>
      <c r="O635" s="28">
        <f t="shared" si="107"/>
        <v>6</v>
      </c>
      <c r="P635" s="28">
        <f t="shared" si="108"/>
        <v>0.135</v>
      </c>
      <c r="Q635" s="25" t="str">
        <f>IF(G635="","",VLOOKUP(G635,WMS!$E$3:$G$1741,2,FALSE))</f>
        <v>KAS19091904</v>
      </c>
      <c r="R635" s="25" t="str">
        <f>IF(G635="","",VLOOKUP(G635,WMS!$E$3:$G$1741,3,FALSE))</f>
        <v>KAS1909190401</v>
      </c>
      <c r="S635" s="17" t="str">
        <f>IF(R635="","",VLOOKUP(R635,CUSTOMS!$E$3:$N$1811,2,FALSE))</f>
        <v>4202920000</v>
      </c>
      <c r="T635" s="17" t="str">
        <f>IF(R635="","",VLOOKUP(R635,CUSTOMS!$E$3:$N$1811,3,FALSE))</f>
        <v>化妆包</v>
      </c>
      <c r="U635" s="18">
        <f t="shared" si="109"/>
        <v>48</v>
      </c>
      <c r="V635" s="18" t="str">
        <f>IF(R635="","",VLOOKUP(R635,CUSTOMS!$E$3:$N$1811,5,FALSE))</f>
        <v>个</v>
      </c>
      <c r="W635" s="32">
        <f>IF(R635="","",VLOOKUP(R635,CUSTOMS!$E$3:$N$1811,6,FALSE))</f>
        <v>10</v>
      </c>
      <c r="X635" s="32">
        <f t="shared" si="110"/>
        <v>480</v>
      </c>
      <c r="Y635" s="18" t="str">
        <f>IF(R635="","",VLOOKUP(R635,CUSTOMS!$E$3:$N$1811,8,FALSE))</f>
        <v>港币</v>
      </c>
      <c r="Z635" s="18" t="str">
        <f>IF(R635="","",VLOOKUP(R635,CUSTOMS!$E$3:$N$1811,9,FALSE))</f>
        <v>中国</v>
      </c>
      <c r="AA635" s="18" t="str">
        <f>IF(R635="","",VLOOKUP(R635,CUSTOMS!$E$3:$N$1811,10,FALSE))</f>
        <v>美国</v>
      </c>
      <c r="AB635" s="32">
        <f>IF(R635="","",VLOOKUP(G635,WMS!$E$3:$T$1741,15,FALSE))</f>
        <v>0.09375</v>
      </c>
      <c r="AC635" s="32">
        <f t="shared" si="111"/>
        <v>4.5</v>
      </c>
      <c r="AD635" s="32" t="str">
        <f>IF(S635="","",VLOOKUP(S635,海关监管条件!$A$1:$B$3000,2,FALSE))</f>
        <v>无 </v>
      </c>
    </row>
    <row r="636" spans="1:30">
      <c r="A636" s="2">
        <v>43749</v>
      </c>
      <c r="B636" s="2">
        <v>43752</v>
      </c>
      <c r="C636" s="2" t="s">
        <v>5084</v>
      </c>
      <c r="D636" s="3" t="s">
        <v>1746</v>
      </c>
      <c r="E636" s="3" t="s">
        <v>4211</v>
      </c>
      <c r="F636" s="3" t="s">
        <v>4214</v>
      </c>
      <c r="G636" s="17" t="str">
        <f t="shared" ref="G636:G654" si="112">IF(F636="","",E636&amp;"/"&amp;F636)</f>
        <v>KG-ARI-1909-00203-04755/42739623</v>
      </c>
      <c r="H636" s="18">
        <f>IF(G636="","",VLOOKUP(G636,WMS!$E$3:$Q$1741,7,FALSE))</f>
        <v>16</v>
      </c>
      <c r="I636" s="18">
        <f>IF(G636="","",VLOOKUP(G636,WMS!$E$3:$Q$1741,8,FALSE))</f>
        <v>1.4</v>
      </c>
      <c r="J636" s="18">
        <f>IF(G636="","",VLOOKUP(G636,WMS!$E$3:$Q$1741,13,FALSE))</f>
        <v>0.018</v>
      </c>
      <c r="K636" s="25" t="b">
        <f t="shared" ref="K636:K654" si="113">IF(M636="","",EXACT(H636,M636/L636))</f>
        <v>1</v>
      </c>
      <c r="L636" s="7">
        <v>3</v>
      </c>
      <c r="M636" s="26">
        <f>IF(G636="","",VLOOKUP(G636,WMS!$E$3:$U$1741,7,0)*L636)</f>
        <v>48</v>
      </c>
      <c r="N636" s="27" t="str">
        <f>IF(G636="","",VLOOKUP(G636,WMS!$E$3:$U$1741,17,0))</f>
        <v>A12-203</v>
      </c>
      <c r="O636" s="28">
        <f t="shared" ref="O636:O699" si="114">IF(L636="","",I636*L636)</f>
        <v>4.2</v>
      </c>
      <c r="P636" s="28">
        <f t="shared" ref="P636:P699" si="115">IF(L636="","",J636*L636)</f>
        <v>0.054</v>
      </c>
      <c r="Q636" s="25" t="str">
        <f>IF(G636="","",VLOOKUP(G636,WMS!$E$3:$G$1741,2,FALSE))</f>
        <v>KAS19091904</v>
      </c>
      <c r="R636" s="25" t="str">
        <f>IF(G636="","",VLOOKUP(G636,WMS!$E$3:$G$1741,3,FALSE))</f>
        <v>KAS1909190401</v>
      </c>
      <c r="S636" s="17" t="str">
        <f>IF(R636="","",VLOOKUP(R636,CUSTOMS!$E$3:$N$1811,2,FALSE))</f>
        <v>4202920000</v>
      </c>
      <c r="T636" s="17" t="str">
        <f>IF(R636="","",VLOOKUP(R636,CUSTOMS!$E$3:$N$1811,3,FALSE))</f>
        <v>化妆包</v>
      </c>
      <c r="U636" s="18">
        <f t="shared" ref="U636:U699" si="116">IF(V636="","",IF(V636="千克",M636*AB636,M636))</f>
        <v>48</v>
      </c>
      <c r="V636" s="18" t="str">
        <f>IF(R636="","",VLOOKUP(R636,CUSTOMS!$E$3:$N$1811,5,FALSE))</f>
        <v>个</v>
      </c>
      <c r="W636" s="32">
        <f>IF(R636="","",VLOOKUP(R636,CUSTOMS!$E$3:$N$1811,6,FALSE))</f>
        <v>10</v>
      </c>
      <c r="X636" s="32">
        <f t="shared" ref="X636:X699" si="117">IF(W636="","",U636*W636)</f>
        <v>480</v>
      </c>
      <c r="Y636" s="18" t="str">
        <f>IF(R636="","",VLOOKUP(R636,CUSTOMS!$E$3:$N$1811,8,FALSE))</f>
        <v>港币</v>
      </c>
      <c r="Z636" s="18" t="str">
        <f>IF(R636="","",VLOOKUP(R636,CUSTOMS!$E$3:$N$1811,9,FALSE))</f>
        <v>中国</v>
      </c>
      <c r="AA636" s="18" t="str">
        <f>IF(R636="","",VLOOKUP(R636,CUSTOMS!$E$3:$N$1811,10,FALSE))</f>
        <v>美国</v>
      </c>
      <c r="AB636" s="32">
        <f>IF(R636="","",VLOOKUP(G636,WMS!$E$3:$T$1741,15,FALSE))</f>
        <v>0.0625</v>
      </c>
      <c r="AC636" s="32">
        <f t="shared" ref="AC636:AC699" si="118">IF(AB636="","",M636*AB636)</f>
        <v>3</v>
      </c>
      <c r="AD636" s="32" t="str">
        <f>IF(S636="","",VLOOKUP(S636,海关监管条件!$A$1:$B$3000,2,FALSE))</f>
        <v>无 </v>
      </c>
    </row>
    <row r="637" spans="1:30">
      <c r="A637" s="2">
        <v>43749</v>
      </c>
      <c r="B637" s="2">
        <v>43752</v>
      </c>
      <c r="C637" s="2" t="s">
        <v>5084</v>
      </c>
      <c r="D637" s="19" t="s">
        <v>1640</v>
      </c>
      <c r="E637" s="19" t="s">
        <v>4152</v>
      </c>
      <c r="F637" s="19" t="s">
        <v>4162</v>
      </c>
      <c r="G637" s="17" t="str">
        <f t="shared" si="112"/>
        <v>KG-ARI-1909-00203-04759/42049173</v>
      </c>
      <c r="H637" s="18">
        <f>IF(G637="","",VLOOKUP(G637,WMS!$E$3:$Q$1741,7,FALSE))</f>
        <v>6</v>
      </c>
      <c r="I637" s="18">
        <f>IF(G637="","",VLOOKUP(G637,WMS!$E$3:$Q$1741,8,FALSE))</f>
        <v>1.8</v>
      </c>
      <c r="J637" s="18">
        <f>IF(G637="","",VLOOKUP(G637,WMS!$E$3:$Q$1741,13,FALSE))</f>
        <v>0.017</v>
      </c>
      <c r="K637" s="25" t="b">
        <f t="shared" si="113"/>
        <v>1</v>
      </c>
      <c r="L637" s="7">
        <v>6</v>
      </c>
      <c r="M637" s="26">
        <f>IF(G637="","",VLOOKUP(G637,WMS!$E$3:$U$1741,7,0)*L637)</f>
        <v>36</v>
      </c>
      <c r="N637" s="27" t="str">
        <f>IF(G637="","",VLOOKUP(G637,WMS!$E$3:$U$1741,17,0))</f>
        <v>A38-201</v>
      </c>
      <c r="O637" s="28">
        <f t="shared" si="114"/>
        <v>10.8</v>
      </c>
      <c r="P637" s="28">
        <f t="shared" si="115"/>
        <v>0.102</v>
      </c>
      <c r="Q637" s="25" t="str">
        <f>IF(G637="","",VLOOKUP(G637,WMS!$E$3:$G$1741,2,FALSE))</f>
        <v>KAS19091701</v>
      </c>
      <c r="R637" s="25" t="str">
        <f>IF(G637="","",VLOOKUP(G637,WMS!$E$3:$G$1741,3,FALSE))</f>
        <v>KAS1909170103</v>
      </c>
      <c r="S637" s="17" t="str">
        <f>IF(R637="","",VLOOKUP(R637,CUSTOMS!$E$3:$N$1811,2,FALSE))</f>
        <v>7323990000</v>
      </c>
      <c r="T637" s="17" t="str">
        <f>IF(R637="","",VLOOKUP(R637,CUSTOMS!$E$3:$N$1811,3,FALSE))</f>
        <v>铁制厨房架</v>
      </c>
      <c r="U637" s="18">
        <f t="shared" si="116"/>
        <v>36</v>
      </c>
      <c r="V637" s="18" t="str">
        <f>IF(R637="","",VLOOKUP(R637,CUSTOMS!$E$3:$N$1811,5,FALSE))</f>
        <v>只</v>
      </c>
      <c r="W637" s="32">
        <f>IF(R637="","",VLOOKUP(R637,CUSTOMS!$E$3:$N$1811,6,FALSE))</f>
        <v>0.992726730310262</v>
      </c>
      <c r="X637" s="32">
        <f t="shared" si="117"/>
        <v>35.7381622911694</v>
      </c>
      <c r="Y637" s="18" t="str">
        <f>IF(R637="","",VLOOKUP(R637,CUSTOMS!$E$3:$N$1811,8,FALSE))</f>
        <v>美元</v>
      </c>
      <c r="Z637" s="18" t="str">
        <f>IF(R637="","",VLOOKUP(R637,CUSTOMS!$E$3:$N$1811,9,FALSE))</f>
        <v>中国</v>
      </c>
      <c r="AA637" s="18" t="str">
        <f>IF(R637="","",VLOOKUP(R637,CUSTOMS!$E$3:$N$1811,10,FALSE))</f>
        <v>美国</v>
      </c>
      <c r="AB637" s="32">
        <f>IF(R637="","",VLOOKUP(G637,WMS!$E$3:$T$1741,15,FALSE))</f>
        <v>0.268333333333333</v>
      </c>
      <c r="AC637" s="32">
        <f t="shared" si="118"/>
        <v>9.65999999999999</v>
      </c>
      <c r="AD637" s="32" t="str">
        <f>IF(S637="","",VLOOKUP(S637,海关监管条件!$A$1:$B$3000,2,FALSE))</f>
        <v>A</v>
      </c>
    </row>
    <row r="638" spans="1:30">
      <c r="A638" s="2">
        <v>43749</v>
      </c>
      <c r="B638" s="2">
        <v>43752</v>
      </c>
      <c r="C638" s="2" t="s">
        <v>5084</v>
      </c>
      <c r="D638" s="19" t="s">
        <v>1640</v>
      </c>
      <c r="E638" s="19" t="s">
        <v>4152</v>
      </c>
      <c r="F638" s="19" t="s">
        <v>4168</v>
      </c>
      <c r="G638" s="17" t="str">
        <f t="shared" si="112"/>
        <v>KG-ARI-1909-00203-04759/42348177</v>
      </c>
      <c r="H638" s="18">
        <f>IF(G638="","",VLOOKUP(G638,WMS!$E$3:$Q$1741,7,FALSE))</f>
        <v>6</v>
      </c>
      <c r="I638" s="18">
        <f>IF(G638="","",VLOOKUP(G638,WMS!$E$3:$Q$1741,8,FALSE))</f>
        <v>4.6</v>
      </c>
      <c r="J638" s="18">
        <f>IF(G638="","",VLOOKUP(G638,WMS!$E$3:$Q$1741,13,FALSE))</f>
        <v>0.042</v>
      </c>
      <c r="K638" s="25" t="b">
        <f t="shared" si="113"/>
        <v>1</v>
      </c>
      <c r="L638" s="7">
        <v>10</v>
      </c>
      <c r="M638" s="26">
        <f>IF(G638="","",VLOOKUP(G638,WMS!$E$3:$U$1741,7,0)*L638)</f>
        <v>60</v>
      </c>
      <c r="N638" s="27" t="str">
        <f>IF(G638="","",VLOOKUP(G638,WMS!$E$3:$U$1741,17,0))</f>
        <v>A38-303</v>
      </c>
      <c r="O638" s="28">
        <f t="shared" si="114"/>
        <v>46</v>
      </c>
      <c r="P638" s="28">
        <f t="shared" si="115"/>
        <v>0.42</v>
      </c>
      <c r="Q638" s="25" t="str">
        <f>IF(G638="","",VLOOKUP(G638,WMS!$E$3:$G$1741,2,FALSE))</f>
        <v>KAS19091701</v>
      </c>
      <c r="R638" s="25" t="str">
        <f>IF(G638="","",VLOOKUP(G638,WMS!$E$3:$G$1741,3,FALSE))</f>
        <v>KAS1909170103</v>
      </c>
      <c r="S638" s="17" t="str">
        <f>IF(R638="","",VLOOKUP(R638,CUSTOMS!$E$3:$N$1811,2,FALSE))</f>
        <v>7323990000</v>
      </c>
      <c r="T638" s="17" t="str">
        <f>IF(R638="","",VLOOKUP(R638,CUSTOMS!$E$3:$N$1811,3,FALSE))</f>
        <v>铁制厨房架</v>
      </c>
      <c r="U638" s="18">
        <f t="shared" si="116"/>
        <v>60</v>
      </c>
      <c r="V638" s="18" t="str">
        <f>IF(R638="","",VLOOKUP(R638,CUSTOMS!$E$3:$N$1811,5,FALSE))</f>
        <v>只</v>
      </c>
      <c r="W638" s="32">
        <f>IF(R638="","",VLOOKUP(R638,CUSTOMS!$E$3:$N$1811,6,FALSE))</f>
        <v>0.992726730310262</v>
      </c>
      <c r="X638" s="32">
        <f t="shared" si="117"/>
        <v>59.5636038186157</v>
      </c>
      <c r="Y638" s="18" t="str">
        <f>IF(R638="","",VLOOKUP(R638,CUSTOMS!$E$3:$N$1811,8,FALSE))</f>
        <v>美元</v>
      </c>
      <c r="Z638" s="18" t="str">
        <f>IF(R638="","",VLOOKUP(R638,CUSTOMS!$E$3:$N$1811,9,FALSE))</f>
        <v>中国</v>
      </c>
      <c r="AA638" s="18" t="str">
        <f>IF(R638="","",VLOOKUP(R638,CUSTOMS!$E$3:$N$1811,10,FALSE))</f>
        <v>美国</v>
      </c>
      <c r="AB638" s="32">
        <f>IF(R638="","",VLOOKUP(G638,WMS!$E$3:$T$1741,15,FALSE))</f>
        <v>0.71</v>
      </c>
      <c r="AC638" s="32">
        <f t="shared" si="118"/>
        <v>42.6</v>
      </c>
      <c r="AD638" s="32" t="str">
        <f>IF(S638="","",VLOOKUP(S638,海关监管条件!$A$1:$B$3000,2,FALSE))</f>
        <v>A</v>
      </c>
    </row>
    <row r="639" spans="1:30">
      <c r="A639" s="2">
        <v>43749</v>
      </c>
      <c r="B639" s="2">
        <v>43752</v>
      </c>
      <c r="C639" s="2" t="s">
        <v>5084</v>
      </c>
      <c r="D639" s="19" t="s">
        <v>1640</v>
      </c>
      <c r="E639" s="19" t="s">
        <v>4152</v>
      </c>
      <c r="F639" s="19" t="s">
        <v>4170</v>
      </c>
      <c r="G639" s="17" t="str">
        <f t="shared" si="112"/>
        <v>KG-ARI-1909-00203-04759/42348542</v>
      </c>
      <c r="H639" s="18">
        <f>IF(G639="","",VLOOKUP(G639,WMS!$E$3:$Q$1741,7,FALSE))</f>
        <v>6</v>
      </c>
      <c r="I639" s="18">
        <f>IF(G639="","",VLOOKUP(G639,WMS!$E$3:$Q$1741,8,FALSE))</f>
        <v>3.9</v>
      </c>
      <c r="J639" s="18">
        <f>IF(G639="","",VLOOKUP(G639,WMS!$E$3:$Q$1741,13,FALSE))</f>
        <v>0.034</v>
      </c>
      <c r="K639" s="25" t="b">
        <f t="shared" si="113"/>
        <v>1</v>
      </c>
      <c r="L639" s="7">
        <v>3</v>
      </c>
      <c r="M639" s="26">
        <f>IF(G639="","",VLOOKUP(G639,WMS!$E$3:$U$1741,7,0)*L639)</f>
        <v>18</v>
      </c>
      <c r="N639" s="27" t="str">
        <f>IF(G639="","",VLOOKUP(G639,WMS!$E$3:$U$1741,17,0))</f>
        <v>A38-103</v>
      </c>
      <c r="O639" s="28">
        <f t="shared" si="114"/>
        <v>11.7</v>
      </c>
      <c r="P639" s="28">
        <f t="shared" si="115"/>
        <v>0.102</v>
      </c>
      <c r="Q639" s="25" t="str">
        <f>IF(G639="","",VLOOKUP(G639,WMS!$E$3:$G$1741,2,FALSE))</f>
        <v>KAS19091701</v>
      </c>
      <c r="R639" s="25" t="str">
        <f>IF(G639="","",VLOOKUP(G639,WMS!$E$3:$G$1741,3,FALSE))</f>
        <v>KAS1909170103</v>
      </c>
      <c r="S639" s="17" t="str">
        <f>IF(R639="","",VLOOKUP(R639,CUSTOMS!$E$3:$N$1811,2,FALSE))</f>
        <v>7323990000</v>
      </c>
      <c r="T639" s="17" t="str">
        <f>IF(R639="","",VLOOKUP(R639,CUSTOMS!$E$3:$N$1811,3,FALSE))</f>
        <v>铁制厨房架</v>
      </c>
      <c r="U639" s="18">
        <f t="shared" si="116"/>
        <v>18</v>
      </c>
      <c r="V639" s="18" t="str">
        <f>IF(R639="","",VLOOKUP(R639,CUSTOMS!$E$3:$N$1811,5,FALSE))</f>
        <v>只</v>
      </c>
      <c r="W639" s="32">
        <f>IF(R639="","",VLOOKUP(R639,CUSTOMS!$E$3:$N$1811,6,FALSE))</f>
        <v>0.992726730310262</v>
      </c>
      <c r="X639" s="32">
        <f t="shared" si="117"/>
        <v>17.8690811455847</v>
      </c>
      <c r="Y639" s="18" t="str">
        <f>IF(R639="","",VLOOKUP(R639,CUSTOMS!$E$3:$N$1811,8,FALSE))</f>
        <v>美元</v>
      </c>
      <c r="Z639" s="18" t="str">
        <f>IF(R639="","",VLOOKUP(R639,CUSTOMS!$E$3:$N$1811,9,FALSE))</f>
        <v>中国</v>
      </c>
      <c r="AA639" s="18" t="str">
        <f>IF(R639="","",VLOOKUP(R639,CUSTOMS!$E$3:$N$1811,10,FALSE))</f>
        <v>美国</v>
      </c>
      <c r="AB639" s="32">
        <f>IF(R639="","",VLOOKUP(G639,WMS!$E$3:$T$1741,15,FALSE))</f>
        <v>0.61</v>
      </c>
      <c r="AC639" s="32">
        <f t="shared" si="118"/>
        <v>10.98</v>
      </c>
      <c r="AD639" s="32" t="str">
        <f>IF(S639="","",VLOOKUP(S639,海关监管条件!$A$1:$B$3000,2,FALSE))</f>
        <v>A</v>
      </c>
    </row>
    <row r="640" spans="1:30">
      <c r="A640" s="2">
        <v>43749</v>
      </c>
      <c r="B640" s="2">
        <v>43752</v>
      </c>
      <c r="C640" s="2" t="s">
        <v>5084</v>
      </c>
      <c r="D640" s="19" t="s">
        <v>1640</v>
      </c>
      <c r="E640" s="19" t="s">
        <v>4152</v>
      </c>
      <c r="F640" s="19" t="s">
        <v>4186</v>
      </c>
      <c r="G640" s="17" t="str">
        <f t="shared" si="112"/>
        <v>KG-ARI-1909-00203-04759/42368649</v>
      </c>
      <c r="H640" s="18">
        <f>IF(G640="","",VLOOKUP(G640,WMS!$E$3:$Q$1741,7,FALSE))</f>
        <v>6</v>
      </c>
      <c r="I640" s="18">
        <f>IF(G640="","",VLOOKUP(G640,WMS!$E$3:$Q$1741,8,FALSE))</f>
        <v>4.6</v>
      </c>
      <c r="J640" s="18">
        <f>IF(G640="","",VLOOKUP(G640,WMS!$E$3:$Q$1741,13,FALSE))</f>
        <v>0.079</v>
      </c>
      <c r="K640" s="25" t="b">
        <f t="shared" si="113"/>
        <v>1</v>
      </c>
      <c r="L640" s="7">
        <v>21</v>
      </c>
      <c r="M640" s="26">
        <f>IF(G640="","",VLOOKUP(G640,WMS!$E$3:$U$1741,7,0)*L640)</f>
        <v>126</v>
      </c>
      <c r="N640" s="27" t="str">
        <f>IF(G640="","",VLOOKUP(G640,WMS!$E$3:$U$1741,17,0))</f>
        <v>A403</v>
      </c>
      <c r="O640" s="28">
        <f t="shared" si="114"/>
        <v>96.6</v>
      </c>
      <c r="P640" s="28">
        <f t="shared" si="115"/>
        <v>1.659</v>
      </c>
      <c r="Q640" s="25" t="str">
        <f>IF(G640="","",VLOOKUP(G640,WMS!$E$3:$G$1741,2,FALSE))</f>
        <v>KAS19091701</v>
      </c>
      <c r="R640" s="25" t="str">
        <f>IF(G640="","",VLOOKUP(G640,WMS!$E$3:$G$1741,3,FALSE))</f>
        <v>KAS1909170113</v>
      </c>
      <c r="S640" s="17" t="str">
        <f>IF(R640="","",VLOOKUP(R640,CUSTOMS!$E$3:$N$1811,2,FALSE))</f>
        <v>7323990000</v>
      </c>
      <c r="T640" s="17" t="str">
        <f>IF(R640="","",VLOOKUP(R640,CUSTOMS!$E$3:$N$1811,3,FALSE))</f>
        <v>铁制托盘</v>
      </c>
      <c r="U640" s="18">
        <f t="shared" si="116"/>
        <v>126</v>
      </c>
      <c r="V640" s="18" t="str">
        <f>IF(R640="","",VLOOKUP(R640,CUSTOMS!$E$3:$N$1811,5,FALSE))</f>
        <v>只</v>
      </c>
      <c r="W640" s="32">
        <f>IF(R640="","",VLOOKUP(R640,CUSTOMS!$E$3:$N$1811,6,FALSE))</f>
        <v>1.5315</v>
      </c>
      <c r="X640" s="32">
        <f t="shared" si="117"/>
        <v>192.969</v>
      </c>
      <c r="Y640" s="18" t="str">
        <f>IF(R640="","",VLOOKUP(R640,CUSTOMS!$E$3:$N$1811,8,FALSE))</f>
        <v>美元</v>
      </c>
      <c r="Z640" s="18" t="str">
        <f>IF(R640="","",VLOOKUP(R640,CUSTOMS!$E$3:$N$1811,9,FALSE))</f>
        <v>中国</v>
      </c>
      <c r="AA640" s="18" t="str">
        <f>IF(R640="","",VLOOKUP(R640,CUSTOMS!$E$3:$N$1811,10,FALSE))</f>
        <v>美国</v>
      </c>
      <c r="AB640" s="32">
        <f>IF(R640="","",VLOOKUP(G640,WMS!$E$3:$T$1741,15,FALSE))</f>
        <v>0.633333333333333</v>
      </c>
      <c r="AC640" s="32">
        <f t="shared" si="118"/>
        <v>79.8</v>
      </c>
      <c r="AD640" s="32" t="str">
        <f>IF(S640="","",VLOOKUP(S640,海关监管条件!$A$1:$B$3000,2,FALSE))</f>
        <v>A</v>
      </c>
    </row>
    <row r="641" spans="1:30">
      <c r="A641" s="2">
        <v>43749</v>
      </c>
      <c r="B641" s="2">
        <v>43752</v>
      </c>
      <c r="C641" s="2" t="s">
        <v>5084</v>
      </c>
      <c r="D641" s="19" t="s">
        <v>1640</v>
      </c>
      <c r="E641" s="19" t="s">
        <v>4152</v>
      </c>
      <c r="F641" s="19" t="s">
        <v>4155</v>
      </c>
      <c r="G641" s="17" t="str">
        <f t="shared" si="112"/>
        <v>KG-ARI-1909-00203-04759/42579922</v>
      </c>
      <c r="H641" s="18">
        <f>IF(G641="","",VLOOKUP(G641,WMS!$E$3:$Q$1741,7,FALSE))</f>
        <v>2</v>
      </c>
      <c r="I641" s="18">
        <f>IF(G641="","",VLOOKUP(G641,WMS!$E$3:$Q$1741,8,FALSE))</f>
        <v>5.35</v>
      </c>
      <c r="J641" s="18">
        <f>IF(G641="","",VLOOKUP(G641,WMS!$E$3:$Q$1741,13,FALSE))</f>
        <v>0.021</v>
      </c>
      <c r="K641" s="25" t="b">
        <f t="shared" si="113"/>
        <v>1</v>
      </c>
      <c r="L641" s="7">
        <v>10</v>
      </c>
      <c r="M641" s="26">
        <f>IF(G641="","",VLOOKUP(G641,WMS!$E$3:$U$1741,7,0)*L641)</f>
        <v>20</v>
      </c>
      <c r="N641" s="27" t="str">
        <f>IF(G641="","",VLOOKUP(G641,WMS!$E$3:$U$1741,17,0))</f>
        <v>A38-103</v>
      </c>
      <c r="O641" s="28">
        <f t="shared" si="114"/>
        <v>53.5</v>
      </c>
      <c r="P641" s="28">
        <f t="shared" si="115"/>
        <v>0.21</v>
      </c>
      <c r="Q641" s="25" t="str">
        <f>IF(G641="","",VLOOKUP(G641,WMS!$E$3:$G$1741,2,FALSE))</f>
        <v>KAS19091701</v>
      </c>
      <c r="R641" s="25" t="str">
        <f>IF(G641="","",VLOOKUP(G641,WMS!$E$3:$G$1741,3,FALSE))</f>
        <v>KAS1909170101</v>
      </c>
      <c r="S641" s="17" t="str">
        <f>IF(R641="","",VLOOKUP(R641,CUSTOMS!$E$3:$N$1811,2,FALSE))</f>
        <v>9403200000</v>
      </c>
      <c r="T641" s="17" t="str">
        <f>IF(R641="","",VLOOKUP(R641,CUSTOMS!$E$3:$N$1811,3,FALSE))</f>
        <v>落地储物架</v>
      </c>
      <c r="U641" s="18">
        <f t="shared" si="116"/>
        <v>20</v>
      </c>
      <c r="V641" s="18" t="str">
        <f>IF(R641="","",VLOOKUP(R641,CUSTOMS!$E$3:$N$1811,5,FALSE))</f>
        <v>件</v>
      </c>
      <c r="W641" s="32">
        <f>IF(R641="","",VLOOKUP(R641,CUSTOMS!$E$3:$N$1811,6,FALSE))</f>
        <v>3.95433139534884</v>
      </c>
      <c r="X641" s="32">
        <f t="shared" si="117"/>
        <v>79.0866279069768</v>
      </c>
      <c r="Y641" s="18" t="str">
        <f>IF(R641="","",VLOOKUP(R641,CUSTOMS!$E$3:$N$1811,8,FALSE))</f>
        <v>美元</v>
      </c>
      <c r="Z641" s="18" t="str">
        <f>IF(R641="","",VLOOKUP(R641,CUSTOMS!$E$3:$N$1811,9,FALSE))</f>
        <v>中国</v>
      </c>
      <c r="AA641" s="18" t="str">
        <f>IF(R641="","",VLOOKUP(R641,CUSTOMS!$E$3:$N$1811,10,FALSE))</f>
        <v>美国</v>
      </c>
      <c r="AB641" s="32">
        <f>IF(R641="","",VLOOKUP(G641,WMS!$E$3:$T$1741,15,FALSE))</f>
        <v>2.15</v>
      </c>
      <c r="AC641" s="32">
        <f t="shared" si="118"/>
        <v>43</v>
      </c>
      <c r="AD641" s="32" t="str">
        <f>IF(S641="","",VLOOKUP(S641,海关监管条件!$A$1:$B$3000,2,FALSE))</f>
        <v>无 </v>
      </c>
    </row>
    <row r="642" spans="1:30">
      <c r="A642" s="2">
        <v>43749</v>
      </c>
      <c r="B642" s="2">
        <v>43752</v>
      </c>
      <c r="C642" s="2" t="s">
        <v>5084</v>
      </c>
      <c r="D642" s="19" t="s">
        <v>1640</v>
      </c>
      <c r="E642" s="19" t="s">
        <v>4152</v>
      </c>
      <c r="F642" s="19" t="s">
        <v>4177</v>
      </c>
      <c r="G642" s="17" t="str">
        <f t="shared" si="112"/>
        <v>KG-ARI-1909-00203-04759/42688433</v>
      </c>
      <c r="H642" s="18">
        <f>IF(G642="","",VLOOKUP(G642,WMS!$E$3:$Q$1741,7,FALSE))</f>
        <v>6</v>
      </c>
      <c r="I642" s="18">
        <f>IF(G642="","",VLOOKUP(G642,WMS!$E$3:$Q$1741,8,FALSE))</f>
        <v>2.3</v>
      </c>
      <c r="J642" s="18">
        <f>IF(G642="","",VLOOKUP(G642,WMS!$E$3:$Q$1741,13,FALSE))</f>
        <v>0.012</v>
      </c>
      <c r="K642" s="25" t="b">
        <f t="shared" si="113"/>
        <v>1</v>
      </c>
      <c r="L642" s="7">
        <v>12</v>
      </c>
      <c r="M642" s="26">
        <f>IF(G642="","",VLOOKUP(G642,WMS!$E$3:$U$1741,7,0)*L642)</f>
        <v>72</v>
      </c>
      <c r="N642" s="27" t="str">
        <f>IF(G642="","",VLOOKUP(G642,WMS!$E$3:$U$1741,17,0))</f>
        <v>A38-203</v>
      </c>
      <c r="O642" s="28">
        <f t="shared" si="114"/>
        <v>27.6</v>
      </c>
      <c r="P642" s="28">
        <f t="shared" si="115"/>
        <v>0.144</v>
      </c>
      <c r="Q642" s="25" t="str">
        <f>IF(G642="","",VLOOKUP(G642,WMS!$E$3:$G$1741,2,FALSE))</f>
        <v>KAS19091701</v>
      </c>
      <c r="R642" s="25" t="str">
        <f>IF(G642="","",VLOOKUP(G642,WMS!$E$3:$G$1741,3,FALSE))</f>
        <v>KAS1909170109</v>
      </c>
      <c r="S642" s="17" t="str">
        <f>IF(R642="","",VLOOKUP(R642,CUSTOMS!$E$3:$N$1811,2,FALSE))</f>
        <v>7323990000</v>
      </c>
      <c r="T642" s="17" t="str">
        <f>IF(R642="","",VLOOKUP(R642,CUSTOMS!$E$3:$N$1811,3,FALSE))</f>
        <v>铁制餐巾架</v>
      </c>
      <c r="U642" s="18">
        <f t="shared" si="116"/>
        <v>72</v>
      </c>
      <c r="V642" s="18" t="str">
        <f>IF(R642="","",VLOOKUP(R642,CUSTOMS!$E$3:$N$1811,5,FALSE))</f>
        <v>只</v>
      </c>
      <c r="W642" s="32">
        <f>IF(R642="","",VLOOKUP(R642,CUSTOMS!$E$3:$N$1811,6,FALSE))</f>
        <v>1.17905555555556</v>
      </c>
      <c r="X642" s="32">
        <f t="shared" si="117"/>
        <v>84.8920000000003</v>
      </c>
      <c r="Y642" s="18" t="str">
        <f>IF(R642="","",VLOOKUP(R642,CUSTOMS!$E$3:$N$1811,8,FALSE))</f>
        <v>美元</v>
      </c>
      <c r="Z642" s="18" t="str">
        <f>IF(R642="","",VLOOKUP(R642,CUSTOMS!$E$3:$N$1811,9,FALSE))</f>
        <v>中国</v>
      </c>
      <c r="AA642" s="18" t="str">
        <f>IF(R642="","",VLOOKUP(R642,CUSTOMS!$E$3:$N$1811,10,FALSE))</f>
        <v>美国</v>
      </c>
      <c r="AB642" s="32">
        <f>IF(R642="","",VLOOKUP(G642,WMS!$E$3:$T$1741,15,FALSE))</f>
        <v>0.4</v>
      </c>
      <c r="AC642" s="32">
        <f t="shared" si="118"/>
        <v>28.8</v>
      </c>
      <c r="AD642" s="32" t="str">
        <f>IF(S642="","",VLOOKUP(S642,海关监管条件!$A$1:$B$3000,2,FALSE))</f>
        <v>A</v>
      </c>
    </row>
    <row r="643" spans="1:30">
      <c r="A643" s="2">
        <v>43749</v>
      </c>
      <c r="B643" s="2">
        <v>43752</v>
      </c>
      <c r="C643" s="2" t="s">
        <v>5084</v>
      </c>
      <c r="D643" s="19" t="s">
        <v>1640</v>
      </c>
      <c r="E643" s="19" t="s">
        <v>4152</v>
      </c>
      <c r="F643" s="19" t="s">
        <v>3933</v>
      </c>
      <c r="G643" s="17" t="str">
        <f t="shared" si="112"/>
        <v>KG-ARI-1909-00203-04759/42688440</v>
      </c>
      <c r="H643" s="18">
        <f>IF(G643="","",VLOOKUP(G643,WMS!$E$3:$Q$1741,7,FALSE))</f>
        <v>12</v>
      </c>
      <c r="I643" s="18">
        <f>IF(G643="","",VLOOKUP(G643,WMS!$E$3:$Q$1741,8,FALSE))</f>
        <v>6</v>
      </c>
      <c r="J643" s="18">
        <f>IF(G643="","",VLOOKUP(G643,WMS!$E$3:$Q$1741,13,FALSE))</f>
        <v>0.015</v>
      </c>
      <c r="K643" s="25" t="b">
        <f t="shared" si="113"/>
        <v>1</v>
      </c>
      <c r="L643" s="7">
        <v>6</v>
      </c>
      <c r="M643" s="26">
        <f>IF(G643="","",VLOOKUP(G643,WMS!$E$3:$U$1741,7,0)*L643)</f>
        <v>72</v>
      </c>
      <c r="N643" s="27" t="str">
        <f>IF(G643="","",VLOOKUP(G643,WMS!$E$3:$U$1741,17,0))</f>
        <v>A38-301</v>
      </c>
      <c r="O643" s="28">
        <f t="shared" si="114"/>
        <v>36</v>
      </c>
      <c r="P643" s="28">
        <f t="shared" si="115"/>
        <v>0.09</v>
      </c>
      <c r="Q643" s="25" t="str">
        <f>IF(G643="","",VLOOKUP(G643,WMS!$E$3:$G$1741,2,FALSE))</f>
        <v>KAS19091701</v>
      </c>
      <c r="R643" s="25" t="str">
        <f>IF(G643="","",VLOOKUP(G643,WMS!$E$3:$G$1741,3,FALSE))</f>
        <v>KAS1909170105</v>
      </c>
      <c r="S643" s="17" t="str">
        <f>IF(R643="","",VLOOKUP(R643,CUSTOMS!$E$3:$N$1811,2,FALSE))</f>
        <v>7323990000</v>
      </c>
      <c r="T643" s="17" t="str">
        <f>IF(R643="","",VLOOKUP(R643,CUSTOMS!$E$3:$N$1811,3,FALSE))</f>
        <v>铁制果篮</v>
      </c>
      <c r="U643" s="18">
        <f t="shared" si="116"/>
        <v>72</v>
      </c>
      <c r="V643" s="18" t="str">
        <f>IF(R643="","",VLOOKUP(R643,CUSTOMS!$E$3:$N$1811,5,FALSE))</f>
        <v>只</v>
      </c>
      <c r="W643" s="32">
        <f>IF(R643="","",VLOOKUP(R643,CUSTOMS!$E$3:$N$1811,6,FALSE))</f>
        <v>1.21666666666667</v>
      </c>
      <c r="X643" s="32">
        <f t="shared" si="117"/>
        <v>87.6000000000002</v>
      </c>
      <c r="Y643" s="18" t="str">
        <f>IF(R643="","",VLOOKUP(R643,CUSTOMS!$E$3:$N$1811,8,FALSE))</f>
        <v>美元</v>
      </c>
      <c r="Z643" s="18" t="str">
        <f>IF(R643="","",VLOOKUP(R643,CUSTOMS!$E$3:$N$1811,9,FALSE))</f>
        <v>中国</v>
      </c>
      <c r="AA643" s="18" t="str">
        <f>IF(R643="","",VLOOKUP(R643,CUSTOMS!$E$3:$N$1811,10,FALSE))</f>
        <v>美国</v>
      </c>
      <c r="AB643" s="32">
        <f>IF(R643="","",VLOOKUP(G643,WMS!$E$3:$T$1741,15,FALSE))</f>
        <v>0.425</v>
      </c>
      <c r="AC643" s="32">
        <f t="shared" si="118"/>
        <v>30.6</v>
      </c>
      <c r="AD643" s="32" t="str">
        <f>IF(S643="","",VLOOKUP(S643,海关监管条件!$A$1:$B$3000,2,FALSE))</f>
        <v>A</v>
      </c>
    </row>
    <row r="644" spans="1:30">
      <c r="A644" s="2">
        <v>43749</v>
      </c>
      <c r="B644" s="2">
        <v>43752</v>
      </c>
      <c r="C644" s="2" t="s">
        <v>5084</v>
      </c>
      <c r="D644" s="35" t="s">
        <v>1659</v>
      </c>
      <c r="E644" s="35" t="s">
        <v>4152</v>
      </c>
      <c r="F644" s="35" t="s">
        <v>4187</v>
      </c>
      <c r="G644" s="17" t="str">
        <f t="shared" si="112"/>
        <v>KG-ARI-1909-00203-04759/42765936A</v>
      </c>
      <c r="H644" s="18">
        <f>IF(G644="","",VLOOKUP(G644,WMS!$E$3:$Q$1741,7,FALSE))</f>
        <v>4</v>
      </c>
      <c r="I644" s="18">
        <f>IF(G644="","",VLOOKUP(G644,WMS!$E$3:$Q$1741,8,FALSE))</f>
        <v>8.4</v>
      </c>
      <c r="J644" s="18">
        <f>IF(G644="","",VLOOKUP(G644,WMS!$E$3:$Q$1741,13,FALSE))</f>
        <v>0.098</v>
      </c>
      <c r="K644" s="25" t="b">
        <f t="shared" si="113"/>
        <v>1</v>
      </c>
      <c r="L644" s="7">
        <v>8</v>
      </c>
      <c r="M644" s="26">
        <f>IF(G644="","",VLOOKUP(G644,WMS!$E$3:$U$1741,7,0)*L644)</f>
        <v>32</v>
      </c>
      <c r="N644" s="27" t="str">
        <f>IF(G644="","",VLOOKUP(G644,WMS!$E$3:$U$1741,17,0))</f>
        <v>A45-101</v>
      </c>
      <c r="O644" s="28">
        <f t="shared" si="114"/>
        <v>67.2</v>
      </c>
      <c r="P644" s="28">
        <f t="shared" si="115"/>
        <v>0.784</v>
      </c>
      <c r="Q644" s="25" t="str">
        <f>IF(G644="","",VLOOKUP(G644,WMS!$E$3:$G$1741,2,FALSE))</f>
        <v>KAS19091702</v>
      </c>
      <c r="R644" s="25" t="str">
        <f>IF(G644="","",VLOOKUP(G644,WMS!$E$3:$G$1741,3,FALSE))</f>
        <v>KAS1909170202</v>
      </c>
      <c r="S644" s="17" t="str">
        <f>IF(R644="","",VLOOKUP(R644,CUSTOMS!$E$3:$N$1811,2,FALSE))</f>
        <v>7323990000</v>
      </c>
      <c r="T644" s="17" t="str">
        <f>IF(R644="","",VLOOKUP(R644,CUSTOMS!$E$3:$N$1811,3,FALSE))</f>
        <v>铁制厨房架</v>
      </c>
      <c r="U644" s="18">
        <f t="shared" si="116"/>
        <v>32</v>
      </c>
      <c r="V644" s="18" t="str">
        <f>IF(R644="","",VLOOKUP(R644,CUSTOMS!$E$3:$N$1811,5,FALSE))</f>
        <v>只</v>
      </c>
      <c r="W644" s="32">
        <f>IF(R644="","",VLOOKUP(R644,CUSTOMS!$E$3:$N$1811,6,FALSE))</f>
        <v>1.49852941176471</v>
      </c>
      <c r="X644" s="32">
        <f t="shared" si="117"/>
        <v>47.9529411764707</v>
      </c>
      <c r="Y644" s="18" t="str">
        <f>IF(R644="","",VLOOKUP(R644,CUSTOMS!$E$3:$N$1811,8,FALSE))</f>
        <v>美元</v>
      </c>
      <c r="Z644" s="18" t="str">
        <f>IF(R644="","",VLOOKUP(R644,CUSTOMS!$E$3:$N$1811,9,FALSE))</f>
        <v>中国</v>
      </c>
      <c r="AA644" s="18" t="str">
        <f>IF(R644="","",VLOOKUP(R644,CUSTOMS!$E$3:$N$1811,10,FALSE))</f>
        <v>美国</v>
      </c>
      <c r="AB644" s="32">
        <f>IF(R644="","",VLOOKUP(G644,WMS!$E$3:$T$1741,15,FALSE))</f>
        <v>1.395</v>
      </c>
      <c r="AC644" s="32">
        <f t="shared" si="118"/>
        <v>44.64</v>
      </c>
      <c r="AD644" s="32" t="str">
        <f>IF(S644="","",VLOOKUP(S644,海关监管条件!$A$1:$B$3000,2,FALSE))</f>
        <v>A</v>
      </c>
    </row>
    <row r="645" spans="1:30">
      <c r="A645" s="2">
        <v>43749</v>
      </c>
      <c r="B645" s="2">
        <v>43752</v>
      </c>
      <c r="C645" s="2" t="s">
        <v>5084</v>
      </c>
      <c r="D645" s="35" t="s">
        <v>1659</v>
      </c>
      <c r="E645" s="35" t="s">
        <v>4152</v>
      </c>
      <c r="F645" s="35" t="s">
        <v>4189</v>
      </c>
      <c r="G645" s="17" t="str">
        <f t="shared" si="112"/>
        <v>KG-ARI-1909-00203-04759/42765936B</v>
      </c>
      <c r="H645" s="18">
        <v>4</v>
      </c>
      <c r="I645" s="18">
        <f>IF(G645="","",VLOOKUP(G645,WMS!$E$3:$Q$1741,8,FALSE))</f>
        <v>8.4</v>
      </c>
      <c r="J645" s="18">
        <f>IF(G645="","",VLOOKUP(G645,WMS!$E$3:$Q$1741,13,FALSE))</f>
        <v>0.098</v>
      </c>
      <c r="K645" s="25" t="e">
        <f t="shared" si="113"/>
        <v>#DIV/0!</v>
      </c>
      <c r="M645" s="26">
        <v>32</v>
      </c>
      <c r="N645" s="27" t="str">
        <f>IF(G645="","",VLOOKUP(G645,WMS!$E$3:$U$1741,17,0))</f>
        <v>A45-101</v>
      </c>
      <c r="O645" s="28" t="str">
        <f t="shared" si="114"/>
        <v/>
      </c>
      <c r="P645" s="28" t="str">
        <f t="shared" si="115"/>
        <v/>
      </c>
      <c r="Q645" s="25" t="str">
        <f>IF(G645="","",VLOOKUP(G645,WMS!$E$3:$G$1741,2,FALSE))</f>
        <v>KAS19091702</v>
      </c>
      <c r="R645" s="25" t="str">
        <f>IF(G645="","",VLOOKUP(G645,WMS!$E$3:$G$1741,3,FALSE))</f>
        <v>KAS1909170203</v>
      </c>
      <c r="S645" s="17" t="str">
        <f>IF(R645="","",VLOOKUP(R645,CUSTOMS!$E$3:$N$1811,2,FALSE))</f>
        <v>3924100000</v>
      </c>
      <c r="T645" s="17" t="str">
        <f>IF(R645="","",VLOOKUP(R645,CUSTOMS!$E$3:$N$1811,3,FALSE))</f>
        <v>塑料接水盘连刀叉盒</v>
      </c>
      <c r="U645" s="18">
        <f t="shared" si="116"/>
        <v>32</v>
      </c>
      <c r="V645" s="18" t="str">
        <f>IF(R645="","",VLOOKUP(R645,CUSTOMS!$E$3:$N$1811,5,FALSE))</f>
        <v>套</v>
      </c>
      <c r="W645" s="32">
        <f>IF(R645="","",VLOOKUP(R645,CUSTOMS!$E$3:$N$1811,6,FALSE))</f>
        <v>0.64975</v>
      </c>
      <c r="X645" s="32">
        <f t="shared" si="117"/>
        <v>20.792</v>
      </c>
      <c r="Y645" s="18" t="str">
        <f>IF(R645="","",VLOOKUP(R645,CUSTOMS!$E$3:$N$1811,8,FALSE))</f>
        <v>美元</v>
      </c>
      <c r="Z645" s="18" t="str">
        <f>IF(R645="","",VLOOKUP(R645,CUSTOMS!$E$3:$N$1811,9,FALSE))</f>
        <v>中国</v>
      </c>
      <c r="AA645" s="18" t="str">
        <f>IF(R645="","",VLOOKUP(R645,CUSTOMS!$E$3:$N$1811,10,FALSE))</f>
        <v>美国</v>
      </c>
      <c r="AB645" s="32">
        <f>IF(R645="","",VLOOKUP(G645,WMS!$E$3:$T$1741,15,FALSE))</f>
        <v>0.2725</v>
      </c>
      <c r="AC645" s="32">
        <f t="shared" si="118"/>
        <v>8.72</v>
      </c>
      <c r="AD645" s="32" t="str">
        <f>IF(S645="","",VLOOKUP(S645,海关监管条件!$A$1:$B$3000,2,FALSE))</f>
        <v>A </v>
      </c>
    </row>
    <row r="646" spans="1:30">
      <c r="A646" s="2">
        <v>43749</v>
      </c>
      <c r="B646" s="2">
        <v>43752</v>
      </c>
      <c r="C646" s="2" t="s">
        <v>5084</v>
      </c>
      <c r="D646" s="19" t="s">
        <v>1640</v>
      </c>
      <c r="E646" s="19" t="s">
        <v>4152</v>
      </c>
      <c r="F646" s="19" t="s">
        <v>4179</v>
      </c>
      <c r="G646" s="17" t="str">
        <f t="shared" si="112"/>
        <v>KG-ARI-1909-00203-04759/42766223</v>
      </c>
      <c r="H646" s="18">
        <f>IF(G646="","",VLOOKUP(G646,WMS!$E$3:$Q$1741,7,FALSE))</f>
        <v>6</v>
      </c>
      <c r="I646" s="18">
        <f>IF(G646="","",VLOOKUP(G646,WMS!$E$3:$Q$1741,8,FALSE))</f>
        <v>1.8</v>
      </c>
      <c r="J646" s="18">
        <f>IF(G646="","",VLOOKUP(G646,WMS!$E$3:$Q$1741,13,FALSE))</f>
        <v>0.009</v>
      </c>
      <c r="K646" s="25" t="b">
        <f t="shared" si="113"/>
        <v>1</v>
      </c>
      <c r="L646" s="7">
        <v>12</v>
      </c>
      <c r="M646" s="26">
        <f>IF(G646="","",VLOOKUP(G646,WMS!$E$3:$U$1741,7,0)*L646)</f>
        <v>72</v>
      </c>
      <c r="N646" s="27" t="str">
        <f>IF(G646="","",VLOOKUP(G646,WMS!$E$3:$U$1741,17,0))</f>
        <v>A38-303</v>
      </c>
      <c r="O646" s="28">
        <f t="shared" si="114"/>
        <v>21.6</v>
      </c>
      <c r="P646" s="28">
        <f t="shared" si="115"/>
        <v>0.108</v>
      </c>
      <c r="Q646" s="25" t="str">
        <f>IF(G646="","",VLOOKUP(G646,WMS!$E$3:$G$1741,2,FALSE))</f>
        <v>KAS19091701</v>
      </c>
      <c r="R646" s="25" t="str">
        <f>IF(G646="","",VLOOKUP(G646,WMS!$E$3:$G$1741,3,FALSE))</f>
        <v>KAS1909170110</v>
      </c>
      <c r="S646" s="17" t="str">
        <f>IF(R646="","",VLOOKUP(R646,CUSTOMS!$E$3:$N$1811,2,FALSE))</f>
        <v>7615109090</v>
      </c>
      <c r="T646" s="17" t="str">
        <f>IF(R646="","",VLOOKUP(R646,CUSTOMS!$E$3:$N$1811,3,FALSE))</f>
        <v>铝制口杯</v>
      </c>
      <c r="U646" s="18">
        <f t="shared" si="116"/>
        <v>72</v>
      </c>
      <c r="V646" s="18" t="str">
        <f>IF(R646="","",VLOOKUP(R646,CUSTOMS!$E$3:$N$1811,5,FALSE))</f>
        <v>套</v>
      </c>
      <c r="W646" s="32">
        <f>IF(R646="","",VLOOKUP(R646,CUSTOMS!$E$3:$N$1811,6,FALSE))</f>
        <v>3.04166666666667</v>
      </c>
      <c r="X646" s="32">
        <f t="shared" si="117"/>
        <v>219</v>
      </c>
      <c r="Y646" s="18" t="str">
        <f>IF(R646="","",VLOOKUP(R646,CUSTOMS!$E$3:$N$1811,8,FALSE))</f>
        <v>美元</v>
      </c>
      <c r="Z646" s="18" t="str">
        <f>IF(R646="","",VLOOKUP(R646,CUSTOMS!$E$3:$N$1811,9,FALSE))</f>
        <v>中国</v>
      </c>
      <c r="AA646" s="18" t="str">
        <f>IF(R646="","",VLOOKUP(R646,CUSTOMS!$E$3:$N$1811,10,FALSE))</f>
        <v>美国</v>
      </c>
      <c r="AB646" s="32">
        <f>IF(R646="","",VLOOKUP(G646,WMS!$E$3:$T$1741,15,FALSE))</f>
        <v>0.245</v>
      </c>
      <c r="AC646" s="32">
        <f t="shared" si="118"/>
        <v>17.64</v>
      </c>
      <c r="AD646" s="32" t="str">
        <f>IF(S646="","",VLOOKUP(S646,海关监管条件!$A$1:$B$3000,2,FALSE))</f>
        <v>A </v>
      </c>
    </row>
    <row r="647" spans="1:30">
      <c r="A647" s="2">
        <v>43749</v>
      </c>
      <c r="B647" s="2">
        <v>43752</v>
      </c>
      <c r="C647" s="2" t="s">
        <v>5100</v>
      </c>
      <c r="D647" s="19" t="s">
        <v>3395</v>
      </c>
      <c r="E647" s="19" t="s">
        <v>3396</v>
      </c>
      <c r="F647" s="19">
        <v>42496144</v>
      </c>
      <c r="G647" s="17" t="str">
        <f t="shared" si="112"/>
        <v>KG-ARI-1808-00019-00367/42496144</v>
      </c>
      <c r="H647" s="18">
        <f>IF(G647="","",VLOOKUP(G647,WMS!$E$3:$Q$1741,7,FALSE))</f>
        <v>6</v>
      </c>
      <c r="I647" s="18">
        <f>IF(G647="","",VLOOKUP(G647,WMS!$E$3:$Q$1741,8,FALSE))</f>
        <v>3.85</v>
      </c>
      <c r="J647" s="18">
        <f>IF(G647="","",VLOOKUP(G647,WMS!$E$3:$Q$1741,13,FALSE))</f>
        <v>0.013</v>
      </c>
      <c r="K647" s="25" t="b">
        <f t="shared" si="113"/>
        <v>1</v>
      </c>
      <c r="L647" s="7">
        <v>29</v>
      </c>
      <c r="M647" s="26">
        <f>IF(G647="","",VLOOKUP(G647,WMS!$E$3:$U$1741,7,0)*L647)</f>
        <v>174</v>
      </c>
      <c r="N647" s="27" t="str">
        <f>IF(G647="","",VLOOKUP(G647,WMS!$E$3:$U$1741,17,0))</f>
        <v>A22-202</v>
      </c>
      <c r="O647" s="28">
        <f t="shared" si="114"/>
        <v>111.65</v>
      </c>
      <c r="P647" s="28">
        <f t="shared" si="115"/>
        <v>0.377</v>
      </c>
      <c r="Q647" s="25" t="str">
        <f>IF(G647="","",VLOOKUP(G647,WMS!$E$3:$G$1741,2,FALSE))</f>
        <v>KAS18111901</v>
      </c>
      <c r="R647" s="25" t="str">
        <f>IF(G647="","",VLOOKUP(G647,WMS!$E$3:$G$1741,3,FALSE))</f>
        <v>KAS1811190104</v>
      </c>
      <c r="S647" s="17" t="str">
        <f>IF(R647="","",VLOOKUP(R647,CUSTOMS!$E$3:$N$1811,2,FALSE))</f>
        <v>6913100000</v>
      </c>
      <c r="T647" s="17" t="str">
        <f>IF(R647="","",VLOOKUP(R647,CUSTOMS!$E$3:$N$1811,3,FALSE))</f>
        <v>陈设瓷:花盆.香薰瓶</v>
      </c>
      <c r="U647" s="18">
        <f t="shared" si="116"/>
        <v>174</v>
      </c>
      <c r="V647" s="18" t="str">
        <f>IF(R647="","",VLOOKUP(R647,CUSTOMS!$E$3:$N$1811,5,FALSE))</f>
        <v>只</v>
      </c>
      <c r="W647" s="32">
        <f>IF(R647="","",VLOOKUP(R647,CUSTOMS!$E$3:$N$1811,6,FALSE))</f>
        <v>1</v>
      </c>
      <c r="X647" s="32">
        <f t="shared" si="117"/>
        <v>174</v>
      </c>
      <c r="Y647" s="18" t="str">
        <f>IF(R647="","",VLOOKUP(R647,CUSTOMS!$E$3:$N$1811,8,FALSE))</f>
        <v>港币</v>
      </c>
      <c r="Z647" s="18" t="str">
        <f>IF(R647="","",VLOOKUP(R647,CUSTOMS!$E$3:$N$1811,9,FALSE))</f>
        <v>中国</v>
      </c>
      <c r="AA647" s="18" t="str">
        <f>IF(R647="","",VLOOKUP(R647,CUSTOMS!$E$3:$N$1811,10,FALSE))</f>
        <v>美国</v>
      </c>
      <c r="AB647" s="32">
        <f>IF(R647="","",VLOOKUP(G647,WMS!$E$3:$T$1741,15,FALSE))</f>
        <v>0.55</v>
      </c>
      <c r="AC647" s="32">
        <f t="shared" si="118"/>
        <v>95.7</v>
      </c>
      <c r="AD647" s="32" t="str">
        <f>IF(S647="","",VLOOKUP(S647,海关监管条件!$A$1:$B$3000,2,FALSE))</f>
        <v>无</v>
      </c>
    </row>
    <row r="648" spans="1:30">
      <c r="A648" s="2">
        <v>43749</v>
      </c>
      <c r="B648" s="2">
        <v>43752</v>
      </c>
      <c r="C648" s="2" t="s">
        <v>5100</v>
      </c>
      <c r="D648" s="19" t="s">
        <v>3673</v>
      </c>
      <c r="E648" s="19" t="s">
        <v>3674</v>
      </c>
      <c r="F648" s="19">
        <v>42630180</v>
      </c>
      <c r="G648" s="17" t="str">
        <f t="shared" si="112"/>
        <v>KG-ARI-1812-00048-00948/42630180</v>
      </c>
      <c r="H648" s="18">
        <f>IF(G648="","",VLOOKUP(G648,WMS!$E$3:$Q$1741,7,FALSE))</f>
        <v>8</v>
      </c>
      <c r="I648" s="18">
        <f>IF(G648="","",VLOOKUP(G648,WMS!$E$3:$Q$1741,8,FALSE))</f>
        <v>2.5</v>
      </c>
      <c r="J648" s="18">
        <f>IF(G648="","",VLOOKUP(G648,WMS!$E$3:$Q$1741,13,FALSE))</f>
        <v>0.033</v>
      </c>
      <c r="K648" s="25" t="b">
        <f t="shared" si="113"/>
        <v>1</v>
      </c>
      <c r="L648" s="7">
        <v>1</v>
      </c>
      <c r="M648" s="26">
        <f>IF(G648="","",VLOOKUP(G648,WMS!$E$3:$U$1741,7,0)*L648)</f>
        <v>8</v>
      </c>
      <c r="N648" s="27" t="str">
        <f>IF(G648="","",VLOOKUP(G648,WMS!$E$3:$U$1741,17,0))</f>
        <v>A18-304</v>
      </c>
      <c r="O648" s="28">
        <f t="shared" si="114"/>
        <v>2.5</v>
      </c>
      <c r="P648" s="28">
        <f t="shared" si="115"/>
        <v>0.033</v>
      </c>
      <c r="Q648" s="25" t="str">
        <f>IF(G648="","",VLOOKUP(G648,WMS!$E$3:$G$1741,2,FALSE))</f>
        <v>KAS19010702</v>
      </c>
      <c r="R648" s="25" t="str">
        <f>IF(G648="","",VLOOKUP(G648,WMS!$E$3:$G$1741,3,FALSE))</f>
        <v>KAS1901070203</v>
      </c>
      <c r="S648" s="17" t="str">
        <f>IF(R648="","",VLOOKUP(R648,CUSTOMS!$E$3:$N$1811,2,FALSE))</f>
        <v>3924100000</v>
      </c>
      <c r="T648" s="17" t="str">
        <f>IF(R648="","",VLOOKUP(R648,CUSTOMS!$E$3:$N$1811,3,FALSE))</f>
        <v>塑胶食物盒/C</v>
      </c>
      <c r="U648" s="18">
        <f t="shared" si="116"/>
        <v>2</v>
      </c>
      <c r="V648" s="18" t="str">
        <f>IF(R648="","",VLOOKUP(R648,CUSTOMS!$E$3:$N$1811,5,FALSE))</f>
        <v>千克</v>
      </c>
      <c r="W648" s="32">
        <f>IF(R648="","",VLOOKUP(R648,CUSTOMS!$E$3:$N$1811,6,FALSE))</f>
        <v>2</v>
      </c>
      <c r="X648" s="32">
        <f t="shared" si="117"/>
        <v>4</v>
      </c>
      <c r="Y648" s="18" t="str">
        <f>IF(R648="","",VLOOKUP(R648,CUSTOMS!$E$3:$N$1811,8,FALSE))</f>
        <v>美元</v>
      </c>
      <c r="Z648" s="18" t="str">
        <f>IF(R648="","",VLOOKUP(R648,CUSTOMS!$E$3:$N$1811,9,FALSE))</f>
        <v>中国</v>
      </c>
      <c r="AA648" s="18" t="str">
        <f>IF(R648="","",VLOOKUP(R648,CUSTOMS!$E$3:$N$1811,10,FALSE))</f>
        <v>美国</v>
      </c>
      <c r="AB648" s="32">
        <f>IF(R648="","",VLOOKUP(G648,WMS!$E$3:$T$1741,15,FALSE))</f>
        <v>0.25</v>
      </c>
      <c r="AC648" s="32">
        <f t="shared" si="118"/>
        <v>2</v>
      </c>
      <c r="AD648" s="32" t="str">
        <f>IF(S648="","",VLOOKUP(S648,海关监管条件!$A$1:$B$3000,2,FALSE))</f>
        <v>A </v>
      </c>
    </row>
    <row r="649" spans="1:30">
      <c r="A649" s="2">
        <v>43749</v>
      </c>
      <c r="B649" s="2">
        <v>43752</v>
      </c>
      <c r="C649" s="2" t="s">
        <v>5100</v>
      </c>
      <c r="D649" s="19" t="s">
        <v>769</v>
      </c>
      <c r="E649" s="19" t="s">
        <v>3732</v>
      </c>
      <c r="F649" s="19">
        <v>42441533</v>
      </c>
      <c r="G649" s="17" t="str">
        <f t="shared" si="112"/>
        <v>KG-ARI-1812-00048-01331/42441533</v>
      </c>
      <c r="H649" s="18">
        <f>IF(G649="","",VLOOKUP(G649,WMS!$E$3:$Q$1741,7,FALSE))</f>
        <v>6</v>
      </c>
      <c r="I649" s="18">
        <f>IF(G649="","",VLOOKUP(G649,WMS!$E$3:$Q$1741,8,FALSE))</f>
        <v>0.65</v>
      </c>
      <c r="J649" s="18">
        <f>IF(G649="","",VLOOKUP(G649,WMS!$E$3:$Q$1741,13,FALSE))</f>
        <v>0.009</v>
      </c>
      <c r="K649" s="25" t="b">
        <f t="shared" si="113"/>
        <v>1</v>
      </c>
      <c r="L649" s="7">
        <v>2</v>
      </c>
      <c r="M649" s="26">
        <f>IF(G649="","",VLOOKUP(G649,WMS!$E$3:$U$1741,7,0)*L649)</f>
        <v>12</v>
      </c>
      <c r="N649" s="27" t="str">
        <f>IF(G649="","",VLOOKUP(G649,WMS!$E$3:$U$1741,17,0))</f>
        <v>A42-103</v>
      </c>
      <c r="O649" s="28">
        <f t="shared" si="114"/>
        <v>1.3</v>
      </c>
      <c r="P649" s="28">
        <f t="shared" si="115"/>
        <v>0.018</v>
      </c>
      <c r="Q649" s="25" t="str">
        <f>IF(G649="","",VLOOKUP(G649,WMS!$E$3:$G$1741,2,FALSE))</f>
        <v>KAS19011804</v>
      </c>
      <c r="R649" s="25" t="str">
        <f>IF(G649="","",VLOOKUP(G649,WMS!$E$3:$G$1741,3,FALSE))</f>
        <v>KAS1901180401</v>
      </c>
      <c r="S649" s="17" t="str">
        <f>IF(R649="","",VLOOKUP(R649,CUSTOMS!$E$3:$N$1811,2,FALSE))</f>
        <v>9503002100</v>
      </c>
      <c r="T649" s="17" t="str">
        <f>IF(R649="","",VLOOKUP(R649,CUSTOMS!$E$3:$N$1811,3,FALSE))</f>
        <v>布绒填充玩具：动物</v>
      </c>
      <c r="U649" s="18">
        <f t="shared" si="116"/>
        <v>12</v>
      </c>
      <c r="V649" s="18" t="str">
        <f>IF(R649="","",VLOOKUP(R649,CUSTOMS!$E$3:$N$1811,5,FALSE))</f>
        <v>个</v>
      </c>
      <c r="W649" s="32">
        <f>IF(R649="","",VLOOKUP(R649,CUSTOMS!$E$3:$N$1811,6,FALSE))</f>
        <v>1</v>
      </c>
      <c r="X649" s="32">
        <f t="shared" si="117"/>
        <v>12</v>
      </c>
      <c r="Y649" s="18" t="str">
        <f>IF(R649="","",VLOOKUP(R649,CUSTOMS!$E$3:$N$1811,8,FALSE))</f>
        <v>美元</v>
      </c>
      <c r="Z649" s="18" t="str">
        <f>IF(R649="","",VLOOKUP(R649,CUSTOMS!$E$3:$N$1811,9,FALSE))</f>
        <v>中国</v>
      </c>
      <c r="AA649" s="18" t="str">
        <f>IF(R649="","",VLOOKUP(R649,CUSTOMS!$E$3:$N$1811,10,FALSE))</f>
        <v>美国</v>
      </c>
      <c r="AB649" s="32">
        <f>IF(R649="","",VLOOKUP(G649,WMS!$E$3:$T$1741,15,FALSE))</f>
        <v>0.0734126984126984</v>
      </c>
      <c r="AC649" s="32">
        <f t="shared" si="118"/>
        <v>0.880952380952381</v>
      </c>
      <c r="AD649" s="32" t="str">
        <f>IF(S649="","",VLOOKUP(S649,海关监管条件!$A$1:$B$3000,2,FALSE))</f>
        <v>A</v>
      </c>
    </row>
    <row r="650" spans="1:30">
      <c r="A650" s="2">
        <v>43749</v>
      </c>
      <c r="B650" s="2">
        <v>43752</v>
      </c>
      <c r="C650" s="2" t="s">
        <v>5100</v>
      </c>
      <c r="D650" s="19" t="s">
        <v>747</v>
      </c>
      <c r="E650" s="19" t="s">
        <v>3714</v>
      </c>
      <c r="F650" s="19">
        <v>42655084</v>
      </c>
      <c r="G650" s="17" t="str">
        <f t="shared" si="112"/>
        <v>KG-ARI-1901-00066-01599/42655084</v>
      </c>
      <c r="H650" s="18">
        <f>IF(G650="","",VLOOKUP(G650,WMS!$E$3:$Q$1741,7,FALSE))</f>
        <v>4</v>
      </c>
      <c r="I650" s="18">
        <f>IF(G650="","",VLOOKUP(G650,WMS!$E$3:$Q$1741,8,FALSE))</f>
        <v>6.65</v>
      </c>
      <c r="J650" s="18">
        <f>IF(G650="","",VLOOKUP(G650,WMS!$E$3:$Q$1741,13,FALSE))</f>
        <v>0.06</v>
      </c>
      <c r="K650" s="25" t="b">
        <f t="shared" si="113"/>
        <v>1</v>
      </c>
      <c r="L650" s="7">
        <v>4</v>
      </c>
      <c r="M650" s="26">
        <f>IF(G650="","",VLOOKUP(G650,WMS!$E$3:$U$1741,7,0)*L650)</f>
        <v>16</v>
      </c>
      <c r="N650" s="27" t="str">
        <f>IF(G650="","",VLOOKUP(G650,WMS!$E$3:$U$1741,17,0))</f>
        <v>B72</v>
      </c>
      <c r="O650" s="28">
        <f t="shared" si="114"/>
        <v>26.6</v>
      </c>
      <c r="P650" s="28">
        <f t="shared" si="115"/>
        <v>0.24</v>
      </c>
      <c r="Q650" s="25" t="str">
        <f>IF(G650="","",VLOOKUP(G650,WMS!$E$3:$G$1741,2,FALSE))</f>
        <v>KAS19011704</v>
      </c>
      <c r="R650" s="25" t="str">
        <f>IF(G650="","",VLOOKUP(G650,WMS!$E$3:$G$1741,3,FALSE))</f>
        <v>KAS1901170409</v>
      </c>
      <c r="S650" s="17" t="str">
        <f>IF(R650="","",VLOOKUP(R650,CUSTOMS!$E$3:$N$1811,2,FALSE))</f>
        <v>6702100000</v>
      </c>
      <c r="T650" s="17" t="str">
        <f>IF(R650="","",VLOOKUP(R650,CUSTOMS!$E$3:$N$1811,3,FALSE))</f>
        <v>塑料盆栽</v>
      </c>
      <c r="U650" s="18">
        <f t="shared" si="116"/>
        <v>16</v>
      </c>
      <c r="V650" s="18" t="str">
        <f>IF(R650="","",VLOOKUP(R650,CUSTOMS!$E$3:$N$1811,5,FALSE))</f>
        <v>只</v>
      </c>
      <c r="W650" s="32">
        <f>IF(R650="","",VLOOKUP(R650,CUSTOMS!$E$3:$N$1811,6,FALSE))</f>
        <v>1</v>
      </c>
      <c r="X650" s="32">
        <f t="shared" si="117"/>
        <v>16</v>
      </c>
      <c r="Y650" s="18" t="str">
        <f>IF(R650="","",VLOOKUP(R650,CUSTOMS!$E$3:$N$1811,8,FALSE))</f>
        <v>港币</v>
      </c>
      <c r="Z650" s="18" t="str">
        <f>IF(R650="","",VLOOKUP(R650,CUSTOMS!$E$3:$N$1811,9,FALSE))</f>
        <v>中国</v>
      </c>
      <c r="AA650" s="18" t="str">
        <f>IF(R650="","",VLOOKUP(R650,CUSTOMS!$E$3:$N$1811,10,FALSE))</f>
        <v>美国</v>
      </c>
      <c r="AB650" s="32">
        <f>IF(R650="","",VLOOKUP(G650,WMS!$E$3:$T$1741,15,FALSE))</f>
        <v>1.4</v>
      </c>
      <c r="AC650" s="32">
        <f t="shared" si="118"/>
        <v>22.4</v>
      </c>
      <c r="AD650" s="32" t="str">
        <f>IF(S650="","",VLOOKUP(S650,海关监管条件!$A$1:$B$3000,2,FALSE))</f>
        <v>无 </v>
      </c>
    </row>
    <row r="651" spans="1:30">
      <c r="A651" s="2">
        <v>43749</v>
      </c>
      <c r="B651" s="2">
        <v>43752</v>
      </c>
      <c r="C651" s="2" t="s">
        <v>5100</v>
      </c>
      <c r="D651" s="19" t="s">
        <v>1022</v>
      </c>
      <c r="E651" s="19" t="s">
        <v>3874</v>
      </c>
      <c r="F651" s="19" t="s">
        <v>3876</v>
      </c>
      <c r="G651" s="17" t="str">
        <f t="shared" si="112"/>
        <v>KG-ARI-1904-00124-03202/42475637</v>
      </c>
      <c r="H651" s="18">
        <f>IF(G651="","",VLOOKUP(G651,WMS!$E$3:$Q$1741,7,FALSE))</f>
        <v>6</v>
      </c>
      <c r="I651" s="18">
        <f>IF(G651="","",VLOOKUP(G651,WMS!$E$3:$Q$1741,8,FALSE))</f>
        <v>4.4</v>
      </c>
      <c r="J651" s="18">
        <f>IF(G651="","",VLOOKUP(G651,WMS!$E$3:$Q$1741,13,FALSE))</f>
        <v>0.061</v>
      </c>
      <c r="K651" s="25" t="b">
        <f t="shared" si="113"/>
        <v>1</v>
      </c>
      <c r="L651" s="7">
        <v>25</v>
      </c>
      <c r="M651" s="26">
        <f>IF(G651="","",VLOOKUP(G651,WMS!$E$3:$U$1741,7,0)*L651)</f>
        <v>150</v>
      </c>
      <c r="N651" s="27" t="str">
        <f>IF(G651="","",VLOOKUP(G651,WMS!$E$3:$U$1741,17,0))</f>
        <v>A16-102</v>
      </c>
      <c r="O651" s="28">
        <f t="shared" si="114"/>
        <v>110</v>
      </c>
      <c r="P651" s="28">
        <f t="shared" si="115"/>
        <v>1.525</v>
      </c>
      <c r="Q651" s="25" t="str">
        <f>IF(G651="","",VLOOKUP(G651,WMS!$E$3:$G$1741,2,FALSE))</f>
        <v>KAS19041615</v>
      </c>
      <c r="R651" s="25" t="str">
        <f>IF(G651="","",VLOOKUP(G651,WMS!$E$3:$G$1741,3,FALSE))</f>
        <v>KAS1904161509</v>
      </c>
      <c r="S651" s="17" t="str">
        <f>IF(R651="","",VLOOKUP(R651,CUSTOMS!$E$3:$N$1811,2,FALSE))</f>
        <v>9503008900</v>
      </c>
      <c r="T651" s="17" t="str">
        <f>IF(R651="","",VLOOKUP(R651,CUSTOMS!$E$3:$N$1811,3,FALSE))</f>
        <v>儿童玩具：动物</v>
      </c>
      <c r="U651" s="18">
        <f t="shared" si="116"/>
        <v>150</v>
      </c>
      <c r="V651" s="18" t="str">
        <f>IF(R651="","",VLOOKUP(R651,CUSTOMS!$E$3:$N$1811,5,FALSE))</f>
        <v>个</v>
      </c>
      <c r="W651" s="32">
        <f>IF(R651="","",VLOOKUP(R651,CUSTOMS!$E$3:$N$1811,6,FALSE))</f>
        <v>0.5</v>
      </c>
      <c r="X651" s="32">
        <f t="shared" si="117"/>
        <v>75</v>
      </c>
      <c r="Y651" s="18" t="str">
        <f>IF(R651="","",VLOOKUP(R651,CUSTOMS!$E$3:$N$1811,8,FALSE))</f>
        <v>美元</v>
      </c>
      <c r="Z651" s="18" t="str">
        <f>IF(R651="","",VLOOKUP(R651,CUSTOMS!$E$3:$N$1811,9,FALSE))</f>
        <v>中国</v>
      </c>
      <c r="AA651" s="18" t="str">
        <f>IF(R651="","",VLOOKUP(R651,CUSTOMS!$E$3:$N$1811,10,FALSE))</f>
        <v>美国</v>
      </c>
      <c r="AB651" s="32">
        <f>IF(R651="","",VLOOKUP(G651,WMS!$E$3:$T$1741,15,FALSE))</f>
        <v>0.6</v>
      </c>
      <c r="AC651" s="32">
        <f t="shared" si="118"/>
        <v>90</v>
      </c>
      <c r="AD651" s="32" t="str">
        <f>IF(S651="","",VLOOKUP(S651,海关监管条件!$A$1:$B$3000,2,FALSE))</f>
        <v>A </v>
      </c>
    </row>
    <row r="652" spans="1:30">
      <c r="A652" s="2">
        <v>43749</v>
      </c>
      <c r="B652" s="2">
        <v>43752</v>
      </c>
      <c r="C652" s="2" t="s">
        <v>5100</v>
      </c>
      <c r="D652" s="19" t="s">
        <v>1116</v>
      </c>
      <c r="E652" s="19" t="s">
        <v>3918</v>
      </c>
      <c r="F652" s="19" t="s">
        <v>3919</v>
      </c>
      <c r="G652" s="17" t="str">
        <f t="shared" si="112"/>
        <v>KG-ARI-1904-00125-03253/42417330</v>
      </c>
      <c r="H652" s="18">
        <f>IF(G652="","",VLOOKUP(G652,WMS!$E$3:$Q$1741,7,FALSE))</f>
        <v>4</v>
      </c>
      <c r="I652" s="18">
        <f>IF(G652="","",VLOOKUP(G652,WMS!$E$3:$Q$1741,8,FALSE))</f>
        <v>4.26666666666667</v>
      </c>
      <c r="J652" s="18">
        <f>IF(G652="","",VLOOKUP(G652,WMS!$E$3:$Q$1741,13,FALSE))</f>
        <v>0.079</v>
      </c>
      <c r="K652" s="25" t="b">
        <f t="shared" si="113"/>
        <v>1</v>
      </c>
      <c r="L652" s="7">
        <v>5</v>
      </c>
      <c r="M652" s="26">
        <f>IF(G652="","",VLOOKUP(G652,WMS!$E$3:$U$1741,7,0)*L652)</f>
        <v>20</v>
      </c>
      <c r="N652" s="27" t="str">
        <f>IF(G652="","",VLOOKUP(G652,WMS!$E$3:$U$1741,17,0))</f>
        <v>A21-102</v>
      </c>
      <c r="O652" s="28">
        <f t="shared" si="114"/>
        <v>21.3333333333333</v>
      </c>
      <c r="P652" s="28">
        <f t="shared" si="115"/>
        <v>0.395</v>
      </c>
      <c r="Q652" s="25" t="str">
        <f>IF(G652="","",VLOOKUP(G652,WMS!$E$3:$G$1741,2,FALSE))</f>
        <v>KAS19050701</v>
      </c>
      <c r="R652" s="25" t="str">
        <f>IF(G652="","",VLOOKUP(G652,WMS!$E$3:$G$1741,3,FALSE))</f>
        <v>KAS1905070101</v>
      </c>
      <c r="S652" s="17" t="str">
        <f>IF(R652="","",VLOOKUP(R652,CUSTOMS!$E$3:$N$1811,2,FALSE))</f>
        <v>9503008900</v>
      </c>
      <c r="T652" s="17" t="str">
        <f>IF(R652="","",VLOOKUP(R652,CUSTOMS!$E$3:$N$1811,3,FALSE))</f>
        <v>塑胶毛绒玩具</v>
      </c>
      <c r="U652" s="18">
        <f t="shared" si="116"/>
        <v>8.80333333333334</v>
      </c>
      <c r="V652" s="18" t="str">
        <f>IF(R652="","",VLOOKUP(R652,CUSTOMS!$E$3:$N$1811,5,FALSE))</f>
        <v>千克</v>
      </c>
      <c r="W652" s="32">
        <f>IF(R652="","",VLOOKUP(R652,CUSTOMS!$E$3:$N$1811,6,FALSE))</f>
        <v>16.8</v>
      </c>
      <c r="X652" s="32">
        <f t="shared" si="117"/>
        <v>147.896</v>
      </c>
      <c r="Y652" s="18" t="str">
        <f>IF(R652="","",VLOOKUP(R652,CUSTOMS!$E$3:$N$1811,8,FALSE))</f>
        <v>美元</v>
      </c>
      <c r="Z652" s="18" t="str">
        <f>IF(R652="","",VLOOKUP(R652,CUSTOMS!$E$3:$N$1811,9,FALSE))</f>
        <v>中国</v>
      </c>
      <c r="AA652" s="18" t="str">
        <f>IF(R652="","",VLOOKUP(R652,CUSTOMS!$E$3:$N$1811,10,FALSE))</f>
        <v>美国</v>
      </c>
      <c r="AB652" s="32">
        <f>IF(R652="","",VLOOKUP(G652,WMS!$E$3:$T$1741,15,FALSE))</f>
        <v>0.440166666666667</v>
      </c>
      <c r="AC652" s="32">
        <f t="shared" si="118"/>
        <v>8.80333333333334</v>
      </c>
      <c r="AD652" s="32" t="str">
        <f>IF(S652="","",VLOOKUP(S652,海关监管条件!$A$1:$B$3000,2,FALSE))</f>
        <v>A </v>
      </c>
    </row>
    <row r="653" spans="1:30">
      <c r="A653" s="2">
        <v>43749</v>
      </c>
      <c r="B653" s="2">
        <v>43752</v>
      </c>
      <c r="C653" s="2" t="s">
        <v>5100</v>
      </c>
      <c r="D653" s="19" t="s">
        <v>1543</v>
      </c>
      <c r="E653" s="19" t="s">
        <v>4108</v>
      </c>
      <c r="F653" s="19">
        <v>42752240</v>
      </c>
      <c r="G653" s="17" t="str">
        <f t="shared" si="112"/>
        <v>KG-ARI-1906-00169-03716/42752240</v>
      </c>
      <c r="H653" s="18">
        <f>IF(G653="","",VLOOKUP(G653,WMS!$E$3:$Q$1741,7,FALSE))</f>
        <v>4</v>
      </c>
      <c r="I653" s="18">
        <f>IF(G653="","",VLOOKUP(G653,WMS!$E$3:$Q$1741,8,FALSE))</f>
        <v>4.2</v>
      </c>
      <c r="J653" s="18">
        <f>IF(G653="","",VLOOKUP(G653,WMS!$E$3:$Q$1741,13,FALSE))</f>
        <v>0.061</v>
      </c>
      <c r="K653" s="25" t="b">
        <f t="shared" si="113"/>
        <v>1</v>
      </c>
      <c r="L653" s="7">
        <v>4</v>
      </c>
      <c r="M653" s="26">
        <f>IF(G653="","",VLOOKUP(G653,WMS!$E$3:$U$1741,7,0)*L653)</f>
        <v>16</v>
      </c>
      <c r="N653" s="27" t="str">
        <f>IF(G653="","",VLOOKUP(G653,WMS!$E$3:$U$1741,17,0))</f>
        <v>B75</v>
      </c>
      <c r="O653" s="28">
        <f t="shared" si="114"/>
        <v>16.8</v>
      </c>
      <c r="P653" s="28">
        <f t="shared" si="115"/>
        <v>0.244</v>
      </c>
      <c r="Q653" s="25" t="str">
        <f>IF(G653="","",VLOOKUP(G653,WMS!$E$3:$G$1741,2,FALSE))</f>
        <v>KAS19090303</v>
      </c>
      <c r="R653" s="25" t="str">
        <f>IF(G653="","",VLOOKUP(G653,WMS!$E$3:$G$1741,3,FALSE))</f>
        <v>KAS1909030309</v>
      </c>
      <c r="S653" s="17" t="str">
        <f>IF(R653="","",VLOOKUP(R653,CUSTOMS!$E$3:$N$1811,2,FALSE))</f>
        <v>9503009000</v>
      </c>
      <c r="T653" s="17" t="str">
        <f>IF(R653="","",VLOOKUP(R653,CUSTOMS!$E$3:$N$1811,3,FALSE))</f>
        <v>玩具配件：芭比车</v>
      </c>
      <c r="U653" s="18">
        <f t="shared" si="116"/>
        <v>14</v>
      </c>
      <c r="V653" s="18" t="str">
        <f>IF(R653="","",VLOOKUP(R653,CUSTOMS!$E$3:$N$1811,5,FALSE))</f>
        <v>千克</v>
      </c>
      <c r="W653" s="32">
        <f>IF(R653="","",VLOOKUP(R653,CUSTOMS!$E$3:$N$1811,6,FALSE))</f>
        <v>1</v>
      </c>
      <c r="X653" s="32">
        <f t="shared" si="117"/>
        <v>14</v>
      </c>
      <c r="Y653" s="18" t="str">
        <f>IF(R653="","",VLOOKUP(R653,CUSTOMS!$E$3:$N$1811,8,FALSE))</f>
        <v>美元</v>
      </c>
      <c r="Z653" s="18" t="str">
        <f>IF(R653="","",VLOOKUP(R653,CUSTOMS!$E$3:$N$1811,9,FALSE))</f>
        <v>中国</v>
      </c>
      <c r="AA653" s="18" t="str">
        <f>IF(R653="","",VLOOKUP(R653,CUSTOMS!$E$3:$N$1811,10,FALSE))</f>
        <v>美国</v>
      </c>
      <c r="AB653" s="32">
        <f>IF(R653="","",VLOOKUP(G653,WMS!$E$3:$T$1741,15,FALSE))</f>
        <v>0.875</v>
      </c>
      <c r="AC653" s="32">
        <f t="shared" si="118"/>
        <v>14</v>
      </c>
      <c r="AD653" s="32" t="str">
        <f>IF(S653="","",VLOOKUP(S653,海关监管条件!$A$1:$B$3000,2,FALSE))</f>
        <v>A</v>
      </c>
    </row>
    <row r="654" spans="1:30">
      <c r="A654" s="2">
        <v>43749</v>
      </c>
      <c r="B654" s="2">
        <v>43752</v>
      </c>
      <c r="C654" s="2" t="s">
        <v>5100</v>
      </c>
      <c r="D654" s="3" t="s">
        <v>1327</v>
      </c>
      <c r="E654" s="3" t="s">
        <v>4027</v>
      </c>
      <c r="F654" s="3" t="s">
        <v>5101</v>
      </c>
      <c r="G654" s="17" t="str">
        <f t="shared" si="112"/>
        <v>KG-ARI-1906-00169-03719/42738589</v>
      </c>
      <c r="H654" s="18">
        <f>IF(G654="","",VLOOKUP(G654,WMS!$E$3:$Q$1741,7,FALSE))</f>
        <v>14</v>
      </c>
      <c r="I654" s="18">
        <f>IF(G654="","",VLOOKUP(G654,WMS!$E$3:$Q$1741,8,FALSE))</f>
        <v>0.52</v>
      </c>
      <c r="J654" s="18">
        <f>IF(G654="","",VLOOKUP(G654,WMS!$E$3:$Q$1741,13,FALSE))</f>
        <v>0.005</v>
      </c>
      <c r="K654" s="25" t="b">
        <f t="shared" si="113"/>
        <v>1</v>
      </c>
      <c r="L654" s="7">
        <v>1</v>
      </c>
      <c r="M654" s="26">
        <f>IF(G654="","",VLOOKUP(G654,WMS!$E$3:$U$1741,7,0)*L654)</f>
        <v>14</v>
      </c>
      <c r="N654" s="27" t="str">
        <f>IF(G654="","",VLOOKUP(G654,WMS!$E$3:$U$1741,17,0))</f>
        <v>A12-103</v>
      </c>
      <c r="O654" s="28">
        <f t="shared" si="114"/>
        <v>0.52</v>
      </c>
      <c r="P654" s="28">
        <f t="shared" si="115"/>
        <v>0.005</v>
      </c>
      <c r="Q654" s="25" t="str">
        <f>IF(G654="","",VLOOKUP(G654,WMS!$E$3:$G$1741,2,FALSE))</f>
        <v>KAS19071703</v>
      </c>
      <c r="R654" s="25" t="str">
        <f>IF(G654="","",VLOOKUP(G654,WMS!$E$3:$G$1741,3,FALSE))</f>
        <v>KAS1907170302</v>
      </c>
      <c r="S654" s="17" t="str">
        <f>IF(R654="","",VLOOKUP(R654,CUSTOMS!$E$3:$N$1811,2,FALSE))</f>
        <v>9505900000</v>
      </c>
      <c r="T654" s="17" t="str">
        <f>IF(R654="","",VLOOKUP(R654,CUSTOMS!$E$3:$N$1811,3,FALSE))</f>
        <v>节日用品：毛毡面具</v>
      </c>
      <c r="U654" s="18">
        <f t="shared" si="116"/>
        <v>0.379999999999999</v>
      </c>
      <c r="V654" s="18" t="str">
        <f>IF(R654="","",VLOOKUP(R654,CUSTOMS!$E$3:$N$1811,5,FALSE))</f>
        <v>千克</v>
      </c>
      <c r="W654" s="32">
        <f>IF(R654="","",VLOOKUP(R654,CUSTOMS!$E$3:$N$1811,6,FALSE))</f>
        <v>7</v>
      </c>
      <c r="X654" s="32">
        <f t="shared" si="117"/>
        <v>2.66</v>
      </c>
      <c r="Y654" s="18" t="str">
        <f>IF(R654="","",VLOOKUP(R654,CUSTOMS!$E$3:$N$1811,8,FALSE))</f>
        <v>港币</v>
      </c>
      <c r="Z654" s="18" t="str">
        <f>IF(R654="","",VLOOKUP(R654,CUSTOMS!$E$3:$N$1811,9,FALSE))</f>
        <v>中国</v>
      </c>
      <c r="AA654" s="18" t="str">
        <f>IF(R654="","",VLOOKUP(R654,CUSTOMS!$E$3:$N$1811,10,FALSE))</f>
        <v>美国</v>
      </c>
      <c r="AB654" s="32">
        <f>IF(R654="","",VLOOKUP(G654,WMS!$E$3:$T$1741,15,FALSE))</f>
        <v>0.0271428571428571</v>
      </c>
      <c r="AC654" s="32">
        <f t="shared" si="118"/>
        <v>0.379999999999999</v>
      </c>
      <c r="AD654" s="32" t="str">
        <f>IF(S654="","",VLOOKUP(S654,海关监管条件!$A$1:$B$3000,2,FALSE))</f>
        <v>无 </v>
      </c>
    </row>
    <row r="655" spans="1:30">
      <c r="A655" s="2">
        <v>43749</v>
      </c>
      <c r="B655" s="2">
        <v>43752</v>
      </c>
      <c r="C655" s="2" t="s">
        <v>5100</v>
      </c>
      <c r="D655" s="3" t="s">
        <v>1565</v>
      </c>
      <c r="E655" s="3" t="s">
        <v>4092</v>
      </c>
      <c r="F655" s="3" t="s">
        <v>4117</v>
      </c>
      <c r="G655" s="17" t="str">
        <f t="shared" ref="G655:G694" si="119">IF(F655="","",E655&amp;"/"&amp;F655)</f>
        <v>KG-ARI-1907-00177-04196/42789628</v>
      </c>
      <c r="H655" s="18">
        <f>IF(G655="","",VLOOKUP(G655,WMS!$E$3:$Q$1741,7,FALSE))</f>
        <v>2</v>
      </c>
      <c r="I655" s="18">
        <f>IF(G655="","",VLOOKUP(G655,WMS!$E$3:$Q$1741,8,FALSE))</f>
        <v>12.6</v>
      </c>
      <c r="J655" s="18">
        <f>IF(G655="","",VLOOKUP(G655,WMS!$E$3:$Q$1741,13,FALSE))</f>
        <v>0.034</v>
      </c>
      <c r="K655" s="25" t="b">
        <f t="shared" ref="K655:K694" si="120">IF(M655="","",EXACT(H655,M655/L655))</f>
        <v>1</v>
      </c>
      <c r="L655" s="7">
        <v>15</v>
      </c>
      <c r="M655" s="26">
        <f>IF(G655="","",VLOOKUP(G655,WMS!$E$3:$U$1741,7,0)*L655)</f>
        <v>30</v>
      </c>
      <c r="N655" s="27" t="str">
        <f>IF(G655="","",VLOOKUP(G655,WMS!$E$3:$U$1741,17,0))</f>
        <v>A44-101-102</v>
      </c>
      <c r="O655" s="28">
        <f t="shared" si="114"/>
        <v>189</v>
      </c>
      <c r="P655" s="28">
        <f t="shared" si="115"/>
        <v>0.51</v>
      </c>
      <c r="Q655" s="25" t="str">
        <f>IF(G655="","",VLOOKUP(G655,WMS!$E$3:$G$1741,2,FALSE))</f>
        <v>KAS19090309</v>
      </c>
      <c r="R655" s="25" t="str">
        <f>IF(G655="","",VLOOKUP(G655,WMS!$E$3:$G$1741,3,FALSE))</f>
        <v>KAS1909030901</v>
      </c>
      <c r="S655" s="17" t="str">
        <f>IF(R655="","",VLOOKUP(R655,CUSTOMS!$E$3:$N$1811,2,FALSE))</f>
        <v>6911101900</v>
      </c>
      <c r="T655" s="17" t="str">
        <f>IF(R655="","",VLOOKUP(R655,CUSTOMS!$E$3:$N$1811,3,FALSE))</f>
        <v>日用瓷：12头餐具</v>
      </c>
      <c r="U655" s="18">
        <f t="shared" si="116"/>
        <v>30</v>
      </c>
      <c r="V655" s="18" t="str">
        <f>IF(R655="","",VLOOKUP(R655,CUSTOMS!$E$3:$N$1811,5,FALSE))</f>
        <v>套</v>
      </c>
      <c r="W655" s="32">
        <f>IF(R655="","",VLOOKUP(R655,CUSTOMS!$E$3:$N$1811,6,FALSE))</f>
        <v>7.7</v>
      </c>
      <c r="X655" s="32">
        <f t="shared" si="117"/>
        <v>231</v>
      </c>
      <c r="Y655" s="18" t="str">
        <f>IF(R655="","",VLOOKUP(R655,CUSTOMS!$E$3:$N$1811,8,FALSE))</f>
        <v>美元</v>
      </c>
      <c r="Z655" s="18" t="str">
        <f>IF(R655="","",VLOOKUP(R655,CUSTOMS!$E$3:$N$1811,9,FALSE))</f>
        <v>中国</v>
      </c>
      <c r="AA655" s="18" t="str">
        <f>IF(R655="","",VLOOKUP(R655,CUSTOMS!$E$3:$N$1811,10,FALSE))</f>
        <v>美国</v>
      </c>
      <c r="AB655" s="32">
        <f>IF(R655="","",VLOOKUP(G655,WMS!$E$3:$T$1741,15,FALSE))</f>
        <v>5.5</v>
      </c>
      <c r="AC655" s="32">
        <f t="shared" si="118"/>
        <v>165</v>
      </c>
      <c r="AD655" s="32" t="str">
        <f>IF(S655="","",VLOOKUP(S655,海关监管条件!$A$1:$B$3000,2,FALSE))</f>
        <v>A</v>
      </c>
    </row>
    <row r="656" spans="1:30">
      <c r="A656" s="2">
        <v>43749</v>
      </c>
      <c r="B656" s="2">
        <v>43752</v>
      </c>
      <c r="C656" s="2" t="s">
        <v>5100</v>
      </c>
      <c r="D656" s="3" t="s">
        <v>1515</v>
      </c>
      <c r="E656" s="3" t="s">
        <v>4092</v>
      </c>
      <c r="F656" s="3" t="s">
        <v>4093</v>
      </c>
      <c r="G656" s="17" t="str">
        <f t="shared" si="119"/>
        <v>KG-ARI-1907-00177-04196/42789642</v>
      </c>
      <c r="H656" s="18">
        <f>IF(G656="","",VLOOKUP(G656,WMS!$E$3:$Q$1741,7,FALSE))</f>
        <v>8</v>
      </c>
      <c r="I656" s="18">
        <f>IF(G656="","",VLOOKUP(G656,WMS!$E$3:$Q$1741,8,FALSE))</f>
        <v>10.1</v>
      </c>
      <c r="J656" s="18">
        <f>IF(G656="","",VLOOKUP(G656,WMS!$E$3:$Q$1741,13,FALSE))</f>
        <v>0.02</v>
      </c>
      <c r="K656" s="25" t="b">
        <f t="shared" si="120"/>
        <v>1</v>
      </c>
      <c r="L656" s="7">
        <v>4</v>
      </c>
      <c r="M656" s="26">
        <f>IF(G656="","",VLOOKUP(G656,WMS!$E$3:$U$1741,7,0)*L656)</f>
        <v>32</v>
      </c>
      <c r="N656" s="27" t="str">
        <f>IF(G656="","",VLOOKUP(G656,WMS!$E$3:$U$1741,17,0))</f>
        <v>A18-204</v>
      </c>
      <c r="O656" s="28">
        <f t="shared" si="114"/>
        <v>40.4</v>
      </c>
      <c r="P656" s="28">
        <f t="shared" si="115"/>
        <v>0.08</v>
      </c>
      <c r="Q656" s="25" t="str">
        <f>IF(G656="","",VLOOKUP(G656,WMS!$E$3:$G$1741,2,FALSE))</f>
        <v>KAS19082806</v>
      </c>
      <c r="R656" s="25" t="str">
        <f>IF(G656="","",VLOOKUP(G656,WMS!$E$3:$G$1741,3,FALSE))</f>
        <v>KAS1908280601</v>
      </c>
      <c r="S656" s="17" t="str">
        <f>IF(R656="","",VLOOKUP(R656,CUSTOMS!$E$3:$N$1811,2,FALSE))</f>
        <v>6911101900</v>
      </c>
      <c r="T656" s="17" t="str">
        <f>IF(R656="","",VLOOKUP(R656,CUSTOMS!$E$3:$N$1811,3,FALSE))</f>
        <v>日用瓷：20CM盘</v>
      </c>
      <c r="U656" s="18">
        <f t="shared" si="116"/>
        <v>32</v>
      </c>
      <c r="V656" s="18" t="str">
        <f>IF(R656="","",VLOOKUP(R656,CUSTOMS!$E$3:$N$1811,5,FALSE))</f>
        <v>套</v>
      </c>
      <c r="W656" s="32">
        <f>IF(R656="","",VLOOKUP(R656,CUSTOMS!$E$3:$N$1811,6,FALSE))</f>
        <v>5</v>
      </c>
      <c r="X656" s="32">
        <f t="shared" si="117"/>
        <v>160</v>
      </c>
      <c r="Y656" s="18" t="str">
        <f>IF(R656="","",VLOOKUP(R656,CUSTOMS!$E$3:$N$1811,8,FALSE))</f>
        <v>港币</v>
      </c>
      <c r="Z656" s="18" t="str">
        <f>IF(R656="","",VLOOKUP(R656,CUSTOMS!$E$3:$N$1811,9,FALSE))</f>
        <v>中国</v>
      </c>
      <c r="AA656" s="18" t="str">
        <f>IF(R656="","",VLOOKUP(R656,CUSTOMS!$E$3:$N$1811,10,FALSE))</f>
        <v>美国</v>
      </c>
      <c r="AB656" s="32">
        <f>IF(R656="","",VLOOKUP(G656,WMS!$E$3:$T$1741,15,FALSE))</f>
        <v>1.125</v>
      </c>
      <c r="AC656" s="32">
        <f t="shared" si="118"/>
        <v>36</v>
      </c>
      <c r="AD656" s="32" t="str">
        <f>IF(S656="","",VLOOKUP(S656,海关监管条件!$A$1:$B$3000,2,FALSE))</f>
        <v>A</v>
      </c>
    </row>
    <row r="657" spans="1:30">
      <c r="A657" s="2">
        <v>43749</v>
      </c>
      <c r="B657" s="2">
        <v>43752</v>
      </c>
      <c r="C657" s="2" t="s">
        <v>5100</v>
      </c>
      <c r="D657" s="19" t="s">
        <v>1640</v>
      </c>
      <c r="E657" s="19" t="s">
        <v>4178</v>
      </c>
      <c r="F657" s="19" t="s">
        <v>4182</v>
      </c>
      <c r="G657" s="17" t="str">
        <f t="shared" si="119"/>
        <v>KG-ARI-1908-00195-04212/42787471</v>
      </c>
      <c r="H657" s="18">
        <f>IF(G657="","",VLOOKUP(G657,WMS!$E$3:$Q$1741,7,FALSE))</f>
        <v>6</v>
      </c>
      <c r="I657" s="18">
        <f>IF(G657="","",VLOOKUP(G657,WMS!$E$3:$Q$1741,8,FALSE))</f>
        <v>4.7</v>
      </c>
      <c r="J657" s="18">
        <f>IF(G657="","",VLOOKUP(G657,WMS!$E$3:$Q$1741,13,FALSE))</f>
        <v>0.062</v>
      </c>
      <c r="K657" s="25" t="b">
        <f t="shared" si="120"/>
        <v>1</v>
      </c>
      <c r="L657" s="7">
        <v>9</v>
      </c>
      <c r="M657" s="26">
        <f>IF(G657="","",VLOOKUP(G657,WMS!$E$3:$U$1741,7,0)*L657)</f>
        <v>54</v>
      </c>
      <c r="N657" s="27" t="str">
        <f>IF(G657="","",VLOOKUP(G657,WMS!$E$3:$U$1741,17,0))</f>
        <v>A38-302</v>
      </c>
      <c r="O657" s="28">
        <f t="shared" si="114"/>
        <v>42.3</v>
      </c>
      <c r="P657" s="28">
        <f t="shared" si="115"/>
        <v>0.558</v>
      </c>
      <c r="Q657" s="25" t="str">
        <f>IF(G657="","",VLOOKUP(G657,WMS!$E$3:$G$1741,2,FALSE))</f>
        <v>KAS19091701</v>
      </c>
      <c r="R657" s="25" t="str">
        <f>IF(G657="","",VLOOKUP(G657,WMS!$E$3:$G$1741,3,FALSE))</f>
        <v>KAS1909170111</v>
      </c>
      <c r="S657" s="17" t="str">
        <f>IF(R657="","",VLOOKUP(R657,CUSTOMS!$E$3:$N$1811,2,FALSE))</f>
        <v>7323990000</v>
      </c>
      <c r="T657" s="17" t="str">
        <f>IF(R657="","",VLOOKUP(R657,CUSTOMS!$E$3:$N$1811,3,FALSE))</f>
        <v>铁制冰桶</v>
      </c>
      <c r="U657" s="18">
        <f t="shared" si="116"/>
        <v>54</v>
      </c>
      <c r="V657" s="18" t="str">
        <f>IF(R657="","",VLOOKUP(R657,CUSTOMS!$E$3:$N$1811,5,FALSE))</f>
        <v>只</v>
      </c>
      <c r="W657" s="32">
        <f>IF(R657="","",VLOOKUP(R657,CUSTOMS!$E$3:$N$1811,6,FALSE))</f>
        <v>1.76545698924731</v>
      </c>
      <c r="X657" s="32">
        <f t="shared" si="117"/>
        <v>95.3346774193547</v>
      </c>
      <c r="Y657" s="18" t="str">
        <f>IF(R657="","",VLOOKUP(R657,CUSTOMS!$E$3:$N$1811,8,FALSE))</f>
        <v>美元</v>
      </c>
      <c r="Z657" s="18" t="str">
        <f>IF(R657="","",VLOOKUP(R657,CUSTOMS!$E$3:$N$1811,9,FALSE))</f>
        <v>中国</v>
      </c>
      <c r="AA657" s="18" t="str">
        <f>IF(R657="","",VLOOKUP(R657,CUSTOMS!$E$3:$N$1811,10,FALSE))</f>
        <v>美国</v>
      </c>
      <c r="AB657" s="32">
        <f>IF(R657="","",VLOOKUP(G657,WMS!$E$3:$T$1741,15,FALSE))</f>
        <v>0.643333333333333</v>
      </c>
      <c r="AC657" s="32">
        <f t="shared" si="118"/>
        <v>34.74</v>
      </c>
      <c r="AD657" s="32" t="str">
        <f>IF(S657="","",VLOOKUP(S657,海关监管条件!$A$1:$B$3000,2,FALSE))</f>
        <v>A</v>
      </c>
    </row>
    <row r="658" spans="1:30">
      <c r="A658" s="2">
        <v>43749</v>
      </c>
      <c r="B658" s="2">
        <v>43752</v>
      </c>
      <c r="C658" s="2" t="s">
        <v>5100</v>
      </c>
      <c r="D658" s="19" t="s">
        <v>1659</v>
      </c>
      <c r="E658" s="19" t="s">
        <v>4178</v>
      </c>
      <c r="F658" s="19" t="s">
        <v>4198</v>
      </c>
      <c r="G658" s="17" t="str">
        <f t="shared" si="119"/>
        <v>KG-ARI-1908-00195-04212/42787495</v>
      </c>
      <c r="H658" s="18">
        <f>IF(G658="","",VLOOKUP(G658,WMS!$E$3:$Q$1741,7,FALSE))</f>
        <v>6</v>
      </c>
      <c r="I658" s="18">
        <f>IF(G658="","",VLOOKUP(G658,WMS!$E$3:$Q$1741,8,FALSE))</f>
        <v>4.1</v>
      </c>
      <c r="J658" s="18">
        <f>IF(G658="","",VLOOKUP(G658,WMS!$E$3:$Q$1741,13,FALSE))</f>
        <v>0.077</v>
      </c>
      <c r="K658" s="25" t="b">
        <f t="shared" si="120"/>
        <v>1</v>
      </c>
      <c r="L658" s="7">
        <v>9</v>
      </c>
      <c r="M658" s="26">
        <f>IF(G658="","",VLOOKUP(G658,WMS!$E$3:$U$1741,7,0)*L658)</f>
        <v>54</v>
      </c>
      <c r="N658" s="27" t="str">
        <f>IF(G658="","",VLOOKUP(G658,WMS!$E$3:$U$1741,17,0))</f>
        <v>A43-301</v>
      </c>
      <c r="O658" s="28">
        <f t="shared" si="114"/>
        <v>36.9</v>
      </c>
      <c r="P658" s="28">
        <f t="shared" si="115"/>
        <v>0.693</v>
      </c>
      <c r="Q658" s="25" t="str">
        <f>IF(G658="","",VLOOKUP(G658,WMS!$E$3:$G$1741,2,FALSE))</f>
        <v>KAS19091702</v>
      </c>
      <c r="R658" s="25" t="str">
        <f>IF(G658="","",VLOOKUP(G658,WMS!$E$3:$G$1741,3,FALSE))</f>
        <v>KAS1909170212</v>
      </c>
      <c r="S658" s="17" t="str">
        <f>IF(R658="","",VLOOKUP(R658,CUSTOMS!$E$3:$N$1811,2,FALSE))</f>
        <v>7323990000</v>
      </c>
      <c r="T658" s="17" t="str">
        <f>IF(R658="","",VLOOKUP(R658,CUSTOMS!$E$3:$N$1811,3,FALSE))</f>
        <v>铁制托盘</v>
      </c>
      <c r="U658" s="18">
        <f t="shared" si="116"/>
        <v>54</v>
      </c>
      <c r="V658" s="18" t="str">
        <f>IF(R658="","",VLOOKUP(R658,CUSTOMS!$E$3:$N$1811,5,FALSE))</f>
        <v>只</v>
      </c>
      <c r="W658" s="32">
        <f>IF(R658="","",VLOOKUP(R658,CUSTOMS!$E$3:$N$1811,6,FALSE))</f>
        <v>0.953279569892473</v>
      </c>
      <c r="X658" s="32">
        <f t="shared" si="117"/>
        <v>51.4770967741935</v>
      </c>
      <c r="Y658" s="18" t="str">
        <f>IF(R658="","",VLOOKUP(R658,CUSTOMS!$E$3:$N$1811,8,FALSE))</f>
        <v>美元</v>
      </c>
      <c r="Z658" s="18" t="str">
        <f>IF(R658="","",VLOOKUP(R658,CUSTOMS!$E$3:$N$1811,9,FALSE))</f>
        <v>中国</v>
      </c>
      <c r="AA658" s="18" t="str">
        <f>IF(R658="","",VLOOKUP(R658,CUSTOMS!$E$3:$N$1811,10,FALSE))</f>
        <v>美国</v>
      </c>
      <c r="AB658" s="32">
        <f>IF(R658="","",VLOOKUP(G658,WMS!$E$3:$T$1741,15,FALSE))</f>
        <v>0.616666666666667</v>
      </c>
      <c r="AC658" s="32">
        <f t="shared" si="118"/>
        <v>33.3</v>
      </c>
      <c r="AD658" s="32" t="str">
        <f>IF(S658="","",VLOOKUP(S658,海关监管条件!$A$1:$B$3000,2,FALSE))</f>
        <v>A</v>
      </c>
    </row>
    <row r="659" spans="1:30">
      <c r="A659" s="2">
        <v>43749</v>
      </c>
      <c r="B659" s="2">
        <v>43752</v>
      </c>
      <c r="C659" s="2" t="s">
        <v>5100</v>
      </c>
      <c r="D659" s="19" t="s">
        <v>1640</v>
      </c>
      <c r="E659" s="19" t="s">
        <v>4178</v>
      </c>
      <c r="F659" s="19" t="s">
        <v>4180</v>
      </c>
      <c r="G659" s="17" t="str">
        <f t="shared" si="119"/>
        <v>KG-ARI-1908-00195-04212/42787501</v>
      </c>
      <c r="H659" s="18">
        <f>IF(G659="","",VLOOKUP(G659,WMS!$E$3:$Q$1741,7,FALSE))</f>
        <v>6</v>
      </c>
      <c r="I659" s="18">
        <f>IF(G659="","",VLOOKUP(G659,WMS!$E$3:$Q$1741,8,FALSE))</f>
        <v>4.25</v>
      </c>
      <c r="J659" s="18">
        <f>IF(G659="","",VLOOKUP(G659,WMS!$E$3:$Q$1741,13,FALSE))</f>
        <v>0.061</v>
      </c>
      <c r="K659" s="25" t="b">
        <f t="shared" si="120"/>
        <v>1</v>
      </c>
      <c r="L659" s="7">
        <v>5</v>
      </c>
      <c r="M659" s="26">
        <f>IF(G659="","",VLOOKUP(G659,WMS!$E$3:$U$1741,7,0)*L659)</f>
        <v>30</v>
      </c>
      <c r="N659" s="27" t="str">
        <f>IF(G659="","",VLOOKUP(G659,WMS!$E$3:$U$1741,17,0))</f>
        <v>A38-202</v>
      </c>
      <c r="O659" s="28">
        <f t="shared" si="114"/>
        <v>21.25</v>
      </c>
      <c r="P659" s="28">
        <f t="shared" si="115"/>
        <v>0.305</v>
      </c>
      <c r="Q659" s="25" t="str">
        <f>IF(G659="","",VLOOKUP(G659,WMS!$E$3:$G$1741,2,FALSE))</f>
        <v>KAS19091701</v>
      </c>
      <c r="R659" s="25" t="str">
        <f>IF(G659="","",VLOOKUP(G659,WMS!$E$3:$G$1741,3,FALSE))</f>
        <v>KAS1909170111</v>
      </c>
      <c r="S659" s="17" t="str">
        <f>IF(R659="","",VLOOKUP(R659,CUSTOMS!$E$3:$N$1811,2,FALSE))</f>
        <v>7323990000</v>
      </c>
      <c r="T659" s="17" t="str">
        <f>IF(R659="","",VLOOKUP(R659,CUSTOMS!$E$3:$N$1811,3,FALSE))</f>
        <v>铁制冰桶</v>
      </c>
      <c r="U659" s="18">
        <f t="shared" si="116"/>
        <v>30</v>
      </c>
      <c r="V659" s="18" t="str">
        <f>IF(R659="","",VLOOKUP(R659,CUSTOMS!$E$3:$N$1811,5,FALSE))</f>
        <v>只</v>
      </c>
      <c r="W659" s="32">
        <f>IF(R659="","",VLOOKUP(R659,CUSTOMS!$E$3:$N$1811,6,FALSE))</f>
        <v>1.76545698924731</v>
      </c>
      <c r="X659" s="32">
        <f t="shared" si="117"/>
        <v>52.9637096774193</v>
      </c>
      <c r="Y659" s="18" t="str">
        <f>IF(R659="","",VLOOKUP(R659,CUSTOMS!$E$3:$N$1811,8,FALSE))</f>
        <v>美元</v>
      </c>
      <c r="Z659" s="18" t="str">
        <f>IF(R659="","",VLOOKUP(R659,CUSTOMS!$E$3:$N$1811,9,FALSE))</f>
        <v>中国</v>
      </c>
      <c r="AA659" s="18" t="str">
        <f>IF(R659="","",VLOOKUP(R659,CUSTOMS!$E$3:$N$1811,10,FALSE))</f>
        <v>美国</v>
      </c>
      <c r="AB659" s="32">
        <f>IF(R659="","",VLOOKUP(G659,WMS!$E$3:$T$1741,15,FALSE))</f>
        <v>0.59</v>
      </c>
      <c r="AC659" s="32">
        <f t="shared" si="118"/>
        <v>17.7</v>
      </c>
      <c r="AD659" s="32" t="str">
        <f>IF(S659="","",VLOOKUP(S659,海关监管条件!$A$1:$B$3000,2,FALSE))</f>
        <v>A</v>
      </c>
    </row>
    <row r="660" spans="1:30">
      <c r="A660" s="2">
        <v>43749</v>
      </c>
      <c r="B660" s="2">
        <v>43752</v>
      </c>
      <c r="C660" s="2" t="s">
        <v>5100</v>
      </c>
      <c r="D660" s="19" t="s">
        <v>1550</v>
      </c>
      <c r="E660" s="19" t="s">
        <v>4110</v>
      </c>
      <c r="F660" s="19">
        <v>42766278</v>
      </c>
      <c r="G660" s="17" t="str">
        <f t="shared" si="119"/>
        <v>KG-ARI-1908-00195-04225/42766278</v>
      </c>
      <c r="H660" s="18">
        <f>IF(G660="","",VLOOKUP(G660,WMS!$E$3:$Q$1741,7,FALSE))</f>
        <v>4</v>
      </c>
      <c r="I660" s="18">
        <f>IF(G660="","",VLOOKUP(G660,WMS!$E$3:$Q$1741,8,FALSE))</f>
        <v>5.15</v>
      </c>
      <c r="J660" s="18">
        <f>IF(G660="","",VLOOKUP(G660,WMS!$E$3:$Q$1741,13,FALSE))</f>
        <v>0.024</v>
      </c>
      <c r="K660" s="25" t="b">
        <f t="shared" si="120"/>
        <v>1</v>
      </c>
      <c r="L660" s="7">
        <v>15</v>
      </c>
      <c r="M660" s="26">
        <f>IF(G660="","",VLOOKUP(G660,WMS!$E$3:$U$1741,7,0)*L660)</f>
        <v>60</v>
      </c>
      <c r="N660" s="27" t="str">
        <f>IF(G660="","",VLOOKUP(G660,WMS!$E$3:$U$1741,17,0))</f>
        <v>A07-202-203</v>
      </c>
      <c r="O660" s="28">
        <f t="shared" si="114"/>
        <v>77.25</v>
      </c>
      <c r="P660" s="28">
        <f t="shared" si="115"/>
        <v>0.36</v>
      </c>
      <c r="Q660" s="25" t="str">
        <f>IF(G660="","",VLOOKUP(G660,WMS!$E$3:$G$1741,2,FALSE))</f>
        <v>KAS19090306</v>
      </c>
      <c r="R660" s="25" t="str">
        <f>IF(G660="","",VLOOKUP(G660,WMS!$E$3:$G$1741,3,FALSE))</f>
        <v>KAS1909030603</v>
      </c>
      <c r="S660" s="17" t="str">
        <f>IF(R660="","",VLOOKUP(R660,CUSTOMS!$E$3:$N$1811,2,FALSE))</f>
        <v>6911101900</v>
      </c>
      <c r="T660" s="17" t="str">
        <f>IF(R660="","",VLOOKUP(R660,CUSTOMS!$E$3:$N$1811,3,FALSE))</f>
        <v>日用瓷:碗</v>
      </c>
      <c r="U660" s="18">
        <f t="shared" si="116"/>
        <v>60</v>
      </c>
      <c r="V660" s="18" t="str">
        <f>IF(R660="","",VLOOKUP(R660,CUSTOMS!$E$3:$N$1811,5,FALSE))</f>
        <v>只</v>
      </c>
      <c r="W660" s="32">
        <f>IF(R660="","",VLOOKUP(R660,CUSTOMS!$E$3:$N$1811,6,FALSE))</f>
        <v>0.5</v>
      </c>
      <c r="X660" s="32">
        <f t="shared" si="117"/>
        <v>30</v>
      </c>
      <c r="Y660" s="18" t="str">
        <f>IF(R660="","",VLOOKUP(R660,CUSTOMS!$E$3:$N$1811,8,FALSE))</f>
        <v>美元</v>
      </c>
      <c r="Z660" s="18" t="str">
        <f>IF(R660="","",VLOOKUP(R660,CUSTOMS!$E$3:$N$1811,9,FALSE))</f>
        <v>中国</v>
      </c>
      <c r="AA660" s="18" t="str">
        <f>IF(R660="","",VLOOKUP(R660,CUSTOMS!$E$3:$N$1811,10,FALSE))</f>
        <v>美国</v>
      </c>
      <c r="AB660" s="32">
        <f>IF(R660="","",VLOOKUP(G660,WMS!$E$3:$T$1741,15,FALSE))</f>
        <v>1.1</v>
      </c>
      <c r="AC660" s="32">
        <f t="shared" si="118"/>
        <v>66</v>
      </c>
      <c r="AD660" s="32" t="str">
        <f>IF(S660="","",VLOOKUP(S660,海关监管条件!$A$1:$B$3000,2,FALSE))</f>
        <v>A</v>
      </c>
    </row>
    <row r="661" spans="1:30">
      <c r="A661" s="2">
        <v>43749</v>
      </c>
      <c r="B661" s="2">
        <v>43752</v>
      </c>
      <c r="C661" s="2" t="s">
        <v>5100</v>
      </c>
      <c r="D661" s="35" t="s">
        <v>1550</v>
      </c>
      <c r="E661" s="35" t="s">
        <v>4110</v>
      </c>
      <c r="F661" s="35" t="s">
        <v>4111</v>
      </c>
      <c r="G661" s="17" t="str">
        <f t="shared" si="119"/>
        <v>KG-ARI-1908-00195-04225/42779131A</v>
      </c>
      <c r="H661" s="18">
        <f>IF(G661="","",VLOOKUP(G661,WMS!$E$3:$Q$1741,7,FALSE))</f>
        <v>8</v>
      </c>
      <c r="I661" s="18">
        <f>IF(G661="","",VLOOKUP(G661,WMS!$E$3:$Q$1741,8,FALSE))</f>
        <v>8</v>
      </c>
      <c r="J661" s="18">
        <f>IF(G661="","",VLOOKUP(G661,WMS!$E$3:$Q$1741,13,FALSE))</f>
        <v>0.023</v>
      </c>
      <c r="K661" s="25" t="b">
        <f t="shared" si="120"/>
        <v>1</v>
      </c>
      <c r="L661" s="7">
        <v>8</v>
      </c>
      <c r="M661" s="26">
        <f>IF(G661="","",VLOOKUP(G661,WMS!$E$3:$U$1741,7,0)*L661)</f>
        <v>64</v>
      </c>
      <c r="N661" s="27" t="str">
        <f>IF(G661="","",VLOOKUP(G661,WMS!$E$3:$U$1741,17,0))</f>
        <v>A25-302</v>
      </c>
      <c r="O661" s="28">
        <f t="shared" si="114"/>
        <v>64</v>
      </c>
      <c r="P661" s="28">
        <f t="shared" si="115"/>
        <v>0.184</v>
      </c>
      <c r="Q661" s="25" t="str">
        <f>IF(G661="","",VLOOKUP(G661,WMS!$E$3:$G$1741,2,FALSE))</f>
        <v>KAS19090306</v>
      </c>
      <c r="R661" s="25" t="str">
        <f>IF(G661="","",VLOOKUP(G661,WMS!$E$3:$G$1741,3,FALSE))</f>
        <v>KAS1909030601</v>
      </c>
      <c r="S661" s="17" t="str">
        <f>IF(R661="","",VLOOKUP(R661,CUSTOMS!$E$3:$N$1811,2,FALSE))</f>
        <v>4421999090</v>
      </c>
      <c r="T661" s="17" t="str">
        <f>IF(R661="","",VLOOKUP(R661,CUSTOMS!$E$3:$N$1811,3,FALSE))</f>
        <v>木盖</v>
      </c>
      <c r="U661" s="18">
        <f t="shared" si="116"/>
        <v>64</v>
      </c>
      <c r="V661" s="18" t="str">
        <f>IF(R661="","",VLOOKUP(R661,CUSTOMS!$E$3:$N$1811,5,FALSE))</f>
        <v>只</v>
      </c>
      <c r="W661" s="32">
        <f>IF(R661="","",VLOOKUP(R661,CUSTOMS!$E$3:$N$1811,6,FALSE))</f>
        <v>0.13</v>
      </c>
      <c r="X661" s="32">
        <f t="shared" si="117"/>
        <v>8.32</v>
      </c>
      <c r="Y661" s="18" t="str">
        <f>IF(R661="","",VLOOKUP(R661,CUSTOMS!$E$3:$N$1811,8,FALSE))</f>
        <v>美元</v>
      </c>
      <c r="Z661" s="18" t="str">
        <f>IF(R661="","",VLOOKUP(R661,CUSTOMS!$E$3:$N$1811,9,FALSE))</f>
        <v>中国</v>
      </c>
      <c r="AA661" s="18" t="str">
        <f>IF(R661="","",VLOOKUP(R661,CUSTOMS!$E$3:$N$1811,10,FALSE))</f>
        <v>美国</v>
      </c>
      <c r="AB661" s="32">
        <f>IF(R661="","",VLOOKUP(G661,WMS!$E$3:$T$1741,15,FALSE))</f>
        <v>0.1125</v>
      </c>
      <c r="AC661" s="32">
        <f t="shared" si="118"/>
        <v>7.2</v>
      </c>
      <c r="AD661" s="32" t="str">
        <f>IF(S661="","",VLOOKUP(S661,海关监管条件!$A$1:$B$3000,2,FALSE))</f>
        <v>AB</v>
      </c>
    </row>
    <row r="662" spans="1:30">
      <c r="A662" s="2">
        <v>43749</v>
      </c>
      <c r="B662" s="2">
        <v>43752</v>
      </c>
      <c r="C662" s="2" t="s">
        <v>5100</v>
      </c>
      <c r="D662" s="35" t="s">
        <v>1550</v>
      </c>
      <c r="E662" s="35" t="s">
        <v>4110</v>
      </c>
      <c r="F662" s="35" t="s">
        <v>4113</v>
      </c>
      <c r="G662" s="17" t="str">
        <f t="shared" si="119"/>
        <v>KG-ARI-1908-00195-04225/42779131B</v>
      </c>
      <c r="H662" s="18">
        <v>8</v>
      </c>
      <c r="I662" s="18">
        <f>IF(G662="","",VLOOKUP(G662,WMS!$E$3:$Q$1741,8,FALSE))</f>
        <v>8</v>
      </c>
      <c r="J662" s="18">
        <f>IF(G662="","",VLOOKUP(G662,WMS!$E$3:$Q$1741,13,FALSE))</f>
        <v>0.023</v>
      </c>
      <c r="K662" s="25" t="e">
        <f t="shared" si="120"/>
        <v>#DIV/0!</v>
      </c>
      <c r="M662" s="26">
        <v>64</v>
      </c>
      <c r="N662" s="27" t="str">
        <f>IF(G662="","",VLOOKUP(G662,WMS!$E$3:$U$1741,17,0))</f>
        <v>A25-302</v>
      </c>
      <c r="O662" s="28" t="str">
        <f t="shared" si="114"/>
        <v/>
      </c>
      <c r="P662" s="28" t="str">
        <f t="shared" si="115"/>
        <v/>
      </c>
      <c r="Q662" s="25" t="str">
        <f>IF(G662="","",VLOOKUP(G662,WMS!$E$3:$G$1741,2,FALSE))</f>
        <v>KAS19090306</v>
      </c>
      <c r="R662" s="25" t="str">
        <f>IF(G662="","",VLOOKUP(G662,WMS!$E$3:$G$1741,3,FALSE))</f>
        <v>KAS1909030602</v>
      </c>
      <c r="S662" s="17" t="str">
        <f>IF(R662="","",VLOOKUP(R662,CUSTOMS!$E$3:$N$1811,2,FALSE))</f>
        <v>6911101900</v>
      </c>
      <c r="T662" s="17" t="str">
        <f>IF(R662="","",VLOOKUP(R662,CUSTOMS!$E$3:$N$1811,3,FALSE))</f>
        <v>日用瓷:罐</v>
      </c>
      <c r="U662" s="18">
        <f t="shared" si="116"/>
        <v>64</v>
      </c>
      <c r="V662" s="18" t="str">
        <f>IF(R662="","",VLOOKUP(R662,CUSTOMS!$E$3:$N$1811,5,FALSE))</f>
        <v>只</v>
      </c>
      <c r="W662" s="32">
        <f>IF(R662="","",VLOOKUP(R662,CUSTOMS!$E$3:$N$1811,6,FALSE))</f>
        <v>0.6</v>
      </c>
      <c r="X662" s="32">
        <f t="shared" si="117"/>
        <v>38.4</v>
      </c>
      <c r="Y662" s="18" t="str">
        <f>IF(R662="","",VLOOKUP(R662,CUSTOMS!$E$3:$N$1811,8,FALSE))</f>
        <v>美元</v>
      </c>
      <c r="Z662" s="18" t="str">
        <f>IF(R662="","",VLOOKUP(R662,CUSTOMS!$E$3:$N$1811,9,FALSE))</f>
        <v>中国</v>
      </c>
      <c r="AA662" s="18" t="str">
        <f>IF(R662="","",VLOOKUP(R662,CUSTOMS!$E$3:$N$1811,10,FALSE))</f>
        <v>美国</v>
      </c>
      <c r="AB662" s="32">
        <f>IF(R662="","",VLOOKUP(G662,WMS!$E$3:$T$1741,15,FALSE))</f>
        <v>0.7125</v>
      </c>
      <c r="AC662" s="32">
        <f t="shared" si="118"/>
        <v>45.6</v>
      </c>
      <c r="AD662" s="32" t="str">
        <f>IF(S662="","",VLOOKUP(S662,海关监管条件!$A$1:$B$3000,2,FALSE))</f>
        <v>A</v>
      </c>
    </row>
    <row r="663" spans="1:30">
      <c r="A663" s="2">
        <v>43749</v>
      </c>
      <c r="B663" s="2">
        <v>43752</v>
      </c>
      <c r="C663" s="2" t="s">
        <v>5100</v>
      </c>
      <c r="D663" s="3" t="s">
        <v>1510</v>
      </c>
      <c r="E663" s="3" t="s">
        <v>4091</v>
      </c>
      <c r="F663" s="3" t="s">
        <v>5102</v>
      </c>
      <c r="G663" s="17" t="str">
        <f t="shared" si="119"/>
        <v>KG-ARI-1908-00195-04226/42768852</v>
      </c>
      <c r="H663" s="18">
        <f>IF(G663="","",VLOOKUP(G663,WMS!$E$3:$Q$1741,7,FALSE))</f>
        <v>6</v>
      </c>
      <c r="I663" s="18">
        <f>IF(G663="","",VLOOKUP(G663,WMS!$E$3:$Q$1741,8,FALSE))</f>
        <v>13.4</v>
      </c>
      <c r="J663" s="18">
        <f>IF(G663="","",VLOOKUP(G663,WMS!$E$3:$Q$1741,13,FALSE))</f>
        <v>0.035</v>
      </c>
      <c r="K663" s="25" t="b">
        <f t="shared" si="120"/>
        <v>1</v>
      </c>
      <c r="L663" s="7">
        <v>7</v>
      </c>
      <c r="M663" s="26">
        <f>IF(G663="","",VLOOKUP(G663,WMS!$E$3:$U$1741,7,0)*L663)</f>
        <v>42</v>
      </c>
      <c r="N663" s="27" t="str">
        <f>IF(G663="","",VLOOKUP(G663,WMS!$E$3:$U$1741,17,0))</f>
        <v>A18-104</v>
      </c>
      <c r="O663" s="28">
        <f t="shared" si="114"/>
        <v>93.8</v>
      </c>
      <c r="P663" s="28">
        <f t="shared" si="115"/>
        <v>0.245</v>
      </c>
      <c r="Q663" s="25" t="str">
        <f>IF(G663="","",VLOOKUP(G663,WMS!$E$3:$G$1741,2,FALSE))</f>
        <v>KAS19082805</v>
      </c>
      <c r="R663" s="25" t="str">
        <f>IF(G663="","",VLOOKUP(G663,WMS!$E$3:$G$1741,3,FALSE))</f>
        <v>KAS1908280504</v>
      </c>
      <c r="S663" s="17" t="str">
        <f>IF(R663="","",VLOOKUP(R663,CUSTOMS!$E$3:$N$1811,2,FALSE))</f>
        <v>9403200000</v>
      </c>
      <c r="T663" s="17" t="str">
        <f>IF(R663="","",VLOOKUP(R663,CUSTOMS!$E$3:$N$1811,3,FALSE))</f>
        <v>铁制毛巾架</v>
      </c>
      <c r="U663" s="18">
        <f t="shared" si="116"/>
        <v>42</v>
      </c>
      <c r="V663" s="18" t="str">
        <f>IF(R663="","",VLOOKUP(R663,CUSTOMS!$E$3:$N$1811,5,FALSE))</f>
        <v>只</v>
      </c>
      <c r="W663" s="32">
        <f>IF(R663="","",VLOOKUP(R663,CUSTOMS!$E$3:$N$1811,6,FALSE))</f>
        <v>7.67</v>
      </c>
      <c r="X663" s="32">
        <f t="shared" si="117"/>
        <v>322.14</v>
      </c>
      <c r="Y663" s="18" t="str">
        <f>IF(R663="","",VLOOKUP(R663,CUSTOMS!$E$3:$N$1811,8,FALSE))</f>
        <v>美元</v>
      </c>
      <c r="Z663" s="18" t="str">
        <f>IF(R663="","",VLOOKUP(R663,CUSTOMS!$E$3:$N$1811,9,FALSE))</f>
        <v>中国</v>
      </c>
      <c r="AA663" s="18" t="str">
        <f>IF(R663="","",VLOOKUP(R663,CUSTOMS!$E$3:$N$1811,10,FALSE))</f>
        <v>美国</v>
      </c>
      <c r="AB663" s="32">
        <f>IF(R663="","",VLOOKUP(G663,WMS!$E$3:$T$1741,15,FALSE))</f>
        <v>2</v>
      </c>
      <c r="AC663" s="32">
        <f t="shared" si="118"/>
        <v>84</v>
      </c>
      <c r="AD663" s="32" t="str">
        <f>IF(S663="","",VLOOKUP(S663,海关监管条件!$A$1:$B$3000,2,FALSE))</f>
        <v>无 </v>
      </c>
    </row>
    <row r="664" spans="1:30">
      <c r="A664" s="2">
        <v>43749</v>
      </c>
      <c r="B664" s="2">
        <v>43752</v>
      </c>
      <c r="C664" s="2" t="s">
        <v>5100</v>
      </c>
      <c r="D664" s="3" t="s">
        <v>1698</v>
      </c>
      <c r="E664" s="3" t="s">
        <v>4208</v>
      </c>
      <c r="F664" s="3" t="s">
        <v>5103</v>
      </c>
      <c r="G664" s="17" t="str">
        <f t="shared" si="119"/>
        <v>KG-ARI-1909-00203-04422/42433958</v>
      </c>
      <c r="H664" s="18">
        <f>IF(G664="","",VLOOKUP(G664,WMS!$E$3:$Q$1741,7,FALSE))</f>
        <v>6</v>
      </c>
      <c r="I664" s="18">
        <f>IF(G664="","",VLOOKUP(G664,WMS!$E$3:$Q$1741,8,FALSE))</f>
        <v>3.25</v>
      </c>
      <c r="J664" s="18">
        <f>IF(G664="","",VLOOKUP(G664,WMS!$E$3:$Q$1741,13,FALSE))</f>
        <v>0.059</v>
      </c>
      <c r="K664" s="25" t="b">
        <f t="shared" si="120"/>
        <v>1</v>
      </c>
      <c r="L664" s="7">
        <v>25</v>
      </c>
      <c r="M664" s="26">
        <f>IF(G664="","",VLOOKUP(G664,WMS!$E$3:$U$1741,7,0)*L664)</f>
        <v>150</v>
      </c>
      <c r="N664" s="27" t="str">
        <f>IF(G664="","",VLOOKUP(G664,WMS!$E$3:$U$1741,17,0))</f>
        <v>A403</v>
      </c>
      <c r="O664" s="28">
        <f t="shared" si="114"/>
        <v>81.25</v>
      </c>
      <c r="P664" s="28">
        <f t="shared" si="115"/>
        <v>1.475</v>
      </c>
      <c r="Q664" s="25" t="str">
        <f>IF(G664="","",VLOOKUP(G664,WMS!$E$3:$G$1741,2,FALSE))</f>
        <v>KAS19091912</v>
      </c>
      <c r="R664" s="25" t="str">
        <f>IF(G664="","",VLOOKUP(G664,WMS!$E$3:$G$1741,3,FALSE))</f>
        <v>KAS1909191205</v>
      </c>
      <c r="S664" s="17" t="str">
        <f>IF(R664="","",VLOOKUP(R664,CUSTOMS!$E$3:$N$1811,2,FALSE))</f>
        <v>7323990000</v>
      </c>
      <c r="T664" s="17" t="str">
        <f>IF(R664="","",VLOOKUP(R664,CUSTOMS!$E$3:$N$1811,3,FALSE))</f>
        <v>铁制果篮</v>
      </c>
      <c r="U664" s="18">
        <f t="shared" si="116"/>
        <v>150</v>
      </c>
      <c r="V664" s="18" t="str">
        <f>IF(R664="","",VLOOKUP(R664,CUSTOMS!$E$3:$N$1811,5,FALSE))</f>
        <v>只</v>
      </c>
      <c r="W664" s="32">
        <f>IF(R664="","",VLOOKUP(R664,CUSTOMS!$E$3:$N$1811,6,FALSE))</f>
        <v>1.97</v>
      </c>
      <c r="X664" s="32">
        <f t="shared" si="117"/>
        <v>295.5</v>
      </c>
      <c r="Y664" s="18" t="str">
        <f>IF(R664="","",VLOOKUP(R664,CUSTOMS!$E$3:$N$1811,8,FALSE))</f>
        <v>美元</v>
      </c>
      <c r="Z664" s="18" t="str">
        <f>IF(R664="","",VLOOKUP(R664,CUSTOMS!$E$3:$N$1811,9,FALSE))</f>
        <v>中国</v>
      </c>
      <c r="AA664" s="18" t="str">
        <f>IF(R664="","",VLOOKUP(R664,CUSTOMS!$E$3:$N$1811,10,FALSE))</f>
        <v>美国</v>
      </c>
      <c r="AB664" s="32">
        <f>IF(R664="","",VLOOKUP(G664,WMS!$E$3:$T$1741,15,FALSE))</f>
        <v>0.416666666666667</v>
      </c>
      <c r="AC664" s="32">
        <f t="shared" si="118"/>
        <v>62.5</v>
      </c>
      <c r="AD664" s="32" t="str">
        <f>IF(S664="","",VLOOKUP(S664,海关监管条件!$A$1:$B$3000,2,FALSE))</f>
        <v>A</v>
      </c>
    </row>
    <row r="665" spans="1:30">
      <c r="A665" s="2">
        <v>43749</v>
      </c>
      <c r="B665" s="2">
        <v>43752</v>
      </c>
      <c r="C665" s="2" t="s">
        <v>5100</v>
      </c>
      <c r="D665" s="3" t="s">
        <v>1698</v>
      </c>
      <c r="E665" s="3" t="s">
        <v>4208</v>
      </c>
      <c r="F665" s="3" t="s">
        <v>5104</v>
      </c>
      <c r="G665" s="17" t="str">
        <f t="shared" si="119"/>
        <v>KG-ARI-1909-00203-04422/42494294</v>
      </c>
      <c r="H665" s="18">
        <f>IF(G665="","",VLOOKUP(G665,WMS!$E$3:$Q$1741,7,FALSE))</f>
        <v>6</v>
      </c>
      <c r="I665" s="18">
        <f>IF(G665="","",VLOOKUP(G665,WMS!$E$3:$Q$1741,8,FALSE))</f>
        <v>3.3</v>
      </c>
      <c r="J665" s="18">
        <f>IF(G665="","",VLOOKUP(G665,WMS!$E$3:$Q$1741,13,FALSE))</f>
        <v>0.036</v>
      </c>
      <c r="K665" s="25" t="b">
        <f t="shared" si="120"/>
        <v>1</v>
      </c>
      <c r="L665" s="7">
        <v>8</v>
      </c>
      <c r="M665" s="26">
        <f>IF(G665="","",VLOOKUP(G665,WMS!$E$3:$U$1741,7,0)*L665)</f>
        <v>48</v>
      </c>
      <c r="N665" s="27" t="str">
        <f>IF(G665="","",VLOOKUP(G665,WMS!$E$3:$U$1741,17,0))</f>
        <v>A12-303</v>
      </c>
      <c r="O665" s="28">
        <f t="shared" si="114"/>
        <v>26.4</v>
      </c>
      <c r="P665" s="28">
        <f t="shared" si="115"/>
        <v>0.288</v>
      </c>
      <c r="Q665" s="25" t="str">
        <f>IF(G665="","",VLOOKUP(G665,WMS!$E$3:$G$1741,2,FALSE))</f>
        <v>KAS19091911</v>
      </c>
      <c r="R665" s="25" t="str">
        <f>IF(G665="","",VLOOKUP(G665,WMS!$E$3:$G$1741,3,FALSE))</f>
        <v>KAS1909191104</v>
      </c>
      <c r="S665" s="17" t="str">
        <f>IF(R665="","",VLOOKUP(R665,CUSTOMS!$E$3:$N$1811,2,FALSE))</f>
        <v>7310299000</v>
      </c>
      <c r="T665" s="17" t="str">
        <f>IF(R665="","",VLOOKUP(R665,CUSTOMS!$E$3:$N$1811,3,FALSE))</f>
        <v>铁制衣夹桶</v>
      </c>
      <c r="U665" s="18">
        <f t="shared" si="116"/>
        <v>48</v>
      </c>
      <c r="V665" s="18" t="str">
        <f>IF(R665="","",VLOOKUP(R665,CUSTOMS!$E$3:$N$1811,5,FALSE))</f>
        <v>只</v>
      </c>
      <c r="W665" s="32">
        <f>IF(R665="","",VLOOKUP(R665,CUSTOMS!$E$3:$N$1811,6,FALSE))</f>
        <v>1.77</v>
      </c>
      <c r="X665" s="32">
        <f t="shared" si="117"/>
        <v>84.96</v>
      </c>
      <c r="Y665" s="18" t="str">
        <f>IF(R665="","",VLOOKUP(R665,CUSTOMS!$E$3:$N$1811,8,FALSE))</f>
        <v>美元</v>
      </c>
      <c r="Z665" s="18" t="str">
        <f>IF(R665="","",VLOOKUP(R665,CUSTOMS!$E$3:$N$1811,9,FALSE))</f>
        <v>中国</v>
      </c>
      <c r="AA665" s="18" t="str">
        <f>IF(R665="","",VLOOKUP(R665,CUSTOMS!$E$3:$N$1811,10,FALSE))</f>
        <v>美国</v>
      </c>
      <c r="AB665" s="32">
        <f>IF(R665="","",VLOOKUP(G665,WMS!$E$3:$T$1741,15,FALSE))</f>
        <v>0.45</v>
      </c>
      <c r="AC665" s="32">
        <f t="shared" si="118"/>
        <v>21.6</v>
      </c>
      <c r="AD665" s="32" t="str">
        <f>IF(S665="","",VLOOKUP(S665,海关监管条件!$A$1:$B$3000,2,FALSE))</f>
        <v>A</v>
      </c>
    </row>
    <row r="666" spans="1:30">
      <c r="A666" s="2">
        <v>43749</v>
      </c>
      <c r="B666" s="2">
        <v>43752</v>
      </c>
      <c r="C666" s="2" t="s">
        <v>5100</v>
      </c>
      <c r="D666" s="3" t="s">
        <v>1698</v>
      </c>
      <c r="E666" s="3" t="s">
        <v>4208</v>
      </c>
      <c r="F666" s="3" t="s">
        <v>5105</v>
      </c>
      <c r="G666" s="17" t="str">
        <f t="shared" si="119"/>
        <v>KG-ARI-1909-00203-04422/42647454</v>
      </c>
      <c r="H666" s="18">
        <f>IF(G666="","",VLOOKUP(G666,WMS!$E$3:$Q$1741,7,FALSE))</f>
        <v>6</v>
      </c>
      <c r="I666" s="18">
        <f>IF(G666="","",VLOOKUP(G666,WMS!$E$3:$Q$1741,8,FALSE))</f>
        <v>2.1</v>
      </c>
      <c r="J666" s="18">
        <f>IF(G666="","",VLOOKUP(G666,WMS!$E$3:$Q$1741,13,FALSE))</f>
        <v>0.023</v>
      </c>
      <c r="K666" s="25" t="b">
        <f t="shared" si="120"/>
        <v>1</v>
      </c>
      <c r="L666" s="7">
        <v>11</v>
      </c>
      <c r="M666" s="26">
        <f>IF(G666="","",VLOOKUP(G666,WMS!$E$3:$U$1741,7,0)*L666)</f>
        <v>66</v>
      </c>
      <c r="N666" s="27" t="str">
        <f>IF(G666="","",VLOOKUP(G666,WMS!$E$3:$U$1741,17,0))</f>
        <v>A12-103</v>
      </c>
      <c r="O666" s="28">
        <f t="shared" si="114"/>
        <v>23.1</v>
      </c>
      <c r="P666" s="28">
        <f t="shared" si="115"/>
        <v>0.253</v>
      </c>
      <c r="Q666" s="25" t="str">
        <f>IF(G666="","",VLOOKUP(G666,WMS!$E$3:$G$1741,2,FALSE))</f>
        <v>KAS19091912</v>
      </c>
      <c r="R666" s="25" t="str">
        <f>IF(G666="","",VLOOKUP(G666,WMS!$E$3:$G$1741,3,FALSE))</f>
        <v>KAS1909191215</v>
      </c>
      <c r="S666" s="17" t="str">
        <f>IF(R666="","",VLOOKUP(R666,CUSTOMS!$E$3:$N$1811,2,FALSE))</f>
        <v>7324900000</v>
      </c>
      <c r="T666" s="17" t="str">
        <f>IF(R666="","",VLOOKUP(R666,CUSTOMS!$E$3:$N$1811,3,FALSE))</f>
        <v>铁制风筒架</v>
      </c>
      <c r="U666" s="18">
        <f t="shared" si="116"/>
        <v>66</v>
      </c>
      <c r="V666" s="18" t="str">
        <f>IF(R666="","",VLOOKUP(R666,CUSTOMS!$E$3:$N$1811,5,FALSE))</f>
        <v>只</v>
      </c>
      <c r="W666" s="32">
        <f>IF(R666="","",VLOOKUP(R666,CUSTOMS!$E$3:$N$1811,6,FALSE))</f>
        <v>1.35</v>
      </c>
      <c r="X666" s="32">
        <f t="shared" si="117"/>
        <v>89.1</v>
      </c>
      <c r="Y666" s="18" t="str">
        <f>IF(R666="","",VLOOKUP(R666,CUSTOMS!$E$3:$N$1811,8,FALSE))</f>
        <v>美元</v>
      </c>
      <c r="Z666" s="18" t="str">
        <f>IF(R666="","",VLOOKUP(R666,CUSTOMS!$E$3:$N$1811,9,FALSE))</f>
        <v>中国</v>
      </c>
      <c r="AA666" s="18" t="str">
        <f>IF(R666="","",VLOOKUP(R666,CUSTOMS!$E$3:$N$1811,10,FALSE))</f>
        <v>美国</v>
      </c>
      <c r="AB666" s="32">
        <f>IF(R666="","",VLOOKUP(G666,WMS!$E$3:$T$1741,15,FALSE))</f>
        <v>0.28</v>
      </c>
      <c r="AC666" s="32">
        <f t="shared" si="118"/>
        <v>18.48</v>
      </c>
      <c r="AD666" s="32" t="str">
        <f>IF(S666="","",VLOOKUP(S666,海关监管条件!$A$1:$B$3000,2,FALSE))</f>
        <v>无 </v>
      </c>
    </row>
    <row r="667" spans="1:30">
      <c r="A667" s="2">
        <v>43749</v>
      </c>
      <c r="B667" s="2">
        <v>43752</v>
      </c>
      <c r="C667" s="2" t="s">
        <v>5100</v>
      </c>
      <c r="D667" s="3" t="s">
        <v>1698</v>
      </c>
      <c r="E667" s="3" t="s">
        <v>4208</v>
      </c>
      <c r="F667" s="3" t="s">
        <v>5106</v>
      </c>
      <c r="G667" s="17" t="str">
        <f t="shared" si="119"/>
        <v>KG-ARI-1909-00203-04422/42698074</v>
      </c>
      <c r="H667" s="18">
        <f>IF(G667="","",VLOOKUP(G667,WMS!$E$3:$Q$1741,7,FALSE))</f>
        <v>6</v>
      </c>
      <c r="I667" s="18">
        <f>IF(G667="","",VLOOKUP(G667,WMS!$E$3:$Q$1741,8,FALSE))</f>
        <v>2.45</v>
      </c>
      <c r="J667" s="18">
        <f>IF(G667="","",VLOOKUP(G667,WMS!$E$3:$Q$1741,13,FALSE))</f>
        <v>0.019</v>
      </c>
      <c r="K667" s="25" t="b">
        <f t="shared" si="120"/>
        <v>1</v>
      </c>
      <c r="L667" s="7">
        <v>12</v>
      </c>
      <c r="M667" s="26">
        <f>IF(G667="","",VLOOKUP(G667,WMS!$E$3:$U$1741,7,0)*L667)</f>
        <v>72</v>
      </c>
      <c r="N667" s="27" t="str">
        <f>IF(G667="","",VLOOKUP(G667,WMS!$E$3:$U$1741,17,0))</f>
        <v>A12-103</v>
      </c>
      <c r="O667" s="28">
        <f t="shared" si="114"/>
        <v>29.4</v>
      </c>
      <c r="P667" s="28">
        <f t="shared" si="115"/>
        <v>0.228</v>
      </c>
      <c r="Q667" s="25" t="str">
        <f>IF(G667="","",VLOOKUP(G667,WMS!$E$3:$G$1741,2,FALSE))</f>
        <v>KAS19091911</v>
      </c>
      <c r="R667" s="25" t="str">
        <f>IF(G667="","",VLOOKUP(G667,WMS!$E$3:$G$1741,3,FALSE))</f>
        <v>KAS1909191102</v>
      </c>
      <c r="S667" s="17" t="str">
        <f>IF(R667="","",VLOOKUP(R667,CUSTOMS!$E$3:$N$1811,2,FALSE))</f>
        <v>4421919090</v>
      </c>
      <c r="T667" s="17" t="str">
        <f>IF(R667="","",VLOOKUP(R667,CUSTOMS!$E$3:$N$1811,3,FALSE))</f>
        <v>竹制马桶刷连刷头</v>
      </c>
      <c r="U667" s="18">
        <f t="shared" si="116"/>
        <v>72</v>
      </c>
      <c r="V667" s="18" t="str">
        <f>IF(R667="","",VLOOKUP(R667,CUSTOMS!$E$3:$N$1811,5,FALSE))</f>
        <v>只</v>
      </c>
      <c r="W667" s="32">
        <f>IF(R667="","",VLOOKUP(R667,CUSTOMS!$E$3:$N$1811,6,FALSE))</f>
        <v>1.83</v>
      </c>
      <c r="X667" s="32">
        <f t="shared" si="117"/>
        <v>131.76</v>
      </c>
      <c r="Y667" s="18" t="str">
        <f>IF(R667="","",VLOOKUP(R667,CUSTOMS!$E$3:$N$1811,8,FALSE))</f>
        <v>美元</v>
      </c>
      <c r="Z667" s="18" t="str">
        <f>IF(R667="","",VLOOKUP(R667,CUSTOMS!$E$3:$N$1811,9,FALSE))</f>
        <v>中国</v>
      </c>
      <c r="AA667" s="18" t="str">
        <f>IF(R667="","",VLOOKUP(R667,CUSTOMS!$E$3:$N$1811,10,FALSE))</f>
        <v>美国</v>
      </c>
      <c r="AB667" s="32">
        <f>IF(R667="","",VLOOKUP(G667,WMS!$E$3:$T$1741,15,FALSE))</f>
        <v>0.333333333333333</v>
      </c>
      <c r="AC667" s="32">
        <f t="shared" si="118"/>
        <v>24</v>
      </c>
      <c r="AD667" s="32" t="str">
        <f>IF(S667="","",VLOOKUP(S667,海关监管条件!$A$1:$B$3000,2,FALSE))</f>
        <v>AB</v>
      </c>
    </row>
    <row r="668" spans="1:30">
      <c r="A668" s="2">
        <v>43749</v>
      </c>
      <c r="B668" s="2">
        <v>43752</v>
      </c>
      <c r="C668" s="2" t="s">
        <v>5100</v>
      </c>
      <c r="D668" s="3" t="s">
        <v>1698</v>
      </c>
      <c r="E668" s="3" t="s">
        <v>4208</v>
      </c>
      <c r="F668" s="3" t="s">
        <v>5107</v>
      </c>
      <c r="G668" s="17" t="str">
        <f t="shared" si="119"/>
        <v>KG-ARI-1909-00203-04422/42747802</v>
      </c>
      <c r="H668" s="18">
        <f>IF(G668="","",VLOOKUP(G668,WMS!$E$3:$Q$1741,7,FALSE))</f>
        <v>6</v>
      </c>
      <c r="I668" s="18">
        <f>IF(G668="","",VLOOKUP(G668,WMS!$E$3:$Q$1741,8,FALSE))</f>
        <v>6.9</v>
      </c>
      <c r="J668" s="18">
        <f>IF(G668="","",VLOOKUP(G668,WMS!$E$3:$Q$1741,13,FALSE))</f>
        <v>0.088</v>
      </c>
      <c r="K668" s="25" t="b">
        <f t="shared" si="120"/>
        <v>1</v>
      </c>
      <c r="L668" s="7">
        <v>4</v>
      </c>
      <c r="M668" s="26">
        <f>IF(G668="","",VLOOKUP(G668,WMS!$E$3:$U$1741,7,0)*L668)</f>
        <v>24</v>
      </c>
      <c r="N668" s="27" t="str">
        <f>IF(G668="","",VLOOKUP(G668,WMS!$E$3:$U$1741,17,0))</f>
        <v>A402</v>
      </c>
      <c r="O668" s="28">
        <f t="shared" si="114"/>
        <v>27.6</v>
      </c>
      <c r="P668" s="28">
        <f t="shared" si="115"/>
        <v>0.352</v>
      </c>
      <c r="Q668" s="25" t="str">
        <f>IF(G668="","",VLOOKUP(G668,WMS!$E$3:$G$1741,2,FALSE))</f>
        <v>KAS19091910</v>
      </c>
      <c r="R668" s="25" t="str">
        <f>IF(G668="","",VLOOKUP(G668,WMS!$E$3:$G$1741,3,FALSE))</f>
        <v>KAS1909191005</v>
      </c>
      <c r="S668" s="17" t="str">
        <f>IF(R668="","",VLOOKUP(R668,CUSTOMS!$E$3:$N$1811,2,FALSE))</f>
        <v>7323930000</v>
      </c>
      <c r="T668" s="17" t="str">
        <f>IF(R668="","",VLOOKUP(R668,CUSTOMS!$E$3:$N$1811,3,FALSE))</f>
        <v>不锈钢垃圾桶</v>
      </c>
      <c r="U668" s="18">
        <f t="shared" si="116"/>
        <v>24</v>
      </c>
      <c r="V668" s="18" t="str">
        <f>IF(R668="","",VLOOKUP(R668,CUSTOMS!$E$3:$N$1811,5,FALSE))</f>
        <v>只</v>
      </c>
      <c r="W668" s="32">
        <f>IF(R668="","",VLOOKUP(R668,CUSTOMS!$E$3:$N$1811,6,FALSE))</f>
        <v>2.32</v>
      </c>
      <c r="X668" s="32">
        <f t="shared" si="117"/>
        <v>55.68</v>
      </c>
      <c r="Y668" s="18" t="str">
        <f>IF(R668="","",VLOOKUP(R668,CUSTOMS!$E$3:$N$1811,8,FALSE))</f>
        <v>美元</v>
      </c>
      <c r="Z668" s="18" t="str">
        <f>IF(R668="","",VLOOKUP(R668,CUSTOMS!$E$3:$N$1811,9,FALSE))</f>
        <v>中国</v>
      </c>
      <c r="AA668" s="18" t="str">
        <f>IF(R668="","",VLOOKUP(R668,CUSTOMS!$E$3:$N$1811,10,FALSE))</f>
        <v>美国</v>
      </c>
      <c r="AB668" s="32">
        <f>IF(R668="","",VLOOKUP(G668,WMS!$E$3:$T$1741,15,FALSE))</f>
        <v>0.9</v>
      </c>
      <c r="AC668" s="32">
        <f t="shared" si="118"/>
        <v>21.6</v>
      </c>
      <c r="AD668" s="32" t="str">
        <f>IF(S668="","",VLOOKUP(S668,海关监管条件!$A$1:$B$3000,2,FALSE))</f>
        <v>A </v>
      </c>
    </row>
    <row r="669" spans="1:30">
      <c r="A669" s="2">
        <v>43749</v>
      </c>
      <c r="B669" s="2">
        <v>43752</v>
      </c>
      <c r="C669" s="2" t="s">
        <v>5100</v>
      </c>
      <c r="D669" s="3" t="s">
        <v>1698</v>
      </c>
      <c r="E669" s="3" t="s">
        <v>4208</v>
      </c>
      <c r="F669" s="3" t="s">
        <v>5108</v>
      </c>
      <c r="G669" s="17" t="str">
        <f t="shared" si="119"/>
        <v>KG-ARI-1909-00203-04422/42747819</v>
      </c>
      <c r="H669" s="18">
        <f>IF(G669="","",VLOOKUP(G669,WMS!$E$3:$Q$1741,7,FALSE))</f>
        <v>2</v>
      </c>
      <c r="I669" s="18">
        <f>IF(G669="","",VLOOKUP(G669,WMS!$E$3:$Q$1741,8,FALSE))</f>
        <v>6</v>
      </c>
      <c r="J669" s="18">
        <f>IF(G669="","",VLOOKUP(G669,WMS!$E$3:$Q$1741,13,FALSE))</f>
        <v>0.094</v>
      </c>
      <c r="K669" s="25" t="b">
        <f t="shared" si="120"/>
        <v>1</v>
      </c>
      <c r="L669" s="7">
        <v>9</v>
      </c>
      <c r="M669" s="26">
        <f>IF(G669="","",VLOOKUP(G669,WMS!$E$3:$U$1741,7,0)*L669)</f>
        <v>18</v>
      </c>
      <c r="N669" s="27" t="str">
        <f>IF(G669="","",VLOOKUP(G669,WMS!$E$3:$U$1741,17,0))</f>
        <v>A402</v>
      </c>
      <c r="O669" s="28">
        <f t="shared" si="114"/>
        <v>54</v>
      </c>
      <c r="P669" s="28">
        <f t="shared" si="115"/>
        <v>0.846</v>
      </c>
      <c r="Q669" s="25" t="str">
        <f>IF(G669="","",VLOOKUP(G669,WMS!$E$3:$G$1741,2,FALSE))</f>
        <v>KAS19091910</v>
      </c>
      <c r="R669" s="25" t="str">
        <f>IF(G669="","",VLOOKUP(G669,WMS!$E$3:$G$1741,3,FALSE))</f>
        <v>KAS1909191006</v>
      </c>
      <c r="S669" s="17" t="str">
        <f>IF(R669="","",VLOOKUP(R669,CUSTOMS!$E$3:$N$1811,2,FALSE))</f>
        <v>7323930000</v>
      </c>
      <c r="T669" s="17" t="str">
        <f>IF(R669="","",VLOOKUP(R669,CUSTOMS!$E$3:$N$1811,3,FALSE))</f>
        <v>不锈钢垃圾桶</v>
      </c>
      <c r="U669" s="18">
        <f t="shared" si="116"/>
        <v>18</v>
      </c>
      <c r="V669" s="18" t="str">
        <f>IF(R669="","",VLOOKUP(R669,CUSTOMS!$E$3:$N$1811,5,FALSE))</f>
        <v>只</v>
      </c>
      <c r="W669" s="32">
        <f>IF(R669="","",VLOOKUP(R669,CUSTOMS!$E$3:$N$1811,6,FALSE))</f>
        <v>5.46</v>
      </c>
      <c r="X669" s="32">
        <f t="shared" si="117"/>
        <v>98.28</v>
      </c>
      <c r="Y669" s="18" t="str">
        <f>IF(R669="","",VLOOKUP(R669,CUSTOMS!$E$3:$N$1811,8,FALSE))</f>
        <v>美元</v>
      </c>
      <c r="Z669" s="18" t="str">
        <f>IF(R669="","",VLOOKUP(R669,CUSTOMS!$E$3:$N$1811,9,FALSE))</f>
        <v>中国</v>
      </c>
      <c r="AA669" s="18" t="str">
        <f>IF(R669="","",VLOOKUP(R669,CUSTOMS!$E$3:$N$1811,10,FALSE))</f>
        <v>美国</v>
      </c>
      <c r="AB669" s="32">
        <f>IF(R669="","",VLOOKUP(G669,WMS!$E$3:$T$1741,15,FALSE))</f>
        <v>2</v>
      </c>
      <c r="AC669" s="32">
        <f t="shared" si="118"/>
        <v>36</v>
      </c>
      <c r="AD669" s="32" t="str">
        <f>IF(S669="","",VLOOKUP(S669,海关监管条件!$A$1:$B$3000,2,FALSE))</f>
        <v>A </v>
      </c>
    </row>
    <row r="670" spans="1:30">
      <c r="A670" s="2">
        <v>43749</v>
      </c>
      <c r="B670" s="2">
        <v>43752</v>
      </c>
      <c r="C670" s="2" t="s">
        <v>5100</v>
      </c>
      <c r="D670" s="3" t="s">
        <v>1698</v>
      </c>
      <c r="E670" s="3" t="s">
        <v>4208</v>
      </c>
      <c r="F670" s="3" t="s">
        <v>5109</v>
      </c>
      <c r="G670" s="17" t="str">
        <f t="shared" si="119"/>
        <v>KG-ARI-1909-00203-04422/42755326</v>
      </c>
      <c r="H670" s="18">
        <f>IF(G670="","",VLOOKUP(G670,WMS!$E$3:$Q$1741,7,FALSE))</f>
        <v>8</v>
      </c>
      <c r="I670" s="18">
        <f>IF(G670="","",VLOOKUP(G670,WMS!$E$3:$Q$1741,8,FALSE))</f>
        <v>5.2</v>
      </c>
      <c r="J670" s="18">
        <f>IF(G670="","",VLOOKUP(G670,WMS!$E$3:$Q$1741,13,FALSE))</f>
        <v>0.088</v>
      </c>
      <c r="K670" s="25" t="b">
        <f t="shared" si="120"/>
        <v>1</v>
      </c>
      <c r="L670" s="7">
        <v>1</v>
      </c>
      <c r="M670" s="26">
        <f>IF(G670="","",VLOOKUP(G670,WMS!$E$3:$U$1741,7,0)*L670)</f>
        <v>8</v>
      </c>
      <c r="N670" s="27" t="str">
        <f>IF(G670="","",VLOOKUP(G670,WMS!$E$3:$U$1741,17,0))</f>
        <v>A12-203</v>
      </c>
      <c r="O670" s="28">
        <f t="shared" si="114"/>
        <v>5.2</v>
      </c>
      <c r="P670" s="28">
        <f t="shared" si="115"/>
        <v>0.088</v>
      </c>
      <c r="Q670" s="25" t="str">
        <f>IF(G670="","",VLOOKUP(G670,WMS!$E$3:$G$1741,2,FALSE))</f>
        <v>KAS19091912</v>
      </c>
      <c r="R670" s="25" t="str">
        <f>IF(G670="","",VLOOKUP(G670,WMS!$E$3:$G$1741,3,FALSE))</f>
        <v>KAS1909191212</v>
      </c>
      <c r="S670" s="17" t="str">
        <f>IF(R670="","",VLOOKUP(R670,CUSTOMS!$E$3:$N$1811,2,FALSE))</f>
        <v>7324900000</v>
      </c>
      <c r="T670" s="17" t="str">
        <f>IF(R670="","",VLOOKUP(R670,CUSTOMS!$E$3:$N$1811,3,FALSE))</f>
        <v>铁制纸巾筒</v>
      </c>
      <c r="U670" s="18">
        <f t="shared" si="116"/>
        <v>8</v>
      </c>
      <c r="V670" s="18" t="str">
        <f>IF(R670="","",VLOOKUP(R670,CUSTOMS!$E$3:$N$1811,5,FALSE))</f>
        <v>只</v>
      </c>
      <c r="W670" s="32">
        <f>IF(R670="","",VLOOKUP(R670,CUSTOMS!$E$3:$N$1811,6,FALSE))</f>
        <v>1.38</v>
      </c>
      <c r="X670" s="32">
        <f t="shared" si="117"/>
        <v>11.04</v>
      </c>
      <c r="Y670" s="18" t="str">
        <f>IF(R670="","",VLOOKUP(R670,CUSTOMS!$E$3:$N$1811,8,FALSE))</f>
        <v>美元</v>
      </c>
      <c r="Z670" s="18" t="str">
        <f>IF(R670="","",VLOOKUP(R670,CUSTOMS!$E$3:$N$1811,9,FALSE))</f>
        <v>中国</v>
      </c>
      <c r="AA670" s="18" t="str">
        <f>IF(R670="","",VLOOKUP(R670,CUSTOMS!$E$3:$N$1811,10,FALSE))</f>
        <v>美国</v>
      </c>
      <c r="AB670" s="32">
        <f>IF(R670="","",VLOOKUP(G670,WMS!$E$3:$T$1741,15,FALSE))</f>
        <v>0.475</v>
      </c>
      <c r="AC670" s="32">
        <f t="shared" si="118"/>
        <v>3.8</v>
      </c>
      <c r="AD670" s="32" t="str">
        <f>IF(S670="","",VLOOKUP(S670,海关监管条件!$A$1:$B$3000,2,FALSE))</f>
        <v>无 </v>
      </c>
    </row>
    <row r="671" spans="1:30">
      <c r="A671" s="2">
        <v>43749</v>
      </c>
      <c r="B671" s="2">
        <v>43752</v>
      </c>
      <c r="C671" s="2" t="s">
        <v>5100</v>
      </c>
      <c r="D671" s="3" t="s">
        <v>1698</v>
      </c>
      <c r="E671" s="3" t="s">
        <v>4208</v>
      </c>
      <c r="F671" s="3" t="s">
        <v>5110</v>
      </c>
      <c r="G671" s="17" t="str">
        <f t="shared" si="119"/>
        <v>KG-ARI-1909-00203-04422/42757221</v>
      </c>
      <c r="H671" s="18">
        <f>IF(G671="","",VLOOKUP(G671,WMS!$E$3:$Q$1741,7,FALSE))</f>
        <v>8</v>
      </c>
      <c r="I671" s="18">
        <f>IF(G671="","",VLOOKUP(G671,WMS!$E$3:$Q$1741,8,FALSE))</f>
        <v>5.15</v>
      </c>
      <c r="J671" s="18">
        <f>IF(G671="","",VLOOKUP(G671,WMS!$E$3:$Q$1741,13,FALSE))</f>
        <v>0.088</v>
      </c>
      <c r="K671" s="25" t="b">
        <f t="shared" si="120"/>
        <v>1</v>
      </c>
      <c r="L671" s="7">
        <v>3</v>
      </c>
      <c r="M671" s="26">
        <f>IF(G671="","",VLOOKUP(G671,WMS!$E$3:$U$1741,7,0)*L671)</f>
        <v>24</v>
      </c>
      <c r="N671" s="27" t="str">
        <f>IF(G671="","",VLOOKUP(G671,WMS!$E$3:$U$1741,17,0))</f>
        <v>A12-203</v>
      </c>
      <c r="O671" s="28">
        <f t="shared" si="114"/>
        <v>15.45</v>
      </c>
      <c r="P671" s="28">
        <f t="shared" si="115"/>
        <v>0.264</v>
      </c>
      <c r="Q671" s="25" t="str">
        <f>IF(G671="","",VLOOKUP(G671,WMS!$E$3:$G$1741,2,FALSE))</f>
        <v>KAS19091912</v>
      </c>
      <c r="R671" s="25" t="str">
        <f>IF(G671="","",VLOOKUP(G671,WMS!$E$3:$G$1741,3,FALSE))</f>
        <v>KAS1909191213</v>
      </c>
      <c r="S671" s="17" t="str">
        <f>IF(R671="","",VLOOKUP(R671,CUSTOMS!$E$3:$N$1811,2,FALSE))</f>
        <v>7324900000</v>
      </c>
      <c r="T671" s="17" t="str">
        <f>IF(R671="","",VLOOKUP(R671,CUSTOMS!$E$3:$N$1811,3,FALSE))</f>
        <v>铁制纸巾筒</v>
      </c>
      <c r="U671" s="18">
        <f t="shared" si="116"/>
        <v>24</v>
      </c>
      <c r="V671" s="18" t="str">
        <f>IF(R671="","",VLOOKUP(R671,CUSTOMS!$E$3:$N$1811,5,FALSE))</f>
        <v>只</v>
      </c>
      <c r="W671" s="32">
        <f>IF(R671="","",VLOOKUP(R671,CUSTOMS!$E$3:$N$1811,6,FALSE))</f>
        <v>1.38</v>
      </c>
      <c r="X671" s="32">
        <f t="shared" si="117"/>
        <v>33.12</v>
      </c>
      <c r="Y671" s="18" t="str">
        <f>IF(R671="","",VLOOKUP(R671,CUSTOMS!$E$3:$N$1811,8,FALSE))</f>
        <v>美元</v>
      </c>
      <c r="Z671" s="18" t="str">
        <f>IF(R671="","",VLOOKUP(R671,CUSTOMS!$E$3:$N$1811,9,FALSE))</f>
        <v>中国</v>
      </c>
      <c r="AA671" s="18" t="str">
        <f>IF(R671="","",VLOOKUP(R671,CUSTOMS!$E$3:$N$1811,10,FALSE))</f>
        <v>美国</v>
      </c>
      <c r="AB671" s="32">
        <f>IF(R671="","",VLOOKUP(G671,WMS!$E$3:$T$1741,15,FALSE))</f>
        <v>0.475</v>
      </c>
      <c r="AC671" s="32">
        <f t="shared" si="118"/>
        <v>11.4</v>
      </c>
      <c r="AD671" s="32" t="str">
        <f>IF(S671="","",VLOOKUP(S671,海关监管条件!$A$1:$B$3000,2,FALSE))</f>
        <v>无 </v>
      </c>
    </row>
    <row r="672" spans="1:30">
      <c r="A672" s="2">
        <v>43749</v>
      </c>
      <c r="B672" s="2">
        <v>43752</v>
      </c>
      <c r="C672" s="2" t="s">
        <v>5100</v>
      </c>
      <c r="D672" s="3" t="s">
        <v>1698</v>
      </c>
      <c r="E672" s="3" t="s">
        <v>4208</v>
      </c>
      <c r="F672" s="3" t="s">
        <v>5111</v>
      </c>
      <c r="G672" s="17" t="str">
        <f t="shared" si="119"/>
        <v>KG-ARI-1909-00203-04422/42808800</v>
      </c>
      <c r="H672" s="18">
        <f>IF(G672="","",VLOOKUP(G672,WMS!$E$3:$Q$1741,7,FALSE))</f>
        <v>4</v>
      </c>
      <c r="I672" s="18">
        <f>IF(G672="","",VLOOKUP(G672,WMS!$E$3:$Q$1741,8,FALSE))</f>
        <v>10.45</v>
      </c>
      <c r="J672" s="18">
        <f>IF(G672="","",VLOOKUP(G672,WMS!$E$3:$Q$1741,13,FALSE))</f>
        <v>0.058</v>
      </c>
      <c r="K672" s="25" t="b">
        <f t="shared" si="120"/>
        <v>1</v>
      </c>
      <c r="L672" s="7">
        <v>13</v>
      </c>
      <c r="M672" s="26">
        <f>IF(G672="","",VLOOKUP(G672,WMS!$E$3:$U$1741,7,0)*L672)</f>
        <v>52</v>
      </c>
      <c r="N672" s="27" t="str">
        <f>IF(G672="","",VLOOKUP(G672,WMS!$E$3:$U$1741,17,0))</f>
        <v>A403</v>
      </c>
      <c r="O672" s="28">
        <f t="shared" si="114"/>
        <v>135.85</v>
      </c>
      <c r="P672" s="28">
        <f t="shared" si="115"/>
        <v>0.754</v>
      </c>
      <c r="Q672" s="25" t="str">
        <f>IF(G672="","",VLOOKUP(G672,WMS!$E$3:$G$1741,2,FALSE))</f>
        <v>KAS19091913</v>
      </c>
      <c r="R672" s="25" t="str">
        <f>IF(G672="","",VLOOKUP(G672,WMS!$E$3:$G$1741,3,FALSE))</f>
        <v>KAS1909191301</v>
      </c>
      <c r="S672" s="17" t="str">
        <f>IF(R672="","",VLOOKUP(R672,CUSTOMS!$E$3:$N$1811,2,FALSE))</f>
        <v>6911101900</v>
      </c>
      <c r="T672" s="17" t="str">
        <f>IF(R672="","",VLOOKUP(R672,CUSTOMS!$E$3:$N$1811,3,FALSE))</f>
        <v>陶瓷碟</v>
      </c>
      <c r="U672" s="18">
        <f t="shared" si="116"/>
        <v>52</v>
      </c>
      <c r="V672" s="18" t="str">
        <f>IF(R672="","",VLOOKUP(R672,CUSTOMS!$E$3:$N$1811,5,FALSE))</f>
        <v>套</v>
      </c>
      <c r="W672" s="32">
        <f>IF(R672="","",VLOOKUP(R672,CUSTOMS!$E$3:$N$1811,6,FALSE))</f>
        <v>0.8</v>
      </c>
      <c r="X672" s="32">
        <f t="shared" si="117"/>
        <v>41.6</v>
      </c>
      <c r="Y672" s="18" t="str">
        <f>IF(R672="","",VLOOKUP(R672,CUSTOMS!$E$3:$N$1811,8,FALSE))</f>
        <v>美元</v>
      </c>
      <c r="Z672" s="18" t="str">
        <f>IF(R672="","",VLOOKUP(R672,CUSTOMS!$E$3:$N$1811,9,FALSE))</f>
        <v>中国</v>
      </c>
      <c r="AA672" s="18" t="str">
        <f>IF(R672="","",VLOOKUP(R672,CUSTOMS!$E$3:$N$1811,10,FALSE))</f>
        <v>美国</v>
      </c>
      <c r="AB672" s="32">
        <f>IF(R672="","",VLOOKUP(G672,WMS!$E$3:$T$1741,15,FALSE))</f>
        <v>1.52</v>
      </c>
      <c r="AC672" s="32">
        <f t="shared" si="118"/>
        <v>79.04</v>
      </c>
      <c r="AD672" s="32" t="str">
        <f>IF(S672="","",VLOOKUP(S672,海关监管条件!$A$1:$B$3000,2,FALSE))</f>
        <v>A</v>
      </c>
    </row>
    <row r="673" spans="1:30">
      <c r="A673" s="2">
        <v>43749</v>
      </c>
      <c r="B673" s="2">
        <v>43752</v>
      </c>
      <c r="C673" s="2" t="s">
        <v>5100</v>
      </c>
      <c r="D673" s="3" t="s">
        <v>1777</v>
      </c>
      <c r="E673" s="3" t="s">
        <v>4234</v>
      </c>
      <c r="F673" s="3" t="s">
        <v>4271</v>
      </c>
      <c r="G673" s="17" t="str">
        <f t="shared" si="119"/>
        <v>KG-ARI-1909-00203-04505/42412250</v>
      </c>
      <c r="H673" s="18">
        <f>IF(G673="","",VLOOKUP(G673,WMS!$E$3:$Q$1741,7,FALSE))</f>
        <v>4</v>
      </c>
      <c r="I673" s="18">
        <f>IF(G673="","",VLOOKUP(G673,WMS!$E$3:$Q$1741,8,FALSE))</f>
        <v>6.25</v>
      </c>
      <c r="J673" s="18">
        <f>IF(G673="","",VLOOKUP(G673,WMS!$E$3:$Q$1741,13,FALSE))</f>
        <v>0.065</v>
      </c>
      <c r="K673" s="25" t="b">
        <f t="shared" si="120"/>
        <v>1</v>
      </c>
      <c r="L673" s="7">
        <v>19</v>
      </c>
      <c r="M673" s="26">
        <f>IF(G673="","",VLOOKUP(G673,WMS!$E$3:$U$1741,7,0)*L673)</f>
        <v>76</v>
      </c>
      <c r="N673" s="27" t="str">
        <f>IF(G673="","",VLOOKUP(G673,WMS!$E$3:$U$1741,17,0))</f>
        <v>A411</v>
      </c>
      <c r="O673" s="28">
        <f t="shared" si="114"/>
        <v>118.75</v>
      </c>
      <c r="P673" s="28">
        <f t="shared" si="115"/>
        <v>1.235</v>
      </c>
      <c r="Q673" s="25" t="str">
        <f>IF(G673="","",VLOOKUP(G673,WMS!$E$3:$G$1741,2,FALSE))</f>
        <v>KAS19092002</v>
      </c>
      <c r="R673" s="25" t="str">
        <f>IF(G673="","",VLOOKUP(G673,WMS!$E$3:$G$1741,3,FALSE))</f>
        <v>KAS1909200202</v>
      </c>
      <c r="S673" s="17" t="str">
        <f>IF(R673="","",VLOOKUP(R673,CUSTOMS!$E$3:$N$1811,2,FALSE))</f>
        <v>9503006000</v>
      </c>
      <c r="T673" s="17" t="str">
        <f>IF(R673="","",VLOOKUP(R673,CUSTOMS!$E$3:$N$1811,3,FALSE))</f>
        <v>智力玩具：积木</v>
      </c>
      <c r="U673" s="18">
        <f t="shared" si="116"/>
        <v>76</v>
      </c>
      <c r="V673" s="18" t="str">
        <f>IF(R673="","",VLOOKUP(R673,CUSTOMS!$E$3:$N$1811,5,FALSE))</f>
        <v>套</v>
      </c>
      <c r="W673" s="32">
        <f>IF(R673="","",VLOOKUP(R673,CUSTOMS!$E$3:$N$1811,6,FALSE))</f>
        <v>0.5</v>
      </c>
      <c r="X673" s="32">
        <f t="shared" si="117"/>
        <v>38</v>
      </c>
      <c r="Y673" s="18" t="str">
        <f>IF(R673="","",VLOOKUP(R673,CUSTOMS!$E$3:$N$1811,8,FALSE))</f>
        <v>美元</v>
      </c>
      <c r="Z673" s="18" t="str">
        <f>IF(R673="","",VLOOKUP(R673,CUSTOMS!$E$3:$N$1811,9,FALSE))</f>
        <v>中国</v>
      </c>
      <c r="AA673" s="18" t="str">
        <f>IF(R673="","",VLOOKUP(R673,CUSTOMS!$E$3:$N$1811,10,FALSE))</f>
        <v>美国</v>
      </c>
      <c r="AB673" s="32">
        <f>IF(R673="","",VLOOKUP(G673,WMS!$E$3:$T$1741,15,FALSE))</f>
        <v>1.4375</v>
      </c>
      <c r="AC673" s="32">
        <f t="shared" si="118"/>
        <v>109.25</v>
      </c>
      <c r="AD673" s="32" t="str">
        <f>IF(S673="","",VLOOKUP(S673,海关监管条件!$A$1:$B$3000,2,FALSE))</f>
        <v>A </v>
      </c>
    </row>
    <row r="674" spans="1:30">
      <c r="A674" s="2">
        <v>43749</v>
      </c>
      <c r="B674" s="2">
        <v>43752</v>
      </c>
      <c r="C674" s="2" t="s">
        <v>5100</v>
      </c>
      <c r="D674" s="3" t="s">
        <v>1777</v>
      </c>
      <c r="E674" s="3" t="s">
        <v>4234</v>
      </c>
      <c r="F674" s="3" t="s">
        <v>4272</v>
      </c>
      <c r="G674" s="17" t="str">
        <f t="shared" si="119"/>
        <v>KG-ARI-1909-00203-04505/42424468</v>
      </c>
      <c r="H674" s="18">
        <f>IF(G674="","",VLOOKUP(G674,WMS!$E$3:$Q$1741,7,FALSE))</f>
        <v>6</v>
      </c>
      <c r="I674" s="18">
        <f>IF(G674="","",VLOOKUP(G674,WMS!$E$3:$Q$1741,8,FALSE))</f>
        <v>1.95</v>
      </c>
      <c r="J674" s="18">
        <f>IF(G674="","",VLOOKUP(G674,WMS!$E$3:$Q$1741,13,FALSE))</f>
        <v>0.022</v>
      </c>
      <c r="K674" s="25" t="b">
        <f t="shared" si="120"/>
        <v>1</v>
      </c>
      <c r="L674" s="7">
        <v>76</v>
      </c>
      <c r="M674" s="26">
        <f>IF(G674="","",VLOOKUP(G674,WMS!$E$3:$U$1741,7,0)*L674)</f>
        <v>456</v>
      </c>
      <c r="N674" s="27" t="str">
        <f>IF(G674="","",VLOOKUP(G674,WMS!$E$3:$U$1741,17,0))</f>
        <v>A411</v>
      </c>
      <c r="O674" s="28">
        <f t="shared" si="114"/>
        <v>148.2</v>
      </c>
      <c r="P674" s="28">
        <f t="shared" si="115"/>
        <v>1.672</v>
      </c>
      <c r="Q674" s="25" t="str">
        <f>IF(G674="","",VLOOKUP(G674,WMS!$E$3:$G$1741,2,FALSE))</f>
        <v>KAS19092002</v>
      </c>
      <c r="R674" s="25" t="str">
        <f>IF(G674="","",VLOOKUP(G674,WMS!$E$3:$G$1741,3,FALSE))</f>
        <v>KAS1909200212</v>
      </c>
      <c r="S674" s="17" t="str">
        <f>IF(R674="","",VLOOKUP(R674,CUSTOMS!$E$3:$N$1811,2,FALSE))</f>
        <v>9503008900</v>
      </c>
      <c r="T674" s="17" t="str">
        <f>IF(R674="","",VLOOKUP(R674,CUSTOMS!$E$3:$N$1811,3,FALSE))</f>
        <v>儿童玩具：玩具食物</v>
      </c>
      <c r="U674" s="18">
        <f t="shared" si="116"/>
        <v>456</v>
      </c>
      <c r="V674" s="18" t="str">
        <f>IF(R674="","",VLOOKUP(R674,CUSTOMS!$E$3:$N$1811,5,FALSE))</f>
        <v>个</v>
      </c>
      <c r="W674" s="32">
        <f>IF(R674="","",VLOOKUP(R674,CUSTOMS!$E$3:$N$1811,6,FALSE))</f>
        <v>0.5</v>
      </c>
      <c r="X674" s="32">
        <f t="shared" si="117"/>
        <v>228</v>
      </c>
      <c r="Y674" s="18" t="str">
        <f>IF(R674="","",VLOOKUP(R674,CUSTOMS!$E$3:$N$1811,8,FALSE))</f>
        <v>美元</v>
      </c>
      <c r="Z674" s="18" t="str">
        <f>IF(R674="","",VLOOKUP(R674,CUSTOMS!$E$3:$N$1811,9,FALSE))</f>
        <v>中国</v>
      </c>
      <c r="AA674" s="18" t="str">
        <f>IF(R674="","",VLOOKUP(R674,CUSTOMS!$E$3:$N$1811,10,FALSE))</f>
        <v>美国</v>
      </c>
      <c r="AB674" s="32">
        <f>IF(R674="","",VLOOKUP(G674,WMS!$E$3:$T$1741,15,FALSE))</f>
        <v>0.25</v>
      </c>
      <c r="AC674" s="32">
        <f t="shared" si="118"/>
        <v>114</v>
      </c>
      <c r="AD674" s="32" t="str">
        <f>IF(S674="","",VLOOKUP(S674,海关监管条件!$A$1:$B$3000,2,FALSE))</f>
        <v>A </v>
      </c>
    </row>
    <row r="675" spans="1:30">
      <c r="A675" s="2">
        <v>43749</v>
      </c>
      <c r="B675" s="2">
        <v>43752</v>
      </c>
      <c r="C675" s="2" t="s">
        <v>5100</v>
      </c>
      <c r="D675" s="3" t="s">
        <v>1777</v>
      </c>
      <c r="E675" s="3" t="s">
        <v>4234</v>
      </c>
      <c r="F675" s="3" t="s">
        <v>4273</v>
      </c>
      <c r="G675" s="17" t="str">
        <f t="shared" si="119"/>
        <v>KG-ARI-1909-00203-04505/42424529</v>
      </c>
      <c r="H675" s="18">
        <f>IF(G675="","",VLOOKUP(G675,WMS!$E$3:$Q$1741,7,FALSE))</f>
        <v>6</v>
      </c>
      <c r="I675" s="18">
        <f>IF(G675="","",VLOOKUP(G675,WMS!$E$3:$Q$1741,8,FALSE))</f>
        <v>2.45</v>
      </c>
      <c r="J675" s="18">
        <f>IF(G675="","",VLOOKUP(G675,WMS!$E$3:$Q$1741,13,FALSE))</f>
        <v>0.026</v>
      </c>
      <c r="K675" s="25" t="b">
        <f t="shared" si="120"/>
        <v>1</v>
      </c>
      <c r="L675" s="7">
        <v>16</v>
      </c>
      <c r="M675" s="26">
        <f>IF(G675="","",VLOOKUP(G675,WMS!$E$3:$U$1741,7,0)*L675)</f>
        <v>96</v>
      </c>
      <c r="N675" s="27" t="str">
        <f>IF(G675="","",VLOOKUP(G675,WMS!$E$3:$U$1741,17,0))</f>
        <v>A411</v>
      </c>
      <c r="O675" s="28">
        <f t="shared" si="114"/>
        <v>39.2</v>
      </c>
      <c r="P675" s="28">
        <f t="shared" si="115"/>
        <v>0.416</v>
      </c>
      <c r="Q675" s="25" t="str">
        <f>IF(G675="","",VLOOKUP(G675,WMS!$E$3:$G$1741,2,FALSE))</f>
        <v>KAS19092002</v>
      </c>
      <c r="R675" s="25" t="str">
        <f>IF(G675="","",VLOOKUP(G675,WMS!$E$3:$G$1741,3,FALSE))</f>
        <v>KAS1909200212</v>
      </c>
      <c r="S675" s="17" t="str">
        <f>IF(R675="","",VLOOKUP(R675,CUSTOMS!$E$3:$N$1811,2,FALSE))</f>
        <v>9503008900</v>
      </c>
      <c r="T675" s="17" t="str">
        <f>IF(R675="","",VLOOKUP(R675,CUSTOMS!$E$3:$N$1811,3,FALSE))</f>
        <v>儿童玩具：玩具食物</v>
      </c>
      <c r="U675" s="18">
        <f t="shared" si="116"/>
        <v>96</v>
      </c>
      <c r="V675" s="18" t="str">
        <f>IF(R675="","",VLOOKUP(R675,CUSTOMS!$E$3:$N$1811,5,FALSE))</f>
        <v>个</v>
      </c>
      <c r="W675" s="32">
        <f>IF(R675="","",VLOOKUP(R675,CUSTOMS!$E$3:$N$1811,6,FALSE))</f>
        <v>0.5</v>
      </c>
      <c r="X675" s="32">
        <f t="shared" si="117"/>
        <v>48</v>
      </c>
      <c r="Y675" s="18" t="str">
        <f>IF(R675="","",VLOOKUP(R675,CUSTOMS!$E$3:$N$1811,8,FALSE))</f>
        <v>美元</v>
      </c>
      <c r="Z675" s="18" t="str">
        <f>IF(R675="","",VLOOKUP(R675,CUSTOMS!$E$3:$N$1811,9,FALSE))</f>
        <v>中国</v>
      </c>
      <c r="AA675" s="18" t="str">
        <f>IF(R675="","",VLOOKUP(R675,CUSTOMS!$E$3:$N$1811,10,FALSE))</f>
        <v>美国</v>
      </c>
      <c r="AB675" s="32">
        <f>IF(R675="","",VLOOKUP(G675,WMS!$E$3:$T$1741,15,FALSE))</f>
        <v>0.333333333333333</v>
      </c>
      <c r="AC675" s="32">
        <f t="shared" si="118"/>
        <v>32</v>
      </c>
      <c r="AD675" s="32" t="str">
        <f>IF(S675="","",VLOOKUP(S675,海关监管条件!$A$1:$B$3000,2,FALSE))</f>
        <v>A </v>
      </c>
    </row>
    <row r="676" spans="1:30">
      <c r="A676" s="2">
        <v>43749</v>
      </c>
      <c r="B676" s="2">
        <v>43752</v>
      </c>
      <c r="C676" s="2" t="s">
        <v>5100</v>
      </c>
      <c r="D676" s="3" t="s">
        <v>1777</v>
      </c>
      <c r="E676" s="3" t="s">
        <v>4234</v>
      </c>
      <c r="F676" s="3" t="s">
        <v>4275</v>
      </c>
      <c r="G676" s="17" t="str">
        <f t="shared" si="119"/>
        <v>KG-ARI-1909-00203-04505/42475859</v>
      </c>
      <c r="H676" s="18">
        <f>IF(G676="","",VLOOKUP(G676,WMS!$E$3:$Q$1741,7,FALSE))</f>
        <v>6</v>
      </c>
      <c r="I676" s="18">
        <f>IF(G676="","",VLOOKUP(G676,WMS!$E$3:$Q$1741,8,FALSE))</f>
        <v>1.7</v>
      </c>
      <c r="J676" s="18">
        <f>IF(G676="","",VLOOKUP(G676,WMS!$E$3:$Q$1741,13,FALSE))</f>
        <v>0.024</v>
      </c>
      <c r="K676" s="25" t="b">
        <f t="shared" si="120"/>
        <v>1</v>
      </c>
      <c r="L676" s="7">
        <v>14</v>
      </c>
      <c r="M676" s="26">
        <f>IF(G676="","",VLOOKUP(G676,WMS!$E$3:$U$1741,7,0)*L676)</f>
        <v>84</v>
      </c>
      <c r="N676" s="27" t="str">
        <f>IF(G676="","",VLOOKUP(G676,WMS!$E$3:$U$1741,17,0))</f>
        <v>A45-102</v>
      </c>
      <c r="O676" s="28">
        <f t="shared" si="114"/>
        <v>23.8</v>
      </c>
      <c r="P676" s="28">
        <f t="shared" si="115"/>
        <v>0.336</v>
      </c>
      <c r="Q676" s="25" t="str">
        <f>IF(G676="","",VLOOKUP(G676,WMS!$E$3:$G$1741,2,FALSE))</f>
        <v>KAS19092002</v>
      </c>
      <c r="R676" s="25" t="str">
        <f>IF(G676="","",VLOOKUP(G676,WMS!$E$3:$G$1741,3,FALSE))</f>
        <v>KAS1909200201</v>
      </c>
      <c r="S676" s="17" t="str">
        <f>IF(R676="","",VLOOKUP(R676,CUSTOMS!$E$3:$N$1811,2,FALSE))</f>
        <v>9503008900</v>
      </c>
      <c r="T676" s="17" t="str">
        <f>IF(R676="","",VLOOKUP(R676,CUSTOMS!$E$3:$N$1811,3,FALSE))</f>
        <v>儿童玩具：车</v>
      </c>
      <c r="U676" s="18">
        <f t="shared" si="116"/>
        <v>84</v>
      </c>
      <c r="V676" s="18" t="str">
        <f>IF(R676="","",VLOOKUP(R676,CUSTOMS!$E$3:$N$1811,5,FALSE))</f>
        <v>个</v>
      </c>
      <c r="W676" s="32">
        <f>IF(R676="","",VLOOKUP(R676,CUSTOMS!$E$3:$N$1811,6,FALSE))</f>
        <v>0.5</v>
      </c>
      <c r="X676" s="32">
        <f t="shared" si="117"/>
        <v>42</v>
      </c>
      <c r="Y676" s="18" t="str">
        <f>IF(R676="","",VLOOKUP(R676,CUSTOMS!$E$3:$N$1811,8,FALSE))</f>
        <v>美元</v>
      </c>
      <c r="Z676" s="18" t="str">
        <f>IF(R676="","",VLOOKUP(R676,CUSTOMS!$E$3:$N$1811,9,FALSE))</f>
        <v>中国</v>
      </c>
      <c r="AA676" s="18" t="str">
        <f>IF(R676="","",VLOOKUP(R676,CUSTOMS!$E$3:$N$1811,10,FALSE))</f>
        <v>美国</v>
      </c>
      <c r="AB676" s="32">
        <f>IF(R676="","",VLOOKUP(G676,WMS!$E$3:$T$1741,15,FALSE))</f>
        <v>0.208333333333333</v>
      </c>
      <c r="AC676" s="32">
        <f t="shared" si="118"/>
        <v>17.5</v>
      </c>
      <c r="AD676" s="32" t="str">
        <f>IF(S676="","",VLOOKUP(S676,海关监管条件!$A$1:$B$3000,2,FALSE))</f>
        <v>A </v>
      </c>
    </row>
    <row r="677" spans="1:30">
      <c r="A677" s="2">
        <v>43749</v>
      </c>
      <c r="B677" s="2">
        <v>43752</v>
      </c>
      <c r="C677" s="2" t="s">
        <v>5100</v>
      </c>
      <c r="D677" s="3" t="s">
        <v>1777</v>
      </c>
      <c r="E677" s="3" t="s">
        <v>4234</v>
      </c>
      <c r="F677" s="3" t="s">
        <v>4276</v>
      </c>
      <c r="G677" s="17" t="str">
        <f t="shared" si="119"/>
        <v>KG-ARI-1909-00203-04505/42475866</v>
      </c>
      <c r="H677" s="18">
        <f>IF(G677="","",VLOOKUP(G677,WMS!$E$3:$Q$1741,7,FALSE))</f>
        <v>6</v>
      </c>
      <c r="I677" s="18">
        <f>IF(G677="","",VLOOKUP(G677,WMS!$E$3:$Q$1741,8,FALSE))</f>
        <v>1.55</v>
      </c>
      <c r="J677" s="18">
        <f>IF(G677="","",VLOOKUP(G677,WMS!$E$3:$Q$1741,13,FALSE))</f>
        <v>0.031</v>
      </c>
      <c r="K677" s="25" t="b">
        <f t="shared" si="120"/>
        <v>1</v>
      </c>
      <c r="L677" s="7">
        <v>35</v>
      </c>
      <c r="M677" s="26">
        <f>IF(G677="","",VLOOKUP(G677,WMS!$E$3:$U$1741,7,0)*L677)</f>
        <v>210</v>
      </c>
      <c r="N677" s="27" t="str">
        <f>IF(G677="","",VLOOKUP(G677,WMS!$E$3:$U$1741,17,0))</f>
        <v>A45-203</v>
      </c>
      <c r="O677" s="28">
        <f t="shared" si="114"/>
        <v>54.25</v>
      </c>
      <c r="P677" s="28">
        <f t="shared" si="115"/>
        <v>1.085</v>
      </c>
      <c r="Q677" s="25" t="str">
        <f>IF(G677="","",VLOOKUP(G677,WMS!$E$3:$G$1741,2,FALSE))</f>
        <v>KAS19092002</v>
      </c>
      <c r="R677" s="25" t="str">
        <f>IF(G677="","",VLOOKUP(G677,WMS!$E$3:$G$1741,3,FALSE))</f>
        <v>KAS1909200214</v>
      </c>
      <c r="S677" s="17" t="str">
        <f>IF(R677="","",VLOOKUP(R677,CUSTOMS!$E$3:$N$1811,2,FALSE))</f>
        <v>9503008390</v>
      </c>
      <c r="T677" s="17" t="str">
        <f>IF(R677="","",VLOOKUP(R677,CUSTOMS!$E$3:$N$1811,3,FALSE))</f>
        <v>电动玩具：电动飞机</v>
      </c>
      <c r="U677" s="18">
        <f t="shared" si="116"/>
        <v>210</v>
      </c>
      <c r="V677" s="18" t="str">
        <f>IF(R677="","",VLOOKUP(R677,CUSTOMS!$E$3:$N$1811,5,FALSE))</f>
        <v>套</v>
      </c>
      <c r="W677" s="32">
        <f>IF(R677="","",VLOOKUP(R677,CUSTOMS!$E$3:$N$1811,6,FALSE))</f>
        <v>0.911920529801324</v>
      </c>
      <c r="X677" s="32">
        <f t="shared" si="117"/>
        <v>191.503311258278</v>
      </c>
      <c r="Y677" s="18" t="str">
        <f>IF(R677="","",VLOOKUP(R677,CUSTOMS!$E$3:$N$1811,8,FALSE))</f>
        <v>美元</v>
      </c>
      <c r="Z677" s="18" t="str">
        <f>IF(R677="","",VLOOKUP(R677,CUSTOMS!$E$3:$N$1811,9,FALSE))</f>
        <v>中国</v>
      </c>
      <c r="AA677" s="18" t="str">
        <f>IF(R677="","",VLOOKUP(R677,CUSTOMS!$E$3:$N$1811,10,FALSE))</f>
        <v>美国</v>
      </c>
      <c r="AB677" s="32">
        <f>IF(R677="","",VLOOKUP(G677,WMS!$E$3:$T$1741,15,FALSE))</f>
        <v>0.175</v>
      </c>
      <c r="AC677" s="32">
        <f t="shared" si="118"/>
        <v>36.75</v>
      </c>
      <c r="AD677" s="32" t="str">
        <f>IF(S677="","",VLOOKUP(S677,海关监管条件!$A$1:$B$3000,2,FALSE))</f>
        <v>A </v>
      </c>
    </row>
    <row r="678" spans="1:30">
      <c r="A678" s="2">
        <v>43749</v>
      </c>
      <c r="B678" s="2">
        <v>43752</v>
      </c>
      <c r="C678" s="2" t="s">
        <v>5100</v>
      </c>
      <c r="D678" s="3" t="s">
        <v>1777</v>
      </c>
      <c r="E678" s="3" t="s">
        <v>4234</v>
      </c>
      <c r="F678" s="3" t="s">
        <v>4278</v>
      </c>
      <c r="G678" s="17" t="str">
        <f t="shared" si="119"/>
        <v>KG-ARI-1909-00203-04505/42476443</v>
      </c>
      <c r="H678" s="18">
        <f>IF(G678="","",VLOOKUP(G678,WMS!$E$3:$Q$1741,7,FALSE))</f>
        <v>4</v>
      </c>
      <c r="I678" s="18">
        <f>IF(G678="","",VLOOKUP(G678,WMS!$E$3:$Q$1741,8,FALSE))</f>
        <v>2.85</v>
      </c>
      <c r="J678" s="18">
        <f>IF(G678="","",VLOOKUP(G678,WMS!$E$3:$Q$1741,13,FALSE))</f>
        <v>0.045</v>
      </c>
      <c r="K678" s="25" t="b">
        <f t="shared" si="120"/>
        <v>1</v>
      </c>
      <c r="L678" s="7">
        <v>10</v>
      </c>
      <c r="M678" s="26">
        <f>IF(G678="","",VLOOKUP(G678,WMS!$E$3:$U$1741,7,0)*L678)</f>
        <v>40</v>
      </c>
      <c r="N678" s="27" t="str">
        <f>IF(G678="","",VLOOKUP(G678,WMS!$E$3:$U$1741,17,0))</f>
        <v>A411</v>
      </c>
      <c r="O678" s="28">
        <f t="shared" si="114"/>
        <v>28.5</v>
      </c>
      <c r="P678" s="28">
        <f t="shared" si="115"/>
        <v>0.45</v>
      </c>
      <c r="Q678" s="25" t="str">
        <f>IF(G678="","",VLOOKUP(G678,WMS!$E$3:$G$1741,2,FALSE))</f>
        <v>KAS19092002</v>
      </c>
      <c r="R678" s="25" t="str">
        <f>IF(G678="","",VLOOKUP(G678,WMS!$E$3:$G$1741,3,FALSE))</f>
        <v>KAS1909200216</v>
      </c>
      <c r="S678" s="17" t="str">
        <f>IF(R678="","",VLOOKUP(R678,CUSTOMS!$E$3:$N$1811,2,FALSE))</f>
        <v>9503008390</v>
      </c>
      <c r="T678" s="17" t="str">
        <f>IF(R678="","",VLOOKUP(R678,CUSTOMS!$E$3:$N$1811,3,FALSE))</f>
        <v>电动玩具：电动吹风机</v>
      </c>
      <c r="U678" s="18">
        <f t="shared" si="116"/>
        <v>40</v>
      </c>
      <c r="V678" s="18" t="str">
        <f>IF(R678="","",VLOOKUP(R678,CUSTOMS!$E$3:$N$1811,5,FALSE))</f>
        <v>套</v>
      </c>
      <c r="W678" s="32">
        <f>IF(R678="","",VLOOKUP(R678,CUSTOMS!$E$3:$N$1811,6,FALSE))</f>
        <v>0.5</v>
      </c>
      <c r="X678" s="32">
        <f t="shared" si="117"/>
        <v>20</v>
      </c>
      <c r="Y678" s="18" t="str">
        <f>IF(R678="","",VLOOKUP(R678,CUSTOMS!$E$3:$N$1811,8,FALSE))</f>
        <v>美元</v>
      </c>
      <c r="Z678" s="18" t="str">
        <f>IF(R678="","",VLOOKUP(R678,CUSTOMS!$E$3:$N$1811,9,FALSE))</f>
        <v>中国</v>
      </c>
      <c r="AA678" s="18" t="str">
        <f>IF(R678="","",VLOOKUP(R678,CUSTOMS!$E$3:$N$1811,10,FALSE))</f>
        <v>美国</v>
      </c>
      <c r="AB678" s="32">
        <f>IF(R678="","",VLOOKUP(G678,WMS!$E$3:$T$1741,15,FALSE))</f>
        <v>0.575</v>
      </c>
      <c r="AC678" s="32">
        <f t="shared" si="118"/>
        <v>23</v>
      </c>
      <c r="AD678" s="32" t="str">
        <f>IF(S678="","",VLOOKUP(S678,海关监管条件!$A$1:$B$3000,2,FALSE))</f>
        <v>A </v>
      </c>
    </row>
    <row r="679" spans="1:30">
      <c r="A679" s="2">
        <v>43749</v>
      </c>
      <c r="B679" s="2">
        <v>43752</v>
      </c>
      <c r="C679" s="2" t="s">
        <v>5100</v>
      </c>
      <c r="D679" s="3" t="s">
        <v>1777</v>
      </c>
      <c r="E679" s="3" t="s">
        <v>4234</v>
      </c>
      <c r="F679" s="3" t="s">
        <v>4279</v>
      </c>
      <c r="G679" s="17" t="str">
        <f t="shared" si="119"/>
        <v>KG-ARI-1909-00203-04505/42476801</v>
      </c>
      <c r="H679" s="18">
        <f>IF(G679="","",VLOOKUP(G679,WMS!$E$3:$Q$1741,7,FALSE))</f>
        <v>6</v>
      </c>
      <c r="I679" s="18">
        <f>IF(G679="","",VLOOKUP(G679,WMS!$E$3:$Q$1741,8,FALSE))</f>
        <v>2.9</v>
      </c>
      <c r="J679" s="18">
        <f>IF(G679="","",VLOOKUP(G679,WMS!$E$3:$Q$1741,13,FALSE))</f>
        <v>0.026</v>
      </c>
      <c r="K679" s="25" t="b">
        <f t="shared" si="120"/>
        <v>1</v>
      </c>
      <c r="L679" s="7">
        <v>7</v>
      </c>
      <c r="M679" s="26">
        <f>IF(G679="","",VLOOKUP(G679,WMS!$E$3:$U$1741,7,0)*L679)</f>
        <v>42</v>
      </c>
      <c r="N679" s="27" t="str">
        <f>IF(G679="","",VLOOKUP(G679,WMS!$E$3:$U$1741,17,0))</f>
        <v>A411</v>
      </c>
      <c r="O679" s="28">
        <f t="shared" si="114"/>
        <v>20.3</v>
      </c>
      <c r="P679" s="28">
        <f t="shared" si="115"/>
        <v>0.182</v>
      </c>
      <c r="Q679" s="25" t="str">
        <f>IF(G679="","",VLOOKUP(G679,WMS!$E$3:$G$1741,2,FALSE))</f>
        <v>KAS19092002</v>
      </c>
      <c r="R679" s="25" t="str">
        <f>IF(G679="","",VLOOKUP(G679,WMS!$E$3:$G$1741,3,FALSE))</f>
        <v>KAS1909200217</v>
      </c>
      <c r="S679" s="17" t="str">
        <f>IF(R679="","",VLOOKUP(R679,CUSTOMS!$E$3:$N$1811,2,FALSE))</f>
        <v>9503008390</v>
      </c>
      <c r="T679" s="17" t="str">
        <f>IF(R679="","",VLOOKUP(R679,CUSTOMS!$E$3:$N$1811,3,FALSE))</f>
        <v>电动玩具：电钻</v>
      </c>
      <c r="U679" s="18">
        <f t="shared" si="116"/>
        <v>42</v>
      </c>
      <c r="V679" s="18" t="str">
        <f>IF(R679="","",VLOOKUP(R679,CUSTOMS!$E$3:$N$1811,5,FALSE))</f>
        <v>套</v>
      </c>
      <c r="W679" s="32">
        <f>IF(R679="","",VLOOKUP(R679,CUSTOMS!$E$3:$N$1811,6,FALSE))</f>
        <v>2</v>
      </c>
      <c r="X679" s="32">
        <f t="shared" si="117"/>
        <v>84</v>
      </c>
      <c r="Y679" s="18" t="str">
        <f>IF(R679="","",VLOOKUP(R679,CUSTOMS!$E$3:$N$1811,8,FALSE))</f>
        <v>美元</v>
      </c>
      <c r="Z679" s="18" t="str">
        <f>IF(R679="","",VLOOKUP(R679,CUSTOMS!$E$3:$N$1811,9,FALSE))</f>
        <v>中国</v>
      </c>
      <c r="AA679" s="18" t="str">
        <f>IF(R679="","",VLOOKUP(R679,CUSTOMS!$E$3:$N$1811,10,FALSE))</f>
        <v>美国</v>
      </c>
      <c r="AB679" s="32">
        <f>IF(R679="","",VLOOKUP(G679,WMS!$E$3:$T$1741,15,FALSE))</f>
        <v>0.416666666666667</v>
      </c>
      <c r="AC679" s="32">
        <f t="shared" si="118"/>
        <v>17.5</v>
      </c>
      <c r="AD679" s="32" t="str">
        <f>IF(S679="","",VLOOKUP(S679,海关监管条件!$A$1:$B$3000,2,FALSE))</f>
        <v>A </v>
      </c>
    </row>
    <row r="680" spans="1:30">
      <c r="A680" s="2">
        <v>43749</v>
      </c>
      <c r="B680" s="2">
        <v>43752</v>
      </c>
      <c r="C680" s="2" t="s">
        <v>5100</v>
      </c>
      <c r="D680" s="3" t="s">
        <v>1777</v>
      </c>
      <c r="E680" s="3" t="s">
        <v>4234</v>
      </c>
      <c r="F680" s="3" t="s">
        <v>4280</v>
      </c>
      <c r="G680" s="17" t="str">
        <f t="shared" si="119"/>
        <v>KG-ARI-1909-00203-04505/42555810</v>
      </c>
      <c r="H680" s="18">
        <f>IF(G680="","",VLOOKUP(G680,WMS!$E$3:$Q$1741,7,FALSE))</f>
        <v>4</v>
      </c>
      <c r="I680" s="18">
        <f>IF(G680="","",VLOOKUP(G680,WMS!$E$3:$Q$1741,8,FALSE))</f>
        <v>4.25</v>
      </c>
      <c r="J680" s="18">
        <f>IF(G680="","",VLOOKUP(G680,WMS!$E$3:$Q$1741,13,FALSE))</f>
        <v>0.05</v>
      </c>
      <c r="K680" s="25" t="b">
        <f t="shared" si="120"/>
        <v>1</v>
      </c>
      <c r="L680" s="7">
        <v>7</v>
      </c>
      <c r="M680" s="26">
        <f>IF(G680="","",VLOOKUP(G680,WMS!$E$3:$U$1741,7,0)*L680)</f>
        <v>28</v>
      </c>
      <c r="N680" s="27" t="str">
        <f>IF(G680="","",VLOOKUP(G680,WMS!$E$3:$U$1741,17,0))</f>
        <v>A411</v>
      </c>
      <c r="O680" s="28">
        <f t="shared" si="114"/>
        <v>29.75</v>
      </c>
      <c r="P680" s="28">
        <f t="shared" si="115"/>
        <v>0.35</v>
      </c>
      <c r="Q680" s="25" t="str">
        <f>IF(G680="","",VLOOKUP(G680,WMS!$E$3:$G$1741,2,FALSE))</f>
        <v>KAS19092002</v>
      </c>
      <c r="R680" s="25" t="str">
        <f>IF(G680="","",VLOOKUP(G680,WMS!$E$3:$G$1741,3,FALSE))</f>
        <v>KAS1909200218</v>
      </c>
      <c r="S680" s="17" t="str">
        <f>IF(R680="","",VLOOKUP(R680,CUSTOMS!$E$3:$N$1811,2,FALSE))</f>
        <v>9503008390</v>
      </c>
      <c r="T680" s="17" t="str">
        <f>IF(R680="","",VLOOKUP(R680,CUSTOMS!$E$3:$N$1811,3,FALSE))</f>
        <v>电动玩具：电动车</v>
      </c>
      <c r="U680" s="18">
        <f t="shared" si="116"/>
        <v>28</v>
      </c>
      <c r="V680" s="18" t="str">
        <f>IF(R680="","",VLOOKUP(R680,CUSTOMS!$E$3:$N$1811,5,FALSE))</f>
        <v>套</v>
      </c>
      <c r="W680" s="32">
        <f>IF(R680="","",VLOOKUP(R680,CUSTOMS!$E$3:$N$1811,6,FALSE))</f>
        <v>3.5</v>
      </c>
      <c r="X680" s="32">
        <f t="shared" si="117"/>
        <v>98</v>
      </c>
      <c r="Y680" s="18" t="str">
        <f>IF(R680="","",VLOOKUP(R680,CUSTOMS!$E$3:$N$1811,8,FALSE))</f>
        <v>美元</v>
      </c>
      <c r="Z680" s="18" t="str">
        <f>IF(R680="","",VLOOKUP(R680,CUSTOMS!$E$3:$N$1811,9,FALSE))</f>
        <v>中国</v>
      </c>
      <c r="AA680" s="18" t="str">
        <f>IF(R680="","",VLOOKUP(R680,CUSTOMS!$E$3:$N$1811,10,FALSE))</f>
        <v>美国</v>
      </c>
      <c r="AB680" s="32">
        <f>IF(R680="","",VLOOKUP(G680,WMS!$E$3:$T$1741,15,FALSE))</f>
        <v>0.95</v>
      </c>
      <c r="AC680" s="32">
        <f t="shared" si="118"/>
        <v>26.6</v>
      </c>
      <c r="AD680" s="32" t="str">
        <f>IF(S680="","",VLOOKUP(S680,海关监管条件!$A$1:$B$3000,2,FALSE))</f>
        <v>A </v>
      </c>
    </row>
    <row r="681" spans="1:30">
      <c r="A681" s="2">
        <v>43749</v>
      </c>
      <c r="B681" s="2">
        <v>43752</v>
      </c>
      <c r="C681" s="2" t="s">
        <v>5100</v>
      </c>
      <c r="D681" s="3" t="s">
        <v>1777</v>
      </c>
      <c r="E681" s="3" t="s">
        <v>4234</v>
      </c>
      <c r="F681" s="3" t="s">
        <v>4246</v>
      </c>
      <c r="G681" s="17" t="str">
        <f t="shared" si="119"/>
        <v>KG-ARI-1909-00203-04505/42742142</v>
      </c>
      <c r="H681" s="18">
        <f>IF(G681="","",VLOOKUP(G681,WMS!$E$3:$Q$1741,7,FALSE))</f>
        <v>2</v>
      </c>
      <c r="I681" s="18">
        <f>IF(G681="","",VLOOKUP(G681,WMS!$E$3:$Q$1741,8,FALSE))</f>
        <v>6.1</v>
      </c>
      <c r="J681" s="18">
        <f>IF(G681="","",VLOOKUP(G681,WMS!$E$3:$Q$1741,13,FALSE))</f>
        <v>0.068</v>
      </c>
      <c r="K681" s="25" t="b">
        <f t="shared" si="120"/>
        <v>1</v>
      </c>
      <c r="L681" s="7">
        <v>8</v>
      </c>
      <c r="M681" s="26">
        <f>IF(G681="","",VLOOKUP(G681,WMS!$E$3:$U$1741,7,0)*L681)</f>
        <v>16</v>
      </c>
      <c r="N681" s="27" t="str">
        <f>IF(G681="","",VLOOKUP(G681,WMS!$E$3:$U$1741,17,0))</f>
        <v>A411</v>
      </c>
      <c r="O681" s="28">
        <f t="shared" si="114"/>
        <v>48.8</v>
      </c>
      <c r="P681" s="28">
        <f t="shared" si="115"/>
        <v>0.544</v>
      </c>
      <c r="Q681" s="25" t="str">
        <f>IF(G681="","",VLOOKUP(G681,WMS!$E$3:$G$1741,2,FALSE))</f>
        <v>KAS19092001</v>
      </c>
      <c r="R681" s="25" t="str">
        <f>IF(G681="","",VLOOKUP(G681,WMS!$E$3:$G$1741,3,FALSE))</f>
        <v>KAS1909200111</v>
      </c>
      <c r="S681" s="17" t="str">
        <f>IF(R681="","",VLOOKUP(R681,CUSTOMS!$E$3:$N$1811,2,FALSE))</f>
        <v>9503009000</v>
      </c>
      <c r="T681" s="17" t="str">
        <f>IF(R681="","",VLOOKUP(R681,CUSTOMS!$E$3:$N$1811,3,FALSE))</f>
        <v>玩具配件：积木桌</v>
      </c>
      <c r="U681" s="18">
        <f t="shared" si="116"/>
        <v>45.6</v>
      </c>
      <c r="V681" s="18" t="str">
        <f>IF(R681="","",VLOOKUP(R681,CUSTOMS!$E$3:$N$1811,5,FALSE))</f>
        <v>千克</v>
      </c>
      <c r="W681" s="32">
        <f>IF(R681="","",VLOOKUP(R681,CUSTOMS!$E$3:$N$1811,6,FALSE))</f>
        <v>1</v>
      </c>
      <c r="X681" s="32">
        <f t="shared" si="117"/>
        <v>45.6</v>
      </c>
      <c r="Y681" s="18" t="str">
        <f>IF(R681="","",VLOOKUP(R681,CUSTOMS!$E$3:$N$1811,8,FALSE))</f>
        <v>美元</v>
      </c>
      <c r="Z681" s="18" t="str">
        <f>IF(R681="","",VLOOKUP(R681,CUSTOMS!$E$3:$N$1811,9,FALSE))</f>
        <v>中国</v>
      </c>
      <c r="AA681" s="18" t="str">
        <f>IF(R681="","",VLOOKUP(R681,CUSTOMS!$E$3:$N$1811,10,FALSE))</f>
        <v>美国</v>
      </c>
      <c r="AB681" s="32">
        <f>IF(R681="","",VLOOKUP(G681,WMS!$E$3:$T$1741,15,FALSE))</f>
        <v>2.85</v>
      </c>
      <c r="AC681" s="32">
        <f t="shared" si="118"/>
        <v>45.6</v>
      </c>
      <c r="AD681" s="32" t="str">
        <f>IF(S681="","",VLOOKUP(S681,海关监管条件!$A$1:$B$3000,2,FALSE))</f>
        <v>A</v>
      </c>
    </row>
    <row r="682" spans="1:30">
      <c r="A682" s="2">
        <v>43749</v>
      </c>
      <c r="B682" s="2">
        <v>43752</v>
      </c>
      <c r="C682" s="2" t="s">
        <v>5100</v>
      </c>
      <c r="D682" s="3" t="s">
        <v>1777</v>
      </c>
      <c r="E682" s="3" t="s">
        <v>4234</v>
      </c>
      <c r="F682" s="3" t="s">
        <v>4247</v>
      </c>
      <c r="G682" s="17" t="str">
        <f t="shared" si="119"/>
        <v>KG-ARI-1909-00203-04505/42742173</v>
      </c>
      <c r="H682" s="18">
        <f>IF(G682="","",VLOOKUP(G682,WMS!$E$3:$Q$1741,7,FALSE))</f>
        <v>4</v>
      </c>
      <c r="I682" s="18">
        <f>IF(G682="","",VLOOKUP(G682,WMS!$E$3:$Q$1741,8,FALSE))</f>
        <v>3.7</v>
      </c>
      <c r="J682" s="18">
        <f>IF(G682="","",VLOOKUP(G682,WMS!$E$3:$Q$1741,13,FALSE))</f>
        <v>0.05</v>
      </c>
      <c r="K682" s="25" t="b">
        <f t="shared" si="120"/>
        <v>1</v>
      </c>
      <c r="L682" s="7">
        <v>1</v>
      </c>
      <c r="M682" s="26">
        <f>IF(G682="","",VLOOKUP(G682,WMS!$E$3:$U$1741,7,0)*L682)</f>
        <v>4</v>
      </c>
      <c r="N682" s="27" t="str">
        <f>IF(G682="","",VLOOKUP(G682,WMS!$E$3:$U$1741,17,0))</f>
        <v>A29-303</v>
      </c>
      <c r="O682" s="28">
        <f t="shared" si="114"/>
        <v>3.7</v>
      </c>
      <c r="P682" s="28">
        <f t="shared" si="115"/>
        <v>0.05</v>
      </c>
      <c r="Q682" s="25" t="str">
        <f>IF(G682="","",VLOOKUP(G682,WMS!$E$3:$G$1741,2,FALSE))</f>
        <v>KAS19092001</v>
      </c>
      <c r="R682" s="25" t="str">
        <f>IF(G682="","",VLOOKUP(G682,WMS!$E$3:$G$1741,3,FALSE))</f>
        <v>KAS1909200110</v>
      </c>
      <c r="S682" s="17" t="str">
        <f>IF(R682="","",VLOOKUP(R682,CUSTOMS!$E$3:$N$1811,2,FALSE))</f>
        <v>9503006000</v>
      </c>
      <c r="T682" s="17" t="str">
        <f>IF(R682="","",VLOOKUP(R682,CUSTOMS!$E$3:$N$1811,3,FALSE))</f>
        <v>智力玩具：积木</v>
      </c>
      <c r="U682" s="18">
        <f t="shared" si="116"/>
        <v>4</v>
      </c>
      <c r="V682" s="18" t="str">
        <f>IF(R682="","",VLOOKUP(R682,CUSTOMS!$E$3:$N$1811,5,FALSE))</f>
        <v>套</v>
      </c>
      <c r="W682" s="32">
        <f>IF(R682="","",VLOOKUP(R682,CUSTOMS!$E$3:$N$1811,6,FALSE))</f>
        <v>4</v>
      </c>
      <c r="X682" s="32">
        <f t="shared" si="117"/>
        <v>16</v>
      </c>
      <c r="Y682" s="18" t="str">
        <f>IF(R682="","",VLOOKUP(R682,CUSTOMS!$E$3:$N$1811,8,FALSE))</f>
        <v>美元</v>
      </c>
      <c r="Z682" s="18" t="str">
        <f>IF(R682="","",VLOOKUP(R682,CUSTOMS!$E$3:$N$1811,9,FALSE))</f>
        <v>中国</v>
      </c>
      <c r="AA682" s="18" t="str">
        <f>IF(R682="","",VLOOKUP(R682,CUSTOMS!$E$3:$N$1811,10,FALSE))</f>
        <v>美国</v>
      </c>
      <c r="AB682" s="32">
        <f>IF(R682="","",VLOOKUP(G682,WMS!$E$3:$T$1741,15,FALSE))</f>
        <v>0.85</v>
      </c>
      <c r="AC682" s="32">
        <f t="shared" si="118"/>
        <v>3.4</v>
      </c>
      <c r="AD682" s="32" t="str">
        <f>IF(S682="","",VLOOKUP(S682,海关监管条件!$A$1:$B$3000,2,FALSE))</f>
        <v>A </v>
      </c>
    </row>
    <row r="683" spans="1:30">
      <c r="A683" s="2">
        <v>43749</v>
      </c>
      <c r="B683" s="2">
        <v>43752</v>
      </c>
      <c r="C683" s="2" t="s">
        <v>5100</v>
      </c>
      <c r="D683" s="3" t="s">
        <v>1777</v>
      </c>
      <c r="E683" s="3" t="s">
        <v>4234</v>
      </c>
      <c r="F683" s="3" t="s">
        <v>4261</v>
      </c>
      <c r="G683" s="17" t="str">
        <f t="shared" si="119"/>
        <v>KG-ARI-1909-00203-04505/42770916</v>
      </c>
      <c r="H683" s="18">
        <f>IF(G683="","",VLOOKUP(G683,WMS!$E$3:$Q$1741,7,FALSE))</f>
        <v>2</v>
      </c>
      <c r="I683" s="18">
        <f>IF(G683="","",VLOOKUP(G683,WMS!$E$3:$Q$1741,8,FALSE))</f>
        <v>6.2</v>
      </c>
      <c r="J683" s="18">
        <f>IF(G683="","",VLOOKUP(G683,WMS!$E$3:$Q$1741,13,FALSE))</f>
        <v>0.113</v>
      </c>
      <c r="K683" s="25" t="b">
        <f t="shared" si="120"/>
        <v>1</v>
      </c>
      <c r="L683" s="7">
        <v>3</v>
      </c>
      <c r="M683" s="26">
        <f>IF(G683="","",VLOOKUP(G683,WMS!$E$3:$U$1741,7,0)*L683)</f>
        <v>6</v>
      </c>
      <c r="N683" s="27" t="str">
        <f>IF(G683="","",VLOOKUP(G683,WMS!$E$3:$U$1741,17,0))</f>
        <v>A45-102</v>
      </c>
      <c r="O683" s="28">
        <f t="shared" si="114"/>
        <v>18.6</v>
      </c>
      <c r="P683" s="28">
        <f t="shared" si="115"/>
        <v>0.339</v>
      </c>
      <c r="Q683" s="25" t="str">
        <f>IF(G683="","",VLOOKUP(G683,WMS!$E$3:$G$1741,2,FALSE))</f>
        <v>KAS19092001</v>
      </c>
      <c r="R683" s="25" t="str">
        <f>IF(G683="","",VLOOKUP(G683,WMS!$E$3:$G$1741,3,FALSE))</f>
        <v>KAS1909200117</v>
      </c>
      <c r="S683" s="17" t="str">
        <f>IF(R683="","",VLOOKUP(R683,CUSTOMS!$E$3:$N$1811,2,FALSE))</f>
        <v>9503008900</v>
      </c>
      <c r="T683" s="17" t="str">
        <f>IF(R683="","",VLOOKUP(R683,CUSTOMS!$E$3:$N$1811,3,FALSE))</f>
        <v>儿童玩具：花园套装</v>
      </c>
      <c r="U683" s="18">
        <f t="shared" si="116"/>
        <v>6</v>
      </c>
      <c r="V683" s="18" t="str">
        <f>IF(R683="","",VLOOKUP(R683,CUSTOMS!$E$3:$N$1811,5,FALSE))</f>
        <v>个</v>
      </c>
      <c r="W683" s="32">
        <f>IF(R683="","",VLOOKUP(R683,CUSTOMS!$E$3:$N$1811,6,FALSE))</f>
        <v>2.9</v>
      </c>
      <c r="X683" s="32">
        <f t="shared" si="117"/>
        <v>17.4</v>
      </c>
      <c r="Y683" s="18" t="str">
        <f>IF(R683="","",VLOOKUP(R683,CUSTOMS!$E$3:$N$1811,8,FALSE))</f>
        <v>美元</v>
      </c>
      <c r="Z683" s="18" t="str">
        <f>IF(R683="","",VLOOKUP(R683,CUSTOMS!$E$3:$N$1811,9,FALSE))</f>
        <v>中国</v>
      </c>
      <c r="AA683" s="18" t="str">
        <f>IF(R683="","",VLOOKUP(R683,CUSTOMS!$E$3:$N$1811,10,FALSE))</f>
        <v>美国</v>
      </c>
      <c r="AB683" s="32">
        <f>IF(R683="","",VLOOKUP(G683,WMS!$E$3:$T$1741,15,FALSE))</f>
        <v>2.9</v>
      </c>
      <c r="AC683" s="32">
        <f t="shared" si="118"/>
        <v>17.4</v>
      </c>
      <c r="AD683" s="32" t="str">
        <f>IF(S683="","",VLOOKUP(S683,海关监管条件!$A$1:$B$3000,2,FALSE))</f>
        <v>A </v>
      </c>
    </row>
    <row r="684" spans="1:30">
      <c r="A684" s="2">
        <v>43749</v>
      </c>
      <c r="B684" s="2">
        <v>43752</v>
      </c>
      <c r="C684" s="2" t="s">
        <v>5100</v>
      </c>
      <c r="D684" s="3" t="s">
        <v>1777</v>
      </c>
      <c r="E684" s="3" t="s">
        <v>4234</v>
      </c>
      <c r="F684" s="3" t="s">
        <v>4262</v>
      </c>
      <c r="G684" s="17" t="str">
        <f t="shared" si="119"/>
        <v>KG-ARI-1909-00203-04505/42784364</v>
      </c>
      <c r="H684" s="18">
        <f>IF(G684="","",VLOOKUP(G684,WMS!$E$3:$Q$1741,7,FALSE))</f>
        <v>4</v>
      </c>
      <c r="I684" s="18">
        <f>IF(G684="","",VLOOKUP(G684,WMS!$E$3:$Q$1741,8,FALSE))</f>
        <v>4.8</v>
      </c>
      <c r="J684" s="18">
        <f>IF(G684="","",VLOOKUP(G684,WMS!$E$3:$Q$1741,13,FALSE))</f>
        <v>0.064</v>
      </c>
      <c r="K684" s="25" t="b">
        <f t="shared" si="120"/>
        <v>1</v>
      </c>
      <c r="L684" s="7">
        <v>3</v>
      </c>
      <c r="M684" s="26">
        <f>IF(G684="","",VLOOKUP(G684,WMS!$E$3:$U$1741,7,0)*L684)</f>
        <v>12</v>
      </c>
      <c r="N684" s="27" t="str">
        <f>IF(G684="","",VLOOKUP(G684,WMS!$E$3:$U$1741,17,0))</f>
        <v>A411</v>
      </c>
      <c r="O684" s="28">
        <f t="shared" si="114"/>
        <v>14.4</v>
      </c>
      <c r="P684" s="28">
        <f t="shared" si="115"/>
        <v>0.192</v>
      </c>
      <c r="Q684" s="25" t="str">
        <f>IF(G684="","",VLOOKUP(G684,WMS!$E$3:$G$1741,2,FALSE))</f>
        <v>KAS19092001</v>
      </c>
      <c r="R684" s="25" t="str">
        <f>IF(G684="","",VLOOKUP(G684,WMS!$E$3:$G$1741,3,FALSE))</f>
        <v>KAS1909200118</v>
      </c>
      <c r="S684" s="17" t="str">
        <f>IF(R684="","",VLOOKUP(R684,CUSTOMS!$E$3:$N$1811,2,FALSE))</f>
        <v>9503008900</v>
      </c>
      <c r="T684" s="17" t="str">
        <f>IF(R684="","",VLOOKUP(R684,CUSTOMS!$E$3:$N$1811,3,FALSE))</f>
        <v>儿童玩具：水枪</v>
      </c>
      <c r="U684" s="18">
        <f t="shared" si="116"/>
        <v>12</v>
      </c>
      <c r="V684" s="18" t="str">
        <f>IF(R684="","",VLOOKUP(R684,CUSTOMS!$E$3:$N$1811,5,FALSE))</f>
        <v>个</v>
      </c>
      <c r="W684" s="32">
        <f>IF(R684="","",VLOOKUP(R684,CUSTOMS!$E$3:$N$1811,6,FALSE))</f>
        <v>0.75</v>
      </c>
      <c r="X684" s="32">
        <f t="shared" si="117"/>
        <v>9</v>
      </c>
      <c r="Y684" s="18" t="str">
        <f>IF(R684="","",VLOOKUP(R684,CUSTOMS!$E$3:$N$1811,8,FALSE))</f>
        <v>美元</v>
      </c>
      <c r="Z684" s="18" t="str">
        <f>IF(R684="","",VLOOKUP(R684,CUSTOMS!$E$3:$N$1811,9,FALSE))</f>
        <v>中国</v>
      </c>
      <c r="AA684" s="18" t="str">
        <f>IF(R684="","",VLOOKUP(R684,CUSTOMS!$E$3:$N$1811,10,FALSE))</f>
        <v>美国</v>
      </c>
      <c r="AB684" s="32">
        <f>IF(R684="","",VLOOKUP(G684,WMS!$E$3:$T$1741,15,FALSE))</f>
        <v>1.025</v>
      </c>
      <c r="AC684" s="32">
        <f t="shared" si="118"/>
        <v>12.3</v>
      </c>
      <c r="AD684" s="32" t="str">
        <f>IF(S684="","",VLOOKUP(S684,海关监管条件!$A$1:$B$3000,2,FALSE))</f>
        <v>A </v>
      </c>
    </row>
    <row r="685" spans="1:30">
      <c r="A685" s="2">
        <v>43749</v>
      </c>
      <c r="B685" s="2">
        <v>43752</v>
      </c>
      <c r="C685" s="2" t="s">
        <v>5100</v>
      </c>
      <c r="D685" s="3" t="s">
        <v>1777</v>
      </c>
      <c r="E685" s="3" t="s">
        <v>4234</v>
      </c>
      <c r="F685" s="3" t="s">
        <v>4263</v>
      </c>
      <c r="G685" s="17" t="str">
        <f t="shared" si="119"/>
        <v>KG-ARI-1909-00203-04505/42786481</v>
      </c>
      <c r="H685" s="18">
        <f>IF(G685="","",VLOOKUP(G685,WMS!$E$3:$Q$1741,7,FALSE))</f>
        <v>4</v>
      </c>
      <c r="I685" s="18">
        <f>IF(G685="","",VLOOKUP(G685,WMS!$E$3:$Q$1741,8,FALSE))</f>
        <v>4.85</v>
      </c>
      <c r="J685" s="18">
        <f>IF(G685="","",VLOOKUP(G685,WMS!$E$3:$Q$1741,13,FALSE))</f>
        <v>0.068</v>
      </c>
      <c r="K685" s="25" t="b">
        <f t="shared" si="120"/>
        <v>1</v>
      </c>
      <c r="L685" s="7">
        <v>4</v>
      </c>
      <c r="M685" s="26">
        <f>IF(G685="","",VLOOKUP(G685,WMS!$E$3:$U$1741,7,0)*L685)</f>
        <v>16</v>
      </c>
      <c r="N685" s="27" t="str">
        <f>IF(G685="","",VLOOKUP(G685,WMS!$E$3:$U$1741,17,0))</f>
        <v>A411</v>
      </c>
      <c r="O685" s="28">
        <f t="shared" si="114"/>
        <v>19.4</v>
      </c>
      <c r="P685" s="28">
        <f t="shared" si="115"/>
        <v>0.272</v>
      </c>
      <c r="Q685" s="25" t="str">
        <f>IF(G685="","",VLOOKUP(G685,WMS!$E$3:$G$1741,2,FALSE))</f>
        <v>KAS19092001</v>
      </c>
      <c r="R685" s="25" t="str">
        <f>IF(G685="","",VLOOKUP(G685,WMS!$E$3:$G$1741,3,FALSE))</f>
        <v>KAS1909200118</v>
      </c>
      <c r="S685" s="17" t="str">
        <f>IF(R685="","",VLOOKUP(R685,CUSTOMS!$E$3:$N$1811,2,FALSE))</f>
        <v>9503008900</v>
      </c>
      <c r="T685" s="17" t="str">
        <f>IF(R685="","",VLOOKUP(R685,CUSTOMS!$E$3:$N$1811,3,FALSE))</f>
        <v>儿童玩具：水枪</v>
      </c>
      <c r="U685" s="18">
        <f t="shared" si="116"/>
        <v>16</v>
      </c>
      <c r="V685" s="18" t="str">
        <f>IF(R685="","",VLOOKUP(R685,CUSTOMS!$E$3:$N$1811,5,FALSE))</f>
        <v>个</v>
      </c>
      <c r="W685" s="32">
        <f>IF(R685="","",VLOOKUP(R685,CUSTOMS!$E$3:$N$1811,6,FALSE))</f>
        <v>0.75</v>
      </c>
      <c r="X685" s="32">
        <f t="shared" si="117"/>
        <v>12</v>
      </c>
      <c r="Y685" s="18" t="str">
        <f>IF(R685="","",VLOOKUP(R685,CUSTOMS!$E$3:$N$1811,8,FALSE))</f>
        <v>美元</v>
      </c>
      <c r="Z685" s="18" t="str">
        <f>IF(R685="","",VLOOKUP(R685,CUSTOMS!$E$3:$N$1811,9,FALSE))</f>
        <v>中国</v>
      </c>
      <c r="AA685" s="18" t="str">
        <f>IF(R685="","",VLOOKUP(R685,CUSTOMS!$E$3:$N$1811,10,FALSE))</f>
        <v>美国</v>
      </c>
      <c r="AB685" s="32">
        <f>IF(R685="","",VLOOKUP(G685,WMS!$E$3:$T$1741,15,FALSE))</f>
        <v>1.125</v>
      </c>
      <c r="AC685" s="32">
        <f t="shared" si="118"/>
        <v>18</v>
      </c>
      <c r="AD685" s="32" t="str">
        <f>IF(S685="","",VLOOKUP(S685,海关监管条件!$A$1:$B$3000,2,FALSE))</f>
        <v>A </v>
      </c>
    </row>
    <row r="686" spans="1:30">
      <c r="A686" s="2">
        <v>43749</v>
      </c>
      <c r="B686" s="2">
        <v>43752</v>
      </c>
      <c r="C686" s="2" t="s">
        <v>5100</v>
      </c>
      <c r="D686" s="3" t="s">
        <v>1751</v>
      </c>
      <c r="E686" s="3" t="s">
        <v>4222</v>
      </c>
      <c r="F686" s="3" t="s">
        <v>4223</v>
      </c>
      <c r="G686" s="17" t="str">
        <f t="shared" si="119"/>
        <v>KG-ARI-1909-00203-04608/42273431</v>
      </c>
      <c r="H686" s="18">
        <f>IF(G686="","",VLOOKUP(G686,WMS!$E$3:$Q$1741,7,FALSE))</f>
        <v>4</v>
      </c>
      <c r="I686" s="18">
        <f>IF(G686="","",VLOOKUP(G686,WMS!$E$3:$Q$1741,8,FALSE))</f>
        <v>1.25</v>
      </c>
      <c r="J686" s="18">
        <f>IF(G686="","",VLOOKUP(G686,WMS!$E$3:$Q$1741,13,FALSE))</f>
        <v>0.018</v>
      </c>
      <c r="K686" s="25" t="b">
        <f t="shared" si="120"/>
        <v>1</v>
      </c>
      <c r="L686" s="7">
        <v>7</v>
      </c>
      <c r="M686" s="26">
        <f>IF(G686="","",VLOOKUP(G686,WMS!$E$3:$U$1741,7,0)*L686)</f>
        <v>28</v>
      </c>
      <c r="N686" s="27" t="str">
        <f>IF(G686="","",VLOOKUP(G686,WMS!$E$3:$U$1741,17,0))</f>
        <v>A01-303</v>
      </c>
      <c r="O686" s="28">
        <f t="shared" si="114"/>
        <v>8.75</v>
      </c>
      <c r="P686" s="28">
        <f t="shared" si="115"/>
        <v>0.126</v>
      </c>
      <c r="Q686" s="25" t="str">
        <f>IF(G686="","",VLOOKUP(G686,WMS!$E$3:$G$1741,2,FALSE))</f>
        <v>KAS19091905</v>
      </c>
      <c r="R686" s="25" t="str">
        <f>IF(G686="","",VLOOKUP(G686,WMS!$E$3:$G$1741,3,FALSE))</f>
        <v>KAS1909190501</v>
      </c>
      <c r="S686" s="17" t="str">
        <f>IF(R686="","",VLOOKUP(R686,CUSTOMS!$E$3:$N$1811,2,FALSE))</f>
        <v>9503006000</v>
      </c>
      <c r="T686" s="17" t="str">
        <f>IF(R686="","",VLOOKUP(R686,CUSTOMS!$E$3:$N$1811,3,FALSE))</f>
        <v>智力玩具</v>
      </c>
      <c r="U686" s="18">
        <f t="shared" si="116"/>
        <v>28</v>
      </c>
      <c r="V686" s="18" t="str">
        <f>IF(R686="","",VLOOKUP(R686,CUSTOMS!$E$3:$N$1811,5,FALSE))</f>
        <v>套</v>
      </c>
      <c r="W686" s="32">
        <f>IF(R686="","",VLOOKUP(R686,CUSTOMS!$E$3:$N$1811,6,FALSE))</f>
        <v>0.51</v>
      </c>
      <c r="X686" s="32">
        <f t="shared" si="117"/>
        <v>14.28</v>
      </c>
      <c r="Y686" s="18" t="str">
        <f>IF(R686="","",VLOOKUP(R686,CUSTOMS!$E$3:$N$1811,8,FALSE))</f>
        <v>美元</v>
      </c>
      <c r="Z686" s="18" t="str">
        <f>IF(R686="","",VLOOKUP(R686,CUSTOMS!$E$3:$N$1811,9,FALSE))</f>
        <v>中国</v>
      </c>
      <c r="AA686" s="18" t="str">
        <f>IF(R686="","",VLOOKUP(R686,CUSTOMS!$E$3:$N$1811,10,FALSE))</f>
        <v>美国</v>
      </c>
      <c r="AB686" s="32">
        <f>IF(R686="","",VLOOKUP(G686,WMS!$E$3:$T$1741,15,FALSE))</f>
        <v>0.255</v>
      </c>
      <c r="AC686" s="32">
        <f t="shared" si="118"/>
        <v>7.14</v>
      </c>
      <c r="AD686" s="32" t="str">
        <f>IF(S686="","",VLOOKUP(S686,海关监管条件!$A$1:$B$3000,2,FALSE))</f>
        <v>A </v>
      </c>
    </row>
    <row r="687" spans="1:30">
      <c r="A687" s="2">
        <v>43749</v>
      </c>
      <c r="B687" s="2">
        <v>43752</v>
      </c>
      <c r="C687" s="2" t="s">
        <v>5100</v>
      </c>
      <c r="D687" s="3" t="s">
        <v>1756</v>
      </c>
      <c r="E687" s="3" t="s">
        <v>4224</v>
      </c>
      <c r="F687" s="3" t="s">
        <v>4225</v>
      </c>
      <c r="G687" s="17" t="str">
        <f t="shared" si="119"/>
        <v>KG-ARI-1909-00203-04647/42616146</v>
      </c>
      <c r="H687" s="18">
        <f>IF(G687="","",VLOOKUP(G687,WMS!$E$3:$Q$1741,7,FALSE))</f>
        <v>10</v>
      </c>
      <c r="I687" s="18">
        <f>IF(G687="","",VLOOKUP(G687,WMS!$E$3:$Q$1741,8,FALSE))</f>
        <v>0.4</v>
      </c>
      <c r="J687" s="18">
        <f>IF(G687="","",VLOOKUP(G687,WMS!$E$3:$Q$1741,13,FALSE))</f>
        <v>0.004</v>
      </c>
      <c r="K687" s="25" t="b">
        <f t="shared" si="120"/>
        <v>1</v>
      </c>
      <c r="L687" s="7">
        <v>1</v>
      </c>
      <c r="M687" s="26">
        <f>IF(G687="","",VLOOKUP(G687,WMS!$E$3:$U$1741,7,0)*L687)</f>
        <v>10</v>
      </c>
      <c r="N687" s="27" t="str">
        <f>IF(G687="","",VLOOKUP(G687,WMS!$E$3:$U$1741,17,0))</f>
        <v>A10-203</v>
      </c>
      <c r="O687" s="28">
        <f t="shared" si="114"/>
        <v>0.4</v>
      </c>
      <c r="P687" s="28">
        <f t="shared" si="115"/>
        <v>0.004</v>
      </c>
      <c r="Q687" s="25" t="str">
        <f>IF(G687="","",VLOOKUP(G687,WMS!$E$3:$G$1741,2,FALSE))</f>
        <v>KAS19091906</v>
      </c>
      <c r="R687" s="25" t="str">
        <f>IF(G687="","",VLOOKUP(G687,WMS!$E$3:$G$1741,3,FALSE))</f>
        <v>KAS1909190601</v>
      </c>
      <c r="S687" s="17" t="str">
        <f>IF(R687="","",VLOOKUP(R687,CUSTOMS!$E$3:$N$1811,2,FALSE))</f>
        <v>9507900000</v>
      </c>
      <c r="T687" s="17" t="str">
        <f>IF(R687="","",VLOOKUP(R687,CUSTOMS!$E$3:$N$1811,3,FALSE))</f>
        <v>鱼捞(捞鱼网,带刷头)</v>
      </c>
      <c r="U687" s="18">
        <f t="shared" si="116"/>
        <v>10</v>
      </c>
      <c r="V687" s="18" t="str">
        <f>IF(R687="","",VLOOKUP(R687,CUSTOMS!$E$3:$N$1811,5,FALSE))</f>
        <v>个</v>
      </c>
      <c r="W687" s="32">
        <f>IF(R687="","",VLOOKUP(R687,CUSTOMS!$E$3:$N$1811,6,FALSE))</f>
        <v>5.8</v>
      </c>
      <c r="X687" s="32">
        <f t="shared" si="117"/>
        <v>58</v>
      </c>
      <c r="Y687" s="18" t="str">
        <f>IF(R687="","",VLOOKUP(R687,CUSTOMS!$E$3:$N$1811,8,FALSE))</f>
        <v>港币</v>
      </c>
      <c r="Z687" s="18" t="str">
        <f>IF(R687="","",VLOOKUP(R687,CUSTOMS!$E$3:$N$1811,9,FALSE))</f>
        <v>中国</v>
      </c>
      <c r="AA687" s="18" t="str">
        <f>IF(R687="","",VLOOKUP(R687,CUSTOMS!$E$3:$N$1811,10,FALSE))</f>
        <v>美国</v>
      </c>
      <c r="AB687" s="32">
        <f>IF(R687="","",VLOOKUP(G687,WMS!$E$3:$T$1741,15,FALSE))</f>
        <v>0.02</v>
      </c>
      <c r="AC687" s="32">
        <f t="shared" si="118"/>
        <v>0.2</v>
      </c>
      <c r="AD687" s="32" t="str">
        <f>IF(S687="","",VLOOKUP(S687,海关监管条件!$A$1:$B$3000,2,FALSE))</f>
        <v>无</v>
      </c>
    </row>
    <row r="688" spans="1:30">
      <c r="A688" s="2">
        <v>43749</v>
      </c>
      <c r="B688" s="2">
        <v>43752</v>
      </c>
      <c r="C688" s="2" t="s">
        <v>5100</v>
      </c>
      <c r="D688" s="3" t="s">
        <v>1672</v>
      </c>
      <c r="E688" s="3" t="s">
        <v>4202</v>
      </c>
      <c r="F688" s="3" t="s">
        <v>5112</v>
      </c>
      <c r="G688" s="17" t="str">
        <f t="shared" si="119"/>
        <v>KG-ARI-1909-00203-04663/42424420</v>
      </c>
      <c r="H688" s="18">
        <f>IF(G688="","",VLOOKUP(G688,WMS!$E$3:$Q$1741,7,FALSE))</f>
        <v>4</v>
      </c>
      <c r="I688" s="18">
        <f>IF(G688="","",VLOOKUP(G688,WMS!$E$3:$Q$1741,8,FALSE))</f>
        <v>2.95</v>
      </c>
      <c r="J688" s="18">
        <f>IF(G688="","",VLOOKUP(G688,WMS!$E$3:$Q$1741,13,FALSE))</f>
        <v>0.024</v>
      </c>
      <c r="K688" s="25" t="b">
        <f t="shared" si="120"/>
        <v>1</v>
      </c>
      <c r="L688" s="7">
        <v>16</v>
      </c>
      <c r="M688" s="26">
        <f>IF(G688="","",VLOOKUP(G688,WMS!$E$3:$U$1741,7,0)*L688)</f>
        <v>64</v>
      </c>
      <c r="N688" s="27" t="str">
        <f>IF(G688="","",VLOOKUP(G688,WMS!$E$3:$U$1741,17,0))</f>
        <v>A31-101</v>
      </c>
      <c r="O688" s="28">
        <f t="shared" si="114"/>
        <v>47.2</v>
      </c>
      <c r="P688" s="28">
        <f t="shared" si="115"/>
        <v>0.384</v>
      </c>
      <c r="Q688" s="25" t="str">
        <f>IF(G688="","",VLOOKUP(G688,WMS!$E$3:$G$1741,2,FALSE))</f>
        <v>KAS19091903</v>
      </c>
      <c r="R688" s="25" t="str">
        <f>IF(G688="","",VLOOKUP(G688,WMS!$E$3:$G$1741,3,FALSE))</f>
        <v>KAS1909190304</v>
      </c>
      <c r="S688" s="17" t="str">
        <f>IF(R688="","",VLOOKUP(R688,CUSTOMS!$E$3:$N$1811,2,FALSE))</f>
        <v>9503008900</v>
      </c>
      <c r="T688" s="17" t="str">
        <f>IF(R688="","",VLOOKUP(R688,CUSTOMS!$E$3:$N$1811,3,FALSE))</f>
        <v>儿童玩具：炉、餐具、茶具、厨具、杯</v>
      </c>
      <c r="U688" s="18">
        <f t="shared" si="116"/>
        <v>64</v>
      </c>
      <c r="V688" s="18" t="str">
        <f>IF(R688="","",VLOOKUP(R688,CUSTOMS!$E$3:$N$1811,5,FALSE))</f>
        <v>个</v>
      </c>
      <c r="W688" s="32">
        <f>IF(R688="","",VLOOKUP(R688,CUSTOMS!$E$3:$N$1811,6,FALSE))</f>
        <v>2.3</v>
      </c>
      <c r="X688" s="32">
        <f t="shared" si="117"/>
        <v>147.2</v>
      </c>
      <c r="Y688" s="18" t="str">
        <f>IF(R688="","",VLOOKUP(R688,CUSTOMS!$E$3:$N$1811,8,FALSE))</f>
        <v>美元</v>
      </c>
      <c r="Z688" s="18" t="str">
        <f>IF(R688="","",VLOOKUP(R688,CUSTOMS!$E$3:$N$1811,9,FALSE))</f>
        <v>中国</v>
      </c>
      <c r="AA688" s="18" t="str">
        <f>IF(R688="","",VLOOKUP(R688,CUSTOMS!$E$3:$N$1811,10,FALSE))</f>
        <v>美国</v>
      </c>
      <c r="AB688" s="32">
        <f>IF(R688="","",VLOOKUP(G688,WMS!$E$3:$T$1741,15,FALSE))</f>
        <v>0.579113924050633</v>
      </c>
      <c r="AC688" s="32">
        <f t="shared" si="118"/>
        <v>37.0632911392405</v>
      </c>
      <c r="AD688" s="32" t="str">
        <f>IF(S688="","",VLOOKUP(S688,海关监管条件!$A$1:$B$3000,2,FALSE))</f>
        <v>A </v>
      </c>
    </row>
    <row r="689" spans="1:30">
      <c r="A689" s="2">
        <v>43749</v>
      </c>
      <c r="B689" s="2">
        <v>43752</v>
      </c>
      <c r="C689" s="2" t="s">
        <v>5100</v>
      </c>
      <c r="D689" s="3" t="s">
        <v>1672</v>
      </c>
      <c r="E689" s="3" t="s">
        <v>4202</v>
      </c>
      <c r="F689" s="3" t="s">
        <v>5113</v>
      </c>
      <c r="G689" s="17" t="str">
        <f t="shared" si="119"/>
        <v>KG-ARI-1909-00203-04663/42474616</v>
      </c>
      <c r="H689" s="18">
        <f>IF(G689="","",VLOOKUP(G689,WMS!$E$3:$Q$1741,7,FALSE))</f>
        <v>12</v>
      </c>
      <c r="I689" s="18">
        <f>IF(G689="","",VLOOKUP(G689,WMS!$E$3:$Q$1741,8,FALSE))</f>
        <v>1.2</v>
      </c>
      <c r="J689" s="18">
        <f>IF(G689="","",VLOOKUP(G689,WMS!$E$3:$Q$1741,13,FALSE))</f>
        <v>0.01</v>
      </c>
      <c r="K689" s="25" t="b">
        <f t="shared" si="120"/>
        <v>1</v>
      </c>
      <c r="L689" s="7">
        <v>2</v>
      </c>
      <c r="M689" s="26">
        <f>IF(G689="","",VLOOKUP(G689,WMS!$E$3:$U$1741,7,0)*L689)</f>
        <v>24</v>
      </c>
      <c r="N689" s="27" t="str">
        <f>IF(G689="","",VLOOKUP(G689,WMS!$E$3:$U$1741,17,0))</f>
        <v>A31-302</v>
      </c>
      <c r="O689" s="28">
        <f t="shared" si="114"/>
        <v>2.4</v>
      </c>
      <c r="P689" s="28">
        <f t="shared" si="115"/>
        <v>0.02</v>
      </c>
      <c r="Q689" s="25" t="str">
        <f>IF(G689="","",VLOOKUP(G689,WMS!$E$3:$G$1741,2,FALSE))</f>
        <v>KAS19091901</v>
      </c>
      <c r="R689" s="25" t="str">
        <f>IF(G689="","",VLOOKUP(G689,WMS!$E$3:$G$1741,3,FALSE))</f>
        <v>KAS1909190110</v>
      </c>
      <c r="S689" s="17" t="str">
        <f>IF(R689="","",VLOOKUP(R689,CUSTOMS!$E$3:$N$1811,2,FALSE))</f>
        <v>9503008900</v>
      </c>
      <c r="T689" s="17" t="str">
        <f>IF(R689="","",VLOOKUP(R689,CUSTOMS!$E$3:$N$1811,3,FALSE))</f>
        <v>塑胶玩具</v>
      </c>
      <c r="U689" s="18">
        <f t="shared" si="116"/>
        <v>2</v>
      </c>
      <c r="V689" s="18" t="str">
        <f>IF(R689="","",VLOOKUP(R689,CUSTOMS!$E$3:$N$1811,5,FALSE))</f>
        <v>千克</v>
      </c>
      <c r="W689" s="32">
        <f>IF(R689="","",VLOOKUP(R689,CUSTOMS!$E$3:$N$1811,6,FALSE))</f>
        <v>73.71</v>
      </c>
      <c r="X689" s="32">
        <f t="shared" si="117"/>
        <v>147.42</v>
      </c>
      <c r="Y689" s="18" t="str">
        <f>IF(R689="","",VLOOKUP(R689,CUSTOMS!$E$3:$N$1811,8,FALSE))</f>
        <v>港币</v>
      </c>
      <c r="Z689" s="18" t="str">
        <f>IF(R689="","",VLOOKUP(R689,CUSTOMS!$E$3:$N$1811,9,FALSE))</f>
        <v>中国</v>
      </c>
      <c r="AA689" s="18" t="str">
        <f>IF(R689="","",VLOOKUP(R689,CUSTOMS!$E$3:$N$1811,10,FALSE))</f>
        <v>美国</v>
      </c>
      <c r="AB689" s="32">
        <f>IF(R689="","",VLOOKUP(G689,WMS!$E$3:$T$1741,15,FALSE))</f>
        <v>0.0833333333333333</v>
      </c>
      <c r="AC689" s="32">
        <f t="shared" si="118"/>
        <v>2</v>
      </c>
      <c r="AD689" s="32" t="str">
        <f>IF(S689="","",VLOOKUP(S689,海关监管条件!$A$1:$B$3000,2,FALSE))</f>
        <v>A </v>
      </c>
    </row>
    <row r="690" spans="1:30">
      <c r="A690" s="2">
        <v>43749</v>
      </c>
      <c r="B690" s="2">
        <v>43752</v>
      </c>
      <c r="C690" s="2" t="s">
        <v>5100</v>
      </c>
      <c r="D690" s="3" t="s">
        <v>1672</v>
      </c>
      <c r="E690" s="3" t="s">
        <v>4202</v>
      </c>
      <c r="F690" s="3" t="s">
        <v>4877</v>
      </c>
      <c r="G690" s="17" t="str">
        <f t="shared" si="119"/>
        <v>KG-ARI-1909-00203-04663/42475712</v>
      </c>
      <c r="H690" s="18">
        <f>IF(G690="","",VLOOKUP(G690,WMS!$E$3:$Q$1741,7,FALSE))</f>
        <v>3</v>
      </c>
      <c r="I690" s="18">
        <f>IF(G690="","",VLOOKUP(G690,WMS!$E$3:$Q$1741,8,FALSE))</f>
        <v>2.1</v>
      </c>
      <c r="J690" s="18">
        <f>IF(G690="","",VLOOKUP(G690,WMS!$E$3:$Q$1741,13,FALSE))</f>
        <v>0.033</v>
      </c>
      <c r="K690" s="25" t="b">
        <f t="shared" si="120"/>
        <v>1</v>
      </c>
      <c r="L690" s="7">
        <v>34</v>
      </c>
      <c r="M690" s="26">
        <f>IF(G690="","",VLOOKUP(G690,WMS!$E$3:$U$1741,7,0)*L690)</f>
        <v>102</v>
      </c>
      <c r="N690" s="27" t="str">
        <f>IF(G690="","",VLOOKUP(G690,WMS!$E$3:$U$1741,17,0))</f>
        <v>A31-303</v>
      </c>
      <c r="O690" s="28">
        <f t="shared" si="114"/>
        <v>71.4</v>
      </c>
      <c r="P690" s="28">
        <f t="shared" si="115"/>
        <v>1.122</v>
      </c>
      <c r="Q690" s="25" t="str">
        <f>IF(G690="","",VLOOKUP(G690,WMS!$E$3:$G$1741,2,FALSE))</f>
        <v>KAS19091901</v>
      </c>
      <c r="R690" s="25" t="str">
        <f>IF(G690="","",VLOOKUP(G690,WMS!$E$3:$G$1741,3,FALSE))</f>
        <v>KAS1909190104</v>
      </c>
      <c r="S690" s="17" t="str">
        <f>IF(R690="","",VLOOKUP(R690,CUSTOMS!$E$3:$N$1811,2,FALSE))</f>
        <v>9503008900</v>
      </c>
      <c r="T690" s="17" t="str">
        <f>IF(R690="","",VLOOKUP(R690,CUSTOMS!$E$3:$N$1811,3,FALSE))</f>
        <v>塑胶玩具</v>
      </c>
      <c r="U690" s="18">
        <f t="shared" si="116"/>
        <v>54.9230769230769</v>
      </c>
      <c r="V690" s="18" t="str">
        <f>IF(R690="","",VLOOKUP(R690,CUSTOMS!$E$3:$N$1811,5,FALSE))</f>
        <v>千克</v>
      </c>
      <c r="W690" s="32">
        <f>IF(R690="","",VLOOKUP(R690,CUSTOMS!$E$3:$N$1811,6,FALSE))</f>
        <v>40.6324285714286</v>
      </c>
      <c r="X690" s="32">
        <f t="shared" si="117"/>
        <v>2231.658</v>
      </c>
      <c r="Y690" s="18" t="str">
        <f>IF(R690="","",VLOOKUP(R690,CUSTOMS!$E$3:$N$1811,8,FALSE))</f>
        <v>港币</v>
      </c>
      <c r="Z690" s="18" t="str">
        <f>IF(R690="","",VLOOKUP(R690,CUSTOMS!$E$3:$N$1811,9,FALSE))</f>
        <v>中国</v>
      </c>
      <c r="AA690" s="18" t="str">
        <f>IF(R690="","",VLOOKUP(R690,CUSTOMS!$E$3:$N$1811,10,FALSE))</f>
        <v>美国</v>
      </c>
      <c r="AB690" s="32">
        <f>IF(R690="","",VLOOKUP(G690,WMS!$E$3:$T$1741,15,FALSE))</f>
        <v>0.538461538461538</v>
      </c>
      <c r="AC690" s="32">
        <f t="shared" si="118"/>
        <v>54.9230769230769</v>
      </c>
      <c r="AD690" s="32" t="str">
        <f>IF(S690="","",VLOOKUP(S690,海关监管条件!$A$1:$B$3000,2,FALSE))</f>
        <v>A </v>
      </c>
    </row>
    <row r="691" spans="1:30">
      <c r="A691" s="2">
        <v>43749</v>
      </c>
      <c r="B691" s="2">
        <v>43752</v>
      </c>
      <c r="C691" s="2" t="s">
        <v>5100</v>
      </c>
      <c r="D691" s="3" t="s">
        <v>1746</v>
      </c>
      <c r="E691" s="3" t="s">
        <v>4211</v>
      </c>
      <c r="F691" s="3" t="s">
        <v>4212</v>
      </c>
      <c r="G691" s="17" t="str">
        <f t="shared" si="119"/>
        <v>KG-ARI-1909-00203-04755/42652564</v>
      </c>
      <c r="H691" s="18">
        <f>IF(G691="","",VLOOKUP(G691,WMS!$E$3:$Q$1741,7,FALSE))</f>
        <v>8</v>
      </c>
      <c r="I691" s="18">
        <f>IF(G691="","",VLOOKUP(G691,WMS!$E$3:$Q$1741,8,FALSE))</f>
        <v>6.25</v>
      </c>
      <c r="J691" s="18">
        <f>IF(G691="","",VLOOKUP(G691,WMS!$E$3:$Q$1741,13,FALSE))</f>
        <v>0.075</v>
      </c>
      <c r="K691" s="25" t="b">
        <f t="shared" si="120"/>
        <v>1</v>
      </c>
      <c r="L691" s="7">
        <v>6</v>
      </c>
      <c r="M691" s="26">
        <f>IF(G691="","",VLOOKUP(G691,WMS!$E$3:$U$1741,7,0)*L691)</f>
        <v>48</v>
      </c>
      <c r="N691" s="27" t="str">
        <f>IF(G691="","",VLOOKUP(G691,WMS!$E$3:$U$1741,17,0))</f>
        <v>A14-303</v>
      </c>
      <c r="O691" s="28">
        <f t="shared" si="114"/>
        <v>37.5</v>
      </c>
      <c r="P691" s="28">
        <f t="shared" si="115"/>
        <v>0.45</v>
      </c>
      <c r="Q691" s="25" t="str">
        <f>IF(G691="","",VLOOKUP(G691,WMS!$E$3:$G$1741,2,FALSE))</f>
        <v>KAS19091904</v>
      </c>
      <c r="R691" s="25" t="str">
        <f>IF(G691="","",VLOOKUP(G691,WMS!$E$3:$G$1741,3,FALSE))</f>
        <v>KAS1909190401</v>
      </c>
      <c r="S691" s="17" t="str">
        <f>IF(R691="","",VLOOKUP(R691,CUSTOMS!$E$3:$N$1811,2,FALSE))</f>
        <v>4202920000</v>
      </c>
      <c r="T691" s="17" t="str">
        <f>IF(R691="","",VLOOKUP(R691,CUSTOMS!$E$3:$N$1811,3,FALSE))</f>
        <v>化妆包</v>
      </c>
      <c r="U691" s="18">
        <f t="shared" si="116"/>
        <v>48</v>
      </c>
      <c r="V691" s="18" t="str">
        <f>IF(R691="","",VLOOKUP(R691,CUSTOMS!$E$3:$N$1811,5,FALSE))</f>
        <v>个</v>
      </c>
      <c r="W691" s="32">
        <f>IF(R691="","",VLOOKUP(R691,CUSTOMS!$E$3:$N$1811,6,FALSE))</f>
        <v>10</v>
      </c>
      <c r="X691" s="32">
        <f t="shared" si="117"/>
        <v>480</v>
      </c>
      <c r="Y691" s="18" t="str">
        <f>IF(R691="","",VLOOKUP(R691,CUSTOMS!$E$3:$N$1811,8,FALSE))</f>
        <v>港币</v>
      </c>
      <c r="Z691" s="18" t="str">
        <f>IF(R691="","",VLOOKUP(R691,CUSTOMS!$E$3:$N$1811,9,FALSE))</f>
        <v>中国</v>
      </c>
      <c r="AA691" s="18" t="str">
        <f>IF(R691="","",VLOOKUP(R691,CUSTOMS!$E$3:$N$1811,10,FALSE))</f>
        <v>美国</v>
      </c>
      <c r="AB691" s="32">
        <f>IF(R691="","",VLOOKUP(G691,WMS!$E$3:$T$1741,15,FALSE))</f>
        <v>0.375</v>
      </c>
      <c r="AC691" s="32">
        <f t="shared" si="118"/>
        <v>18</v>
      </c>
      <c r="AD691" s="32" t="str">
        <f>IF(S691="","",VLOOKUP(S691,海关监管条件!$A$1:$B$3000,2,FALSE))</f>
        <v>无 </v>
      </c>
    </row>
    <row r="692" spans="1:30">
      <c r="A692" s="2">
        <v>43749</v>
      </c>
      <c r="B692" s="2">
        <v>43752</v>
      </c>
      <c r="C692" s="2" t="s">
        <v>5100</v>
      </c>
      <c r="D692" s="3" t="s">
        <v>1746</v>
      </c>
      <c r="E692" s="3" t="s">
        <v>4211</v>
      </c>
      <c r="F692" s="3" t="s">
        <v>4216</v>
      </c>
      <c r="G692" s="17" t="str">
        <f t="shared" si="119"/>
        <v>KG-ARI-1909-00203-04755/42739579</v>
      </c>
      <c r="H692" s="18">
        <f>IF(G692="","",VLOOKUP(G692,WMS!$E$3:$Q$1741,7,FALSE))</f>
        <v>8</v>
      </c>
      <c r="I692" s="18">
        <f>IF(G692="","",VLOOKUP(G692,WMS!$E$3:$Q$1741,8,FALSE))</f>
        <v>3.15</v>
      </c>
      <c r="J692" s="18">
        <f>IF(G692="","",VLOOKUP(G692,WMS!$E$3:$Q$1741,13,FALSE))</f>
        <v>0.056</v>
      </c>
      <c r="K692" s="25" t="b">
        <f t="shared" si="120"/>
        <v>1</v>
      </c>
      <c r="L692" s="7">
        <v>5</v>
      </c>
      <c r="M692" s="26">
        <f>IF(G692="","",VLOOKUP(G692,WMS!$E$3:$U$1741,7,0)*L692)</f>
        <v>40</v>
      </c>
      <c r="N692" s="27" t="str">
        <f>IF(G692="","",VLOOKUP(G692,WMS!$E$3:$U$1741,17,0))</f>
        <v>A01-303</v>
      </c>
      <c r="O692" s="28">
        <f t="shared" si="114"/>
        <v>15.75</v>
      </c>
      <c r="P692" s="28">
        <f t="shared" si="115"/>
        <v>0.28</v>
      </c>
      <c r="Q692" s="25" t="str">
        <f>IF(G692="","",VLOOKUP(G692,WMS!$E$3:$G$1741,2,FALSE))</f>
        <v>KAS19091904</v>
      </c>
      <c r="R692" s="25" t="str">
        <f>IF(G692="","",VLOOKUP(G692,WMS!$E$3:$G$1741,3,FALSE))</f>
        <v>KAS1909190401</v>
      </c>
      <c r="S692" s="17" t="str">
        <f>IF(R692="","",VLOOKUP(R692,CUSTOMS!$E$3:$N$1811,2,FALSE))</f>
        <v>4202920000</v>
      </c>
      <c r="T692" s="17" t="str">
        <f>IF(R692="","",VLOOKUP(R692,CUSTOMS!$E$3:$N$1811,3,FALSE))</f>
        <v>化妆包</v>
      </c>
      <c r="U692" s="18">
        <f t="shared" si="116"/>
        <v>40</v>
      </c>
      <c r="V692" s="18" t="str">
        <f>IF(R692="","",VLOOKUP(R692,CUSTOMS!$E$3:$N$1811,5,FALSE))</f>
        <v>个</v>
      </c>
      <c r="W692" s="32">
        <f>IF(R692="","",VLOOKUP(R692,CUSTOMS!$E$3:$N$1811,6,FALSE))</f>
        <v>10</v>
      </c>
      <c r="X692" s="32">
        <f t="shared" si="117"/>
        <v>400</v>
      </c>
      <c r="Y692" s="18" t="str">
        <f>IF(R692="","",VLOOKUP(R692,CUSTOMS!$E$3:$N$1811,8,FALSE))</f>
        <v>港币</v>
      </c>
      <c r="Z692" s="18" t="str">
        <f>IF(R692="","",VLOOKUP(R692,CUSTOMS!$E$3:$N$1811,9,FALSE))</f>
        <v>中国</v>
      </c>
      <c r="AA692" s="18" t="str">
        <f>IF(R692="","",VLOOKUP(R692,CUSTOMS!$E$3:$N$1811,10,FALSE))</f>
        <v>美国</v>
      </c>
      <c r="AB692" s="32">
        <f>IF(R692="","",VLOOKUP(G692,WMS!$E$3:$T$1741,15,FALSE))</f>
        <v>0.303571428571429</v>
      </c>
      <c r="AC692" s="32">
        <f t="shared" si="118"/>
        <v>12.1428571428572</v>
      </c>
      <c r="AD692" s="32" t="str">
        <f>IF(S692="","",VLOOKUP(S692,海关监管条件!$A$1:$B$3000,2,FALSE))</f>
        <v>无 </v>
      </c>
    </row>
    <row r="693" spans="1:30">
      <c r="A693" s="2">
        <v>43749</v>
      </c>
      <c r="B693" s="2">
        <v>43752</v>
      </c>
      <c r="C693" s="2" t="s">
        <v>5100</v>
      </c>
      <c r="D693" s="3" t="s">
        <v>1746</v>
      </c>
      <c r="E693" s="3" t="s">
        <v>4211</v>
      </c>
      <c r="F693" s="3" t="s">
        <v>4218</v>
      </c>
      <c r="G693" s="17" t="str">
        <f t="shared" si="119"/>
        <v>KG-ARI-1909-00203-04755/42739586</v>
      </c>
      <c r="H693" s="18">
        <f>IF(G693="","",VLOOKUP(G693,WMS!$E$3:$Q$1741,7,FALSE))</f>
        <v>10</v>
      </c>
      <c r="I693" s="18">
        <f>IF(G693="","",VLOOKUP(G693,WMS!$E$3:$Q$1741,8,FALSE))</f>
        <v>3.6</v>
      </c>
      <c r="J693" s="18">
        <f>IF(G693="","",VLOOKUP(G693,WMS!$E$3:$Q$1741,13,FALSE))</f>
        <v>0.041</v>
      </c>
      <c r="K693" s="25" t="b">
        <f t="shared" si="120"/>
        <v>1</v>
      </c>
      <c r="L693" s="7">
        <v>5</v>
      </c>
      <c r="M693" s="26">
        <f>IF(G693="","",VLOOKUP(G693,WMS!$E$3:$U$1741,7,0)*L693)</f>
        <v>50</v>
      </c>
      <c r="N693" s="27" t="str">
        <f>IF(G693="","",VLOOKUP(G693,WMS!$E$3:$U$1741,17,0))</f>
        <v>A01-303</v>
      </c>
      <c r="O693" s="28">
        <f t="shared" si="114"/>
        <v>18</v>
      </c>
      <c r="P693" s="28">
        <f t="shared" si="115"/>
        <v>0.205</v>
      </c>
      <c r="Q693" s="25" t="str">
        <f>IF(G693="","",VLOOKUP(G693,WMS!$E$3:$G$1741,2,FALSE))</f>
        <v>KAS19091904</v>
      </c>
      <c r="R693" s="25" t="str">
        <f>IF(G693="","",VLOOKUP(G693,WMS!$E$3:$G$1741,3,FALSE))</f>
        <v>KAS1909190401</v>
      </c>
      <c r="S693" s="17" t="str">
        <f>IF(R693="","",VLOOKUP(R693,CUSTOMS!$E$3:$N$1811,2,FALSE))</f>
        <v>4202920000</v>
      </c>
      <c r="T693" s="17" t="str">
        <f>IF(R693="","",VLOOKUP(R693,CUSTOMS!$E$3:$N$1811,3,FALSE))</f>
        <v>化妆包</v>
      </c>
      <c r="U693" s="18">
        <f t="shared" si="116"/>
        <v>50</v>
      </c>
      <c r="V693" s="18" t="str">
        <f>IF(R693="","",VLOOKUP(R693,CUSTOMS!$E$3:$N$1811,5,FALSE))</f>
        <v>个</v>
      </c>
      <c r="W693" s="32">
        <f>IF(R693="","",VLOOKUP(R693,CUSTOMS!$E$3:$N$1811,6,FALSE))</f>
        <v>10</v>
      </c>
      <c r="X693" s="32">
        <f t="shared" si="117"/>
        <v>500</v>
      </c>
      <c r="Y693" s="18" t="str">
        <f>IF(R693="","",VLOOKUP(R693,CUSTOMS!$E$3:$N$1811,8,FALSE))</f>
        <v>港币</v>
      </c>
      <c r="Z693" s="18" t="str">
        <f>IF(R693="","",VLOOKUP(R693,CUSTOMS!$E$3:$N$1811,9,FALSE))</f>
        <v>中国</v>
      </c>
      <c r="AA693" s="18" t="str">
        <f>IF(R693="","",VLOOKUP(R693,CUSTOMS!$E$3:$N$1811,10,FALSE))</f>
        <v>美国</v>
      </c>
      <c r="AB693" s="32">
        <f>IF(R693="","",VLOOKUP(G693,WMS!$E$3:$T$1741,15,FALSE))</f>
        <v>0.283333333333333</v>
      </c>
      <c r="AC693" s="32">
        <f t="shared" si="118"/>
        <v>14.1666666666667</v>
      </c>
      <c r="AD693" s="32" t="str">
        <f>IF(S693="","",VLOOKUP(S693,海关监管条件!$A$1:$B$3000,2,FALSE))</f>
        <v>无 </v>
      </c>
    </row>
    <row r="694" spans="1:30">
      <c r="A694" s="2">
        <v>43749</v>
      </c>
      <c r="B694" s="2">
        <v>43752</v>
      </c>
      <c r="C694" s="2" t="s">
        <v>5100</v>
      </c>
      <c r="D694" s="19" t="s">
        <v>1640</v>
      </c>
      <c r="E694" s="19" t="s">
        <v>4152</v>
      </c>
      <c r="F694" s="19" t="s">
        <v>4157</v>
      </c>
      <c r="G694" s="17" t="str">
        <f t="shared" si="119"/>
        <v>KG-ARI-1909-00203-04759/42287490</v>
      </c>
      <c r="H694" s="18">
        <f>IF(G694="","",VLOOKUP(G694,WMS!$E$3:$Q$1741,7,FALSE))</f>
        <v>2</v>
      </c>
      <c r="I694" s="18">
        <f>IF(G694="","",VLOOKUP(G694,WMS!$E$3:$Q$1741,8,FALSE))</f>
        <v>4.7</v>
      </c>
      <c r="J694" s="18">
        <f>IF(G694="","",VLOOKUP(G694,WMS!$E$3:$Q$1741,13,FALSE))</f>
        <v>0.073</v>
      </c>
      <c r="K694" s="25" t="b">
        <f t="shared" si="120"/>
        <v>1</v>
      </c>
      <c r="L694" s="7">
        <v>112</v>
      </c>
      <c r="M694" s="26">
        <f>IF(G694="","",VLOOKUP(G694,WMS!$E$3:$U$1741,7,0)*L694)</f>
        <v>224</v>
      </c>
      <c r="N694" s="27" t="str">
        <f>IF(G694="","",VLOOKUP(G694,WMS!$E$3:$U$1741,17,0))</f>
        <v>A403</v>
      </c>
      <c r="O694" s="28">
        <f t="shared" si="114"/>
        <v>526.4</v>
      </c>
      <c r="P694" s="28">
        <f t="shared" si="115"/>
        <v>8.176</v>
      </c>
      <c r="Q694" s="25" t="str">
        <f>IF(G694="","",VLOOKUP(G694,WMS!$E$3:$G$1741,2,FALSE))</f>
        <v>KAS19091701</v>
      </c>
      <c r="R694" s="25" t="str">
        <f>IF(G694="","",VLOOKUP(G694,WMS!$E$3:$G$1741,3,FALSE))</f>
        <v>KAS1909170101</v>
      </c>
      <c r="S694" s="17" t="str">
        <f>IF(R694="","",VLOOKUP(R694,CUSTOMS!$E$3:$N$1811,2,FALSE))</f>
        <v>9403200000</v>
      </c>
      <c r="T694" s="17" t="str">
        <f>IF(R694="","",VLOOKUP(R694,CUSTOMS!$E$3:$N$1811,3,FALSE))</f>
        <v>落地储物架</v>
      </c>
      <c r="U694" s="18">
        <f t="shared" si="116"/>
        <v>224</v>
      </c>
      <c r="V694" s="18" t="str">
        <f>IF(R694="","",VLOOKUP(R694,CUSTOMS!$E$3:$N$1811,5,FALSE))</f>
        <v>件</v>
      </c>
      <c r="W694" s="32">
        <f>IF(R694="","",VLOOKUP(R694,CUSTOMS!$E$3:$N$1811,6,FALSE))</f>
        <v>3.95433139534884</v>
      </c>
      <c r="X694" s="32">
        <f t="shared" si="117"/>
        <v>885.77023255814</v>
      </c>
      <c r="Y694" s="18" t="str">
        <f>IF(R694="","",VLOOKUP(R694,CUSTOMS!$E$3:$N$1811,8,FALSE))</f>
        <v>美元</v>
      </c>
      <c r="Z694" s="18" t="str">
        <f>IF(R694="","",VLOOKUP(R694,CUSTOMS!$E$3:$N$1811,9,FALSE))</f>
        <v>中国</v>
      </c>
      <c r="AA694" s="18" t="str">
        <f>IF(R694="","",VLOOKUP(R694,CUSTOMS!$E$3:$N$1811,10,FALSE))</f>
        <v>美国</v>
      </c>
      <c r="AB694" s="32">
        <f>IF(R694="","",VLOOKUP(G694,WMS!$E$3:$T$1741,15,FALSE))</f>
        <v>1.8</v>
      </c>
      <c r="AC694" s="32">
        <f t="shared" si="118"/>
        <v>403.2</v>
      </c>
      <c r="AD694" s="32" t="str">
        <f>IF(S694="","",VLOOKUP(S694,海关监管条件!$A$1:$B$3000,2,FALSE))</f>
        <v>无 </v>
      </c>
    </row>
    <row r="695" spans="1:30">
      <c r="A695" s="2">
        <v>43749</v>
      </c>
      <c r="B695" s="2">
        <v>43752</v>
      </c>
      <c r="C695" s="2" t="s">
        <v>5100</v>
      </c>
      <c r="D695" s="19" t="s">
        <v>1640</v>
      </c>
      <c r="E695" s="19" t="s">
        <v>4152</v>
      </c>
      <c r="F695" s="19" t="s">
        <v>4163</v>
      </c>
      <c r="G695" s="17" t="str">
        <f t="shared" ref="G695:G713" si="121">IF(F695="","",E695&amp;"/"&amp;F695)</f>
        <v>KG-ARI-1909-00203-04759/42448129</v>
      </c>
      <c r="H695" s="18">
        <f>IF(G695="","",VLOOKUP(G695,WMS!$E$3:$Q$1741,7,FALSE))</f>
        <v>6</v>
      </c>
      <c r="I695" s="18">
        <f>IF(G695="","",VLOOKUP(G695,WMS!$E$3:$Q$1741,8,FALSE))</f>
        <v>1.85</v>
      </c>
      <c r="J695" s="18">
        <f>IF(G695="","",VLOOKUP(G695,WMS!$E$3:$Q$1741,13,FALSE))</f>
        <v>0.017</v>
      </c>
      <c r="K695" s="25" t="b">
        <f t="shared" ref="K695:K713" si="122">IF(M695="","",EXACT(H695,M695/L695))</f>
        <v>1</v>
      </c>
      <c r="L695" s="7">
        <v>17</v>
      </c>
      <c r="M695" s="26">
        <f>IF(G695="","",VLOOKUP(G695,WMS!$E$3:$U$1741,7,0)*L695)</f>
        <v>102</v>
      </c>
      <c r="N695" s="27" t="str">
        <f>IF(G695="","",VLOOKUP(G695,WMS!$E$3:$U$1741,17,0))</f>
        <v>A38-101</v>
      </c>
      <c r="O695" s="28">
        <f t="shared" si="114"/>
        <v>31.45</v>
      </c>
      <c r="P695" s="28">
        <f t="shared" si="115"/>
        <v>0.289</v>
      </c>
      <c r="Q695" s="25" t="str">
        <f>IF(G695="","",VLOOKUP(G695,WMS!$E$3:$G$1741,2,FALSE))</f>
        <v>KAS19091701</v>
      </c>
      <c r="R695" s="25" t="str">
        <f>IF(G695="","",VLOOKUP(G695,WMS!$E$3:$G$1741,3,FALSE))</f>
        <v>KAS1909170103</v>
      </c>
      <c r="S695" s="17" t="str">
        <f>IF(R695="","",VLOOKUP(R695,CUSTOMS!$E$3:$N$1811,2,FALSE))</f>
        <v>7323990000</v>
      </c>
      <c r="T695" s="17" t="str">
        <f>IF(R695="","",VLOOKUP(R695,CUSTOMS!$E$3:$N$1811,3,FALSE))</f>
        <v>铁制厨房架</v>
      </c>
      <c r="U695" s="18">
        <f t="shared" si="116"/>
        <v>102</v>
      </c>
      <c r="V695" s="18" t="str">
        <f>IF(R695="","",VLOOKUP(R695,CUSTOMS!$E$3:$N$1811,5,FALSE))</f>
        <v>只</v>
      </c>
      <c r="W695" s="32">
        <f>IF(R695="","",VLOOKUP(R695,CUSTOMS!$E$3:$N$1811,6,FALSE))</f>
        <v>0.992726730310262</v>
      </c>
      <c r="X695" s="32">
        <f t="shared" si="117"/>
        <v>101.258126491647</v>
      </c>
      <c r="Y695" s="18" t="str">
        <f>IF(R695="","",VLOOKUP(R695,CUSTOMS!$E$3:$N$1811,8,FALSE))</f>
        <v>美元</v>
      </c>
      <c r="Z695" s="18" t="str">
        <f>IF(R695="","",VLOOKUP(R695,CUSTOMS!$E$3:$N$1811,9,FALSE))</f>
        <v>中国</v>
      </c>
      <c r="AA695" s="18" t="str">
        <f>IF(R695="","",VLOOKUP(R695,CUSTOMS!$E$3:$N$1811,10,FALSE))</f>
        <v>美国</v>
      </c>
      <c r="AB695" s="32">
        <f>IF(R695="","",VLOOKUP(G695,WMS!$E$3:$T$1741,15,FALSE))</f>
        <v>0.268333333333333</v>
      </c>
      <c r="AC695" s="32">
        <f t="shared" si="118"/>
        <v>27.37</v>
      </c>
      <c r="AD695" s="32" t="str">
        <f>IF(S695="","",VLOOKUP(S695,海关监管条件!$A$1:$B$3000,2,FALSE))</f>
        <v>A</v>
      </c>
    </row>
    <row r="696" spans="1:30">
      <c r="A696" s="2">
        <v>43749</v>
      </c>
      <c r="B696" s="2">
        <v>43752</v>
      </c>
      <c r="C696" s="2" t="s">
        <v>5100</v>
      </c>
      <c r="D696" s="19" t="s">
        <v>1640</v>
      </c>
      <c r="E696" s="19" t="s">
        <v>4152</v>
      </c>
      <c r="F696" s="19" t="s">
        <v>4153</v>
      </c>
      <c r="G696" s="17" t="str">
        <f t="shared" si="121"/>
        <v>KG-ARI-1909-00203-04759/42448662</v>
      </c>
      <c r="H696" s="18">
        <f>IF(G696="","",VLOOKUP(G696,WMS!$E$3:$Q$1741,7,FALSE))</f>
        <v>3</v>
      </c>
      <c r="I696" s="18">
        <f>IF(G696="","",VLOOKUP(G696,WMS!$E$3:$Q$1741,8,FALSE))</f>
        <v>6.3</v>
      </c>
      <c r="J696" s="18">
        <f>IF(G696="","",VLOOKUP(G696,WMS!$E$3:$Q$1741,13,FALSE))</f>
        <v>0.076</v>
      </c>
      <c r="K696" s="25" t="b">
        <f t="shared" si="122"/>
        <v>1</v>
      </c>
      <c r="L696" s="7">
        <v>13</v>
      </c>
      <c r="M696" s="26">
        <f>IF(G696="","",VLOOKUP(G696,WMS!$E$3:$U$1741,7,0)*L696)</f>
        <v>39</v>
      </c>
      <c r="N696" s="27" t="str">
        <f>IF(G696="","",VLOOKUP(G696,WMS!$E$3:$U$1741,17,0))</f>
        <v>A38-201</v>
      </c>
      <c r="O696" s="28">
        <f t="shared" si="114"/>
        <v>81.9</v>
      </c>
      <c r="P696" s="28">
        <f t="shared" si="115"/>
        <v>0.988</v>
      </c>
      <c r="Q696" s="25" t="str">
        <f>IF(G696="","",VLOOKUP(G696,WMS!$E$3:$G$1741,2,FALSE))</f>
        <v>KAS19091701</v>
      </c>
      <c r="R696" s="25" t="str">
        <f>IF(G696="","",VLOOKUP(G696,WMS!$E$3:$G$1741,3,FALSE))</f>
        <v>KAS1909170101</v>
      </c>
      <c r="S696" s="17" t="str">
        <f>IF(R696="","",VLOOKUP(R696,CUSTOMS!$E$3:$N$1811,2,FALSE))</f>
        <v>9403200000</v>
      </c>
      <c r="T696" s="17" t="str">
        <f>IF(R696="","",VLOOKUP(R696,CUSTOMS!$E$3:$N$1811,3,FALSE))</f>
        <v>落地储物架</v>
      </c>
      <c r="U696" s="18">
        <f t="shared" si="116"/>
        <v>39</v>
      </c>
      <c r="V696" s="18" t="str">
        <f>IF(R696="","",VLOOKUP(R696,CUSTOMS!$E$3:$N$1811,5,FALSE))</f>
        <v>件</v>
      </c>
      <c r="W696" s="32">
        <f>IF(R696="","",VLOOKUP(R696,CUSTOMS!$E$3:$N$1811,6,FALSE))</f>
        <v>3.95433139534884</v>
      </c>
      <c r="X696" s="32">
        <f t="shared" si="117"/>
        <v>154.218924418605</v>
      </c>
      <c r="Y696" s="18" t="str">
        <f>IF(R696="","",VLOOKUP(R696,CUSTOMS!$E$3:$N$1811,8,FALSE))</f>
        <v>美元</v>
      </c>
      <c r="Z696" s="18" t="str">
        <f>IF(R696="","",VLOOKUP(R696,CUSTOMS!$E$3:$N$1811,9,FALSE))</f>
        <v>中国</v>
      </c>
      <c r="AA696" s="18" t="str">
        <f>IF(R696="","",VLOOKUP(R696,CUSTOMS!$E$3:$N$1811,10,FALSE))</f>
        <v>美国</v>
      </c>
      <c r="AB696" s="32">
        <f>IF(R696="","",VLOOKUP(G696,WMS!$E$3:$T$1741,15,FALSE))</f>
        <v>1.72666666666667</v>
      </c>
      <c r="AC696" s="32">
        <f t="shared" si="118"/>
        <v>67.3400000000001</v>
      </c>
      <c r="AD696" s="32" t="str">
        <f>IF(S696="","",VLOOKUP(S696,海关监管条件!$A$1:$B$3000,2,FALSE))</f>
        <v>无 </v>
      </c>
    </row>
    <row r="697" spans="1:30">
      <c r="A697" s="2">
        <v>43749</v>
      </c>
      <c r="B697" s="2">
        <v>43752</v>
      </c>
      <c r="C697" s="2" t="s">
        <v>5100</v>
      </c>
      <c r="D697" s="19" t="s">
        <v>1659</v>
      </c>
      <c r="E697" s="19" t="s">
        <v>4152</v>
      </c>
      <c r="F697" s="19" t="s">
        <v>4191</v>
      </c>
      <c r="G697" s="17" t="str">
        <f t="shared" si="121"/>
        <v>KG-ARI-1909-00203-04759/42565987</v>
      </c>
      <c r="H697" s="18">
        <f>IF(G697="","",VLOOKUP(G697,WMS!$E$3:$Q$1741,7,FALSE))</f>
        <v>6</v>
      </c>
      <c r="I697" s="18">
        <f>IF(G697="","",VLOOKUP(G697,WMS!$E$3:$Q$1741,8,FALSE))</f>
        <v>1.7</v>
      </c>
      <c r="J697" s="18">
        <f>IF(G697="","",VLOOKUP(G697,WMS!$E$3:$Q$1741,13,FALSE))</f>
        <v>0.008</v>
      </c>
      <c r="K697" s="25" t="b">
        <f t="shared" si="122"/>
        <v>1</v>
      </c>
      <c r="L697" s="7">
        <v>22</v>
      </c>
      <c r="M697" s="26">
        <f>IF(G697="","",VLOOKUP(G697,WMS!$E$3:$U$1741,7,0)*L697)</f>
        <v>132</v>
      </c>
      <c r="N697" s="27" t="str">
        <f>IF(G697="","",VLOOKUP(G697,WMS!$E$3:$U$1741,17,0))</f>
        <v>A45-101</v>
      </c>
      <c r="O697" s="28">
        <f t="shared" si="114"/>
        <v>37.4</v>
      </c>
      <c r="P697" s="28">
        <f t="shared" si="115"/>
        <v>0.176</v>
      </c>
      <c r="Q697" s="25" t="str">
        <f>IF(G697="","",VLOOKUP(G697,WMS!$E$3:$G$1741,2,FALSE))</f>
        <v>KAS19091702</v>
      </c>
      <c r="R697" s="25" t="str">
        <f>IF(G697="","",VLOOKUP(G697,WMS!$E$3:$G$1741,3,FALSE))</f>
        <v>KAS1909170202</v>
      </c>
      <c r="S697" s="17" t="str">
        <f>IF(R697="","",VLOOKUP(R697,CUSTOMS!$E$3:$N$1811,2,FALSE))</f>
        <v>7323990000</v>
      </c>
      <c r="T697" s="17" t="str">
        <f>IF(R697="","",VLOOKUP(R697,CUSTOMS!$E$3:$N$1811,3,FALSE))</f>
        <v>铁制厨房架</v>
      </c>
      <c r="U697" s="18">
        <f t="shared" si="116"/>
        <v>132</v>
      </c>
      <c r="V697" s="18" t="str">
        <f>IF(R697="","",VLOOKUP(R697,CUSTOMS!$E$3:$N$1811,5,FALSE))</f>
        <v>只</v>
      </c>
      <c r="W697" s="32">
        <f>IF(R697="","",VLOOKUP(R697,CUSTOMS!$E$3:$N$1811,6,FALSE))</f>
        <v>1.49852941176471</v>
      </c>
      <c r="X697" s="32">
        <f t="shared" si="117"/>
        <v>197.805882352942</v>
      </c>
      <c r="Y697" s="18" t="str">
        <f>IF(R697="","",VLOOKUP(R697,CUSTOMS!$E$3:$N$1811,8,FALSE))</f>
        <v>美元</v>
      </c>
      <c r="Z697" s="18" t="str">
        <f>IF(R697="","",VLOOKUP(R697,CUSTOMS!$E$3:$N$1811,9,FALSE))</f>
        <v>中国</v>
      </c>
      <c r="AA697" s="18" t="str">
        <f>IF(R697="","",VLOOKUP(R697,CUSTOMS!$E$3:$N$1811,10,FALSE))</f>
        <v>美国</v>
      </c>
      <c r="AB697" s="32">
        <f>IF(R697="","",VLOOKUP(G697,WMS!$E$3:$T$1741,15,FALSE))</f>
        <v>0.248333333333333</v>
      </c>
      <c r="AC697" s="32">
        <f t="shared" si="118"/>
        <v>32.78</v>
      </c>
      <c r="AD697" s="32" t="str">
        <f>IF(S697="","",VLOOKUP(S697,海关监管条件!$A$1:$B$3000,2,FALSE))</f>
        <v>A</v>
      </c>
    </row>
    <row r="698" spans="1:30">
      <c r="A698" s="2">
        <v>43749</v>
      </c>
      <c r="B698" s="2">
        <v>43752</v>
      </c>
      <c r="C698" s="2" t="s">
        <v>5100</v>
      </c>
      <c r="D698" s="19" t="s">
        <v>1640</v>
      </c>
      <c r="E698" s="19" t="s">
        <v>4152</v>
      </c>
      <c r="F698" s="19" t="s">
        <v>3471</v>
      </c>
      <c r="G698" s="17" t="str">
        <f t="shared" si="121"/>
        <v>KG-ARI-1909-00203-04759/42583752</v>
      </c>
      <c r="H698" s="18">
        <f>IF(G698="","",VLOOKUP(G698,WMS!$E$3:$Q$1741,7,FALSE))</f>
        <v>3</v>
      </c>
      <c r="I698" s="18">
        <f>IF(G698="","",VLOOKUP(G698,WMS!$E$3:$Q$1741,8,FALSE))</f>
        <v>6.95</v>
      </c>
      <c r="J698" s="18">
        <f>IF(G698="","",VLOOKUP(G698,WMS!$E$3:$Q$1741,13,FALSE))</f>
        <v>0.076</v>
      </c>
      <c r="K698" s="25" t="b">
        <f t="shared" si="122"/>
        <v>1</v>
      </c>
      <c r="L698" s="7">
        <v>33</v>
      </c>
      <c r="M698" s="26">
        <f>IF(G698="","",VLOOKUP(G698,WMS!$E$3:$U$1741,7,0)*L698)</f>
        <v>99</v>
      </c>
      <c r="N698" s="27" t="str">
        <f>IF(G698="","",VLOOKUP(G698,WMS!$E$3:$U$1741,17,0))</f>
        <v>A403</v>
      </c>
      <c r="O698" s="28">
        <f t="shared" si="114"/>
        <v>229.35</v>
      </c>
      <c r="P698" s="28">
        <f t="shared" si="115"/>
        <v>2.508</v>
      </c>
      <c r="Q698" s="25" t="str">
        <f>IF(G698="","",VLOOKUP(G698,WMS!$E$3:$G$1741,2,FALSE))</f>
        <v>KAS19091701</v>
      </c>
      <c r="R698" s="25" t="str">
        <f>IF(G698="","",VLOOKUP(G698,WMS!$E$3:$G$1741,3,FALSE))</f>
        <v>KAS1909170101</v>
      </c>
      <c r="S698" s="17" t="str">
        <f>IF(R698="","",VLOOKUP(R698,CUSTOMS!$E$3:$N$1811,2,FALSE))</f>
        <v>9403200000</v>
      </c>
      <c r="T698" s="17" t="str">
        <f>IF(R698="","",VLOOKUP(R698,CUSTOMS!$E$3:$N$1811,3,FALSE))</f>
        <v>落地储物架</v>
      </c>
      <c r="U698" s="18">
        <f t="shared" si="116"/>
        <v>99</v>
      </c>
      <c r="V698" s="18" t="str">
        <f>IF(R698="","",VLOOKUP(R698,CUSTOMS!$E$3:$N$1811,5,FALSE))</f>
        <v>件</v>
      </c>
      <c r="W698" s="32">
        <f>IF(R698="","",VLOOKUP(R698,CUSTOMS!$E$3:$N$1811,6,FALSE))</f>
        <v>3.95433139534884</v>
      </c>
      <c r="X698" s="32">
        <f t="shared" si="117"/>
        <v>391.478808139535</v>
      </c>
      <c r="Y698" s="18" t="str">
        <f>IF(R698="","",VLOOKUP(R698,CUSTOMS!$E$3:$N$1811,8,FALSE))</f>
        <v>美元</v>
      </c>
      <c r="Z698" s="18" t="str">
        <f>IF(R698="","",VLOOKUP(R698,CUSTOMS!$E$3:$N$1811,9,FALSE))</f>
        <v>中国</v>
      </c>
      <c r="AA698" s="18" t="str">
        <f>IF(R698="","",VLOOKUP(R698,CUSTOMS!$E$3:$N$1811,10,FALSE))</f>
        <v>美国</v>
      </c>
      <c r="AB698" s="32">
        <f>IF(R698="","",VLOOKUP(G698,WMS!$E$3:$T$1741,15,FALSE))</f>
        <v>2.05</v>
      </c>
      <c r="AC698" s="32">
        <f t="shared" si="118"/>
        <v>202.95</v>
      </c>
      <c r="AD698" s="32" t="str">
        <f>IF(S698="","",VLOOKUP(S698,海关监管条件!$A$1:$B$3000,2,FALSE))</f>
        <v>无 </v>
      </c>
    </row>
    <row r="699" spans="1:30">
      <c r="A699" s="2">
        <v>43749</v>
      </c>
      <c r="B699" s="2">
        <v>43752</v>
      </c>
      <c r="C699" s="2" t="s">
        <v>5100</v>
      </c>
      <c r="D699" s="19" t="s">
        <v>1640</v>
      </c>
      <c r="E699" s="19" t="s">
        <v>4152</v>
      </c>
      <c r="F699" s="19" t="s">
        <v>4158</v>
      </c>
      <c r="G699" s="17" t="str">
        <f t="shared" si="121"/>
        <v>KG-ARI-1909-00203-04759/42617068</v>
      </c>
      <c r="H699" s="18">
        <f>IF(G699="","",VLOOKUP(G699,WMS!$E$3:$Q$1741,7,FALSE))</f>
        <v>4</v>
      </c>
      <c r="I699" s="18">
        <f>IF(G699="","",VLOOKUP(G699,WMS!$E$3:$Q$1741,8,FALSE))</f>
        <v>5.3</v>
      </c>
      <c r="J699" s="18">
        <f>IF(G699="","",VLOOKUP(G699,WMS!$E$3:$Q$1741,13,FALSE))</f>
        <v>0.038</v>
      </c>
      <c r="K699" s="25" t="b">
        <f t="shared" si="122"/>
        <v>1</v>
      </c>
      <c r="L699" s="7">
        <v>5</v>
      </c>
      <c r="M699" s="26">
        <f>IF(G699="","",VLOOKUP(G699,WMS!$E$3:$U$1741,7,0)*L699)</f>
        <v>20</v>
      </c>
      <c r="N699" s="27" t="str">
        <f>IF(G699="","",VLOOKUP(G699,WMS!$E$3:$U$1741,17,0))</f>
        <v>A38-103</v>
      </c>
      <c r="O699" s="28">
        <f t="shared" si="114"/>
        <v>26.5</v>
      </c>
      <c r="P699" s="28">
        <f t="shared" si="115"/>
        <v>0.19</v>
      </c>
      <c r="Q699" s="25" t="str">
        <f>IF(G699="","",VLOOKUP(G699,WMS!$E$3:$G$1741,2,FALSE))</f>
        <v>KAS19091701</v>
      </c>
      <c r="R699" s="25" t="str">
        <f>IF(G699="","",VLOOKUP(G699,WMS!$E$3:$G$1741,3,FALSE))</f>
        <v>KAS1909170102</v>
      </c>
      <c r="S699" s="17" t="str">
        <f>IF(R699="","",VLOOKUP(R699,CUSTOMS!$E$3:$N$1811,2,FALSE))</f>
        <v>9403900099</v>
      </c>
      <c r="T699" s="17" t="str">
        <f>IF(R699="","",VLOOKUP(R699,CUSTOMS!$E$3:$N$1811,3,FALSE))</f>
        <v>储物架层网</v>
      </c>
      <c r="U699" s="18">
        <f t="shared" si="116"/>
        <v>20</v>
      </c>
      <c r="V699" s="18" t="str">
        <f>IF(R699="","",VLOOKUP(R699,CUSTOMS!$E$3:$N$1811,5,FALSE))</f>
        <v>只</v>
      </c>
      <c r="W699" s="32">
        <f>IF(R699="","",VLOOKUP(R699,CUSTOMS!$E$3:$N$1811,6,FALSE))</f>
        <v>2.5530078125</v>
      </c>
      <c r="X699" s="32">
        <f t="shared" si="117"/>
        <v>51.06015625</v>
      </c>
      <c r="Y699" s="18" t="str">
        <f>IF(R699="","",VLOOKUP(R699,CUSTOMS!$E$3:$N$1811,8,FALSE))</f>
        <v>美元</v>
      </c>
      <c r="Z699" s="18" t="str">
        <f>IF(R699="","",VLOOKUP(R699,CUSTOMS!$E$3:$N$1811,9,FALSE))</f>
        <v>中国</v>
      </c>
      <c r="AA699" s="18" t="str">
        <f>IF(R699="","",VLOOKUP(R699,CUSTOMS!$E$3:$N$1811,10,FALSE))</f>
        <v>美国</v>
      </c>
      <c r="AB699" s="32">
        <f>IF(R699="","",VLOOKUP(G699,WMS!$E$3:$T$1741,15,FALSE))</f>
        <v>1.1225</v>
      </c>
      <c r="AC699" s="32">
        <f t="shared" si="118"/>
        <v>22.45</v>
      </c>
      <c r="AD699" s="32" t="str">
        <f>IF(S699="","",VLOOKUP(S699,海关监管条件!$A$1:$B$3000,2,FALSE))</f>
        <v>无 </v>
      </c>
    </row>
    <row r="700" spans="1:30">
      <c r="A700" s="2">
        <v>43749</v>
      </c>
      <c r="B700" s="2">
        <v>43752</v>
      </c>
      <c r="C700" s="2" t="s">
        <v>5100</v>
      </c>
      <c r="D700" s="19" t="s">
        <v>1640</v>
      </c>
      <c r="E700" s="19" t="s">
        <v>4152</v>
      </c>
      <c r="F700" s="19" t="s">
        <v>4159</v>
      </c>
      <c r="G700" s="17" t="str">
        <f t="shared" si="121"/>
        <v>KG-ARI-1909-00203-04759/42617099</v>
      </c>
      <c r="H700" s="18">
        <f>IF(G700="","",VLOOKUP(G700,WMS!$E$3:$Q$1741,7,FALSE))</f>
        <v>4</v>
      </c>
      <c r="I700" s="18">
        <f>IF(G700="","",VLOOKUP(G700,WMS!$E$3:$Q$1741,8,FALSE))</f>
        <v>6.4</v>
      </c>
      <c r="J700" s="18">
        <f>IF(G700="","",VLOOKUP(G700,WMS!$E$3:$Q$1741,13,FALSE))</f>
        <v>0.051</v>
      </c>
      <c r="K700" s="25" t="b">
        <f t="shared" si="122"/>
        <v>1</v>
      </c>
      <c r="L700" s="7">
        <v>4</v>
      </c>
      <c r="M700" s="26">
        <f>IF(G700="","",VLOOKUP(G700,WMS!$E$3:$U$1741,7,0)*L700)</f>
        <v>16</v>
      </c>
      <c r="N700" s="27" t="str">
        <f>IF(G700="","",VLOOKUP(G700,WMS!$E$3:$U$1741,17,0))</f>
        <v>A43-101</v>
      </c>
      <c r="O700" s="28">
        <f t="shared" ref="O700:O727" si="123">IF(L700="","",I700*L700)</f>
        <v>25.6</v>
      </c>
      <c r="P700" s="28">
        <f t="shared" ref="P700:P727" si="124">IF(L700="","",J700*L700)</f>
        <v>0.204</v>
      </c>
      <c r="Q700" s="25" t="str">
        <f>IF(G700="","",VLOOKUP(G700,WMS!$E$3:$G$1741,2,FALSE))</f>
        <v>KAS19091701</v>
      </c>
      <c r="R700" s="25" t="str">
        <f>IF(G700="","",VLOOKUP(G700,WMS!$E$3:$G$1741,3,FALSE))</f>
        <v>KAS1909170102</v>
      </c>
      <c r="S700" s="17" t="str">
        <f>IF(R700="","",VLOOKUP(R700,CUSTOMS!$E$3:$N$1811,2,FALSE))</f>
        <v>9403900099</v>
      </c>
      <c r="T700" s="17" t="str">
        <f>IF(R700="","",VLOOKUP(R700,CUSTOMS!$E$3:$N$1811,3,FALSE))</f>
        <v>储物架层网</v>
      </c>
      <c r="U700" s="18">
        <f t="shared" ref="U700:U727" si="125">IF(V700="","",IF(V700="千克",M700*AB700,M700))</f>
        <v>16</v>
      </c>
      <c r="V700" s="18" t="str">
        <f>IF(R700="","",VLOOKUP(R700,CUSTOMS!$E$3:$N$1811,5,FALSE))</f>
        <v>只</v>
      </c>
      <c r="W700" s="32">
        <f>IF(R700="","",VLOOKUP(R700,CUSTOMS!$E$3:$N$1811,6,FALSE))</f>
        <v>2.5530078125</v>
      </c>
      <c r="X700" s="32">
        <f t="shared" ref="X700:X727" si="126">IF(W700="","",U700*W700)</f>
        <v>40.848125</v>
      </c>
      <c r="Y700" s="18" t="str">
        <f>IF(R700="","",VLOOKUP(R700,CUSTOMS!$E$3:$N$1811,8,FALSE))</f>
        <v>美元</v>
      </c>
      <c r="Z700" s="18" t="str">
        <f>IF(R700="","",VLOOKUP(R700,CUSTOMS!$E$3:$N$1811,9,FALSE))</f>
        <v>中国</v>
      </c>
      <c r="AA700" s="18" t="str">
        <f>IF(R700="","",VLOOKUP(R700,CUSTOMS!$E$3:$N$1811,10,FALSE))</f>
        <v>美国</v>
      </c>
      <c r="AB700" s="32">
        <f>IF(R700="","",VLOOKUP(G700,WMS!$E$3:$T$1741,15,FALSE))</f>
        <v>1.365</v>
      </c>
      <c r="AC700" s="32">
        <f t="shared" ref="AC700:AC727" si="127">IF(AB700="","",M700*AB700)</f>
        <v>21.84</v>
      </c>
      <c r="AD700" s="32" t="str">
        <f>IF(S700="","",VLOOKUP(S700,海关监管条件!$A$1:$B$3000,2,FALSE))</f>
        <v>无 </v>
      </c>
    </row>
    <row r="701" spans="1:30">
      <c r="A701" s="2">
        <v>43749</v>
      </c>
      <c r="B701" s="2">
        <v>43752</v>
      </c>
      <c r="C701" s="2" t="s">
        <v>5100</v>
      </c>
      <c r="D701" s="19" t="s">
        <v>1659</v>
      </c>
      <c r="E701" s="19" t="s">
        <v>4152</v>
      </c>
      <c r="F701" s="19" t="s">
        <v>4192</v>
      </c>
      <c r="G701" s="17" t="str">
        <f t="shared" si="121"/>
        <v>KG-ARI-1909-00203-04759/42621454</v>
      </c>
      <c r="H701" s="18">
        <f>IF(G701="","",VLOOKUP(G701,WMS!$E$3:$Q$1741,7,FALSE))</f>
        <v>6</v>
      </c>
      <c r="I701" s="18">
        <f>IF(G701="","",VLOOKUP(G701,WMS!$E$3:$Q$1741,8,FALSE))</f>
        <v>5</v>
      </c>
      <c r="J701" s="18">
        <f>IF(G701="","",VLOOKUP(G701,WMS!$E$3:$Q$1741,13,FALSE))</f>
        <v>0.041</v>
      </c>
      <c r="K701" s="25" t="b">
        <f t="shared" si="122"/>
        <v>1</v>
      </c>
      <c r="L701" s="7">
        <v>8</v>
      </c>
      <c r="M701" s="26">
        <f>IF(G701="","",VLOOKUP(G701,WMS!$E$3:$U$1741,7,0)*L701)</f>
        <v>48</v>
      </c>
      <c r="N701" s="27" t="str">
        <f>IF(G701="","",VLOOKUP(G701,WMS!$E$3:$U$1741,17,0))</f>
        <v>A45-201</v>
      </c>
      <c r="O701" s="28">
        <f t="shared" si="123"/>
        <v>40</v>
      </c>
      <c r="P701" s="28">
        <f t="shared" si="124"/>
        <v>0.328</v>
      </c>
      <c r="Q701" s="25" t="str">
        <f>IF(G701="","",VLOOKUP(G701,WMS!$E$3:$G$1741,2,FALSE))</f>
        <v>KAS19091702</v>
      </c>
      <c r="R701" s="25" t="str">
        <f>IF(G701="","",VLOOKUP(G701,WMS!$E$3:$G$1741,3,FALSE))</f>
        <v>KAS1909170204</v>
      </c>
      <c r="S701" s="17" t="str">
        <f>IF(R701="","",VLOOKUP(R701,CUSTOMS!$E$3:$N$1811,2,FALSE))</f>
        <v>3924900000</v>
      </c>
      <c r="T701" s="17" t="str">
        <f>IF(R701="","",VLOOKUP(R701,CUSTOMS!$E$3:$N$1811,3,FALSE))</f>
        <v>塑料垃圾桶</v>
      </c>
      <c r="U701" s="18">
        <f t="shared" si="125"/>
        <v>48</v>
      </c>
      <c r="V701" s="18" t="str">
        <f>IF(R701="","",VLOOKUP(R701,CUSTOMS!$E$3:$N$1811,5,FALSE))</f>
        <v>只</v>
      </c>
      <c r="W701" s="32">
        <f>IF(R701="","",VLOOKUP(R701,CUSTOMS!$E$3:$N$1811,6,FALSE))</f>
        <v>2.12351449275362</v>
      </c>
      <c r="X701" s="32">
        <f t="shared" si="126"/>
        <v>101.928695652174</v>
      </c>
      <c r="Y701" s="18" t="str">
        <f>IF(R701="","",VLOOKUP(R701,CUSTOMS!$E$3:$N$1811,8,FALSE))</f>
        <v>美元</v>
      </c>
      <c r="Z701" s="18" t="str">
        <f>IF(R701="","",VLOOKUP(R701,CUSTOMS!$E$3:$N$1811,9,FALSE))</f>
        <v>中国</v>
      </c>
      <c r="AA701" s="18" t="str">
        <f>IF(R701="","",VLOOKUP(R701,CUSTOMS!$E$3:$N$1811,10,FALSE))</f>
        <v>美国</v>
      </c>
      <c r="AB701" s="32">
        <f>IF(R701="","",VLOOKUP(G701,WMS!$E$3:$T$1741,15,FALSE))</f>
        <v>0.74</v>
      </c>
      <c r="AC701" s="32">
        <f t="shared" si="127"/>
        <v>35.52</v>
      </c>
      <c r="AD701" s="32" t="str">
        <f>IF(S701="","",VLOOKUP(S701,海关监管条件!$A$1:$B$3000,2,FALSE))</f>
        <v>A </v>
      </c>
    </row>
    <row r="702" spans="1:30">
      <c r="A702" s="2">
        <v>43749</v>
      </c>
      <c r="B702" s="2">
        <v>43752</v>
      </c>
      <c r="C702" s="2" t="s">
        <v>5100</v>
      </c>
      <c r="D702" s="19" t="s">
        <v>1640</v>
      </c>
      <c r="E702" s="19" t="s">
        <v>4152</v>
      </c>
      <c r="F702" s="19" t="s">
        <v>4175</v>
      </c>
      <c r="G702" s="17" t="str">
        <f t="shared" si="121"/>
        <v>KG-ARI-1909-00203-04759/42688426</v>
      </c>
      <c r="H702" s="18">
        <f>IF(G702="","",VLOOKUP(G702,WMS!$E$3:$Q$1741,7,FALSE))</f>
        <v>6</v>
      </c>
      <c r="I702" s="18">
        <f>IF(G702="","",VLOOKUP(G702,WMS!$E$3:$Q$1741,8,FALSE))</f>
        <v>1.8</v>
      </c>
      <c r="J702" s="18">
        <f>IF(G702="","",VLOOKUP(G702,WMS!$E$3:$Q$1741,13,FALSE))</f>
        <v>0.013</v>
      </c>
      <c r="K702" s="25" t="b">
        <f t="shared" si="122"/>
        <v>1</v>
      </c>
      <c r="L702" s="7">
        <v>13</v>
      </c>
      <c r="M702" s="26">
        <f>IF(G702="","",VLOOKUP(G702,WMS!$E$3:$U$1741,7,0)*L702)</f>
        <v>78</v>
      </c>
      <c r="N702" s="27" t="str">
        <f>IF(G702="","",VLOOKUP(G702,WMS!$E$3:$U$1741,17,0))</f>
        <v>A38-203</v>
      </c>
      <c r="O702" s="28">
        <f t="shared" si="123"/>
        <v>23.4</v>
      </c>
      <c r="P702" s="28">
        <f t="shared" si="124"/>
        <v>0.169</v>
      </c>
      <c r="Q702" s="25" t="str">
        <f>IF(G702="","",VLOOKUP(G702,WMS!$E$3:$G$1741,2,FALSE))</f>
        <v>KAS19091701</v>
      </c>
      <c r="R702" s="25" t="str">
        <f>IF(G702="","",VLOOKUP(G702,WMS!$E$3:$G$1741,3,FALSE))</f>
        <v>KAS1909170106</v>
      </c>
      <c r="S702" s="17" t="str">
        <f>IF(R702="","",VLOOKUP(R702,CUSTOMS!$E$3:$N$1811,2,FALSE))</f>
        <v>7323990000</v>
      </c>
      <c r="T702" s="17" t="str">
        <f>IF(R702="","",VLOOKUP(R702,CUSTOMS!$E$3:$N$1811,3,FALSE))</f>
        <v>铁制刀叉桶</v>
      </c>
      <c r="U702" s="18">
        <f t="shared" si="125"/>
        <v>78</v>
      </c>
      <c r="V702" s="18" t="str">
        <f>IF(R702="","",VLOOKUP(R702,CUSTOMS!$E$3:$N$1811,5,FALSE))</f>
        <v>只</v>
      </c>
      <c r="W702" s="32">
        <f>IF(R702="","",VLOOKUP(R702,CUSTOMS!$E$3:$N$1811,6,FALSE))</f>
        <v>1.00343621399177</v>
      </c>
      <c r="X702" s="32">
        <f t="shared" si="126"/>
        <v>78.2680246913581</v>
      </c>
      <c r="Y702" s="18" t="str">
        <f>IF(R702="","",VLOOKUP(R702,CUSTOMS!$E$3:$N$1811,8,FALSE))</f>
        <v>美元</v>
      </c>
      <c r="Z702" s="18" t="str">
        <f>IF(R702="","",VLOOKUP(R702,CUSTOMS!$E$3:$N$1811,9,FALSE))</f>
        <v>中国</v>
      </c>
      <c r="AA702" s="18" t="str">
        <f>IF(R702="","",VLOOKUP(R702,CUSTOMS!$E$3:$N$1811,10,FALSE))</f>
        <v>美国</v>
      </c>
      <c r="AB702" s="32">
        <f>IF(R702="","",VLOOKUP(G702,WMS!$E$3:$T$1741,15,FALSE))</f>
        <v>0.25</v>
      </c>
      <c r="AC702" s="32">
        <f t="shared" si="127"/>
        <v>19.5</v>
      </c>
      <c r="AD702" s="32" t="str">
        <f>IF(S702="","",VLOOKUP(S702,海关监管条件!$A$1:$B$3000,2,FALSE))</f>
        <v>A</v>
      </c>
    </row>
    <row r="703" spans="1:30">
      <c r="A703" s="2">
        <v>43749</v>
      </c>
      <c r="B703" s="2">
        <v>43752</v>
      </c>
      <c r="C703" s="2" t="s">
        <v>5100</v>
      </c>
      <c r="D703" s="19" t="s">
        <v>1640</v>
      </c>
      <c r="E703" s="19" t="s">
        <v>4152</v>
      </c>
      <c r="F703" s="19" t="s">
        <v>4184</v>
      </c>
      <c r="G703" s="17" t="str">
        <f t="shared" si="121"/>
        <v>KG-ARI-1909-00203-04759/42688860</v>
      </c>
      <c r="H703" s="18">
        <f>IF(G703="","",VLOOKUP(G703,WMS!$E$3:$Q$1741,7,FALSE))</f>
        <v>6</v>
      </c>
      <c r="I703" s="18">
        <f>IF(G703="","",VLOOKUP(G703,WMS!$E$3:$Q$1741,8,FALSE))</f>
        <v>3.8</v>
      </c>
      <c r="J703" s="18">
        <f>IF(G703="","",VLOOKUP(G703,WMS!$E$3:$Q$1741,13,FALSE))</f>
        <v>0.045</v>
      </c>
      <c r="K703" s="25" t="b">
        <f t="shared" si="122"/>
        <v>1</v>
      </c>
      <c r="L703" s="7">
        <v>9</v>
      </c>
      <c r="M703" s="26">
        <f>IF(G703="","",VLOOKUP(G703,WMS!$E$3:$U$1741,7,0)*L703)</f>
        <v>54</v>
      </c>
      <c r="N703" s="27" t="str">
        <f>IF(G703="","",VLOOKUP(G703,WMS!$E$3:$U$1741,17,0))</f>
        <v>A38-102</v>
      </c>
      <c r="O703" s="28">
        <f t="shared" si="123"/>
        <v>34.2</v>
      </c>
      <c r="P703" s="28">
        <f t="shared" si="124"/>
        <v>0.405</v>
      </c>
      <c r="Q703" s="25" t="str">
        <f>IF(G703="","",VLOOKUP(G703,WMS!$E$3:$G$1741,2,FALSE))</f>
        <v>KAS19091701</v>
      </c>
      <c r="R703" s="25" t="str">
        <f>IF(G703="","",VLOOKUP(G703,WMS!$E$3:$G$1741,3,FALSE))</f>
        <v>KAS1909170112</v>
      </c>
      <c r="S703" s="17" t="str">
        <f>IF(R703="","",VLOOKUP(R703,CUSTOMS!$E$3:$N$1811,2,FALSE))</f>
        <v>7323990000</v>
      </c>
      <c r="T703" s="17" t="str">
        <f>IF(R703="","",VLOOKUP(R703,CUSTOMS!$E$3:$N$1811,3,FALSE))</f>
        <v>铁制肥料桶</v>
      </c>
      <c r="U703" s="18">
        <f t="shared" si="125"/>
        <v>54</v>
      </c>
      <c r="V703" s="18" t="str">
        <f>IF(R703="","",VLOOKUP(R703,CUSTOMS!$E$3:$N$1811,5,FALSE))</f>
        <v>只</v>
      </c>
      <c r="W703" s="32">
        <f>IF(R703="","",VLOOKUP(R703,CUSTOMS!$E$3:$N$1811,6,FALSE))</f>
        <v>1.7309477124183</v>
      </c>
      <c r="X703" s="32">
        <f t="shared" si="126"/>
        <v>93.4711764705882</v>
      </c>
      <c r="Y703" s="18" t="str">
        <f>IF(R703="","",VLOOKUP(R703,CUSTOMS!$E$3:$N$1811,8,FALSE))</f>
        <v>美元</v>
      </c>
      <c r="Z703" s="18" t="str">
        <f>IF(R703="","",VLOOKUP(R703,CUSTOMS!$E$3:$N$1811,9,FALSE))</f>
        <v>中国</v>
      </c>
      <c r="AA703" s="18" t="str">
        <f>IF(R703="","",VLOOKUP(R703,CUSTOMS!$E$3:$N$1811,10,FALSE))</f>
        <v>美国</v>
      </c>
      <c r="AB703" s="32">
        <f>IF(R703="","",VLOOKUP(G703,WMS!$E$3:$T$1741,15,FALSE))</f>
        <v>0.54</v>
      </c>
      <c r="AC703" s="32">
        <f t="shared" si="127"/>
        <v>29.16</v>
      </c>
      <c r="AD703" s="32" t="str">
        <f>IF(S703="","",VLOOKUP(S703,海关监管条件!$A$1:$B$3000,2,FALSE))</f>
        <v>A</v>
      </c>
    </row>
    <row r="704" spans="1:30">
      <c r="A704" s="2">
        <v>43749</v>
      </c>
      <c r="B704" s="2">
        <v>43752</v>
      </c>
      <c r="C704" s="2" t="s">
        <v>5100</v>
      </c>
      <c r="D704" s="3" t="s">
        <v>1698</v>
      </c>
      <c r="E704" s="3" t="s">
        <v>4209</v>
      </c>
      <c r="F704" s="3" t="s">
        <v>5114</v>
      </c>
      <c r="G704" s="17" t="str">
        <f t="shared" si="121"/>
        <v>KG-ARI-1909-00203-04847/42788331</v>
      </c>
      <c r="H704" s="18">
        <f>IF(G704="","",VLOOKUP(G704,WMS!$E$3:$Q$1741,7,FALSE))</f>
        <v>6</v>
      </c>
      <c r="I704" s="18">
        <f>IF(G704="","",VLOOKUP(G704,WMS!$E$3:$Q$1741,8,FALSE))</f>
        <v>2.35</v>
      </c>
      <c r="J704" s="18">
        <f>IF(G704="","",VLOOKUP(G704,WMS!$E$3:$Q$1741,13,FALSE))</f>
        <v>0.025</v>
      </c>
      <c r="K704" s="25" t="b">
        <f t="shared" si="122"/>
        <v>1</v>
      </c>
      <c r="L704" s="7">
        <v>11</v>
      </c>
      <c r="M704" s="26">
        <f>IF(G704="","",VLOOKUP(G704,WMS!$E$3:$U$1741,7,0)*L704)</f>
        <v>66</v>
      </c>
      <c r="N704" s="27" t="str">
        <f>IF(G704="","",VLOOKUP(G704,WMS!$E$3:$U$1741,17,0))</f>
        <v>B75</v>
      </c>
      <c r="O704" s="28">
        <f t="shared" si="123"/>
        <v>25.85</v>
      </c>
      <c r="P704" s="28">
        <f t="shared" si="124"/>
        <v>0.275</v>
      </c>
      <c r="Q704" s="25" t="str">
        <f>IF(G704="","",VLOOKUP(G704,WMS!$E$3:$G$1741,2,FALSE))</f>
        <v>KAS19091912</v>
      </c>
      <c r="R704" s="25" t="str">
        <f>IF(G704="","",VLOOKUP(G704,WMS!$E$3:$G$1741,3,FALSE))</f>
        <v>KAS1909191202</v>
      </c>
      <c r="S704" s="17" t="str">
        <f>IF(R704="","",VLOOKUP(R704,CUSTOMS!$E$3:$N$1811,2,FALSE))</f>
        <v>7310299000</v>
      </c>
      <c r="T704" s="17" t="str">
        <f>IF(R704="","",VLOOKUP(R704,CUSTOMS!$E$3:$N$1811,3,FALSE))</f>
        <v>铁制狗粮桶</v>
      </c>
      <c r="U704" s="18">
        <f t="shared" si="125"/>
        <v>66</v>
      </c>
      <c r="V704" s="18" t="str">
        <f>IF(R704="","",VLOOKUP(R704,CUSTOMS!$E$3:$N$1811,5,FALSE))</f>
        <v>只</v>
      </c>
      <c r="W704" s="32">
        <f>IF(R704="","",VLOOKUP(R704,CUSTOMS!$E$3:$N$1811,6,FALSE))</f>
        <v>1.69</v>
      </c>
      <c r="X704" s="32">
        <f t="shared" si="126"/>
        <v>111.54</v>
      </c>
      <c r="Y704" s="18" t="str">
        <f>IF(R704="","",VLOOKUP(R704,CUSTOMS!$E$3:$N$1811,8,FALSE))</f>
        <v>美元</v>
      </c>
      <c r="Z704" s="18" t="str">
        <f>IF(R704="","",VLOOKUP(R704,CUSTOMS!$E$3:$N$1811,9,FALSE))</f>
        <v>中国</v>
      </c>
      <c r="AA704" s="18" t="str">
        <f>IF(R704="","",VLOOKUP(R704,CUSTOMS!$E$3:$N$1811,10,FALSE))</f>
        <v>美国</v>
      </c>
      <c r="AB704" s="32">
        <f>IF(R704="","",VLOOKUP(G704,WMS!$E$3:$T$1741,15,FALSE))</f>
        <v>0.316666666666667</v>
      </c>
      <c r="AC704" s="32">
        <f t="shared" si="127"/>
        <v>20.9</v>
      </c>
      <c r="AD704" s="32" t="str">
        <f>IF(S704="","",VLOOKUP(S704,海关监管条件!$A$1:$B$3000,2,FALSE))</f>
        <v>A</v>
      </c>
    </row>
    <row r="705" spans="1:30">
      <c r="A705" s="2">
        <v>43749</v>
      </c>
      <c r="B705" s="2">
        <v>43752</v>
      </c>
      <c r="C705" s="2" t="s">
        <v>5100</v>
      </c>
      <c r="D705" s="3" t="s">
        <v>1698</v>
      </c>
      <c r="E705" s="3" t="s">
        <v>4209</v>
      </c>
      <c r="F705" s="3" t="s">
        <v>5115</v>
      </c>
      <c r="G705" s="17" t="str">
        <f t="shared" si="121"/>
        <v>KG-ARI-1909-00203-04847/42788348</v>
      </c>
      <c r="H705" s="18">
        <f>IF(G705="","",VLOOKUP(G705,WMS!$E$3:$Q$1741,7,FALSE))</f>
        <v>6</v>
      </c>
      <c r="I705" s="18">
        <f>IF(G705="","",VLOOKUP(G705,WMS!$E$3:$Q$1741,8,FALSE))</f>
        <v>5.2</v>
      </c>
      <c r="J705" s="18">
        <f>IF(G705="","",VLOOKUP(G705,WMS!$E$3:$Q$1741,13,FALSE))</f>
        <v>0.112</v>
      </c>
      <c r="K705" s="25" t="b">
        <f t="shared" si="122"/>
        <v>1</v>
      </c>
      <c r="L705" s="7">
        <v>12</v>
      </c>
      <c r="M705" s="26">
        <f>IF(G705="","",VLOOKUP(G705,WMS!$E$3:$U$1741,7,0)*L705)</f>
        <v>72</v>
      </c>
      <c r="N705" s="27" t="str">
        <f>IF(G705="","",VLOOKUP(G705,WMS!$E$3:$U$1741,17,0))</f>
        <v>B75</v>
      </c>
      <c r="O705" s="28">
        <f t="shared" si="123"/>
        <v>62.4</v>
      </c>
      <c r="P705" s="28">
        <f t="shared" si="124"/>
        <v>1.344</v>
      </c>
      <c r="Q705" s="25" t="str">
        <f>IF(G705="","",VLOOKUP(G705,WMS!$E$3:$G$1741,2,FALSE))</f>
        <v>KAS19091912</v>
      </c>
      <c r="R705" s="25" t="str">
        <f>IF(G705="","",VLOOKUP(G705,WMS!$E$3:$G$1741,3,FALSE))</f>
        <v>KAS1909191203</v>
      </c>
      <c r="S705" s="17" t="str">
        <f>IF(R705="","",VLOOKUP(R705,CUSTOMS!$E$3:$N$1811,2,FALSE))</f>
        <v>7310299000</v>
      </c>
      <c r="T705" s="17" t="str">
        <f>IF(R705="","",VLOOKUP(R705,CUSTOMS!$E$3:$N$1811,3,FALSE))</f>
        <v>铁制狗粮桶</v>
      </c>
      <c r="U705" s="18">
        <f t="shared" si="125"/>
        <v>72</v>
      </c>
      <c r="V705" s="18" t="str">
        <f>IF(R705="","",VLOOKUP(R705,CUSTOMS!$E$3:$N$1811,5,FALSE))</f>
        <v>只</v>
      </c>
      <c r="W705" s="32">
        <f>IF(R705="","",VLOOKUP(R705,CUSTOMS!$E$3:$N$1811,6,FALSE))</f>
        <v>2.6</v>
      </c>
      <c r="X705" s="32">
        <f t="shared" si="126"/>
        <v>187.2</v>
      </c>
      <c r="Y705" s="18" t="str">
        <f>IF(R705="","",VLOOKUP(R705,CUSTOMS!$E$3:$N$1811,8,FALSE))</f>
        <v>美元</v>
      </c>
      <c r="Z705" s="18" t="str">
        <f>IF(R705="","",VLOOKUP(R705,CUSTOMS!$E$3:$N$1811,9,FALSE))</f>
        <v>中国</v>
      </c>
      <c r="AA705" s="18" t="str">
        <f>IF(R705="","",VLOOKUP(R705,CUSTOMS!$E$3:$N$1811,10,FALSE))</f>
        <v>美国</v>
      </c>
      <c r="AB705" s="32">
        <f>IF(R705="","",VLOOKUP(G705,WMS!$E$3:$T$1741,15,FALSE))</f>
        <v>0.7</v>
      </c>
      <c r="AC705" s="32">
        <f t="shared" si="127"/>
        <v>50.4</v>
      </c>
      <c r="AD705" s="32" t="str">
        <f>IF(S705="","",VLOOKUP(S705,海关监管条件!$A$1:$B$3000,2,FALSE))</f>
        <v>A</v>
      </c>
    </row>
    <row r="706" spans="1:30">
      <c r="A706" s="2">
        <v>43749</v>
      </c>
      <c r="B706" s="2">
        <v>43752</v>
      </c>
      <c r="C706" s="2" t="s">
        <v>5100</v>
      </c>
      <c r="D706" s="3" t="s">
        <v>1698</v>
      </c>
      <c r="E706" s="3" t="s">
        <v>4209</v>
      </c>
      <c r="F706" s="3" t="s">
        <v>5116</v>
      </c>
      <c r="G706" s="17" t="str">
        <f t="shared" si="121"/>
        <v>KG-ARI-1909-00203-04847/42788355</v>
      </c>
      <c r="H706" s="18">
        <f>IF(G706="","",VLOOKUP(G706,WMS!$E$3:$Q$1741,7,FALSE))</f>
        <v>6</v>
      </c>
      <c r="I706" s="18">
        <f>IF(G706="","",VLOOKUP(G706,WMS!$E$3:$Q$1741,8,FALSE))</f>
        <v>10.2</v>
      </c>
      <c r="J706" s="18">
        <f>IF(G706="","",VLOOKUP(G706,WMS!$E$3:$Q$1741,13,FALSE))</f>
        <v>0.112</v>
      </c>
      <c r="K706" s="25" t="b">
        <f t="shared" si="122"/>
        <v>1</v>
      </c>
      <c r="L706" s="7">
        <v>12</v>
      </c>
      <c r="M706" s="26">
        <f>IF(G706="","",VLOOKUP(G706,WMS!$E$3:$U$1741,7,0)*L706)</f>
        <v>72</v>
      </c>
      <c r="N706" s="27" t="str">
        <f>IF(G706="","",VLOOKUP(G706,WMS!$E$3:$U$1741,17,0))</f>
        <v>B75</v>
      </c>
      <c r="O706" s="28">
        <f t="shared" si="123"/>
        <v>122.4</v>
      </c>
      <c r="P706" s="28">
        <f t="shared" si="124"/>
        <v>1.344</v>
      </c>
      <c r="Q706" s="25" t="str">
        <f>IF(G706="","",VLOOKUP(G706,WMS!$E$3:$G$1741,2,FALSE))</f>
        <v>KAS19091912</v>
      </c>
      <c r="R706" s="25" t="str">
        <f>IF(G706="","",VLOOKUP(G706,WMS!$E$3:$G$1741,3,FALSE))</f>
        <v>KAS1909191204</v>
      </c>
      <c r="S706" s="17" t="str">
        <f>IF(R706="","",VLOOKUP(R706,CUSTOMS!$E$3:$N$1811,2,FALSE))</f>
        <v>7310299000</v>
      </c>
      <c r="T706" s="17" t="str">
        <f>IF(R706="","",VLOOKUP(R706,CUSTOMS!$E$3:$N$1811,3,FALSE))</f>
        <v>铁制狗粮桶</v>
      </c>
      <c r="U706" s="18">
        <f t="shared" si="125"/>
        <v>72</v>
      </c>
      <c r="V706" s="18" t="str">
        <f>IF(R706="","",VLOOKUP(R706,CUSTOMS!$E$3:$N$1811,5,FALSE))</f>
        <v>只</v>
      </c>
      <c r="W706" s="32">
        <f>IF(R706="","",VLOOKUP(R706,CUSTOMS!$E$3:$N$1811,6,FALSE))</f>
        <v>4.57</v>
      </c>
      <c r="X706" s="32">
        <f t="shared" si="126"/>
        <v>329.04</v>
      </c>
      <c r="Y706" s="18" t="str">
        <f>IF(R706="","",VLOOKUP(R706,CUSTOMS!$E$3:$N$1811,8,FALSE))</f>
        <v>美元</v>
      </c>
      <c r="Z706" s="18" t="str">
        <f>IF(R706="","",VLOOKUP(R706,CUSTOMS!$E$3:$N$1811,9,FALSE))</f>
        <v>中国</v>
      </c>
      <c r="AA706" s="18" t="str">
        <f>IF(R706="","",VLOOKUP(R706,CUSTOMS!$E$3:$N$1811,10,FALSE))</f>
        <v>美国</v>
      </c>
      <c r="AB706" s="32">
        <f>IF(R706="","",VLOOKUP(G706,WMS!$E$3:$T$1741,15,FALSE))</f>
        <v>1.45</v>
      </c>
      <c r="AC706" s="32">
        <f t="shared" si="127"/>
        <v>104.4</v>
      </c>
      <c r="AD706" s="32" t="str">
        <f>IF(S706="","",VLOOKUP(S706,海关监管条件!$A$1:$B$3000,2,FALSE))</f>
        <v>A</v>
      </c>
    </row>
    <row r="707" spans="1:30">
      <c r="A707" s="2">
        <v>43749</v>
      </c>
      <c r="B707" s="2">
        <v>43752</v>
      </c>
      <c r="C707" s="2" t="s">
        <v>5100</v>
      </c>
      <c r="D707" s="3" t="s">
        <v>5117</v>
      </c>
      <c r="E707" s="3" t="s">
        <v>4194</v>
      </c>
      <c r="F707" s="3" t="s">
        <v>4195</v>
      </c>
      <c r="G707" s="17" t="str">
        <f t="shared" si="121"/>
        <v>KG-ARI-1909-00203-04852/42562122</v>
      </c>
      <c r="H707" s="18">
        <f>IF(G707="","",VLOOKUP(G707,WMS!$E$3:$Q$1741,7,FALSE))</f>
        <v>6</v>
      </c>
      <c r="I707" s="18">
        <f>IF(G707="","",VLOOKUP(G707,WMS!$E$3:$Q$1741,8,FALSE))</f>
        <v>2.7</v>
      </c>
      <c r="J707" s="18">
        <f>IF(G707="","",VLOOKUP(G707,WMS!$E$3:$Q$1741,13,FALSE))</f>
        <v>0.035</v>
      </c>
      <c r="K707" s="25" t="b">
        <f t="shared" si="122"/>
        <v>1</v>
      </c>
      <c r="L707" s="7">
        <v>10</v>
      </c>
      <c r="M707" s="26">
        <f>IF(G707="","",VLOOKUP(G707,WMS!$E$3:$U$1741,7,0)*L707)</f>
        <v>60</v>
      </c>
      <c r="N707" s="27" t="str">
        <f>IF(G707="","",VLOOKUP(G707,WMS!$E$3:$U$1741,17,0))</f>
        <v>A43-303</v>
      </c>
      <c r="O707" s="28">
        <f t="shared" si="123"/>
        <v>27</v>
      </c>
      <c r="P707" s="28">
        <f t="shared" si="124"/>
        <v>0.35</v>
      </c>
      <c r="Q707" s="25" t="str">
        <f>IF(G707="","",VLOOKUP(G707,WMS!$E$3:$G$1741,2,FALSE))</f>
        <v>KAS19091702</v>
      </c>
      <c r="R707" s="25" t="str">
        <f>IF(G707="","",VLOOKUP(G707,WMS!$E$3:$G$1741,3,FALSE))</f>
        <v>KAS1909170208</v>
      </c>
      <c r="S707" s="17" t="str">
        <f>IF(R707="","",VLOOKUP(R707,CUSTOMS!$E$3:$N$1811,2,FALSE))</f>
        <v>7323990000</v>
      </c>
      <c r="T707" s="17" t="str">
        <f>IF(R707="","",VLOOKUP(R707,CUSTOMS!$E$3:$N$1811,3,FALSE))</f>
        <v>铁线架</v>
      </c>
      <c r="U707" s="18">
        <f t="shared" si="125"/>
        <v>60</v>
      </c>
      <c r="V707" s="18" t="str">
        <f>IF(R707="","",VLOOKUP(R707,CUSTOMS!$E$3:$N$1811,5,FALSE))</f>
        <v>只</v>
      </c>
      <c r="W707" s="32">
        <f>IF(R707="","",VLOOKUP(R707,CUSTOMS!$E$3:$N$1811,6,FALSE))</f>
        <v>1.21098484848485</v>
      </c>
      <c r="X707" s="32">
        <f t="shared" si="126"/>
        <v>72.659090909091</v>
      </c>
      <c r="Y707" s="18" t="str">
        <f>IF(R707="","",VLOOKUP(R707,CUSTOMS!$E$3:$N$1811,8,FALSE))</f>
        <v>美元</v>
      </c>
      <c r="Z707" s="18" t="str">
        <f>IF(R707="","",VLOOKUP(R707,CUSTOMS!$E$3:$N$1811,9,FALSE))</f>
        <v>中国</v>
      </c>
      <c r="AA707" s="18" t="str">
        <f>IF(R707="","",VLOOKUP(R707,CUSTOMS!$E$3:$N$1811,10,FALSE))</f>
        <v>美国</v>
      </c>
      <c r="AB707" s="32">
        <f>IF(R707="","",VLOOKUP(G707,WMS!$E$3:$T$1741,15,FALSE))</f>
        <v>0.363333333333333</v>
      </c>
      <c r="AC707" s="32">
        <f t="shared" si="127"/>
        <v>21.8</v>
      </c>
      <c r="AD707" s="32" t="str">
        <f>IF(S707="","",VLOOKUP(S707,海关监管条件!$A$1:$B$3000,2,FALSE))</f>
        <v>A</v>
      </c>
    </row>
    <row r="708" spans="1:30">
      <c r="A708" s="2">
        <v>43750</v>
      </c>
      <c r="B708" s="2">
        <v>43756</v>
      </c>
      <c r="C708" s="2" t="s">
        <v>5118</v>
      </c>
      <c r="D708" s="19" t="s">
        <v>3673</v>
      </c>
      <c r="E708" s="19" t="s">
        <v>3674</v>
      </c>
      <c r="F708" s="19">
        <v>42626800</v>
      </c>
      <c r="G708" s="17" t="str">
        <f t="shared" si="121"/>
        <v>KG-ARI-1812-00048-00948/42626800</v>
      </c>
      <c r="H708" s="18">
        <f>IF(G708="","",VLOOKUP(G708,WMS!$E$3:$Q$1741,7,FALSE))</f>
        <v>8</v>
      </c>
      <c r="I708" s="18">
        <f>IF(G708="","",VLOOKUP(G708,WMS!$E$3:$Q$1741,8,FALSE))</f>
        <v>9.25</v>
      </c>
      <c r="J708" s="18">
        <f>IF(G708="","",VLOOKUP(G708,WMS!$E$3:$Q$1741,13,FALSE))</f>
        <v>0.117</v>
      </c>
      <c r="K708" s="25" t="b">
        <f t="shared" si="122"/>
        <v>1</v>
      </c>
      <c r="L708" s="7">
        <v>15</v>
      </c>
      <c r="M708" s="26">
        <f>IF(G708="","",VLOOKUP(G708,WMS!$E$3:$U$1741,7,0)*L708)</f>
        <v>120</v>
      </c>
      <c r="N708" s="27" t="str">
        <f>IF(G708="","",VLOOKUP(G708,WMS!$E$3:$U$1741,17,0))</f>
        <v>A403</v>
      </c>
      <c r="O708" s="28">
        <f t="shared" si="123"/>
        <v>138.75</v>
      </c>
      <c r="P708" s="28">
        <f t="shared" si="124"/>
        <v>1.755</v>
      </c>
      <c r="Q708" s="25" t="str">
        <f>IF(G708="","",VLOOKUP(G708,WMS!$E$3:$G$1741,2,FALSE))</f>
        <v>KAS19010702</v>
      </c>
      <c r="R708" s="25" t="str">
        <f>IF(G708="","",VLOOKUP(G708,WMS!$E$3:$G$1741,3,FALSE))</f>
        <v>KAS1901070201</v>
      </c>
      <c r="S708" s="17" t="str">
        <f>IF(R708="","",VLOOKUP(R708,CUSTOMS!$E$3:$N$1811,2,FALSE))</f>
        <v>3924900000</v>
      </c>
      <c r="T708" s="17" t="str">
        <f>IF(R708="","",VLOOKUP(R708,CUSTOMS!$E$3:$N$1811,3,FALSE))</f>
        <v>塑胶储物箱</v>
      </c>
      <c r="U708" s="18">
        <f t="shared" si="125"/>
        <v>139.578947368421</v>
      </c>
      <c r="V708" s="18" t="str">
        <f>IF(R708="","",VLOOKUP(R708,CUSTOMS!$E$3:$N$1811,5,FALSE))</f>
        <v>千克</v>
      </c>
      <c r="W708" s="32">
        <f>IF(R708="","",VLOOKUP(R708,CUSTOMS!$E$3:$N$1811,6,FALSE))</f>
        <v>2</v>
      </c>
      <c r="X708" s="32">
        <f t="shared" si="126"/>
        <v>279.157894736842</v>
      </c>
      <c r="Y708" s="18" t="str">
        <f>IF(R708="","",VLOOKUP(R708,CUSTOMS!$E$3:$N$1811,8,FALSE))</f>
        <v>美元</v>
      </c>
      <c r="Z708" s="18" t="str">
        <f>IF(R708="","",VLOOKUP(R708,CUSTOMS!$E$3:$N$1811,9,FALSE))</f>
        <v>中国</v>
      </c>
      <c r="AA708" s="18" t="str">
        <f>IF(R708="","",VLOOKUP(R708,CUSTOMS!$E$3:$N$1811,10,FALSE))</f>
        <v>美国</v>
      </c>
      <c r="AB708" s="32">
        <f>IF(R708="","",VLOOKUP(G708,WMS!$E$3:$T$1741,15,FALSE))</f>
        <v>1.16315789473684</v>
      </c>
      <c r="AC708" s="32">
        <f t="shared" si="127"/>
        <v>139.578947368421</v>
      </c>
      <c r="AD708" s="32" t="str">
        <f>IF(S708="","",VLOOKUP(S708,海关监管条件!$A$1:$B$3000,2,FALSE))</f>
        <v>A </v>
      </c>
    </row>
    <row r="709" spans="1:30">
      <c r="A709" s="2">
        <v>43750</v>
      </c>
      <c r="B709" s="2">
        <v>43756</v>
      </c>
      <c r="C709" s="2" t="s">
        <v>5118</v>
      </c>
      <c r="D709" s="19" t="s">
        <v>1327</v>
      </c>
      <c r="E709" s="19" t="s">
        <v>4027</v>
      </c>
      <c r="F709" s="19">
        <v>42753070</v>
      </c>
      <c r="G709" s="17" t="str">
        <f t="shared" si="121"/>
        <v>KG-ARI-1906-00169-03719/42753070</v>
      </c>
      <c r="H709" s="18">
        <f>IF(G709="","",VLOOKUP(G709,WMS!$E$3:$Q$1741,7,FALSE))</f>
        <v>20</v>
      </c>
      <c r="I709" s="18">
        <f>IF(G709="","",VLOOKUP(G709,WMS!$E$3:$Q$1741,8,FALSE))</f>
        <v>1</v>
      </c>
      <c r="J709" s="18">
        <f>IF(G709="","",VLOOKUP(G709,WMS!$E$3:$Q$1741,13,FALSE))</f>
        <v>0.022</v>
      </c>
      <c r="K709" s="25" t="b">
        <f t="shared" si="122"/>
        <v>1</v>
      </c>
      <c r="L709" s="7">
        <v>1</v>
      </c>
      <c r="M709" s="26">
        <f>IF(G709="","",VLOOKUP(G709,WMS!$E$3:$U$1741,7,0)*L709)</f>
        <v>20</v>
      </c>
      <c r="N709" s="27" t="str">
        <f>IF(G709="","",VLOOKUP(G709,WMS!$E$3:$U$1741,17,0))</f>
        <v>A01-203</v>
      </c>
      <c r="O709" s="28">
        <f t="shared" si="123"/>
        <v>1</v>
      </c>
      <c r="P709" s="28">
        <f t="shared" si="124"/>
        <v>0.022</v>
      </c>
      <c r="Q709" s="25" t="str">
        <f>IF(G709="","",VLOOKUP(G709,WMS!$E$3:$G$1741,2,FALSE))</f>
        <v>KAS19071703</v>
      </c>
      <c r="R709" s="25" t="str">
        <f>IF(G709="","",VLOOKUP(G709,WMS!$E$3:$G$1741,3,FALSE))</f>
        <v>KAS1907170304</v>
      </c>
      <c r="S709" s="17" t="str">
        <f>IF(R709="","",VLOOKUP(R709,CUSTOMS!$E$3:$N$1811,2,FALSE))</f>
        <v>6304992990</v>
      </c>
      <c r="T709" s="17" t="str">
        <f>IF(R709="","",VLOOKUP(R709,CUSTOMS!$E$3:$N$1811,3,FALSE))</f>
        <v>麻布花</v>
      </c>
      <c r="U709" s="18">
        <f t="shared" si="125"/>
        <v>0.7</v>
      </c>
      <c r="V709" s="18" t="str">
        <f>IF(R709="","",VLOOKUP(R709,CUSTOMS!$E$3:$N$1811,5,FALSE))</f>
        <v>千克</v>
      </c>
      <c r="W709" s="32">
        <f>IF(R709="","",VLOOKUP(R709,CUSTOMS!$E$3:$N$1811,6,FALSE))</f>
        <v>7</v>
      </c>
      <c r="X709" s="32">
        <f t="shared" si="126"/>
        <v>4.9</v>
      </c>
      <c r="Y709" s="18" t="str">
        <f>IF(R709="","",VLOOKUP(R709,CUSTOMS!$E$3:$N$1811,8,FALSE))</f>
        <v>港币</v>
      </c>
      <c r="Z709" s="18" t="str">
        <f>IF(R709="","",VLOOKUP(R709,CUSTOMS!$E$3:$N$1811,9,FALSE))</f>
        <v>中国</v>
      </c>
      <c r="AA709" s="18" t="str">
        <f>IF(R709="","",VLOOKUP(R709,CUSTOMS!$E$3:$N$1811,10,FALSE))</f>
        <v>美国</v>
      </c>
      <c r="AB709" s="32">
        <f>IF(R709="","",VLOOKUP(G709,WMS!$E$3:$T$1741,15,FALSE))</f>
        <v>0.035</v>
      </c>
      <c r="AC709" s="32">
        <f t="shared" si="127"/>
        <v>0.7</v>
      </c>
      <c r="AD709" s="32" t="str">
        <f>IF(S709="","",VLOOKUP(S709,海关监管条件!$A$1:$B$3000,2,FALSE))</f>
        <v>无</v>
      </c>
    </row>
    <row r="710" spans="1:30">
      <c r="A710" s="2">
        <v>43750</v>
      </c>
      <c r="B710" s="2">
        <v>43756</v>
      </c>
      <c r="C710" s="2" t="s">
        <v>5118</v>
      </c>
      <c r="D710" s="19" t="s">
        <v>1594</v>
      </c>
      <c r="E710" s="19" t="s">
        <v>4138</v>
      </c>
      <c r="F710" s="19" t="s">
        <v>4140</v>
      </c>
      <c r="G710" s="17" t="str">
        <f t="shared" si="121"/>
        <v>KG-ARI-1906-00169-04081/42756187</v>
      </c>
      <c r="H710" s="18">
        <f>IF(G710="","",VLOOKUP(G710,WMS!$E$3:$Q$1741,7,FALSE))</f>
        <v>4</v>
      </c>
      <c r="I710" s="18">
        <f>IF(G710="","",VLOOKUP(G710,WMS!$E$3:$Q$1741,8,FALSE))</f>
        <v>1.68</v>
      </c>
      <c r="J710" s="18">
        <f>IF(G710="","",VLOOKUP(G710,WMS!$E$3:$Q$1741,13,FALSE))</f>
        <v>0.024</v>
      </c>
      <c r="K710" s="25" t="b">
        <f t="shared" si="122"/>
        <v>1</v>
      </c>
      <c r="L710" s="7">
        <v>3</v>
      </c>
      <c r="M710" s="26">
        <f>IF(G710="","",VLOOKUP(G710,WMS!$E$3:$U$1741,7,0)*L710)</f>
        <v>12</v>
      </c>
      <c r="N710" s="27" t="str">
        <f>IF(G710="","",VLOOKUP(G710,WMS!$E$3:$U$1741,17,0))</f>
        <v>A27-203</v>
      </c>
      <c r="O710" s="28">
        <f t="shared" si="123"/>
        <v>5.04</v>
      </c>
      <c r="P710" s="28">
        <f t="shared" si="124"/>
        <v>0.072</v>
      </c>
      <c r="Q710" s="25" t="str">
        <f>IF(G710="","",VLOOKUP(G710,WMS!$E$3:$G$1741,2,FALSE))</f>
        <v>KAS19091006</v>
      </c>
      <c r="R710" s="25" t="str">
        <f>IF(G710="","",VLOOKUP(G710,WMS!$E$3:$G$1741,3,FALSE))</f>
        <v>KAS1909100602</v>
      </c>
      <c r="S710" s="17" t="str">
        <f>IF(R710="","",VLOOKUP(R710,CUSTOMS!$E$3:$N$1811,2,FALSE))</f>
        <v>9503008900</v>
      </c>
      <c r="T710" s="17" t="str">
        <f>IF(R710="","",VLOOKUP(R710,CUSTOMS!$E$3:$N$1811,3,FALSE))</f>
        <v>鋅合金玩具車模</v>
      </c>
      <c r="U710" s="18">
        <f t="shared" si="125"/>
        <v>1.63636363636363</v>
      </c>
      <c r="V710" s="18" t="str">
        <f>IF(R710="","",VLOOKUP(R710,CUSTOMS!$E$3:$N$1811,5,FALSE))</f>
        <v>千克</v>
      </c>
      <c r="W710" s="32">
        <f>IF(R710="","",VLOOKUP(R710,CUSTOMS!$E$3:$N$1811,6,FALSE))</f>
        <v>5.5</v>
      </c>
      <c r="X710" s="32">
        <f t="shared" si="126"/>
        <v>8.99999999999998</v>
      </c>
      <c r="Y710" s="18" t="str">
        <f>IF(R710="","",VLOOKUP(R710,CUSTOMS!$E$3:$N$1811,8,FALSE))</f>
        <v>美元</v>
      </c>
      <c r="Z710" s="18" t="str">
        <f>IF(R710="","",VLOOKUP(R710,CUSTOMS!$E$3:$N$1811,9,FALSE))</f>
        <v>中国</v>
      </c>
      <c r="AA710" s="18" t="str">
        <f>IF(R710="","",VLOOKUP(R710,CUSTOMS!$E$3:$N$1811,10,FALSE))</f>
        <v>美国</v>
      </c>
      <c r="AB710" s="32">
        <f>IF(R710="","",VLOOKUP(G710,WMS!$E$3:$T$1741,15,FALSE))</f>
        <v>0.136363636363636</v>
      </c>
      <c r="AC710" s="32">
        <f t="shared" si="127"/>
        <v>1.63636363636363</v>
      </c>
      <c r="AD710" s="32" t="str">
        <f>IF(S710="","",VLOOKUP(S710,海关监管条件!$A$1:$B$3000,2,FALSE))</f>
        <v>A </v>
      </c>
    </row>
    <row r="711" spans="1:30">
      <c r="A711" s="2">
        <v>43750</v>
      </c>
      <c r="B711" s="2">
        <v>43756</v>
      </c>
      <c r="C711" s="2" t="s">
        <v>5118</v>
      </c>
      <c r="D711" s="19" t="s">
        <v>1276</v>
      </c>
      <c r="E711" s="19" t="s">
        <v>4003</v>
      </c>
      <c r="F711" s="19">
        <v>42755296</v>
      </c>
      <c r="G711" s="17" t="str">
        <f t="shared" si="121"/>
        <v>KG-ARI-1906-00171-03652/42755296</v>
      </c>
      <c r="H711" s="18">
        <f>IF(G711="","",VLOOKUP(G711,WMS!$E$3:$Q$1741,7,FALSE))</f>
        <v>6</v>
      </c>
      <c r="I711" s="18">
        <f>IF(G711="","",VLOOKUP(G711,WMS!$E$3:$Q$1741,8,FALSE))</f>
        <v>3.1</v>
      </c>
      <c r="J711" s="18">
        <f>IF(G711="","",VLOOKUP(G711,WMS!$E$3:$Q$1741,13,FALSE))</f>
        <v>0.014</v>
      </c>
      <c r="K711" s="25" t="b">
        <f t="shared" si="122"/>
        <v>1</v>
      </c>
      <c r="L711" s="7">
        <v>1</v>
      </c>
      <c r="M711" s="26">
        <f>IF(G711="","",VLOOKUP(G711,WMS!$E$3:$U$1741,7,0)*L711)</f>
        <v>6</v>
      </c>
      <c r="N711" s="27" t="str">
        <f>IF(G711="","",VLOOKUP(G711,WMS!$E$3:$U$1741,17,0))</f>
        <v>A29-104</v>
      </c>
      <c r="O711" s="28">
        <f t="shared" si="123"/>
        <v>3.1</v>
      </c>
      <c r="P711" s="28">
        <f t="shared" si="124"/>
        <v>0.014</v>
      </c>
      <c r="Q711" s="25" t="str">
        <f>IF(G711="","",VLOOKUP(G711,WMS!$E$3:$G$1741,2,FALSE))</f>
        <v>KAS19070202</v>
      </c>
      <c r="R711" s="25" t="str">
        <f>IF(G711="","",VLOOKUP(G711,WMS!$E$3:$G$1741,3,FALSE))</f>
        <v>KAS1907020207</v>
      </c>
      <c r="S711" s="17" t="str">
        <f>IF(R711="","",VLOOKUP(R711,CUSTOMS!$E$3:$N$1811,2,FALSE))</f>
        <v>7324900000</v>
      </c>
      <c r="T711" s="17" t="str">
        <f>IF(R711="","",VLOOKUP(R711,CUSTOMS!$E$3:$N$1811,3,FALSE))</f>
        <v>铁制纸巾架</v>
      </c>
      <c r="U711" s="18">
        <f t="shared" si="125"/>
        <v>6</v>
      </c>
      <c r="V711" s="18" t="str">
        <f>IF(R711="","",VLOOKUP(R711,CUSTOMS!$E$3:$N$1811,5,FALSE))</f>
        <v>只</v>
      </c>
      <c r="W711" s="32">
        <f>IF(R711="","",VLOOKUP(R711,CUSTOMS!$E$3:$N$1811,6,FALSE))</f>
        <v>1.23</v>
      </c>
      <c r="X711" s="32">
        <f t="shared" si="126"/>
        <v>7.38</v>
      </c>
      <c r="Y711" s="18" t="str">
        <f>IF(R711="","",VLOOKUP(R711,CUSTOMS!$E$3:$N$1811,8,FALSE))</f>
        <v>美元</v>
      </c>
      <c r="Z711" s="18" t="str">
        <f>IF(R711="","",VLOOKUP(R711,CUSTOMS!$E$3:$N$1811,9,FALSE))</f>
        <v>中国</v>
      </c>
      <c r="AA711" s="18" t="str">
        <f>IF(R711="","",VLOOKUP(R711,CUSTOMS!$E$3:$N$1811,10,FALSE))</f>
        <v>美国</v>
      </c>
      <c r="AB711" s="32">
        <f>IF(R711="","",VLOOKUP(G711,WMS!$E$3:$T$1741,15,FALSE))</f>
        <v>0.46</v>
      </c>
      <c r="AC711" s="32">
        <f t="shared" si="127"/>
        <v>2.76</v>
      </c>
      <c r="AD711" s="32" t="str">
        <f>IF(S711="","",VLOOKUP(S711,海关监管条件!$A$1:$B$3000,2,FALSE))</f>
        <v>无 </v>
      </c>
    </row>
    <row r="712" spans="1:30">
      <c r="A712" s="2">
        <v>43750</v>
      </c>
      <c r="B712" s="2">
        <v>43756</v>
      </c>
      <c r="C712" s="2" t="s">
        <v>5118</v>
      </c>
      <c r="D712" s="3" t="s">
        <v>2354</v>
      </c>
      <c r="E712" s="3" t="s">
        <v>4559</v>
      </c>
      <c r="F712" s="3" t="s">
        <v>4563</v>
      </c>
      <c r="G712" s="17" t="str">
        <f t="shared" si="121"/>
        <v>KG-ARI-1906-00171-03862/42756620</v>
      </c>
      <c r="H712" s="18">
        <f>IF(G712="","",VLOOKUP(G712,WMS!$E$3:$Q$1741,7,FALSE))</f>
        <v>12</v>
      </c>
      <c r="I712" s="18">
        <f>IF(G712="","",VLOOKUP(G712,WMS!$E$3:$Q$1741,8,FALSE))</f>
        <v>2.5</v>
      </c>
      <c r="J712" s="18">
        <f>IF(G712="","",VLOOKUP(G712,WMS!$E$3:$Q$1741,13,FALSE))</f>
        <v>0.006</v>
      </c>
      <c r="K712" s="25" t="b">
        <f t="shared" si="122"/>
        <v>1</v>
      </c>
      <c r="L712" s="7">
        <v>14</v>
      </c>
      <c r="M712" s="26">
        <f>IF(G712="","",VLOOKUP(G712,WMS!$E$3:$U$1741,7,0)*L712)</f>
        <v>168</v>
      </c>
      <c r="N712" s="27" t="str">
        <f>IF(G712="","",VLOOKUP(G712,WMS!$E$3:$U$1741,17,0))</f>
        <v>A21-102</v>
      </c>
      <c r="O712" s="28">
        <f t="shared" si="123"/>
        <v>35</v>
      </c>
      <c r="P712" s="28">
        <f t="shared" si="124"/>
        <v>0.084</v>
      </c>
      <c r="Q712" s="25" t="str">
        <f>IF(G712="","",VLOOKUP(G712,WMS!$E$3:$G$1741,2,FALSE))</f>
        <v>KAS19092902</v>
      </c>
      <c r="R712" s="25" t="str">
        <f>IF(G712="","",VLOOKUP(G712,WMS!$E$3:$G$1741,3,FALSE))</f>
        <v>KAS1909290202</v>
      </c>
      <c r="S712" s="17" t="str">
        <f>IF(R712="","",VLOOKUP(R712,CUSTOMS!$E$3:$N$1811,2,FALSE))</f>
        <v>6911101900</v>
      </c>
      <c r="T712" s="17" t="str">
        <f>IF(R712="","",VLOOKUP(R712,CUSTOMS!$E$3:$N$1811,3,FALSE))</f>
        <v>碟|瓷餐具</v>
      </c>
      <c r="U712" s="18">
        <f t="shared" si="125"/>
        <v>168</v>
      </c>
      <c r="V712" s="18" t="str">
        <f>IF(R712="","",VLOOKUP(R712,CUSTOMS!$E$3:$N$1811,5,FALSE))</f>
        <v>只</v>
      </c>
      <c r="W712" s="32">
        <f>IF(R712="","",VLOOKUP(R712,CUSTOMS!$E$3:$N$1811,6,FALSE))</f>
        <v>0.92</v>
      </c>
      <c r="X712" s="32">
        <f t="shared" si="126"/>
        <v>154.56</v>
      </c>
      <c r="Y712" s="18" t="str">
        <f>IF(R712="","",VLOOKUP(R712,CUSTOMS!$E$3:$N$1811,8,FALSE))</f>
        <v>美元</v>
      </c>
      <c r="Z712" s="18" t="str">
        <f>IF(R712="","",VLOOKUP(R712,CUSTOMS!$E$3:$N$1811,9,FALSE))</f>
        <v>中国</v>
      </c>
      <c r="AA712" s="18" t="str">
        <f>IF(R712="","",VLOOKUP(R712,CUSTOMS!$E$3:$N$1811,10,FALSE))</f>
        <v>美国</v>
      </c>
      <c r="AB712" s="32">
        <f>IF(R712="","",VLOOKUP(G712,WMS!$E$3:$T$1741,15,FALSE))</f>
        <v>0.125</v>
      </c>
      <c r="AC712" s="32">
        <f t="shared" si="127"/>
        <v>21</v>
      </c>
      <c r="AD712" s="32" t="str">
        <f>IF(S712="","",VLOOKUP(S712,海关监管条件!$A$1:$B$3000,2,FALSE))</f>
        <v>A</v>
      </c>
    </row>
    <row r="713" spans="1:30">
      <c r="A713" s="2">
        <v>43750</v>
      </c>
      <c r="B713" s="2">
        <v>43756</v>
      </c>
      <c r="C713" s="2" t="s">
        <v>5118</v>
      </c>
      <c r="D713" s="3" t="s">
        <v>2354</v>
      </c>
      <c r="E713" s="3" t="s">
        <v>4559</v>
      </c>
      <c r="F713" s="3" t="s">
        <v>4561</v>
      </c>
      <c r="G713" s="17" t="str">
        <f t="shared" si="121"/>
        <v>KG-ARI-1906-00171-03862/42756644</v>
      </c>
      <c r="H713" s="18">
        <f>IF(G713="","",VLOOKUP(G713,WMS!$E$3:$Q$1741,7,FALSE))</f>
        <v>12</v>
      </c>
      <c r="I713" s="18">
        <f>IF(G713="","",VLOOKUP(G713,WMS!$E$3:$Q$1741,8,FALSE))</f>
        <v>2.8</v>
      </c>
      <c r="J713" s="18">
        <f>IF(G713="","",VLOOKUP(G713,WMS!$E$3:$Q$1741,13,FALSE))</f>
        <v>0.008</v>
      </c>
      <c r="K713" s="25" t="b">
        <f t="shared" si="122"/>
        <v>1</v>
      </c>
      <c r="L713" s="7">
        <v>11</v>
      </c>
      <c r="M713" s="26">
        <f>IF(G713="","",VLOOKUP(G713,WMS!$E$3:$U$1741,7,0)*L713)</f>
        <v>132</v>
      </c>
      <c r="N713" s="27" t="str">
        <f>IF(G713="","",VLOOKUP(G713,WMS!$E$3:$U$1741,17,0))</f>
        <v>A21-102</v>
      </c>
      <c r="O713" s="28">
        <f t="shared" si="123"/>
        <v>30.8</v>
      </c>
      <c r="P713" s="28">
        <f t="shared" si="124"/>
        <v>0.088</v>
      </c>
      <c r="Q713" s="25" t="str">
        <f>IF(G713="","",VLOOKUP(G713,WMS!$E$3:$G$1741,2,FALSE))</f>
        <v>KAS19092902</v>
      </c>
      <c r="R713" s="25" t="str">
        <f>IF(G713="","",VLOOKUP(G713,WMS!$E$3:$G$1741,3,FALSE))</f>
        <v>KAS1909290202</v>
      </c>
      <c r="S713" s="17" t="str">
        <f>IF(R713="","",VLOOKUP(R713,CUSTOMS!$E$3:$N$1811,2,FALSE))</f>
        <v>6911101900</v>
      </c>
      <c r="T713" s="17" t="str">
        <f>IF(R713="","",VLOOKUP(R713,CUSTOMS!$E$3:$N$1811,3,FALSE))</f>
        <v>碟|瓷餐具</v>
      </c>
      <c r="U713" s="18">
        <f t="shared" si="125"/>
        <v>132</v>
      </c>
      <c r="V713" s="18" t="str">
        <f>IF(R713="","",VLOOKUP(R713,CUSTOMS!$E$3:$N$1811,5,FALSE))</f>
        <v>只</v>
      </c>
      <c r="W713" s="32">
        <f>IF(R713="","",VLOOKUP(R713,CUSTOMS!$E$3:$N$1811,6,FALSE))</f>
        <v>0.92</v>
      </c>
      <c r="X713" s="32">
        <f t="shared" si="126"/>
        <v>121.44</v>
      </c>
      <c r="Y713" s="18" t="str">
        <f>IF(R713="","",VLOOKUP(R713,CUSTOMS!$E$3:$N$1811,8,FALSE))</f>
        <v>美元</v>
      </c>
      <c r="Z713" s="18" t="str">
        <f>IF(R713="","",VLOOKUP(R713,CUSTOMS!$E$3:$N$1811,9,FALSE))</f>
        <v>中国</v>
      </c>
      <c r="AA713" s="18" t="str">
        <f>IF(R713="","",VLOOKUP(R713,CUSTOMS!$E$3:$N$1811,10,FALSE))</f>
        <v>美国</v>
      </c>
      <c r="AB713" s="32">
        <f>IF(R713="","",VLOOKUP(G713,WMS!$E$3:$T$1741,15,FALSE))</f>
        <v>0.15</v>
      </c>
      <c r="AC713" s="32">
        <f t="shared" si="127"/>
        <v>19.8</v>
      </c>
      <c r="AD713" s="32" t="str">
        <f>IF(S713="","",VLOOKUP(S713,海关监管条件!$A$1:$B$3000,2,FALSE))</f>
        <v>A</v>
      </c>
    </row>
    <row r="714" spans="1:30">
      <c r="A714" s="2">
        <v>43750</v>
      </c>
      <c r="B714" s="2">
        <v>43756</v>
      </c>
      <c r="C714" s="2" t="s">
        <v>5118</v>
      </c>
      <c r="D714" s="3" t="s">
        <v>2354</v>
      </c>
      <c r="E714" s="3" t="s">
        <v>4559</v>
      </c>
      <c r="F714" s="3" t="s">
        <v>4562</v>
      </c>
      <c r="G714" s="17" t="str">
        <f t="shared" ref="G714:G727" si="128">IF(F714="","",E714&amp;"/"&amp;F714)</f>
        <v>KG-ARI-1906-00171-03862/42757948</v>
      </c>
      <c r="H714" s="18">
        <f>IF(G714="","",VLOOKUP(G714,WMS!$E$3:$Q$1741,7,FALSE))</f>
        <v>12</v>
      </c>
      <c r="I714" s="18">
        <f>IF(G714="","",VLOOKUP(G714,WMS!$E$3:$Q$1741,8,FALSE))</f>
        <v>10</v>
      </c>
      <c r="J714" s="18">
        <f>IF(G714="","",VLOOKUP(G714,WMS!$E$3:$Q$1741,13,FALSE))</f>
        <v>0.024</v>
      </c>
      <c r="K714" s="25" t="b">
        <f t="shared" ref="K714:K727" si="129">IF(M714="","",EXACT(H714,M714/L714))</f>
        <v>1</v>
      </c>
      <c r="L714" s="7">
        <v>3</v>
      </c>
      <c r="M714" s="26">
        <f>IF(G714="","",VLOOKUP(G714,WMS!$E$3:$U$1741,7,0)*L714)</f>
        <v>36</v>
      </c>
      <c r="N714" s="27" t="str">
        <f>IF(G714="","",VLOOKUP(G714,WMS!$E$3:$U$1741,17,0))</f>
        <v>A21-102</v>
      </c>
      <c r="O714" s="28">
        <f t="shared" si="123"/>
        <v>30</v>
      </c>
      <c r="P714" s="28">
        <f t="shared" si="124"/>
        <v>0.072</v>
      </c>
      <c r="Q714" s="25" t="str">
        <f>IF(G714="","",VLOOKUP(G714,WMS!$E$3:$G$1741,2,FALSE))</f>
        <v>KAS19092902</v>
      </c>
      <c r="R714" s="25" t="str">
        <f>IF(G714="","",VLOOKUP(G714,WMS!$E$3:$G$1741,3,FALSE))</f>
        <v>KAS1909290201</v>
      </c>
      <c r="S714" s="17" t="str">
        <f>IF(R714="","",VLOOKUP(R714,CUSTOMS!$E$3:$N$1811,2,FALSE))</f>
        <v>6911101900</v>
      </c>
      <c r="T714" s="17" t="str">
        <f>IF(R714="","",VLOOKUP(R714,CUSTOMS!$E$3:$N$1811,3,FALSE))</f>
        <v>盅|瓷餐具</v>
      </c>
      <c r="U714" s="18">
        <f t="shared" si="125"/>
        <v>36</v>
      </c>
      <c r="V714" s="18" t="str">
        <f>IF(R714="","",VLOOKUP(R714,CUSTOMS!$E$3:$N$1811,5,FALSE))</f>
        <v>套</v>
      </c>
      <c r="W714" s="32">
        <f>IF(R714="","",VLOOKUP(R714,CUSTOMS!$E$3:$N$1811,6,FALSE))</f>
        <v>1.51380952380952</v>
      </c>
      <c r="X714" s="32">
        <f t="shared" si="126"/>
        <v>54.4971428571427</v>
      </c>
      <c r="Y714" s="18" t="str">
        <f>IF(R714="","",VLOOKUP(R714,CUSTOMS!$E$3:$N$1811,8,FALSE))</f>
        <v>美元</v>
      </c>
      <c r="Z714" s="18" t="str">
        <f>IF(R714="","",VLOOKUP(R714,CUSTOMS!$E$3:$N$1811,9,FALSE))</f>
        <v>中国</v>
      </c>
      <c r="AA714" s="18" t="str">
        <f>IF(R714="","",VLOOKUP(R714,CUSTOMS!$E$3:$N$1811,10,FALSE))</f>
        <v>美国</v>
      </c>
      <c r="AB714" s="32">
        <f>IF(R714="","",VLOOKUP(G714,WMS!$E$3:$T$1741,15,FALSE))</f>
        <v>0.75</v>
      </c>
      <c r="AC714" s="32">
        <f t="shared" si="127"/>
        <v>27</v>
      </c>
      <c r="AD714" s="32" t="str">
        <f>IF(S714="","",VLOOKUP(S714,海关监管条件!$A$1:$B$3000,2,FALSE))</f>
        <v>A</v>
      </c>
    </row>
    <row r="715" spans="1:30">
      <c r="A715" s="2">
        <v>43750</v>
      </c>
      <c r="B715" s="2">
        <v>43756</v>
      </c>
      <c r="C715" s="2" t="s">
        <v>5118</v>
      </c>
      <c r="D715" s="3" t="s">
        <v>2354</v>
      </c>
      <c r="E715" s="3" t="s">
        <v>4559</v>
      </c>
      <c r="F715" s="3" t="s">
        <v>4560</v>
      </c>
      <c r="G715" s="17" t="str">
        <f t="shared" si="128"/>
        <v>KG-ARI-1906-00171-03862/42757955</v>
      </c>
      <c r="H715" s="18">
        <f>IF(G715="","",VLOOKUP(G715,WMS!$E$3:$Q$1741,7,FALSE))</f>
        <v>6</v>
      </c>
      <c r="I715" s="18">
        <f>IF(G715="","",VLOOKUP(G715,WMS!$E$3:$Q$1741,8,FALSE))</f>
        <v>6.5</v>
      </c>
      <c r="J715" s="18">
        <f>IF(G715="","",VLOOKUP(G715,WMS!$E$3:$Q$1741,13,FALSE))</f>
        <v>0.022</v>
      </c>
      <c r="K715" s="25" t="b">
        <f t="shared" si="129"/>
        <v>1</v>
      </c>
      <c r="L715" s="7">
        <v>5</v>
      </c>
      <c r="M715" s="26">
        <f>IF(G715="","",VLOOKUP(G715,WMS!$E$3:$U$1741,7,0)*L715)</f>
        <v>30</v>
      </c>
      <c r="N715" s="27" t="str">
        <f>IF(G715="","",VLOOKUP(G715,WMS!$E$3:$U$1741,17,0))</f>
        <v>A21-102</v>
      </c>
      <c r="O715" s="28">
        <f t="shared" si="123"/>
        <v>32.5</v>
      </c>
      <c r="P715" s="28">
        <f t="shared" si="124"/>
        <v>0.11</v>
      </c>
      <c r="Q715" s="25" t="str">
        <f>IF(G715="","",VLOOKUP(G715,WMS!$E$3:$G$1741,2,FALSE))</f>
        <v>KAS19092902</v>
      </c>
      <c r="R715" s="25" t="str">
        <f>IF(G715="","",VLOOKUP(G715,WMS!$E$3:$G$1741,3,FALSE))</f>
        <v>KAS1909290205</v>
      </c>
      <c r="S715" s="17" t="str">
        <f>IF(R715="","",VLOOKUP(R715,CUSTOMS!$E$3:$N$1811,2,FALSE))</f>
        <v>6911101900</v>
      </c>
      <c r="T715" s="17" t="str">
        <f>IF(R715="","",VLOOKUP(R715,CUSTOMS!$E$3:$N$1811,3,FALSE))</f>
        <v>壶|瓷餐具</v>
      </c>
      <c r="U715" s="18">
        <f t="shared" si="125"/>
        <v>30</v>
      </c>
      <c r="V715" s="18" t="str">
        <f>IF(R715="","",VLOOKUP(R715,CUSTOMS!$E$3:$N$1811,5,FALSE))</f>
        <v>只</v>
      </c>
      <c r="W715" s="32">
        <f>IF(R715="","",VLOOKUP(R715,CUSTOMS!$E$3:$N$1811,6,FALSE))</f>
        <v>2.31</v>
      </c>
      <c r="X715" s="32">
        <f t="shared" si="126"/>
        <v>69.3</v>
      </c>
      <c r="Y715" s="18" t="str">
        <f>IF(R715="","",VLOOKUP(R715,CUSTOMS!$E$3:$N$1811,8,FALSE))</f>
        <v>美元</v>
      </c>
      <c r="Z715" s="18" t="str">
        <f>IF(R715="","",VLOOKUP(R715,CUSTOMS!$E$3:$N$1811,9,FALSE))</f>
        <v>中国</v>
      </c>
      <c r="AA715" s="18" t="str">
        <f>IF(R715="","",VLOOKUP(R715,CUSTOMS!$E$3:$N$1811,10,FALSE))</f>
        <v>美国</v>
      </c>
      <c r="AB715" s="32">
        <f>IF(R715="","",VLOOKUP(G715,WMS!$E$3:$T$1741,15,FALSE))</f>
        <v>0.916666666666667</v>
      </c>
      <c r="AC715" s="32">
        <f t="shared" si="127"/>
        <v>27.5</v>
      </c>
      <c r="AD715" s="32" t="str">
        <f>IF(S715="","",VLOOKUP(S715,海关监管条件!$A$1:$B$3000,2,FALSE))</f>
        <v>A</v>
      </c>
    </row>
    <row r="716" spans="1:30">
      <c r="A716" s="2">
        <v>43750</v>
      </c>
      <c r="B716" s="2">
        <v>43756</v>
      </c>
      <c r="C716" s="2" t="s">
        <v>5118</v>
      </c>
      <c r="D716" s="19" t="s">
        <v>1550</v>
      </c>
      <c r="E716" s="19" t="s">
        <v>4110</v>
      </c>
      <c r="F716" s="19">
        <v>42762874</v>
      </c>
      <c r="G716" s="17" t="str">
        <f t="shared" si="128"/>
        <v>KG-ARI-1908-00195-04225/42762874</v>
      </c>
      <c r="H716" s="18">
        <f>IF(G716="","",VLOOKUP(G716,WMS!$E$3:$Q$1741,7,FALSE))</f>
        <v>4</v>
      </c>
      <c r="I716" s="18">
        <f>IF(G716="","",VLOOKUP(G716,WMS!$E$3:$Q$1741,8,FALSE))</f>
        <v>9.45</v>
      </c>
      <c r="J716" s="18">
        <f>IF(G716="","",VLOOKUP(G716,WMS!$E$3:$Q$1741,13,FALSE))</f>
        <v>0.04</v>
      </c>
      <c r="K716" s="25" t="b">
        <f t="shared" si="129"/>
        <v>1</v>
      </c>
      <c r="L716" s="7">
        <v>4</v>
      </c>
      <c r="M716" s="26">
        <f>IF(G716="","",VLOOKUP(G716,WMS!$E$3:$U$1741,7,0)*L716)</f>
        <v>16</v>
      </c>
      <c r="N716" s="27" t="str">
        <f>IF(G716="","",VLOOKUP(G716,WMS!$E$3:$U$1741,17,0))</f>
        <v>A26-103-104-204</v>
      </c>
      <c r="O716" s="28">
        <f t="shared" si="123"/>
        <v>37.8</v>
      </c>
      <c r="P716" s="28">
        <f t="shared" si="124"/>
        <v>0.16</v>
      </c>
      <c r="Q716" s="25" t="str">
        <f>IF(G716="","",VLOOKUP(G716,WMS!$E$3:$G$1741,2,FALSE))</f>
        <v>KAS19090306</v>
      </c>
      <c r="R716" s="25" t="str">
        <f>IF(G716="","",VLOOKUP(G716,WMS!$E$3:$G$1741,3,FALSE))</f>
        <v>KAS1909030605</v>
      </c>
      <c r="S716" s="17" t="str">
        <f>IF(R716="","",VLOOKUP(R716,CUSTOMS!$E$3:$N$1811,2,FALSE))</f>
        <v>6913100000</v>
      </c>
      <c r="T716" s="17" t="str">
        <f>IF(R716="","",VLOOKUP(R716,CUSTOMS!$E$3:$N$1811,3,FALSE))</f>
        <v>陈设瓷:花盆</v>
      </c>
      <c r="U716" s="18">
        <f t="shared" si="125"/>
        <v>16</v>
      </c>
      <c r="V716" s="18" t="str">
        <f>IF(R716="","",VLOOKUP(R716,CUSTOMS!$E$3:$N$1811,5,FALSE))</f>
        <v>只</v>
      </c>
      <c r="W716" s="32">
        <f>IF(R716="","",VLOOKUP(R716,CUSTOMS!$E$3:$N$1811,6,FALSE))</f>
        <v>1</v>
      </c>
      <c r="X716" s="32">
        <f t="shared" si="126"/>
        <v>16</v>
      </c>
      <c r="Y716" s="18" t="str">
        <f>IF(R716="","",VLOOKUP(R716,CUSTOMS!$E$3:$N$1811,8,FALSE))</f>
        <v>美元</v>
      </c>
      <c r="Z716" s="18" t="str">
        <f>IF(R716="","",VLOOKUP(R716,CUSTOMS!$E$3:$N$1811,9,FALSE))</f>
        <v>中国</v>
      </c>
      <c r="AA716" s="18" t="str">
        <f>IF(R716="","",VLOOKUP(R716,CUSTOMS!$E$3:$N$1811,10,FALSE))</f>
        <v>美国</v>
      </c>
      <c r="AB716" s="32">
        <f>IF(R716="","",VLOOKUP(G716,WMS!$E$3:$T$1741,15,FALSE))</f>
        <v>1.9</v>
      </c>
      <c r="AC716" s="32">
        <f t="shared" si="127"/>
        <v>30.4</v>
      </c>
      <c r="AD716" s="32" t="str">
        <f>IF(S716="","",VLOOKUP(S716,海关监管条件!$A$1:$B$3000,2,FALSE))</f>
        <v>无</v>
      </c>
    </row>
    <row r="717" spans="1:30">
      <c r="A717" s="2">
        <v>43750</v>
      </c>
      <c r="B717" s="2">
        <v>43756</v>
      </c>
      <c r="C717" s="2" t="s">
        <v>5118</v>
      </c>
      <c r="D717" s="19" t="s">
        <v>1510</v>
      </c>
      <c r="E717" s="19" t="s">
        <v>4091</v>
      </c>
      <c r="F717" s="19">
        <v>42768845</v>
      </c>
      <c r="G717" s="17" t="str">
        <f t="shared" si="128"/>
        <v>KG-ARI-1908-00195-04226/42768845</v>
      </c>
      <c r="H717" s="18">
        <f>IF(G717="","",VLOOKUP(G717,WMS!$E$3:$Q$1741,7,FALSE))</f>
        <v>6</v>
      </c>
      <c r="I717" s="18">
        <f>IF(G717="","",VLOOKUP(G717,WMS!$E$3:$Q$1741,8,FALSE))</f>
        <v>15.2</v>
      </c>
      <c r="J717" s="18">
        <f>IF(G717="","",VLOOKUP(G717,WMS!$E$3:$Q$1741,13,FALSE))</f>
        <v>0.035</v>
      </c>
      <c r="K717" s="25" t="b">
        <f t="shared" si="129"/>
        <v>1</v>
      </c>
      <c r="L717" s="7">
        <v>1</v>
      </c>
      <c r="M717" s="26">
        <f>IF(G717="","",VLOOKUP(G717,WMS!$E$3:$U$1741,7,0)*L717)</f>
        <v>6</v>
      </c>
      <c r="N717" s="27" t="str">
        <f>IF(G717="","",VLOOKUP(G717,WMS!$E$3:$U$1741,17,0))</f>
        <v>A18-104</v>
      </c>
      <c r="O717" s="28">
        <f t="shared" si="123"/>
        <v>15.2</v>
      </c>
      <c r="P717" s="28">
        <f t="shared" si="124"/>
        <v>0.035</v>
      </c>
      <c r="Q717" s="25" t="str">
        <f>IF(G717="","",VLOOKUP(G717,WMS!$E$3:$G$1741,2,FALSE))</f>
        <v>KAS19082805</v>
      </c>
      <c r="R717" s="25" t="str">
        <f>IF(G717="","",VLOOKUP(G717,WMS!$E$3:$G$1741,3,FALSE))</f>
        <v>KAS1908280503</v>
      </c>
      <c r="S717" s="17" t="str">
        <f>IF(R717="","",VLOOKUP(R717,CUSTOMS!$E$3:$N$1811,2,FALSE))</f>
        <v>9403200000</v>
      </c>
      <c r="T717" s="17" t="str">
        <f>IF(R717="","",VLOOKUP(R717,CUSTOMS!$E$3:$N$1811,3,FALSE))</f>
        <v>铁制毛巾架</v>
      </c>
      <c r="U717" s="18">
        <f t="shared" si="125"/>
        <v>6</v>
      </c>
      <c r="V717" s="18" t="str">
        <f>IF(R717="","",VLOOKUP(R717,CUSTOMS!$E$3:$N$1811,5,FALSE))</f>
        <v>只</v>
      </c>
      <c r="W717" s="32">
        <f>IF(R717="","",VLOOKUP(R717,CUSTOMS!$E$3:$N$1811,6,FALSE))</f>
        <v>7.09</v>
      </c>
      <c r="X717" s="32">
        <f t="shared" si="126"/>
        <v>42.54</v>
      </c>
      <c r="Y717" s="18" t="str">
        <f>IF(R717="","",VLOOKUP(R717,CUSTOMS!$E$3:$N$1811,8,FALSE))</f>
        <v>美元</v>
      </c>
      <c r="Z717" s="18" t="str">
        <f>IF(R717="","",VLOOKUP(R717,CUSTOMS!$E$3:$N$1811,9,FALSE))</f>
        <v>中国</v>
      </c>
      <c r="AA717" s="18" t="str">
        <f>IF(R717="","",VLOOKUP(R717,CUSTOMS!$E$3:$N$1811,10,FALSE))</f>
        <v>美国</v>
      </c>
      <c r="AB717" s="32">
        <f>IF(R717="","",VLOOKUP(G717,WMS!$E$3:$T$1741,15,FALSE))</f>
        <v>2.3</v>
      </c>
      <c r="AC717" s="32">
        <f t="shared" si="127"/>
        <v>13.8</v>
      </c>
      <c r="AD717" s="32" t="str">
        <f>IF(S717="","",VLOOKUP(S717,海关监管条件!$A$1:$B$3000,2,FALSE))</f>
        <v>无 </v>
      </c>
    </row>
    <row r="718" spans="1:30">
      <c r="A718" s="2">
        <v>43750</v>
      </c>
      <c r="B718" s="2">
        <v>43756</v>
      </c>
      <c r="C718" s="2" t="s">
        <v>5118</v>
      </c>
      <c r="D718" s="19" t="s">
        <v>2183</v>
      </c>
      <c r="E718" s="19" t="s">
        <v>4471</v>
      </c>
      <c r="F718" s="19">
        <v>42784463</v>
      </c>
      <c r="G718" s="17" t="str">
        <f t="shared" si="128"/>
        <v>KG-ARI-1908-00195-04260/42784463</v>
      </c>
      <c r="H718" s="18">
        <f>IF(G718="","",VLOOKUP(G718,WMS!$E$3:$Q$1741,7,FALSE))</f>
        <v>2</v>
      </c>
      <c r="I718" s="18">
        <f>IF(G718="","",VLOOKUP(G718,WMS!$E$3:$Q$1741,8,FALSE))</f>
        <v>3.6</v>
      </c>
      <c r="J718" s="18">
        <f>IF(G718="","",VLOOKUP(G718,WMS!$E$3:$Q$1741,13,FALSE))</f>
        <v>0.07</v>
      </c>
      <c r="K718" s="25" t="b">
        <f t="shared" si="129"/>
        <v>1</v>
      </c>
      <c r="L718" s="7">
        <v>20</v>
      </c>
      <c r="M718" s="26">
        <f>IF(G718="","",VLOOKUP(G718,WMS!$E$3:$U$1741,7,0)*L718)</f>
        <v>40</v>
      </c>
      <c r="N718" s="27" t="str">
        <f>IF(G718="","",VLOOKUP(G718,WMS!$E$3:$U$1741,17,0))</f>
        <v>A403</v>
      </c>
      <c r="O718" s="28">
        <f t="shared" si="123"/>
        <v>72</v>
      </c>
      <c r="P718" s="28">
        <f t="shared" si="124"/>
        <v>1.4</v>
      </c>
      <c r="Q718" s="25" t="str">
        <f>IF(G718="","",VLOOKUP(G718,WMS!$E$3:$G$1741,2,FALSE))</f>
        <v>KAS19092401</v>
      </c>
      <c r="R718" s="25" t="str">
        <f>IF(G718="","",VLOOKUP(G718,WMS!$E$3:$G$1741,3,FALSE))</f>
        <v>KAS1909240102</v>
      </c>
      <c r="S718" s="17" t="str">
        <f>IF(R718="","",VLOOKUP(R718,CUSTOMS!$E$3:$N$1811,2,FALSE))</f>
        <v>9503008390</v>
      </c>
      <c r="T718" s="17" t="str">
        <f>IF(R718="","",VLOOKUP(R718,CUSTOMS!$E$3:$N$1811,3,FALSE))</f>
        <v>塑胶玩具电动车A77</v>
      </c>
      <c r="U718" s="18">
        <f t="shared" si="125"/>
        <v>43.846153846154</v>
      </c>
      <c r="V718" s="18" t="str">
        <f>IF(R718="","",VLOOKUP(R718,CUSTOMS!$E$3:$N$1811,5,FALSE))</f>
        <v>千克</v>
      </c>
      <c r="W718" s="32">
        <f>IF(R718="","",VLOOKUP(R718,CUSTOMS!$E$3:$N$1811,6,FALSE))</f>
        <v>8</v>
      </c>
      <c r="X718" s="32">
        <f t="shared" si="126"/>
        <v>350.769230769232</v>
      </c>
      <c r="Y718" s="18" t="str">
        <f>IF(R718="","",VLOOKUP(R718,CUSTOMS!$E$3:$N$1811,8,FALSE))</f>
        <v>美元</v>
      </c>
      <c r="Z718" s="18" t="str">
        <f>IF(R718="","",VLOOKUP(R718,CUSTOMS!$E$3:$N$1811,9,FALSE))</f>
        <v>中国</v>
      </c>
      <c r="AA718" s="18" t="str">
        <f>IF(R718="","",VLOOKUP(R718,CUSTOMS!$E$3:$N$1811,10,FALSE))</f>
        <v>美国</v>
      </c>
      <c r="AB718" s="32">
        <f>IF(R718="","",VLOOKUP(G718,WMS!$E$3:$T$1741,15,FALSE))</f>
        <v>1.09615384615385</v>
      </c>
      <c r="AC718" s="32">
        <f t="shared" si="127"/>
        <v>43.846153846154</v>
      </c>
      <c r="AD718" s="32" t="str">
        <f>IF(S718="","",VLOOKUP(S718,海关监管条件!$A$1:$B$3000,2,FALSE))</f>
        <v>A </v>
      </c>
    </row>
    <row r="719" spans="1:30">
      <c r="A719" s="2">
        <v>43750</v>
      </c>
      <c r="B719" s="2">
        <v>43756</v>
      </c>
      <c r="C719" s="2" t="s">
        <v>5118</v>
      </c>
      <c r="D719" s="19" t="s">
        <v>1462</v>
      </c>
      <c r="E719" s="19" t="s">
        <v>4080</v>
      </c>
      <c r="F719" s="19" t="s">
        <v>4081</v>
      </c>
      <c r="G719" s="17" t="str">
        <f t="shared" si="128"/>
        <v>KG-ARI-1908-00195-04269/42762256</v>
      </c>
      <c r="H719" s="18">
        <f>IF(G719="","",VLOOKUP(G719,WMS!$E$3:$Q$1741,7,FALSE))</f>
        <v>6</v>
      </c>
      <c r="I719" s="18">
        <f>IF(G719="","",VLOOKUP(G719,WMS!$E$3:$Q$1741,8,FALSE))</f>
        <v>0.65</v>
      </c>
      <c r="J719" s="18">
        <f>IF(G719="","",VLOOKUP(G719,WMS!$E$3:$Q$1741,13,FALSE))</f>
        <v>0.006</v>
      </c>
      <c r="K719" s="25" t="b">
        <f t="shared" si="129"/>
        <v>1</v>
      </c>
      <c r="L719" s="7">
        <v>4</v>
      </c>
      <c r="M719" s="26">
        <f>IF(G719="","",VLOOKUP(G719,WMS!$E$3:$U$1741,7,0)*L719)</f>
        <v>24</v>
      </c>
      <c r="N719" s="27" t="str">
        <f>IF(G719="","",VLOOKUP(G719,WMS!$E$3:$U$1741,17,0))</f>
        <v>B75</v>
      </c>
      <c r="O719" s="28">
        <f t="shared" si="123"/>
        <v>2.6</v>
      </c>
      <c r="P719" s="28">
        <f t="shared" si="124"/>
        <v>0.024</v>
      </c>
      <c r="Q719" s="25" t="str">
        <f>IF(G719="","",VLOOKUP(G719,WMS!$E$3:$G$1741,2,FALSE))</f>
        <v>KAS19082001</v>
      </c>
      <c r="R719" s="25" t="str">
        <f>IF(G719="","",VLOOKUP(G719,WMS!$E$3:$G$1741,3,FALSE))</f>
        <v>KAS1908200102</v>
      </c>
      <c r="S719" s="17" t="str">
        <f>IF(R719="","",VLOOKUP(R719,CUSTOMS!$E$3:$N$1811,2,FALSE))</f>
        <v>9405409000</v>
      </c>
      <c r="T719" s="17" t="str">
        <f>IF(R719="","",VLOOKUP(R719,CUSTOMS!$E$3:$N$1811,3,FALSE))</f>
        <v>装饰灯</v>
      </c>
      <c r="U719" s="18">
        <f t="shared" si="125"/>
        <v>24</v>
      </c>
      <c r="V719" s="18" t="str">
        <f>IF(R719="","",VLOOKUP(R719,CUSTOMS!$E$3:$N$1811,5,FALSE))</f>
        <v>套</v>
      </c>
      <c r="W719" s="32">
        <f>IF(R719="","",VLOOKUP(R719,CUSTOMS!$E$3:$N$1811,6,FALSE))</f>
        <v>1.29</v>
      </c>
      <c r="X719" s="32">
        <f t="shared" si="126"/>
        <v>30.96</v>
      </c>
      <c r="Y719" s="18" t="str">
        <f>IF(R719="","",VLOOKUP(R719,CUSTOMS!$E$3:$N$1811,8,FALSE))</f>
        <v>美元</v>
      </c>
      <c r="Z719" s="18" t="str">
        <f>IF(R719="","",VLOOKUP(R719,CUSTOMS!$E$3:$N$1811,9,FALSE))</f>
        <v>中国</v>
      </c>
      <c r="AA719" s="18" t="str">
        <f>IF(R719="","",VLOOKUP(R719,CUSTOMS!$E$3:$N$1811,10,FALSE))</f>
        <v>美国</v>
      </c>
      <c r="AB719" s="32">
        <f>IF(R719="","",VLOOKUP(G719,WMS!$E$3:$T$1741,15,FALSE))</f>
        <v>0.0733333333333333</v>
      </c>
      <c r="AC719" s="32">
        <f t="shared" si="127"/>
        <v>1.76</v>
      </c>
      <c r="AD719" s="32" t="str">
        <f>IF(S719="","",VLOOKUP(S719,海关监管条件!$A$1:$B$3000,2,FALSE))</f>
        <v>无 </v>
      </c>
    </row>
    <row r="720" spans="1:30">
      <c r="A720" s="2">
        <v>43750</v>
      </c>
      <c r="B720" s="2">
        <v>43756</v>
      </c>
      <c r="C720" s="2" t="s">
        <v>5118</v>
      </c>
      <c r="D720" s="3" t="s">
        <v>2363</v>
      </c>
      <c r="E720" s="3" t="s">
        <v>4564</v>
      </c>
      <c r="F720" s="3" t="s">
        <v>4568</v>
      </c>
      <c r="G720" s="17" t="str">
        <f t="shared" si="128"/>
        <v>KG-ARI-1909-00203-04321/42754428</v>
      </c>
      <c r="H720" s="18">
        <f>IF(G720="","",VLOOKUP(G720,WMS!$E$3:$Q$1741,7,FALSE))</f>
        <v>12</v>
      </c>
      <c r="I720" s="18">
        <f>IF(G720="","",VLOOKUP(G720,WMS!$E$3:$Q$1741,8,FALSE))</f>
        <v>5</v>
      </c>
      <c r="J720" s="18">
        <f>IF(G720="","",VLOOKUP(G720,WMS!$E$3:$Q$1741,13,FALSE))</f>
        <v>0.013</v>
      </c>
      <c r="K720" s="25" t="b">
        <f t="shared" si="129"/>
        <v>1</v>
      </c>
      <c r="L720" s="7">
        <v>1</v>
      </c>
      <c r="M720" s="26">
        <f>IF(G720="","",VLOOKUP(G720,WMS!$E$3:$U$1741,7,0)*L720)</f>
        <v>12</v>
      </c>
      <c r="N720" s="27" t="str">
        <f>IF(G720="","",VLOOKUP(G720,WMS!$E$3:$U$1741,17,0))</f>
        <v>A07-303</v>
      </c>
      <c r="O720" s="28">
        <f t="shared" si="123"/>
        <v>5</v>
      </c>
      <c r="P720" s="28">
        <f t="shared" si="124"/>
        <v>0.013</v>
      </c>
      <c r="Q720" s="25" t="str">
        <f>IF(G720="","",VLOOKUP(G720,WMS!$E$3:$G$1741,2,FALSE))</f>
        <v>KAS19092903</v>
      </c>
      <c r="R720" s="25" t="str">
        <f>IF(G720="","",VLOOKUP(G720,WMS!$E$3:$G$1741,3,FALSE))</f>
        <v>KAS1909290301</v>
      </c>
      <c r="S720" s="17" t="str">
        <f>IF(R720="","",VLOOKUP(R720,CUSTOMS!$E$3:$N$1811,2,FALSE))</f>
        <v>6911101900</v>
      </c>
      <c r="T720" s="17" t="str">
        <f>IF(R720="","",VLOOKUP(R720,CUSTOMS!$E$3:$N$1811,3,FALSE))</f>
        <v>盅/瓷餐具</v>
      </c>
      <c r="U720" s="18">
        <f t="shared" si="125"/>
        <v>12</v>
      </c>
      <c r="V720" s="18" t="str">
        <f>IF(R720="","",VLOOKUP(R720,CUSTOMS!$E$3:$N$1811,5,FALSE))</f>
        <v>套</v>
      </c>
      <c r="W720" s="32">
        <f>IF(R720="","",VLOOKUP(R720,CUSTOMS!$E$3:$N$1811,6,FALSE))</f>
        <v>1.24243243243243</v>
      </c>
      <c r="X720" s="32">
        <f t="shared" si="126"/>
        <v>14.9091891891892</v>
      </c>
      <c r="Y720" s="18" t="str">
        <f>IF(R720="","",VLOOKUP(R720,CUSTOMS!$E$3:$N$1811,8,FALSE))</f>
        <v>美元</v>
      </c>
      <c r="Z720" s="18" t="str">
        <f>IF(R720="","",VLOOKUP(R720,CUSTOMS!$E$3:$N$1811,9,FALSE))</f>
        <v>中国</v>
      </c>
      <c r="AA720" s="18" t="str">
        <f>IF(R720="","",VLOOKUP(R720,CUSTOMS!$E$3:$N$1811,10,FALSE))</f>
        <v>美国</v>
      </c>
      <c r="AB720" s="32">
        <f>IF(R720="","",VLOOKUP(G720,WMS!$E$3:$T$1741,15,FALSE))</f>
        <v>0.333333333333333</v>
      </c>
      <c r="AC720" s="32">
        <f t="shared" si="127"/>
        <v>4</v>
      </c>
      <c r="AD720" s="32" t="str">
        <f>IF(S720="","",VLOOKUP(S720,海关监管条件!$A$1:$B$3000,2,FALSE))</f>
        <v>A</v>
      </c>
    </row>
    <row r="721" spans="1:30">
      <c r="A721" s="2">
        <v>43750</v>
      </c>
      <c r="B721" s="2">
        <v>43756</v>
      </c>
      <c r="C721" s="2" t="s">
        <v>5118</v>
      </c>
      <c r="D721" s="3" t="s">
        <v>2363</v>
      </c>
      <c r="E721" s="3" t="s">
        <v>4564</v>
      </c>
      <c r="F721" s="3" t="s">
        <v>4571</v>
      </c>
      <c r="G721" s="17" t="str">
        <f t="shared" si="128"/>
        <v>KG-ARI-1909-00203-04321/42756569</v>
      </c>
      <c r="H721" s="18">
        <f>IF(G721="","",VLOOKUP(G721,WMS!$E$3:$Q$1741,7,FALSE))</f>
        <v>6</v>
      </c>
      <c r="I721" s="18">
        <f>IF(G721="","",VLOOKUP(G721,WMS!$E$3:$Q$1741,8,FALSE))</f>
        <v>11.5</v>
      </c>
      <c r="J721" s="18">
        <f>IF(G721="","",VLOOKUP(G721,WMS!$E$3:$Q$1741,13,FALSE))</f>
        <v>0.022</v>
      </c>
      <c r="K721" s="25" t="b">
        <f t="shared" si="129"/>
        <v>1</v>
      </c>
      <c r="L721" s="7">
        <v>3</v>
      </c>
      <c r="M721" s="26">
        <f>IF(G721="","",VLOOKUP(G721,WMS!$E$3:$U$1741,7,0)*L721)</f>
        <v>18</v>
      </c>
      <c r="N721" s="27" t="str">
        <f>IF(G721="","",VLOOKUP(G721,WMS!$E$3:$U$1741,17,0))</f>
        <v>A21-101</v>
      </c>
      <c r="O721" s="28">
        <f t="shared" si="123"/>
        <v>34.5</v>
      </c>
      <c r="P721" s="28">
        <f t="shared" si="124"/>
        <v>0.066</v>
      </c>
      <c r="Q721" s="25" t="str">
        <f>IF(G721="","",VLOOKUP(G721,WMS!$E$3:$G$1741,2,FALSE))</f>
        <v>KAS19092903</v>
      </c>
      <c r="R721" s="25" t="str">
        <f>IF(G721="","",VLOOKUP(G721,WMS!$E$3:$G$1741,3,FALSE))</f>
        <v>KAS1909290304</v>
      </c>
      <c r="S721" s="17" t="str">
        <f>IF(R721="","",VLOOKUP(R721,CUSTOMS!$E$3:$N$1811,2,FALSE))</f>
        <v>6911101900</v>
      </c>
      <c r="T721" s="17" t="str">
        <f>IF(R721="","",VLOOKUP(R721,CUSTOMS!$E$3:$N$1811,3,FALSE))</f>
        <v>碗/瓷餐具</v>
      </c>
      <c r="U721" s="18">
        <f t="shared" si="125"/>
        <v>18</v>
      </c>
      <c r="V721" s="18" t="str">
        <f>IF(R721="","",VLOOKUP(R721,CUSTOMS!$E$3:$N$1811,5,FALSE))</f>
        <v>只</v>
      </c>
      <c r="W721" s="32">
        <f>IF(R721="","",VLOOKUP(R721,CUSTOMS!$E$3:$N$1811,6,FALSE))</f>
        <v>2.15</v>
      </c>
      <c r="X721" s="32">
        <f t="shared" si="126"/>
        <v>38.7</v>
      </c>
      <c r="Y721" s="18" t="str">
        <f>IF(R721="","",VLOOKUP(R721,CUSTOMS!$E$3:$N$1811,8,FALSE))</f>
        <v>美元</v>
      </c>
      <c r="Z721" s="18" t="str">
        <f>IF(R721="","",VLOOKUP(R721,CUSTOMS!$E$3:$N$1811,9,FALSE))</f>
        <v>中国</v>
      </c>
      <c r="AA721" s="18" t="str">
        <f>IF(R721="","",VLOOKUP(R721,CUSTOMS!$E$3:$N$1811,10,FALSE))</f>
        <v>美国</v>
      </c>
      <c r="AB721" s="32">
        <f>IF(R721="","",VLOOKUP(G721,WMS!$E$3:$T$1741,15,FALSE))</f>
        <v>1.75</v>
      </c>
      <c r="AC721" s="32">
        <f t="shared" si="127"/>
        <v>31.5</v>
      </c>
      <c r="AD721" s="32" t="str">
        <f>IF(S721="","",VLOOKUP(S721,海关监管条件!$A$1:$B$3000,2,FALSE))</f>
        <v>A</v>
      </c>
    </row>
    <row r="722" spans="1:30">
      <c r="A722" s="2">
        <v>43750</v>
      </c>
      <c r="B722" s="2">
        <v>43756</v>
      </c>
      <c r="C722" s="2" t="s">
        <v>5118</v>
      </c>
      <c r="D722" s="3" t="s">
        <v>2363</v>
      </c>
      <c r="E722" s="3" t="s">
        <v>4564</v>
      </c>
      <c r="F722" s="3" t="s">
        <v>4573</v>
      </c>
      <c r="G722" s="17" t="str">
        <f t="shared" si="128"/>
        <v>KG-ARI-1909-00203-04321/42756606</v>
      </c>
      <c r="H722" s="18">
        <f>IF(G722="","",VLOOKUP(G722,WMS!$E$3:$Q$1741,7,FALSE))</f>
        <v>6</v>
      </c>
      <c r="I722" s="18">
        <f>IF(G722="","",VLOOKUP(G722,WMS!$E$3:$Q$1741,8,FALSE))</f>
        <v>10</v>
      </c>
      <c r="J722" s="18">
        <f>IF(G722="","",VLOOKUP(G722,WMS!$E$3:$Q$1741,13,FALSE))</f>
        <v>0.017</v>
      </c>
      <c r="K722" s="25" t="b">
        <f t="shared" si="129"/>
        <v>1</v>
      </c>
      <c r="L722" s="7">
        <v>4</v>
      </c>
      <c r="M722" s="26">
        <f>IF(G722="","",VLOOKUP(G722,WMS!$E$3:$U$1741,7,0)*L722)</f>
        <v>24</v>
      </c>
      <c r="N722" s="27" t="str">
        <f>IF(G722="","",VLOOKUP(G722,WMS!$E$3:$U$1741,17,0))</f>
        <v>A403</v>
      </c>
      <c r="O722" s="28">
        <f t="shared" si="123"/>
        <v>40</v>
      </c>
      <c r="P722" s="28">
        <f t="shared" si="124"/>
        <v>0.068</v>
      </c>
      <c r="Q722" s="25" t="str">
        <f>IF(G722="","",VLOOKUP(G722,WMS!$E$3:$G$1741,2,FALSE))</f>
        <v>KAS19092903</v>
      </c>
      <c r="R722" s="25" t="str">
        <f>IF(G722="","",VLOOKUP(G722,WMS!$E$3:$G$1741,3,FALSE))</f>
        <v>KAS1909290303</v>
      </c>
      <c r="S722" s="17" t="str">
        <f>IF(R722="","",VLOOKUP(R722,CUSTOMS!$E$3:$N$1811,2,FALSE))</f>
        <v>6911101900</v>
      </c>
      <c r="T722" s="17" t="str">
        <f>IF(R722="","",VLOOKUP(R722,CUSTOMS!$E$3:$N$1811,3,FALSE))</f>
        <v>盘/瓷餐具</v>
      </c>
      <c r="U722" s="18">
        <f t="shared" si="125"/>
        <v>24</v>
      </c>
      <c r="V722" s="18" t="str">
        <f>IF(R722="","",VLOOKUP(R722,CUSTOMS!$E$3:$N$1811,5,FALSE))</f>
        <v>只</v>
      </c>
      <c r="W722" s="32">
        <f>IF(R722="","",VLOOKUP(R722,CUSTOMS!$E$3:$N$1811,6,FALSE))</f>
        <v>2.44074968233799</v>
      </c>
      <c r="X722" s="32">
        <f t="shared" si="126"/>
        <v>58.5779923761118</v>
      </c>
      <c r="Y722" s="18" t="str">
        <f>IF(R722="","",VLOOKUP(R722,CUSTOMS!$E$3:$N$1811,8,FALSE))</f>
        <v>美元</v>
      </c>
      <c r="Z722" s="18" t="str">
        <f>IF(R722="","",VLOOKUP(R722,CUSTOMS!$E$3:$N$1811,9,FALSE))</f>
        <v>中国</v>
      </c>
      <c r="AA722" s="18" t="str">
        <f>IF(R722="","",VLOOKUP(R722,CUSTOMS!$E$3:$N$1811,10,FALSE))</f>
        <v>美国</v>
      </c>
      <c r="AB722" s="32">
        <f>IF(R722="","",VLOOKUP(G722,WMS!$E$3:$T$1741,15,FALSE))</f>
        <v>1.5</v>
      </c>
      <c r="AC722" s="32">
        <f t="shared" si="127"/>
        <v>36</v>
      </c>
      <c r="AD722" s="32" t="str">
        <f>IF(S722="","",VLOOKUP(S722,海关监管条件!$A$1:$B$3000,2,FALSE))</f>
        <v>A</v>
      </c>
    </row>
    <row r="723" spans="1:30">
      <c r="A723" s="2">
        <v>43750</v>
      </c>
      <c r="B723" s="2">
        <v>43756</v>
      </c>
      <c r="C723" s="2" t="s">
        <v>5118</v>
      </c>
      <c r="D723" s="3" t="s">
        <v>2363</v>
      </c>
      <c r="E723" s="3" t="s">
        <v>4564</v>
      </c>
      <c r="F723" s="3" t="s">
        <v>4575</v>
      </c>
      <c r="G723" s="17" t="str">
        <f t="shared" si="128"/>
        <v>KG-ARI-1909-00203-04321/42756651</v>
      </c>
      <c r="H723" s="18">
        <f>IF(G723="","",VLOOKUP(G723,WMS!$E$3:$Q$1741,7,FALSE))</f>
        <v>12</v>
      </c>
      <c r="I723" s="18">
        <f>IF(G723="","",VLOOKUP(G723,WMS!$E$3:$Q$1741,8,FALSE))</f>
        <v>2.3</v>
      </c>
      <c r="J723" s="18">
        <f>IF(G723="","",VLOOKUP(G723,WMS!$E$3:$Q$1741,13,FALSE))</f>
        <v>0.008</v>
      </c>
      <c r="K723" s="25" t="b">
        <f t="shared" si="129"/>
        <v>1</v>
      </c>
      <c r="L723" s="7">
        <v>2</v>
      </c>
      <c r="M723" s="26">
        <f>IF(G723="","",VLOOKUP(G723,WMS!$E$3:$U$1741,7,0)*L723)</f>
        <v>24</v>
      </c>
      <c r="N723" s="27" t="str">
        <f>IF(G723="","",VLOOKUP(G723,WMS!$E$3:$U$1741,17,0))</f>
        <v>A07-303</v>
      </c>
      <c r="O723" s="28">
        <f t="shared" si="123"/>
        <v>4.6</v>
      </c>
      <c r="P723" s="28">
        <f t="shared" si="124"/>
        <v>0.016</v>
      </c>
      <c r="Q723" s="25" t="str">
        <f>IF(G723="","",VLOOKUP(G723,WMS!$E$3:$G$1741,2,FALSE))</f>
        <v>KAS19092903</v>
      </c>
      <c r="R723" s="25" t="str">
        <f>IF(G723="","",VLOOKUP(G723,WMS!$E$3:$G$1741,3,FALSE))</f>
        <v>KAS1909290302</v>
      </c>
      <c r="S723" s="17" t="str">
        <f>IF(R723="","",VLOOKUP(R723,CUSTOMS!$E$3:$N$1811,2,FALSE))</f>
        <v>6911101900</v>
      </c>
      <c r="T723" s="17" t="str">
        <f>IF(R723="","",VLOOKUP(R723,CUSTOMS!$E$3:$N$1811,3,FALSE))</f>
        <v>碟/瓷餐具</v>
      </c>
      <c r="U723" s="18">
        <f t="shared" si="125"/>
        <v>24</v>
      </c>
      <c r="V723" s="18" t="str">
        <f>IF(R723="","",VLOOKUP(R723,CUSTOMS!$E$3:$N$1811,5,FALSE))</f>
        <v>只</v>
      </c>
      <c r="W723" s="32">
        <f>IF(R723="","",VLOOKUP(R723,CUSTOMS!$E$3:$N$1811,6,FALSE))</f>
        <v>0.69</v>
      </c>
      <c r="X723" s="32">
        <f t="shared" si="126"/>
        <v>16.56</v>
      </c>
      <c r="Y723" s="18" t="str">
        <f>IF(R723="","",VLOOKUP(R723,CUSTOMS!$E$3:$N$1811,8,FALSE))</f>
        <v>美元</v>
      </c>
      <c r="Z723" s="18" t="str">
        <f>IF(R723="","",VLOOKUP(R723,CUSTOMS!$E$3:$N$1811,9,FALSE))</f>
        <v>中国</v>
      </c>
      <c r="AA723" s="18" t="str">
        <f>IF(R723="","",VLOOKUP(R723,CUSTOMS!$E$3:$N$1811,10,FALSE))</f>
        <v>美国</v>
      </c>
      <c r="AB723" s="32">
        <f>IF(R723="","",VLOOKUP(G723,WMS!$E$3:$T$1741,15,FALSE))</f>
        <v>0.108333333333333</v>
      </c>
      <c r="AC723" s="32">
        <f t="shared" si="127"/>
        <v>2.59999999999999</v>
      </c>
      <c r="AD723" s="32" t="str">
        <f>IF(S723="","",VLOOKUP(S723,海关监管条件!$A$1:$B$3000,2,FALSE))</f>
        <v>A</v>
      </c>
    </row>
    <row r="724" spans="1:30">
      <c r="A724" s="2">
        <v>43750</v>
      </c>
      <c r="B724" s="2">
        <v>43756</v>
      </c>
      <c r="C724" s="2" t="s">
        <v>5118</v>
      </c>
      <c r="D724" s="3" t="s">
        <v>2363</v>
      </c>
      <c r="E724" s="3" t="s">
        <v>4564</v>
      </c>
      <c r="F724" s="3" t="s">
        <v>4572</v>
      </c>
      <c r="G724" s="17" t="str">
        <f t="shared" si="128"/>
        <v>KG-ARI-1909-00203-04321/42756668</v>
      </c>
      <c r="H724" s="18">
        <f>IF(G724="","",VLOOKUP(G724,WMS!$E$3:$Q$1741,7,FALSE))</f>
        <v>12</v>
      </c>
      <c r="I724" s="18">
        <f>IF(G724="","",VLOOKUP(G724,WMS!$E$3:$Q$1741,8,FALSE))</f>
        <v>2.5</v>
      </c>
      <c r="J724" s="18">
        <f>IF(G724="","",VLOOKUP(G724,WMS!$E$3:$Q$1741,13,FALSE))</f>
        <v>0.009</v>
      </c>
      <c r="K724" s="25" t="b">
        <f t="shared" si="129"/>
        <v>1</v>
      </c>
      <c r="L724" s="7">
        <v>2</v>
      </c>
      <c r="M724" s="26">
        <f>IF(G724="","",VLOOKUP(G724,WMS!$E$3:$U$1741,7,0)*L724)</f>
        <v>24</v>
      </c>
      <c r="N724" s="27" t="str">
        <f>IF(G724="","",VLOOKUP(G724,WMS!$E$3:$U$1741,17,0))</f>
        <v>A21-101</v>
      </c>
      <c r="O724" s="28">
        <f t="shared" si="123"/>
        <v>5</v>
      </c>
      <c r="P724" s="28">
        <f t="shared" si="124"/>
        <v>0.018</v>
      </c>
      <c r="Q724" s="25" t="str">
        <f>IF(G724="","",VLOOKUP(G724,WMS!$E$3:$G$1741,2,FALSE))</f>
        <v>KAS19092903</v>
      </c>
      <c r="R724" s="25" t="str">
        <f>IF(G724="","",VLOOKUP(G724,WMS!$E$3:$G$1741,3,FALSE))</f>
        <v>KAS1909290302</v>
      </c>
      <c r="S724" s="17" t="str">
        <f>IF(R724="","",VLOOKUP(R724,CUSTOMS!$E$3:$N$1811,2,FALSE))</f>
        <v>6911101900</v>
      </c>
      <c r="T724" s="17" t="str">
        <f>IF(R724="","",VLOOKUP(R724,CUSTOMS!$E$3:$N$1811,3,FALSE))</f>
        <v>碟/瓷餐具</v>
      </c>
      <c r="U724" s="18">
        <f t="shared" si="125"/>
        <v>24</v>
      </c>
      <c r="V724" s="18" t="str">
        <f>IF(R724="","",VLOOKUP(R724,CUSTOMS!$E$3:$N$1811,5,FALSE))</f>
        <v>只</v>
      </c>
      <c r="W724" s="32">
        <f>IF(R724="","",VLOOKUP(R724,CUSTOMS!$E$3:$N$1811,6,FALSE))</f>
        <v>0.69</v>
      </c>
      <c r="X724" s="32">
        <f t="shared" si="126"/>
        <v>16.56</v>
      </c>
      <c r="Y724" s="18" t="str">
        <f>IF(R724="","",VLOOKUP(R724,CUSTOMS!$E$3:$N$1811,8,FALSE))</f>
        <v>美元</v>
      </c>
      <c r="Z724" s="18" t="str">
        <f>IF(R724="","",VLOOKUP(R724,CUSTOMS!$E$3:$N$1811,9,FALSE))</f>
        <v>中国</v>
      </c>
      <c r="AA724" s="18" t="str">
        <f>IF(R724="","",VLOOKUP(R724,CUSTOMS!$E$3:$N$1811,10,FALSE))</f>
        <v>美国</v>
      </c>
      <c r="AB724" s="32">
        <f>IF(R724="","",VLOOKUP(G724,WMS!$E$3:$T$1741,15,FALSE))</f>
        <v>0.125</v>
      </c>
      <c r="AC724" s="32">
        <f t="shared" si="127"/>
        <v>3</v>
      </c>
      <c r="AD724" s="32" t="str">
        <f>IF(S724="","",VLOOKUP(S724,海关监管条件!$A$1:$B$3000,2,FALSE))</f>
        <v>A</v>
      </c>
    </row>
    <row r="725" spans="1:30">
      <c r="A725" s="2">
        <v>43750</v>
      </c>
      <c r="B725" s="2">
        <v>43756</v>
      </c>
      <c r="C725" s="2" t="s">
        <v>5118</v>
      </c>
      <c r="D725" s="3" t="s">
        <v>1698</v>
      </c>
      <c r="E725" s="3" t="s">
        <v>4208</v>
      </c>
      <c r="F725" s="3" t="s">
        <v>5119</v>
      </c>
      <c r="G725" s="17" t="str">
        <f t="shared" si="128"/>
        <v>KG-ARI-1909-00203-04422/42787518</v>
      </c>
      <c r="H725" s="18">
        <f>IF(G725="","",VLOOKUP(G725,WMS!$E$3:$Q$1741,7,FALSE))</f>
        <v>4</v>
      </c>
      <c r="I725" s="18">
        <f>IF(G725="","",VLOOKUP(G725,WMS!$E$3:$Q$1741,8,FALSE))</f>
        <v>6.45</v>
      </c>
      <c r="J725" s="18">
        <f>IF(G725="","",VLOOKUP(G725,WMS!$E$3:$Q$1741,13,FALSE))</f>
        <v>0.05</v>
      </c>
      <c r="K725" s="25" t="b">
        <f t="shared" si="129"/>
        <v>1</v>
      </c>
      <c r="L725" s="7">
        <v>9</v>
      </c>
      <c r="M725" s="26">
        <f>IF(G725="","",VLOOKUP(G725,WMS!$E$3:$U$1741,7,0)*L725)</f>
        <v>36</v>
      </c>
      <c r="N725" s="27" t="str">
        <f>IF(G725="","",VLOOKUP(G725,WMS!$E$3:$U$1741,17,0))</f>
        <v>B58</v>
      </c>
      <c r="O725" s="28">
        <f t="shared" si="123"/>
        <v>58.05</v>
      </c>
      <c r="P725" s="28">
        <f t="shared" si="124"/>
        <v>0.45</v>
      </c>
      <c r="Q725" s="25" t="str">
        <f>IF(G725="","",VLOOKUP(G725,WMS!$E$3:$G$1741,2,FALSE))</f>
        <v>KAS19091911</v>
      </c>
      <c r="R725" s="25" t="str">
        <f>IF(G725="","",VLOOKUP(G725,WMS!$E$3:$G$1741,3,FALSE))</f>
        <v>KAS1909191117</v>
      </c>
      <c r="S725" s="17" t="str">
        <f>IF(R725="","",VLOOKUP(R725,CUSTOMS!$E$3:$N$1811,2,FALSE))</f>
        <v>7323990000</v>
      </c>
      <c r="T725" s="17" t="str">
        <f>IF(R725="","",VLOOKUP(R725,CUSTOMS!$E$3:$N$1811,3,FALSE))</f>
        <v>铁制托盘</v>
      </c>
      <c r="U725" s="18">
        <f t="shared" si="125"/>
        <v>36</v>
      </c>
      <c r="V725" s="18" t="str">
        <f>IF(R725="","",VLOOKUP(R725,CUSTOMS!$E$3:$N$1811,5,FALSE))</f>
        <v>只</v>
      </c>
      <c r="W725" s="32">
        <f>IF(R725="","",VLOOKUP(R725,CUSTOMS!$E$3:$N$1811,6,FALSE))</f>
        <v>2.48</v>
      </c>
      <c r="X725" s="32">
        <f t="shared" si="126"/>
        <v>89.28</v>
      </c>
      <c r="Y725" s="18" t="str">
        <f>IF(R725="","",VLOOKUP(R725,CUSTOMS!$E$3:$N$1811,8,FALSE))</f>
        <v>美元</v>
      </c>
      <c r="Z725" s="18" t="str">
        <f>IF(R725="","",VLOOKUP(R725,CUSTOMS!$E$3:$N$1811,9,FALSE))</f>
        <v>中国</v>
      </c>
      <c r="AA725" s="18" t="str">
        <f>IF(R725="","",VLOOKUP(R725,CUSTOMS!$E$3:$N$1811,10,FALSE))</f>
        <v>美国</v>
      </c>
      <c r="AB725" s="32">
        <f>IF(R725="","",VLOOKUP(G725,WMS!$E$3:$T$1741,15,FALSE))</f>
        <v>1.225</v>
      </c>
      <c r="AC725" s="32">
        <f t="shared" si="127"/>
        <v>44.1</v>
      </c>
      <c r="AD725" s="32" t="str">
        <f>IF(S725="","",VLOOKUP(S725,海关监管条件!$A$1:$B$3000,2,FALSE))</f>
        <v>A</v>
      </c>
    </row>
    <row r="726" spans="1:30">
      <c r="A726" s="2">
        <v>43750</v>
      </c>
      <c r="B726" s="2">
        <v>43756</v>
      </c>
      <c r="C726" s="2" t="s">
        <v>5118</v>
      </c>
      <c r="D726" s="35" t="s">
        <v>2155</v>
      </c>
      <c r="E726" s="35" t="s">
        <v>4450</v>
      </c>
      <c r="F726" s="35" t="s">
        <v>4451</v>
      </c>
      <c r="G726" s="17" t="str">
        <f t="shared" si="128"/>
        <v>KG-ARI-1909-00203-04602/42627395A</v>
      </c>
      <c r="H726" s="18">
        <f>IF(G726="","",VLOOKUP(G726,WMS!$E$3:$Q$1741,7,FALSE))</f>
        <v>6</v>
      </c>
      <c r="I726" s="18">
        <f>IF(G726="","",VLOOKUP(G726,WMS!$E$3:$Q$1741,8,FALSE))</f>
        <v>4</v>
      </c>
      <c r="J726" s="18">
        <f>IF(G726="","",VLOOKUP(G726,WMS!$E$3:$Q$1741,13,FALSE))</f>
        <v>0.023</v>
      </c>
      <c r="K726" s="25" t="b">
        <f t="shared" si="129"/>
        <v>1</v>
      </c>
      <c r="L726" s="7">
        <v>84</v>
      </c>
      <c r="M726" s="26">
        <f>IF(G726="","",VLOOKUP(G726,WMS!$E$3:$U$1741,7,0)*L726)</f>
        <v>504</v>
      </c>
      <c r="N726" s="27" t="str">
        <f>IF(G726="","",VLOOKUP(G726,WMS!$E$3:$U$1741,17,0))</f>
        <v>B69</v>
      </c>
      <c r="O726" s="28">
        <f t="shared" si="123"/>
        <v>336</v>
      </c>
      <c r="P726" s="28">
        <f t="shared" si="124"/>
        <v>1.932</v>
      </c>
      <c r="Q726" s="25" t="str">
        <f>IF(G726="","",VLOOKUP(G726,WMS!$E$3:$G$1741,2,FALSE))</f>
        <v>KAS19092415</v>
      </c>
      <c r="R726" s="25" t="str">
        <f>IF(G726="","",VLOOKUP(G726,WMS!$E$3:$G$1741,3,FALSE))</f>
        <v>KAS1909241515</v>
      </c>
      <c r="S726" s="17" t="str">
        <f>IF(R726="","",VLOOKUP(R726,CUSTOMS!$E$3:$N$1811,2,FALSE))</f>
        <v>6913100000</v>
      </c>
      <c r="T726" s="17" t="str">
        <f>IF(R726="","",VLOOKUP(R726,CUSTOMS!$E$3:$N$1811,3,FALSE))</f>
        <v>陈设瓷:花盆</v>
      </c>
      <c r="U726" s="18">
        <f t="shared" si="125"/>
        <v>504</v>
      </c>
      <c r="V726" s="18" t="str">
        <f>IF(R726="","",VLOOKUP(R726,CUSTOMS!$E$3:$N$1811,5,FALSE))</f>
        <v>只</v>
      </c>
      <c r="W726" s="32">
        <f>IF(R726="","",VLOOKUP(R726,CUSTOMS!$E$3:$N$1811,6,FALSE))</f>
        <v>0.4</v>
      </c>
      <c r="X726" s="32">
        <f t="shared" si="126"/>
        <v>201.6</v>
      </c>
      <c r="Y726" s="18" t="str">
        <f>IF(R726="","",VLOOKUP(R726,CUSTOMS!$E$3:$N$1811,8,FALSE))</f>
        <v>美元</v>
      </c>
      <c r="Z726" s="18" t="str">
        <f>IF(R726="","",VLOOKUP(R726,CUSTOMS!$E$3:$N$1811,9,FALSE))</f>
        <v>中国</v>
      </c>
      <c r="AA726" s="18" t="str">
        <f>IF(R726="","",VLOOKUP(R726,CUSTOMS!$E$3:$N$1811,10,FALSE))</f>
        <v>美国</v>
      </c>
      <c r="AB726" s="32">
        <f>IF(R726="","",VLOOKUP(G726,WMS!$E$3:$T$1741,15,FALSE))</f>
        <v>0.5</v>
      </c>
      <c r="AC726" s="32">
        <f t="shared" si="127"/>
        <v>252</v>
      </c>
      <c r="AD726" s="32" t="str">
        <f>IF(S726="","",VLOOKUP(S726,海关监管条件!$A$1:$B$3000,2,FALSE))</f>
        <v>无</v>
      </c>
    </row>
    <row r="727" spans="1:30">
      <c r="A727" s="2">
        <v>43750</v>
      </c>
      <c r="B727" s="2">
        <v>43756</v>
      </c>
      <c r="C727" s="2" t="s">
        <v>5118</v>
      </c>
      <c r="D727" s="35" t="s">
        <v>2155</v>
      </c>
      <c r="E727" s="35" t="s">
        <v>4450</v>
      </c>
      <c r="F727" s="35" t="s">
        <v>4452</v>
      </c>
      <c r="G727" s="17" t="str">
        <f t="shared" si="128"/>
        <v>KG-ARI-1909-00203-04602/42627395B</v>
      </c>
      <c r="H727" s="18">
        <v>6</v>
      </c>
      <c r="I727" s="18">
        <f>IF(G727="","",VLOOKUP(G727,WMS!$E$3:$Q$1741,8,FALSE))</f>
        <v>4</v>
      </c>
      <c r="J727" s="18">
        <f>IF(G727="","",VLOOKUP(G727,WMS!$E$3:$Q$1741,13,FALSE))</f>
        <v>0.023</v>
      </c>
      <c r="K727" s="25" t="e">
        <f t="shared" si="129"/>
        <v>#DIV/0!</v>
      </c>
      <c r="M727" s="26">
        <v>504</v>
      </c>
      <c r="N727" s="27" t="str">
        <f>IF(G727="","",VLOOKUP(G727,WMS!$E$3:$U$1741,17,0))</f>
        <v>B69</v>
      </c>
      <c r="O727" s="28" t="str">
        <f t="shared" si="123"/>
        <v/>
      </c>
      <c r="P727" s="28" t="str">
        <f t="shared" si="124"/>
        <v/>
      </c>
      <c r="Q727" s="25" t="str">
        <f>IF(G727="","",VLOOKUP(G727,WMS!$E$3:$G$1741,2,FALSE))</f>
        <v>KAS19092415</v>
      </c>
      <c r="R727" s="25" t="str">
        <f>IF(G727="","",VLOOKUP(G727,WMS!$E$3:$G$1741,3,FALSE))</f>
        <v>KAS1909241501</v>
      </c>
      <c r="S727" s="17" t="str">
        <f>IF(R727="","",VLOOKUP(R727,CUSTOMS!$E$3:$N$1811,2,FALSE))</f>
        <v>4421999090</v>
      </c>
      <c r="T727" s="17" t="str">
        <f>IF(R727="","",VLOOKUP(R727,CUSTOMS!$E$3:$N$1811,3,FALSE))</f>
        <v>木座</v>
      </c>
      <c r="U727" s="18">
        <f t="shared" si="125"/>
        <v>504</v>
      </c>
      <c r="V727" s="18" t="str">
        <f>IF(R727="","",VLOOKUP(R727,CUSTOMS!$E$3:$N$1811,5,FALSE))</f>
        <v>只</v>
      </c>
      <c r="W727" s="32">
        <f>IF(R727="","",VLOOKUP(R727,CUSTOMS!$E$3:$N$1811,6,FALSE))</f>
        <v>0.14</v>
      </c>
      <c r="X727" s="32">
        <f t="shared" si="126"/>
        <v>70.56</v>
      </c>
      <c r="Y727" s="18" t="str">
        <f>IF(R727="","",VLOOKUP(R727,CUSTOMS!$E$3:$N$1811,8,FALSE))</f>
        <v>美元</v>
      </c>
      <c r="Z727" s="18" t="str">
        <f>IF(R727="","",VLOOKUP(R727,CUSTOMS!$E$3:$N$1811,9,FALSE))</f>
        <v>中国</v>
      </c>
      <c r="AA727" s="18" t="str">
        <f>IF(R727="","",VLOOKUP(R727,CUSTOMS!$E$3:$N$1811,10,FALSE))</f>
        <v>美国</v>
      </c>
      <c r="AB727" s="32">
        <f>IF(R727="","",VLOOKUP(G727,WMS!$E$3:$T$1741,15,FALSE))</f>
        <v>0.0833333333333333</v>
      </c>
      <c r="AC727" s="32">
        <f t="shared" si="127"/>
        <v>42</v>
      </c>
      <c r="AD727" s="32" t="str">
        <f>IF(S727="","",VLOOKUP(S727,海关监管条件!$A$1:$B$3000,2,FALSE))</f>
        <v>AB</v>
      </c>
    </row>
    <row r="728" spans="1:30">
      <c r="A728" s="2">
        <v>43750</v>
      </c>
      <c r="B728" s="2">
        <v>43756</v>
      </c>
      <c r="C728" s="2" t="s">
        <v>5118</v>
      </c>
      <c r="D728" s="35" t="s">
        <v>2155</v>
      </c>
      <c r="E728" s="35" t="s">
        <v>4450</v>
      </c>
      <c r="F728" s="35" t="s">
        <v>4455</v>
      </c>
      <c r="G728" s="17" t="str">
        <f t="shared" ref="G728:G791" si="130">IF(F728="","",E728&amp;"/"&amp;F728)</f>
        <v>KG-ARI-1909-00203-04602/42779063A</v>
      </c>
      <c r="H728" s="18">
        <f>IF(G728="","",VLOOKUP(G728,WMS!$E$3:$Q$1741,7,FALSE))</f>
        <v>4</v>
      </c>
      <c r="I728" s="18">
        <f>IF(G728="","",VLOOKUP(G728,WMS!$E$3:$Q$1741,8,FALSE))</f>
        <v>4.75</v>
      </c>
      <c r="J728" s="18">
        <f>IF(G728="","",VLOOKUP(G728,WMS!$E$3:$Q$1741,13,FALSE))</f>
        <v>0.024</v>
      </c>
      <c r="K728" s="25" t="b">
        <f t="shared" ref="K728:K791" si="131">IF(M728="","",EXACT(H728,M728/L728))</f>
        <v>1</v>
      </c>
      <c r="L728" s="7">
        <v>8</v>
      </c>
      <c r="M728" s="26">
        <f>IF(G728="","",VLOOKUP(G728,WMS!$E$3:$U$1741,7,0)*L728)</f>
        <v>32</v>
      </c>
      <c r="N728" s="27" t="str">
        <f>IF(G728="","",VLOOKUP(G728,WMS!$E$3:$U$1741,17,0))</f>
        <v>A18-204</v>
      </c>
      <c r="O728" s="28">
        <f t="shared" ref="O728:O770" si="132">IF(L728="","",I728*L728)</f>
        <v>38</v>
      </c>
      <c r="P728" s="28">
        <f t="shared" ref="P728:P770" si="133">IF(L728="","",J728*L728)</f>
        <v>0.192</v>
      </c>
      <c r="Q728" s="25" t="str">
        <f>IF(G728="","",VLOOKUP(G728,WMS!$E$3:$G$1741,2,FALSE))</f>
        <v>KAS19092415</v>
      </c>
      <c r="R728" s="25" t="str">
        <f>IF(G728="","",VLOOKUP(G728,WMS!$E$3:$G$1741,3,FALSE))</f>
        <v>KAS1909241514</v>
      </c>
      <c r="S728" s="17" t="str">
        <f>IF(R728="","",VLOOKUP(R728,CUSTOMS!$E$3:$N$1811,2,FALSE))</f>
        <v>6911101900</v>
      </c>
      <c r="T728" s="17" t="str">
        <f>IF(R728="","",VLOOKUP(R728,CUSTOMS!$E$3:$N$1811,3,FALSE))</f>
        <v>日用瓷:壶.碟.盘.碗.杯.锅.罐</v>
      </c>
      <c r="U728" s="18">
        <f t="shared" ref="U728:U770" si="134">IF(V728="","",IF(V728="千克",M728*AB728,M728))</f>
        <v>32</v>
      </c>
      <c r="V728" s="18" t="str">
        <f>IF(R728="","",VLOOKUP(R728,CUSTOMS!$E$3:$N$1811,5,FALSE))</f>
        <v>只</v>
      </c>
      <c r="W728" s="32">
        <f>IF(R728="","",VLOOKUP(R728,CUSTOMS!$E$3:$N$1811,6,FALSE))</f>
        <v>0.4</v>
      </c>
      <c r="X728" s="32">
        <f t="shared" ref="X728:X770" si="135">IF(W728="","",U728*W728)</f>
        <v>12.8</v>
      </c>
      <c r="Y728" s="18" t="str">
        <f>IF(R728="","",VLOOKUP(R728,CUSTOMS!$E$3:$N$1811,8,FALSE))</f>
        <v>美元</v>
      </c>
      <c r="Z728" s="18" t="str">
        <f>IF(R728="","",VLOOKUP(R728,CUSTOMS!$E$3:$N$1811,9,FALSE))</f>
        <v>中国</v>
      </c>
      <c r="AA728" s="18" t="str">
        <f>IF(R728="","",VLOOKUP(R728,CUSTOMS!$E$3:$N$1811,10,FALSE))</f>
        <v>美国</v>
      </c>
      <c r="AB728" s="32">
        <f>IF(R728="","",VLOOKUP(G728,WMS!$E$3:$T$1741,15,FALSE))</f>
        <v>0.54</v>
      </c>
      <c r="AC728" s="32">
        <f t="shared" ref="AC728:AC770" si="136">IF(AB728="","",M728*AB728)</f>
        <v>17.28</v>
      </c>
      <c r="AD728" s="32" t="str">
        <f>IF(S728="","",VLOOKUP(S728,海关监管条件!$A$1:$B$3000,2,FALSE))</f>
        <v>A</v>
      </c>
    </row>
    <row r="729" spans="1:30">
      <c r="A729" s="2">
        <v>43750</v>
      </c>
      <c r="B729" s="2">
        <v>43756</v>
      </c>
      <c r="C729" s="2" t="s">
        <v>5118</v>
      </c>
      <c r="D729" s="35" t="s">
        <v>2155</v>
      </c>
      <c r="E729" s="35" t="s">
        <v>4450</v>
      </c>
      <c r="F729" s="35" t="s">
        <v>4456</v>
      </c>
      <c r="G729" s="17" t="str">
        <f t="shared" si="130"/>
        <v>KG-ARI-1909-00203-04602/42779063B</v>
      </c>
      <c r="H729" s="18">
        <v>4</v>
      </c>
      <c r="I729" s="18">
        <f>IF(G729="","",VLOOKUP(G729,WMS!$E$3:$Q$1741,8,FALSE))</f>
        <v>4.75</v>
      </c>
      <c r="J729" s="18">
        <f>IF(G729="","",VLOOKUP(G729,WMS!$E$3:$Q$1741,13,FALSE))</f>
        <v>0.024</v>
      </c>
      <c r="K729" s="25" t="e">
        <f t="shared" si="131"/>
        <v>#DIV/0!</v>
      </c>
      <c r="M729" s="26">
        <v>32</v>
      </c>
      <c r="N729" s="27" t="str">
        <f>IF(G729="","",VLOOKUP(G729,WMS!$E$3:$U$1741,17,0))</f>
        <v>A18-204</v>
      </c>
      <c r="O729" s="28" t="str">
        <f t="shared" si="132"/>
        <v/>
      </c>
      <c r="P729" s="28" t="str">
        <f t="shared" si="133"/>
        <v/>
      </c>
      <c r="Q729" s="25" t="str">
        <f>IF(G729="","",VLOOKUP(G729,WMS!$E$3:$G$1741,2,FALSE))</f>
        <v>KAS19092415</v>
      </c>
      <c r="R729" s="25" t="str">
        <f>IF(G729="","",VLOOKUP(G729,WMS!$E$3:$G$1741,3,FALSE))</f>
        <v>KAS1909241502</v>
      </c>
      <c r="S729" s="17" t="str">
        <f>IF(R729="","",VLOOKUP(R729,CUSTOMS!$E$3:$N$1811,2,FALSE))</f>
        <v>4421919090</v>
      </c>
      <c r="T729" s="17" t="str">
        <f>IF(R729="","",VLOOKUP(R729,CUSTOMS!$E$3:$N$1811,3,FALSE))</f>
        <v>竹座</v>
      </c>
      <c r="U729" s="18">
        <f t="shared" si="134"/>
        <v>32</v>
      </c>
      <c r="V729" s="18" t="str">
        <f>IF(R729="","",VLOOKUP(R729,CUSTOMS!$E$3:$N$1811,5,FALSE))</f>
        <v>只</v>
      </c>
      <c r="W729" s="32">
        <f>IF(R729="","",VLOOKUP(R729,CUSTOMS!$E$3:$N$1811,6,FALSE))</f>
        <v>0.44</v>
      </c>
      <c r="X729" s="32">
        <f t="shared" si="135"/>
        <v>14.08</v>
      </c>
      <c r="Y729" s="18" t="str">
        <f>IF(R729="","",VLOOKUP(R729,CUSTOMS!$E$3:$N$1811,8,FALSE))</f>
        <v>美元</v>
      </c>
      <c r="Z729" s="18" t="str">
        <f>IF(R729="","",VLOOKUP(R729,CUSTOMS!$E$3:$N$1811,9,FALSE))</f>
        <v>中国</v>
      </c>
      <c r="AA729" s="18" t="str">
        <f>IF(R729="","",VLOOKUP(R729,CUSTOMS!$E$3:$N$1811,10,FALSE))</f>
        <v>美国</v>
      </c>
      <c r="AB729" s="32">
        <f>IF(R729="","",VLOOKUP(G729,WMS!$E$3:$T$1741,15,FALSE))</f>
        <v>0.435</v>
      </c>
      <c r="AC729" s="32">
        <f t="shared" si="136"/>
        <v>13.92</v>
      </c>
      <c r="AD729" s="32" t="str">
        <f>IF(S729="","",VLOOKUP(S729,海关监管条件!$A$1:$B$3000,2,FALSE))</f>
        <v>AB</v>
      </c>
    </row>
    <row r="730" spans="1:30">
      <c r="A730" s="2">
        <v>43750</v>
      </c>
      <c r="B730" s="2">
        <v>43756</v>
      </c>
      <c r="C730" s="2" t="s">
        <v>5118</v>
      </c>
      <c r="D730" s="19" t="s">
        <v>2155</v>
      </c>
      <c r="E730" s="19" t="s">
        <v>4450</v>
      </c>
      <c r="F730" s="19">
        <v>42785590</v>
      </c>
      <c r="G730" s="17" t="str">
        <f t="shared" si="130"/>
        <v>KG-ARI-1909-00203-04602/42785590</v>
      </c>
      <c r="H730" s="18">
        <f>IF(G730="","",VLOOKUP(G730,WMS!$E$3:$Q$1741,7,FALSE))</f>
        <v>6</v>
      </c>
      <c r="I730" s="18">
        <f>IF(G730="","",VLOOKUP(G730,WMS!$E$3:$Q$1741,8,FALSE))</f>
        <v>1.2</v>
      </c>
      <c r="J730" s="18">
        <f>IF(G730="","",VLOOKUP(G730,WMS!$E$3:$Q$1741,13,FALSE))</f>
        <v>0.006</v>
      </c>
      <c r="K730" s="25" t="b">
        <f t="shared" si="131"/>
        <v>1</v>
      </c>
      <c r="L730" s="7">
        <v>9</v>
      </c>
      <c r="M730" s="26">
        <f>IF(G730="","",VLOOKUP(G730,WMS!$E$3:$U$1741,7,0)*L730)</f>
        <v>54</v>
      </c>
      <c r="N730" s="27" t="str">
        <f>IF(G730="","",VLOOKUP(G730,WMS!$E$3:$U$1741,17,0))</f>
        <v>A18-304</v>
      </c>
      <c r="O730" s="28">
        <f t="shared" si="132"/>
        <v>10.8</v>
      </c>
      <c r="P730" s="28">
        <f t="shared" si="133"/>
        <v>0.054</v>
      </c>
      <c r="Q730" s="25" t="str">
        <f>IF(G730="","",VLOOKUP(G730,WMS!$E$3:$G$1741,2,FALSE))</f>
        <v>KAS19092415</v>
      </c>
      <c r="R730" s="25" t="str">
        <f>IF(G730="","",VLOOKUP(G730,WMS!$E$3:$G$1741,3,FALSE))</f>
        <v>KAS1909241511</v>
      </c>
      <c r="S730" s="17" t="str">
        <f>IF(R730="","",VLOOKUP(R730,CUSTOMS!$E$3:$N$1811,2,FALSE))</f>
        <v>7323930000</v>
      </c>
      <c r="T730" s="17" t="str">
        <f>IF(R730="","",VLOOKUP(R730,CUSTOMS!$E$3:$N$1811,3,FALSE))</f>
        <v>饼干模</v>
      </c>
      <c r="U730" s="18">
        <f t="shared" si="134"/>
        <v>54</v>
      </c>
      <c r="V730" s="18" t="str">
        <f>IF(R730="","",VLOOKUP(R730,CUSTOMS!$E$3:$N$1811,5,FALSE))</f>
        <v>只</v>
      </c>
      <c r="W730" s="32">
        <f>IF(R730="","",VLOOKUP(R730,CUSTOMS!$E$3:$N$1811,6,FALSE))</f>
        <v>0.2</v>
      </c>
      <c r="X730" s="32">
        <f t="shared" si="135"/>
        <v>10.8</v>
      </c>
      <c r="Y730" s="18" t="str">
        <f>IF(R730="","",VLOOKUP(R730,CUSTOMS!$E$3:$N$1811,8,FALSE))</f>
        <v>美元</v>
      </c>
      <c r="Z730" s="18" t="str">
        <f>IF(R730="","",VLOOKUP(R730,CUSTOMS!$E$3:$N$1811,9,FALSE))</f>
        <v>中国</v>
      </c>
      <c r="AA730" s="18" t="str">
        <f>IF(R730="","",VLOOKUP(R730,CUSTOMS!$E$3:$N$1811,10,FALSE))</f>
        <v>美国</v>
      </c>
      <c r="AB730" s="32">
        <f>IF(R730="","",VLOOKUP(G730,WMS!$E$3:$T$1741,15,FALSE))</f>
        <v>0.116666666666667</v>
      </c>
      <c r="AC730" s="32">
        <f t="shared" si="136"/>
        <v>6.30000000000002</v>
      </c>
      <c r="AD730" s="32" t="str">
        <f>IF(S730="","",VLOOKUP(S730,海关监管条件!$A$1:$B$3000,2,FALSE))</f>
        <v>A </v>
      </c>
    </row>
    <row r="731" spans="1:30">
      <c r="A731" s="2">
        <v>43750</v>
      </c>
      <c r="B731" s="2">
        <v>43756</v>
      </c>
      <c r="C731" s="2" t="s">
        <v>5118</v>
      </c>
      <c r="D731" s="3" t="s">
        <v>2069</v>
      </c>
      <c r="E731" s="3" t="s">
        <v>4410</v>
      </c>
      <c r="F731" s="3" t="s">
        <v>5120</v>
      </c>
      <c r="G731" s="17" t="str">
        <f t="shared" si="130"/>
        <v>KG-ARI-1909-00203-04629/42750888</v>
      </c>
      <c r="H731" s="18">
        <f>IF(G731="","",VLOOKUP(G731,WMS!$E$3:$Q$1741,7,FALSE))</f>
        <v>12</v>
      </c>
      <c r="I731" s="18">
        <f>IF(G731="","",VLOOKUP(G731,WMS!$E$3:$Q$1741,8,FALSE))</f>
        <v>0.55</v>
      </c>
      <c r="J731" s="18">
        <f>IF(G731="","",VLOOKUP(G731,WMS!$E$3:$Q$1741,13,FALSE))</f>
        <v>0.004</v>
      </c>
      <c r="K731" s="25" t="b">
        <f t="shared" si="131"/>
        <v>1</v>
      </c>
      <c r="L731" s="7">
        <v>1</v>
      </c>
      <c r="M731" s="26">
        <f>IF(G731="","",VLOOKUP(G731,WMS!$E$3:$U$1741,7,0)*L731)</f>
        <v>12</v>
      </c>
      <c r="N731" s="27" t="str">
        <f>IF(G731="","",VLOOKUP(G731,WMS!$E$3:$U$1741,17,0))</f>
        <v>A401-12</v>
      </c>
      <c r="O731" s="28">
        <f t="shared" si="132"/>
        <v>0.55</v>
      </c>
      <c r="P731" s="28">
        <f t="shared" si="133"/>
        <v>0.004</v>
      </c>
      <c r="Q731" s="25" t="str">
        <f>IF(G731="","",VLOOKUP(G731,WMS!$E$3:$G$1741,2,FALSE))</f>
        <v>KAS19092329</v>
      </c>
      <c r="R731" s="25" t="str">
        <f>IF(G731="","",VLOOKUP(G731,WMS!$E$3:$G$1741,3,FALSE))</f>
        <v>KAS1909232901</v>
      </c>
      <c r="S731" s="17" t="str">
        <f>IF(R731="","",VLOOKUP(R731,CUSTOMS!$E$3:$N$1811,2,FALSE))</f>
        <v>3926909090</v>
      </c>
      <c r="T731" s="17" t="str">
        <f>IF(R731="","",VLOOKUP(R731,CUSTOMS!$E$3:$N$1811,3,FALSE))</f>
        <v>塑胶手机保护壳</v>
      </c>
      <c r="U731" s="18">
        <f t="shared" si="134"/>
        <v>12</v>
      </c>
      <c r="V731" s="18" t="str">
        <f>IF(R731="","",VLOOKUP(R731,CUSTOMS!$E$3:$N$1811,5,FALSE))</f>
        <v>个</v>
      </c>
      <c r="W731" s="32">
        <f>IF(R731="","",VLOOKUP(R731,CUSTOMS!$E$3:$N$1811,6,FALSE))</f>
        <v>1</v>
      </c>
      <c r="X731" s="32">
        <f t="shared" si="135"/>
        <v>12</v>
      </c>
      <c r="Y731" s="18" t="str">
        <f>IF(R731="","",VLOOKUP(R731,CUSTOMS!$E$3:$N$1811,8,FALSE))</f>
        <v>美元</v>
      </c>
      <c r="Z731" s="18" t="str">
        <f>IF(R731="","",VLOOKUP(R731,CUSTOMS!$E$3:$N$1811,9,FALSE))</f>
        <v>中国</v>
      </c>
      <c r="AA731" s="18" t="str">
        <f>IF(R731="","",VLOOKUP(R731,CUSTOMS!$E$3:$N$1811,10,FALSE))</f>
        <v>美国</v>
      </c>
      <c r="AB731" s="32">
        <f>IF(R731="","",VLOOKUP(G731,WMS!$E$3:$T$1741,15,FALSE))</f>
        <v>0.0361111111111111</v>
      </c>
      <c r="AC731" s="32">
        <f t="shared" si="136"/>
        <v>0.433333333333333</v>
      </c>
      <c r="AD731" s="32" t="str">
        <f>IF(S731="","",VLOOKUP(S731,海关监管条件!$A$1:$B$3000,2,FALSE))</f>
        <v>无</v>
      </c>
    </row>
    <row r="732" spans="1:30">
      <c r="A732" s="2">
        <v>43750</v>
      </c>
      <c r="B732" s="2">
        <v>43756</v>
      </c>
      <c r="C732" s="2" t="s">
        <v>5118</v>
      </c>
      <c r="D732" s="3" t="s">
        <v>2069</v>
      </c>
      <c r="E732" s="3" t="s">
        <v>4410</v>
      </c>
      <c r="F732" s="3" t="s">
        <v>5121</v>
      </c>
      <c r="G732" s="17" t="str">
        <f t="shared" si="130"/>
        <v>KG-ARI-1909-00203-04629/42764786</v>
      </c>
      <c r="H732" s="18">
        <f>IF(G732="","",VLOOKUP(G732,WMS!$E$3:$Q$1741,7,FALSE))</f>
        <v>12</v>
      </c>
      <c r="I732" s="18">
        <f>IF(G732="","",VLOOKUP(G732,WMS!$E$3:$Q$1741,8,FALSE))</f>
        <v>1.8</v>
      </c>
      <c r="J732" s="18">
        <f>IF(G732="","",VLOOKUP(G732,WMS!$E$3:$Q$1741,13,FALSE))</f>
        <v>0.007</v>
      </c>
      <c r="K732" s="25" t="b">
        <f t="shared" si="131"/>
        <v>1</v>
      </c>
      <c r="L732" s="7">
        <v>1</v>
      </c>
      <c r="M732" s="26">
        <f>IF(G732="","",VLOOKUP(G732,WMS!$E$3:$U$1741,7,0)*L732)</f>
        <v>12</v>
      </c>
      <c r="N732" s="27" t="str">
        <f>IF(G732="","",VLOOKUP(G732,WMS!$E$3:$U$1741,17,0))</f>
        <v>A401-13</v>
      </c>
      <c r="O732" s="28">
        <f t="shared" si="132"/>
        <v>1.8</v>
      </c>
      <c r="P732" s="28">
        <f t="shared" si="133"/>
        <v>0.007</v>
      </c>
      <c r="Q732" s="25" t="str">
        <f>IF(G732="","",VLOOKUP(G732,WMS!$E$3:$G$1741,2,FALSE))</f>
        <v>KAS19092329</v>
      </c>
      <c r="R732" s="25" t="str">
        <f>IF(G732="","",VLOOKUP(G732,WMS!$E$3:$G$1741,3,FALSE))</f>
        <v>KAS1909232901</v>
      </c>
      <c r="S732" s="17" t="str">
        <f>IF(R732="","",VLOOKUP(R732,CUSTOMS!$E$3:$N$1811,2,FALSE))</f>
        <v>3926909090</v>
      </c>
      <c r="T732" s="17" t="str">
        <f>IF(R732="","",VLOOKUP(R732,CUSTOMS!$E$3:$N$1811,3,FALSE))</f>
        <v>塑胶手机保护壳</v>
      </c>
      <c r="U732" s="18">
        <f t="shared" si="134"/>
        <v>12</v>
      </c>
      <c r="V732" s="18" t="str">
        <f>IF(R732="","",VLOOKUP(R732,CUSTOMS!$E$3:$N$1811,5,FALSE))</f>
        <v>个</v>
      </c>
      <c r="W732" s="32">
        <f>IF(R732="","",VLOOKUP(R732,CUSTOMS!$E$3:$N$1811,6,FALSE))</f>
        <v>1</v>
      </c>
      <c r="X732" s="32">
        <f t="shared" si="135"/>
        <v>12</v>
      </c>
      <c r="Y732" s="18" t="str">
        <f>IF(R732="","",VLOOKUP(R732,CUSTOMS!$E$3:$N$1811,8,FALSE))</f>
        <v>美元</v>
      </c>
      <c r="Z732" s="18" t="str">
        <f>IF(R732="","",VLOOKUP(R732,CUSTOMS!$E$3:$N$1811,9,FALSE))</f>
        <v>中国</v>
      </c>
      <c r="AA732" s="18" t="str">
        <f>IF(R732="","",VLOOKUP(R732,CUSTOMS!$E$3:$N$1811,10,FALSE))</f>
        <v>美国</v>
      </c>
      <c r="AB732" s="32">
        <f>IF(R732="","",VLOOKUP(G732,WMS!$E$3:$T$1741,15,FALSE))</f>
        <v>0.141666666666667</v>
      </c>
      <c r="AC732" s="32">
        <f t="shared" si="136"/>
        <v>1.7</v>
      </c>
      <c r="AD732" s="32" t="str">
        <f>IF(S732="","",VLOOKUP(S732,海关监管条件!$A$1:$B$3000,2,FALSE))</f>
        <v>无</v>
      </c>
    </row>
    <row r="733" spans="1:30">
      <c r="A733" s="2">
        <v>43750</v>
      </c>
      <c r="B733" s="2">
        <v>43756</v>
      </c>
      <c r="C733" s="2" t="s">
        <v>5118</v>
      </c>
      <c r="D733" s="3" t="s">
        <v>2069</v>
      </c>
      <c r="E733" s="3" t="s">
        <v>4410</v>
      </c>
      <c r="F733" s="3" t="s">
        <v>5122</v>
      </c>
      <c r="G733" s="17" t="str">
        <f t="shared" si="130"/>
        <v>KG-ARI-1909-00203-04629/42764793</v>
      </c>
      <c r="H733" s="18">
        <f>IF(G733="","",VLOOKUP(G733,WMS!$E$3:$Q$1741,7,FALSE))</f>
        <v>12</v>
      </c>
      <c r="I733" s="18">
        <f>IF(G733="","",VLOOKUP(G733,WMS!$E$3:$Q$1741,8,FALSE))</f>
        <v>1.4</v>
      </c>
      <c r="J733" s="18">
        <f>IF(G733="","",VLOOKUP(G733,WMS!$E$3:$Q$1741,13,FALSE))</f>
        <v>0.006</v>
      </c>
      <c r="K733" s="25" t="b">
        <f t="shared" si="131"/>
        <v>1</v>
      </c>
      <c r="L733" s="7">
        <v>1</v>
      </c>
      <c r="M733" s="26">
        <f>IF(G733="","",VLOOKUP(G733,WMS!$E$3:$U$1741,7,0)*L733)</f>
        <v>12</v>
      </c>
      <c r="N733" s="27" t="str">
        <f>IF(G733="","",VLOOKUP(G733,WMS!$E$3:$U$1741,17,0))</f>
        <v>A401-13</v>
      </c>
      <c r="O733" s="28">
        <f t="shared" si="132"/>
        <v>1.4</v>
      </c>
      <c r="P733" s="28">
        <f t="shared" si="133"/>
        <v>0.006</v>
      </c>
      <c r="Q733" s="25" t="str">
        <f>IF(G733="","",VLOOKUP(G733,WMS!$E$3:$G$1741,2,FALSE))</f>
        <v>KAS19092329</v>
      </c>
      <c r="R733" s="25" t="str">
        <f>IF(G733="","",VLOOKUP(G733,WMS!$E$3:$G$1741,3,FALSE))</f>
        <v>KAS1909232901</v>
      </c>
      <c r="S733" s="17" t="str">
        <f>IF(R733="","",VLOOKUP(R733,CUSTOMS!$E$3:$N$1811,2,FALSE))</f>
        <v>3926909090</v>
      </c>
      <c r="T733" s="17" t="str">
        <f>IF(R733="","",VLOOKUP(R733,CUSTOMS!$E$3:$N$1811,3,FALSE))</f>
        <v>塑胶手机保护壳</v>
      </c>
      <c r="U733" s="18">
        <f t="shared" si="134"/>
        <v>12</v>
      </c>
      <c r="V733" s="18" t="str">
        <f>IF(R733="","",VLOOKUP(R733,CUSTOMS!$E$3:$N$1811,5,FALSE))</f>
        <v>个</v>
      </c>
      <c r="W733" s="32">
        <f>IF(R733="","",VLOOKUP(R733,CUSTOMS!$E$3:$N$1811,6,FALSE))</f>
        <v>1</v>
      </c>
      <c r="X733" s="32">
        <f t="shared" si="135"/>
        <v>12</v>
      </c>
      <c r="Y733" s="18" t="str">
        <f>IF(R733="","",VLOOKUP(R733,CUSTOMS!$E$3:$N$1811,8,FALSE))</f>
        <v>美元</v>
      </c>
      <c r="Z733" s="18" t="str">
        <f>IF(R733="","",VLOOKUP(R733,CUSTOMS!$E$3:$N$1811,9,FALSE))</f>
        <v>中国</v>
      </c>
      <c r="AA733" s="18" t="str">
        <f>IF(R733="","",VLOOKUP(R733,CUSTOMS!$E$3:$N$1811,10,FALSE))</f>
        <v>美国</v>
      </c>
      <c r="AB733" s="32">
        <f>IF(R733="","",VLOOKUP(G733,WMS!$E$3:$T$1741,15,FALSE))</f>
        <v>0.108333333333333</v>
      </c>
      <c r="AC733" s="32">
        <f t="shared" si="136"/>
        <v>1.3</v>
      </c>
      <c r="AD733" s="32" t="str">
        <f>IF(S733="","",VLOOKUP(S733,海关监管条件!$A$1:$B$3000,2,FALSE))</f>
        <v>无</v>
      </c>
    </row>
    <row r="734" spans="1:30">
      <c r="A734" s="2">
        <v>43750</v>
      </c>
      <c r="B734" s="2">
        <v>43756</v>
      </c>
      <c r="C734" s="2" t="s">
        <v>5118</v>
      </c>
      <c r="D734" s="3" t="s">
        <v>2069</v>
      </c>
      <c r="E734" s="3" t="s">
        <v>4410</v>
      </c>
      <c r="F734" s="3" t="s">
        <v>5123</v>
      </c>
      <c r="G734" s="17" t="str">
        <f t="shared" si="130"/>
        <v>KG-ARI-1909-00203-04629/42770008</v>
      </c>
      <c r="H734" s="18">
        <f>IF(G734="","",VLOOKUP(G734,WMS!$E$3:$Q$1741,7,FALSE))</f>
        <v>12</v>
      </c>
      <c r="I734" s="18">
        <f>IF(G734="","",VLOOKUP(G734,WMS!$E$3:$Q$1741,8,FALSE))</f>
        <v>0.5</v>
      </c>
      <c r="J734" s="18">
        <f>IF(G734="","",VLOOKUP(G734,WMS!$E$3:$Q$1741,13,FALSE))</f>
        <v>0.004</v>
      </c>
      <c r="K734" s="25" t="b">
        <f t="shared" si="131"/>
        <v>1</v>
      </c>
      <c r="L734" s="7">
        <v>1</v>
      </c>
      <c r="M734" s="26">
        <f>IF(G734="","",VLOOKUP(G734,WMS!$E$3:$U$1741,7,0)*L734)</f>
        <v>12</v>
      </c>
      <c r="N734" s="27" t="str">
        <f>IF(G734="","",VLOOKUP(G734,WMS!$E$3:$U$1741,17,0))</f>
        <v>A401-12</v>
      </c>
      <c r="O734" s="28">
        <f t="shared" si="132"/>
        <v>0.5</v>
      </c>
      <c r="P734" s="28">
        <f t="shared" si="133"/>
        <v>0.004</v>
      </c>
      <c r="Q734" s="25" t="str">
        <f>IF(G734="","",VLOOKUP(G734,WMS!$E$3:$G$1741,2,FALSE))</f>
        <v>KAS19092329</v>
      </c>
      <c r="R734" s="25" t="str">
        <f>IF(G734="","",VLOOKUP(G734,WMS!$E$3:$G$1741,3,FALSE))</f>
        <v>KAS1909232901</v>
      </c>
      <c r="S734" s="17" t="str">
        <f>IF(R734="","",VLOOKUP(R734,CUSTOMS!$E$3:$N$1811,2,FALSE))</f>
        <v>3926909090</v>
      </c>
      <c r="T734" s="17" t="str">
        <f>IF(R734="","",VLOOKUP(R734,CUSTOMS!$E$3:$N$1811,3,FALSE))</f>
        <v>塑胶手机保护壳</v>
      </c>
      <c r="U734" s="18">
        <f t="shared" si="134"/>
        <v>12</v>
      </c>
      <c r="V734" s="18" t="str">
        <f>IF(R734="","",VLOOKUP(R734,CUSTOMS!$E$3:$N$1811,5,FALSE))</f>
        <v>个</v>
      </c>
      <c r="W734" s="32">
        <f>IF(R734="","",VLOOKUP(R734,CUSTOMS!$E$3:$N$1811,6,FALSE))</f>
        <v>1</v>
      </c>
      <c r="X734" s="32">
        <f t="shared" si="135"/>
        <v>12</v>
      </c>
      <c r="Y734" s="18" t="str">
        <f>IF(R734="","",VLOOKUP(R734,CUSTOMS!$E$3:$N$1811,8,FALSE))</f>
        <v>美元</v>
      </c>
      <c r="Z734" s="18" t="str">
        <f>IF(R734="","",VLOOKUP(R734,CUSTOMS!$E$3:$N$1811,9,FALSE))</f>
        <v>中国</v>
      </c>
      <c r="AA734" s="18" t="str">
        <f>IF(R734="","",VLOOKUP(R734,CUSTOMS!$E$3:$N$1811,10,FALSE))</f>
        <v>美国</v>
      </c>
      <c r="AB734" s="32">
        <f>IF(R734="","",VLOOKUP(G734,WMS!$E$3:$T$1741,15,FALSE))</f>
        <v>0.0305555555555556</v>
      </c>
      <c r="AC734" s="32">
        <f t="shared" si="136"/>
        <v>0.366666666666667</v>
      </c>
      <c r="AD734" s="32" t="str">
        <f>IF(S734="","",VLOOKUP(S734,海关监管条件!$A$1:$B$3000,2,FALSE))</f>
        <v>无</v>
      </c>
    </row>
    <row r="735" spans="1:30">
      <c r="A735" s="2">
        <v>43750</v>
      </c>
      <c r="B735" s="2">
        <v>43756</v>
      </c>
      <c r="C735" s="2" t="s">
        <v>5118</v>
      </c>
      <c r="D735" s="3" t="s">
        <v>2069</v>
      </c>
      <c r="E735" s="3" t="s">
        <v>4410</v>
      </c>
      <c r="F735" s="3" t="s">
        <v>5124</v>
      </c>
      <c r="G735" s="17" t="str">
        <f t="shared" si="130"/>
        <v>KG-ARI-1909-00203-04629/42770060</v>
      </c>
      <c r="H735" s="18">
        <f>IF(G735="","",VLOOKUP(G735,WMS!$E$3:$Q$1741,7,FALSE))</f>
        <v>12</v>
      </c>
      <c r="I735" s="18">
        <f>IF(G735="","",VLOOKUP(G735,WMS!$E$3:$Q$1741,8,FALSE))</f>
        <v>0.5</v>
      </c>
      <c r="J735" s="18">
        <f>IF(G735="","",VLOOKUP(G735,WMS!$E$3:$Q$1741,13,FALSE))</f>
        <v>0.004</v>
      </c>
      <c r="K735" s="25" t="b">
        <f t="shared" si="131"/>
        <v>1</v>
      </c>
      <c r="L735" s="7">
        <v>1</v>
      </c>
      <c r="M735" s="26">
        <f>IF(G735="","",VLOOKUP(G735,WMS!$E$3:$U$1741,7,0)*L735)</f>
        <v>12</v>
      </c>
      <c r="N735" s="27" t="str">
        <f>IF(G735="","",VLOOKUP(G735,WMS!$E$3:$U$1741,17,0))</f>
        <v>A401-13</v>
      </c>
      <c r="O735" s="28">
        <f t="shared" si="132"/>
        <v>0.5</v>
      </c>
      <c r="P735" s="28">
        <f t="shared" si="133"/>
        <v>0.004</v>
      </c>
      <c r="Q735" s="25" t="str">
        <f>IF(G735="","",VLOOKUP(G735,WMS!$E$3:$G$1741,2,FALSE))</f>
        <v>KAS19092329</v>
      </c>
      <c r="R735" s="25" t="str">
        <f>IF(G735="","",VLOOKUP(G735,WMS!$E$3:$G$1741,3,FALSE))</f>
        <v>KAS1909232901</v>
      </c>
      <c r="S735" s="17" t="str">
        <f>IF(R735="","",VLOOKUP(R735,CUSTOMS!$E$3:$N$1811,2,FALSE))</f>
        <v>3926909090</v>
      </c>
      <c r="T735" s="17" t="str">
        <f>IF(R735="","",VLOOKUP(R735,CUSTOMS!$E$3:$N$1811,3,FALSE))</f>
        <v>塑胶手机保护壳</v>
      </c>
      <c r="U735" s="18">
        <f t="shared" si="134"/>
        <v>12</v>
      </c>
      <c r="V735" s="18" t="str">
        <f>IF(R735="","",VLOOKUP(R735,CUSTOMS!$E$3:$N$1811,5,FALSE))</f>
        <v>个</v>
      </c>
      <c r="W735" s="32">
        <f>IF(R735="","",VLOOKUP(R735,CUSTOMS!$E$3:$N$1811,6,FALSE))</f>
        <v>1</v>
      </c>
      <c r="X735" s="32">
        <f t="shared" si="135"/>
        <v>12</v>
      </c>
      <c r="Y735" s="18" t="str">
        <f>IF(R735="","",VLOOKUP(R735,CUSTOMS!$E$3:$N$1811,8,FALSE))</f>
        <v>美元</v>
      </c>
      <c r="Z735" s="18" t="str">
        <f>IF(R735="","",VLOOKUP(R735,CUSTOMS!$E$3:$N$1811,9,FALSE))</f>
        <v>中国</v>
      </c>
      <c r="AA735" s="18" t="str">
        <f>IF(R735="","",VLOOKUP(R735,CUSTOMS!$E$3:$N$1811,10,FALSE))</f>
        <v>美国</v>
      </c>
      <c r="AB735" s="32">
        <f>IF(R735="","",VLOOKUP(G735,WMS!$E$3:$T$1741,15,FALSE))</f>
        <v>0.0305555555555556</v>
      </c>
      <c r="AC735" s="32">
        <f t="shared" si="136"/>
        <v>0.366666666666667</v>
      </c>
      <c r="AD735" s="32" t="str">
        <f>IF(S735="","",VLOOKUP(S735,海关监管条件!$A$1:$B$3000,2,FALSE))</f>
        <v>无</v>
      </c>
    </row>
    <row r="736" spans="1:30">
      <c r="A736" s="2">
        <v>43750</v>
      </c>
      <c r="B736" s="2">
        <v>43756</v>
      </c>
      <c r="C736" s="2" t="s">
        <v>5118</v>
      </c>
      <c r="D736" s="3" t="s">
        <v>2069</v>
      </c>
      <c r="E736" s="3" t="s">
        <v>4410</v>
      </c>
      <c r="F736" s="3" t="s">
        <v>5125</v>
      </c>
      <c r="G736" s="17" t="str">
        <f t="shared" si="130"/>
        <v>KG-ARI-1909-00203-04629/42791218</v>
      </c>
      <c r="H736" s="18">
        <f>IF(G736="","",VLOOKUP(G736,WMS!$E$3:$Q$1741,7,FALSE))</f>
        <v>12</v>
      </c>
      <c r="I736" s="18">
        <f>IF(G736="","",VLOOKUP(G736,WMS!$E$3:$Q$1741,8,FALSE))</f>
        <v>0.5</v>
      </c>
      <c r="J736" s="18">
        <f>IF(G736="","",VLOOKUP(G736,WMS!$E$3:$Q$1741,13,FALSE))</f>
        <v>0.004</v>
      </c>
      <c r="K736" s="25" t="b">
        <f t="shared" si="131"/>
        <v>1</v>
      </c>
      <c r="L736" s="7">
        <v>1</v>
      </c>
      <c r="M736" s="26">
        <f>IF(G736="","",VLOOKUP(G736,WMS!$E$3:$U$1741,7,0)*L736)</f>
        <v>12</v>
      </c>
      <c r="N736" s="27" t="str">
        <f>IF(G736="","",VLOOKUP(G736,WMS!$E$3:$U$1741,17,0))</f>
        <v>A401-13</v>
      </c>
      <c r="O736" s="28">
        <f t="shared" si="132"/>
        <v>0.5</v>
      </c>
      <c r="P736" s="28">
        <f t="shared" si="133"/>
        <v>0.004</v>
      </c>
      <c r="Q736" s="25" t="str">
        <f>IF(G736="","",VLOOKUP(G736,WMS!$E$3:$G$1741,2,FALSE))</f>
        <v>KAS19092329</v>
      </c>
      <c r="R736" s="25" t="str">
        <f>IF(G736="","",VLOOKUP(G736,WMS!$E$3:$G$1741,3,FALSE))</f>
        <v>KAS1909232901</v>
      </c>
      <c r="S736" s="17" t="str">
        <f>IF(R736="","",VLOOKUP(R736,CUSTOMS!$E$3:$N$1811,2,FALSE))</f>
        <v>3926909090</v>
      </c>
      <c r="T736" s="17" t="str">
        <f>IF(R736="","",VLOOKUP(R736,CUSTOMS!$E$3:$N$1811,3,FALSE))</f>
        <v>塑胶手机保护壳</v>
      </c>
      <c r="U736" s="18">
        <f t="shared" si="134"/>
        <v>12</v>
      </c>
      <c r="V736" s="18" t="str">
        <f>IF(R736="","",VLOOKUP(R736,CUSTOMS!$E$3:$N$1811,5,FALSE))</f>
        <v>个</v>
      </c>
      <c r="W736" s="32">
        <f>IF(R736="","",VLOOKUP(R736,CUSTOMS!$E$3:$N$1811,6,FALSE))</f>
        <v>1</v>
      </c>
      <c r="X736" s="32">
        <f t="shared" si="135"/>
        <v>12</v>
      </c>
      <c r="Y736" s="18" t="str">
        <f>IF(R736="","",VLOOKUP(R736,CUSTOMS!$E$3:$N$1811,8,FALSE))</f>
        <v>美元</v>
      </c>
      <c r="Z736" s="18" t="str">
        <f>IF(R736="","",VLOOKUP(R736,CUSTOMS!$E$3:$N$1811,9,FALSE))</f>
        <v>中国</v>
      </c>
      <c r="AA736" s="18" t="str">
        <f>IF(R736="","",VLOOKUP(R736,CUSTOMS!$E$3:$N$1811,10,FALSE))</f>
        <v>美国</v>
      </c>
      <c r="AB736" s="32">
        <f>IF(R736="","",VLOOKUP(G736,WMS!$E$3:$T$1741,15,FALSE))</f>
        <v>0.025</v>
      </c>
      <c r="AC736" s="32">
        <f t="shared" si="136"/>
        <v>0.3</v>
      </c>
      <c r="AD736" s="32" t="str">
        <f>IF(S736="","",VLOOKUP(S736,海关监管条件!$A$1:$B$3000,2,FALSE))</f>
        <v>无</v>
      </c>
    </row>
    <row r="737" spans="1:30">
      <c r="A737" s="2">
        <v>43750</v>
      </c>
      <c r="B737" s="2">
        <v>43756</v>
      </c>
      <c r="C737" s="2" t="s">
        <v>5118</v>
      </c>
      <c r="D737" s="3" t="s">
        <v>2069</v>
      </c>
      <c r="E737" s="3" t="s">
        <v>4410</v>
      </c>
      <c r="F737" s="3" t="s">
        <v>5126</v>
      </c>
      <c r="G737" s="17" t="str">
        <f t="shared" si="130"/>
        <v>KG-ARI-1909-00203-04629/42791225</v>
      </c>
      <c r="H737" s="18">
        <f>IF(G737="","",VLOOKUP(G737,WMS!$E$3:$Q$1741,7,FALSE))</f>
        <v>12</v>
      </c>
      <c r="I737" s="18">
        <f>IF(G737="","",VLOOKUP(G737,WMS!$E$3:$Q$1741,8,FALSE))</f>
        <v>0.5</v>
      </c>
      <c r="J737" s="18">
        <f>IF(G737="","",VLOOKUP(G737,WMS!$E$3:$Q$1741,13,FALSE))</f>
        <v>0.004</v>
      </c>
      <c r="K737" s="25" t="b">
        <f t="shared" si="131"/>
        <v>1</v>
      </c>
      <c r="L737" s="7">
        <v>1</v>
      </c>
      <c r="M737" s="26">
        <f>IF(G737="","",VLOOKUP(G737,WMS!$E$3:$U$1741,7,0)*L737)</f>
        <v>12</v>
      </c>
      <c r="N737" s="27" t="str">
        <f>IF(G737="","",VLOOKUP(G737,WMS!$E$3:$U$1741,17,0))</f>
        <v>A401-13</v>
      </c>
      <c r="O737" s="28">
        <f t="shared" si="132"/>
        <v>0.5</v>
      </c>
      <c r="P737" s="28">
        <f t="shared" si="133"/>
        <v>0.004</v>
      </c>
      <c r="Q737" s="25" t="str">
        <f>IF(G737="","",VLOOKUP(G737,WMS!$E$3:$G$1741,2,FALSE))</f>
        <v>KAS19092329</v>
      </c>
      <c r="R737" s="25" t="str">
        <f>IF(G737="","",VLOOKUP(G737,WMS!$E$3:$G$1741,3,FALSE))</f>
        <v>KAS1909232901</v>
      </c>
      <c r="S737" s="17" t="str">
        <f>IF(R737="","",VLOOKUP(R737,CUSTOMS!$E$3:$N$1811,2,FALSE))</f>
        <v>3926909090</v>
      </c>
      <c r="T737" s="17" t="str">
        <f>IF(R737="","",VLOOKUP(R737,CUSTOMS!$E$3:$N$1811,3,FALSE))</f>
        <v>塑胶手机保护壳</v>
      </c>
      <c r="U737" s="18">
        <f t="shared" si="134"/>
        <v>12</v>
      </c>
      <c r="V737" s="18" t="str">
        <f>IF(R737="","",VLOOKUP(R737,CUSTOMS!$E$3:$N$1811,5,FALSE))</f>
        <v>个</v>
      </c>
      <c r="W737" s="32">
        <f>IF(R737="","",VLOOKUP(R737,CUSTOMS!$E$3:$N$1811,6,FALSE))</f>
        <v>1</v>
      </c>
      <c r="X737" s="32">
        <f t="shared" si="135"/>
        <v>12</v>
      </c>
      <c r="Y737" s="18" t="str">
        <f>IF(R737="","",VLOOKUP(R737,CUSTOMS!$E$3:$N$1811,8,FALSE))</f>
        <v>美元</v>
      </c>
      <c r="Z737" s="18" t="str">
        <f>IF(R737="","",VLOOKUP(R737,CUSTOMS!$E$3:$N$1811,9,FALSE))</f>
        <v>中国</v>
      </c>
      <c r="AA737" s="18" t="str">
        <f>IF(R737="","",VLOOKUP(R737,CUSTOMS!$E$3:$N$1811,10,FALSE))</f>
        <v>美国</v>
      </c>
      <c r="AB737" s="32">
        <f>IF(R737="","",VLOOKUP(G737,WMS!$E$3:$T$1741,15,FALSE))</f>
        <v>0.0361111111111111</v>
      </c>
      <c r="AC737" s="32">
        <f t="shared" si="136"/>
        <v>0.433333333333333</v>
      </c>
      <c r="AD737" s="32" t="str">
        <f>IF(S737="","",VLOOKUP(S737,海关监管条件!$A$1:$B$3000,2,FALSE))</f>
        <v>无</v>
      </c>
    </row>
    <row r="738" spans="1:30">
      <c r="A738" s="2">
        <v>43750</v>
      </c>
      <c r="B738" s="2">
        <v>43756</v>
      </c>
      <c r="C738" s="2" t="s">
        <v>5118</v>
      </c>
      <c r="D738" s="3" t="s">
        <v>2069</v>
      </c>
      <c r="E738" s="3" t="s">
        <v>4410</v>
      </c>
      <c r="F738" s="3" t="s">
        <v>5127</v>
      </c>
      <c r="G738" s="17" t="str">
        <f t="shared" si="130"/>
        <v>KG-ARI-1909-00203-04629/42796879</v>
      </c>
      <c r="H738" s="18">
        <f>IF(G738="","",VLOOKUP(G738,WMS!$E$3:$Q$1741,7,FALSE))</f>
        <v>12</v>
      </c>
      <c r="I738" s="18">
        <f>IF(G738="","",VLOOKUP(G738,WMS!$E$3:$Q$1741,8,FALSE))</f>
        <v>0.45</v>
      </c>
      <c r="J738" s="18">
        <f>IF(G738="","",VLOOKUP(G738,WMS!$E$3:$Q$1741,13,FALSE))</f>
        <v>0.004</v>
      </c>
      <c r="K738" s="25" t="b">
        <f t="shared" si="131"/>
        <v>1</v>
      </c>
      <c r="L738" s="7">
        <v>1</v>
      </c>
      <c r="M738" s="26">
        <f>IF(G738="","",VLOOKUP(G738,WMS!$E$3:$U$1741,7,0)*L738)</f>
        <v>12</v>
      </c>
      <c r="N738" s="27" t="str">
        <f>IF(G738="","",VLOOKUP(G738,WMS!$E$3:$U$1741,17,0))</f>
        <v>A401-13</v>
      </c>
      <c r="O738" s="28">
        <f t="shared" si="132"/>
        <v>0.45</v>
      </c>
      <c r="P738" s="28">
        <f t="shared" si="133"/>
        <v>0.004</v>
      </c>
      <c r="Q738" s="25" t="str">
        <f>IF(G738="","",VLOOKUP(G738,WMS!$E$3:$G$1741,2,FALSE))</f>
        <v>KAS19092329</v>
      </c>
      <c r="R738" s="25" t="str">
        <f>IF(G738="","",VLOOKUP(G738,WMS!$E$3:$G$1741,3,FALSE))</f>
        <v>KAS1909232901</v>
      </c>
      <c r="S738" s="17" t="str">
        <f>IF(R738="","",VLOOKUP(R738,CUSTOMS!$E$3:$N$1811,2,FALSE))</f>
        <v>3926909090</v>
      </c>
      <c r="T738" s="17" t="str">
        <f>IF(R738="","",VLOOKUP(R738,CUSTOMS!$E$3:$N$1811,3,FALSE))</f>
        <v>塑胶手机保护壳</v>
      </c>
      <c r="U738" s="18">
        <f t="shared" si="134"/>
        <v>12</v>
      </c>
      <c r="V738" s="18" t="str">
        <f>IF(R738="","",VLOOKUP(R738,CUSTOMS!$E$3:$N$1811,5,FALSE))</f>
        <v>个</v>
      </c>
      <c r="W738" s="32">
        <f>IF(R738="","",VLOOKUP(R738,CUSTOMS!$E$3:$N$1811,6,FALSE))</f>
        <v>1</v>
      </c>
      <c r="X738" s="32">
        <f t="shared" si="135"/>
        <v>12</v>
      </c>
      <c r="Y738" s="18" t="str">
        <f>IF(R738="","",VLOOKUP(R738,CUSTOMS!$E$3:$N$1811,8,FALSE))</f>
        <v>美元</v>
      </c>
      <c r="Z738" s="18" t="str">
        <f>IF(R738="","",VLOOKUP(R738,CUSTOMS!$E$3:$N$1811,9,FALSE))</f>
        <v>中国</v>
      </c>
      <c r="AA738" s="18" t="str">
        <f>IF(R738="","",VLOOKUP(R738,CUSTOMS!$E$3:$N$1811,10,FALSE))</f>
        <v>美国</v>
      </c>
      <c r="AB738" s="32">
        <f>IF(R738="","",VLOOKUP(G738,WMS!$E$3:$T$1741,15,FALSE))</f>
        <v>0.025</v>
      </c>
      <c r="AC738" s="32">
        <f t="shared" si="136"/>
        <v>0.3</v>
      </c>
      <c r="AD738" s="32" t="str">
        <f>IF(S738="","",VLOOKUP(S738,海关监管条件!$A$1:$B$3000,2,FALSE))</f>
        <v>无</v>
      </c>
    </row>
    <row r="739" spans="1:30">
      <c r="A739" s="2">
        <v>43750</v>
      </c>
      <c r="B739" s="2">
        <v>43756</v>
      </c>
      <c r="C739" s="2" t="s">
        <v>5118</v>
      </c>
      <c r="D739" s="3" t="s">
        <v>2069</v>
      </c>
      <c r="E739" s="3" t="s">
        <v>4410</v>
      </c>
      <c r="F739" s="3" t="s">
        <v>5128</v>
      </c>
      <c r="G739" s="17" t="str">
        <f t="shared" si="130"/>
        <v>KG-ARI-1909-00203-04629/42796886</v>
      </c>
      <c r="H739" s="18">
        <f>IF(G739="","",VLOOKUP(G739,WMS!$E$3:$Q$1741,7,FALSE))</f>
        <v>12</v>
      </c>
      <c r="I739" s="18">
        <f>IF(G739="","",VLOOKUP(G739,WMS!$E$3:$Q$1741,8,FALSE))</f>
        <v>0.45</v>
      </c>
      <c r="J739" s="18">
        <f>IF(G739="","",VLOOKUP(G739,WMS!$E$3:$Q$1741,13,FALSE))</f>
        <v>0.004</v>
      </c>
      <c r="K739" s="25" t="b">
        <f t="shared" si="131"/>
        <v>1</v>
      </c>
      <c r="L739" s="7">
        <v>1</v>
      </c>
      <c r="M739" s="26">
        <f>IF(G739="","",VLOOKUP(G739,WMS!$E$3:$U$1741,7,0)*L739)</f>
        <v>12</v>
      </c>
      <c r="N739" s="27" t="str">
        <f>IF(G739="","",VLOOKUP(G739,WMS!$E$3:$U$1741,17,0))</f>
        <v>A401-13</v>
      </c>
      <c r="O739" s="28">
        <f t="shared" si="132"/>
        <v>0.45</v>
      </c>
      <c r="P739" s="28">
        <f t="shared" si="133"/>
        <v>0.004</v>
      </c>
      <c r="Q739" s="25" t="str">
        <f>IF(G739="","",VLOOKUP(G739,WMS!$E$3:$G$1741,2,FALSE))</f>
        <v>KAS19092329</v>
      </c>
      <c r="R739" s="25" t="str">
        <f>IF(G739="","",VLOOKUP(G739,WMS!$E$3:$G$1741,3,FALSE))</f>
        <v>KAS1909232901</v>
      </c>
      <c r="S739" s="17" t="str">
        <f>IF(R739="","",VLOOKUP(R739,CUSTOMS!$E$3:$N$1811,2,FALSE))</f>
        <v>3926909090</v>
      </c>
      <c r="T739" s="17" t="str">
        <f>IF(R739="","",VLOOKUP(R739,CUSTOMS!$E$3:$N$1811,3,FALSE))</f>
        <v>塑胶手机保护壳</v>
      </c>
      <c r="U739" s="18">
        <f t="shared" si="134"/>
        <v>12</v>
      </c>
      <c r="V739" s="18" t="str">
        <f>IF(R739="","",VLOOKUP(R739,CUSTOMS!$E$3:$N$1811,5,FALSE))</f>
        <v>个</v>
      </c>
      <c r="W739" s="32">
        <f>IF(R739="","",VLOOKUP(R739,CUSTOMS!$E$3:$N$1811,6,FALSE))</f>
        <v>1</v>
      </c>
      <c r="X739" s="32">
        <f t="shared" si="135"/>
        <v>12</v>
      </c>
      <c r="Y739" s="18" t="str">
        <f>IF(R739="","",VLOOKUP(R739,CUSTOMS!$E$3:$N$1811,8,FALSE))</f>
        <v>美元</v>
      </c>
      <c r="Z739" s="18" t="str">
        <f>IF(R739="","",VLOOKUP(R739,CUSTOMS!$E$3:$N$1811,9,FALSE))</f>
        <v>中国</v>
      </c>
      <c r="AA739" s="18" t="str">
        <f>IF(R739="","",VLOOKUP(R739,CUSTOMS!$E$3:$N$1811,10,FALSE))</f>
        <v>美国</v>
      </c>
      <c r="AB739" s="32">
        <f>IF(R739="","",VLOOKUP(G739,WMS!$E$3:$T$1741,15,FALSE))</f>
        <v>0.025</v>
      </c>
      <c r="AC739" s="32">
        <f t="shared" si="136"/>
        <v>0.3</v>
      </c>
      <c r="AD739" s="32" t="str">
        <f>IF(S739="","",VLOOKUP(S739,海关监管条件!$A$1:$B$3000,2,FALSE))</f>
        <v>无</v>
      </c>
    </row>
    <row r="740" spans="1:30">
      <c r="A740" s="2">
        <v>43750</v>
      </c>
      <c r="B740" s="2">
        <v>43756</v>
      </c>
      <c r="C740" s="2" t="s">
        <v>5118</v>
      </c>
      <c r="D740" s="3" t="s">
        <v>2069</v>
      </c>
      <c r="E740" s="3" t="s">
        <v>4410</v>
      </c>
      <c r="F740" s="3" t="s">
        <v>5129</v>
      </c>
      <c r="G740" s="17" t="str">
        <f t="shared" si="130"/>
        <v>KG-ARI-1909-00203-04629/42796893</v>
      </c>
      <c r="H740" s="18">
        <f>IF(G740="","",VLOOKUP(G740,WMS!$E$3:$Q$1741,7,FALSE))</f>
        <v>12</v>
      </c>
      <c r="I740" s="18">
        <f>IF(G740="","",VLOOKUP(G740,WMS!$E$3:$Q$1741,8,FALSE))</f>
        <v>0.55</v>
      </c>
      <c r="J740" s="18">
        <f>IF(G740="","",VLOOKUP(G740,WMS!$E$3:$Q$1741,13,FALSE))</f>
        <v>0.004</v>
      </c>
      <c r="K740" s="25" t="b">
        <f t="shared" si="131"/>
        <v>1</v>
      </c>
      <c r="L740" s="7">
        <v>1</v>
      </c>
      <c r="M740" s="26">
        <f>IF(G740="","",VLOOKUP(G740,WMS!$E$3:$U$1741,7,0)*L740)</f>
        <v>12</v>
      </c>
      <c r="N740" s="27" t="str">
        <f>IF(G740="","",VLOOKUP(G740,WMS!$E$3:$U$1741,17,0))</f>
        <v>A401-13</v>
      </c>
      <c r="O740" s="28">
        <f t="shared" si="132"/>
        <v>0.55</v>
      </c>
      <c r="P740" s="28">
        <f t="shared" si="133"/>
        <v>0.004</v>
      </c>
      <c r="Q740" s="25" t="str">
        <f>IF(G740="","",VLOOKUP(G740,WMS!$E$3:$G$1741,2,FALSE))</f>
        <v>KAS19092329</v>
      </c>
      <c r="R740" s="25" t="str">
        <f>IF(G740="","",VLOOKUP(G740,WMS!$E$3:$G$1741,3,FALSE))</f>
        <v>KAS1909232901</v>
      </c>
      <c r="S740" s="17" t="str">
        <f>IF(R740="","",VLOOKUP(R740,CUSTOMS!$E$3:$N$1811,2,FALSE))</f>
        <v>3926909090</v>
      </c>
      <c r="T740" s="17" t="str">
        <f>IF(R740="","",VLOOKUP(R740,CUSTOMS!$E$3:$N$1811,3,FALSE))</f>
        <v>塑胶手机保护壳</v>
      </c>
      <c r="U740" s="18">
        <f t="shared" si="134"/>
        <v>12</v>
      </c>
      <c r="V740" s="18" t="str">
        <f>IF(R740="","",VLOOKUP(R740,CUSTOMS!$E$3:$N$1811,5,FALSE))</f>
        <v>个</v>
      </c>
      <c r="W740" s="32">
        <f>IF(R740="","",VLOOKUP(R740,CUSTOMS!$E$3:$N$1811,6,FALSE))</f>
        <v>1</v>
      </c>
      <c r="X740" s="32">
        <f t="shared" si="135"/>
        <v>12</v>
      </c>
      <c r="Y740" s="18" t="str">
        <f>IF(R740="","",VLOOKUP(R740,CUSTOMS!$E$3:$N$1811,8,FALSE))</f>
        <v>美元</v>
      </c>
      <c r="Z740" s="18" t="str">
        <f>IF(R740="","",VLOOKUP(R740,CUSTOMS!$E$3:$N$1811,9,FALSE))</f>
        <v>中国</v>
      </c>
      <c r="AA740" s="18" t="str">
        <f>IF(R740="","",VLOOKUP(R740,CUSTOMS!$E$3:$N$1811,10,FALSE))</f>
        <v>美国</v>
      </c>
      <c r="AB740" s="32">
        <f>IF(R740="","",VLOOKUP(G740,WMS!$E$3:$T$1741,15,FALSE))</f>
        <v>0.0375</v>
      </c>
      <c r="AC740" s="32">
        <f t="shared" si="136"/>
        <v>0.45</v>
      </c>
      <c r="AD740" s="32" t="str">
        <f>IF(S740="","",VLOOKUP(S740,海关监管条件!$A$1:$B$3000,2,FALSE))</f>
        <v>无</v>
      </c>
    </row>
    <row r="741" spans="1:30">
      <c r="A741" s="2">
        <v>43750</v>
      </c>
      <c r="B741" s="2">
        <v>43756</v>
      </c>
      <c r="C741" s="2" t="s">
        <v>5118</v>
      </c>
      <c r="D741" s="3" t="s">
        <v>2069</v>
      </c>
      <c r="E741" s="3" t="s">
        <v>4410</v>
      </c>
      <c r="F741" s="3" t="s">
        <v>5130</v>
      </c>
      <c r="G741" s="17" t="str">
        <f t="shared" si="130"/>
        <v>KG-ARI-1909-00203-04629/42796923</v>
      </c>
      <c r="H741" s="18">
        <f>IF(G741="","",VLOOKUP(G741,WMS!$E$3:$Q$1741,7,FALSE))</f>
        <v>12</v>
      </c>
      <c r="I741" s="18">
        <f>IF(G741="","",VLOOKUP(G741,WMS!$E$3:$Q$1741,8,FALSE))</f>
        <v>0.75</v>
      </c>
      <c r="J741" s="18">
        <f>IF(G741="","",VLOOKUP(G741,WMS!$E$3:$Q$1741,13,FALSE))</f>
        <v>0.006</v>
      </c>
      <c r="K741" s="25" t="b">
        <f t="shared" si="131"/>
        <v>1</v>
      </c>
      <c r="L741" s="7">
        <v>1</v>
      </c>
      <c r="M741" s="26">
        <f>IF(G741="","",VLOOKUP(G741,WMS!$E$3:$U$1741,7,0)*L741)</f>
        <v>12</v>
      </c>
      <c r="N741" s="27" t="str">
        <f>IF(G741="","",VLOOKUP(G741,WMS!$E$3:$U$1741,17,0))</f>
        <v>A401-13</v>
      </c>
      <c r="O741" s="28">
        <f t="shared" si="132"/>
        <v>0.75</v>
      </c>
      <c r="P741" s="28">
        <f t="shared" si="133"/>
        <v>0.006</v>
      </c>
      <c r="Q741" s="25" t="str">
        <f>IF(G741="","",VLOOKUP(G741,WMS!$E$3:$G$1741,2,FALSE))</f>
        <v>KAS19092329</v>
      </c>
      <c r="R741" s="25" t="str">
        <f>IF(G741="","",VLOOKUP(G741,WMS!$E$3:$G$1741,3,FALSE))</f>
        <v>KAS1909232901</v>
      </c>
      <c r="S741" s="17" t="str">
        <f>IF(R741="","",VLOOKUP(R741,CUSTOMS!$E$3:$N$1811,2,FALSE))</f>
        <v>3926909090</v>
      </c>
      <c r="T741" s="17" t="str">
        <f>IF(R741="","",VLOOKUP(R741,CUSTOMS!$E$3:$N$1811,3,FALSE))</f>
        <v>塑胶手机保护壳</v>
      </c>
      <c r="U741" s="18">
        <f t="shared" si="134"/>
        <v>12</v>
      </c>
      <c r="V741" s="18" t="str">
        <f>IF(R741="","",VLOOKUP(R741,CUSTOMS!$E$3:$N$1811,5,FALSE))</f>
        <v>个</v>
      </c>
      <c r="W741" s="32">
        <f>IF(R741="","",VLOOKUP(R741,CUSTOMS!$E$3:$N$1811,6,FALSE))</f>
        <v>1</v>
      </c>
      <c r="X741" s="32">
        <f t="shared" si="135"/>
        <v>12</v>
      </c>
      <c r="Y741" s="18" t="str">
        <f>IF(R741="","",VLOOKUP(R741,CUSTOMS!$E$3:$N$1811,8,FALSE))</f>
        <v>美元</v>
      </c>
      <c r="Z741" s="18" t="str">
        <f>IF(R741="","",VLOOKUP(R741,CUSTOMS!$E$3:$N$1811,9,FALSE))</f>
        <v>中国</v>
      </c>
      <c r="AA741" s="18" t="str">
        <f>IF(R741="","",VLOOKUP(R741,CUSTOMS!$E$3:$N$1811,10,FALSE))</f>
        <v>美国</v>
      </c>
      <c r="AB741" s="32">
        <f>IF(R741="","",VLOOKUP(G741,WMS!$E$3:$T$1741,15,FALSE))</f>
        <v>0.0541666666666667</v>
      </c>
      <c r="AC741" s="32">
        <f t="shared" si="136"/>
        <v>0.65</v>
      </c>
      <c r="AD741" s="32" t="str">
        <f>IF(S741="","",VLOOKUP(S741,海关监管条件!$A$1:$B$3000,2,FALSE))</f>
        <v>无</v>
      </c>
    </row>
    <row r="742" spans="1:30">
      <c r="A742" s="2">
        <v>43750</v>
      </c>
      <c r="B742" s="2">
        <v>43756</v>
      </c>
      <c r="C742" s="2" t="s">
        <v>5118</v>
      </c>
      <c r="D742" s="3" t="s">
        <v>2069</v>
      </c>
      <c r="E742" s="3" t="s">
        <v>4410</v>
      </c>
      <c r="F742" s="3" t="s">
        <v>5131</v>
      </c>
      <c r="G742" s="17" t="str">
        <f t="shared" si="130"/>
        <v>KG-ARI-1909-00203-04629/42796930</v>
      </c>
      <c r="H742" s="18">
        <f>IF(G742="","",VLOOKUP(G742,WMS!$E$3:$Q$1741,7,FALSE))</f>
        <v>12</v>
      </c>
      <c r="I742" s="18">
        <f>IF(G742="","",VLOOKUP(G742,WMS!$E$3:$Q$1741,8,FALSE))</f>
        <v>0.85</v>
      </c>
      <c r="J742" s="18">
        <f>IF(G742="","",VLOOKUP(G742,WMS!$E$3:$Q$1741,13,FALSE))</f>
        <v>0.004</v>
      </c>
      <c r="K742" s="25" t="b">
        <f t="shared" si="131"/>
        <v>1</v>
      </c>
      <c r="L742" s="7">
        <v>1</v>
      </c>
      <c r="M742" s="26">
        <f>IF(G742="","",VLOOKUP(G742,WMS!$E$3:$U$1741,7,0)*L742)</f>
        <v>12</v>
      </c>
      <c r="N742" s="27" t="str">
        <f>IF(G742="","",VLOOKUP(G742,WMS!$E$3:$U$1741,17,0))</f>
        <v>A401-13</v>
      </c>
      <c r="O742" s="28">
        <f t="shared" si="132"/>
        <v>0.85</v>
      </c>
      <c r="P742" s="28">
        <f t="shared" si="133"/>
        <v>0.004</v>
      </c>
      <c r="Q742" s="25" t="str">
        <f>IF(G742="","",VLOOKUP(G742,WMS!$E$3:$G$1741,2,FALSE))</f>
        <v>KAS19092329</v>
      </c>
      <c r="R742" s="25" t="str">
        <f>IF(G742="","",VLOOKUP(G742,WMS!$E$3:$G$1741,3,FALSE))</f>
        <v>KAS1909232901</v>
      </c>
      <c r="S742" s="17" t="str">
        <f>IF(R742="","",VLOOKUP(R742,CUSTOMS!$E$3:$N$1811,2,FALSE))</f>
        <v>3926909090</v>
      </c>
      <c r="T742" s="17" t="str">
        <f>IF(R742="","",VLOOKUP(R742,CUSTOMS!$E$3:$N$1811,3,FALSE))</f>
        <v>塑胶手机保护壳</v>
      </c>
      <c r="U742" s="18">
        <f t="shared" si="134"/>
        <v>12</v>
      </c>
      <c r="V742" s="18" t="str">
        <f>IF(R742="","",VLOOKUP(R742,CUSTOMS!$E$3:$N$1811,5,FALSE))</f>
        <v>个</v>
      </c>
      <c r="W742" s="32">
        <f>IF(R742="","",VLOOKUP(R742,CUSTOMS!$E$3:$N$1811,6,FALSE))</f>
        <v>1</v>
      </c>
      <c r="X742" s="32">
        <f t="shared" si="135"/>
        <v>12</v>
      </c>
      <c r="Y742" s="18" t="str">
        <f>IF(R742="","",VLOOKUP(R742,CUSTOMS!$E$3:$N$1811,8,FALSE))</f>
        <v>美元</v>
      </c>
      <c r="Z742" s="18" t="str">
        <f>IF(R742="","",VLOOKUP(R742,CUSTOMS!$E$3:$N$1811,9,FALSE))</f>
        <v>中国</v>
      </c>
      <c r="AA742" s="18" t="str">
        <f>IF(R742="","",VLOOKUP(R742,CUSTOMS!$E$3:$N$1811,10,FALSE))</f>
        <v>美国</v>
      </c>
      <c r="AB742" s="32">
        <f>IF(R742="","",VLOOKUP(G742,WMS!$E$3:$T$1741,15,FALSE))</f>
        <v>0.0625</v>
      </c>
      <c r="AC742" s="32">
        <f t="shared" si="136"/>
        <v>0.75</v>
      </c>
      <c r="AD742" s="32" t="str">
        <f>IF(S742="","",VLOOKUP(S742,海关监管条件!$A$1:$B$3000,2,FALSE))</f>
        <v>无</v>
      </c>
    </row>
    <row r="743" spans="1:30">
      <c r="A743" s="2">
        <v>43750</v>
      </c>
      <c r="B743" s="2">
        <v>43756</v>
      </c>
      <c r="C743" s="2" t="s">
        <v>5118</v>
      </c>
      <c r="D743" s="3" t="s">
        <v>2069</v>
      </c>
      <c r="E743" s="3" t="s">
        <v>4410</v>
      </c>
      <c r="F743" s="3" t="s">
        <v>5132</v>
      </c>
      <c r="G743" s="17" t="str">
        <f t="shared" si="130"/>
        <v>KG-ARI-1909-00203-04629/42796947</v>
      </c>
      <c r="H743" s="18">
        <f>IF(G743="","",VLOOKUP(G743,WMS!$E$3:$Q$1741,7,FALSE))</f>
        <v>12</v>
      </c>
      <c r="I743" s="18">
        <f>IF(G743="","",VLOOKUP(G743,WMS!$E$3:$Q$1741,8,FALSE))</f>
        <v>0.45</v>
      </c>
      <c r="J743" s="18">
        <f>IF(G743="","",VLOOKUP(G743,WMS!$E$3:$Q$1741,13,FALSE))</f>
        <v>0.004</v>
      </c>
      <c r="K743" s="25" t="b">
        <f t="shared" si="131"/>
        <v>1</v>
      </c>
      <c r="L743" s="7">
        <v>1</v>
      </c>
      <c r="M743" s="26">
        <f>IF(G743="","",VLOOKUP(G743,WMS!$E$3:$U$1741,7,0)*L743)</f>
        <v>12</v>
      </c>
      <c r="N743" s="27" t="str">
        <f>IF(G743="","",VLOOKUP(G743,WMS!$E$3:$U$1741,17,0))</f>
        <v>A401-13</v>
      </c>
      <c r="O743" s="28">
        <f t="shared" si="132"/>
        <v>0.45</v>
      </c>
      <c r="P743" s="28">
        <f t="shared" si="133"/>
        <v>0.004</v>
      </c>
      <c r="Q743" s="25" t="str">
        <f>IF(G743="","",VLOOKUP(G743,WMS!$E$3:$G$1741,2,FALSE))</f>
        <v>KAS19092329</v>
      </c>
      <c r="R743" s="25" t="str">
        <f>IF(G743="","",VLOOKUP(G743,WMS!$E$3:$G$1741,3,FALSE))</f>
        <v>KAS1909232901</v>
      </c>
      <c r="S743" s="17" t="str">
        <f>IF(R743="","",VLOOKUP(R743,CUSTOMS!$E$3:$N$1811,2,FALSE))</f>
        <v>3926909090</v>
      </c>
      <c r="T743" s="17" t="str">
        <f>IF(R743="","",VLOOKUP(R743,CUSTOMS!$E$3:$N$1811,3,FALSE))</f>
        <v>塑胶手机保护壳</v>
      </c>
      <c r="U743" s="18">
        <f t="shared" si="134"/>
        <v>12</v>
      </c>
      <c r="V743" s="18" t="str">
        <f>IF(R743="","",VLOOKUP(R743,CUSTOMS!$E$3:$N$1811,5,FALSE))</f>
        <v>个</v>
      </c>
      <c r="W743" s="32">
        <f>IF(R743="","",VLOOKUP(R743,CUSTOMS!$E$3:$N$1811,6,FALSE))</f>
        <v>1</v>
      </c>
      <c r="X743" s="32">
        <f t="shared" si="135"/>
        <v>12</v>
      </c>
      <c r="Y743" s="18" t="str">
        <f>IF(R743="","",VLOOKUP(R743,CUSTOMS!$E$3:$N$1811,8,FALSE))</f>
        <v>美元</v>
      </c>
      <c r="Z743" s="18" t="str">
        <f>IF(R743="","",VLOOKUP(R743,CUSTOMS!$E$3:$N$1811,9,FALSE))</f>
        <v>中国</v>
      </c>
      <c r="AA743" s="18" t="str">
        <f>IF(R743="","",VLOOKUP(R743,CUSTOMS!$E$3:$N$1811,10,FALSE))</f>
        <v>美国</v>
      </c>
      <c r="AB743" s="32">
        <f>IF(R743="","",VLOOKUP(G743,WMS!$E$3:$T$1741,15,FALSE))</f>
        <v>0.025</v>
      </c>
      <c r="AC743" s="32">
        <f t="shared" si="136"/>
        <v>0.3</v>
      </c>
      <c r="AD743" s="32" t="str">
        <f>IF(S743="","",VLOOKUP(S743,海关监管条件!$A$1:$B$3000,2,FALSE))</f>
        <v>无</v>
      </c>
    </row>
    <row r="744" spans="1:30">
      <c r="A744" s="2">
        <v>43750</v>
      </c>
      <c r="B744" s="2">
        <v>43756</v>
      </c>
      <c r="C744" s="2" t="s">
        <v>5118</v>
      </c>
      <c r="D744" s="3" t="s">
        <v>2069</v>
      </c>
      <c r="E744" s="3" t="s">
        <v>4410</v>
      </c>
      <c r="F744" s="3" t="s">
        <v>5133</v>
      </c>
      <c r="G744" s="17" t="str">
        <f t="shared" si="130"/>
        <v>KG-ARI-1909-00203-04629/42796954</v>
      </c>
      <c r="H744" s="18">
        <f>IF(G744="","",VLOOKUP(G744,WMS!$E$3:$Q$1741,7,FALSE))</f>
        <v>12</v>
      </c>
      <c r="I744" s="18">
        <f>IF(G744="","",VLOOKUP(G744,WMS!$E$3:$Q$1741,8,FALSE))</f>
        <v>0.45</v>
      </c>
      <c r="J744" s="18">
        <f>IF(G744="","",VLOOKUP(G744,WMS!$E$3:$Q$1741,13,FALSE))</f>
        <v>0.004</v>
      </c>
      <c r="K744" s="25" t="b">
        <f t="shared" si="131"/>
        <v>1</v>
      </c>
      <c r="L744" s="7">
        <v>1</v>
      </c>
      <c r="M744" s="26">
        <f>IF(G744="","",VLOOKUP(G744,WMS!$E$3:$U$1741,7,0)*L744)</f>
        <v>12</v>
      </c>
      <c r="N744" s="27" t="str">
        <f>IF(G744="","",VLOOKUP(G744,WMS!$E$3:$U$1741,17,0))</f>
        <v>A401-13</v>
      </c>
      <c r="O744" s="28">
        <f t="shared" si="132"/>
        <v>0.45</v>
      </c>
      <c r="P744" s="28">
        <f t="shared" si="133"/>
        <v>0.004</v>
      </c>
      <c r="Q744" s="25" t="str">
        <f>IF(G744="","",VLOOKUP(G744,WMS!$E$3:$G$1741,2,FALSE))</f>
        <v>KAS19092329</v>
      </c>
      <c r="R744" s="25" t="str">
        <f>IF(G744="","",VLOOKUP(G744,WMS!$E$3:$G$1741,3,FALSE))</f>
        <v>KAS1909232901</v>
      </c>
      <c r="S744" s="17" t="str">
        <f>IF(R744="","",VLOOKUP(R744,CUSTOMS!$E$3:$N$1811,2,FALSE))</f>
        <v>3926909090</v>
      </c>
      <c r="T744" s="17" t="str">
        <f>IF(R744="","",VLOOKUP(R744,CUSTOMS!$E$3:$N$1811,3,FALSE))</f>
        <v>塑胶手机保护壳</v>
      </c>
      <c r="U744" s="18">
        <f t="shared" si="134"/>
        <v>12</v>
      </c>
      <c r="V744" s="18" t="str">
        <f>IF(R744="","",VLOOKUP(R744,CUSTOMS!$E$3:$N$1811,5,FALSE))</f>
        <v>个</v>
      </c>
      <c r="W744" s="32">
        <f>IF(R744="","",VLOOKUP(R744,CUSTOMS!$E$3:$N$1811,6,FALSE))</f>
        <v>1</v>
      </c>
      <c r="X744" s="32">
        <f t="shared" si="135"/>
        <v>12</v>
      </c>
      <c r="Y744" s="18" t="str">
        <f>IF(R744="","",VLOOKUP(R744,CUSTOMS!$E$3:$N$1811,8,FALSE))</f>
        <v>美元</v>
      </c>
      <c r="Z744" s="18" t="str">
        <f>IF(R744="","",VLOOKUP(R744,CUSTOMS!$E$3:$N$1811,9,FALSE))</f>
        <v>中国</v>
      </c>
      <c r="AA744" s="18" t="str">
        <f>IF(R744="","",VLOOKUP(R744,CUSTOMS!$E$3:$N$1811,10,FALSE))</f>
        <v>美国</v>
      </c>
      <c r="AB744" s="32">
        <f>IF(R744="","",VLOOKUP(G744,WMS!$E$3:$T$1741,15,FALSE))</f>
        <v>0.025</v>
      </c>
      <c r="AC744" s="32">
        <f t="shared" si="136"/>
        <v>0.3</v>
      </c>
      <c r="AD744" s="32" t="str">
        <f>IF(S744="","",VLOOKUP(S744,海关监管条件!$A$1:$B$3000,2,FALSE))</f>
        <v>无</v>
      </c>
    </row>
    <row r="745" spans="1:30">
      <c r="A745" s="2">
        <v>43750</v>
      </c>
      <c r="B745" s="2">
        <v>43756</v>
      </c>
      <c r="C745" s="2" t="s">
        <v>5118</v>
      </c>
      <c r="D745" s="3" t="s">
        <v>2069</v>
      </c>
      <c r="E745" s="3" t="s">
        <v>4410</v>
      </c>
      <c r="F745" s="3" t="s">
        <v>5134</v>
      </c>
      <c r="G745" s="17" t="str">
        <f t="shared" si="130"/>
        <v>KG-ARI-1909-00203-04629/42796978</v>
      </c>
      <c r="H745" s="18">
        <f>IF(G745="","",VLOOKUP(G745,WMS!$E$3:$Q$1741,7,FALSE))</f>
        <v>12</v>
      </c>
      <c r="I745" s="18">
        <f>IF(G745="","",VLOOKUP(G745,WMS!$E$3:$Q$1741,8,FALSE))</f>
        <v>0.55</v>
      </c>
      <c r="J745" s="18">
        <f>IF(G745="","",VLOOKUP(G745,WMS!$E$3:$Q$1741,13,FALSE))</f>
        <v>0.004</v>
      </c>
      <c r="K745" s="25" t="b">
        <f t="shared" si="131"/>
        <v>1</v>
      </c>
      <c r="L745" s="7">
        <v>1</v>
      </c>
      <c r="M745" s="26">
        <f>IF(G745="","",VLOOKUP(G745,WMS!$E$3:$U$1741,7,0)*L745)</f>
        <v>12</v>
      </c>
      <c r="N745" s="27" t="str">
        <f>IF(G745="","",VLOOKUP(G745,WMS!$E$3:$U$1741,17,0))</f>
        <v>A401-13</v>
      </c>
      <c r="O745" s="28">
        <f t="shared" si="132"/>
        <v>0.55</v>
      </c>
      <c r="P745" s="28">
        <f t="shared" si="133"/>
        <v>0.004</v>
      </c>
      <c r="Q745" s="25" t="str">
        <f>IF(G745="","",VLOOKUP(G745,WMS!$E$3:$G$1741,2,FALSE))</f>
        <v>KAS19092329</v>
      </c>
      <c r="R745" s="25" t="str">
        <f>IF(G745="","",VLOOKUP(G745,WMS!$E$3:$G$1741,3,FALSE))</f>
        <v>KAS1909232901</v>
      </c>
      <c r="S745" s="17" t="str">
        <f>IF(R745="","",VLOOKUP(R745,CUSTOMS!$E$3:$N$1811,2,FALSE))</f>
        <v>3926909090</v>
      </c>
      <c r="T745" s="17" t="str">
        <f>IF(R745="","",VLOOKUP(R745,CUSTOMS!$E$3:$N$1811,3,FALSE))</f>
        <v>塑胶手机保护壳</v>
      </c>
      <c r="U745" s="18">
        <f t="shared" si="134"/>
        <v>12</v>
      </c>
      <c r="V745" s="18" t="str">
        <f>IF(R745="","",VLOOKUP(R745,CUSTOMS!$E$3:$N$1811,5,FALSE))</f>
        <v>个</v>
      </c>
      <c r="W745" s="32">
        <f>IF(R745="","",VLOOKUP(R745,CUSTOMS!$E$3:$N$1811,6,FALSE))</f>
        <v>1</v>
      </c>
      <c r="X745" s="32">
        <f t="shared" si="135"/>
        <v>12</v>
      </c>
      <c r="Y745" s="18" t="str">
        <f>IF(R745="","",VLOOKUP(R745,CUSTOMS!$E$3:$N$1811,8,FALSE))</f>
        <v>美元</v>
      </c>
      <c r="Z745" s="18" t="str">
        <f>IF(R745="","",VLOOKUP(R745,CUSTOMS!$E$3:$N$1811,9,FALSE))</f>
        <v>中国</v>
      </c>
      <c r="AA745" s="18" t="str">
        <f>IF(R745="","",VLOOKUP(R745,CUSTOMS!$E$3:$N$1811,10,FALSE))</f>
        <v>美国</v>
      </c>
      <c r="AB745" s="32">
        <f>IF(R745="","",VLOOKUP(G745,WMS!$E$3:$T$1741,15,FALSE))</f>
        <v>0.0375</v>
      </c>
      <c r="AC745" s="32">
        <f t="shared" si="136"/>
        <v>0.45</v>
      </c>
      <c r="AD745" s="32" t="str">
        <f>IF(S745="","",VLOOKUP(S745,海关监管条件!$A$1:$B$3000,2,FALSE))</f>
        <v>无</v>
      </c>
    </row>
    <row r="746" spans="1:30">
      <c r="A746" s="2">
        <v>43750</v>
      </c>
      <c r="B746" s="2">
        <v>43756</v>
      </c>
      <c r="C746" s="2" t="s">
        <v>5118</v>
      </c>
      <c r="D746" s="3" t="s">
        <v>2069</v>
      </c>
      <c r="E746" s="3" t="s">
        <v>4410</v>
      </c>
      <c r="F746" s="3" t="s">
        <v>5135</v>
      </c>
      <c r="G746" s="17" t="str">
        <f t="shared" si="130"/>
        <v>KG-ARI-1909-00203-04629/42797005</v>
      </c>
      <c r="H746" s="18">
        <f>IF(G746="","",VLOOKUP(G746,WMS!$E$3:$Q$1741,7,FALSE))</f>
        <v>12</v>
      </c>
      <c r="I746" s="18">
        <f>IF(G746="","",VLOOKUP(G746,WMS!$E$3:$Q$1741,8,FALSE))</f>
        <v>0.85</v>
      </c>
      <c r="J746" s="18">
        <f>IF(G746="","",VLOOKUP(G746,WMS!$E$3:$Q$1741,13,FALSE))</f>
        <v>0.004</v>
      </c>
      <c r="K746" s="25" t="b">
        <f t="shared" si="131"/>
        <v>1</v>
      </c>
      <c r="L746" s="7">
        <v>1</v>
      </c>
      <c r="M746" s="26">
        <f>IF(G746="","",VLOOKUP(G746,WMS!$E$3:$U$1741,7,0)*L746)</f>
        <v>12</v>
      </c>
      <c r="N746" s="27" t="str">
        <f>IF(G746="","",VLOOKUP(G746,WMS!$E$3:$U$1741,17,0))</f>
        <v>A401-13</v>
      </c>
      <c r="O746" s="28">
        <f t="shared" si="132"/>
        <v>0.85</v>
      </c>
      <c r="P746" s="28">
        <f t="shared" si="133"/>
        <v>0.004</v>
      </c>
      <c r="Q746" s="25" t="str">
        <f>IF(G746="","",VLOOKUP(G746,WMS!$E$3:$G$1741,2,FALSE))</f>
        <v>KAS19092329</v>
      </c>
      <c r="R746" s="25" t="str">
        <f>IF(G746="","",VLOOKUP(G746,WMS!$E$3:$G$1741,3,FALSE))</f>
        <v>KAS1909232901</v>
      </c>
      <c r="S746" s="17" t="str">
        <f>IF(R746="","",VLOOKUP(R746,CUSTOMS!$E$3:$N$1811,2,FALSE))</f>
        <v>3926909090</v>
      </c>
      <c r="T746" s="17" t="str">
        <f>IF(R746="","",VLOOKUP(R746,CUSTOMS!$E$3:$N$1811,3,FALSE))</f>
        <v>塑胶手机保护壳</v>
      </c>
      <c r="U746" s="18">
        <f t="shared" si="134"/>
        <v>12</v>
      </c>
      <c r="V746" s="18" t="str">
        <f>IF(R746="","",VLOOKUP(R746,CUSTOMS!$E$3:$N$1811,5,FALSE))</f>
        <v>个</v>
      </c>
      <c r="W746" s="32">
        <f>IF(R746="","",VLOOKUP(R746,CUSTOMS!$E$3:$N$1811,6,FALSE))</f>
        <v>1</v>
      </c>
      <c r="X746" s="32">
        <f t="shared" si="135"/>
        <v>12</v>
      </c>
      <c r="Y746" s="18" t="str">
        <f>IF(R746="","",VLOOKUP(R746,CUSTOMS!$E$3:$N$1811,8,FALSE))</f>
        <v>美元</v>
      </c>
      <c r="Z746" s="18" t="str">
        <f>IF(R746="","",VLOOKUP(R746,CUSTOMS!$E$3:$N$1811,9,FALSE))</f>
        <v>中国</v>
      </c>
      <c r="AA746" s="18" t="str">
        <f>IF(R746="","",VLOOKUP(R746,CUSTOMS!$E$3:$N$1811,10,FALSE))</f>
        <v>美国</v>
      </c>
      <c r="AB746" s="32">
        <f>IF(R746="","",VLOOKUP(G746,WMS!$E$3:$T$1741,15,FALSE))</f>
        <v>0.0625</v>
      </c>
      <c r="AC746" s="32">
        <f t="shared" si="136"/>
        <v>0.75</v>
      </c>
      <c r="AD746" s="32" t="str">
        <f>IF(S746="","",VLOOKUP(S746,海关监管条件!$A$1:$B$3000,2,FALSE))</f>
        <v>无</v>
      </c>
    </row>
    <row r="747" spans="1:30">
      <c r="A747" s="2">
        <v>43750</v>
      </c>
      <c r="B747" s="2">
        <v>43756</v>
      </c>
      <c r="C747" s="2" t="s">
        <v>5118</v>
      </c>
      <c r="D747" s="3" t="s">
        <v>2069</v>
      </c>
      <c r="E747" s="3" t="s">
        <v>4410</v>
      </c>
      <c r="F747" s="3" t="s">
        <v>5136</v>
      </c>
      <c r="G747" s="17" t="str">
        <f t="shared" si="130"/>
        <v>KG-ARI-1909-00203-04629/42797012</v>
      </c>
      <c r="H747" s="18">
        <f>IF(G747="","",VLOOKUP(G747,WMS!$E$3:$Q$1741,7,FALSE))</f>
        <v>12</v>
      </c>
      <c r="I747" s="18">
        <f>IF(G747="","",VLOOKUP(G747,WMS!$E$3:$Q$1741,8,FALSE))</f>
        <v>0.5</v>
      </c>
      <c r="J747" s="18">
        <f>IF(G747="","",VLOOKUP(G747,WMS!$E$3:$Q$1741,13,FALSE))</f>
        <v>0.004</v>
      </c>
      <c r="K747" s="25" t="b">
        <f t="shared" si="131"/>
        <v>1</v>
      </c>
      <c r="L747" s="7">
        <v>1</v>
      </c>
      <c r="M747" s="26">
        <f>IF(G747="","",VLOOKUP(G747,WMS!$E$3:$U$1741,7,0)*L747)</f>
        <v>12</v>
      </c>
      <c r="N747" s="27" t="str">
        <f>IF(G747="","",VLOOKUP(G747,WMS!$E$3:$U$1741,17,0))</f>
        <v>A401-12</v>
      </c>
      <c r="O747" s="28">
        <f t="shared" si="132"/>
        <v>0.5</v>
      </c>
      <c r="P747" s="28">
        <f t="shared" si="133"/>
        <v>0.004</v>
      </c>
      <c r="Q747" s="25" t="str">
        <f>IF(G747="","",VLOOKUP(G747,WMS!$E$3:$G$1741,2,FALSE))</f>
        <v>KAS19092329</v>
      </c>
      <c r="R747" s="25" t="str">
        <f>IF(G747="","",VLOOKUP(G747,WMS!$E$3:$G$1741,3,FALSE))</f>
        <v>KAS1909232901</v>
      </c>
      <c r="S747" s="17" t="str">
        <f>IF(R747="","",VLOOKUP(R747,CUSTOMS!$E$3:$N$1811,2,FALSE))</f>
        <v>3926909090</v>
      </c>
      <c r="T747" s="17" t="str">
        <f>IF(R747="","",VLOOKUP(R747,CUSTOMS!$E$3:$N$1811,3,FALSE))</f>
        <v>塑胶手机保护壳</v>
      </c>
      <c r="U747" s="18">
        <f t="shared" si="134"/>
        <v>12</v>
      </c>
      <c r="V747" s="18" t="str">
        <f>IF(R747="","",VLOOKUP(R747,CUSTOMS!$E$3:$N$1811,5,FALSE))</f>
        <v>个</v>
      </c>
      <c r="W747" s="32">
        <f>IF(R747="","",VLOOKUP(R747,CUSTOMS!$E$3:$N$1811,6,FALSE))</f>
        <v>1</v>
      </c>
      <c r="X747" s="32">
        <f t="shared" si="135"/>
        <v>12</v>
      </c>
      <c r="Y747" s="18" t="str">
        <f>IF(R747="","",VLOOKUP(R747,CUSTOMS!$E$3:$N$1811,8,FALSE))</f>
        <v>美元</v>
      </c>
      <c r="Z747" s="18" t="str">
        <f>IF(R747="","",VLOOKUP(R747,CUSTOMS!$E$3:$N$1811,9,FALSE))</f>
        <v>中国</v>
      </c>
      <c r="AA747" s="18" t="str">
        <f>IF(R747="","",VLOOKUP(R747,CUSTOMS!$E$3:$N$1811,10,FALSE))</f>
        <v>美国</v>
      </c>
      <c r="AB747" s="32">
        <f>IF(R747="","",VLOOKUP(G747,WMS!$E$3:$T$1741,15,FALSE))</f>
        <v>0.0333333333333333</v>
      </c>
      <c r="AC747" s="32">
        <f t="shared" si="136"/>
        <v>0.4</v>
      </c>
      <c r="AD747" s="32" t="str">
        <f>IF(S747="","",VLOOKUP(S747,海关监管条件!$A$1:$B$3000,2,FALSE))</f>
        <v>无</v>
      </c>
    </row>
    <row r="748" spans="1:30">
      <c r="A748" s="2">
        <v>43750</v>
      </c>
      <c r="B748" s="2">
        <v>43756</v>
      </c>
      <c r="C748" s="2" t="s">
        <v>5118</v>
      </c>
      <c r="D748" s="3" t="s">
        <v>2069</v>
      </c>
      <c r="E748" s="3" t="s">
        <v>4410</v>
      </c>
      <c r="F748" s="3" t="s">
        <v>5137</v>
      </c>
      <c r="G748" s="17" t="str">
        <f t="shared" si="130"/>
        <v>KG-ARI-1909-00203-04629/42797029</v>
      </c>
      <c r="H748" s="18">
        <f>IF(G748="","",VLOOKUP(G748,WMS!$E$3:$Q$1741,7,FALSE))</f>
        <v>12</v>
      </c>
      <c r="I748" s="18">
        <f>IF(G748="","",VLOOKUP(G748,WMS!$E$3:$Q$1741,8,FALSE))</f>
        <v>0.5</v>
      </c>
      <c r="J748" s="18">
        <f>IF(G748="","",VLOOKUP(G748,WMS!$E$3:$Q$1741,13,FALSE))</f>
        <v>0.004</v>
      </c>
      <c r="K748" s="25" t="b">
        <f t="shared" si="131"/>
        <v>1</v>
      </c>
      <c r="L748" s="7">
        <v>1</v>
      </c>
      <c r="M748" s="26">
        <f>IF(G748="","",VLOOKUP(G748,WMS!$E$3:$U$1741,7,0)*L748)</f>
        <v>12</v>
      </c>
      <c r="N748" s="27" t="str">
        <f>IF(G748="","",VLOOKUP(G748,WMS!$E$3:$U$1741,17,0))</f>
        <v>A401-13</v>
      </c>
      <c r="O748" s="28">
        <f t="shared" si="132"/>
        <v>0.5</v>
      </c>
      <c r="P748" s="28">
        <f t="shared" si="133"/>
        <v>0.004</v>
      </c>
      <c r="Q748" s="25" t="str">
        <f>IF(G748="","",VLOOKUP(G748,WMS!$E$3:$G$1741,2,FALSE))</f>
        <v>KAS19092329</v>
      </c>
      <c r="R748" s="25" t="str">
        <f>IF(G748="","",VLOOKUP(G748,WMS!$E$3:$G$1741,3,FALSE))</f>
        <v>KAS1909232901</v>
      </c>
      <c r="S748" s="17" t="str">
        <f>IF(R748="","",VLOOKUP(R748,CUSTOMS!$E$3:$N$1811,2,FALSE))</f>
        <v>3926909090</v>
      </c>
      <c r="T748" s="17" t="str">
        <f>IF(R748="","",VLOOKUP(R748,CUSTOMS!$E$3:$N$1811,3,FALSE))</f>
        <v>塑胶手机保护壳</v>
      </c>
      <c r="U748" s="18">
        <f t="shared" si="134"/>
        <v>12</v>
      </c>
      <c r="V748" s="18" t="str">
        <f>IF(R748="","",VLOOKUP(R748,CUSTOMS!$E$3:$N$1811,5,FALSE))</f>
        <v>个</v>
      </c>
      <c r="W748" s="32">
        <f>IF(R748="","",VLOOKUP(R748,CUSTOMS!$E$3:$N$1811,6,FALSE))</f>
        <v>1</v>
      </c>
      <c r="X748" s="32">
        <f t="shared" si="135"/>
        <v>12</v>
      </c>
      <c r="Y748" s="18" t="str">
        <f>IF(R748="","",VLOOKUP(R748,CUSTOMS!$E$3:$N$1811,8,FALSE))</f>
        <v>美元</v>
      </c>
      <c r="Z748" s="18" t="str">
        <f>IF(R748="","",VLOOKUP(R748,CUSTOMS!$E$3:$N$1811,9,FALSE))</f>
        <v>中国</v>
      </c>
      <c r="AA748" s="18" t="str">
        <f>IF(R748="","",VLOOKUP(R748,CUSTOMS!$E$3:$N$1811,10,FALSE))</f>
        <v>美国</v>
      </c>
      <c r="AB748" s="32">
        <f>IF(R748="","",VLOOKUP(G748,WMS!$E$3:$T$1741,15,FALSE))</f>
        <v>0.0333333333333333</v>
      </c>
      <c r="AC748" s="32">
        <f t="shared" si="136"/>
        <v>0.4</v>
      </c>
      <c r="AD748" s="32" t="str">
        <f>IF(S748="","",VLOOKUP(S748,海关监管条件!$A$1:$B$3000,2,FALSE))</f>
        <v>无</v>
      </c>
    </row>
    <row r="749" spans="1:30">
      <c r="A749" s="2">
        <v>43750</v>
      </c>
      <c r="B749" s="2">
        <v>43756</v>
      </c>
      <c r="C749" s="2" t="s">
        <v>5118</v>
      </c>
      <c r="D749" s="3" t="s">
        <v>2069</v>
      </c>
      <c r="E749" s="3" t="s">
        <v>4410</v>
      </c>
      <c r="F749" s="3" t="s">
        <v>5138</v>
      </c>
      <c r="G749" s="17" t="str">
        <f t="shared" si="130"/>
        <v>KG-ARI-1909-00203-04629/42797036</v>
      </c>
      <c r="H749" s="18">
        <f>IF(G749="","",VLOOKUP(G749,WMS!$E$3:$Q$1741,7,FALSE))</f>
        <v>12</v>
      </c>
      <c r="I749" s="18">
        <f>IF(G749="","",VLOOKUP(G749,WMS!$E$3:$Q$1741,8,FALSE))</f>
        <v>0.45</v>
      </c>
      <c r="J749" s="18">
        <f>IF(G749="","",VLOOKUP(G749,WMS!$E$3:$Q$1741,13,FALSE))</f>
        <v>0.004</v>
      </c>
      <c r="K749" s="25" t="b">
        <f t="shared" si="131"/>
        <v>1</v>
      </c>
      <c r="L749" s="7">
        <v>1</v>
      </c>
      <c r="M749" s="26">
        <f>IF(G749="","",VLOOKUP(G749,WMS!$E$3:$U$1741,7,0)*L749)</f>
        <v>12</v>
      </c>
      <c r="N749" s="27" t="str">
        <f>IF(G749="","",VLOOKUP(G749,WMS!$E$3:$U$1741,17,0))</f>
        <v>A401-13</v>
      </c>
      <c r="O749" s="28">
        <f t="shared" si="132"/>
        <v>0.45</v>
      </c>
      <c r="P749" s="28">
        <f t="shared" si="133"/>
        <v>0.004</v>
      </c>
      <c r="Q749" s="25" t="str">
        <f>IF(G749="","",VLOOKUP(G749,WMS!$E$3:$G$1741,2,FALSE))</f>
        <v>KAS19092329</v>
      </c>
      <c r="R749" s="25" t="str">
        <f>IF(G749="","",VLOOKUP(G749,WMS!$E$3:$G$1741,3,FALSE))</f>
        <v>KAS1909232901</v>
      </c>
      <c r="S749" s="17" t="str">
        <f>IF(R749="","",VLOOKUP(R749,CUSTOMS!$E$3:$N$1811,2,FALSE))</f>
        <v>3926909090</v>
      </c>
      <c r="T749" s="17" t="str">
        <f>IF(R749="","",VLOOKUP(R749,CUSTOMS!$E$3:$N$1811,3,FALSE))</f>
        <v>塑胶手机保护壳</v>
      </c>
      <c r="U749" s="18">
        <f t="shared" si="134"/>
        <v>12</v>
      </c>
      <c r="V749" s="18" t="str">
        <f>IF(R749="","",VLOOKUP(R749,CUSTOMS!$E$3:$N$1811,5,FALSE))</f>
        <v>个</v>
      </c>
      <c r="W749" s="32">
        <f>IF(R749="","",VLOOKUP(R749,CUSTOMS!$E$3:$N$1811,6,FALSE))</f>
        <v>1</v>
      </c>
      <c r="X749" s="32">
        <f t="shared" si="135"/>
        <v>12</v>
      </c>
      <c r="Y749" s="18" t="str">
        <f>IF(R749="","",VLOOKUP(R749,CUSTOMS!$E$3:$N$1811,8,FALSE))</f>
        <v>美元</v>
      </c>
      <c r="Z749" s="18" t="str">
        <f>IF(R749="","",VLOOKUP(R749,CUSTOMS!$E$3:$N$1811,9,FALSE))</f>
        <v>中国</v>
      </c>
      <c r="AA749" s="18" t="str">
        <f>IF(R749="","",VLOOKUP(R749,CUSTOMS!$E$3:$N$1811,10,FALSE))</f>
        <v>美国</v>
      </c>
      <c r="AB749" s="32">
        <f>IF(R749="","",VLOOKUP(G749,WMS!$E$3:$T$1741,15,FALSE))</f>
        <v>0.0291666666666667</v>
      </c>
      <c r="AC749" s="32">
        <f t="shared" si="136"/>
        <v>0.35</v>
      </c>
      <c r="AD749" s="32" t="str">
        <f>IF(S749="","",VLOOKUP(S749,海关监管条件!$A$1:$B$3000,2,FALSE))</f>
        <v>无</v>
      </c>
    </row>
    <row r="750" spans="1:30">
      <c r="A750" s="2">
        <v>43750</v>
      </c>
      <c r="B750" s="2">
        <v>43756</v>
      </c>
      <c r="C750" s="2" t="s">
        <v>5118</v>
      </c>
      <c r="D750" s="3" t="s">
        <v>2069</v>
      </c>
      <c r="E750" s="3" t="s">
        <v>4410</v>
      </c>
      <c r="F750" s="3" t="s">
        <v>5139</v>
      </c>
      <c r="G750" s="17" t="str">
        <f t="shared" si="130"/>
        <v>KG-ARI-1909-00203-04629/42797043</v>
      </c>
      <c r="H750" s="18">
        <f>IF(G750="","",VLOOKUP(G750,WMS!$E$3:$Q$1741,7,FALSE))</f>
        <v>12</v>
      </c>
      <c r="I750" s="18">
        <f>IF(G750="","",VLOOKUP(G750,WMS!$E$3:$Q$1741,8,FALSE))</f>
        <v>0.6</v>
      </c>
      <c r="J750" s="18">
        <f>IF(G750="","",VLOOKUP(G750,WMS!$E$3:$Q$1741,13,FALSE))</f>
        <v>0.004</v>
      </c>
      <c r="K750" s="25" t="b">
        <f t="shared" si="131"/>
        <v>1</v>
      </c>
      <c r="L750" s="7">
        <v>1</v>
      </c>
      <c r="M750" s="26">
        <f>IF(G750="","",VLOOKUP(G750,WMS!$E$3:$U$1741,7,0)*L750)</f>
        <v>12</v>
      </c>
      <c r="N750" s="27" t="str">
        <f>IF(G750="","",VLOOKUP(G750,WMS!$E$3:$U$1741,17,0))</f>
        <v>A401-13</v>
      </c>
      <c r="O750" s="28">
        <f t="shared" si="132"/>
        <v>0.6</v>
      </c>
      <c r="P750" s="28">
        <f t="shared" si="133"/>
        <v>0.004</v>
      </c>
      <c r="Q750" s="25" t="str">
        <f>IF(G750="","",VLOOKUP(G750,WMS!$E$3:$G$1741,2,FALSE))</f>
        <v>KAS19092329</v>
      </c>
      <c r="R750" s="25" t="str">
        <f>IF(G750="","",VLOOKUP(G750,WMS!$E$3:$G$1741,3,FALSE))</f>
        <v>KAS1909232901</v>
      </c>
      <c r="S750" s="17" t="str">
        <f>IF(R750="","",VLOOKUP(R750,CUSTOMS!$E$3:$N$1811,2,FALSE))</f>
        <v>3926909090</v>
      </c>
      <c r="T750" s="17" t="str">
        <f>IF(R750="","",VLOOKUP(R750,CUSTOMS!$E$3:$N$1811,3,FALSE))</f>
        <v>塑胶手机保护壳</v>
      </c>
      <c r="U750" s="18">
        <f t="shared" si="134"/>
        <v>12</v>
      </c>
      <c r="V750" s="18" t="str">
        <f>IF(R750="","",VLOOKUP(R750,CUSTOMS!$E$3:$N$1811,5,FALSE))</f>
        <v>个</v>
      </c>
      <c r="W750" s="32">
        <f>IF(R750="","",VLOOKUP(R750,CUSTOMS!$E$3:$N$1811,6,FALSE))</f>
        <v>1</v>
      </c>
      <c r="X750" s="32">
        <f t="shared" si="135"/>
        <v>12</v>
      </c>
      <c r="Y750" s="18" t="str">
        <f>IF(R750="","",VLOOKUP(R750,CUSTOMS!$E$3:$N$1811,8,FALSE))</f>
        <v>美元</v>
      </c>
      <c r="Z750" s="18" t="str">
        <f>IF(R750="","",VLOOKUP(R750,CUSTOMS!$E$3:$N$1811,9,FALSE))</f>
        <v>中国</v>
      </c>
      <c r="AA750" s="18" t="str">
        <f>IF(R750="","",VLOOKUP(R750,CUSTOMS!$E$3:$N$1811,10,FALSE))</f>
        <v>美国</v>
      </c>
      <c r="AB750" s="32">
        <f>IF(R750="","",VLOOKUP(G750,WMS!$E$3:$T$1741,15,FALSE))</f>
        <v>0.0416666666666667</v>
      </c>
      <c r="AC750" s="32">
        <f t="shared" si="136"/>
        <v>0.5</v>
      </c>
      <c r="AD750" s="32" t="str">
        <f>IF(S750="","",VLOOKUP(S750,海关监管条件!$A$1:$B$3000,2,FALSE))</f>
        <v>无</v>
      </c>
    </row>
    <row r="751" spans="1:30">
      <c r="A751" s="2">
        <v>43750</v>
      </c>
      <c r="B751" s="2">
        <v>43756</v>
      </c>
      <c r="C751" s="2" t="s">
        <v>5118</v>
      </c>
      <c r="D751" s="3" t="s">
        <v>2069</v>
      </c>
      <c r="E751" s="3" t="s">
        <v>4410</v>
      </c>
      <c r="F751" s="3" t="s">
        <v>5140</v>
      </c>
      <c r="G751" s="17" t="str">
        <f t="shared" si="130"/>
        <v>KG-ARI-1909-00203-04629/42810070</v>
      </c>
      <c r="H751" s="18">
        <f>IF(G751="","",VLOOKUP(G751,WMS!$E$3:$Q$1741,7,FALSE))</f>
        <v>12</v>
      </c>
      <c r="I751" s="18">
        <f>IF(G751="","",VLOOKUP(G751,WMS!$E$3:$Q$1741,8,FALSE))</f>
        <v>0.8</v>
      </c>
      <c r="J751" s="18">
        <f>IF(G751="","",VLOOKUP(G751,WMS!$E$3:$Q$1741,13,FALSE))</f>
        <v>0.006</v>
      </c>
      <c r="K751" s="25" t="b">
        <f t="shared" si="131"/>
        <v>1</v>
      </c>
      <c r="L751" s="7">
        <v>1</v>
      </c>
      <c r="M751" s="26">
        <f>IF(G751="","",VLOOKUP(G751,WMS!$E$3:$U$1741,7,0)*L751)</f>
        <v>12</v>
      </c>
      <c r="N751" s="27" t="str">
        <f>IF(G751="","",VLOOKUP(G751,WMS!$E$3:$U$1741,17,0))</f>
        <v>A401-13</v>
      </c>
      <c r="O751" s="28">
        <f t="shared" si="132"/>
        <v>0.8</v>
      </c>
      <c r="P751" s="28">
        <f t="shared" si="133"/>
        <v>0.006</v>
      </c>
      <c r="Q751" s="25" t="str">
        <f>IF(G751="","",VLOOKUP(G751,WMS!$E$3:$G$1741,2,FALSE))</f>
        <v>KAS19092329</v>
      </c>
      <c r="R751" s="25" t="str">
        <f>IF(G751="","",VLOOKUP(G751,WMS!$E$3:$G$1741,3,FALSE))</f>
        <v>KAS1909232901</v>
      </c>
      <c r="S751" s="17" t="str">
        <f>IF(R751="","",VLOOKUP(R751,CUSTOMS!$E$3:$N$1811,2,FALSE))</f>
        <v>3926909090</v>
      </c>
      <c r="T751" s="17" t="str">
        <f>IF(R751="","",VLOOKUP(R751,CUSTOMS!$E$3:$N$1811,3,FALSE))</f>
        <v>塑胶手机保护壳</v>
      </c>
      <c r="U751" s="18">
        <f t="shared" si="134"/>
        <v>12</v>
      </c>
      <c r="V751" s="18" t="str">
        <f>IF(R751="","",VLOOKUP(R751,CUSTOMS!$E$3:$N$1811,5,FALSE))</f>
        <v>个</v>
      </c>
      <c r="W751" s="32">
        <f>IF(R751="","",VLOOKUP(R751,CUSTOMS!$E$3:$N$1811,6,FALSE))</f>
        <v>1</v>
      </c>
      <c r="X751" s="32">
        <f t="shared" si="135"/>
        <v>12</v>
      </c>
      <c r="Y751" s="18" t="str">
        <f>IF(R751="","",VLOOKUP(R751,CUSTOMS!$E$3:$N$1811,8,FALSE))</f>
        <v>美元</v>
      </c>
      <c r="Z751" s="18" t="str">
        <f>IF(R751="","",VLOOKUP(R751,CUSTOMS!$E$3:$N$1811,9,FALSE))</f>
        <v>中国</v>
      </c>
      <c r="AA751" s="18" t="str">
        <f>IF(R751="","",VLOOKUP(R751,CUSTOMS!$E$3:$N$1811,10,FALSE))</f>
        <v>美国</v>
      </c>
      <c r="AB751" s="32">
        <f>IF(R751="","",VLOOKUP(G751,WMS!$E$3:$T$1741,15,FALSE))</f>
        <v>0.0583333333333333</v>
      </c>
      <c r="AC751" s="32">
        <f t="shared" si="136"/>
        <v>0.7</v>
      </c>
      <c r="AD751" s="32" t="str">
        <f>IF(S751="","",VLOOKUP(S751,海关监管条件!$A$1:$B$3000,2,FALSE))</f>
        <v>无</v>
      </c>
    </row>
    <row r="752" spans="1:30">
      <c r="A752" s="2">
        <v>43750</v>
      </c>
      <c r="B752" s="2">
        <v>43756</v>
      </c>
      <c r="C752" s="2" t="s">
        <v>5118</v>
      </c>
      <c r="D752" s="3" t="s">
        <v>2069</v>
      </c>
      <c r="E752" s="3" t="s">
        <v>4410</v>
      </c>
      <c r="F752" s="3" t="s">
        <v>5141</v>
      </c>
      <c r="G752" s="17" t="str">
        <f t="shared" si="130"/>
        <v>KG-ARI-1909-00203-04629/42810100</v>
      </c>
      <c r="H752" s="18">
        <f>IF(G752="","",VLOOKUP(G752,WMS!$E$3:$Q$1741,7,FALSE))</f>
        <v>12</v>
      </c>
      <c r="I752" s="18">
        <f>IF(G752="","",VLOOKUP(G752,WMS!$E$3:$Q$1741,8,FALSE))</f>
        <v>0.8</v>
      </c>
      <c r="J752" s="18">
        <f>IF(G752="","",VLOOKUP(G752,WMS!$E$3:$Q$1741,13,FALSE))</f>
        <v>0.006</v>
      </c>
      <c r="K752" s="25" t="b">
        <f t="shared" si="131"/>
        <v>1</v>
      </c>
      <c r="L752" s="7">
        <v>1</v>
      </c>
      <c r="M752" s="26">
        <f>IF(G752="","",VLOOKUP(G752,WMS!$E$3:$U$1741,7,0)*L752)</f>
        <v>12</v>
      </c>
      <c r="N752" s="27" t="str">
        <f>IF(G752="","",VLOOKUP(G752,WMS!$E$3:$U$1741,17,0))</f>
        <v>A401-13</v>
      </c>
      <c r="O752" s="28">
        <f t="shared" si="132"/>
        <v>0.8</v>
      </c>
      <c r="P752" s="28">
        <f t="shared" si="133"/>
        <v>0.006</v>
      </c>
      <c r="Q752" s="25" t="str">
        <f>IF(G752="","",VLOOKUP(G752,WMS!$E$3:$G$1741,2,FALSE))</f>
        <v>KAS19092329</v>
      </c>
      <c r="R752" s="25" t="str">
        <f>IF(G752="","",VLOOKUP(G752,WMS!$E$3:$G$1741,3,FALSE))</f>
        <v>KAS1909232901</v>
      </c>
      <c r="S752" s="17" t="str">
        <f>IF(R752="","",VLOOKUP(R752,CUSTOMS!$E$3:$N$1811,2,FALSE))</f>
        <v>3926909090</v>
      </c>
      <c r="T752" s="17" t="str">
        <f>IF(R752="","",VLOOKUP(R752,CUSTOMS!$E$3:$N$1811,3,FALSE))</f>
        <v>塑胶手机保护壳</v>
      </c>
      <c r="U752" s="18">
        <f t="shared" si="134"/>
        <v>12</v>
      </c>
      <c r="V752" s="18" t="str">
        <f>IF(R752="","",VLOOKUP(R752,CUSTOMS!$E$3:$N$1811,5,FALSE))</f>
        <v>个</v>
      </c>
      <c r="W752" s="32">
        <f>IF(R752="","",VLOOKUP(R752,CUSTOMS!$E$3:$N$1811,6,FALSE))</f>
        <v>1</v>
      </c>
      <c r="X752" s="32">
        <f t="shared" si="135"/>
        <v>12</v>
      </c>
      <c r="Y752" s="18" t="str">
        <f>IF(R752="","",VLOOKUP(R752,CUSTOMS!$E$3:$N$1811,8,FALSE))</f>
        <v>美元</v>
      </c>
      <c r="Z752" s="18" t="str">
        <f>IF(R752="","",VLOOKUP(R752,CUSTOMS!$E$3:$N$1811,9,FALSE))</f>
        <v>中国</v>
      </c>
      <c r="AA752" s="18" t="str">
        <f>IF(R752="","",VLOOKUP(R752,CUSTOMS!$E$3:$N$1811,10,FALSE))</f>
        <v>美国</v>
      </c>
      <c r="AB752" s="32">
        <f>IF(R752="","",VLOOKUP(G752,WMS!$E$3:$T$1741,15,FALSE))</f>
        <v>0.0555555555555556</v>
      </c>
      <c r="AC752" s="32">
        <f t="shared" si="136"/>
        <v>0.666666666666667</v>
      </c>
      <c r="AD752" s="32" t="str">
        <f>IF(S752="","",VLOOKUP(S752,海关监管条件!$A$1:$B$3000,2,FALSE))</f>
        <v>无</v>
      </c>
    </row>
    <row r="753" spans="1:30">
      <c r="A753" s="2">
        <v>43750</v>
      </c>
      <c r="B753" s="2">
        <v>43756</v>
      </c>
      <c r="C753" s="2" t="s">
        <v>5118</v>
      </c>
      <c r="D753" s="3" t="s">
        <v>2397</v>
      </c>
      <c r="E753" s="3" t="s">
        <v>4589</v>
      </c>
      <c r="F753" s="3" t="s">
        <v>4599</v>
      </c>
      <c r="G753" s="17" t="str">
        <f t="shared" si="130"/>
        <v>KG-ARI-1909-00203-04651/42757627</v>
      </c>
      <c r="H753" s="18">
        <f>IF(G753="","",VLOOKUP(G753,WMS!$E$3:$Q$1741,7,FALSE))</f>
        <v>8</v>
      </c>
      <c r="I753" s="18">
        <f>IF(G753="","",VLOOKUP(G753,WMS!$E$3:$Q$1741,8,FALSE))</f>
        <v>1.55</v>
      </c>
      <c r="J753" s="18">
        <f>IF(G753="","",VLOOKUP(G753,WMS!$E$3:$Q$1741,13,FALSE))</f>
        <v>0.007</v>
      </c>
      <c r="K753" s="25" t="b">
        <f t="shared" si="131"/>
        <v>1</v>
      </c>
      <c r="L753" s="7">
        <v>2</v>
      </c>
      <c r="M753" s="26">
        <f>IF(G753="","",VLOOKUP(G753,WMS!$E$3:$U$1741,7,0)*L753)</f>
        <v>16</v>
      </c>
      <c r="N753" s="27" t="str">
        <f>IF(G753="","",VLOOKUP(G753,WMS!$E$3:$U$1741,17,0))</f>
        <v>B58</v>
      </c>
      <c r="O753" s="28">
        <f t="shared" si="132"/>
        <v>3.1</v>
      </c>
      <c r="P753" s="28">
        <f t="shared" si="133"/>
        <v>0.014</v>
      </c>
      <c r="Q753" s="25" t="str">
        <f>IF(G753="","",VLOOKUP(G753,WMS!$E$3:$G$1741,2,FALSE))</f>
        <v>KAS19092909</v>
      </c>
      <c r="R753" s="25" t="str">
        <f>IF(G753="","",VLOOKUP(G753,WMS!$E$3:$G$1741,3,FALSE))</f>
        <v>KAS1909290915</v>
      </c>
      <c r="S753" s="17" t="str">
        <f>IF(R753="","",VLOOKUP(R753,CUSTOMS!$E$3:$N$1811,2,FALSE))</f>
        <v>3924100000</v>
      </c>
      <c r="T753" s="17" t="str">
        <f>IF(R753="","",VLOOKUP(R753,CUSTOMS!$E$3:$N$1811,3,FALSE))</f>
        <v>食物夹</v>
      </c>
      <c r="U753" s="18">
        <f t="shared" si="134"/>
        <v>16</v>
      </c>
      <c r="V753" s="18" t="str">
        <f>IF(R753="","",VLOOKUP(R753,CUSTOMS!$E$3:$N$1811,5,FALSE))</f>
        <v>个</v>
      </c>
      <c r="W753" s="32">
        <f>IF(R753="","",VLOOKUP(R753,CUSTOMS!$E$3:$N$1811,6,FALSE))</f>
        <v>0.986</v>
      </c>
      <c r="X753" s="32">
        <f t="shared" si="135"/>
        <v>15.776</v>
      </c>
      <c r="Y753" s="18" t="str">
        <f>IF(R753="","",VLOOKUP(R753,CUSTOMS!$E$3:$N$1811,8,FALSE))</f>
        <v>美元</v>
      </c>
      <c r="Z753" s="18" t="str">
        <f>IF(R753="","",VLOOKUP(R753,CUSTOMS!$E$3:$N$1811,9,FALSE))</f>
        <v>中国</v>
      </c>
      <c r="AA753" s="18" t="str">
        <f>IF(R753="","",VLOOKUP(R753,CUSTOMS!$E$3:$N$1811,10,FALSE))</f>
        <v>美国</v>
      </c>
      <c r="AB753" s="32">
        <f>IF(R753="","",VLOOKUP(G753,WMS!$E$3:$T$1741,15,FALSE))</f>
        <v>0.16625</v>
      </c>
      <c r="AC753" s="32">
        <f t="shared" si="136"/>
        <v>2.66</v>
      </c>
      <c r="AD753" s="32" t="str">
        <f>IF(S753="","",VLOOKUP(S753,海关监管条件!$A$1:$B$3000,2,FALSE))</f>
        <v>A </v>
      </c>
    </row>
    <row r="754" spans="1:30">
      <c r="A754" s="2">
        <v>43750</v>
      </c>
      <c r="B754" s="2">
        <v>43756</v>
      </c>
      <c r="C754" s="2" t="s">
        <v>5118</v>
      </c>
      <c r="D754" s="3" t="s">
        <v>2274</v>
      </c>
      <c r="E754" s="3" t="s">
        <v>4507</v>
      </c>
      <c r="F754" s="3" t="s">
        <v>4512</v>
      </c>
      <c r="G754" s="17" t="str">
        <f t="shared" si="130"/>
        <v>KG-ARI-1909-00203-04665/42752745</v>
      </c>
      <c r="H754" s="18">
        <f>IF(G754="","",VLOOKUP(G754,WMS!$E$3:$Q$1741,7,FALSE))</f>
        <v>12</v>
      </c>
      <c r="I754" s="18">
        <f>IF(G754="","",VLOOKUP(G754,WMS!$E$3:$Q$1741,8,FALSE))</f>
        <v>2.01</v>
      </c>
      <c r="J754" s="18">
        <f>IF(G754="","",VLOOKUP(G754,WMS!$E$3:$Q$1741,13,FALSE))</f>
        <v>0.02</v>
      </c>
      <c r="K754" s="25" t="b">
        <f t="shared" si="131"/>
        <v>1</v>
      </c>
      <c r="L754" s="7">
        <v>1</v>
      </c>
      <c r="M754" s="26">
        <f>IF(G754="","",VLOOKUP(G754,WMS!$E$3:$U$1741,7,0)*L754)</f>
        <v>12</v>
      </c>
      <c r="N754" s="27" t="str">
        <f>IF(G754="","",VLOOKUP(G754,WMS!$E$3:$U$1741,17,0))</f>
        <v>A411</v>
      </c>
      <c r="O754" s="28">
        <f t="shared" si="132"/>
        <v>2.01</v>
      </c>
      <c r="P754" s="28">
        <f t="shared" si="133"/>
        <v>0.02</v>
      </c>
      <c r="Q754" s="25" t="str">
        <f>IF(G754="","",VLOOKUP(G754,WMS!$E$3:$G$1741,2,FALSE))</f>
        <v>KAS19092502</v>
      </c>
      <c r="R754" s="25" t="str">
        <f>IF(G754="","",VLOOKUP(G754,WMS!$E$3:$G$1741,3,FALSE))</f>
        <v>KAS1909250205</v>
      </c>
      <c r="S754" s="17" t="str">
        <f>IF(R754="","",VLOOKUP(R754,CUSTOMS!$E$3:$N$1811,2,FALSE))</f>
        <v>4016109000</v>
      </c>
      <c r="T754" s="17" t="str">
        <f>IF(R754="","",VLOOKUP(R754,CUSTOMS!$E$3:$N$1811,3,FALSE))</f>
        <v>修容工具包</v>
      </c>
      <c r="U754" s="18">
        <f t="shared" si="134"/>
        <v>12</v>
      </c>
      <c r="V754" s="18" t="str">
        <f>IF(R754="","",VLOOKUP(R754,CUSTOMS!$E$3:$N$1811,5,FALSE))</f>
        <v>件</v>
      </c>
      <c r="W754" s="32">
        <f>IF(R754="","",VLOOKUP(R754,CUSTOMS!$E$3:$N$1811,6,FALSE))</f>
        <v>3.86</v>
      </c>
      <c r="X754" s="32">
        <f t="shared" si="135"/>
        <v>46.32</v>
      </c>
      <c r="Y754" s="18" t="str">
        <f>IF(R754="","",VLOOKUP(R754,CUSTOMS!$E$3:$N$1811,8,FALSE))</f>
        <v>美元</v>
      </c>
      <c r="Z754" s="18" t="str">
        <f>IF(R754="","",VLOOKUP(R754,CUSTOMS!$E$3:$N$1811,9,FALSE))</f>
        <v>中国</v>
      </c>
      <c r="AA754" s="18" t="str">
        <f>IF(R754="","",VLOOKUP(R754,CUSTOMS!$E$3:$N$1811,10,FALSE))</f>
        <v>美国</v>
      </c>
      <c r="AB754" s="32">
        <f>IF(R754="","",VLOOKUP(G754,WMS!$E$3:$T$1741,15,FALSE))</f>
        <v>0.1375</v>
      </c>
      <c r="AC754" s="32">
        <f t="shared" si="136"/>
        <v>1.65</v>
      </c>
      <c r="AD754" s="32" t="str">
        <f>IF(S754="","",VLOOKUP(S754,海关监管条件!$A$1:$B$3000,2,FALSE))</f>
        <v>无 </v>
      </c>
    </row>
    <row r="755" spans="1:30">
      <c r="A755" s="2">
        <v>43750</v>
      </c>
      <c r="B755" s="2">
        <v>43756</v>
      </c>
      <c r="C755" s="2" t="s">
        <v>5118</v>
      </c>
      <c r="D755" s="3" t="s">
        <v>2274</v>
      </c>
      <c r="E755" s="3" t="s">
        <v>4507</v>
      </c>
      <c r="F755" s="3" t="s">
        <v>4514</v>
      </c>
      <c r="G755" s="17" t="str">
        <f t="shared" si="130"/>
        <v>KG-ARI-1909-00203-04665/42757443</v>
      </c>
      <c r="H755" s="18">
        <f>IF(G755="","",VLOOKUP(G755,WMS!$E$3:$Q$1741,7,FALSE))</f>
        <v>12</v>
      </c>
      <c r="I755" s="18">
        <f>IF(G755="","",VLOOKUP(G755,WMS!$E$3:$Q$1741,8,FALSE))</f>
        <v>1.78</v>
      </c>
      <c r="J755" s="18">
        <f>IF(G755="","",VLOOKUP(G755,WMS!$E$3:$Q$1741,13,FALSE))</f>
        <v>0.016</v>
      </c>
      <c r="K755" s="25" t="b">
        <f t="shared" si="131"/>
        <v>1</v>
      </c>
      <c r="L755" s="7">
        <v>1</v>
      </c>
      <c r="M755" s="26">
        <f>IF(G755="","",VLOOKUP(G755,WMS!$E$3:$U$1741,7,0)*L755)</f>
        <v>12</v>
      </c>
      <c r="N755" s="27" t="str">
        <f>IF(G755="","",VLOOKUP(G755,WMS!$E$3:$U$1741,17,0))</f>
        <v>A411</v>
      </c>
      <c r="O755" s="28">
        <f t="shared" si="132"/>
        <v>1.78</v>
      </c>
      <c r="P755" s="28">
        <f t="shared" si="133"/>
        <v>0.016</v>
      </c>
      <c r="Q755" s="25" t="str">
        <f>IF(G755="","",VLOOKUP(G755,WMS!$E$3:$G$1741,2,FALSE))</f>
        <v>KAS19092502</v>
      </c>
      <c r="R755" s="25" t="str">
        <f>IF(G755="","",VLOOKUP(G755,WMS!$E$3:$G$1741,3,FALSE))</f>
        <v>KAS1909250207</v>
      </c>
      <c r="S755" s="17" t="str">
        <f>IF(R755="","",VLOOKUP(R755,CUSTOMS!$E$3:$N$1811,2,FALSE))</f>
        <v>9603290090</v>
      </c>
      <c r="T755" s="17" t="str">
        <f>IF(R755="","",VLOOKUP(R755,CUSTOMS!$E$3:$N$1811,3,FALSE))</f>
        <v>化妆套刷</v>
      </c>
      <c r="U755" s="18">
        <f t="shared" si="134"/>
        <v>12</v>
      </c>
      <c r="V755" s="18" t="str">
        <f>IF(R755="","",VLOOKUP(R755,CUSTOMS!$E$3:$N$1811,5,FALSE))</f>
        <v>件</v>
      </c>
      <c r="W755" s="32">
        <f>IF(R755="","",VLOOKUP(R755,CUSTOMS!$E$3:$N$1811,6,FALSE))</f>
        <v>3.19</v>
      </c>
      <c r="X755" s="32">
        <f t="shared" si="135"/>
        <v>38.28</v>
      </c>
      <c r="Y755" s="18" t="str">
        <f>IF(R755="","",VLOOKUP(R755,CUSTOMS!$E$3:$N$1811,8,FALSE))</f>
        <v>美元</v>
      </c>
      <c r="Z755" s="18" t="str">
        <f>IF(R755="","",VLOOKUP(R755,CUSTOMS!$E$3:$N$1811,9,FALSE))</f>
        <v>中国</v>
      </c>
      <c r="AA755" s="18" t="str">
        <f>IF(R755="","",VLOOKUP(R755,CUSTOMS!$E$3:$N$1811,10,FALSE))</f>
        <v>美国</v>
      </c>
      <c r="AB755" s="32">
        <f>IF(R755="","",VLOOKUP(G755,WMS!$E$3:$T$1741,15,FALSE))</f>
        <v>0.125</v>
      </c>
      <c r="AC755" s="32">
        <f t="shared" si="136"/>
        <v>1.5</v>
      </c>
      <c r="AD755" s="32" t="str">
        <f>IF(S755="","",VLOOKUP(S755,海关监管条件!$A$1:$B$3000,2,FALSE))</f>
        <v>无 </v>
      </c>
    </row>
    <row r="756" spans="1:30">
      <c r="A756" s="2">
        <v>43750</v>
      </c>
      <c r="B756" s="2">
        <v>43756</v>
      </c>
      <c r="C756" s="2" t="s">
        <v>5118</v>
      </c>
      <c r="D756" s="3" t="s">
        <v>2274</v>
      </c>
      <c r="E756" s="3" t="s">
        <v>4507</v>
      </c>
      <c r="F756" s="3" t="s">
        <v>4511</v>
      </c>
      <c r="G756" s="17" t="str">
        <f t="shared" si="130"/>
        <v>KG-ARI-1909-00203-04665/42762690</v>
      </c>
      <c r="H756" s="18">
        <f>IF(G756="","",VLOOKUP(G756,WMS!$E$3:$Q$1741,7,FALSE))</f>
        <v>12</v>
      </c>
      <c r="I756" s="18">
        <f>IF(G756="","",VLOOKUP(G756,WMS!$E$3:$Q$1741,8,FALSE))</f>
        <v>1.75</v>
      </c>
      <c r="J756" s="18">
        <f>IF(G756="","",VLOOKUP(G756,WMS!$E$3:$Q$1741,13,FALSE))</f>
        <v>0.017</v>
      </c>
      <c r="K756" s="25" t="b">
        <f t="shared" si="131"/>
        <v>1</v>
      </c>
      <c r="L756" s="7">
        <v>1</v>
      </c>
      <c r="M756" s="26">
        <f>IF(G756="","",VLOOKUP(G756,WMS!$E$3:$U$1741,7,0)*L756)</f>
        <v>12</v>
      </c>
      <c r="N756" s="27" t="str">
        <f>IF(G756="","",VLOOKUP(G756,WMS!$E$3:$U$1741,17,0))</f>
        <v>A411</v>
      </c>
      <c r="O756" s="28">
        <f t="shared" si="132"/>
        <v>1.75</v>
      </c>
      <c r="P756" s="28">
        <f t="shared" si="133"/>
        <v>0.017</v>
      </c>
      <c r="Q756" s="25" t="str">
        <f>IF(G756="","",VLOOKUP(G756,WMS!$E$3:$G$1741,2,FALSE))</f>
        <v>KAS19092502</v>
      </c>
      <c r="R756" s="25" t="str">
        <f>IF(G756="","",VLOOKUP(G756,WMS!$E$3:$G$1741,3,FALSE))</f>
        <v>KAS1909250204</v>
      </c>
      <c r="S756" s="17" t="str">
        <f>IF(R756="","",VLOOKUP(R756,CUSTOMS!$E$3:$N$1811,2,FALSE))</f>
        <v>9603290090</v>
      </c>
      <c r="T756" s="17" t="str">
        <f>IF(R756="","",VLOOKUP(R756,CUSTOMS!$E$3:$N$1811,3,FALSE))</f>
        <v>化妆套刷</v>
      </c>
      <c r="U756" s="18">
        <f t="shared" si="134"/>
        <v>12</v>
      </c>
      <c r="V756" s="18" t="str">
        <f>IF(R756="","",VLOOKUP(R756,CUSTOMS!$E$3:$N$1811,5,FALSE))</f>
        <v>件</v>
      </c>
      <c r="W756" s="32">
        <f>IF(R756="","",VLOOKUP(R756,CUSTOMS!$E$3:$N$1811,6,FALSE))</f>
        <v>3.64</v>
      </c>
      <c r="X756" s="32">
        <f t="shared" si="135"/>
        <v>43.68</v>
      </c>
      <c r="Y756" s="18" t="str">
        <f>IF(R756="","",VLOOKUP(R756,CUSTOMS!$E$3:$N$1811,8,FALSE))</f>
        <v>美元</v>
      </c>
      <c r="Z756" s="18" t="str">
        <f>IF(R756="","",VLOOKUP(R756,CUSTOMS!$E$3:$N$1811,9,FALSE))</f>
        <v>中国</v>
      </c>
      <c r="AA756" s="18" t="str">
        <f>IF(R756="","",VLOOKUP(R756,CUSTOMS!$E$3:$N$1811,10,FALSE))</f>
        <v>美国</v>
      </c>
      <c r="AB756" s="32">
        <f>IF(R756="","",VLOOKUP(G756,WMS!$E$3:$T$1741,15,FALSE))</f>
        <v>0.125</v>
      </c>
      <c r="AC756" s="32">
        <f t="shared" si="136"/>
        <v>1.5</v>
      </c>
      <c r="AD756" s="32" t="str">
        <f>IF(S756="","",VLOOKUP(S756,海关监管条件!$A$1:$B$3000,2,FALSE))</f>
        <v>无 </v>
      </c>
    </row>
    <row r="757" spans="1:30">
      <c r="A757" s="2">
        <v>43750</v>
      </c>
      <c r="B757" s="2">
        <v>43756</v>
      </c>
      <c r="C757" s="2" t="s">
        <v>5118</v>
      </c>
      <c r="D757" s="3" t="s">
        <v>2274</v>
      </c>
      <c r="E757" s="3" t="s">
        <v>4507</v>
      </c>
      <c r="F757" s="3" t="s">
        <v>4515</v>
      </c>
      <c r="G757" s="17" t="str">
        <f t="shared" si="130"/>
        <v>KG-ARI-1909-00203-04665/42797661</v>
      </c>
      <c r="H757" s="18">
        <f>IF(G757="","",VLOOKUP(G757,WMS!$E$3:$Q$1741,7,FALSE))</f>
        <v>12</v>
      </c>
      <c r="I757" s="18">
        <f>IF(G757="","",VLOOKUP(G757,WMS!$E$3:$Q$1741,8,FALSE))</f>
        <v>1.11</v>
      </c>
      <c r="J757" s="18">
        <f>IF(G757="","",VLOOKUP(G757,WMS!$E$3:$Q$1741,13,FALSE))</f>
        <v>0.008</v>
      </c>
      <c r="K757" s="25" t="b">
        <f t="shared" si="131"/>
        <v>1</v>
      </c>
      <c r="L757" s="7">
        <v>1</v>
      </c>
      <c r="M757" s="26">
        <f>IF(G757="","",VLOOKUP(G757,WMS!$E$3:$U$1741,7,0)*L757)</f>
        <v>12</v>
      </c>
      <c r="N757" s="27" t="str">
        <f>IF(G757="","",VLOOKUP(G757,WMS!$E$3:$U$1741,17,0))</f>
        <v>A411</v>
      </c>
      <c r="O757" s="28">
        <f t="shared" si="132"/>
        <v>1.11</v>
      </c>
      <c r="P757" s="28">
        <f t="shared" si="133"/>
        <v>0.008</v>
      </c>
      <c r="Q757" s="25" t="str">
        <f>IF(G757="","",VLOOKUP(G757,WMS!$E$3:$G$1741,2,FALSE))</f>
        <v>KAS19092502</v>
      </c>
      <c r="R757" s="25" t="str">
        <f>IF(G757="","",VLOOKUP(G757,WMS!$E$3:$G$1741,3,FALSE))</f>
        <v>KAS1909250208</v>
      </c>
      <c r="S757" s="17" t="str">
        <f>IF(R757="","",VLOOKUP(R757,CUSTOMS!$E$3:$N$1811,2,FALSE))</f>
        <v>9603290090</v>
      </c>
      <c r="T757" s="17" t="str">
        <f>IF(R757="","",VLOOKUP(R757,CUSTOMS!$E$3:$N$1811,3,FALSE))</f>
        <v>眼部修容工具包</v>
      </c>
      <c r="U757" s="18">
        <f t="shared" si="134"/>
        <v>12</v>
      </c>
      <c r="V757" s="18" t="str">
        <f>IF(R757="","",VLOOKUP(R757,CUSTOMS!$E$3:$N$1811,5,FALSE))</f>
        <v>件</v>
      </c>
      <c r="W757" s="32">
        <f>IF(R757="","",VLOOKUP(R757,CUSTOMS!$E$3:$N$1811,6,FALSE))</f>
        <v>5.02</v>
      </c>
      <c r="X757" s="32">
        <f t="shared" si="135"/>
        <v>60.24</v>
      </c>
      <c r="Y757" s="18" t="str">
        <f>IF(R757="","",VLOOKUP(R757,CUSTOMS!$E$3:$N$1811,8,FALSE))</f>
        <v>美元</v>
      </c>
      <c r="Z757" s="18" t="str">
        <f>IF(R757="","",VLOOKUP(R757,CUSTOMS!$E$3:$N$1811,9,FALSE))</f>
        <v>中国</v>
      </c>
      <c r="AA757" s="18" t="str">
        <f>IF(R757="","",VLOOKUP(R757,CUSTOMS!$E$3:$N$1811,10,FALSE))</f>
        <v>美国</v>
      </c>
      <c r="AB757" s="32">
        <f>IF(R757="","",VLOOKUP(G757,WMS!$E$3:$T$1741,15,FALSE))</f>
        <v>0.0333333333333333</v>
      </c>
      <c r="AC757" s="32">
        <f t="shared" si="136"/>
        <v>0.4</v>
      </c>
      <c r="AD757" s="32" t="str">
        <f>IF(S757="","",VLOOKUP(S757,海关监管条件!$A$1:$B$3000,2,FALSE))</f>
        <v>无 </v>
      </c>
    </row>
    <row r="758" spans="1:30">
      <c r="A758" s="2">
        <v>43750</v>
      </c>
      <c r="B758" s="2">
        <v>43756</v>
      </c>
      <c r="C758" s="2" t="s">
        <v>5118</v>
      </c>
      <c r="D758" s="3" t="s">
        <v>2453</v>
      </c>
      <c r="E758" s="3" t="s">
        <v>4627</v>
      </c>
      <c r="F758" s="3" t="s">
        <v>4628</v>
      </c>
      <c r="G758" s="17" t="str">
        <f t="shared" si="130"/>
        <v>KG-ARI-1909-00203-04671/42768722</v>
      </c>
      <c r="H758" s="18">
        <f>IF(G758="","",VLOOKUP(G758,WMS!$E$3:$Q$1741,7,FALSE))</f>
        <v>12</v>
      </c>
      <c r="I758" s="18">
        <f>IF(G758="","",VLOOKUP(G758,WMS!$E$3:$Q$1741,8,FALSE))</f>
        <v>0.46</v>
      </c>
      <c r="J758" s="18">
        <f>IF(G758="","",VLOOKUP(G758,WMS!$E$3:$Q$1741,13,FALSE))</f>
        <v>0.005</v>
      </c>
      <c r="K758" s="25" t="b">
        <f t="shared" si="131"/>
        <v>1</v>
      </c>
      <c r="L758" s="7">
        <v>1</v>
      </c>
      <c r="M758" s="26">
        <f>IF(G758="","",VLOOKUP(G758,WMS!$E$3:$U$1741,7,0)*L758)</f>
        <v>12</v>
      </c>
      <c r="N758" s="27" t="str">
        <f>IF(G758="","",VLOOKUP(G758,WMS!$E$3:$U$1741,17,0))</f>
        <v>A403</v>
      </c>
      <c r="O758" s="28">
        <f t="shared" si="132"/>
        <v>0.46</v>
      </c>
      <c r="P758" s="28">
        <f t="shared" si="133"/>
        <v>0.005</v>
      </c>
      <c r="Q758" s="25" t="str">
        <f>IF(G758="","",VLOOKUP(G758,WMS!$E$3:$G$1741,2,FALSE))</f>
        <v>KAS19092912</v>
      </c>
      <c r="R758" s="25" t="str">
        <f>IF(G758="","",VLOOKUP(G758,WMS!$E$3:$G$1741,3,FALSE))</f>
        <v>KAS1909291203</v>
      </c>
      <c r="S758" s="17" t="str">
        <f>IF(R758="","",VLOOKUP(R758,CUSTOMS!$E$3:$N$1811,2,FALSE))</f>
        <v>6307900000</v>
      </c>
      <c r="T758" s="17" t="str">
        <f>IF(R758="","",VLOOKUP(R758,CUSTOMS!$E$3:$N$1811,3,FALSE))</f>
        <v>眼罩</v>
      </c>
      <c r="U758" s="18">
        <f t="shared" si="134"/>
        <v>12</v>
      </c>
      <c r="V758" s="18" t="str">
        <f>IF(R758="","",VLOOKUP(R758,CUSTOMS!$E$3:$N$1811,5,FALSE))</f>
        <v>个</v>
      </c>
      <c r="W758" s="32">
        <f>IF(R758="","",VLOOKUP(R758,CUSTOMS!$E$3:$N$1811,6,FALSE))</f>
        <v>0.89</v>
      </c>
      <c r="X758" s="32">
        <f t="shared" si="135"/>
        <v>10.68</v>
      </c>
      <c r="Y758" s="18" t="str">
        <f>IF(R758="","",VLOOKUP(R758,CUSTOMS!$E$3:$N$1811,8,FALSE))</f>
        <v>美元</v>
      </c>
      <c r="Z758" s="18" t="str">
        <f>IF(R758="","",VLOOKUP(R758,CUSTOMS!$E$3:$N$1811,9,FALSE))</f>
        <v>中国</v>
      </c>
      <c r="AA758" s="18" t="str">
        <f>IF(R758="","",VLOOKUP(R758,CUSTOMS!$E$3:$N$1811,10,FALSE))</f>
        <v>美国</v>
      </c>
      <c r="AB758" s="32">
        <f>IF(R758="","",VLOOKUP(G758,WMS!$E$3:$T$1741,15,FALSE))</f>
        <v>0.02</v>
      </c>
      <c r="AC758" s="32">
        <f t="shared" si="136"/>
        <v>0.24</v>
      </c>
      <c r="AD758" s="32" t="str">
        <f>IF(S758="","",VLOOKUP(S758,海关监管条件!$A$1:$B$3000,2,FALSE))</f>
        <v>无</v>
      </c>
    </row>
    <row r="759" spans="1:30">
      <c r="A759" s="2">
        <v>43750</v>
      </c>
      <c r="B759" s="2">
        <v>43756</v>
      </c>
      <c r="C759" s="2" t="s">
        <v>5118</v>
      </c>
      <c r="D759" s="3" t="s">
        <v>2453</v>
      </c>
      <c r="E759" s="3" t="s">
        <v>4627</v>
      </c>
      <c r="F759" s="3" t="s">
        <v>4629</v>
      </c>
      <c r="G759" s="17" t="str">
        <f t="shared" si="130"/>
        <v>KG-ARI-1909-00203-04671/42768739</v>
      </c>
      <c r="H759" s="18">
        <f>IF(G759="","",VLOOKUP(G759,WMS!$E$3:$Q$1741,7,FALSE))</f>
        <v>12</v>
      </c>
      <c r="I759" s="18">
        <f>IF(G759="","",VLOOKUP(G759,WMS!$E$3:$Q$1741,8,FALSE))</f>
        <v>0.63</v>
      </c>
      <c r="J759" s="18">
        <f>IF(G759="","",VLOOKUP(G759,WMS!$E$3:$Q$1741,13,FALSE))</f>
        <v>0.009</v>
      </c>
      <c r="K759" s="25" t="b">
        <f t="shared" si="131"/>
        <v>1</v>
      </c>
      <c r="L759" s="7">
        <v>3</v>
      </c>
      <c r="M759" s="26">
        <f>IF(G759="","",VLOOKUP(G759,WMS!$E$3:$U$1741,7,0)*L759)</f>
        <v>36</v>
      </c>
      <c r="N759" s="27" t="str">
        <f>IF(G759="","",VLOOKUP(G759,WMS!$E$3:$U$1741,17,0))</f>
        <v>A403</v>
      </c>
      <c r="O759" s="28">
        <f t="shared" si="132"/>
        <v>1.89</v>
      </c>
      <c r="P759" s="28">
        <f t="shared" si="133"/>
        <v>0.027</v>
      </c>
      <c r="Q759" s="25" t="str">
        <f>IF(G759="","",VLOOKUP(G759,WMS!$E$3:$G$1741,2,FALSE))</f>
        <v>KAS19092912</v>
      </c>
      <c r="R759" s="25" t="str">
        <f>IF(G759="","",VLOOKUP(G759,WMS!$E$3:$G$1741,3,FALSE))</f>
        <v>KAS1909291204</v>
      </c>
      <c r="S759" s="17" t="str">
        <f>IF(R759="","",VLOOKUP(R759,CUSTOMS!$E$3:$N$1811,2,FALSE))</f>
        <v>6505009900</v>
      </c>
      <c r="T759" s="17" t="str">
        <f>IF(R759="","",VLOOKUP(R759,CUSTOMS!$E$3:$N$1811,3,FALSE))</f>
        <v>浴帽</v>
      </c>
      <c r="U759" s="18">
        <f t="shared" si="134"/>
        <v>36</v>
      </c>
      <c r="V759" s="18" t="str">
        <f>IF(R759="","",VLOOKUP(R759,CUSTOMS!$E$3:$N$1811,5,FALSE))</f>
        <v>个</v>
      </c>
      <c r="W759" s="32">
        <f>IF(R759="","",VLOOKUP(R759,CUSTOMS!$E$3:$N$1811,6,FALSE))</f>
        <v>0.99</v>
      </c>
      <c r="X759" s="32">
        <f t="shared" si="135"/>
        <v>35.64</v>
      </c>
      <c r="Y759" s="18" t="str">
        <f>IF(R759="","",VLOOKUP(R759,CUSTOMS!$E$3:$N$1811,8,FALSE))</f>
        <v>美元</v>
      </c>
      <c r="Z759" s="18" t="str">
        <f>IF(R759="","",VLOOKUP(R759,CUSTOMS!$E$3:$N$1811,9,FALSE))</f>
        <v>中国</v>
      </c>
      <c r="AA759" s="18" t="str">
        <f>IF(R759="","",VLOOKUP(R759,CUSTOMS!$E$3:$N$1811,10,FALSE))</f>
        <v>美国</v>
      </c>
      <c r="AB759" s="32">
        <f>IF(R759="","",VLOOKUP(G759,WMS!$E$3:$T$1741,15,FALSE))</f>
        <v>0.025</v>
      </c>
      <c r="AC759" s="32">
        <f t="shared" si="136"/>
        <v>0.9</v>
      </c>
      <c r="AD759" s="32" t="str">
        <f>IF(S759="","",VLOOKUP(S759,海关监管条件!$A$1:$B$3000,2,FALSE))</f>
        <v>无 </v>
      </c>
    </row>
    <row r="760" spans="1:30">
      <c r="A760" s="2">
        <v>43750</v>
      </c>
      <c r="B760" s="2">
        <v>43756</v>
      </c>
      <c r="C760" s="2" t="s">
        <v>5118</v>
      </c>
      <c r="D760" s="3" t="s">
        <v>2453</v>
      </c>
      <c r="E760" s="3" t="s">
        <v>4627</v>
      </c>
      <c r="F760" s="3" t="s">
        <v>4636</v>
      </c>
      <c r="G760" s="17" t="str">
        <f t="shared" si="130"/>
        <v>KG-ARI-1909-00203-04671/42768746</v>
      </c>
      <c r="H760" s="18">
        <f>IF(G760="","",VLOOKUP(G760,WMS!$E$3:$Q$1741,7,FALSE))</f>
        <v>16</v>
      </c>
      <c r="I760" s="18">
        <f>IF(G760="","",VLOOKUP(G760,WMS!$E$3:$Q$1741,8,FALSE))</f>
        <v>1.3</v>
      </c>
      <c r="J760" s="18">
        <f>IF(G760="","",VLOOKUP(G760,WMS!$E$3:$Q$1741,13,FALSE))</f>
        <v>0.018</v>
      </c>
      <c r="K760" s="25" t="b">
        <f t="shared" si="131"/>
        <v>1</v>
      </c>
      <c r="L760" s="7">
        <v>2</v>
      </c>
      <c r="M760" s="26">
        <f>IF(G760="","",VLOOKUP(G760,WMS!$E$3:$U$1741,7,0)*L760)</f>
        <v>32</v>
      </c>
      <c r="N760" s="27" t="str">
        <f>IF(G760="","",VLOOKUP(G760,WMS!$E$3:$U$1741,17,0))</f>
        <v>A403</v>
      </c>
      <c r="O760" s="28">
        <f t="shared" si="132"/>
        <v>2.6</v>
      </c>
      <c r="P760" s="28">
        <f t="shared" si="133"/>
        <v>0.036</v>
      </c>
      <c r="Q760" s="25" t="str">
        <f>IF(G760="","",VLOOKUP(G760,WMS!$E$3:$G$1741,2,FALSE))</f>
        <v>KAS19092912</v>
      </c>
      <c r="R760" s="25" t="str">
        <f>IF(G760="","",VLOOKUP(G760,WMS!$E$3:$G$1741,3,FALSE))</f>
        <v>KAS1909291201</v>
      </c>
      <c r="S760" s="17" t="str">
        <f>IF(R760="","",VLOOKUP(R760,CUSTOMS!$E$3:$N$1811,2,FALSE))</f>
        <v>3924900000</v>
      </c>
      <c r="T760" s="17" t="str">
        <f>IF(R760="","",VLOOKUP(R760,CUSTOMS!$E$3:$N$1811,3,FALSE))</f>
        <v>浴球</v>
      </c>
      <c r="U760" s="18">
        <f t="shared" si="134"/>
        <v>32</v>
      </c>
      <c r="V760" s="18" t="str">
        <f>IF(R760="","",VLOOKUP(R760,CUSTOMS!$E$3:$N$1811,5,FALSE))</f>
        <v>个</v>
      </c>
      <c r="W760" s="32">
        <f>IF(R760="","",VLOOKUP(R760,CUSTOMS!$E$3:$N$1811,6,FALSE))</f>
        <v>0.585718015665796</v>
      </c>
      <c r="X760" s="32">
        <f t="shared" si="135"/>
        <v>18.7429765013055</v>
      </c>
      <c r="Y760" s="18" t="str">
        <f>IF(R760="","",VLOOKUP(R760,CUSTOMS!$E$3:$N$1811,8,FALSE))</f>
        <v>美元</v>
      </c>
      <c r="Z760" s="18" t="str">
        <f>IF(R760="","",VLOOKUP(R760,CUSTOMS!$E$3:$N$1811,9,FALSE))</f>
        <v>中国</v>
      </c>
      <c r="AA760" s="18" t="str">
        <f>IF(R760="","",VLOOKUP(R760,CUSTOMS!$E$3:$N$1811,10,FALSE))</f>
        <v>美国</v>
      </c>
      <c r="AB760" s="32">
        <f>IF(R760="","",VLOOKUP(G760,WMS!$E$3:$T$1741,15,FALSE))</f>
        <v>0.06</v>
      </c>
      <c r="AC760" s="32">
        <f t="shared" si="136"/>
        <v>1.92</v>
      </c>
      <c r="AD760" s="32" t="str">
        <f>IF(S760="","",VLOOKUP(S760,海关监管条件!$A$1:$B$3000,2,FALSE))</f>
        <v>A </v>
      </c>
    </row>
    <row r="761" spans="1:30">
      <c r="A761" s="2">
        <v>43750</v>
      </c>
      <c r="B761" s="2">
        <v>43756</v>
      </c>
      <c r="C761" s="2" t="s">
        <v>5118</v>
      </c>
      <c r="D761" s="3" t="s">
        <v>2453</v>
      </c>
      <c r="E761" s="3" t="s">
        <v>4627</v>
      </c>
      <c r="F761" s="3" t="s">
        <v>4634</v>
      </c>
      <c r="G761" s="17" t="str">
        <f t="shared" si="130"/>
        <v>KG-ARI-1909-00203-04671/42768753</v>
      </c>
      <c r="H761" s="18">
        <f>IF(G761="","",VLOOKUP(G761,WMS!$E$3:$Q$1741,7,FALSE))</f>
        <v>16</v>
      </c>
      <c r="I761" s="18">
        <f>IF(G761="","",VLOOKUP(G761,WMS!$E$3:$Q$1741,8,FALSE))</f>
        <v>1.3</v>
      </c>
      <c r="J761" s="18">
        <f>IF(G761="","",VLOOKUP(G761,WMS!$E$3:$Q$1741,13,FALSE))</f>
        <v>0.018</v>
      </c>
      <c r="K761" s="25" t="b">
        <f t="shared" si="131"/>
        <v>1</v>
      </c>
      <c r="L761" s="7">
        <v>2</v>
      </c>
      <c r="M761" s="26">
        <f>IF(G761="","",VLOOKUP(G761,WMS!$E$3:$U$1741,7,0)*L761)</f>
        <v>32</v>
      </c>
      <c r="N761" s="27" t="str">
        <f>IF(G761="","",VLOOKUP(G761,WMS!$E$3:$U$1741,17,0))</f>
        <v>A403</v>
      </c>
      <c r="O761" s="28">
        <f t="shared" si="132"/>
        <v>2.6</v>
      </c>
      <c r="P761" s="28">
        <f t="shared" si="133"/>
        <v>0.036</v>
      </c>
      <c r="Q761" s="25" t="str">
        <f>IF(G761="","",VLOOKUP(G761,WMS!$E$3:$G$1741,2,FALSE))</f>
        <v>KAS19092912</v>
      </c>
      <c r="R761" s="25" t="str">
        <f>IF(G761="","",VLOOKUP(G761,WMS!$E$3:$G$1741,3,FALSE))</f>
        <v>KAS1909291201</v>
      </c>
      <c r="S761" s="17" t="str">
        <f>IF(R761="","",VLOOKUP(R761,CUSTOMS!$E$3:$N$1811,2,FALSE))</f>
        <v>3924900000</v>
      </c>
      <c r="T761" s="17" t="str">
        <f>IF(R761="","",VLOOKUP(R761,CUSTOMS!$E$3:$N$1811,3,FALSE))</f>
        <v>浴球</v>
      </c>
      <c r="U761" s="18">
        <f t="shared" si="134"/>
        <v>32</v>
      </c>
      <c r="V761" s="18" t="str">
        <f>IF(R761="","",VLOOKUP(R761,CUSTOMS!$E$3:$N$1811,5,FALSE))</f>
        <v>个</v>
      </c>
      <c r="W761" s="32">
        <f>IF(R761="","",VLOOKUP(R761,CUSTOMS!$E$3:$N$1811,6,FALSE))</f>
        <v>0.585718015665796</v>
      </c>
      <c r="X761" s="32">
        <f t="shared" si="135"/>
        <v>18.7429765013055</v>
      </c>
      <c r="Y761" s="18" t="str">
        <f>IF(R761="","",VLOOKUP(R761,CUSTOMS!$E$3:$N$1811,8,FALSE))</f>
        <v>美元</v>
      </c>
      <c r="Z761" s="18" t="str">
        <f>IF(R761="","",VLOOKUP(R761,CUSTOMS!$E$3:$N$1811,9,FALSE))</f>
        <v>中国</v>
      </c>
      <c r="AA761" s="18" t="str">
        <f>IF(R761="","",VLOOKUP(R761,CUSTOMS!$E$3:$N$1811,10,FALSE))</f>
        <v>美国</v>
      </c>
      <c r="AB761" s="32">
        <f>IF(R761="","",VLOOKUP(G761,WMS!$E$3:$T$1741,15,FALSE))</f>
        <v>0.06</v>
      </c>
      <c r="AC761" s="32">
        <f t="shared" si="136"/>
        <v>1.92</v>
      </c>
      <c r="AD761" s="32" t="str">
        <f>IF(S761="","",VLOOKUP(S761,海关监管条件!$A$1:$B$3000,2,FALSE))</f>
        <v>A </v>
      </c>
    </row>
    <row r="762" spans="1:30">
      <c r="A762" s="2">
        <v>43750</v>
      </c>
      <c r="B762" s="2">
        <v>43756</v>
      </c>
      <c r="C762" s="2" t="s">
        <v>5118</v>
      </c>
      <c r="D762" s="3" t="s">
        <v>2239</v>
      </c>
      <c r="E762" s="3" t="s">
        <v>4499</v>
      </c>
      <c r="F762" s="3" t="s">
        <v>4502</v>
      </c>
      <c r="G762" s="17" t="str">
        <f t="shared" si="130"/>
        <v>KG-ARI-1909-00203-04683/42768463</v>
      </c>
      <c r="H762" s="18">
        <f>IF(G762="","",VLOOKUP(G762,WMS!$E$3:$Q$1741,7,FALSE))</f>
        <v>8</v>
      </c>
      <c r="I762" s="18">
        <f>IF(G762="","",VLOOKUP(G762,WMS!$E$3:$Q$1741,8,FALSE))</f>
        <v>1.65</v>
      </c>
      <c r="J762" s="18">
        <f>IF(G762="","",VLOOKUP(G762,WMS!$E$3:$Q$1741,13,FALSE))</f>
        <v>0.006</v>
      </c>
      <c r="K762" s="25" t="b">
        <f t="shared" si="131"/>
        <v>1</v>
      </c>
      <c r="L762" s="7">
        <v>1</v>
      </c>
      <c r="M762" s="26">
        <f>IF(G762="","",VLOOKUP(G762,WMS!$E$3:$U$1741,7,0)*L762)</f>
        <v>8</v>
      </c>
      <c r="N762" s="27" t="str">
        <f>IF(G762="","",VLOOKUP(G762,WMS!$E$3:$U$1741,17,0))</f>
        <v>A403</v>
      </c>
      <c r="O762" s="28">
        <f t="shared" si="132"/>
        <v>1.65</v>
      </c>
      <c r="P762" s="28">
        <f t="shared" si="133"/>
        <v>0.006</v>
      </c>
      <c r="Q762" s="25" t="str">
        <f>IF(G762="","",VLOOKUP(G762,WMS!$E$3:$G$1741,2,FALSE))</f>
        <v>KAS19092408</v>
      </c>
      <c r="R762" s="25" t="str">
        <f>IF(G762="","",VLOOKUP(G762,WMS!$E$3:$G$1741,3,FALSE))</f>
        <v>KAS1909240803</v>
      </c>
      <c r="S762" s="17" t="str">
        <f>IF(R762="","",VLOOKUP(R762,CUSTOMS!$E$3:$N$1811,2,FALSE))</f>
        <v>7323930000</v>
      </c>
      <c r="T762" s="17" t="str">
        <f>IF(R762="","",VLOOKUP(R762,CUSTOMS!$E$3:$N$1811,3,FALSE))</f>
        <v>不锈钢多用餐具</v>
      </c>
      <c r="U762" s="18">
        <f t="shared" si="134"/>
        <v>8</v>
      </c>
      <c r="V762" s="18" t="str">
        <f>IF(R762="","",VLOOKUP(R762,CUSTOMS!$E$3:$N$1811,5,FALSE))</f>
        <v>个</v>
      </c>
      <c r="W762" s="32">
        <f>IF(R762="","",VLOOKUP(R762,CUSTOMS!$E$3:$N$1811,6,FALSE))</f>
        <v>1.42</v>
      </c>
      <c r="X762" s="32">
        <f t="shared" si="135"/>
        <v>11.36</v>
      </c>
      <c r="Y762" s="18" t="str">
        <f>IF(R762="","",VLOOKUP(R762,CUSTOMS!$E$3:$N$1811,8,FALSE))</f>
        <v>美元</v>
      </c>
      <c r="Z762" s="18" t="str">
        <f>IF(R762="","",VLOOKUP(R762,CUSTOMS!$E$3:$N$1811,9,FALSE))</f>
        <v>中国</v>
      </c>
      <c r="AA762" s="18" t="str">
        <f>IF(R762="","",VLOOKUP(R762,CUSTOMS!$E$3:$N$1811,10,FALSE))</f>
        <v>美国</v>
      </c>
      <c r="AB762" s="32">
        <f>IF(R762="","",VLOOKUP(G762,WMS!$E$3:$T$1741,15,FALSE))</f>
        <v>0.1875</v>
      </c>
      <c r="AC762" s="32">
        <f t="shared" si="136"/>
        <v>1.5</v>
      </c>
      <c r="AD762" s="32" t="str">
        <f>IF(S762="","",VLOOKUP(S762,海关监管条件!$A$1:$B$3000,2,FALSE))</f>
        <v>A </v>
      </c>
    </row>
    <row r="763" spans="1:30">
      <c r="A763" s="2">
        <v>43750</v>
      </c>
      <c r="B763" s="2">
        <v>43756</v>
      </c>
      <c r="C763" s="2" t="s">
        <v>5118</v>
      </c>
      <c r="D763" s="3" t="s">
        <v>2289</v>
      </c>
      <c r="E763" s="3" t="s">
        <v>4516</v>
      </c>
      <c r="F763" s="3" t="s">
        <v>4522</v>
      </c>
      <c r="G763" s="17" t="str">
        <f t="shared" si="130"/>
        <v>KG-ARI-1909-00203-04686/42807209</v>
      </c>
      <c r="H763" s="18">
        <f>IF(G763="","",VLOOKUP(G763,WMS!$E$3:$Q$1741,7,FALSE))</f>
        <v>12</v>
      </c>
      <c r="I763" s="18">
        <f>IF(G763="","",VLOOKUP(G763,WMS!$E$3:$Q$1741,8,FALSE))</f>
        <v>1.2</v>
      </c>
      <c r="J763" s="18">
        <f>IF(G763="","",VLOOKUP(G763,WMS!$E$3:$Q$1741,13,FALSE))</f>
        <v>0.035</v>
      </c>
      <c r="K763" s="25" t="b">
        <f t="shared" si="131"/>
        <v>1</v>
      </c>
      <c r="L763" s="7">
        <v>2</v>
      </c>
      <c r="M763" s="26">
        <f>IF(G763="","",VLOOKUP(G763,WMS!$E$3:$U$1741,7,0)*L763)</f>
        <v>24</v>
      </c>
      <c r="N763" s="27" t="str">
        <f>IF(G763="","",VLOOKUP(G763,WMS!$E$3:$U$1741,17,0))</f>
        <v>A411</v>
      </c>
      <c r="O763" s="28">
        <f t="shared" si="132"/>
        <v>2.4</v>
      </c>
      <c r="P763" s="28">
        <f t="shared" si="133"/>
        <v>0.07</v>
      </c>
      <c r="Q763" s="25" t="str">
        <f>IF(G763="","",VLOOKUP(G763,WMS!$E$3:$G$1741,2,FALSE))</f>
        <v>KAS19092503</v>
      </c>
      <c r="R763" s="25" t="str">
        <f>IF(G763="","",VLOOKUP(G763,WMS!$E$3:$G$1741,3,FALSE))</f>
        <v>KAS1909250302</v>
      </c>
      <c r="S763" s="17" t="str">
        <f>IF(R763="","",VLOOKUP(R763,CUSTOMS!$E$3:$N$1811,2,FALSE))</f>
        <v>4202920000</v>
      </c>
      <c r="T763" s="17" t="str">
        <f>IF(R763="","",VLOOKUP(R763,CUSTOMS!$E$3:$N$1811,3,FALSE))</f>
        <v>PU化妆包</v>
      </c>
      <c r="U763" s="18">
        <f t="shared" si="134"/>
        <v>24</v>
      </c>
      <c r="V763" s="18" t="str">
        <f>IF(R763="","",VLOOKUP(R763,CUSTOMS!$E$3:$N$1811,5,FALSE))</f>
        <v>个</v>
      </c>
      <c r="W763" s="32">
        <f>IF(R763="","",VLOOKUP(R763,CUSTOMS!$E$3:$N$1811,6,FALSE))</f>
        <v>2.40070422535211</v>
      </c>
      <c r="X763" s="32">
        <f t="shared" si="135"/>
        <v>57.6169014084506</v>
      </c>
      <c r="Y763" s="18" t="str">
        <f>IF(R763="","",VLOOKUP(R763,CUSTOMS!$E$3:$N$1811,8,FALSE))</f>
        <v>美元</v>
      </c>
      <c r="Z763" s="18" t="str">
        <f>IF(R763="","",VLOOKUP(R763,CUSTOMS!$E$3:$N$1811,9,FALSE))</f>
        <v>中国</v>
      </c>
      <c r="AA763" s="18" t="str">
        <f>IF(R763="","",VLOOKUP(R763,CUSTOMS!$E$3:$N$1811,10,FALSE))</f>
        <v>美国</v>
      </c>
      <c r="AB763" s="32">
        <f>IF(R763="","",VLOOKUP(G763,WMS!$E$3:$T$1741,15,FALSE))</f>
        <v>0.0625</v>
      </c>
      <c r="AC763" s="32">
        <f t="shared" si="136"/>
        <v>1.5</v>
      </c>
      <c r="AD763" s="32" t="str">
        <f>IF(S763="","",VLOOKUP(S763,海关监管条件!$A$1:$B$3000,2,FALSE))</f>
        <v>无 </v>
      </c>
    </row>
    <row r="764" spans="1:30">
      <c r="A764" s="2">
        <v>43750</v>
      </c>
      <c r="B764" s="2">
        <v>43756</v>
      </c>
      <c r="C764" s="2" t="s">
        <v>5118</v>
      </c>
      <c r="D764" s="3" t="s">
        <v>2289</v>
      </c>
      <c r="E764" s="3" t="s">
        <v>4516</v>
      </c>
      <c r="F764" s="3" t="s">
        <v>4520</v>
      </c>
      <c r="G764" s="17" t="str">
        <f t="shared" si="130"/>
        <v>KG-ARI-1909-00203-04686/42807223</v>
      </c>
      <c r="H764" s="18">
        <f>IF(G764="","",VLOOKUP(G764,WMS!$E$3:$Q$1741,7,FALSE))</f>
        <v>12</v>
      </c>
      <c r="I764" s="18">
        <f>IF(G764="","",VLOOKUP(G764,WMS!$E$3:$Q$1741,8,FALSE))</f>
        <v>1.15</v>
      </c>
      <c r="J764" s="18">
        <f>IF(G764="","",VLOOKUP(G764,WMS!$E$3:$Q$1741,13,FALSE))</f>
        <v>0.024</v>
      </c>
      <c r="K764" s="25" t="b">
        <f t="shared" si="131"/>
        <v>1</v>
      </c>
      <c r="L764" s="7">
        <v>2</v>
      </c>
      <c r="M764" s="26">
        <f>IF(G764="","",VLOOKUP(G764,WMS!$E$3:$U$1741,7,0)*L764)</f>
        <v>24</v>
      </c>
      <c r="N764" s="27" t="str">
        <f>IF(G764="","",VLOOKUP(G764,WMS!$E$3:$U$1741,17,0))</f>
        <v>A411</v>
      </c>
      <c r="O764" s="28">
        <f t="shared" si="132"/>
        <v>2.3</v>
      </c>
      <c r="P764" s="28">
        <f t="shared" si="133"/>
        <v>0.048</v>
      </c>
      <c r="Q764" s="25" t="str">
        <f>IF(G764="","",VLOOKUP(G764,WMS!$E$3:$G$1741,2,FALSE))</f>
        <v>KAS19092503</v>
      </c>
      <c r="R764" s="25" t="str">
        <f>IF(G764="","",VLOOKUP(G764,WMS!$E$3:$G$1741,3,FALSE))</f>
        <v>KAS1909250302</v>
      </c>
      <c r="S764" s="17" t="str">
        <f>IF(R764="","",VLOOKUP(R764,CUSTOMS!$E$3:$N$1811,2,FALSE))</f>
        <v>4202920000</v>
      </c>
      <c r="T764" s="17" t="str">
        <f>IF(R764="","",VLOOKUP(R764,CUSTOMS!$E$3:$N$1811,3,FALSE))</f>
        <v>PU化妆包</v>
      </c>
      <c r="U764" s="18">
        <f t="shared" si="134"/>
        <v>24</v>
      </c>
      <c r="V764" s="18" t="str">
        <f>IF(R764="","",VLOOKUP(R764,CUSTOMS!$E$3:$N$1811,5,FALSE))</f>
        <v>个</v>
      </c>
      <c r="W764" s="32">
        <f>IF(R764="","",VLOOKUP(R764,CUSTOMS!$E$3:$N$1811,6,FALSE))</f>
        <v>2.40070422535211</v>
      </c>
      <c r="X764" s="32">
        <f t="shared" si="135"/>
        <v>57.6169014084506</v>
      </c>
      <c r="Y764" s="18" t="str">
        <f>IF(R764="","",VLOOKUP(R764,CUSTOMS!$E$3:$N$1811,8,FALSE))</f>
        <v>美元</v>
      </c>
      <c r="Z764" s="18" t="str">
        <f>IF(R764="","",VLOOKUP(R764,CUSTOMS!$E$3:$N$1811,9,FALSE))</f>
        <v>中国</v>
      </c>
      <c r="AA764" s="18" t="str">
        <f>IF(R764="","",VLOOKUP(R764,CUSTOMS!$E$3:$N$1811,10,FALSE))</f>
        <v>美国</v>
      </c>
      <c r="AB764" s="32">
        <f>IF(R764="","",VLOOKUP(G764,WMS!$E$3:$T$1741,15,FALSE))</f>
        <v>0.0625</v>
      </c>
      <c r="AC764" s="32">
        <f t="shared" si="136"/>
        <v>1.5</v>
      </c>
      <c r="AD764" s="32" t="str">
        <f>IF(S764="","",VLOOKUP(S764,海关监管条件!$A$1:$B$3000,2,FALSE))</f>
        <v>无 </v>
      </c>
    </row>
    <row r="765" spans="1:30">
      <c r="A765" s="2">
        <v>43750</v>
      </c>
      <c r="B765" s="2">
        <v>43756</v>
      </c>
      <c r="C765" s="2" t="s">
        <v>5118</v>
      </c>
      <c r="D765" s="3" t="s">
        <v>2133</v>
      </c>
      <c r="E765" s="3" t="s">
        <v>4417</v>
      </c>
      <c r="F765" s="3" t="s">
        <v>4438</v>
      </c>
      <c r="G765" s="17" t="str">
        <f t="shared" si="130"/>
        <v>KG-ARI-1909-00203-04715/42763451</v>
      </c>
      <c r="H765" s="18">
        <f>IF(G765="","",VLOOKUP(G765,WMS!$E$3:$Q$1741,7,FALSE))</f>
        <v>6</v>
      </c>
      <c r="I765" s="18">
        <f>IF(G765="","",VLOOKUP(G765,WMS!$E$3:$Q$1741,8,FALSE))</f>
        <v>13.35</v>
      </c>
      <c r="J765" s="18">
        <f>IF(G765="","",VLOOKUP(G765,WMS!$E$3:$Q$1741,13,FALSE))</f>
        <v>0.069</v>
      </c>
      <c r="K765" s="25" t="b">
        <f t="shared" si="131"/>
        <v>1</v>
      </c>
      <c r="L765" s="7">
        <v>1</v>
      </c>
      <c r="M765" s="26">
        <f>IF(G765="","",VLOOKUP(G765,WMS!$E$3:$U$1741,7,0)*L765)</f>
        <v>6</v>
      </c>
      <c r="N765" s="27" t="str">
        <f>IF(G765="","",VLOOKUP(G765,WMS!$E$3:$U$1741,17,0))</f>
        <v>A25-302</v>
      </c>
      <c r="O765" s="28">
        <f t="shared" si="132"/>
        <v>13.35</v>
      </c>
      <c r="P765" s="28">
        <f t="shared" si="133"/>
        <v>0.069</v>
      </c>
      <c r="Q765" s="25" t="str">
        <f>IF(G765="","",VLOOKUP(G765,WMS!$E$3:$G$1741,2,FALSE))</f>
        <v>KAS19092003</v>
      </c>
      <c r="R765" s="25" t="str">
        <f>IF(G765="","",VLOOKUP(G765,WMS!$E$3:$G$1741,3,FALSE))</f>
        <v>KAS1909200304</v>
      </c>
      <c r="S765" s="17" t="str">
        <f>IF(R765="","",VLOOKUP(R765,CUSTOMS!$E$3:$N$1811,2,FALSE))</f>
        <v>7326909000</v>
      </c>
      <c r="T765" s="17" t="str">
        <f>IF(R765="","",VLOOKUP(R765,CUSTOMS!$E$3:$N$1811,3,FALSE))</f>
        <v>宠物碗</v>
      </c>
      <c r="U765" s="18">
        <f t="shared" si="134"/>
        <v>6</v>
      </c>
      <c r="V765" s="18" t="str">
        <f>IF(R765="","",VLOOKUP(R765,CUSTOMS!$E$3:$N$1811,5,FALSE))</f>
        <v>套</v>
      </c>
      <c r="W765" s="32">
        <f>IF(R765="","",VLOOKUP(R765,CUSTOMS!$E$3:$N$1811,6,FALSE))</f>
        <v>6.29</v>
      </c>
      <c r="X765" s="32">
        <f t="shared" si="135"/>
        <v>37.74</v>
      </c>
      <c r="Y765" s="18" t="str">
        <f>IF(R765="","",VLOOKUP(R765,CUSTOMS!$E$3:$N$1811,8,FALSE))</f>
        <v>美元</v>
      </c>
      <c r="Z765" s="18" t="str">
        <f>IF(R765="","",VLOOKUP(R765,CUSTOMS!$E$3:$N$1811,9,FALSE))</f>
        <v>中国</v>
      </c>
      <c r="AA765" s="18" t="str">
        <f>IF(R765="","",VLOOKUP(R765,CUSTOMS!$E$3:$N$1811,10,FALSE))</f>
        <v>美国</v>
      </c>
      <c r="AB765" s="32">
        <f>IF(R765="","",VLOOKUP(G765,WMS!$E$3:$T$1741,15,FALSE))</f>
        <v>2.1</v>
      </c>
      <c r="AC765" s="32">
        <f t="shared" si="136"/>
        <v>12.6</v>
      </c>
      <c r="AD765" s="32" t="str">
        <f>IF(S765="","",VLOOKUP(S765,海关监管条件!$A$1:$B$3000,2,FALSE))</f>
        <v>无</v>
      </c>
    </row>
    <row r="766" spans="1:30">
      <c r="A766" s="2">
        <v>43750</v>
      </c>
      <c r="B766" s="2">
        <v>43756</v>
      </c>
      <c r="C766" s="2" t="s">
        <v>5118</v>
      </c>
      <c r="D766" s="3" t="s">
        <v>2133</v>
      </c>
      <c r="E766" s="3" t="s">
        <v>4417</v>
      </c>
      <c r="F766" s="3" t="s">
        <v>4442</v>
      </c>
      <c r="G766" s="17" t="str">
        <f t="shared" si="130"/>
        <v>KG-ARI-1909-00203-04715/42769699</v>
      </c>
      <c r="H766" s="18">
        <f>IF(G766="","",VLOOKUP(G766,WMS!$E$3:$Q$1741,7,FALSE))</f>
        <v>6</v>
      </c>
      <c r="I766" s="18">
        <f>IF(G766="","",VLOOKUP(G766,WMS!$E$3:$Q$1741,8,FALSE))</f>
        <v>1.3</v>
      </c>
      <c r="J766" s="18">
        <f>IF(G766="","",VLOOKUP(G766,WMS!$E$3:$Q$1741,13,FALSE))</f>
        <v>0.005</v>
      </c>
      <c r="K766" s="25" t="b">
        <f t="shared" si="131"/>
        <v>1</v>
      </c>
      <c r="L766" s="7">
        <v>2</v>
      </c>
      <c r="M766" s="26">
        <f>IF(G766="","",VLOOKUP(G766,WMS!$E$3:$U$1741,7,0)*L766)</f>
        <v>12</v>
      </c>
      <c r="N766" s="27" t="str">
        <f>IF(G766="","",VLOOKUP(G766,WMS!$E$3:$U$1741,17,0))</f>
        <v>A39-302</v>
      </c>
      <c r="O766" s="28">
        <f t="shared" si="132"/>
        <v>2.6</v>
      </c>
      <c r="P766" s="28">
        <f t="shared" si="133"/>
        <v>0.01</v>
      </c>
      <c r="Q766" s="25" t="str">
        <f>IF(G766="","",VLOOKUP(G766,WMS!$E$3:$G$1741,2,FALSE))</f>
        <v>KAS19092003</v>
      </c>
      <c r="R766" s="25" t="str">
        <f>IF(G766="","",VLOOKUP(G766,WMS!$E$3:$G$1741,3,FALSE))</f>
        <v>KAS1909200306</v>
      </c>
      <c r="S766" s="17" t="str">
        <f>IF(R766="","",VLOOKUP(R766,CUSTOMS!$E$3:$N$1811,2,FALSE))</f>
        <v>3926909090</v>
      </c>
      <c r="T766" s="17" t="str">
        <f>IF(R766="","",VLOOKUP(R766,CUSTOMS!$E$3:$N$1811,3,FALSE))</f>
        <v>宠物胶垫</v>
      </c>
      <c r="U766" s="18">
        <f t="shared" si="134"/>
        <v>12</v>
      </c>
      <c r="V766" s="18" t="str">
        <f>IF(R766="","",VLOOKUP(R766,CUSTOMS!$E$3:$N$1811,5,FALSE))</f>
        <v>个</v>
      </c>
      <c r="W766" s="32">
        <f>IF(R766="","",VLOOKUP(R766,CUSTOMS!$E$3:$N$1811,6,FALSE))</f>
        <v>2.06</v>
      </c>
      <c r="X766" s="32">
        <f t="shared" si="135"/>
        <v>24.72</v>
      </c>
      <c r="Y766" s="18" t="str">
        <f>IF(R766="","",VLOOKUP(R766,CUSTOMS!$E$3:$N$1811,8,FALSE))</f>
        <v>美元</v>
      </c>
      <c r="Z766" s="18" t="str">
        <f>IF(R766="","",VLOOKUP(R766,CUSTOMS!$E$3:$N$1811,9,FALSE))</f>
        <v>中国</v>
      </c>
      <c r="AA766" s="18" t="str">
        <f>IF(R766="","",VLOOKUP(R766,CUSTOMS!$E$3:$N$1811,10,FALSE))</f>
        <v>美国</v>
      </c>
      <c r="AB766" s="32">
        <f>IF(R766="","",VLOOKUP(G766,WMS!$E$3:$T$1741,15,FALSE))</f>
        <v>0.15</v>
      </c>
      <c r="AC766" s="32">
        <f t="shared" si="136"/>
        <v>1.8</v>
      </c>
      <c r="AD766" s="32" t="str">
        <f>IF(S766="","",VLOOKUP(S766,海关监管条件!$A$1:$B$3000,2,FALSE))</f>
        <v>无</v>
      </c>
    </row>
    <row r="767" spans="1:30">
      <c r="A767" s="2">
        <v>43750</v>
      </c>
      <c r="B767" s="2">
        <v>43756</v>
      </c>
      <c r="C767" s="2" t="s">
        <v>5118</v>
      </c>
      <c r="D767" s="3" t="s">
        <v>2133</v>
      </c>
      <c r="E767" s="3" t="s">
        <v>4417</v>
      </c>
      <c r="F767" s="3" t="s">
        <v>4444</v>
      </c>
      <c r="G767" s="17" t="str">
        <f t="shared" si="130"/>
        <v>KG-ARI-1909-00203-04715/42791379</v>
      </c>
      <c r="H767" s="18">
        <f>IF(G767="","",VLOOKUP(G767,WMS!$E$3:$Q$1741,7,FALSE))</f>
        <v>8</v>
      </c>
      <c r="I767" s="18">
        <f>IF(G767="","",VLOOKUP(G767,WMS!$E$3:$Q$1741,8,FALSE))</f>
        <v>2</v>
      </c>
      <c r="J767" s="18">
        <f>IF(G767="","",VLOOKUP(G767,WMS!$E$3:$Q$1741,13,FALSE))</f>
        <v>0.016</v>
      </c>
      <c r="K767" s="25" t="b">
        <f t="shared" si="131"/>
        <v>1</v>
      </c>
      <c r="L767" s="7">
        <v>2</v>
      </c>
      <c r="M767" s="26">
        <f>IF(G767="","",VLOOKUP(G767,WMS!$E$3:$U$1741,7,0)*L767)</f>
        <v>16</v>
      </c>
      <c r="N767" s="27" t="str">
        <f>IF(G767="","",VLOOKUP(G767,WMS!$E$3:$U$1741,17,0))</f>
        <v>A39-202</v>
      </c>
      <c r="O767" s="28">
        <f t="shared" si="132"/>
        <v>4</v>
      </c>
      <c r="P767" s="28">
        <f t="shared" si="133"/>
        <v>0.032</v>
      </c>
      <c r="Q767" s="25" t="str">
        <f>IF(G767="","",VLOOKUP(G767,WMS!$E$3:$G$1741,2,FALSE))</f>
        <v>KAS19092003</v>
      </c>
      <c r="R767" s="25" t="str">
        <f>IF(G767="","",VLOOKUP(G767,WMS!$E$3:$G$1741,3,FALSE))</f>
        <v>KAS1909200308</v>
      </c>
      <c r="S767" s="17" t="str">
        <f>IF(R767="","",VLOOKUP(R767,CUSTOMS!$E$3:$N$1811,2,FALSE))</f>
        <v>3926909090</v>
      </c>
      <c r="T767" s="17" t="str">
        <f>IF(R767="","",VLOOKUP(R767,CUSTOMS!$E$3:$N$1811,3,FALSE))</f>
        <v>宠物冲便器</v>
      </c>
      <c r="U767" s="18">
        <f t="shared" si="134"/>
        <v>16</v>
      </c>
      <c r="V767" s="18" t="str">
        <f>IF(R767="","",VLOOKUP(R767,CUSTOMS!$E$3:$N$1811,5,FALSE))</f>
        <v>套</v>
      </c>
      <c r="W767" s="32">
        <f>IF(R767="","",VLOOKUP(R767,CUSTOMS!$E$3:$N$1811,6,FALSE))</f>
        <v>2.26</v>
      </c>
      <c r="X767" s="32">
        <f t="shared" si="135"/>
        <v>36.16</v>
      </c>
      <c r="Y767" s="18" t="str">
        <f>IF(R767="","",VLOOKUP(R767,CUSTOMS!$E$3:$N$1811,8,FALSE))</f>
        <v>美元</v>
      </c>
      <c r="Z767" s="18" t="str">
        <f>IF(R767="","",VLOOKUP(R767,CUSTOMS!$E$3:$N$1811,9,FALSE))</f>
        <v>中国</v>
      </c>
      <c r="AA767" s="18" t="str">
        <f>IF(R767="","",VLOOKUP(R767,CUSTOMS!$E$3:$N$1811,10,FALSE))</f>
        <v>美国</v>
      </c>
      <c r="AB767" s="32">
        <f>IF(R767="","",VLOOKUP(G767,WMS!$E$3:$T$1741,15,FALSE))</f>
        <v>0.2125</v>
      </c>
      <c r="AC767" s="32">
        <f t="shared" si="136"/>
        <v>3.4</v>
      </c>
      <c r="AD767" s="32" t="str">
        <f>IF(S767="","",VLOOKUP(S767,海关监管条件!$A$1:$B$3000,2,FALSE))</f>
        <v>无</v>
      </c>
    </row>
    <row r="768" spans="1:30">
      <c r="A768" s="2">
        <v>43750</v>
      </c>
      <c r="B768" s="2">
        <v>43756</v>
      </c>
      <c r="C768" s="2" t="s">
        <v>5118</v>
      </c>
      <c r="D768" s="3" t="s">
        <v>2083</v>
      </c>
      <c r="E768" s="3" t="s">
        <v>4412</v>
      </c>
      <c r="F768" s="3" t="s">
        <v>5142</v>
      </c>
      <c r="G768" s="17" t="str">
        <f t="shared" si="130"/>
        <v>KG-ARI-1909-00203-04726/42555827</v>
      </c>
      <c r="H768" s="18">
        <f>IF(G768="","",VLOOKUP(G768,WMS!$E$3:$Q$1741,7,FALSE))</f>
        <v>4</v>
      </c>
      <c r="I768" s="18">
        <f>IF(G768="","",VLOOKUP(G768,WMS!$E$3:$Q$1741,8,FALSE))</f>
        <v>4.5</v>
      </c>
      <c r="J768" s="18">
        <f>IF(G768="","",VLOOKUP(G768,WMS!$E$3:$Q$1741,13,FALSE))</f>
        <v>0.073</v>
      </c>
      <c r="K768" s="25" t="b">
        <f t="shared" si="131"/>
        <v>1</v>
      </c>
      <c r="L768" s="7">
        <v>22</v>
      </c>
      <c r="M768" s="26">
        <f>IF(G768="","",VLOOKUP(G768,WMS!$E$3:$U$1741,7,0)*L768)</f>
        <v>88</v>
      </c>
      <c r="N768" s="27" t="str">
        <f>IF(G768="","",VLOOKUP(G768,WMS!$E$3:$U$1741,17,0))</f>
        <v>A403</v>
      </c>
      <c r="O768" s="28">
        <f t="shared" si="132"/>
        <v>99</v>
      </c>
      <c r="P768" s="28">
        <f t="shared" si="133"/>
        <v>1.606</v>
      </c>
      <c r="Q768" s="25" t="str">
        <f>IF(G768="","",VLOOKUP(G768,WMS!$E$3:$G$1741,2,FALSE))</f>
        <v>KAS19092331</v>
      </c>
      <c r="R768" s="25" t="str">
        <f>IF(G768="","",VLOOKUP(G768,WMS!$E$3:$G$1741,3,FALSE))</f>
        <v>KAS1909233108</v>
      </c>
      <c r="S768" s="17" t="str">
        <f>IF(R768="","",VLOOKUP(R768,CUSTOMS!$E$3:$N$1811,2,FALSE))</f>
        <v>9503008900</v>
      </c>
      <c r="T768" s="17" t="str">
        <f>IF(R768="","",VLOOKUP(R768,CUSTOMS!$E$3:$N$1811,3,FALSE))</f>
        <v>儿童玩具：动物</v>
      </c>
      <c r="U768" s="18">
        <f t="shared" si="134"/>
        <v>88</v>
      </c>
      <c r="V768" s="18" t="str">
        <f>IF(R768="","",VLOOKUP(R768,CUSTOMS!$E$3:$N$1811,5,FALSE))</f>
        <v>个</v>
      </c>
      <c r="W768" s="32">
        <f>IF(R768="","",VLOOKUP(R768,CUSTOMS!$E$3:$N$1811,6,FALSE))</f>
        <v>0.45</v>
      </c>
      <c r="X768" s="32">
        <f t="shared" si="135"/>
        <v>39.6</v>
      </c>
      <c r="Y768" s="18" t="str">
        <f>IF(R768="","",VLOOKUP(R768,CUSTOMS!$E$3:$N$1811,8,FALSE))</f>
        <v>美元</v>
      </c>
      <c r="Z768" s="18" t="str">
        <f>IF(R768="","",VLOOKUP(R768,CUSTOMS!$E$3:$N$1811,9,FALSE))</f>
        <v>中国</v>
      </c>
      <c r="AA768" s="18" t="str">
        <f>IF(R768="","",VLOOKUP(R768,CUSTOMS!$E$3:$N$1811,10,FALSE))</f>
        <v>美国</v>
      </c>
      <c r="AB768" s="32">
        <f>IF(R768="","",VLOOKUP(G768,WMS!$E$3:$T$1741,15,FALSE))</f>
        <v>1</v>
      </c>
      <c r="AC768" s="32">
        <f t="shared" si="136"/>
        <v>88</v>
      </c>
      <c r="AD768" s="32" t="str">
        <f>IF(S768="","",VLOOKUP(S768,海关监管条件!$A$1:$B$3000,2,FALSE))</f>
        <v>A </v>
      </c>
    </row>
    <row r="769" spans="1:30">
      <c r="A769" s="2">
        <v>43750</v>
      </c>
      <c r="B769" s="2">
        <v>43756</v>
      </c>
      <c r="C769" s="2" t="s">
        <v>5118</v>
      </c>
      <c r="D769" s="3" t="s">
        <v>2083</v>
      </c>
      <c r="E769" s="3" t="s">
        <v>4412</v>
      </c>
      <c r="F769" s="3" t="s">
        <v>4413</v>
      </c>
      <c r="G769" s="17" t="str">
        <f t="shared" si="130"/>
        <v>KG-ARI-1909-00203-04726/42752288</v>
      </c>
      <c r="H769" s="18">
        <f>IF(G769="","",VLOOKUP(G769,WMS!$E$3:$Q$1741,7,FALSE))</f>
        <v>6</v>
      </c>
      <c r="I769" s="18">
        <f>IF(G769="","",VLOOKUP(G769,WMS!$E$3:$Q$1741,8,FALSE))</f>
        <v>2</v>
      </c>
      <c r="J769" s="18">
        <f>IF(G769="","",VLOOKUP(G769,WMS!$E$3:$Q$1741,13,FALSE))</f>
        <v>0.024</v>
      </c>
      <c r="K769" s="25" t="b">
        <f t="shared" si="131"/>
        <v>1</v>
      </c>
      <c r="L769" s="7">
        <v>3</v>
      </c>
      <c r="M769" s="26">
        <f>IF(G769="","",VLOOKUP(G769,WMS!$E$3:$U$1741,7,0)*L769)</f>
        <v>18</v>
      </c>
      <c r="N769" s="27" t="str">
        <f>IF(G769="","",VLOOKUP(G769,WMS!$E$3:$U$1741,17,0))</f>
        <v>A10-303</v>
      </c>
      <c r="O769" s="28">
        <f t="shared" si="132"/>
        <v>6</v>
      </c>
      <c r="P769" s="28">
        <f t="shared" si="133"/>
        <v>0.072</v>
      </c>
      <c r="Q769" s="25" t="str">
        <f>IF(G769="","",VLOOKUP(G769,WMS!$E$3:$G$1741,2,FALSE))</f>
        <v>KAS19092331</v>
      </c>
      <c r="R769" s="25" t="str">
        <f>IF(G769="","",VLOOKUP(G769,WMS!$E$3:$G$1741,3,FALSE))</f>
        <v>KAS1909233104</v>
      </c>
      <c r="S769" s="17" t="str">
        <f>IF(R769="","",VLOOKUP(R769,CUSTOMS!$E$3:$N$1811,2,FALSE))</f>
        <v>9503009000</v>
      </c>
      <c r="T769" s="17" t="str">
        <f>IF(R769="","",VLOOKUP(R769,CUSTOMS!$E$3:$N$1811,3,FALSE))</f>
        <v>玩具配件：芭比床</v>
      </c>
      <c r="U769" s="18">
        <f t="shared" si="134"/>
        <v>4.55999999999999</v>
      </c>
      <c r="V769" s="18" t="str">
        <f>IF(R769="","",VLOOKUP(R769,CUSTOMS!$E$3:$N$1811,5,FALSE))</f>
        <v>千克</v>
      </c>
      <c r="W769" s="32">
        <f>IF(R769="","",VLOOKUP(R769,CUSTOMS!$E$3:$N$1811,6,FALSE))</f>
        <v>1</v>
      </c>
      <c r="X769" s="32">
        <f t="shared" si="135"/>
        <v>4.55999999999999</v>
      </c>
      <c r="Y769" s="18" t="str">
        <f>IF(R769="","",VLOOKUP(R769,CUSTOMS!$E$3:$N$1811,8,FALSE))</f>
        <v>美元</v>
      </c>
      <c r="Z769" s="18" t="str">
        <f>IF(R769="","",VLOOKUP(R769,CUSTOMS!$E$3:$N$1811,9,FALSE))</f>
        <v>中国</v>
      </c>
      <c r="AA769" s="18" t="str">
        <f>IF(R769="","",VLOOKUP(R769,CUSTOMS!$E$3:$N$1811,10,FALSE))</f>
        <v>美国</v>
      </c>
      <c r="AB769" s="32">
        <f>IF(R769="","",VLOOKUP(G769,WMS!$E$3:$T$1741,15,FALSE))</f>
        <v>0.253333333333333</v>
      </c>
      <c r="AC769" s="32">
        <f t="shared" si="136"/>
        <v>4.55999999999999</v>
      </c>
      <c r="AD769" s="32" t="str">
        <f>IF(S769="","",VLOOKUP(S769,海关监管条件!$A$1:$B$3000,2,FALSE))</f>
        <v>A</v>
      </c>
    </row>
    <row r="770" spans="1:30">
      <c r="A770" s="2">
        <v>43750</v>
      </c>
      <c r="B770" s="2">
        <v>43756</v>
      </c>
      <c r="C770" s="2" t="s">
        <v>5118</v>
      </c>
      <c r="D770" s="3" t="s">
        <v>2083</v>
      </c>
      <c r="E770" s="3" t="s">
        <v>4412</v>
      </c>
      <c r="F770" s="3" t="s">
        <v>5143</v>
      </c>
      <c r="G770" s="17" t="str">
        <f t="shared" si="130"/>
        <v>KG-ARI-1909-00203-04726/42755593</v>
      </c>
      <c r="H770" s="18">
        <f>IF(G770="","",VLOOKUP(G770,WMS!$E$3:$Q$1741,7,FALSE))</f>
        <v>12</v>
      </c>
      <c r="I770" s="18">
        <f>IF(G770="","",VLOOKUP(G770,WMS!$E$3:$Q$1741,8,FALSE))</f>
        <v>2</v>
      </c>
      <c r="J770" s="18">
        <f>IF(G770="","",VLOOKUP(G770,WMS!$E$3:$Q$1741,13,FALSE))</f>
        <v>0.012</v>
      </c>
      <c r="K770" s="25" t="b">
        <f t="shared" si="131"/>
        <v>1</v>
      </c>
      <c r="L770" s="7">
        <v>3</v>
      </c>
      <c r="M770" s="26">
        <f>IF(G770="","",VLOOKUP(G770,WMS!$E$3:$U$1741,7,0)*L770)</f>
        <v>36</v>
      </c>
      <c r="N770" s="27" t="str">
        <f>IF(G770="","",VLOOKUP(G770,WMS!$E$3:$U$1741,17,0))</f>
        <v>A29-204</v>
      </c>
      <c r="O770" s="28">
        <f t="shared" si="132"/>
        <v>6</v>
      </c>
      <c r="P770" s="28">
        <f t="shared" si="133"/>
        <v>0.036</v>
      </c>
      <c r="Q770" s="25" t="str">
        <f>IF(G770="","",VLOOKUP(G770,WMS!$E$3:$G$1741,2,FALSE))</f>
        <v>KAS19092331</v>
      </c>
      <c r="R770" s="25" t="str">
        <f>IF(G770="","",VLOOKUP(G770,WMS!$E$3:$G$1741,3,FALSE))</f>
        <v>KAS1909233109</v>
      </c>
      <c r="S770" s="17" t="str">
        <f>IF(R770="","",VLOOKUP(R770,CUSTOMS!$E$3:$N$1811,2,FALSE))</f>
        <v>9503008900</v>
      </c>
      <c r="T770" s="17" t="str">
        <f>IF(R770="","",VLOOKUP(R770,CUSTOMS!$E$3:$N$1811,3,FALSE))</f>
        <v>儿童玩具：回力车</v>
      </c>
      <c r="U770" s="18">
        <f t="shared" si="134"/>
        <v>36</v>
      </c>
      <c r="V770" s="18" t="str">
        <f>IF(R770="","",VLOOKUP(R770,CUSTOMS!$E$3:$N$1811,5,FALSE))</f>
        <v>个</v>
      </c>
      <c r="W770" s="32">
        <f>IF(R770="","",VLOOKUP(R770,CUSTOMS!$E$3:$N$1811,6,FALSE))</f>
        <v>0.25</v>
      </c>
      <c r="X770" s="32">
        <f t="shared" si="135"/>
        <v>9</v>
      </c>
      <c r="Y770" s="18" t="str">
        <f>IF(R770="","",VLOOKUP(R770,CUSTOMS!$E$3:$N$1811,8,FALSE))</f>
        <v>美元</v>
      </c>
      <c r="Z770" s="18" t="str">
        <f>IF(R770="","",VLOOKUP(R770,CUSTOMS!$E$3:$N$1811,9,FALSE))</f>
        <v>中国</v>
      </c>
      <c r="AA770" s="18" t="str">
        <f>IF(R770="","",VLOOKUP(R770,CUSTOMS!$E$3:$N$1811,10,FALSE))</f>
        <v>美国</v>
      </c>
      <c r="AB770" s="32">
        <f>IF(R770="","",VLOOKUP(G770,WMS!$E$3:$T$1741,15,FALSE))</f>
        <v>0.133333333333333</v>
      </c>
      <c r="AC770" s="32">
        <f t="shared" si="136"/>
        <v>4.79999999999999</v>
      </c>
      <c r="AD770" s="32" t="str">
        <f>IF(S770="","",VLOOKUP(S770,海关监管条件!$A$1:$B$3000,2,FALSE))</f>
        <v>A </v>
      </c>
    </row>
    <row r="771" spans="1:30">
      <c r="A771" s="2">
        <v>43750</v>
      </c>
      <c r="B771" s="2">
        <v>43756</v>
      </c>
      <c r="C771" s="2" t="s">
        <v>5118</v>
      </c>
      <c r="D771" s="3" t="s">
        <v>2298</v>
      </c>
      <c r="E771" s="3" t="s">
        <v>4504</v>
      </c>
      <c r="F771" s="3" t="s">
        <v>4535</v>
      </c>
      <c r="G771" s="17" t="str">
        <f t="shared" si="130"/>
        <v>KG-ARI-1909-00203-04743/42789598</v>
      </c>
      <c r="H771" s="18">
        <f>IF(G771="","",VLOOKUP(G771,WMS!$E$3:$Q$1741,7,FALSE))</f>
        <v>2</v>
      </c>
      <c r="I771" s="18">
        <f>IF(G771="","",VLOOKUP(G771,WMS!$E$3:$Q$1741,8,FALSE))</f>
        <v>12.05</v>
      </c>
      <c r="J771" s="18">
        <f>IF(G771="","",VLOOKUP(G771,WMS!$E$3:$Q$1741,13,FALSE))</f>
        <v>0.038</v>
      </c>
      <c r="K771" s="25" t="b">
        <f t="shared" si="131"/>
        <v>1</v>
      </c>
      <c r="L771" s="7">
        <v>17</v>
      </c>
      <c r="M771" s="26">
        <f>IF(G771="","",VLOOKUP(G771,WMS!$E$3:$U$1741,7,0)*L771)</f>
        <v>34</v>
      </c>
      <c r="N771" s="27" t="str">
        <f>IF(G771="","",VLOOKUP(G771,WMS!$E$3:$U$1741,17,0))</f>
        <v>A411</v>
      </c>
      <c r="O771" s="28">
        <f t="shared" ref="O771:O834" si="137">IF(L771="","",I771*L771)</f>
        <v>204.85</v>
      </c>
      <c r="P771" s="28">
        <f t="shared" ref="P771:P834" si="138">IF(L771="","",J771*L771)</f>
        <v>0.646</v>
      </c>
      <c r="Q771" s="25" t="str">
        <f>IF(G771="","",VLOOKUP(G771,WMS!$E$3:$G$1741,2,FALSE))</f>
        <v>KAS19092504</v>
      </c>
      <c r="R771" s="25" t="str">
        <f>IF(G771="","",VLOOKUP(G771,WMS!$E$3:$G$1741,3,FALSE))</f>
        <v>KAS1909250408</v>
      </c>
      <c r="S771" s="17" t="str">
        <f>IF(R771="","",VLOOKUP(R771,CUSTOMS!$E$3:$N$1811,2,FALSE))</f>
        <v>6911101900</v>
      </c>
      <c r="T771" s="17" t="str">
        <f>IF(R771="","",VLOOKUP(R771,CUSTOMS!$E$3:$N$1811,3,FALSE))</f>
        <v>日用瓷：27cm 平盘</v>
      </c>
      <c r="U771" s="18">
        <f t="shared" ref="U771:U834" si="139">IF(V771="","",IF(V771="千克",M771*AB771,M771))</f>
        <v>34</v>
      </c>
      <c r="V771" s="18" t="str">
        <f>IF(R771="","",VLOOKUP(R771,CUSTOMS!$E$3:$N$1811,5,FALSE))</f>
        <v>只</v>
      </c>
      <c r="W771" s="32">
        <f>IF(R771="","",VLOOKUP(R771,CUSTOMS!$E$3:$N$1811,6,FALSE))</f>
        <v>5.1</v>
      </c>
      <c r="X771" s="32">
        <f t="shared" ref="X771:X834" si="140">IF(W771="","",U771*W771)</f>
        <v>173.4</v>
      </c>
      <c r="Y771" s="18" t="str">
        <f>IF(R771="","",VLOOKUP(R771,CUSTOMS!$E$3:$N$1811,8,FALSE))</f>
        <v>美元</v>
      </c>
      <c r="Z771" s="18" t="str">
        <f>IF(R771="","",VLOOKUP(R771,CUSTOMS!$E$3:$N$1811,9,FALSE))</f>
        <v>中国</v>
      </c>
      <c r="AA771" s="18" t="str">
        <f>IF(R771="","",VLOOKUP(R771,CUSTOMS!$E$3:$N$1811,10,FALSE))</f>
        <v>美国</v>
      </c>
      <c r="AB771" s="32">
        <f>IF(R771="","",VLOOKUP(G771,WMS!$E$3:$T$1741,15,FALSE))</f>
        <v>5.6</v>
      </c>
      <c r="AC771" s="32">
        <f t="shared" ref="AC771:AC834" si="141">IF(AB771="","",M771*AB771)</f>
        <v>190.4</v>
      </c>
      <c r="AD771" s="32" t="str">
        <f>IF(S771="","",VLOOKUP(S771,海关监管条件!$A$1:$B$3000,2,FALSE))</f>
        <v>A</v>
      </c>
    </row>
    <row r="772" spans="1:30">
      <c r="A772" s="2">
        <v>43750</v>
      </c>
      <c r="B772" s="2">
        <v>43756</v>
      </c>
      <c r="C772" s="2" t="s">
        <v>5118</v>
      </c>
      <c r="D772" s="3" t="s">
        <v>2298</v>
      </c>
      <c r="E772" s="3" t="s">
        <v>4504</v>
      </c>
      <c r="F772" s="3" t="s">
        <v>4534</v>
      </c>
      <c r="G772" s="17" t="str">
        <f t="shared" si="130"/>
        <v>KG-ARI-1909-00203-04743/42789604</v>
      </c>
      <c r="H772" s="18">
        <f>IF(G772="","",VLOOKUP(G772,WMS!$E$3:$Q$1741,7,FALSE))</f>
        <v>2</v>
      </c>
      <c r="I772" s="18">
        <f>IF(G772="","",VLOOKUP(G772,WMS!$E$3:$Q$1741,8,FALSE))</f>
        <v>5.61</v>
      </c>
      <c r="J772" s="18">
        <f>IF(G772="","",VLOOKUP(G772,WMS!$E$3:$Q$1741,13,FALSE))</f>
        <v>0.022</v>
      </c>
      <c r="K772" s="25" t="b">
        <f t="shared" si="131"/>
        <v>1</v>
      </c>
      <c r="L772" s="7">
        <v>10</v>
      </c>
      <c r="M772" s="26">
        <f>IF(G772="","",VLOOKUP(G772,WMS!$E$3:$U$1741,7,0)*L772)</f>
        <v>20</v>
      </c>
      <c r="N772" s="27" t="str">
        <f>IF(G772="","",VLOOKUP(G772,WMS!$E$3:$U$1741,17,0))</f>
        <v>A411</v>
      </c>
      <c r="O772" s="28">
        <f t="shared" si="137"/>
        <v>56.1</v>
      </c>
      <c r="P772" s="28">
        <f t="shared" si="138"/>
        <v>0.22</v>
      </c>
      <c r="Q772" s="25" t="str">
        <f>IF(G772="","",VLOOKUP(G772,WMS!$E$3:$G$1741,2,FALSE))</f>
        <v>KAS19092504</v>
      </c>
      <c r="R772" s="25" t="str">
        <f>IF(G772="","",VLOOKUP(G772,WMS!$E$3:$G$1741,3,FALSE))</f>
        <v>KAS1909250407</v>
      </c>
      <c r="S772" s="17" t="str">
        <f>IF(R772="","",VLOOKUP(R772,CUSTOMS!$E$3:$N$1811,2,FALSE))</f>
        <v>6911101900</v>
      </c>
      <c r="T772" s="17" t="str">
        <f>IF(R772="","",VLOOKUP(R772,CUSTOMS!$E$3:$N$1811,3,FALSE))</f>
        <v>日用瓷：19cm 平盘</v>
      </c>
      <c r="U772" s="18">
        <f t="shared" si="139"/>
        <v>20</v>
      </c>
      <c r="V772" s="18" t="str">
        <f>IF(R772="","",VLOOKUP(R772,CUSTOMS!$E$3:$N$1811,5,FALSE))</f>
        <v>只</v>
      </c>
      <c r="W772" s="32">
        <f>IF(R772="","",VLOOKUP(R772,CUSTOMS!$E$3:$N$1811,6,FALSE))</f>
        <v>2.8</v>
      </c>
      <c r="X772" s="32">
        <f t="shared" si="140"/>
        <v>56</v>
      </c>
      <c r="Y772" s="18" t="str">
        <f>IF(R772="","",VLOOKUP(R772,CUSTOMS!$E$3:$N$1811,8,FALSE))</f>
        <v>美元</v>
      </c>
      <c r="Z772" s="18" t="str">
        <f>IF(R772="","",VLOOKUP(R772,CUSTOMS!$E$3:$N$1811,9,FALSE))</f>
        <v>中国</v>
      </c>
      <c r="AA772" s="18" t="str">
        <f>IF(R772="","",VLOOKUP(R772,CUSTOMS!$E$3:$N$1811,10,FALSE))</f>
        <v>美国</v>
      </c>
      <c r="AB772" s="32">
        <f>IF(R772="","",VLOOKUP(G772,WMS!$E$3:$T$1741,15,FALSE))</f>
        <v>2.3</v>
      </c>
      <c r="AC772" s="32">
        <f t="shared" si="141"/>
        <v>46</v>
      </c>
      <c r="AD772" s="32" t="str">
        <f>IF(S772="","",VLOOKUP(S772,海关监管条件!$A$1:$B$3000,2,FALSE))</f>
        <v>A</v>
      </c>
    </row>
    <row r="773" spans="1:30">
      <c r="A773" s="2">
        <v>43750</v>
      </c>
      <c r="B773" s="2">
        <v>43756</v>
      </c>
      <c r="C773" s="2" t="s">
        <v>5118</v>
      </c>
      <c r="D773" s="3" t="s">
        <v>2298</v>
      </c>
      <c r="E773" s="3" t="s">
        <v>4504</v>
      </c>
      <c r="F773" s="3" t="s">
        <v>4529</v>
      </c>
      <c r="G773" s="17" t="str">
        <f t="shared" si="130"/>
        <v>KG-ARI-1909-00203-04743/42789611</v>
      </c>
      <c r="H773" s="18">
        <f>IF(G773="","",VLOOKUP(G773,WMS!$E$3:$Q$1741,7,FALSE))</f>
        <v>2</v>
      </c>
      <c r="I773" s="18">
        <f>IF(G773="","",VLOOKUP(G773,WMS!$E$3:$Q$1741,8,FALSE))</f>
        <v>12.15</v>
      </c>
      <c r="J773" s="18">
        <f>IF(G773="","",VLOOKUP(G773,WMS!$E$3:$Q$1741,13,FALSE))</f>
        <v>0.035</v>
      </c>
      <c r="K773" s="25" t="b">
        <f t="shared" si="131"/>
        <v>1</v>
      </c>
      <c r="L773" s="7">
        <v>20</v>
      </c>
      <c r="M773" s="26">
        <f>IF(G773="","",VLOOKUP(G773,WMS!$E$3:$U$1741,7,0)*L773)</f>
        <v>40</v>
      </c>
      <c r="N773" s="27" t="str">
        <f>IF(G773="","",VLOOKUP(G773,WMS!$E$3:$U$1741,17,0))</f>
        <v>A411</v>
      </c>
      <c r="O773" s="28">
        <f t="shared" si="137"/>
        <v>243</v>
      </c>
      <c r="P773" s="28">
        <f t="shared" si="138"/>
        <v>0.7</v>
      </c>
      <c r="Q773" s="25" t="str">
        <f>IF(G773="","",VLOOKUP(G773,WMS!$E$3:$G$1741,2,FALSE))</f>
        <v>KAS19092504</v>
      </c>
      <c r="R773" s="25" t="str">
        <f>IF(G773="","",VLOOKUP(G773,WMS!$E$3:$G$1741,3,FALSE))</f>
        <v>KAS1909250402</v>
      </c>
      <c r="S773" s="17" t="str">
        <f>IF(R773="","",VLOOKUP(R773,CUSTOMS!$E$3:$N$1811,2,FALSE))</f>
        <v>6911101900</v>
      </c>
      <c r="T773" s="17" t="str">
        <f>IF(R773="","",VLOOKUP(R773,CUSTOMS!$E$3:$N$1811,3,FALSE))</f>
        <v>日用瓷：12头餐具</v>
      </c>
      <c r="U773" s="18">
        <f t="shared" si="139"/>
        <v>40</v>
      </c>
      <c r="V773" s="18" t="str">
        <f>IF(R773="","",VLOOKUP(R773,CUSTOMS!$E$3:$N$1811,5,FALSE))</f>
        <v>只</v>
      </c>
      <c r="W773" s="32">
        <f>IF(R773="","",VLOOKUP(R773,CUSTOMS!$E$3:$N$1811,6,FALSE))</f>
        <v>6</v>
      </c>
      <c r="X773" s="32">
        <f t="shared" si="140"/>
        <v>240</v>
      </c>
      <c r="Y773" s="18" t="str">
        <f>IF(R773="","",VLOOKUP(R773,CUSTOMS!$E$3:$N$1811,8,FALSE))</f>
        <v>美元</v>
      </c>
      <c r="Z773" s="18" t="str">
        <f>IF(R773="","",VLOOKUP(R773,CUSTOMS!$E$3:$N$1811,9,FALSE))</f>
        <v>中国</v>
      </c>
      <c r="AA773" s="18" t="str">
        <f>IF(R773="","",VLOOKUP(R773,CUSTOMS!$E$3:$N$1811,10,FALSE))</f>
        <v>美国</v>
      </c>
      <c r="AB773" s="32">
        <f>IF(R773="","",VLOOKUP(G773,WMS!$E$3:$T$1741,15,FALSE))</f>
        <v>5.5</v>
      </c>
      <c r="AC773" s="32">
        <f t="shared" si="141"/>
        <v>220</v>
      </c>
      <c r="AD773" s="32" t="str">
        <f>IF(S773="","",VLOOKUP(S773,海关监管条件!$A$1:$B$3000,2,FALSE))</f>
        <v>A</v>
      </c>
    </row>
    <row r="774" spans="1:30">
      <c r="A774" s="2">
        <v>43750</v>
      </c>
      <c r="B774" s="2">
        <v>43756</v>
      </c>
      <c r="C774" s="2" t="s">
        <v>5118</v>
      </c>
      <c r="D774" s="3" t="s">
        <v>2441</v>
      </c>
      <c r="E774" s="3" t="s">
        <v>4504</v>
      </c>
      <c r="F774" s="3" t="s">
        <v>4609</v>
      </c>
      <c r="G774" s="17" t="str">
        <f t="shared" si="130"/>
        <v>KG-ARI-1909-00203-04743/42789734</v>
      </c>
      <c r="H774" s="18">
        <f>IF(G774="","",VLOOKUP(G774,WMS!$E$3:$Q$1741,7,FALSE))</f>
        <v>8</v>
      </c>
      <c r="I774" s="18">
        <f>IF(G774="","",VLOOKUP(G774,WMS!$E$3:$Q$1741,8,FALSE))</f>
        <v>3.72</v>
      </c>
      <c r="J774" s="18">
        <f>IF(G774="","",VLOOKUP(G774,WMS!$E$3:$Q$1741,13,FALSE))</f>
        <v>0.014</v>
      </c>
      <c r="K774" s="25" t="b">
        <f t="shared" si="131"/>
        <v>1</v>
      </c>
      <c r="L774" s="7">
        <v>6</v>
      </c>
      <c r="M774" s="26">
        <f>IF(G774="","",VLOOKUP(G774,WMS!$E$3:$U$1741,7,0)*L774)</f>
        <v>48</v>
      </c>
      <c r="N774" s="27" t="str">
        <f>IF(G774="","",VLOOKUP(G774,WMS!$E$3:$U$1741,17,0))</f>
        <v>A403</v>
      </c>
      <c r="O774" s="28">
        <f t="shared" si="137"/>
        <v>22.32</v>
      </c>
      <c r="P774" s="28">
        <f t="shared" si="138"/>
        <v>0.084</v>
      </c>
      <c r="Q774" s="25" t="str">
        <f>IF(G774="","",VLOOKUP(G774,WMS!$E$3:$G$1741,2,FALSE))</f>
        <v>KAS19092911</v>
      </c>
      <c r="R774" s="25" t="str">
        <f>IF(G774="","",VLOOKUP(G774,WMS!$E$3:$G$1741,3,FALSE))</f>
        <v>KAS1909291101</v>
      </c>
      <c r="S774" s="17" t="str">
        <f>IF(R774="","",VLOOKUP(R774,CUSTOMS!$E$3:$N$1811,2,FALSE))</f>
        <v>6911101900</v>
      </c>
      <c r="T774" s="17" t="str">
        <f>IF(R774="","",VLOOKUP(R774,CUSTOMS!$E$3:$N$1811,3,FALSE))</f>
        <v>日用瓷：400ml 杯</v>
      </c>
      <c r="U774" s="18">
        <f t="shared" si="139"/>
        <v>48</v>
      </c>
      <c r="V774" s="18" t="str">
        <f>IF(R774="","",VLOOKUP(R774,CUSTOMS!$E$3:$N$1811,5,FALSE))</f>
        <v>只</v>
      </c>
      <c r="W774" s="32">
        <f>IF(R774="","",VLOOKUP(R774,CUSTOMS!$E$3:$N$1811,6,FALSE))</f>
        <v>0.4</v>
      </c>
      <c r="X774" s="32">
        <f t="shared" si="140"/>
        <v>19.2</v>
      </c>
      <c r="Y774" s="18" t="str">
        <f>IF(R774="","",VLOOKUP(R774,CUSTOMS!$E$3:$N$1811,8,FALSE))</f>
        <v>美元</v>
      </c>
      <c r="Z774" s="18" t="str">
        <f>IF(R774="","",VLOOKUP(R774,CUSTOMS!$E$3:$N$1811,9,FALSE))</f>
        <v>中国</v>
      </c>
      <c r="AA774" s="18" t="str">
        <f>IF(R774="","",VLOOKUP(R774,CUSTOMS!$E$3:$N$1811,10,FALSE))</f>
        <v>美国</v>
      </c>
      <c r="AB774" s="32">
        <f>IF(R774="","",VLOOKUP(G774,WMS!$E$3:$T$1741,15,FALSE))</f>
        <v>0.34</v>
      </c>
      <c r="AC774" s="32">
        <f t="shared" si="141"/>
        <v>16.32</v>
      </c>
      <c r="AD774" s="32" t="str">
        <f>IF(S774="","",VLOOKUP(S774,海关监管条件!$A$1:$B$3000,2,FALSE))</f>
        <v>A</v>
      </c>
    </row>
    <row r="775" spans="1:30">
      <c r="A775" s="2">
        <v>43750</v>
      </c>
      <c r="B775" s="2">
        <v>43756</v>
      </c>
      <c r="C775" s="2" t="s">
        <v>5118</v>
      </c>
      <c r="D775" s="3" t="s">
        <v>2298</v>
      </c>
      <c r="E775" s="3" t="s">
        <v>4504</v>
      </c>
      <c r="F775" s="3" t="s">
        <v>4532</v>
      </c>
      <c r="G775" s="17" t="str">
        <f t="shared" si="130"/>
        <v>KG-ARI-1909-00203-04743/42790532</v>
      </c>
      <c r="H775" s="18">
        <f>IF(G775="","",VLOOKUP(G775,WMS!$E$3:$Q$1741,7,FALSE))</f>
        <v>2</v>
      </c>
      <c r="I775" s="18">
        <f>IF(G775="","",VLOOKUP(G775,WMS!$E$3:$Q$1741,8,FALSE))</f>
        <v>8.5</v>
      </c>
      <c r="J775" s="18">
        <f>IF(G775="","",VLOOKUP(G775,WMS!$E$3:$Q$1741,13,FALSE))</f>
        <v>0.034</v>
      </c>
      <c r="K775" s="25" t="b">
        <f t="shared" si="131"/>
        <v>1</v>
      </c>
      <c r="L775" s="7">
        <v>10</v>
      </c>
      <c r="M775" s="26">
        <f>IF(G775="","",VLOOKUP(G775,WMS!$E$3:$U$1741,7,0)*L775)</f>
        <v>20</v>
      </c>
      <c r="N775" s="27" t="str">
        <f>IF(G775="","",VLOOKUP(G775,WMS!$E$3:$U$1741,17,0))</f>
        <v>A411</v>
      </c>
      <c r="O775" s="28">
        <f t="shared" si="137"/>
        <v>85</v>
      </c>
      <c r="P775" s="28">
        <f t="shared" si="138"/>
        <v>0.34</v>
      </c>
      <c r="Q775" s="25" t="str">
        <f>IF(G775="","",VLOOKUP(G775,WMS!$E$3:$G$1741,2,FALSE))</f>
        <v>KAS19092504</v>
      </c>
      <c r="R775" s="25" t="str">
        <f>IF(G775="","",VLOOKUP(G775,WMS!$E$3:$G$1741,3,FALSE))</f>
        <v>KAS1909250405</v>
      </c>
      <c r="S775" s="17" t="str">
        <f>IF(R775="","",VLOOKUP(R775,CUSTOMS!$E$3:$N$1811,2,FALSE))</f>
        <v>6911101900</v>
      </c>
      <c r="T775" s="17" t="str">
        <f>IF(R775="","",VLOOKUP(R775,CUSTOMS!$E$3:$N$1811,3,FALSE))</f>
        <v>日用瓷：23cm 汤盘</v>
      </c>
      <c r="U775" s="18">
        <f t="shared" si="139"/>
        <v>20</v>
      </c>
      <c r="V775" s="18" t="str">
        <f>IF(R775="","",VLOOKUP(R775,CUSTOMS!$E$3:$N$1811,5,FALSE))</f>
        <v>只</v>
      </c>
      <c r="W775" s="32">
        <f>IF(R775="","",VLOOKUP(R775,CUSTOMS!$E$3:$N$1811,6,FALSE))</f>
        <v>4.2</v>
      </c>
      <c r="X775" s="32">
        <f t="shared" si="140"/>
        <v>84</v>
      </c>
      <c r="Y775" s="18" t="str">
        <f>IF(R775="","",VLOOKUP(R775,CUSTOMS!$E$3:$N$1811,8,FALSE))</f>
        <v>美元</v>
      </c>
      <c r="Z775" s="18" t="str">
        <f>IF(R775="","",VLOOKUP(R775,CUSTOMS!$E$3:$N$1811,9,FALSE))</f>
        <v>中国</v>
      </c>
      <c r="AA775" s="18" t="str">
        <f>IF(R775="","",VLOOKUP(R775,CUSTOMS!$E$3:$N$1811,10,FALSE))</f>
        <v>美国</v>
      </c>
      <c r="AB775" s="32">
        <f>IF(R775="","",VLOOKUP(G775,WMS!$E$3:$T$1741,15,FALSE))</f>
        <v>3.75</v>
      </c>
      <c r="AC775" s="32">
        <f t="shared" si="141"/>
        <v>75</v>
      </c>
      <c r="AD775" s="32" t="str">
        <f>IF(S775="","",VLOOKUP(S775,海关监管条件!$A$1:$B$3000,2,FALSE))</f>
        <v>A</v>
      </c>
    </row>
    <row r="776" spans="1:30">
      <c r="A776" s="2">
        <v>43750</v>
      </c>
      <c r="B776" s="2">
        <v>43756</v>
      </c>
      <c r="C776" s="2" t="s">
        <v>5118</v>
      </c>
      <c r="D776" s="35" t="s">
        <v>1659</v>
      </c>
      <c r="E776" s="35" t="s">
        <v>4152</v>
      </c>
      <c r="F776" s="35" t="s">
        <v>4187</v>
      </c>
      <c r="G776" s="17" t="str">
        <f t="shared" si="130"/>
        <v>KG-ARI-1909-00203-04759/42765936A</v>
      </c>
      <c r="H776" s="18">
        <f>IF(G776="","",VLOOKUP(G776,WMS!$E$3:$Q$1741,7,FALSE))</f>
        <v>4</v>
      </c>
      <c r="I776" s="18">
        <f>IF(G776="","",VLOOKUP(G776,WMS!$E$3:$Q$1741,8,FALSE))</f>
        <v>8.4</v>
      </c>
      <c r="J776" s="18">
        <f>IF(G776="","",VLOOKUP(G776,WMS!$E$3:$Q$1741,13,FALSE))</f>
        <v>0.098</v>
      </c>
      <c r="K776" s="25" t="b">
        <f t="shared" si="131"/>
        <v>1</v>
      </c>
      <c r="L776" s="7">
        <v>2</v>
      </c>
      <c r="M776" s="26">
        <f>IF(G776="","",VLOOKUP(G776,WMS!$E$3:$U$1741,7,0)*L776)</f>
        <v>8</v>
      </c>
      <c r="N776" s="27" t="str">
        <f>IF(G776="","",VLOOKUP(G776,WMS!$E$3:$U$1741,17,0))</f>
        <v>A45-101</v>
      </c>
      <c r="O776" s="28">
        <f t="shared" si="137"/>
        <v>16.8</v>
      </c>
      <c r="P776" s="28">
        <f t="shared" si="138"/>
        <v>0.196</v>
      </c>
      <c r="Q776" s="25" t="str">
        <f>IF(G776="","",VLOOKUP(G776,WMS!$E$3:$G$1741,2,FALSE))</f>
        <v>KAS19091702</v>
      </c>
      <c r="R776" s="25" t="str">
        <f>IF(G776="","",VLOOKUP(G776,WMS!$E$3:$G$1741,3,FALSE))</f>
        <v>KAS1909170202</v>
      </c>
      <c r="S776" s="17" t="str">
        <f>IF(R776="","",VLOOKUP(R776,CUSTOMS!$E$3:$N$1811,2,FALSE))</f>
        <v>7323990000</v>
      </c>
      <c r="T776" s="17" t="str">
        <f>IF(R776="","",VLOOKUP(R776,CUSTOMS!$E$3:$N$1811,3,FALSE))</f>
        <v>铁制厨房架</v>
      </c>
      <c r="U776" s="18">
        <f t="shared" si="139"/>
        <v>8</v>
      </c>
      <c r="V776" s="18" t="str">
        <f>IF(R776="","",VLOOKUP(R776,CUSTOMS!$E$3:$N$1811,5,FALSE))</f>
        <v>只</v>
      </c>
      <c r="W776" s="32">
        <f>IF(R776="","",VLOOKUP(R776,CUSTOMS!$E$3:$N$1811,6,FALSE))</f>
        <v>1.49852941176471</v>
      </c>
      <c r="X776" s="32">
        <f t="shared" si="140"/>
        <v>11.9882352941177</v>
      </c>
      <c r="Y776" s="18" t="str">
        <f>IF(R776="","",VLOOKUP(R776,CUSTOMS!$E$3:$N$1811,8,FALSE))</f>
        <v>美元</v>
      </c>
      <c r="Z776" s="18" t="str">
        <f>IF(R776="","",VLOOKUP(R776,CUSTOMS!$E$3:$N$1811,9,FALSE))</f>
        <v>中国</v>
      </c>
      <c r="AA776" s="18" t="str">
        <f>IF(R776="","",VLOOKUP(R776,CUSTOMS!$E$3:$N$1811,10,FALSE))</f>
        <v>美国</v>
      </c>
      <c r="AB776" s="32">
        <f>IF(R776="","",VLOOKUP(G776,WMS!$E$3:$T$1741,15,FALSE))</f>
        <v>1.395</v>
      </c>
      <c r="AC776" s="32">
        <f t="shared" si="141"/>
        <v>11.16</v>
      </c>
      <c r="AD776" s="32" t="str">
        <f>IF(S776="","",VLOOKUP(S776,海关监管条件!$A$1:$B$3000,2,FALSE))</f>
        <v>A</v>
      </c>
    </row>
    <row r="777" spans="1:30">
      <c r="A777" s="2">
        <v>43750</v>
      </c>
      <c r="B777" s="2">
        <v>43756</v>
      </c>
      <c r="C777" s="2" t="s">
        <v>5118</v>
      </c>
      <c r="D777" s="35" t="s">
        <v>1659</v>
      </c>
      <c r="E777" s="35" t="s">
        <v>4152</v>
      </c>
      <c r="F777" s="35" t="s">
        <v>4189</v>
      </c>
      <c r="G777" s="17" t="str">
        <f t="shared" si="130"/>
        <v>KG-ARI-1909-00203-04759/42765936B</v>
      </c>
      <c r="H777" s="18">
        <v>4</v>
      </c>
      <c r="I777" s="18">
        <f>IF(G777="","",VLOOKUP(G777,WMS!$E$3:$Q$1741,8,FALSE))</f>
        <v>8.4</v>
      </c>
      <c r="J777" s="18">
        <f>IF(G777="","",VLOOKUP(G777,WMS!$E$3:$Q$1741,13,FALSE))</f>
        <v>0.098</v>
      </c>
      <c r="K777" s="25" t="e">
        <f t="shared" si="131"/>
        <v>#DIV/0!</v>
      </c>
      <c r="M777" s="26">
        <v>8</v>
      </c>
      <c r="N777" s="27" t="str">
        <f>IF(G777="","",VLOOKUP(G777,WMS!$E$3:$U$1741,17,0))</f>
        <v>A45-101</v>
      </c>
      <c r="O777" s="28" t="str">
        <f t="shared" si="137"/>
        <v/>
      </c>
      <c r="P777" s="28" t="str">
        <f t="shared" si="138"/>
        <v/>
      </c>
      <c r="Q777" s="25" t="str">
        <f>IF(G777="","",VLOOKUP(G777,WMS!$E$3:$G$1741,2,FALSE))</f>
        <v>KAS19091702</v>
      </c>
      <c r="R777" s="25" t="str">
        <f>IF(G777="","",VLOOKUP(G777,WMS!$E$3:$G$1741,3,FALSE))</f>
        <v>KAS1909170203</v>
      </c>
      <c r="S777" s="17" t="str">
        <f>IF(R777="","",VLOOKUP(R777,CUSTOMS!$E$3:$N$1811,2,FALSE))</f>
        <v>3924100000</v>
      </c>
      <c r="T777" s="17" t="str">
        <f>IF(R777="","",VLOOKUP(R777,CUSTOMS!$E$3:$N$1811,3,FALSE))</f>
        <v>塑料接水盘连刀叉盒</v>
      </c>
      <c r="U777" s="18">
        <f t="shared" si="139"/>
        <v>8</v>
      </c>
      <c r="V777" s="18" t="str">
        <f>IF(R777="","",VLOOKUP(R777,CUSTOMS!$E$3:$N$1811,5,FALSE))</f>
        <v>套</v>
      </c>
      <c r="W777" s="32">
        <f>IF(R777="","",VLOOKUP(R777,CUSTOMS!$E$3:$N$1811,6,FALSE))</f>
        <v>0.64975</v>
      </c>
      <c r="X777" s="32">
        <f t="shared" si="140"/>
        <v>5.198</v>
      </c>
      <c r="Y777" s="18" t="str">
        <f>IF(R777="","",VLOOKUP(R777,CUSTOMS!$E$3:$N$1811,8,FALSE))</f>
        <v>美元</v>
      </c>
      <c r="Z777" s="18" t="str">
        <f>IF(R777="","",VLOOKUP(R777,CUSTOMS!$E$3:$N$1811,9,FALSE))</f>
        <v>中国</v>
      </c>
      <c r="AA777" s="18" t="str">
        <f>IF(R777="","",VLOOKUP(R777,CUSTOMS!$E$3:$N$1811,10,FALSE))</f>
        <v>美国</v>
      </c>
      <c r="AB777" s="32">
        <f>IF(R777="","",VLOOKUP(G777,WMS!$E$3:$T$1741,15,FALSE))</f>
        <v>0.2725</v>
      </c>
      <c r="AC777" s="32">
        <f t="shared" si="141"/>
        <v>2.18</v>
      </c>
      <c r="AD777" s="32" t="str">
        <f>IF(S777="","",VLOOKUP(S777,海关监管条件!$A$1:$B$3000,2,FALSE))</f>
        <v>A </v>
      </c>
    </row>
    <row r="778" spans="1:30">
      <c r="A778" s="2">
        <v>43750</v>
      </c>
      <c r="B778" s="2">
        <v>43756</v>
      </c>
      <c r="C778" s="2" t="s">
        <v>5118</v>
      </c>
      <c r="D778" s="19" t="s">
        <v>1884</v>
      </c>
      <c r="E778" s="19" t="s">
        <v>4304</v>
      </c>
      <c r="F778" s="19" t="s">
        <v>4310</v>
      </c>
      <c r="G778" s="17" t="str">
        <f t="shared" si="130"/>
        <v>KG-ARI-1909-00203-04827/42796909</v>
      </c>
      <c r="H778" s="18">
        <f>IF(G778="","",VLOOKUP(G778,WMS!$E$3:$Q$1741,7,FALSE))</f>
        <v>12</v>
      </c>
      <c r="I778" s="18">
        <f>IF(G778="","",VLOOKUP(G778,WMS!$E$3:$Q$1741,8,FALSE))</f>
        <v>1.1</v>
      </c>
      <c r="J778" s="18">
        <f>IF(G778="","",VLOOKUP(G778,WMS!$E$3:$Q$1741,13,FALSE))</f>
        <v>0.004</v>
      </c>
      <c r="K778" s="25" t="b">
        <f t="shared" si="131"/>
        <v>1</v>
      </c>
      <c r="L778" s="7">
        <v>1</v>
      </c>
      <c r="M778" s="26">
        <f>IF(G778="","",VLOOKUP(G778,WMS!$E$3:$U$1741,7,0)*L778)</f>
        <v>12</v>
      </c>
      <c r="N778" s="27" t="str">
        <f>IF(G778="","",VLOOKUP(G778,WMS!$E$3:$U$1741,17,0))</f>
        <v>A401-14</v>
      </c>
      <c r="O778" s="28">
        <f t="shared" si="137"/>
        <v>1.1</v>
      </c>
      <c r="P778" s="28">
        <f t="shared" si="138"/>
        <v>0.004</v>
      </c>
      <c r="Q778" s="25" t="str">
        <f>IF(G778="","",VLOOKUP(G778,WMS!$E$3:$G$1741,2,FALSE))</f>
        <v>KAS19092307</v>
      </c>
      <c r="R778" s="25" t="str">
        <f>IF(G778="","",VLOOKUP(G778,WMS!$E$3:$G$1741,3,FALSE))</f>
        <v>KAS1909230703</v>
      </c>
      <c r="S778" s="17" t="str">
        <f>IF(R778="","",VLOOKUP(R778,CUSTOMS!$E$3:$N$1811,2,FALSE))</f>
        <v>3926909090</v>
      </c>
      <c r="T778" s="17" t="str">
        <f>IF(R778="","",VLOOKUP(R778,CUSTOMS!$E$3:$N$1811,3,FALSE))</f>
        <v>手机套</v>
      </c>
      <c r="U778" s="18">
        <f t="shared" si="139"/>
        <v>12</v>
      </c>
      <c r="V778" s="18" t="str">
        <f>IF(R778="","",VLOOKUP(R778,CUSTOMS!$E$3:$N$1811,5,FALSE))</f>
        <v>个</v>
      </c>
      <c r="W778" s="32">
        <f>IF(R778="","",VLOOKUP(R778,CUSTOMS!$E$3:$N$1811,6,FALSE))</f>
        <v>2.50013953488372</v>
      </c>
      <c r="X778" s="32">
        <f t="shared" si="140"/>
        <v>30.0016744186046</v>
      </c>
      <c r="Y778" s="18" t="str">
        <f>IF(R778="","",VLOOKUP(R778,CUSTOMS!$E$3:$N$1811,8,FALSE))</f>
        <v>美元</v>
      </c>
      <c r="Z778" s="18" t="str">
        <f>IF(R778="","",VLOOKUP(R778,CUSTOMS!$E$3:$N$1811,9,FALSE))</f>
        <v>中国</v>
      </c>
      <c r="AA778" s="18" t="str">
        <f>IF(R778="","",VLOOKUP(R778,CUSTOMS!$E$3:$N$1811,10,FALSE))</f>
        <v>美国</v>
      </c>
      <c r="AB778" s="32">
        <f>IF(R778="","",VLOOKUP(G778,WMS!$E$3:$T$1741,15,FALSE))</f>
        <v>0.0666666666666667</v>
      </c>
      <c r="AC778" s="32">
        <f t="shared" si="141"/>
        <v>0.8</v>
      </c>
      <c r="AD778" s="32" t="str">
        <f>IF(S778="","",VLOOKUP(S778,海关监管条件!$A$1:$B$3000,2,FALSE))</f>
        <v>无</v>
      </c>
    </row>
    <row r="779" spans="1:30">
      <c r="A779" s="2">
        <v>43750</v>
      </c>
      <c r="B779" s="2">
        <v>43756</v>
      </c>
      <c r="C779" s="2" t="s">
        <v>5118</v>
      </c>
      <c r="D779" s="3" t="s">
        <v>1884</v>
      </c>
      <c r="E779" s="3" t="s">
        <v>4304</v>
      </c>
      <c r="F779" s="3" t="s">
        <v>4308</v>
      </c>
      <c r="G779" s="17" t="str">
        <f t="shared" si="130"/>
        <v>KG-ARI-1909-00203-04827/42796916</v>
      </c>
      <c r="H779" s="18">
        <f>IF(G779="","",VLOOKUP(G779,WMS!$E$3:$Q$1741,7,FALSE))</f>
        <v>12</v>
      </c>
      <c r="I779" s="18">
        <f>IF(G779="","",VLOOKUP(G779,WMS!$E$3:$Q$1741,8,FALSE))</f>
        <v>1</v>
      </c>
      <c r="J779" s="18">
        <f>IF(G779="","",VLOOKUP(G779,WMS!$E$3:$Q$1741,13,FALSE))</f>
        <v>0.004</v>
      </c>
      <c r="K779" s="25" t="b">
        <f t="shared" si="131"/>
        <v>1</v>
      </c>
      <c r="L779" s="7">
        <v>1</v>
      </c>
      <c r="M779" s="26">
        <f>IF(G779="","",VLOOKUP(G779,WMS!$E$3:$U$1741,7,0)*L779)</f>
        <v>12</v>
      </c>
      <c r="N779" s="27" t="str">
        <f>IF(G779="","",VLOOKUP(G779,WMS!$E$3:$U$1741,17,0))</f>
        <v>A401-14</v>
      </c>
      <c r="O779" s="28">
        <f t="shared" si="137"/>
        <v>1</v>
      </c>
      <c r="P779" s="28">
        <f t="shared" si="138"/>
        <v>0.004</v>
      </c>
      <c r="Q779" s="25" t="str">
        <f>IF(G779="","",VLOOKUP(G779,WMS!$E$3:$G$1741,2,FALSE))</f>
        <v>KAS19092307</v>
      </c>
      <c r="R779" s="25" t="str">
        <f>IF(G779="","",VLOOKUP(G779,WMS!$E$3:$G$1741,3,FALSE))</f>
        <v>KAS1909230703</v>
      </c>
      <c r="S779" s="17" t="str">
        <f>IF(R779="","",VLOOKUP(R779,CUSTOMS!$E$3:$N$1811,2,FALSE))</f>
        <v>3926909090</v>
      </c>
      <c r="T779" s="17" t="str">
        <f>IF(R779="","",VLOOKUP(R779,CUSTOMS!$E$3:$N$1811,3,FALSE))</f>
        <v>手机套</v>
      </c>
      <c r="U779" s="18">
        <f t="shared" si="139"/>
        <v>12</v>
      </c>
      <c r="V779" s="18" t="str">
        <f>IF(R779="","",VLOOKUP(R779,CUSTOMS!$E$3:$N$1811,5,FALSE))</f>
        <v>个</v>
      </c>
      <c r="W779" s="32">
        <f>IF(R779="","",VLOOKUP(R779,CUSTOMS!$E$3:$N$1811,6,FALSE))</f>
        <v>2.50013953488372</v>
      </c>
      <c r="X779" s="32">
        <f t="shared" si="140"/>
        <v>30.0016744186046</v>
      </c>
      <c r="Y779" s="18" t="str">
        <f>IF(R779="","",VLOOKUP(R779,CUSTOMS!$E$3:$N$1811,8,FALSE))</f>
        <v>美元</v>
      </c>
      <c r="Z779" s="18" t="str">
        <f>IF(R779="","",VLOOKUP(R779,CUSTOMS!$E$3:$N$1811,9,FALSE))</f>
        <v>中国</v>
      </c>
      <c r="AA779" s="18" t="str">
        <f>IF(R779="","",VLOOKUP(R779,CUSTOMS!$E$3:$N$1811,10,FALSE))</f>
        <v>美国</v>
      </c>
      <c r="AB779" s="32">
        <f>IF(R779="","",VLOOKUP(G779,WMS!$E$3:$T$1741,15,FALSE))</f>
        <v>0.0666666666666667</v>
      </c>
      <c r="AC779" s="32">
        <f t="shared" si="141"/>
        <v>0.8</v>
      </c>
      <c r="AD779" s="32" t="str">
        <f>IF(S779="","",VLOOKUP(S779,海关监管条件!$A$1:$B$3000,2,FALSE))</f>
        <v>无</v>
      </c>
    </row>
    <row r="780" spans="1:30">
      <c r="A780" s="2">
        <v>43750</v>
      </c>
      <c r="B780" s="2">
        <v>43756</v>
      </c>
      <c r="C780" s="2" t="s">
        <v>5118</v>
      </c>
      <c r="D780" s="3" t="s">
        <v>1884</v>
      </c>
      <c r="E780" s="3" t="s">
        <v>4304</v>
      </c>
      <c r="F780" s="3" t="s">
        <v>4307</v>
      </c>
      <c r="G780" s="17" t="str">
        <f t="shared" si="130"/>
        <v>KG-ARI-1909-00203-04827/42796985</v>
      </c>
      <c r="H780" s="18">
        <f>IF(G780="","",VLOOKUP(G780,WMS!$E$3:$Q$1741,7,FALSE))</f>
        <v>12</v>
      </c>
      <c r="I780" s="18">
        <f>IF(G780="","",VLOOKUP(G780,WMS!$E$3:$Q$1741,8,FALSE))</f>
        <v>1</v>
      </c>
      <c r="J780" s="18">
        <f>IF(G780="","",VLOOKUP(G780,WMS!$E$3:$Q$1741,13,FALSE))</f>
        <v>0.004</v>
      </c>
      <c r="K780" s="25" t="b">
        <f t="shared" si="131"/>
        <v>1</v>
      </c>
      <c r="L780" s="7">
        <v>1</v>
      </c>
      <c r="M780" s="26">
        <f>IF(G780="","",VLOOKUP(G780,WMS!$E$3:$U$1741,7,0)*L780)</f>
        <v>12</v>
      </c>
      <c r="N780" s="27" t="str">
        <f>IF(G780="","",VLOOKUP(G780,WMS!$E$3:$U$1741,17,0))</f>
        <v>A401-14</v>
      </c>
      <c r="O780" s="28">
        <f t="shared" si="137"/>
        <v>1</v>
      </c>
      <c r="P780" s="28">
        <f t="shared" si="138"/>
        <v>0.004</v>
      </c>
      <c r="Q780" s="25" t="str">
        <f>IF(G780="","",VLOOKUP(G780,WMS!$E$3:$G$1741,2,FALSE))</f>
        <v>KAS19092307</v>
      </c>
      <c r="R780" s="25" t="str">
        <f>IF(G780="","",VLOOKUP(G780,WMS!$E$3:$G$1741,3,FALSE))</f>
        <v>KAS1909230703</v>
      </c>
      <c r="S780" s="17" t="str">
        <f>IF(R780="","",VLOOKUP(R780,CUSTOMS!$E$3:$N$1811,2,FALSE))</f>
        <v>3926909090</v>
      </c>
      <c r="T780" s="17" t="str">
        <f>IF(R780="","",VLOOKUP(R780,CUSTOMS!$E$3:$N$1811,3,FALSE))</f>
        <v>手机套</v>
      </c>
      <c r="U780" s="18">
        <f t="shared" si="139"/>
        <v>12</v>
      </c>
      <c r="V780" s="18" t="str">
        <f>IF(R780="","",VLOOKUP(R780,CUSTOMS!$E$3:$N$1811,5,FALSE))</f>
        <v>个</v>
      </c>
      <c r="W780" s="32">
        <f>IF(R780="","",VLOOKUP(R780,CUSTOMS!$E$3:$N$1811,6,FALSE))</f>
        <v>2.50013953488372</v>
      </c>
      <c r="X780" s="32">
        <f t="shared" si="140"/>
        <v>30.0016744186046</v>
      </c>
      <c r="Y780" s="18" t="str">
        <f>IF(R780="","",VLOOKUP(R780,CUSTOMS!$E$3:$N$1811,8,FALSE))</f>
        <v>美元</v>
      </c>
      <c r="Z780" s="18" t="str">
        <f>IF(R780="","",VLOOKUP(R780,CUSTOMS!$E$3:$N$1811,9,FALSE))</f>
        <v>中国</v>
      </c>
      <c r="AA780" s="18" t="str">
        <f>IF(R780="","",VLOOKUP(R780,CUSTOMS!$E$3:$N$1811,10,FALSE))</f>
        <v>美国</v>
      </c>
      <c r="AB780" s="32">
        <f>IF(R780="","",VLOOKUP(G780,WMS!$E$3:$T$1741,15,FALSE))</f>
        <v>0.0666666666666667</v>
      </c>
      <c r="AC780" s="32">
        <f t="shared" si="141"/>
        <v>0.8</v>
      </c>
      <c r="AD780" s="32" t="str">
        <f>IF(S780="","",VLOOKUP(S780,海关监管条件!$A$1:$B$3000,2,FALSE))</f>
        <v>无</v>
      </c>
    </row>
    <row r="781" spans="1:30">
      <c r="A781" s="2">
        <v>43750</v>
      </c>
      <c r="B781" s="2">
        <v>43756</v>
      </c>
      <c r="C781" s="2" t="s">
        <v>5118</v>
      </c>
      <c r="D781" s="3" t="s">
        <v>1884</v>
      </c>
      <c r="E781" s="3" t="s">
        <v>4304</v>
      </c>
      <c r="F781" s="3" t="s">
        <v>4309</v>
      </c>
      <c r="G781" s="17" t="str">
        <f t="shared" si="130"/>
        <v>KG-ARI-1909-00203-04827/42796992</v>
      </c>
      <c r="H781" s="18">
        <f>IF(G781="","",VLOOKUP(G781,WMS!$E$3:$Q$1741,7,FALSE))</f>
        <v>12</v>
      </c>
      <c r="I781" s="18">
        <f>IF(G781="","",VLOOKUP(G781,WMS!$E$3:$Q$1741,8,FALSE))</f>
        <v>1</v>
      </c>
      <c r="J781" s="18">
        <f>IF(G781="","",VLOOKUP(G781,WMS!$E$3:$Q$1741,13,FALSE))</f>
        <v>0.004</v>
      </c>
      <c r="K781" s="25" t="b">
        <f t="shared" si="131"/>
        <v>1</v>
      </c>
      <c r="L781" s="7">
        <v>1</v>
      </c>
      <c r="M781" s="26">
        <f>IF(G781="","",VLOOKUP(G781,WMS!$E$3:$U$1741,7,0)*L781)</f>
        <v>12</v>
      </c>
      <c r="N781" s="27" t="str">
        <f>IF(G781="","",VLOOKUP(G781,WMS!$E$3:$U$1741,17,0))</f>
        <v>A401-14</v>
      </c>
      <c r="O781" s="28">
        <f t="shared" si="137"/>
        <v>1</v>
      </c>
      <c r="P781" s="28">
        <f t="shared" si="138"/>
        <v>0.004</v>
      </c>
      <c r="Q781" s="25" t="str">
        <f>IF(G781="","",VLOOKUP(G781,WMS!$E$3:$G$1741,2,FALSE))</f>
        <v>KAS19092307</v>
      </c>
      <c r="R781" s="25" t="str">
        <f>IF(G781="","",VLOOKUP(G781,WMS!$E$3:$G$1741,3,FALSE))</f>
        <v>KAS1909230703</v>
      </c>
      <c r="S781" s="17" t="str">
        <f>IF(R781="","",VLOOKUP(R781,CUSTOMS!$E$3:$N$1811,2,FALSE))</f>
        <v>3926909090</v>
      </c>
      <c r="T781" s="17" t="str">
        <f>IF(R781="","",VLOOKUP(R781,CUSTOMS!$E$3:$N$1811,3,FALSE))</f>
        <v>手机套</v>
      </c>
      <c r="U781" s="18">
        <f t="shared" si="139"/>
        <v>12</v>
      </c>
      <c r="V781" s="18" t="str">
        <f>IF(R781="","",VLOOKUP(R781,CUSTOMS!$E$3:$N$1811,5,FALSE))</f>
        <v>个</v>
      </c>
      <c r="W781" s="32">
        <f>IF(R781="","",VLOOKUP(R781,CUSTOMS!$E$3:$N$1811,6,FALSE))</f>
        <v>2.50013953488372</v>
      </c>
      <c r="X781" s="32">
        <f t="shared" si="140"/>
        <v>30.0016744186046</v>
      </c>
      <c r="Y781" s="18" t="str">
        <f>IF(R781="","",VLOOKUP(R781,CUSTOMS!$E$3:$N$1811,8,FALSE))</f>
        <v>美元</v>
      </c>
      <c r="Z781" s="18" t="str">
        <f>IF(R781="","",VLOOKUP(R781,CUSTOMS!$E$3:$N$1811,9,FALSE))</f>
        <v>中国</v>
      </c>
      <c r="AA781" s="18" t="str">
        <f>IF(R781="","",VLOOKUP(R781,CUSTOMS!$E$3:$N$1811,10,FALSE))</f>
        <v>美国</v>
      </c>
      <c r="AB781" s="32">
        <f>IF(R781="","",VLOOKUP(G781,WMS!$E$3:$T$1741,15,FALSE))</f>
        <v>0.0666666666666667</v>
      </c>
      <c r="AC781" s="32">
        <f t="shared" si="141"/>
        <v>0.8</v>
      </c>
      <c r="AD781" s="32" t="str">
        <f>IF(S781="","",VLOOKUP(S781,海关监管条件!$A$1:$B$3000,2,FALSE))</f>
        <v>无</v>
      </c>
    </row>
    <row r="782" spans="1:30">
      <c r="A782" s="2">
        <v>43750</v>
      </c>
      <c r="B782" s="2">
        <v>43756</v>
      </c>
      <c r="C782" s="2" t="s">
        <v>5118</v>
      </c>
      <c r="D782" s="3" t="s">
        <v>1884</v>
      </c>
      <c r="E782" s="3" t="s">
        <v>4304</v>
      </c>
      <c r="F782" s="3" t="s">
        <v>4311</v>
      </c>
      <c r="G782" s="17" t="str">
        <f t="shared" si="130"/>
        <v>KG-ARI-1909-00203-04827/42797050</v>
      </c>
      <c r="H782" s="18">
        <f>IF(G782="","",VLOOKUP(G782,WMS!$E$3:$Q$1741,7,FALSE))</f>
        <v>12</v>
      </c>
      <c r="I782" s="18">
        <f>IF(G782="","",VLOOKUP(G782,WMS!$E$3:$Q$1741,8,FALSE))</f>
        <v>1.1</v>
      </c>
      <c r="J782" s="18">
        <f>IF(G782="","",VLOOKUP(G782,WMS!$E$3:$Q$1741,13,FALSE))</f>
        <v>0.004</v>
      </c>
      <c r="K782" s="25" t="b">
        <f t="shared" si="131"/>
        <v>1</v>
      </c>
      <c r="L782" s="7">
        <v>1</v>
      </c>
      <c r="M782" s="26">
        <f>IF(G782="","",VLOOKUP(G782,WMS!$E$3:$U$1741,7,0)*L782)</f>
        <v>12</v>
      </c>
      <c r="N782" s="27" t="str">
        <f>IF(G782="","",VLOOKUP(G782,WMS!$E$3:$U$1741,17,0))</f>
        <v>A401-14</v>
      </c>
      <c r="O782" s="28">
        <f t="shared" si="137"/>
        <v>1.1</v>
      </c>
      <c r="P782" s="28">
        <f t="shared" si="138"/>
        <v>0.004</v>
      </c>
      <c r="Q782" s="25" t="str">
        <f>IF(G782="","",VLOOKUP(G782,WMS!$E$3:$G$1741,2,FALSE))</f>
        <v>KAS19092307</v>
      </c>
      <c r="R782" s="25" t="str">
        <f>IF(G782="","",VLOOKUP(G782,WMS!$E$3:$G$1741,3,FALSE))</f>
        <v>KAS1909230703</v>
      </c>
      <c r="S782" s="17" t="str">
        <f>IF(R782="","",VLOOKUP(R782,CUSTOMS!$E$3:$N$1811,2,FALSE))</f>
        <v>3926909090</v>
      </c>
      <c r="T782" s="17" t="str">
        <f>IF(R782="","",VLOOKUP(R782,CUSTOMS!$E$3:$N$1811,3,FALSE))</f>
        <v>手机套</v>
      </c>
      <c r="U782" s="18">
        <f t="shared" si="139"/>
        <v>12</v>
      </c>
      <c r="V782" s="18" t="str">
        <f>IF(R782="","",VLOOKUP(R782,CUSTOMS!$E$3:$N$1811,5,FALSE))</f>
        <v>个</v>
      </c>
      <c r="W782" s="32">
        <f>IF(R782="","",VLOOKUP(R782,CUSTOMS!$E$3:$N$1811,6,FALSE))</f>
        <v>2.50013953488372</v>
      </c>
      <c r="X782" s="32">
        <f t="shared" si="140"/>
        <v>30.0016744186046</v>
      </c>
      <c r="Y782" s="18" t="str">
        <f>IF(R782="","",VLOOKUP(R782,CUSTOMS!$E$3:$N$1811,8,FALSE))</f>
        <v>美元</v>
      </c>
      <c r="Z782" s="18" t="str">
        <f>IF(R782="","",VLOOKUP(R782,CUSTOMS!$E$3:$N$1811,9,FALSE))</f>
        <v>中国</v>
      </c>
      <c r="AA782" s="18" t="str">
        <f>IF(R782="","",VLOOKUP(R782,CUSTOMS!$E$3:$N$1811,10,FALSE))</f>
        <v>美国</v>
      </c>
      <c r="AB782" s="32">
        <f>IF(R782="","",VLOOKUP(G782,WMS!$E$3:$T$1741,15,FALSE))</f>
        <v>0.0666666666666667</v>
      </c>
      <c r="AC782" s="32">
        <f t="shared" si="141"/>
        <v>0.8</v>
      </c>
      <c r="AD782" s="32" t="str">
        <f>IF(S782="","",VLOOKUP(S782,海关监管条件!$A$1:$B$3000,2,FALSE))</f>
        <v>无</v>
      </c>
    </row>
    <row r="783" spans="1:30">
      <c r="A783" s="2">
        <v>43750</v>
      </c>
      <c r="B783" s="2">
        <v>43756</v>
      </c>
      <c r="C783" s="2" t="s">
        <v>5118</v>
      </c>
      <c r="D783" s="3" t="s">
        <v>1884</v>
      </c>
      <c r="E783" s="3" t="s">
        <v>4304</v>
      </c>
      <c r="F783" s="3" t="s">
        <v>4305</v>
      </c>
      <c r="G783" s="17" t="str">
        <f t="shared" si="130"/>
        <v>KG-ARI-1909-00203-04827/42797067</v>
      </c>
      <c r="H783" s="18">
        <f>IF(G783="","",VLOOKUP(G783,WMS!$E$3:$Q$1741,7,FALSE))</f>
        <v>12</v>
      </c>
      <c r="I783" s="18">
        <f>IF(G783="","",VLOOKUP(G783,WMS!$E$3:$Q$1741,8,FALSE))</f>
        <v>1</v>
      </c>
      <c r="J783" s="18">
        <f>IF(G783="","",VLOOKUP(G783,WMS!$E$3:$Q$1741,13,FALSE))</f>
        <v>0.004</v>
      </c>
      <c r="K783" s="25" t="b">
        <f t="shared" si="131"/>
        <v>1</v>
      </c>
      <c r="L783" s="7">
        <v>1</v>
      </c>
      <c r="M783" s="26">
        <f>IF(G783="","",VLOOKUP(G783,WMS!$E$3:$U$1741,7,0)*L783)</f>
        <v>12</v>
      </c>
      <c r="N783" s="27" t="str">
        <f>IF(G783="","",VLOOKUP(G783,WMS!$E$3:$U$1741,17,0))</f>
        <v>A401-14</v>
      </c>
      <c r="O783" s="28">
        <f t="shared" si="137"/>
        <v>1</v>
      </c>
      <c r="P783" s="28">
        <f t="shared" si="138"/>
        <v>0.004</v>
      </c>
      <c r="Q783" s="25" t="str">
        <f>IF(G783="","",VLOOKUP(G783,WMS!$E$3:$G$1741,2,FALSE))</f>
        <v>KAS19092307</v>
      </c>
      <c r="R783" s="25" t="str">
        <f>IF(G783="","",VLOOKUP(G783,WMS!$E$3:$G$1741,3,FALSE))</f>
        <v>KAS1909230703</v>
      </c>
      <c r="S783" s="17" t="str">
        <f>IF(R783="","",VLOOKUP(R783,CUSTOMS!$E$3:$N$1811,2,FALSE))</f>
        <v>3926909090</v>
      </c>
      <c r="T783" s="17" t="str">
        <f>IF(R783="","",VLOOKUP(R783,CUSTOMS!$E$3:$N$1811,3,FALSE))</f>
        <v>手机套</v>
      </c>
      <c r="U783" s="18">
        <f t="shared" si="139"/>
        <v>12</v>
      </c>
      <c r="V783" s="18" t="str">
        <f>IF(R783="","",VLOOKUP(R783,CUSTOMS!$E$3:$N$1811,5,FALSE))</f>
        <v>个</v>
      </c>
      <c r="W783" s="32">
        <f>IF(R783="","",VLOOKUP(R783,CUSTOMS!$E$3:$N$1811,6,FALSE))</f>
        <v>2.50013953488372</v>
      </c>
      <c r="X783" s="32">
        <f t="shared" si="140"/>
        <v>30.0016744186046</v>
      </c>
      <c r="Y783" s="18" t="str">
        <f>IF(R783="","",VLOOKUP(R783,CUSTOMS!$E$3:$N$1811,8,FALSE))</f>
        <v>美元</v>
      </c>
      <c r="Z783" s="18" t="str">
        <f>IF(R783="","",VLOOKUP(R783,CUSTOMS!$E$3:$N$1811,9,FALSE))</f>
        <v>中国</v>
      </c>
      <c r="AA783" s="18" t="str">
        <f>IF(R783="","",VLOOKUP(R783,CUSTOMS!$E$3:$N$1811,10,FALSE))</f>
        <v>美国</v>
      </c>
      <c r="AB783" s="32">
        <f>IF(R783="","",VLOOKUP(G783,WMS!$E$3:$T$1741,15,FALSE))</f>
        <v>0.0666666666666667</v>
      </c>
      <c r="AC783" s="32">
        <f t="shared" si="141"/>
        <v>0.8</v>
      </c>
      <c r="AD783" s="32" t="str">
        <f>IF(S783="","",VLOOKUP(S783,海关监管条件!$A$1:$B$3000,2,FALSE))</f>
        <v>无</v>
      </c>
    </row>
    <row r="784" spans="1:30">
      <c r="A784" s="2">
        <v>43750</v>
      </c>
      <c r="B784" s="2">
        <v>43756</v>
      </c>
      <c r="C784" s="2" t="s">
        <v>5144</v>
      </c>
      <c r="D784" s="19" t="s">
        <v>157</v>
      </c>
      <c r="E784" s="19" t="s">
        <v>3254</v>
      </c>
      <c r="F784" s="19">
        <v>41400982</v>
      </c>
      <c r="G784" s="17" t="str">
        <f t="shared" si="130"/>
        <v>KG-ARI-1808-00019-00212/41400982</v>
      </c>
      <c r="H784" s="18">
        <f>IF(G784="","",VLOOKUP(G784,WMS!$E$3:$Q$1741,7,FALSE))</f>
        <v>36</v>
      </c>
      <c r="I784" s="18">
        <f>IF(G784="","",VLOOKUP(G784,WMS!$E$3:$Q$1741,8,FALSE))</f>
        <v>5.85</v>
      </c>
      <c r="J784" s="18">
        <f>IF(G784="","",VLOOKUP(G784,WMS!$E$3:$Q$1741,13,FALSE))</f>
        <v>0.012</v>
      </c>
      <c r="K784" s="25" t="b">
        <f t="shared" si="131"/>
        <v>1</v>
      </c>
      <c r="L784" s="7">
        <v>9</v>
      </c>
      <c r="M784" s="26">
        <f>IF(G784="","",VLOOKUP(G784,WMS!$E$3:$U$1741,7,0)*L784)</f>
        <v>324</v>
      </c>
      <c r="N784" s="27" t="str">
        <f>IF(G784="","",VLOOKUP(G784,WMS!$E$3:$U$1741,17,0))</f>
        <v>A01-103</v>
      </c>
      <c r="O784" s="28">
        <f t="shared" si="137"/>
        <v>52.65</v>
      </c>
      <c r="P784" s="28">
        <f t="shared" si="138"/>
        <v>0.108</v>
      </c>
      <c r="Q784" s="25" t="str">
        <f>IF(G784="","",VLOOKUP(G784,WMS!$E$3:$G$1741,2,FALSE))</f>
        <v>KAS18071201</v>
      </c>
      <c r="R784" s="25" t="str">
        <f>IF(G784="","",VLOOKUP(G784,WMS!$E$3:$G$1741,3,FALSE))</f>
        <v>KAS1807120105</v>
      </c>
      <c r="S784" s="17" t="str">
        <f>IF(R784="","",VLOOKUP(R784,CUSTOMS!$E$3:$N$1811,2,FALSE))</f>
        <v>9503008900</v>
      </c>
      <c r="T784" s="17" t="str">
        <f>IF(R784="","",VLOOKUP(R784,CUSTOMS!$E$3:$N$1811,3,FALSE))</f>
        <v>塑胶吹泡玩具</v>
      </c>
      <c r="U784" s="18">
        <f t="shared" si="139"/>
        <v>324</v>
      </c>
      <c r="V784" s="18" t="str">
        <f>IF(R784="","",VLOOKUP(R784,CUSTOMS!$E$3:$N$1811,5,FALSE))</f>
        <v>个</v>
      </c>
      <c r="W784" s="32">
        <f>IF(R784="","",VLOOKUP(R784,CUSTOMS!$E$3:$N$1811,6,FALSE))</f>
        <v>1.3</v>
      </c>
      <c r="X784" s="32">
        <f t="shared" si="140"/>
        <v>421.2</v>
      </c>
      <c r="Y784" s="18" t="str">
        <f>IF(R784="","",VLOOKUP(R784,CUSTOMS!$E$3:$N$1811,8,FALSE))</f>
        <v>港币</v>
      </c>
      <c r="Z784" s="18" t="str">
        <f>IF(R784="","",VLOOKUP(R784,CUSTOMS!$E$3:$N$1811,9,FALSE))</f>
        <v>中国</v>
      </c>
      <c r="AA784" s="18" t="str">
        <f>IF(R784="","",VLOOKUP(R784,CUSTOMS!$E$3:$N$1811,10,FALSE))</f>
        <v>美国</v>
      </c>
      <c r="AB784" s="32">
        <f>IF(R784="","",VLOOKUP(G784,WMS!$E$3:$T$1741,15,FALSE))</f>
        <v>0.158</v>
      </c>
      <c r="AC784" s="32">
        <f t="shared" si="141"/>
        <v>51.192</v>
      </c>
      <c r="AD784" s="32" t="str">
        <f>IF(S784="","",VLOOKUP(S784,海关监管条件!$A$1:$B$3000,2,FALSE))</f>
        <v>A </v>
      </c>
    </row>
    <row r="785" spans="1:30">
      <c r="A785" s="2">
        <v>43750</v>
      </c>
      <c r="B785" s="2">
        <v>43756</v>
      </c>
      <c r="C785" s="2" t="s">
        <v>5144</v>
      </c>
      <c r="D785" s="3" t="s">
        <v>220</v>
      </c>
      <c r="E785" s="3" t="s">
        <v>3298</v>
      </c>
      <c r="F785" s="3" t="s">
        <v>3313</v>
      </c>
      <c r="G785" s="17" t="str">
        <f t="shared" si="130"/>
        <v>KG-ARI-1808-00019-00323/42551119</v>
      </c>
      <c r="H785" s="18">
        <f>IF(G785="","",VLOOKUP(G785,WMS!$E$3:$Q$1741,7,FALSE))</f>
        <v>12</v>
      </c>
      <c r="I785" s="18">
        <f>IF(G785="","",VLOOKUP(G785,WMS!$E$3:$Q$1741,8,FALSE))</f>
        <v>0.7</v>
      </c>
      <c r="J785" s="18">
        <f>IF(G785="","",VLOOKUP(G785,WMS!$E$3:$Q$1741,13,FALSE))</f>
        <v>0.008</v>
      </c>
      <c r="K785" s="25" t="b">
        <f t="shared" si="131"/>
        <v>1</v>
      </c>
      <c r="L785" s="7">
        <v>1</v>
      </c>
      <c r="M785" s="26">
        <f>IF(G785="","",VLOOKUP(G785,WMS!$E$3:$U$1741,7,0)*L785)</f>
        <v>12</v>
      </c>
      <c r="N785" s="27" t="str">
        <f>IF(G785="","",VLOOKUP(G785,WMS!$E$3:$U$1741,17,0))</f>
        <v>A18-301</v>
      </c>
      <c r="O785" s="28">
        <f t="shared" si="137"/>
        <v>0.7</v>
      </c>
      <c r="P785" s="28">
        <f t="shared" si="138"/>
        <v>0.008</v>
      </c>
      <c r="Q785" s="25" t="str">
        <f>IF(G785="","",VLOOKUP(G785,WMS!$E$3:$G$1741,2,FALSE))</f>
        <v>KAS180081002</v>
      </c>
      <c r="R785" s="25" t="str">
        <f>IF(G785="","",VLOOKUP(G785,WMS!$E$3:$G$1741,3,FALSE))</f>
        <v>KAS18008100213</v>
      </c>
      <c r="S785" s="17" t="str">
        <f>IF(R785="","",VLOOKUP(R785,CUSTOMS!$E$3:$N$1811,2,FALSE))</f>
        <v>8504409999</v>
      </c>
      <c r="T785" s="17" t="str">
        <f>IF(R785="","",VLOOKUP(R785,CUSTOMS!$E$3:$N$1811,3,FALSE))</f>
        <v>充电器</v>
      </c>
      <c r="U785" s="18">
        <f t="shared" si="139"/>
        <v>12</v>
      </c>
      <c r="V785" s="18" t="str">
        <f>IF(R785="","",VLOOKUP(R785,CUSTOMS!$E$3:$N$1811,5,FALSE))</f>
        <v>个</v>
      </c>
      <c r="W785" s="32">
        <f>IF(R785="","",VLOOKUP(R785,CUSTOMS!$E$3:$N$1811,6,FALSE))</f>
        <v>0.3846</v>
      </c>
      <c r="X785" s="32">
        <f t="shared" si="140"/>
        <v>4.6152</v>
      </c>
      <c r="Y785" s="18" t="str">
        <f>IF(R785="","",VLOOKUP(R785,CUSTOMS!$E$3:$N$1811,8,FALSE))</f>
        <v>美元</v>
      </c>
      <c r="Z785" s="18" t="str">
        <f>IF(R785="","",VLOOKUP(R785,CUSTOMS!$E$3:$N$1811,9,FALSE))</f>
        <v>中国</v>
      </c>
      <c r="AA785" s="18" t="str">
        <f>IF(R785="","",VLOOKUP(R785,CUSTOMS!$E$3:$N$1811,10,FALSE))</f>
        <v>中国</v>
      </c>
      <c r="AB785" s="32">
        <f>IF(R785="","",VLOOKUP(G785,WMS!$E$3:$T$1741,15,FALSE))</f>
        <v>0.0652083333333333</v>
      </c>
      <c r="AC785" s="32">
        <f t="shared" si="141"/>
        <v>0.7825</v>
      </c>
      <c r="AD785" s="32" t="str">
        <f>IF(S785="","",VLOOKUP(S785,海关监管条件!$A$1:$B$3000,2,FALSE))</f>
        <v>无</v>
      </c>
    </row>
    <row r="786" spans="1:30">
      <c r="A786" s="2">
        <v>43750</v>
      </c>
      <c r="B786" s="2">
        <v>43756</v>
      </c>
      <c r="C786" s="2" t="s">
        <v>5144</v>
      </c>
      <c r="D786" s="3" t="s">
        <v>220</v>
      </c>
      <c r="E786" s="3" t="s">
        <v>3298</v>
      </c>
      <c r="F786" s="3" t="s">
        <v>3309</v>
      </c>
      <c r="G786" s="17" t="str">
        <f t="shared" si="130"/>
        <v>KG-ARI-1808-00019-00323/42604440</v>
      </c>
      <c r="H786" s="18">
        <f>IF(G786="","",VLOOKUP(G786,WMS!$E$3:$Q$1741,7,FALSE))</f>
        <v>12</v>
      </c>
      <c r="I786" s="18">
        <f>IF(G786="","",VLOOKUP(G786,WMS!$E$3:$Q$1741,8,FALSE))</f>
        <v>1.15</v>
      </c>
      <c r="J786" s="18">
        <f>IF(G786="","",VLOOKUP(G786,WMS!$E$3:$Q$1741,13,FALSE))</f>
        <v>0.009</v>
      </c>
      <c r="K786" s="25" t="b">
        <f t="shared" si="131"/>
        <v>1</v>
      </c>
      <c r="L786" s="7">
        <v>2</v>
      </c>
      <c r="M786" s="26">
        <f>IF(G786="","",VLOOKUP(G786,WMS!$E$3:$U$1741,7,0)*L786)</f>
        <v>24</v>
      </c>
      <c r="N786" s="27" t="str">
        <f>IF(G786="","",VLOOKUP(G786,WMS!$E$3:$U$1741,17,0))</f>
        <v>A02-103</v>
      </c>
      <c r="O786" s="28">
        <f t="shared" si="137"/>
        <v>2.3</v>
      </c>
      <c r="P786" s="28">
        <f t="shared" si="138"/>
        <v>0.018</v>
      </c>
      <c r="Q786" s="25" t="str">
        <f>IF(G786="","",VLOOKUP(G786,WMS!$E$3:$G$1741,2,FALSE))</f>
        <v>KAS180081002</v>
      </c>
      <c r="R786" s="25" t="str">
        <f>IF(G786="","",VLOOKUP(G786,WMS!$E$3:$G$1741,3,FALSE))</f>
        <v>KAS18008100210</v>
      </c>
      <c r="S786" s="17" t="str">
        <f>IF(R786="","",VLOOKUP(R786,CUSTOMS!$E$3:$N$1811,2,FALSE))</f>
        <v>8544421900</v>
      </c>
      <c r="T786" s="17" t="str">
        <f>IF(R786="","",VLOOKUP(R786,CUSTOMS!$E$3:$N$1811,3,FALSE))</f>
        <v>连接线</v>
      </c>
      <c r="U786" s="18">
        <f t="shared" si="139"/>
        <v>2.49274000000001</v>
      </c>
      <c r="V786" s="18" t="str">
        <f>IF(R786="","",VLOOKUP(R786,CUSTOMS!$E$3:$N$1811,5,FALSE))</f>
        <v>千克</v>
      </c>
      <c r="W786" s="32">
        <f>IF(R786="","",VLOOKUP(R786,CUSTOMS!$E$3:$N$1811,6,FALSE))</f>
        <v>1.2821</v>
      </c>
      <c r="X786" s="32">
        <f t="shared" si="140"/>
        <v>3.19594195400001</v>
      </c>
      <c r="Y786" s="18" t="str">
        <f>IF(R786="","",VLOOKUP(R786,CUSTOMS!$E$3:$N$1811,8,FALSE))</f>
        <v>美元</v>
      </c>
      <c r="Z786" s="18" t="str">
        <f>IF(R786="","",VLOOKUP(R786,CUSTOMS!$E$3:$N$1811,9,FALSE))</f>
        <v>中国</v>
      </c>
      <c r="AA786" s="18" t="str">
        <f>IF(R786="","",VLOOKUP(R786,CUSTOMS!$E$3:$N$1811,10,FALSE))</f>
        <v>中国</v>
      </c>
      <c r="AB786" s="32">
        <f>IF(R786="","",VLOOKUP(G786,WMS!$E$3:$T$1741,15,FALSE))</f>
        <v>0.103864166666667</v>
      </c>
      <c r="AC786" s="32">
        <f t="shared" si="141"/>
        <v>2.49274000000001</v>
      </c>
      <c r="AD786" s="32" t="str">
        <f>IF(S786="","",VLOOKUP(S786,海关监管条件!$A$1:$B$3000,2,FALSE))</f>
        <v>无 </v>
      </c>
    </row>
    <row r="787" spans="1:30">
      <c r="A787" s="2">
        <v>43750</v>
      </c>
      <c r="B787" s="2">
        <v>43756</v>
      </c>
      <c r="C787" s="2" t="s">
        <v>5144</v>
      </c>
      <c r="D787" s="19" t="s">
        <v>187</v>
      </c>
      <c r="E787" s="19" t="s">
        <v>3273</v>
      </c>
      <c r="F787" s="19">
        <v>42568674</v>
      </c>
      <c r="G787" s="17" t="str">
        <f t="shared" si="130"/>
        <v>KG-ARI-1808-00019-00385/42568674</v>
      </c>
      <c r="H787" s="18">
        <f>IF(G787="","",VLOOKUP(G787,WMS!$E$3:$Q$1741,7,FALSE))</f>
        <v>12</v>
      </c>
      <c r="I787" s="18">
        <f>IF(G787="","",VLOOKUP(G787,WMS!$E$3:$Q$1741,8,FALSE))</f>
        <v>0.65</v>
      </c>
      <c r="J787" s="18">
        <f>IF(G787="","",VLOOKUP(G787,WMS!$E$3:$Q$1741,13,FALSE))</f>
        <v>0.009</v>
      </c>
      <c r="K787" s="25" t="b">
        <f t="shared" si="131"/>
        <v>1</v>
      </c>
      <c r="L787" s="7">
        <v>2</v>
      </c>
      <c r="M787" s="26">
        <f>IF(G787="","",VLOOKUP(G787,WMS!$E$3:$U$1741,7,0)*L787)</f>
        <v>24</v>
      </c>
      <c r="N787" s="27" t="str">
        <f>IF(G787="","",VLOOKUP(G787,WMS!$E$3:$U$1741,17,0))</f>
        <v>A18-302</v>
      </c>
      <c r="O787" s="28">
        <f t="shared" si="137"/>
        <v>1.3</v>
      </c>
      <c r="P787" s="28">
        <f t="shared" si="138"/>
        <v>0.018</v>
      </c>
      <c r="Q787" s="25" t="str">
        <f>IF(G787="","",VLOOKUP(G787,WMS!$E$3:$G$1741,2,FALSE))</f>
        <v>KAS18081003</v>
      </c>
      <c r="R787" s="25" t="str">
        <f>IF(G787="","",VLOOKUP(G787,WMS!$E$3:$G$1741,3,FALSE))</f>
        <v>KAS18008100324</v>
      </c>
      <c r="S787" s="17" t="str">
        <f>IF(R787="","",VLOOKUP(R787,CUSTOMS!$E$3:$N$1811,2,FALSE))</f>
        <v>8518300000</v>
      </c>
      <c r="T787" s="17" t="str">
        <f>IF(R787="","",VLOOKUP(R787,CUSTOMS!$E$3:$N$1811,3,FALSE))</f>
        <v>耳塞</v>
      </c>
      <c r="U787" s="18">
        <f t="shared" si="139"/>
        <v>24</v>
      </c>
      <c r="V787" s="18" t="str">
        <f>IF(R787="","",VLOOKUP(R787,CUSTOMS!$E$3:$N$1811,5,FALSE))</f>
        <v>个</v>
      </c>
      <c r="W787" s="32">
        <f>IF(R787="","",VLOOKUP(R787,CUSTOMS!$E$3:$N$1811,6,FALSE))</f>
        <v>1.4163</v>
      </c>
      <c r="X787" s="32">
        <f t="shared" si="140"/>
        <v>33.9912</v>
      </c>
      <c r="Y787" s="18" t="str">
        <f>IF(R787="","",VLOOKUP(R787,CUSTOMS!$E$3:$N$1811,8,FALSE))</f>
        <v>美元</v>
      </c>
      <c r="Z787" s="18" t="str">
        <f>IF(R787="","",VLOOKUP(R787,CUSTOMS!$E$3:$N$1811,9,FALSE))</f>
        <v>中国</v>
      </c>
      <c r="AA787" s="18" t="str">
        <f>IF(R787="","",VLOOKUP(R787,CUSTOMS!$E$3:$N$1811,10,FALSE))</f>
        <v>中国</v>
      </c>
      <c r="AB787" s="32">
        <f>IF(R787="","",VLOOKUP(G787,WMS!$E$3:$T$1741,15,FALSE))</f>
        <v>0.044</v>
      </c>
      <c r="AC787" s="32">
        <f t="shared" si="141"/>
        <v>1.056</v>
      </c>
      <c r="AD787" s="32" t="str">
        <f>IF(S787="","",VLOOKUP(S787,海关监管条件!$A$1:$B$3000,2,FALSE))</f>
        <v>无 </v>
      </c>
    </row>
    <row r="788" spans="1:30">
      <c r="A788" s="2">
        <v>43750</v>
      </c>
      <c r="B788" s="2">
        <v>43756</v>
      </c>
      <c r="C788" s="2" t="s">
        <v>5144</v>
      </c>
      <c r="D788" s="19" t="s">
        <v>296</v>
      </c>
      <c r="E788" s="19" t="s">
        <v>3346</v>
      </c>
      <c r="F788" s="19">
        <v>42636021</v>
      </c>
      <c r="G788" s="17" t="str">
        <f t="shared" si="130"/>
        <v>KG-ARI-1808-00019-00386/42636021</v>
      </c>
      <c r="H788" s="18">
        <f>IF(G788="","",VLOOKUP(G788,WMS!$E$3:$Q$1741,7,FALSE))</f>
        <v>6</v>
      </c>
      <c r="I788" s="18">
        <f>IF(G788="","",VLOOKUP(G788,WMS!$E$3:$Q$1741,8,FALSE))</f>
        <v>2.1</v>
      </c>
      <c r="J788" s="18">
        <f>IF(G788="","",VLOOKUP(G788,WMS!$E$3:$Q$1741,13,FALSE))</f>
        <v>0.048</v>
      </c>
      <c r="K788" s="25" t="b">
        <f t="shared" si="131"/>
        <v>1</v>
      </c>
      <c r="L788" s="7">
        <v>7</v>
      </c>
      <c r="M788" s="26">
        <f>IF(G788="","",VLOOKUP(G788,WMS!$E$3:$U$1741,7,0)*L788)</f>
        <v>42</v>
      </c>
      <c r="N788" s="27" t="str">
        <f>IF(G788="","",VLOOKUP(G788,WMS!$E$3:$U$1741,17,0))</f>
        <v>A18-104</v>
      </c>
      <c r="O788" s="28">
        <f t="shared" si="137"/>
        <v>14.7</v>
      </c>
      <c r="P788" s="28">
        <f t="shared" si="138"/>
        <v>0.336</v>
      </c>
      <c r="Q788" s="25" t="str">
        <f>IF(G788="","",VLOOKUP(G788,WMS!$E$3:$G$1741,2,FALSE))</f>
        <v>KAS18101201</v>
      </c>
      <c r="R788" s="25" t="str">
        <f>IF(G788="","",VLOOKUP(G788,WMS!$E$3:$G$1741,3,FALSE))</f>
        <v>KAS1810120106</v>
      </c>
      <c r="S788" s="17" t="str">
        <f>IF(R788="","",VLOOKUP(R788,CUSTOMS!$E$3:$N$1811,2,FALSE))</f>
        <v>8518300000</v>
      </c>
      <c r="T788" s="17" t="str">
        <f>IF(R788="","",VLOOKUP(R788,CUSTOMS!$E$3:$N$1811,3,FALSE))</f>
        <v>耳机</v>
      </c>
      <c r="U788" s="18">
        <f t="shared" si="139"/>
        <v>42</v>
      </c>
      <c r="V788" s="18" t="str">
        <f>IF(R788="","",VLOOKUP(R788,CUSTOMS!$E$3:$N$1811,5,FALSE))</f>
        <v>个</v>
      </c>
      <c r="W788" s="32">
        <f>IF(R788="","",VLOOKUP(R788,CUSTOMS!$E$3:$N$1811,6,FALSE))</f>
        <v>5</v>
      </c>
      <c r="X788" s="32">
        <f t="shared" si="140"/>
        <v>210</v>
      </c>
      <c r="Y788" s="18" t="str">
        <f>IF(R788="","",VLOOKUP(R788,CUSTOMS!$E$3:$N$1811,8,FALSE))</f>
        <v>美元</v>
      </c>
      <c r="Z788" s="18" t="str">
        <f>IF(R788="","",VLOOKUP(R788,CUSTOMS!$E$3:$N$1811,9,FALSE))</f>
        <v>中国</v>
      </c>
      <c r="AA788" s="18" t="str">
        <f>IF(R788="","",VLOOKUP(R788,CUSTOMS!$E$3:$N$1811,10,FALSE))</f>
        <v>中国</v>
      </c>
      <c r="AB788" s="32">
        <f>IF(R788="","",VLOOKUP(G788,WMS!$E$3:$T$1741,15,FALSE))</f>
        <v>0.34</v>
      </c>
      <c r="AC788" s="32">
        <f t="shared" si="141"/>
        <v>14.28</v>
      </c>
      <c r="AD788" s="32" t="str">
        <f>IF(S788="","",VLOOKUP(S788,海关监管条件!$A$1:$B$3000,2,FALSE))</f>
        <v>无 </v>
      </c>
    </row>
    <row r="789" spans="1:30">
      <c r="A789" s="2">
        <v>43750</v>
      </c>
      <c r="B789" s="2">
        <v>43756</v>
      </c>
      <c r="C789" s="2" t="s">
        <v>5144</v>
      </c>
      <c r="D789" s="3" t="s">
        <v>660</v>
      </c>
      <c r="E789" s="3" t="s">
        <v>3674</v>
      </c>
      <c r="F789" s="3" t="s">
        <v>5145</v>
      </c>
      <c r="G789" s="17" t="str">
        <f t="shared" si="130"/>
        <v>KG-ARI-1812-00048-00948/42626862</v>
      </c>
      <c r="H789" s="18">
        <f>IF(G789="","",VLOOKUP(G789,WMS!$E$3:$Q$1741,7,FALSE))</f>
        <v>8</v>
      </c>
      <c r="I789" s="18">
        <f>IF(G789="","",VLOOKUP(G789,WMS!$E$3:$Q$1741,8,FALSE))</f>
        <v>12.6</v>
      </c>
      <c r="J789" s="18">
        <f>IF(G789="","",VLOOKUP(G789,WMS!$E$3:$Q$1741,13,FALSE))</f>
        <v>0.161</v>
      </c>
      <c r="K789" s="25" t="b">
        <f t="shared" si="131"/>
        <v>1</v>
      </c>
      <c r="L789" s="7">
        <v>4</v>
      </c>
      <c r="M789" s="26">
        <f>IF(G789="","",VLOOKUP(G789,WMS!$E$3:$U$1741,7,0)*L789)</f>
        <v>32</v>
      </c>
      <c r="N789" s="27" t="str">
        <f>IF(G789="","",VLOOKUP(G789,WMS!$E$3:$U$1741,17,0))</f>
        <v>B58</v>
      </c>
      <c r="O789" s="28">
        <f t="shared" si="137"/>
        <v>50.4</v>
      </c>
      <c r="P789" s="28">
        <f t="shared" si="138"/>
        <v>0.644</v>
      </c>
      <c r="Q789" s="25" t="str">
        <f>IF(G789="","",VLOOKUP(G789,WMS!$E$3:$G$1741,2,FALSE))</f>
        <v>KAS19010703</v>
      </c>
      <c r="R789" s="25" t="str">
        <f>IF(G789="","",VLOOKUP(G789,WMS!$E$3:$G$1741,3,FALSE))</f>
        <v>KAS1901070301</v>
      </c>
      <c r="S789" s="17" t="str">
        <f>IF(R789="","",VLOOKUP(R789,CUSTOMS!$E$3:$N$1811,2,FALSE))</f>
        <v>3924900000</v>
      </c>
      <c r="T789" s="17" t="str">
        <f>IF(R789="","",VLOOKUP(R789,CUSTOMS!$E$3:$N$1811,3,FALSE))</f>
        <v>塑胶储物箱</v>
      </c>
      <c r="U789" s="18">
        <f t="shared" si="139"/>
        <v>52.783505154639</v>
      </c>
      <c r="V789" s="18" t="str">
        <f>IF(R789="","",VLOOKUP(R789,CUSTOMS!$E$3:$N$1811,5,FALSE))</f>
        <v>千克</v>
      </c>
      <c r="W789" s="32">
        <f>IF(R789="","",VLOOKUP(R789,CUSTOMS!$E$3:$N$1811,6,FALSE))</f>
        <v>2</v>
      </c>
      <c r="X789" s="32">
        <f t="shared" si="140"/>
        <v>105.567010309278</v>
      </c>
      <c r="Y789" s="18" t="str">
        <f>IF(R789="","",VLOOKUP(R789,CUSTOMS!$E$3:$N$1811,8,FALSE))</f>
        <v>美元</v>
      </c>
      <c r="Z789" s="18" t="str">
        <f>IF(R789="","",VLOOKUP(R789,CUSTOMS!$E$3:$N$1811,9,FALSE))</f>
        <v>中国</v>
      </c>
      <c r="AA789" s="18" t="str">
        <f>IF(R789="","",VLOOKUP(R789,CUSTOMS!$E$3:$N$1811,10,FALSE))</f>
        <v>美国</v>
      </c>
      <c r="AB789" s="32">
        <f>IF(R789="","",VLOOKUP(G789,WMS!$E$3:$T$1741,15,FALSE))</f>
        <v>1.64948453608247</v>
      </c>
      <c r="AC789" s="32">
        <f t="shared" si="141"/>
        <v>52.783505154639</v>
      </c>
      <c r="AD789" s="32" t="str">
        <f>IF(S789="","",VLOOKUP(S789,海关监管条件!$A$1:$B$3000,2,FALSE))</f>
        <v>A </v>
      </c>
    </row>
    <row r="790" spans="1:30">
      <c r="A790" s="2">
        <v>43750</v>
      </c>
      <c r="B790" s="2">
        <v>43756</v>
      </c>
      <c r="C790" s="2" t="s">
        <v>5144</v>
      </c>
      <c r="D790" s="3" t="s">
        <v>660</v>
      </c>
      <c r="E790" s="3" t="s">
        <v>3674</v>
      </c>
      <c r="F790" s="3" t="s">
        <v>5146</v>
      </c>
      <c r="G790" s="17" t="str">
        <f t="shared" si="130"/>
        <v>KG-ARI-1812-00048-00948/42626909</v>
      </c>
      <c r="H790" s="18">
        <f>IF(G790="","",VLOOKUP(G790,WMS!$E$3:$Q$1741,7,FALSE))</f>
        <v>8</v>
      </c>
      <c r="I790" s="18">
        <f>IF(G790="","",VLOOKUP(G790,WMS!$E$3:$Q$1741,8,FALSE))</f>
        <v>12.65</v>
      </c>
      <c r="J790" s="18">
        <f>IF(G790="","",VLOOKUP(G790,WMS!$E$3:$Q$1741,13,FALSE))</f>
        <v>0.19</v>
      </c>
      <c r="K790" s="25" t="b">
        <f t="shared" si="131"/>
        <v>1</v>
      </c>
      <c r="L790" s="7">
        <v>8</v>
      </c>
      <c r="M790" s="26">
        <f>IF(G790="","",VLOOKUP(G790,WMS!$E$3:$U$1741,7,0)*L790)</f>
        <v>64</v>
      </c>
      <c r="N790" s="27" t="str">
        <f>IF(G790="","",VLOOKUP(G790,WMS!$E$3:$U$1741,17,0))</f>
        <v>B69</v>
      </c>
      <c r="O790" s="28">
        <f t="shared" si="137"/>
        <v>101.2</v>
      </c>
      <c r="P790" s="28">
        <f t="shared" si="138"/>
        <v>1.52</v>
      </c>
      <c r="Q790" s="25" t="str">
        <f>IF(G790="","",VLOOKUP(G790,WMS!$E$3:$G$1741,2,FALSE))</f>
        <v>KAS19010703</v>
      </c>
      <c r="R790" s="25" t="str">
        <f>IF(G790="","",VLOOKUP(G790,WMS!$E$3:$G$1741,3,FALSE))</f>
        <v>KAS1901070301</v>
      </c>
      <c r="S790" s="17" t="str">
        <f>IF(R790="","",VLOOKUP(R790,CUSTOMS!$E$3:$N$1811,2,FALSE))</f>
        <v>3924900000</v>
      </c>
      <c r="T790" s="17" t="str">
        <f>IF(R790="","",VLOOKUP(R790,CUSTOMS!$E$3:$N$1811,3,FALSE))</f>
        <v>塑胶储物箱</v>
      </c>
      <c r="U790" s="18">
        <f t="shared" si="139"/>
        <v>128</v>
      </c>
      <c r="V790" s="18" t="str">
        <f>IF(R790="","",VLOOKUP(R790,CUSTOMS!$E$3:$N$1811,5,FALSE))</f>
        <v>千克</v>
      </c>
      <c r="W790" s="32">
        <f>IF(R790="","",VLOOKUP(R790,CUSTOMS!$E$3:$N$1811,6,FALSE))</f>
        <v>2</v>
      </c>
      <c r="X790" s="32">
        <f t="shared" si="140"/>
        <v>256</v>
      </c>
      <c r="Y790" s="18" t="str">
        <f>IF(R790="","",VLOOKUP(R790,CUSTOMS!$E$3:$N$1811,8,FALSE))</f>
        <v>美元</v>
      </c>
      <c r="Z790" s="18" t="str">
        <f>IF(R790="","",VLOOKUP(R790,CUSTOMS!$E$3:$N$1811,9,FALSE))</f>
        <v>中国</v>
      </c>
      <c r="AA790" s="18" t="str">
        <f>IF(R790="","",VLOOKUP(R790,CUSTOMS!$E$3:$N$1811,10,FALSE))</f>
        <v>美国</v>
      </c>
      <c r="AB790" s="32">
        <f>IF(R790="","",VLOOKUP(G790,WMS!$E$3:$T$1741,15,FALSE))</f>
        <v>2</v>
      </c>
      <c r="AC790" s="32">
        <f t="shared" si="141"/>
        <v>128</v>
      </c>
      <c r="AD790" s="32" t="str">
        <f>IF(S790="","",VLOOKUP(S790,海关监管条件!$A$1:$B$3000,2,FALSE))</f>
        <v>A </v>
      </c>
    </row>
    <row r="791" spans="1:30">
      <c r="A791" s="2">
        <v>43750</v>
      </c>
      <c r="B791" s="2">
        <v>43756</v>
      </c>
      <c r="C791" s="2" t="s">
        <v>5144</v>
      </c>
      <c r="D791" s="3" t="s">
        <v>660</v>
      </c>
      <c r="E791" s="3" t="s">
        <v>3674</v>
      </c>
      <c r="F791" s="3" t="s">
        <v>5147</v>
      </c>
      <c r="G791" s="17" t="str">
        <f t="shared" si="130"/>
        <v>KG-ARI-1812-00048-00948/42630319</v>
      </c>
      <c r="H791" s="18">
        <f>IF(G791="","",VLOOKUP(G791,WMS!$E$3:$Q$1741,7,FALSE))</f>
        <v>6</v>
      </c>
      <c r="I791" s="18">
        <f>IF(G791="","",VLOOKUP(G791,WMS!$E$3:$Q$1741,8,FALSE))</f>
        <v>1.85</v>
      </c>
      <c r="J791" s="18">
        <f>IF(G791="","",VLOOKUP(G791,WMS!$E$3:$Q$1741,13,FALSE))</f>
        <v>0.027</v>
      </c>
      <c r="K791" s="25" t="b">
        <f t="shared" si="131"/>
        <v>1</v>
      </c>
      <c r="L791" s="7">
        <v>2</v>
      </c>
      <c r="M791" s="26">
        <f>IF(G791="","",VLOOKUP(G791,WMS!$E$3:$U$1741,7,0)*L791)</f>
        <v>12</v>
      </c>
      <c r="N791" s="27" t="str">
        <f>IF(G791="","",VLOOKUP(G791,WMS!$E$3:$U$1741,17,0))</f>
        <v>A16-202</v>
      </c>
      <c r="O791" s="28">
        <f t="shared" si="137"/>
        <v>3.7</v>
      </c>
      <c r="P791" s="28">
        <f t="shared" si="138"/>
        <v>0.054</v>
      </c>
      <c r="Q791" s="25" t="str">
        <f>IF(G791="","",VLOOKUP(G791,WMS!$E$3:$G$1741,2,FALSE))</f>
        <v>KAS19010702</v>
      </c>
      <c r="R791" s="25" t="str">
        <f>IF(G791="","",VLOOKUP(G791,WMS!$E$3:$G$1741,3,FALSE))</f>
        <v>KAS1901070203</v>
      </c>
      <c r="S791" s="17" t="str">
        <f>IF(R791="","",VLOOKUP(R791,CUSTOMS!$E$3:$N$1811,2,FALSE))</f>
        <v>3924100000</v>
      </c>
      <c r="T791" s="17" t="str">
        <f>IF(R791="","",VLOOKUP(R791,CUSTOMS!$E$3:$N$1811,3,FALSE))</f>
        <v>塑胶食物盒/C</v>
      </c>
      <c r="U791" s="18">
        <f t="shared" si="139"/>
        <v>2.6</v>
      </c>
      <c r="V791" s="18" t="str">
        <f>IF(R791="","",VLOOKUP(R791,CUSTOMS!$E$3:$N$1811,5,FALSE))</f>
        <v>千克</v>
      </c>
      <c r="W791" s="32">
        <f>IF(R791="","",VLOOKUP(R791,CUSTOMS!$E$3:$N$1811,6,FALSE))</f>
        <v>2</v>
      </c>
      <c r="X791" s="32">
        <f t="shared" si="140"/>
        <v>5.20000000000001</v>
      </c>
      <c r="Y791" s="18" t="str">
        <f>IF(R791="","",VLOOKUP(R791,CUSTOMS!$E$3:$N$1811,8,FALSE))</f>
        <v>美元</v>
      </c>
      <c r="Z791" s="18" t="str">
        <f>IF(R791="","",VLOOKUP(R791,CUSTOMS!$E$3:$N$1811,9,FALSE))</f>
        <v>中国</v>
      </c>
      <c r="AA791" s="18" t="str">
        <f>IF(R791="","",VLOOKUP(R791,CUSTOMS!$E$3:$N$1811,10,FALSE))</f>
        <v>美国</v>
      </c>
      <c r="AB791" s="32">
        <f>IF(R791="","",VLOOKUP(G791,WMS!$E$3:$T$1741,15,FALSE))</f>
        <v>0.216666666666667</v>
      </c>
      <c r="AC791" s="32">
        <f t="shared" si="141"/>
        <v>2.6</v>
      </c>
      <c r="AD791" s="32" t="str">
        <f>IF(S791="","",VLOOKUP(S791,海关监管条件!$A$1:$B$3000,2,FALSE))</f>
        <v>A </v>
      </c>
    </row>
    <row r="792" spans="1:30">
      <c r="A792" s="2">
        <v>43750</v>
      </c>
      <c r="B792" s="2">
        <v>43756</v>
      </c>
      <c r="C792" s="2" t="s">
        <v>5144</v>
      </c>
      <c r="D792" s="3" t="s">
        <v>715</v>
      </c>
      <c r="E792" s="3" t="s">
        <v>3692</v>
      </c>
      <c r="F792" s="3" t="s">
        <v>5148</v>
      </c>
      <c r="G792" s="17" t="str">
        <f>IF(F792="","",E792&amp;"/"&amp;F792)</f>
        <v>KG-ARI-1812-00048-00978/41168356</v>
      </c>
      <c r="H792" s="18">
        <f>IF(G792="","",VLOOKUP(G792,WMS!$E$3:$Q$1741,7,FALSE))</f>
        <v>24</v>
      </c>
      <c r="I792" s="18">
        <f>IF(G792="","",VLOOKUP(G792,WMS!$E$3:$Q$1741,8,FALSE))</f>
        <v>2.4</v>
      </c>
      <c r="J792" s="18">
        <f>IF(G792="","",VLOOKUP(G792,WMS!$E$3:$Q$1741,13,FALSE))</f>
        <v>0.017</v>
      </c>
      <c r="K792" s="25" t="b">
        <f>IF(M792="","",EXACT(H792,M792/L792))</f>
        <v>1</v>
      </c>
      <c r="L792" s="7">
        <v>7</v>
      </c>
      <c r="M792" s="26">
        <f>IF(G792="","",VLOOKUP(G792,WMS!$E$3:$U$1741,7,0)*L792)</f>
        <v>168</v>
      </c>
      <c r="N792" s="27" t="str">
        <f>IF(G792="","",VLOOKUP(G792,WMS!$E$3:$U$1741,17,0))</f>
        <v>A06-202</v>
      </c>
      <c r="O792" s="28">
        <f t="shared" si="137"/>
        <v>16.8</v>
      </c>
      <c r="P792" s="28">
        <f t="shared" si="138"/>
        <v>0.119</v>
      </c>
      <c r="Q792" s="25" t="str">
        <f>IF(G792="","",VLOOKUP(G792,WMS!$E$3:$G$1741,2,FALSE))</f>
        <v>KAS19011002</v>
      </c>
      <c r="R792" s="25" t="str">
        <f>IF(G792="","",VLOOKUP(G792,WMS!$E$3:$G$1741,3,FALSE))</f>
        <v>KAS1901100215</v>
      </c>
      <c r="S792" s="17" t="str">
        <f>IF(R792="","",VLOOKUP(R792,CUSTOMS!$E$3:$N$1811,2,FALSE))</f>
        <v>3924100000</v>
      </c>
      <c r="T792" s="17" t="str">
        <f>IF(R792="","",VLOOKUP(R792,CUSTOMS!$E$3:$N$1811,3,FALSE))</f>
        <v>塑料食物夹</v>
      </c>
      <c r="U792" s="18">
        <f t="shared" si="139"/>
        <v>168</v>
      </c>
      <c r="V792" s="18" t="str">
        <f>IF(R792="","",VLOOKUP(R792,CUSTOMS!$E$3:$N$1811,5,FALSE))</f>
        <v>个</v>
      </c>
      <c r="W792" s="32">
        <f>IF(R792="","",VLOOKUP(R792,CUSTOMS!$E$3:$N$1811,6,FALSE))</f>
        <v>0.5</v>
      </c>
      <c r="X792" s="32">
        <f t="shared" si="140"/>
        <v>84</v>
      </c>
      <c r="Y792" s="18" t="str">
        <f>IF(R792="","",VLOOKUP(R792,CUSTOMS!$E$3:$N$1811,8,FALSE))</f>
        <v>美元</v>
      </c>
      <c r="Z792" s="18" t="str">
        <f>IF(R792="","",VLOOKUP(R792,CUSTOMS!$E$3:$N$1811,9,FALSE))</f>
        <v>中国</v>
      </c>
      <c r="AA792" s="18" t="str">
        <f>IF(R792="","",VLOOKUP(R792,CUSTOMS!$E$3:$N$1811,10,FALSE))</f>
        <v>美国</v>
      </c>
      <c r="AB792" s="32">
        <f>IF(R792="","",VLOOKUP(G792,WMS!$E$3:$T$1741,15,FALSE))</f>
        <v>0.0833333333333333</v>
      </c>
      <c r="AC792" s="32">
        <f t="shared" si="141"/>
        <v>14</v>
      </c>
      <c r="AD792" s="32" t="str">
        <f>IF(S792="","",VLOOKUP(S792,海关监管条件!$A$1:$B$3000,2,FALSE))</f>
        <v>A </v>
      </c>
    </row>
    <row r="793" spans="1:30">
      <c r="A793" s="2">
        <v>43750</v>
      </c>
      <c r="B793" s="2">
        <v>43756</v>
      </c>
      <c r="C793" s="2" t="s">
        <v>5144</v>
      </c>
      <c r="D793" s="3" t="s">
        <v>776</v>
      </c>
      <c r="E793" s="3" t="s">
        <v>3735</v>
      </c>
      <c r="F793" s="3" t="s">
        <v>5048</v>
      </c>
      <c r="G793" s="17" t="str">
        <f>IF(F793="","",E793&amp;"/"&amp;F793)</f>
        <v>KG-ARI-1812-00048-00996/41904558</v>
      </c>
      <c r="H793" s="18">
        <f>IF(G793="","",VLOOKUP(G793,WMS!$E$3:$Q$1741,7,FALSE))</f>
        <v>6</v>
      </c>
      <c r="I793" s="18">
        <f>IF(G793="","",VLOOKUP(G793,WMS!$E$3:$Q$1741,8,FALSE))</f>
        <v>7.1</v>
      </c>
      <c r="J793" s="18">
        <f>IF(G793="","",VLOOKUP(G793,WMS!$E$3:$Q$1741,13,FALSE))</f>
        <v>0.027</v>
      </c>
      <c r="K793" s="25" t="b">
        <f>IF(M793="","",EXACT(H793,M793/L793))</f>
        <v>1</v>
      </c>
      <c r="L793" s="7">
        <v>1</v>
      </c>
      <c r="M793" s="26">
        <f>IF(G793="","",VLOOKUP(G793,WMS!$E$3:$U$1741,7,0)*L793)</f>
        <v>6</v>
      </c>
      <c r="N793" s="27" t="str">
        <f>IF(G793="","",VLOOKUP(G793,WMS!$E$3:$U$1741,17,0))</f>
        <v>A25-202</v>
      </c>
      <c r="O793" s="28">
        <f t="shared" si="137"/>
        <v>7.1</v>
      </c>
      <c r="P793" s="28">
        <f t="shared" si="138"/>
        <v>0.027</v>
      </c>
      <c r="Q793" s="25" t="str">
        <f>IF(G793="","",VLOOKUP(G793,WMS!$E$3:$G$1741,2,FALSE))</f>
        <v>KAS19011806</v>
      </c>
      <c r="R793" s="25" t="str">
        <f>IF(G793="","",VLOOKUP(G793,WMS!$E$3:$G$1741,3,FALSE))</f>
        <v>KAS1901180601</v>
      </c>
      <c r="S793" s="17" t="str">
        <f>IF(R793="","",VLOOKUP(R793,CUSTOMS!$E$3:$N$1811,2,FALSE))</f>
        <v>8215200000</v>
      </c>
      <c r="T793" s="17" t="str">
        <f>IF(R793="","",VLOOKUP(R793,CUSTOMS!$E$3:$N$1811,3,FALSE))</f>
        <v>餐厨用具</v>
      </c>
      <c r="U793" s="18">
        <f t="shared" si="139"/>
        <v>6</v>
      </c>
      <c r="V793" s="18" t="str">
        <f>IF(R793="","",VLOOKUP(R793,CUSTOMS!$E$3:$N$1811,5,FALSE))</f>
        <v>套</v>
      </c>
      <c r="W793" s="32">
        <f>IF(R793="","",VLOOKUP(R793,CUSTOMS!$E$3:$N$1811,6,FALSE))</f>
        <v>0.43</v>
      </c>
      <c r="X793" s="32">
        <f t="shared" si="140"/>
        <v>2.58</v>
      </c>
      <c r="Y793" s="18" t="str">
        <f>IF(R793="","",VLOOKUP(R793,CUSTOMS!$E$3:$N$1811,8,FALSE))</f>
        <v>美元</v>
      </c>
      <c r="Z793" s="18" t="str">
        <f>IF(R793="","",VLOOKUP(R793,CUSTOMS!$E$3:$N$1811,9,FALSE))</f>
        <v>中国</v>
      </c>
      <c r="AA793" s="18" t="str">
        <f>IF(R793="","",VLOOKUP(R793,CUSTOMS!$E$3:$N$1811,10,FALSE))</f>
        <v>美国</v>
      </c>
      <c r="AB793" s="32">
        <f>IF(R793="","",VLOOKUP(G793,WMS!$E$3:$T$1741,15,FALSE))</f>
        <v>1.09166666666667</v>
      </c>
      <c r="AC793" s="32">
        <f t="shared" si="141"/>
        <v>6.55000000000002</v>
      </c>
      <c r="AD793" s="32" t="str">
        <f>IF(S793="","",VLOOKUP(S793,海关监管条件!$A$1:$B$3000,2,FALSE))</f>
        <v>A </v>
      </c>
    </row>
    <row r="794" spans="1:30">
      <c r="A794" s="2">
        <v>43750</v>
      </c>
      <c r="B794" s="2">
        <v>43756</v>
      </c>
      <c r="C794" s="2" t="s">
        <v>5144</v>
      </c>
      <c r="D794" s="19" t="s">
        <v>626</v>
      </c>
      <c r="E794" s="19" t="s">
        <v>3660</v>
      </c>
      <c r="F794" s="19">
        <v>42442585</v>
      </c>
      <c r="G794" s="17" t="str">
        <f>IF(F794="","",E794&amp;"/"&amp;F794)</f>
        <v>KG-ARI-1812-00048-01335/42442585</v>
      </c>
      <c r="H794" s="18">
        <f>IF(G794="","",VLOOKUP(G794,WMS!$E$3:$Q$1741,7,FALSE))</f>
        <v>12</v>
      </c>
      <c r="I794" s="18">
        <f>IF(G794="","",VLOOKUP(G794,WMS!$E$3:$Q$1741,8,FALSE))</f>
        <v>1.7</v>
      </c>
      <c r="J794" s="18">
        <f>IF(G794="","",VLOOKUP(G794,WMS!$E$3:$Q$1741,13,FALSE))</f>
        <v>0.015</v>
      </c>
      <c r="K794" s="25" t="b">
        <f>IF(M794="","",EXACT(H794,M794/L794))</f>
        <v>1</v>
      </c>
      <c r="L794" s="7">
        <v>3</v>
      </c>
      <c r="M794" s="26">
        <f>IF(G794="","",VLOOKUP(G794,WMS!$E$3:$U$1741,7,0)*L794)</f>
        <v>36</v>
      </c>
      <c r="N794" s="27" t="str">
        <f>IF(G794="","",VLOOKUP(G794,WMS!$E$3:$U$1741,17,0))</f>
        <v>A03-202</v>
      </c>
      <c r="O794" s="28">
        <f t="shared" si="137"/>
        <v>5.1</v>
      </c>
      <c r="P794" s="28">
        <f t="shared" si="138"/>
        <v>0.045</v>
      </c>
      <c r="Q794" s="25" t="str">
        <f>IF(G794="","",VLOOKUP(G794,WMS!$E$3:$G$1741,2,FALSE))</f>
        <v>KAS18122704</v>
      </c>
      <c r="R794" s="25" t="str">
        <f>IF(G794="","",VLOOKUP(G794,WMS!$E$3:$G$1741,3,FALSE))</f>
        <v>KAS1812270402</v>
      </c>
      <c r="S794" s="17" t="str">
        <f>IF(R794="","",VLOOKUP(R794,CUSTOMS!$E$3:$N$1811,2,FALSE))</f>
        <v>9615110000</v>
      </c>
      <c r="T794" s="17" t="str">
        <f>IF(R794="","",VLOOKUP(R794,CUSTOMS!$E$3:$N$1811,3,FALSE))</f>
        <v>宠物梳</v>
      </c>
      <c r="U794" s="18">
        <f t="shared" si="139"/>
        <v>36</v>
      </c>
      <c r="V794" s="18" t="str">
        <f>IF(R794="","",VLOOKUP(R794,CUSTOMS!$E$3:$N$1811,5,FALSE))</f>
        <v>把</v>
      </c>
      <c r="W794" s="32">
        <f>IF(R794="","",VLOOKUP(R794,CUSTOMS!$E$3:$N$1811,6,FALSE))</f>
        <v>0.92</v>
      </c>
      <c r="X794" s="32">
        <f t="shared" si="140"/>
        <v>33.12</v>
      </c>
      <c r="Y794" s="18" t="str">
        <f>IF(R794="","",VLOOKUP(R794,CUSTOMS!$E$3:$N$1811,8,FALSE))</f>
        <v>美元</v>
      </c>
      <c r="Z794" s="18" t="str">
        <f>IF(R794="","",VLOOKUP(R794,CUSTOMS!$E$3:$N$1811,9,FALSE))</f>
        <v>中国</v>
      </c>
      <c r="AA794" s="18" t="str">
        <f>IF(R794="","",VLOOKUP(R794,CUSTOMS!$E$3:$N$1811,10,FALSE))</f>
        <v>美国</v>
      </c>
      <c r="AB794" s="32">
        <f>IF(R794="","",VLOOKUP(G794,WMS!$E$3:$T$1741,15,FALSE))</f>
        <v>0.108333333333333</v>
      </c>
      <c r="AC794" s="32">
        <f t="shared" si="141"/>
        <v>3.89999999999999</v>
      </c>
      <c r="AD794" s="32" t="str">
        <f>IF(S794="","",VLOOKUP(S794,海关监管条件!$A$1:$B$3000,2,FALSE))</f>
        <v>无 </v>
      </c>
    </row>
    <row r="795" spans="1:30">
      <c r="A795" s="2">
        <v>43750</v>
      </c>
      <c r="B795" s="2">
        <v>43756</v>
      </c>
      <c r="C795" s="2" t="s">
        <v>5144</v>
      </c>
      <c r="D795" s="19" t="s">
        <v>705</v>
      </c>
      <c r="E795" s="19" t="s">
        <v>3688</v>
      </c>
      <c r="F795" s="19">
        <v>42115977</v>
      </c>
      <c r="G795" s="17" t="str">
        <f>IF(F795="","",E795&amp;"/"&amp;F795)</f>
        <v>KG-ARI-1812-00048-01357/42115977</v>
      </c>
      <c r="H795" s="18">
        <f>IF(G795="","",VLOOKUP(G795,WMS!$E$3:$Q$1741,7,FALSE))</f>
        <v>6</v>
      </c>
      <c r="I795" s="18">
        <f>IF(G795="","",VLOOKUP(G795,WMS!$E$3:$Q$1741,8,FALSE))</f>
        <v>6.5</v>
      </c>
      <c r="J795" s="18">
        <f>IF(G795="","",VLOOKUP(G795,WMS!$E$3:$Q$1741,13,FALSE))</f>
        <v>0.05</v>
      </c>
      <c r="K795" s="25" t="b">
        <f>IF(M795="","",EXACT(H795,M795/L795))</f>
        <v>1</v>
      </c>
      <c r="L795" s="7">
        <v>2</v>
      </c>
      <c r="M795" s="26">
        <f>IF(G795="","",VLOOKUP(G795,WMS!$E$3:$U$1741,7,0)*L795)</f>
        <v>12</v>
      </c>
      <c r="N795" s="27" t="str">
        <f>IF(G795="","",VLOOKUP(G795,WMS!$E$3:$U$1741,17,0))</f>
        <v>A40-203</v>
      </c>
      <c r="O795" s="28">
        <f t="shared" si="137"/>
        <v>13</v>
      </c>
      <c r="P795" s="28">
        <f t="shared" si="138"/>
        <v>0.1</v>
      </c>
      <c r="Q795" s="25" t="str">
        <f>IF(G795="","",VLOOKUP(G795,WMS!$E$3:$G$1741,2,FALSE))</f>
        <v>KAS19011001</v>
      </c>
      <c r="R795" s="25" t="str">
        <f>IF(G795="","",VLOOKUP(G795,WMS!$E$3:$G$1741,3,FALSE))</f>
        <v>KAS1901100106</v>
      </c>
      <c r="S795" s="17" t="str">
        <f>IF(R795="","",VLOOKUP(R795,CUSTOMS!$E$3:$N$1811,2,FALSE))</f>
        <v>7323990000</v>
      </c>
      <c r="T795" s="17" t="str">
        <f>IF(R795="","",VLOOKUP(R795,CUSTOMS!$E$3:$N$1811,3,FALSE))</f>
        <v>铁制厨房架</v>
      </c>
      <c r="U795" s="18">
        <f t="shared" si="139"/>
        <v>12</v>
      </c>
      <c r="V795" s="18" t="str">
        <f>IF(R795="","",VLOOKUP(R795,CUSTOMS!$E$3:$N$1811,5,FALSE))</f>
        <v>只</v>
      </c>
      <c r="W795" s="32">
        <f>IF(R795="","",VLOOKUP(R795,CUSTOMS!$E$3:$N$1811,6,FALSE))</f>
        <v>0.295</v>
      </c>
      <c r="X795" s="32">
        <f t="shared" si="140"/>
        <v>3.54</v>
      </c>
      <c r="Y795" s="18" t="str">
        <f>IF(R795="","",VLOOKUP(R795,CUSTOMS!$E$3:$N$1811,8,FALSE))</f>
        <v>美元</v>
      </c>
      <c r="Z795" s="18" t="str">
        <f>IF(R795="","",VLOOKUP(R795,CUSTOMS!$E$3:$N$1811,9,FALSE))</f>
        <v>中国</v>
      </c>
      <c r="AA795" s="18" t="str">
        <f>IF(R795="","",VLOOKUP(R795,CUSTOMS!$E$3:$N$1811,10,FALSE))</f>
        <v>美国</v>
      </c>
      <c r="AB795" s="32">
        <f>IF(R795="","",VLOOKUP(G795,WMS!$E$3:$T$1741,15,FALSE))</f>
        <v>1.005</v>
      </c>
      <c r="AC795" s="32">
        <f t="shared" si="141"/>
        <v>12.06</v>
      </c>
      <c r="AD795" s="32" t="str">
        <f>IF(S795="","",VLOOKUP(S795,海关监管条件!$A$1:$B$3000,2,FALSE))</f>
        <v>A</v>
      </c>
    </row>
    <row r="796" spans="1:30">
      <c r="A796" s="2">
        <v>43750</v>
      </c>
      <c r="B796" s="2">
        <v>43756</v>
      </c>
      <c r="C796" s="2" t="s">
        <v>5144</v>
      </c>
      <c r="D796" s="35" t="s">
        <v>1289</v>
      </c>
      <c r="E796" s="35" t="s">
        <v>3994</v>
      </c>
      <c r="F796" s="35" t="s">
        <v>3521</v>
      </c>
      <c r="G796" s="17" t="str">
        <f t="shared" ref="G796:G859" si="142">IF(F796="","",E796&amp;"/"&amp;F796)</f>
        <v>KG-ARI-1903-00107-02556/42561347A</v>
      </c>
      <c r="H796" s="18">
        <f>IF(G796="","",VLOOKUP(G796,WMS!$E$3:$Q$1741,7,FALSE))</f>
        <v>8</v>
      </c>
      <c r="I796" s="18">
        <f>IF(G796="","",VLOOKUP(G796,WMS!$E$3:$Q$1741,8,FALSE))</f>
        <v>6</v>
      </c>
      <c r="J796" s="18">
        <f>IF(G796="","",VLOOKUP(G796,WMS!$E$3:$Q$1741,13,FALSE))</f>
        <v>0.013</v>
      </c>
      <c r="K796" s="25" t="b">
        <f t="shared" ref="K796:K859" si="143">IF(M796="","",EXACT(H796,M796/L796))</f>
        <v>1</v>
      </c>
      <c r="L796" s="7">
        <v>2</v>
      </c>
      <c r="M796" s="26">
        <f>IF(G796="","",VLOOKUP(G796,WMS!$E$3:$U$1741,7,0)*L796)</f>
        <v>16</v>
      </c>
      <c r="N796" s="27" t="str">
        <f>IF(G796="","",VLOOKUP(G796,WMS!$E$3:$U$1741,17,0))</f>
        <v>A29-202</v>
      </c>
      <c r="O796" s="28">
        <f t="shared" si="137"/>
        <v>12</v>
      </c>
      <c r="P796" s="28">
        <f t="shared" si="138"/>
        <v>0.026</v>
      </c>
      <c r="Q796" s="25" t="str">
        <f>IF(G796="","",VLOOKUP(G796,WMS!$E$3:$G$1741,2,FALSE))</f>
        <v>KAS19070204</v>
      </c>
      <c r="R796" s="25" t="str">
        <f>IF(G796="","",VLOOKUP(G796,WMS!$E$3:$G$1741,3,FALSE))</f>
        <v>KAS1907020409</v>
      </c>
      <c r="S796" s="17" t="str">
        <f>IF(R796="","",VLOOKUP(R796,CUSTOMS!$E$3:$N$1811,2,FALSE))</f>
        <v>6911101900</v>
      </c>
      <c r="T796" s="17" t="str">
        <f>IF(R796="","",VLOOKUP(R796,CUSTOMS!$E$3:$N$1811,3,FALSE))</f>
        <v>日用瓷:盘</v>
      </c>
      <c r="U796" s="18">
        <f t="shared" si="139"/>
        <v>16</v>
      </c>
      <c r="V796" s="18" t="str">
        <f>IF(R796="","",VLOOKUP(R796,CUSTOMS!$E$3:$N$1811,5,FALSE))</f>
        <v>只</v>
      </c>
      <c r="W796" s="32">
        <f>IF(R796="","",VLOOKUP(R796,CUSTOMS!$E$3:$N$1811,6,FALSE))</f>
        <v>0.3</v>
      </c>
      <c r="X796" s="32">
        <f t="shared" si="140"/>
        <v>4.8</v>
      </c>
      <c r="Y796" s="18" t="str">
        <f>IF(R796="","",VLOOKUP(R796,CUSTOMS!$E$3:$N$1811,8,FALSE))</f>
        <v>美元</v>
      </c>
      <c r="Z796" s="18" t="str">
        <f>IF(R796="","",VLOOKUP(R796,CUSTOMS!$E$3:$N$1811,9,FALSE))</f>
        <v>中国</v>
      </c>
      <c r="AA796" s="18" t="str">
        <f>IF(R796="","",VLOOKUP(R796,CUSTOMS!$E$3:$N$1811,10,FALSE))</f>
        <v>美国</v>
      </c>
      <c r="AB796" s="32">
        <f>IF(R796="","",VLOOKUP(G796,WMS!$E$3:$T$1741,15,FALSE))</f>
        <v>0.5045</v>
      </c>
      <c r="AC796" s="32">
        <f t="shared" si="141"/>
        <v>8.072</v>
      </c>
      <c r="AD796" s="32" t="str">
        <f>IF(S796="","",VLOOKUP(S796,海关监管条件!$A$1:$B$3000,2,FALSE))</f>
        <v>A</v>
      </c>
    </row>
    <row r="797" spans="1:30">
      <c r="A797" s="2">
        <v>43750</v>
      </c>
      <c r="B797" s="2">
        <v>43756</v>
      </c>
      <c r="C797" s="2" t="s">
        <v>5144</v>
      </c>
      <c r="D797" s="35" t="s">
        <v>1289</v>
      </c>
      <c r="E797" s="35" t="s">
        <v>3994</v>
      </c>
      <c r="F797" s="35" t="s">
        <v>3625</v>
      </c>
      <c r="G797" s="17" t="str">
        <f t="shared" si="142"/>
        <v>KG-ARI-1903-00107-02556/42561347B</v>
      </c>
      <c r="H797" s="18">
        <v>8</v>
      </c>
      <c r="I797" s="18">
        <f>IF(G797="","",VLOOKUP(G797,WMS!$E$3:$Q$1741,8,FALSE))</f>
        <v>6</v>
      </c>
      <c r="J797" s="18">
        <f>IF(G797="","",VLOOKUP(G797,WMS!$E$3:$Q$1741,13,FALSE))</f>
        <v>0.013</v>
      </c>
      <c r="K797" s="25" t="e">
        <f t="shared" si="143"/>
        <v>#DIV/0!</v>
      </c>
      <c r="M797" s="26">
        <v>16</v>
      </c>
      <c r="N797" s="27" t="str">
        <f>IF(G797="","",VLOOKUP(G797,WMS!$E$3:$U$1741,17,0))</f>
        <v>A29-202</v>
      </c>
      <c r="O797" s="28" t="str">
        <f t="shared" si="137"/>
        <v/>
      </c>
      <c r="P797" s="28" t="str">
        <f t="shared" si="138"/>
        <v/>
      </c>
      <c r="Q797" s="25" t="str">
        <f>IF(G797="","",VLOOKUP(G797,WMS!$E$3:$G$1741,2,FALSE))</f>
        <v>KAS19070204</v>
      </c>
      <c r="R797" s="25" t="str">
        <f>IF(G797="","",VLOOKUP(G797,WMS!$E$3:$G$1741,3,FALSE))</f>
        <v>KAS1907020402</v>
      </c>
      <c r="S797" s="17" t="str">
        <f>IF(R797="","",VLOOKUP(R797,CUSTOMS!$E$3:$N$1811,2,FALSE))</f>
        <v>4421919090</v>
      </c>
      <c r="T797" s="17" t="str">
        <f>IF(R797="","",VLOOKUP(R797,CUSTOMS!$E$3:$N$1811,3,FALSE))</f>
        <v>竹座</v>
      </c>
      <c r="U797" s="18">
        <f t="shared" si="139"/>
        <v>16</v>
      </c>
      <c r="V797" s="18" t="str">
        <f>IF(R797="","",VLOOKUP(R797,CUSTOMS!$E$3:$N$1811,5,FALSE))</f>
        <v>只</v>
      </c>
      <c r="W797" s="32">
        <f>IF(R797="","",VLOOKUP(R797,CUSTOMS!$E$3:$N$1811,6,FALSE))</f>
        <v>0.12</v>
      </c>
      <c r="X797" s="32">
        <f t="shared" si="140"/>
        <v>1.92</v>
      </c>
      <c r="Y797" s="18" t="str">
        <f>IF(R797="","",VLOOKUP(R797,CUSTOMS!$E$3:$N$1811,8,FALSE))</f>
        <v>美元</v>
      </c>
      <c r="Z797" s="18" t="str">
        <f>IF(R797="","",VLOOKUP(R797,CUSTOMS!$E$3:$N$1811,9,FALSE))</f>
        <v>中国</v>
      </c>
      <c r="AA797" s="18" t="str">
        <f>IF(R797="","",VLOOKUP(R797,CUSTOMS!$E$3:$N$1811,10,FALSE))</f>
        <v>美国</v>
      </c>
      <c r="AB797" s="32">
        <f>IF(R797="","",VLOOKUP(G797,WMS!$E$3:$T$1741,15,FALSE))</f>
        <v>0.1205</v>
      </c>
      <c r="AC797" s="32">
        <f t="shared" si="141"/>
        <v>1.928</v>
      </c>
      <c r="AD797" s="32" t="str">
        <f>IF(S797="","",VLOOKUP(S797,海关监管条件!$A$1:$B$3000,2,FALSE))</f>
        <v>AB</v>
      </c>
    </row>
    <row r="798" spans="1:30">
      <c r="A798" s="2">
        <v>43750</v>
      </c>
      <c r="B798" s="2">
        <v>43756</v>
      </c>
      <c r="C798" s="2" t="s">
        <v>5144</v>
      </c>
      <c r="D798" s="19" t="s">
        <v>1043</v>
      </c>
      <c r="E798" s="19" t="s">
        <v>3888</v>
      </c>
      <c r="F798" s="19" t="s">
        <v>3889</v>
      </c>
      <c r="G798" s="17" t="str">
        <f t="shared" si="142"/>
        <v>KG-ARI-1904-00124-03139/42599043</v>
      </c>
      <c r="H798" s="18">
        <f>IF(G798="","",VLOOKUP(G798,WMS!$E$3:$Q$1741,7,FALSE))</f>
        <v>6</v>
      </c>
      <c r="I798" s="18">
        <f>IF(G798="","",VLOOKUP(G798,WMS!$E$3:$Q$1741,8,FALSE))</f>
        <v>1.7</v>
      </c>
      <c r="J798" s="18">
        <f>IF(G798="","",VLOOKUP(G798,WMS!$E$3:$Q$1741,13,FALSE))</f>
        <v>0.018</v>
      </c>
      <c r="K798" s="25" t="b">
        <f t="shared" si="143"/>
        <v>1</v>
      </c>
      <c r="L798" s="7">
        <v>1</v>
      </c>
      <c r="M798" s="26">
        <f>IF(G798="","",VLOOKUP(G798,WMS!$E$3:$U$1741,7,0)*L798)</f>
        <v>6</v>
      </c>
      <c r="N798" s="27" t="str">
        <f>IF(G798="","",VLOOKUP(G798,WMS!$E$3:$U$1741,17,0))</f>
        <v>A32-202</v>
      </c>
      <c r="O798" s="28">
        <f t="shared" si="137"/>
        <v>1.7</v>
      </c>
      <c r="P798" s="28">
        <f t="shared" si="138"/>
        <v>0.018</v>
      </c>
      <c r="Q798" s="25" t="str">
        <f>IF(G798="","",VLOOKUP(G798,WMS!$E$3:$G$1741,2,FALSE))</f>
        <v>KAS19042704</v>
      </c>
      <c r="R798" s="25" t="str">
        <f>IF(G798="","",VLOOKUP(G798,WMS!$E$3:$G$1741,3,FALSE))</f>
        <v>KAS1904270405</v>
      </c>
      <c r="S798" s="17" t="str">
        <f>IF(R798="","",VLOOKUP(R798,CUSTOMS!$E$3:$N$1811,2,FALSE))</f>
        <v>9503008390</v>
      </c>
      <c r="T798" s="17" t="str">
        <f>IF(R798="","",VLOOKUP(R798,CUSTOMS!$E$3:$N$1811,3,FALSE))</f>
        <v>电动宠物玩具：圆形镭射</v>
      </c>
      <c r="U798" s="18">
        <f t="shared" si="139"/>
        <v>6</v>
      </c>
      <c r="V798" s="18" t="str">
        <f>IF(R798="","",VLOOKUP(R798,CUSTOMS!$E$3:$N$1811,5,FALSE))</f>
        <v>套</v>
      </c>
      <c r="W798" s="32">
        <f>IF(R798="","",VLOOKUP(R798,CUSTOMS!$E$3:$N$1811,6,FALSE))</f>
        <v>7.57</v>
      </c>
      <c r="X798" s="32">
        <f t="shared" si="140"/>
        <v>45.42</v>
      </c>
      <c r="Y798" s="18" t="str">
        <f>IF(R798="","",VLOOKUP(R798,CUSTOMS!$E$3:$N$1811,8,FALSE))</f>
        <v>美元</v>
      </c>
      <c r="Z798" s="18" t="str">
        <f>IF(R798="","",VLOOKUP(R798,CUSTOMS!$E$3:$N$1811,9,FALSE))</f>
        <v>中国</v>
      </c>
      <c r="AA798" s="18" t="str">
        <f>IF(R798="","",VLOOKUP(R798,CUSTOMS!$E$3:$N$1811,10,FALSE))</f>
        <v>美国</v>
      </c>
      <c r="AB798" s="32">
        <f>IF(R798="","",VLOOKUP(G798,WMS!$E$3:$T$1741,15,FALSE))</f>
        <v>0.172666666666667</v>
      </c>
      <c r="AC798" s="32">
        <f t="shared" si="141"/>
        <v>1.036</v>
      </c>
      <c r="AD798" s="32" t="str">
        <f>IF(S798="","",VLOOKUP(S798,海关监管条件!$A$1:$B$3000,2,FALSE))</f>
        <v>A </v>
      </c>
    </row>
    <row r="799" spans="1:30">
      <c r="A799" s="2">
        <v>43750</v>
      </c>
      <c r="B799" s="2">
        <v>43756</v>
      </c>
      <c r="C799" s="2" t="s">
        <v>5144</v>
      </c>
      <c r="D799" s="19" t="s">
        <v>1122</v>
      </c>
      <c r="E799" s="19" t="s">
        <v>3923</v>
      </c>
      <c r="F799" s="19">
        <v>42298298</v>
      </c>
      <c r="G799" s="17" t="str">
        <f t="shared" si="142"/>
        <v>KG-ARI-1904-00124-03234/42298298</v>
      </c>
      <c r="H799" s="18">
        <f>IF(G799="","",VLOOKUP(G799,WMS!$E$3:$Q$1741,7,FALSE))</f>
        <v>12</v>
      </c>
      <c r="I799" s="18">
        <f>IF(G799="","",VLOOKUP(G799,WMS!$E$3:$Q$1741,8,FALSE))</f>
        <v>2.53</v>
      </c>
      <c r="J799" s="18">
        <f>IF(G799="","",VLOOKUP(G799,WMS!$E$3:$Q$1741,13,FALSE))</f>
        <v>0.011</v>
      </c>
      <c r="K799" s="25" t="b">
        <f t="shared" si="143"/>
        <v>1</v>
      </c>
      <c r="L799" s="7">
        <v>5</v>
      </c>
      <c r="M799" s="26">
        <f>IF(G799="","",VLOOKUP(G799,WMS!$E$3:$U$1741,7,0)*L799)</f>
        <v>60</v>
      </c>
      <c r="N799" s="27" t="str">
        <f>IF(G799="","",VLOOKUP(G799,WMS!$E$3:$U$1741,17,0))</f>
        <v>A41-303</v>
      </c>
      <c r="O799" s="28">
        <f t="shared" si="137"/>
        <v>12.65</v>
      </c>
      <c r="P799" s="28">
        <f t="shared" si="138"/>
        <v>0.055</v>
      </c>
      <c r="Q799" s="25" t="str">
        <f>IF(G799="","",VLOOKUP(G799,WMS!$E$3:$G$1741,2,FALSE))</f>
        <v>KAS19050707</v>
      </c>
      <c r="R799" s="25" t="str">
        <f>IF(G799="","",VLOOKUP(G799,WMS!$E$3:$G$1741,3,FALSE))</f>
        <v>KAS1905070701</v>
      </c>
      <c r="S799" s="17" t="str">
        <f>IF(R799="","",VLOOKUP(R799,CUSTOMS!$E$3:$N$1811,2,FALSE))</f>
        <v>9105110000</v>
      </c>
      <c r="T799" s="17" t="str">
        <f>IF(R799="","",VLOOKUP(R799,CUSTOMS!$E$3:$N$1811,3,FALSE))</f>
        <v>电子闹钟</v>
      </c>
      <c r="U799" s="18">
        <f t="shared" si="139"/>
        <v>60</v>
      </c>
      <c r="V799" s="18" t="str">
        <f>IF(R799="","",VLOOKUP(R799,CUSTOMS!$E$3:$N$1811,5,FALSE))</f>
        <v>只</v>
      </c>
      <c r="W799" s="32">
        <f>IF(R799="","",VLOOKUP(R799,CUSTOMS!$E$3:$N$1811,6,FALSE))</f>
        <v>2.95</v>
      </c>
      <c r="X799" s="32">
        <f t="shared" si="140"/>
        <v>177</v>
      </c>
      <c r="Y799" s="18" t="str">
        <f>IF(R799="","",VLOOKUP(R799,CUSTOMS!$E$3:$N$1811,8,FALSE))</f>
        <v>美元</v>
      </c>
      <c r="Z799" s="18" t="str">
        <f>IF(R799="","",VLOOKUP(R799,CUSTOMS!$E$3:$N$1811,9,FALSE))</f>
        <v>中国</v>
      </c>
      <c r="AA799" s="18" t="str">
        <f>IF(R799="","",VLOOKUP(R799,CUSTOMS!$E$3:$N$1811,10,FALSE))</f>
        <v>美国</v>
      </c>
      <c r="AB799" s="32">
        <f>IF(R799="","",VLOOKUP(G799,WMS!$E$3:$T$1741,15,FALSE))</f>
        <v>0.191666666666667</v>
      </c>
      <c r="AC799" s="32">
        <f t="shared" si="141"/>
        <v>11.5</v>
      </c>
      <c r="AD799" s="32" t="str">
        <f>IF(S799="","",VLOOKUP(S799,海关监管条件!$A$1:$B$3000,2,FALSE))</f>
        <v>无 </v>
      </c>
    </row>
    <row r="800" spans="1:30">
      <c r="A800" s="2">
        <v>43750</v>
      </c>
      <c r="B800" s="2">
        <v>43756</v>
      </c>
      <c r="C800" s="2" t="s">
        <v>5144</v>
      </c>
      <c r="D800" s="19" t="s">
        <v>1455</v>
      </c>
      <c r="E800" s="19" t="s">
        <v>4078</v>
      </c>
      <c r="F800" s="19" t="s">
        <v>3591</v>
      </c>
      <c r="G800" s="17" t="str">
        <f t="shared" si="142"/>
        <v>KG-ARI-1904-00124-03506/42170440</v>
      </c>
      <c r="H800" s="18">
        <f>IF(G800="","",VLOOKUP(G800,WMS!$E$3:$Q$1741,7,FALSE))</f>
        <v>12</v>
      </c>
      <c r="I800" s="18">
        <f>IF(G800="","",VLOOKUP(G800,WMS!$E$3:$Q$1741,8,FALSE))</f>
        <v>4.6</v>
      </c>
      <c r="J800" s="18">
        <f>IF(G800="","",VLOOKUP(G800,WMS!$E$3:$Q$1741,13,FALSE))</f>
        <v>0.013</v>
      </c>
      <c r="K800" s="25" t="b">
        <f t="shared" si="143"/>
        <v>1</v>
      </c>
      <c r="L800" s="7">
        <v>14</v>
      </c>
      <c r="M800" s="26">
        <f>IF(G800="","",VLOOKUP(G800,WMS!$E$3:$U$1741,7,0)*L800)</f>
        <v>168</v>
      </c>
      <c r="N800" s="27" t="str">
        <f>IF(G800="","",VLOOKUP(G800,WMS!$E$3:$U$1741,17,0))</f>
        <v>A34-203</v>
      </c>
      <c r="O800" s="28">
        <f t="shared" si="137"/>
        <v>64.4</v>
      </c>
      <c r="P800" s="28">
        <f t="shared" si="138"/>
        <v>0.182</v>
      </c>
      <c r="Q800" s="25" t="str">
        <f>IF(G800="","",VLOOKUP(G800,WMS!$E$3:$G$1741,2,FALSE))</f>
        <v>KAS19081304</v>
      </c>
      <c r="R800" s="25" t="str">
        <f>IF(G800="","",VLOOKUP(G800,WMS!$E$3:$G$1741,3,FALSE))</f>
        <v>KAS1908130401</v>
      </c>
      <c r="S800" s="17" t="str">
        <f>IF(R800="","",VLOOKUP(R800,CUSTOMS!$E$3:$N$1811,2,FALSE))</f>
        <v>6911101900</v>
      </c>
      <c r="T800" s="17" t="str">
        <f>IF(R800="","",VLOOKUP(R800,CUSTOMS!$E$3:$N$1811,3,FALSE))</f>
        <v>盅/瓷餐具</v>
      </c>
      <c r="U800" s="18">
        <f t="shared" si="139"/>
        <v>168</v>
      </c>
      <c r="V800" s="18" t="str">
        <f>IF(R800="","",VLOOKUP(R800,CUSTOMS!$E$3:$N$1811,5,FALSE))</f>
        <v>套</v>
      </c>
      <c r="W800" s="32">
        <f>IF(R800="","",VLOOKUP(R800,CUSTOMS!$E$3:$N$1811,6,FALSE))</f>
        <v>1.14</v>
      </c>
      <c r="X800" s="32">
        <f t="shared" si="140"/>
        <v>191.52</v>
      </c>
      <c r="Y800" s="18" t="str">
        <f>IF(R800="","",VLOOKUP(R800,CUSTOMS!$E$3:$N$1811,8,FALSE))</f>
        <v>美元</v>
      </c>
      <c r="Z800" s="18" t="str">
        <f>IF(R800="","",VLOOKUP(R800,CUSTOMS!$E$3:$N$1811,9,FALSE))</f>
        <v>中国</v>
      </c>
      <c r="AA800" s="18" t="str">
        <f>IF(R800="","",VLOOKUP(R800,CUSTOMS!$E$3:$N$1811,10,FALSE))</f>
        <v>美国</v>
      </c>
      <c r="AB800" s="32">
        <f>IF(R800="","",VLOOKUP(G800,WMS!$E$3:$T$1741,15,FALSE))</f>
        <v>0.333333333333333</v>
      </c>
      <c r="AC800" s="32">
        <f t="shared" si="141"/>
        <v>55.9999999999999</v>
      </c>
      <c r="AD800" s="32" t="str">
        <f>IF(S800="","",VLOOKUP(S800,海关监管条件!$A$1:$B$3000,2,FALSE))</f>
        <v>A</v>
      </c>
    </row>
    <row r="801" spans="1:30">
      <c r="A801" s="2">
        <v>43750</v>
      </c>
      <c r="B801" s="2">
        <v>43756</v>
      </c>
      <c r="C801" s="2" t="s">
        <v>5144</v>
      </c>
      <c r="D801" s="19" t="s">
        <v>1455</v>
      </c>
      <c r="E801" s="19" t="s">
        <v>4078</v>
      </c>
      <c r="F801" s="19" t="s">
        <v>3595</v>
      </c>
      <c r="G801" s="17" t="str">
        <f t="shared" si="142"/>
        <v>KG-ARI-1904-00124-03506/42170464</v>
      </c>
      <c r="H801" s="18">
        <f>IF(G801="","",VLOOKUP(G801,WMS!$E$3:$Q$1741,7,FALSE))</f>
        <v>6</v>
      </c>
      <c r="I801" s="18">
        <f>IF(G801="","",VLOOKUP(G801,WMS!$E$3:$Q$1741,8,FALSE))</f>
        <v>6.4</v>
      </c>
      <c r="J801" s="18">
        <f>IF(G801="","",VLOOKUP(G801,WMS!$E$3:$Q$1741,13,FALSE))</f>
        <v>0.041</v>
      </c>
      <c r="K801" s="25" t="b">
        <f t="shared" si="143"/>
        <v>1</v>
      </c>
      <c r="L801" s="7">
        <v>5</v>
      </c>
      <c r="M801" s="26">
        <f>IF(G801="","",VLOOKUP(G801,WMS!$E$3:$U$1741,7,0)*L801)</f>
        <v>30</v>
      </c>
      <c r="N801" s="27" t="str">
        <f>IF(G801="","",VLOOKUP(G801,WMS!$E$3:$U$1741,17,0))</f>
        <v>A34-203</v>
      </c>
      <c r="O801" s="28">
        <f t="shared" si="137"/>
        <v>32</v>
      </c>
      <c r="P801" s="28">
        <f t="shared" si="138"/>
        <v>0.205</v>
      </c>
      <c r="Q801" s="25" t="str">
        <f>IF(G801="","",VLOOKUP(G801,WMS!$E$3:$G$1741,2,FALSE))</f>
        <v>KAS19081304</v>
      </c>
      <c r="R801" s="25" t="str">
        <f>IF(G801="","",VLOOKUP(G801,WMS!$E$3:$G$1741,3,FALSE))</f>
        <v>KAS1908130402</v>
      </c>
      <c r="S801" s="17" t="str">
        <f>IF(R801="","",VLOOKUP(R801,CUSTOMS!$E$3:$N$1811,2,FALSE))</f>
        <v>6911101900</v>
      </c>
      <c r="T801" s="17" t="str">
        <f>IF(R801="","",VLOOKUP(R801,CUSTOMS!$E$3:$N$1811,3,FALSE))</f>
        <v>盘/瓷餐具</v>
      </c>
      <c r="U801" s="18">
        <f t="shared" si="139"/>
        <v>30</v>
      </c>
      <c r="V801" s="18" t="str">
        <f>IF(R801="","",VLOOKUP(R801,CUSTOMS!$E$3:$N$1811,5,FALSE))</f>
        <v>只</v>
      </c>
      <c r="W801" s="32">
        <f>IF(R801="","",VLOOKUP(R801,CUSTOMS!$E$3:$N$1811,6,FALSE))</f>
        <v>2.53</v>
      </c>
      <c r="X801" s="32">
        <f t="shared" si="140"/>
        <v>75.9</v>
      </c>
      <c r="Y801" s="18" t="str">
        <f>IF(R801="","",VLOOKUP(R801,CUSTOMS!$E$3:$N$1811,8,FALSE))</f>
        <v>美元</v>
      </c>
      <c r="Z801" s="18" t="str">
        <f>IF(R801="","",VLOOKUP(R801,CUSTOMS!$E$3:$N$1811,9,FALSE))</f>
        <v>中国</v>
      </c>
      <c r="AA801" s="18" t="str">
        <f>IF(R801="","",VLOOKUP(R801,CUSTOMS!$E$3:$N$1811,10,FALSE))</f>
        <v>美国</v>
      </c>
      <c r="AB801" s="32">
        <f>IF(R801="","",VLOOKUP(G801,WMS!$E$3:$T$1741,15,FALSE))</f>
        <v>1</v>
      </c>
      <c r="AC801" s="32">
        <f t="shared" si="141"/>
        <v>30</v>
      </c>
      <c r="AD801" s="32" t="str">
        <f>IF(S801="","",VLOOKUP(S801,海关监管条件!$A$1:$B$3000,2,FALSE))</f>
        <v>A</v>
      </c>
    </row>
    <row r="802" spans="1:30">
      <c r="A802" s="2">
        <v>43750</v>
      </c>
      <c r="B802" s="2">
        <v>43756</v>
      </c>
      <c r="C802" s="2" t="s">
        <v>5144</v>
      </c>
      <c r="D802" s="3" t="s">
        <v>1418</v>
      </c>
      <c r="E802" s="3" t="s">
        <v>4059</v>
      </c>
      <c r="F802" s="3" t="s">
        <v>5149</v>
      </c>
      <c r="G802" s="17" t="str">
        <f t="shared" si="142"/>
        <v>KG-ARI-1906-00169-03648/42479222</v>
      </c>
      <c r="H802" s="18">
        <f>IF(G802="","",VLOOKUP(G802,WMS!$E$3:$Q$1741,7,FALSE))</f>
        <v>6</v>
      </c>
      <c r="I802" s="18">
        <f>IF(G802="","",VLOOKUP(G802,WMS!$E$3:$Q$1741,8,FALSE))</f>
        <v>3.15</v>
      </c>
      <c r="J802" s="18">
        <f>IF(G802="","",VLOOKUP(G802,WMS!$E$3:$Q$1741,13,FALSE))</f>
        <v>0.04</v>
      </c>
      <c r="K802" s="25" t="b">
        <f t="shared" si="143"/>
        <v>1</v>
      </c>
      <c r="L802" s="7">
        <v>4</v>
      </c>
      <c r="M802" s="26">
        <f>IF(G802="","",VLOOKUP(G802,WMS!$E$3:$U$1741,7,0)*L802)</f>
        <v>24</v>
      </c>
      <c r="N802" s="27" t="str">
        <f>IF(G802="","",VLOOKUP(G802,WMS!$E$3:$U$1741,17,0))</f>
        <v>A34-203</v>
      </c>
      <c r="O802" s="28">
        <f t="shared" si="137"/>
        <v>12.6</v>
      </c>
      <c r="P802" s="28">
        <f t="shared" si="138"/>
        <v>0.16</v>
      </c>
      <c r="Q802" s="25" t="str">
        <f>IF(G802="","",VLOOKUP(G802,WMS!$E$3:$G$1741,2,FALSE))</f>
        <v>KAS19073006</v>
      </c>
      <c r="R802" s="25" t="str">
        <f>IF(G802="","",VLOOKUP(G802,WMS!$E$3:$G$1741,3,FALSE))</f>
        <v>KAS1907300602</v>
      </c>
      <c r="S802" s="17" t="str">
        <f>IF(R802="","",VLOOKUP(R802,CUSTOMS!$E$3:$N$1811,2,FALSE))</f>
        <v>9503008900</v>
      </c>
      <c r="T802" s="17" t="str">
        <f>IF(R802="","",VLOOKUP(R802,CUSTOMS!$E$3:$N$1811,3,FALSE))</f>
        <v>塑胶玩具</v>
      </c>
      <c r="U802" s="18">
        <f t="shared" si="139"/>
        <v>24</v>
      </c>
      <c r="V802" s="18" t="str">
        <f>IF(R802="","",VLOOKUP(R802,CUSTOMS!$E$3:$N$1811,5,FALSE))</f>
        <v>个</v>
      </c>
      <c r="W802" s="32">
        <f>IF(R802="","",VLOOKUP(R802,CUSTOMS!$E$3:$N$1811,6,FALSE))</f>
        <v>27.8</v>
      </c>
      <c r="X802" s="32">
        <f t="shared" si="140"/>
        <v>667.2</v>
      </c>
      <c r="Y802" s="18" t="str">
        <f>IF(R802="","",VLOOKUP(R802,CUSTOMS!$E$3:$N$1811,8,FALSE))</f>
        <v>港币</v>
      </c>
      <c r="Z802" s="18" t="str">
        <f>IF(R802="","",VLOOKUP(R802,CUSTOMS!$E$3:$N$1811,9,FALSE))</f>
        <v>中国</v>
      </c>
      <c r="AA802" s="18" t="str">
        <f>IF(R802="","",VLOOKUP(R802,CUSTOMS!$E$3:$N$1811,10,FALSE))</f>
        <v>美国</v>
      </c>
      <c r="AB802" s="32">
        <f>IF(R802="","",VLOOKUP(G802,WMS!$E$3:$T$1741,15,FALSE))</f>
        <v>0.4375</v>
      </c>
      <c r="AC802" s="32">
        <f t="shared" si="141"/>
        <v>10.5</v>
      </c>
      <c r="AD802" s="32" t="str">
        <f>IF(S802="","",VLOOKUP(S802,海关监管条件!$A$1:$B$3000,2,FALSE))</f>
        <v>A </v>
      </c>
    </row>
    <row r="803" spans="1:30">
      <c r="A803" s="2">
        <v>43750</v>
      </c>
      <c r="B803" s="2">
        <v>43756</v>
      </c>
      <c r="C803" s="2" t="s">
        <v>5144</v>
      </c>
      <c r="D803" s="3" t="s">
        <v>1418</v>
      </c>
      <c r="E803" s="3" t="s">
        <v>4059</v>
      </c>
      <c r="F803" s="3" t="s">
        <v>5150</v>
      </c>
      <c r="G803" s="17" t="str">
        <f t="shared" si="142"/>
        <v>KG-ARI-1906-00169-03648/42702238</v>
      </c>
      <c r="H803" s="18">
        <f>IF(G803="","",VLOOKUP(G803,WMS!$E$3:$Q$1741,7,FALSE))</f>
        <v>4</v>
      </c>
      <c r="I803" s="18">
        <f>IF(G803="","",VLOOKUP(G803,WMS!$E$3:$Q$1741,8,FALSE))</f>
        <v>3.47</v>
      </c>
      <c r="J803" s="18">
        <f>IF(G803="","",VLOOKUP(G803,WMS!$E$3:$Q$1741,13,FALSE))</f>
        <v>0.05</v>
      </c>
      <c r="K803" s="25" t="b">
        <f t="shared" si="143"/>
        <v>1</v>
      </c>
      <c r="L803" s="7">
        <v>6</v>
      </c>
      <c r="M803" s="26">
        <f>IF(G803="","",VLOOKUP(G803,WMS!$E$3:$U$1741,7,0)*L803)</f>
        <v>24</v>
      </c>
      <c r="N803" s="27" t="str">
        <f>IF(G803="","",VLOOKUP(G803,WMS!$E$3:$U$1741,17,0))</f>
        <v>A33-303</v>
      </c>
      <c r="O803" s="28">
        <f t="shared" si="137"/>
        <v>20.82</v>
      </c>
      <c r="P803" s="28">
        <f t="shared" si="138"/>
        <v>0.3</v>
      </c>
      <c r="Q803" s="25" t="str">
        <f>IF(G803="","",VLOOKUP(G803,WMS!$E$3:$G$1741,2,FALSE))</f>
        <v>KAS19073006</v>
      </c>
      <c r="R803" s="25" t="str">
        <f>IF(G803="","",VLOOKUP(G803,WMS!$E$3:$G$1741,3,FALSE))</f>
        <v>KAS1907300604</v>
      </c>
      <c r="S803" s="17" t="str">
        <f>IF(R803="","",VLOOKUP(R803,CUSTOMS!$E$3:$N$1811,2,FALSE))</f>
        <v>9503008900</v>
      </c>
      <c r="T803" s="17" t="str">
        <f>IF(R803="","",VLOOKUP(R803,CUSTOMS!$E$3:$N$1811,3,FALSE))</f>
        <v>塑胶玩具</v>
      </c>
      <c r="U803" s="18">
        <f t="shared" si="139"/>
        <v>24</v>
      </c>
      <c r="V803" s="18" t="str">
        <f>IF(R803="","",VLOOKUP(R803,CUSTOMS!$E$3:$N$1811,5,FALSE))</f>
        <v>个</v>
      </c>
      <c r="W803" s="32">
        <f>IF(R803="","",VLOOKUP(R803,CUSTOMS!$E$3:$N$1811,6,FALSE))</f>
        <v>31.2</v>
      </c>
      <c r="X803" s="32">
        <f t="shared" si="140"/>
        <v>748.8</v>
      </c>
      <c r="Y803" s="18" t="str">
        <f>IF(R803="","",VLOOKUP(R803,CUSTOMS!$E$3:$N$1811,8,FALSE))</f>
        <v>港币</v>
      </c>
      <c r="Z803" s="18" t="str">
        <f>IF(R803="","",VLOOKUP(R803,CUSTOMS!$E$3:$N$1811,9,FALSE))</f>
        <v>中国</v>
      </c>
      <c r="AA803" s="18" t="str">
        <f>IF(R803="","",VLOOKUP(R803,CUSTOMS!$E$3:$N$1811,10,FALSE))</f>
        <v>美国</v>
      </c>
      <c r="AB803" s="32">
        <f>IF(R803="","",VLOOKUP(G803,WMS!$E$3:$T$1741,15,FALSE))</f>
        <v>0.708333333333333</v>
      </c>
      <c r="AC803" s="32">
        <f t="shared" si="141"/>
        <v>17</v>
      </c>
      <c r="AD803" s="32" t="str">
        <f>IF(S803="","",VLOOKUP(S803,海关监管条件!$A$1:$B$3000,2,FALSE))</f>
        <v>A </v>
      </c>
    </row>
    <row r="804" spans="1:30">
      <c r="A804" s="2">
        <v>43750</v>
      </c>
      <c r="B804" s="2">
        <v>43756</v>
      </c>
      <c r="C804" s="2" t="s">
        <v>5144</v>
      </c>
      <c r="D804" s="3" t="s">
        <v>1418</v>
      </c>
      <c r="E804" s="3" t="s">
        <v>4059</v>
      </c>
      <c r="F804" s="3" t="s">
        <v>5151</v>
      </c>
      <c r="G804" s="17" t="str">
        <f t="shared" si="142"/>
        <v>KG-ARI-1906-00169-03648/42753025</v>
      </c>
      <c r="H804" s="18">
        <f>IF(G804="","",VLOOKUP(G804,WMS!$E$3:$Q$1741,7,FALSE))</f>
        <v>6</v>
      </c>
      <c r="I804" s="18">
        <f>IF(G804="","",VLOOKUP(G804,WMS!$E$3:$Q$1741,8,FALSE))</f>
        <v>2.03</v>
      </c>
      <c r="J804" s="18">
        <f>IF(G804="","",VLOOKUP(G804,WMS!$E$3:$Q$1741,13,FALSE))</f>
        <v>0.022</v>
      </c>
      <c r="K804" s="25" t="b">
        <f t="shared" si="143"/>
        <v>1</v>
      </c>
      <c r="L804" s="7">
        <v>4</v>
      </c>
      <c r="M804" s="26">
        <f>IF(G804="","",VLOOKUP(G804,WMS!$E$3:$U$1741,7,0)*L804)</f>
        <v>24</v>
      </c>
      <c r="N804" s="27" t="str">
        <f>IF(G804="","",VLOOKUP(G804,WMS!$E$3:$U$1741,17,0))</f>
        <v>A34-203</v>
      </c>
      <c r="O804" s="28">
        <f t="shared" si="137"/>
        <v>8.12</v>
      </c>
      <c r="P804" s="28">
        <f t="shared" si="138"/>
        <v>0.088</v>
      </c>
      <c r="Q804" s="25" t="str">
        <f>IF(G804="","",VLOOKUP(G804,WMS!$E$3:$G$1741,2,FALSE))</f>
        <v>KAS19073006</v>
      </c>
      <c r="R804" s="25" t="str">
        <f>IF(G804="","",VLOOKUP(G804,WMS!$E$3:$G$1741,3,FALSE))</f>
        <v>KAS1907300603</v>
      </c>
      <c r="S804" s="17" t="str">
        <f>IF(R804="","",VLOOKUP(R804,CUSTOMS!$E$3:$N$1811,2,FALSE))</f>
        <v>9503008900</v>
      </c>
      <c r="T804" s="17" t="str">
        <f>IF(R804="","",VLOOKUP(R804,CUSTOMS!$E$3:$N$1811,3,FALSE))</f>
        <v>塑胶玩具</v>
      </c>
      <c r="U804" s="18">
        <f t="shared" si="139"/>
        <v>24</v>
      </c>
      <c r="V804" s="18" t="str">
        <f>IF(R804="","",VLOOKUP(R804,CUSTOMS!$E$3:$N$1811,5,FALSE))</f>
        <v>个</v>
      </c>
      <c r="W804" s="32">
        <f>IF(R804="","",VLOOKUP(R804,CUSTOMS!$E$3:$N$1811,6,FALSE))</f>
        <v>20.45</v>
      </c>
      <c r="X804" s="32">
        <f t="shared" si="140"/>
        <v>490.8</v>
      </c>
      <c r="Y804" s="18" t="str">
        <f>IF(R804="","",VLOOKUP(R804,CUSTOMS!$E$3:$N$1811,8,FALSE))</f>
        <v>港币</v>
      </c>
      <c r="Z804" s="18" t="str">
        <f>IF(R804="","",VLOOKUP(R804,CUSTOMS!$E$3:$N$1811,9,FALSE))</f>
        <v>中国</v>
      </c>
      <c r="AA804" s="18" t="str">
        <f>IF(R804="","",VLOOKUP(R804,CUSTOMS!$E$3:$N$1811,10,FALSE))</f>
        <v>美国</v>
      </c>
      <c r="AB804" s="32">
        <f>IF(R804="","",VLOOKUP(G804,WMS!$E$3:$T$1741,15,FALSE))</f>
        <v>0.270833333333333</v>
      </c>
      <c r="AC804" s="32">
        <f t="shared" si="141"/>
        <v>6.49999999999999</v>
      </c>
      <c r="AD804" s="32" t="str">
        <f>IF(S804="","",VLOOKUP(S804,海关监管条件!$A$1:$B$3000,2,FALSE))</f>
        <v>A </v>
      </c>
    </row>
    <row r="805" spans="1:30">
      <c r="A805" s="2">
        <v>43750</v>
      </c>
      <c r="B805" s="2">
        <v>43756</v>
      </c>
      <c r="C805" s="2" t="s">
        <v>5144</v>
      </c>
      <c r="D805" s="3" t="s">
        <v>1392</v>
      </c>
      <c r="E805" s="3" t="s">
        <v>4054</v>
      </c>
      <c r="F805" s="3" t="s">
        <v>4746</v>
      </c>
      <c r="G805" s="17" t="str">
        <f t="shared" si="142"/>
        <v>KG-ARI-1906-00169-03810/42741572</v>
      </c>
      <c r="H805" s="18">
        <f>IF(G805="","",VLOOKUP(G805,WMS!$E$3:$Q$1741,7,FALSE))</f>
        <v>6</v>
      </c>
      <c r="I805" s="18">
        <f>IF(G805="","",VLOOKUP(G805,WMS!$E$3:$Q$1741,8,FALSE))</f>
        <v>4.27</v>
      </c>
      <c r="J805" s="18">
        <f>IF(G805="","",VLOOKUP(G805,WMS!$E$3:$Q$1741,13,FALSE))</f>
        <v>0.037</v>
      </c>
      <c r="K805" s="25" t="b">
        <f t="shared" si="143"/>
        <v>1</v>
      </c>
      <c r="L805" s="7">
        <v>5</v>
      </c>
      <c r="M805" s="26">
        <f>IF(G805="","",VLOOKUP(G805,WMS!$E$3:$U$1741,7,0)*L805)</f>
        <v>30</v>
      </c>
      <c r="N805" s="27" t="str">
        <f>IF(G805="","",VLOOKUP(G805,WMS!$E$3:$U$1741,17,0))</f>
        <v>A35-303</v>
      </c>
      <c r="O805" s="28">
        <f t="shared" si="137"/>
        <v>21.35</v>
      </c>
      <c r="P805" s="28">
        <f t="shared" si="138"/>
        <v>0.185</v>
      </c>
      <c r="Q805" s="25" t="str">
        <f>IF(G805="","",VLOOKUP(G805,WMS!$E$3:$G$1741,2,FALSE))</f>
        <v>KAS19073005</v>
      </c>
      <c r="R805" s="25" t="str">
        <f>IF(G805="","",VLOOKUP(G805,WMS!$E$3:$G$1741,3,FALSE))</f>
        <v>KAS1907300508</v>
      </c>
      <c r="S805" s="17" t="str">
        <f>IF(R805="","",VLOOKUP(R805,CUSTOMS!$E$3:$N$1811,2,FALSE))</f>
        <v>9503008900</v>
      </c>
      <c r="T805" s="17" t="str">
        <f>IF(R805="","",VLOOKUP(R805,CUSTOMS!$E$3:$N$1811,3,FALSE))</f>
        <v>儿童玩具：动物套装</v>
      </c>
      <c r="U805" s="18">
        <f t="shared" si="139"/>
        <v>30</v>
      </c>
      <c r="V805" s="18" t="str">
        <f>IF(R805="","",VLOOKUP(R805,CUSTOMS!$E$3:$N$1811,5,FALSE))</f>
        <v>个</v>
      </c>
      <c r="W805" s="32">
        <f>IF(R805="","",VLOOKUP(R805,CUSTOMS!$E$3:$N$1811,6,FALSE))</f>
        <v>0.7</v>
      </c>
      <c r="X805" s="32">
        <f t="shared" si="140"/>
        <v>21</v>
      </c>
      <c r="Y805" s="18" t="str">
        <f>IF(R805="","",VLOOKUP(R805,CUSTOMS!$E$3:$N$1811,8,FALSE))</f>
        <v>美元</v>
      </c>
      <c r="Z805" s="18" t="str">
        <f>IF(R805="","",VLOOKUP(R805,CUSTOMS!$E$3:$N$1811,9,FALSE))</f>
        <v>中国</v>
      </c>
      <c r="AA805" s="18" t="str">
        <f>IF(R805="","",VLOOKUP(R805,CUSTOMS!$E$3:$N$1811,10,FALSE))</f>
        <v>美国</v>
      </c>
      <c r="AB805" s="32">
        <f>IF(R805="","",VLOOKUP(G805,WMS!$E$3:$T$1741,15,FALSE))</f>
        <v>0.633333333333333</v>
      </c>
      <c r="AC805" s="32">
        <f t="shared" si="141"/>
        <v>19</v>
      </c>
      <c r="AD805" s="32" t="str">
        <f>IF(S805="","",VLOOKUP(S805,海关监管条件!$A$1:$B$3000,2,FALSE))</f>
        <v>A </v>
      </c>
    </row>
    <row r="806" spans="1:30">
      <c r="A806" s="2">
        <v>43750</v>
      </c>
      <c r="B806" s="2">
        <v>43756</v>
      </c>
      <c r="C806" s="2" t="s">
        <v>5144</v>
      </c>
      <c r="D806" s="3" t="s">
        <v>1466</v>
      </c>
      <c r="E806" s="3" t="s">
        <v>4082</v>
      </c>
      <c r="F806" s="3" t="s">
        <v>5152</v>
      </c>
      <c r="G806" s="17" t="str">
        <f t="shared" si="142"/>
        <v>KG-ARI-1906-00169-03988/42744924</v>
      </c>
      <c r="H806" s="18">
        <f>IF(G806="","",VLOOKUP(G806,WMS!$E$3:$Q$1741,7,FALSE))</f>
        <v>4</v>
      </c>
      <c r="I806" s="18">
        <f>IF(G806="","",VLOOKUP(G806,WMS!$E$3:$Q$1741,8,FALSE))</f>
        <v>2.25</v>
      </c>
      <c r="J806" s="18">
        <f>IF(G806="","",VLOOKUP(G806,WMS!$E$3:$Q$1741,13,FALSE))</f>
        <v>0.021</v>
      </c>
      <c r="K806" s="25" t="b">
        <f t="shared" si="143"/>
        <v>1</v>
      </c>
      <c r="L806" s="7">
        <v>5</v>
      </c>
      <c r="M806" s="26">
        <f>IF(G806="","",VLOOKUP(G806,WMS!$E$3:$U$1741,7,0)*L806)</f>
        <v>20</v>
      </c>
      <c r="N806" s="27" t="str">
        <f>IF(G806="","",VLOOKUP(G806,WMS!$E$3:$U$1741,17,0))</f>
        <v>A12-103</v>
      </c>
      <c r="O806" s="28">
        <f t="shared" si="137"/>
        <v>11.25</v>
      </c>
      <c r="P806" s="28">
        <f t="shared" si="138"/>
        <v>0.105</v>
      </c>
      <c r="Q806" s="25" t="str">
        <f>IF(G806="","",VLOOKUP(G806,WMS!$E$3:$G$1741,2,FALSE))</f>
        <v>KAS19082002</v>
      </c>
      <c r="R806" s="25" t="str">
        <f>IF(G806="","",VLOOKUP(G806,WMS!$E$3:$G$1741,3,FALSE))</f>
        <v>KAS1908200210</v>
      </c>
      <c r="S806" s="17" t="str">
        <f>IF(R806="","",VLOOKUP(R806,CUSTOMS!$E$3:$N$1811,2,FALSE))</f>
        <v>9503008900</v>
      </c>
      <c r="T806" s="17" t="str">
        <f>IF(R806="","",VLOOKUP(R806,CUSTOMS!$E$3:$N$1811,3,FALSE))</f>
        <v>儿童玩具:玩具锯</v>
      </c>
      <c r="U806" s="18">
        <f t="shared" si="139"/>
        <v>20</v>
      </c>
      <c r="V806" s="18" t="str">
        <f>IF(R806="","",VLOOKUP(R806,CUSTOMS!$E$3:$N$1811,5,FALSE))</f>
        <v>个</v>
      </c>
      <c r="W806" s="32">
        <f>IF(R806="","",VLOOKUP(R806,CUSTOMS!$E$3:$N$1811,6,FALSE))</f>
        <v>0.6</v>
      </c>
      <c r="X806" s="32">
        <f t="shared" si="140"/>
        <v>12</v>
      </c>
      <c r="Y806" s="18" t="str">
        <f>IF(R806="","",VLOOKUP(R806,CUSTOMS!$E$3:$N$1811,8,FALSE))</f>
        <v>美元</v>
      </c>
      <c r="Z806" s="18" t="str">
        <f>IF(R806="","",VLOOKUP(R806,CUSTOMS!$E$3:$N$1811,9,FALSE))</f>
        <v>中国</v>
      </c>
      <c r="AA806" s="18" t="str">
        <f>IF(R806="","",VLOOKUP(R806,CUSTOMS!$E$3:$N$1811,10,FALSE))</f>
        <v>美国</v>
      </c>
      <c r="AB806" s="32">
        <f>IF(R806="","",VLOOKUP(G806,WMS!$E$3:$T$1741,15,FALSE))</f>
        <v>0.3</v>
      </c>
      <c r="AC806" s="32">
        <f t="shared" si="141"/>
        <v>6</v>
      </c>
      <c r="AD806" s="32" t="str">
        <f>IF(S806="","",VLOOKUP(S806,海关监管条件!$A$1:$B$3000,2,FALSE))</f>
        <v>A </v>
      </c>
    </row>
    <row r="807" spans="1:30">
      <c r="A807" s="2">
        <v>43750</v>
      </c>
      <c r="B807" s="2">
        <v>43756</v>
      </c>
      <c r="C807" s="2" t="s">
        <v>5144</v>
      </c>
      <c r="D807" s="3" t="s">
        <v>1594</v>
      </c>
      <c r="E807" s="3" t="s">
        <v>4138</v>
      </c>
      <c r="F807" s="3" t="s">
        <v>4139</v>
      </c>
      <c r="G807" s="17" t="str">
        <f t="shared" si="142"/>
        <v>KG-ARI-1906-00169-04081/42606000</v>
      </c>
      <c r="H807" s="18">
        <f>IF(G807="","",VLOOKUP(G807,WMS!$E$3:$Q$1741,7,FALSE))</f>
        <v>6</v>
      </c>
      <c r="I807" s="18">
        <f>IF(G807="","",VLOOKUP(G807,WMS!$E$3:$Q$1741,8,FALSE))</f>
        <v>3</v>
      </c>
      <c r="J807" s="18">
        <f>IF(G807="","",VLOOKUP(G807,WMS!$E$3:$Q$1741,13,FALSE))</f>
        <v>0.018</v>
      </c>
      <c r="K807" s="25" t="b">
        <f t="shared" si="143"/>
        <v>1</v>
      </c>
      <c r="L807" s="7">
        <v>2</v>
      </c>
      <c r="M807" s="26">
        <f>IF(G807="","",VLOOKUP(G807,WMS!$E$3:$U$1741,7,0)*L807)</f>
        <v>12</v>
      </c>
      <c r="N807" s="27" t="str">
        <f>IF(G807="","",VLOOKUP(G807,WMS!$E$3:$U$1741,17,0))</f>
        <v>A27-203</v>
      </c>
      <c r="O807" s="28">
        <f t="shared" si="137"/>
        <v>6</v>
      </c>
      <c r="P807" s="28">
        <f t="shared" si="138"/>
        <v>0.036</v>
      </c>
      <c r="Q807" s="25" t="str">
        <f>IF(G807="","",VLOOKUP(G807,WMS!$E$3:$G$1741,2,FALSE))</f>
        <v>KAS19091006</v>
      </c>
      <c r="R807" s="25" t="str">
        <f>IF(G807="","",VLOOKUP(G807,WMS!$E$3:$G$1741,3,FALSE))</f>
        <v>KAS1909100601</v>
      </c>
      <c r="S807" s="17" t="str">
        <f>IF(R807="","",VLOOKUP(R807,CUSTOMS!$E$3:$N$1811,2,FALSE))</f>
        <v>9503008900</v>
      </c>
      <c r="T807" s="17" t="str">
        <f>IF(R807="","",VLOOKUP(R807,CUSTOMS!$E$3:$N$1811,3,FALSE))</f>
        <v>鋅合金玩具車模</v>
      </c>
      <c r="U807" s="18">
        <f t="shared" si="139"/>
        <v>3.6</v>
      </c>
      <c r="V807" s="18" t="str">
        <f>IF(R807="","",VLOOKUP(R807,CUSTOMS!$E$3:$N$1811,5,FALSE))</f>
        <v>千克</v>
      </c>
      <c r="W807" s="32">
        <f>IF(R807="","",VLOOKUP(R807,CUSTOMS!$E$3:$N$1811,6,FALSE))</f>
        <v>5.5</v>
      </c>
      <c r="X807" s="32">
        <f t="shared" si="140"/>
        <v>19.8</v>
      </c>
      <c r="Y807" s="18" t="str">
        <f>IF(R807="","",VLOOKUP(R807,CUSTOMS!$E$3:$N$1811,8,FALSE))</f>
        <v>美元</v>
      </c>
      <c r="Z807" s="18" t="str">
        <f>IF(R807="","",VLOOKUP(R807,CUSTOMS!$E$3:$N$1811,9,FALSE))</f>
        <v>中国</v>
      </c>
      <c r="AA807" s="18" t="str">
        <f>IF(R807="","",VLOOKUP(R807,CUSTOMS!$E$3:$N$1811,10,FALSE))</f>
        <v>美国</v>
      </c>
      <c r="AB807" s="32">
        <f>IF(R807="","",VLOOKUP(G807,WMS!$E$3:$T$1741,15,FALSE))</f>
        <v>0.3</v>
      </c>
      <c r="AC807" s="32">
        <f t="shared" si="141"/>
        <v>3.6</v>
      </c>
      <c r="AD807" s="32" t="str">
        <f>IF(S807="","",VLOOKUP(S807,海关监管条件!$A$1:$B$3000,2,FALSE))</f>
        <v>A </v>
      </c>
    </row>
    <row r="808" spans="1:30">
      <c r="A808" s="2">
        <v>43750</v>
      </c>
      <c r="B808" s="2">
        <v>43756</v>
      </c>
      <c r="C808" s="2" t="s">
        <v>5144</v>
      </c>
      <c r="D808" s="3" t="s">
        <v>1478</v>
      </c>
      <c r="E808" s="3" t="s">
        <v>4085</v>
      </c>
      <c r="F808" s="3" t="s">
        <v>4086</v>
      </c>
      <c r="G808" s="17" t="str">
        <f t="shared" si="142"/>
        <v>KG-ARI-1909-00186-04120/42675853</v>
      </c>
      <c r="H808" s="18">
        <f>IF(G808="","",VLOOKUP(G808,WMS!$E$3:$Q$1741,7,FALSE))</f>
        <v>6</v>
      </c>
      <c r="I808" s="18">
        <f>IF(G808="","",VLOOKUP(G808,WMS!$E$3:$Q$1741,8,FALSE))</f>
        <v>7.5</v>
      </c>
      <c r="J808" s="18">
        <f>IF(G808="","",VLOOKUP(G808,WMS!$E$3:$Q$1741,13,FALSE))</f>
        <v>0.1</v>
      </c>
      <c r="K808" s="25" t="b">
        <f t="shared" si="143"/>
        <v>1</v>
      </c>
      <c r="L808" s="7">
        <v>11</v>
      </c>
      <c r="M808" s="26">
        <f>IF(G808="","",VLOOKUP(G808,WMS!$E$3:$U$1741,7,0)*L808)</f>
        <v>66</v>
      </c>
      <c r="N808" s="27" t="str">
        <f>IF(G808="","",VLOOKUP(G808,WMS!$E$3:$U$1741,17,0))</f>
        <v>A35-303</v>
      </c>
      <c r="O808" s="28">
        <f t="shared" si="137"/>
        <v>82.5</v>
      </c>
      <c r="P808" s="28">
        <f t="shared" si="138"/>
        <v>1.1</v>
      </c>
      <c r="Q808" s="25" t="str">
        <f>IF(G808="","",VLOOKUP(G808,WMS!$E$3:$G$1741,2,FALSE))</f>
        <v>KAS19082801</v>
      </c>
      <c r="R808" s="25" t="str">
        <f>IF(G808="","",VLOOKUP(G808,WMS!$E$3:$G$1741,3,FALSE))</f>
        <v>KAS1908280101</v>
      </c>
      <c r="S808" s="17" t="str">
        <f>IF(R808="","",VLOOKUP(R808,CUSTOMS!$E$3:$N$1811,2,FALSE))</f>
        <v>9503008900</v>
      </c>
      <c r="T808" s="17" t="str">
        <f>IF(R808="","",VLOOKUP(R808,CUSTOMS!$E$3:$N$1811,3,FALSE))</f>
        <v>按制发音玩具P</v>
      </c>
      <c r="U808" s="18">
        <f t="shared" si="139"/>
        <v>55.9166666666667</v>
      </c>
      <c r="V808" s="18" t="str">
        <f>IF(R808="","",VLOOKUP(R808,CUSTOMS!$E$3:$N$1811,5,FALSE))</f>
        <v>千克</v>
      </c>
      <c r="W808" s="32">
        <f>IF(R808="","",VLOOKUP(R808,CUSTOMS!$E$3:$N$1811,6,FALSE))</f>
        <v>5.3</v>
      </c>
      <c r="X808" s="32">
        <f t="shared" si="140"/>
        <v>296.358333333333</v>
      </c>
      <c r="Y808" s="18" t="str">
        <f>IF(R808="","",VLOOKUP(R808,CUSTOMS!$E$3:$N$1811,8,FALSE))</f>
        <v>美元</v>
      </c>
      <c r="Z808" s="18" t="str">
        <f>IF(R808="","",VLOOKUP(R808,CUSTOMS!$E$3:$N$1811,9,FALSE))</f>
        <v>中国</v>
      </c>
      <c r="AA808" s="18" t="str">
        <f>IF(R808="","",VLOOKUP(R808,CUSTOMS!$E$3:$N$1811,10,FALSE))</f>
        <v>美国</v>
      </c>
      <c r="AB808" s="32">
        <f>IF(R808="","",VLOOKUP(G808,WMS!$E$3:$T$1741,15,FALSE))</f>
        <v>0.847222222222222</v>
      </c>
      <c r="AC808" s="32">
        <f t="shared" si="141"/>
        <v>55.9166666666667</v>
      </c>
      <c r="AD808" s="32" t="str">
        <f>IF(S808="","",VLOOKUP(S808,海关监管条件!$A$1:$B$3000,2,FALSE))</f>
        <v>A </v>
      </c>
    </row>
    <row r="809" spans="1:30">
      <c r="A809" s="2">
        <v>43750</v>
      </c>
      <c r="B809" s="2">
        <v>43756</v>
      </c>
      <c r="C809" s="2" t="s">
        <v>5144</v>
      </c>
      <c r="D809" s="3" t="s">
        <v>1633</v>
      </c>
      <c r="E809" s="3" t="s">
        <v>4147</v>
      </c>
      <c r="F809" s="3" t="s">
        <v>4148</v>
      </c>
      <c r="G809" s="17" t="str">
        <f t="shared" si="142"/>
        <v>KG-ARI-1909-00203-04319/41903216</v>
      </c>
      <c r="H809" s="18">
        <f>IF(G809="","",VLOOKUP(G809,WMS!$E$3:$Q$1741,7,FALSE))</f>
        <v>6</v>
      </c>
      <c r="I809" s="18">
        <f>IF(G809="","",VLOOKUP(G809,WMS!$E$3:$Q$1741,8,FALSE))</f>
        <v>4.1</v>
      </c>
      <c r="J809" s="18">
        <f>IF(G809="","",VLOOKUP(G809,WMS!$E$3:$Q$1741,13,FALSE))</f>
        <v>0.019</v>
      </c>
      <c r="K809" s="25" t="b">
        <f t="shared" si="143"/>
        <v>1</v>
      </c>
      <c r="L809" s="7">
        <v>2</v>
      </c>
      <c r="M809" s="26">
        <f>IF(G809="","",VLOOKUP(G809,WMS!$E$3:$U$1741,7,0)*L809)</f>
        <v>12</v>
      </c>
      <c r="N809" s="27" t="str">
        <f>IF(G809="","",VLOOKUP(G809,WMS!$E$3:$U$1741,17,0))</f>
        <v>A27-103</v>
      </c>
      <c r="O809" s="28">
        <f t="shared" si="137"/>
        <v>8.2</v>
      </c>
      <c r="P809" s="28">
        <f t="shared" si="138"/>
        <v>0.038</v>
      </c>
      <c r="Q809" s="25" t="str">
        <f>IF(G809="","",VLOOKUP(G809,WMS!$E$3:$G$1741,2,FALSE))</f>
        <v>KAS19091008</v>
      </c>
      <c r="R809" s="25" t="str">
        <f>IF(G809="","",VLOOKUP(G809,WMS!$E$3:$G$1741,3,FALSE))</f>
        <v>KAS1909100802</v>
      </c>
      <c r="S809" s="17" t="str">
        <f>IF(R809="","",VLOOKUP(R809,CUSTOMS!$E$3:$N$1811,2,FALSE))</f>
        <v>8423100000</v>
      </c>
      <c r="T809" s="17" t="str">
        <f>IF(R809="","",VLOOKUP(R809,CUSTOMS!$E$3:$N$1811,3,FALSE))</f>
        <v>厨房秤</v>
      </c>
      <c r="U809" s="18">
        <f t="shared" si="139"/>
        <v>12</v>
      </c>
      <c r="V809" s="18" t="str">
        <f>IF(R809="","",VLOOKUP(R809,CUSTOMS!$E$3:$N$1811,5,FALSE))</f>
        <v>台</v>
      </c>
      <c r="W809" s="32">
        <f>IF(R809="","",VLOOKUP(R809,CUSTOMS!$E$3:$N$1811,6,FALSE))</f>
        <v>4.21</v>
      </c>
      <c r="X809" s="32">
        <f t="shared" si="140"/>
        <v>50.52</v>
      </c>
      <c r="Y809" s="18" t="str">
        <f>IF(R809="","",VLOOKUP(R809,CUSTOMS!$E$3:$N$1811,8,FALSE))</f>
        <v>美元</v>
      </c>
      <c r="Z809" s="18" t="str">
        <f>IF(R809="","",VLOOKUP(R809,CUSTOMS!$E$3:$N$1811,9,FALSE))</f>
        <v>中国</v>
      </c>
      <c r="AA809" s="18" t="str">
        <f>IF(R809="","",VLOOKUP(R809,CUSTOMS!$E$3:$N$1811,10,FALSE))</f>
        <v>美国</v>
      </c>
      <c r="AB809" s="32">
        <f>IF(R809="","",VLOOKUP(G809,WMS!$E$3:$T$1741,15,FALSE))</f>
        <v>0.533333333333333</v>
      </c>
      <c r="AC809" s="32">
        <f t="shared" si="141"/>
        <v>6.4</v>
      </c>
      <c r="AD809" s="32" t="str">
        <f>IF(S809="","",VLOOKUP(S809,海关监管条件!$A$1:$B$3000,2,FALSE))</f>
        <v>无 </v>
      </c>
    </row>
    <row r="810" spans="1:30">
      <c r="A810" s="2">
        <v>43750</v>
      </c>
      <c r="B810" s="2">
        <v>43756</v>
      </c>
      <c r="C810" s="2" t="s">
        <v>5144</v>
      </c>
      <c r="D810" s="3" t="s">
        <v>2363</v>
      </c>
      <c r="E810" s="3" t="s">
        <v>4564</v>
      </c>
      <c r="F810" s="3" t="s">
        <v>4580</v>
      </c>
      <c r="G810" s="17" t="str">
        <f t="shared" si="142"/>
        <v>KG-ARI-1909-00203-04321/42692706</v>
      </c>
      <c r="H810" s="18">
        <f>IF(G810="","",VLOOKUP(G810,WMS!$E$3:$Q$1741,7,FALSE))</f>
        <v>6</v>
      </c>
      <c r="I810" s="18">
        <f>IF(G810="","",VLOOKUP(G810,WMS!$E$3:$Q$1741,8,FALSE))</f>
        <v>5.5</v>
      </c>
      <c r="J810" s="18">
        <f>IF(G810="","",VLOOKUP(G810,WMS!$E$3:$Q$1741,13,FALSE))</f>
        <v>0.024</v>
      </c>
      <c r="K810" s="25" t="b">
        <f t="shared" si="143"/>
        <v>1</v>
      </c>
      <c r="L810" s="7">
        <v>3</v>
      </c>
      <c r="M810" s="26">
        <f>IF(G810="","",VLOOKUP(G810,WMS!$E$3:$U$1741,7,0)*L810)</f>
        <v>18</v>
      </c>
      <c r="N810" s="27" t="str">
        <f>IF(G810="","",VLOOKUP(G810,WMS!$E$3:$U$1741,17,0))</f>
        <v>A21-102</v>
      </c>
      <c r="O810" s="28">
        <f t="shared" si="137"/>
        <v>16.5</v>
      </c>
      <c r="P810" s="28">
        <f t="shared" si="138"/>
        <v>0.072</v>
      </c>
      <c r="Q810" s="25" t="str">
        <f>IF(G810="","",VLOOKUP(G810,WMS!$E$3:$G$1741,2,FALSE))</f>
        <v>KAS19092903</v>
      </c>
      <c r="R810" s="25" t="str">
        <f>IF(G810="","",VLOOKUP(G810,WMS!$E$3:$G$1741,3,FALSE))</f>
        <v>KAS1909290305</v>
      </c>
      <c r="S810" s="17" t="str">
        <f>IF(R810="","",VLOOKUP(R810,CUSTOMS!$E$3:$N$1811,2,FALSE))</f>
        <v>6911101900</v>
      </c>
      <c r="T810" s="17" t="str">
        <f>IF(R810="","",VLOOKUP(R810,CUSTOMS!$E$3:$N$1811,3,FALSE))</f>
        <v>壶/瓷餐具</v>
      </c>
      <c r="U810" s="18">
        <f t="shared" si="139"/>
        <v>18</v>
      </c>
      <c r="V810" s="18" t="str">
        <f>IF(R810="","",VLOOKUP(R810,CUSTOMS!$E$3:$N$1811,5,FALSE))</f>
        <v>只</v>
      </c>
      <c r="W810" s="32">
        <f>IF(R810="","",VLOOKUP(R810,CUSTOMS!$E$3:$N$1811,6,FALSE))</f>
        <v>2.26290322580645</v>
      </c>
      <c r="X810" s="32">
        <f t="shared" si="140"/>
        <v>40.7322580645161</v>
      </c>
      <c r="Y810" s="18" t="str">
        <f>IF(R810="","",VLOOKUP(R810,CUSTOMS!$E$3:$N$1811,8,FALSE))</f>
        <v>美元</v>
      </c>
      <c r="Z810" s="18" t="str">
        <f>IF(R810="","",VLOOKUP(R810,CUSTOMS!$E$3:$N$1811,9,FALSE))</f>
        <v>中国</v>
      </c>
      <c r="AA810" s="18" t="str">
        <f>IF(R810="","",VLOOKUP(R810,CUSTOMS!$E$3:$N$1811,10,FALSE))</f>
        <v>美国</v>
      </c>
      <c r="AB810" s="32">
        <f>IF(R810="","",VLOOKUP(G810,WMS!$E$3:$T$1741,15,FALSE))</f>
        <v>0.75</v>
      </c>
      <c r="AC810" s="32">
        <f t="shared" si="141"/>
        <v>13.5</v>
      </c>
      <c r="AD810" s="32" t="str">
        <f>IF(S810="","",VLOOKUP(S810,海关监管条件!$A$1:$B$3000,2,FALSE))</f>
        <v>A</v>
      </c>
    </row>
    <row r="811" spans="1:30">
      <c r="A811" s="2">
        <v>43750</v>
      </c>
      <c r="B811" s="2">
        <v>43756</v>
      </c>
      <c r="C811" s="2" t="s">
        <v>5144</v>
      </c>
      <c r="D811" s="3" t="s">
        <v>2363</v>
      </c>
      <c r="E811" s="3" t="s">
        <v>4564</v>
      </c>
      <c r="F811" s="3" t="s">
        <v>4569</v>
      </c>
      <c r="G811" s="17" t="str">
        <f t="shared" si="142"/>
        <v>KG-ARI-1909-00203-04321/42702481</v>
      </c>
      <c r="H811" s="18">
        <f>IF(G811="","",VLOOKUP(G811,WMS!$E$3:$Q$1741,7,FALSE))</f>
        <v>8</v>
      </c>
      <c r="I811" s="18">
        <f>IF(G811="","",VLOOKUP(G811,WMS!$E$3:$Q$1741,8,FALSE))</f>
        <v>12.5</v>
      </c>
      <c r="J811" s="18">
        <f>IF(G811="","",VLOOKUP(G811,WMS!$E$3:$Q$1741,13,FALSE))</f>
        <v>0.016</v>
      </c>
      <c r="K811" s="25" t="b">
        <f t="shared" si="143"/>
        <v>1</v>
      </c>
      <c r="L811" s="7">
        <v>4</v>
      </c>
      <c r="M811" s="26">
        <f>IF(G811="","",VLOOKUP(G811,WMS!$E$3:$U$1741,7,0)*L811)</f>
        <v>32</v>
      </c>
      <c r="N811" s="27" t="str">
        <f>IF(G811="","",VLOOKUP(G811,WMS!$E$3:$U$1741,17,0))</f>
        <v>A21-102</v>
      </c>
      <c r="O811" s="28">
        <f t="shared" si="137"/>
        <v>50</v>
      </c>
      <c r="P811" s="28">
        <f t="shared" si="138"/>
        <v>0.064</v>
      </c>
      <c r="Q811" s="25" t="str">
        <f>IF(G811="","",VLOOKUP(G811,WMS!$E$3:$G$1741,2,FALSE))</f>
        <v>KAS19092903</v>
      </c>
      <c r="R811" s="25" t="str">
        <f>IF(G811="","",VLOOKUP(G811,WMS!$E$3:$G$1741,3,FALSE))</f>
        <v>KAS1909290303</v>
      </c>
      <c r="S811" s="17" t="str">
        <f>IF(R811="","",VLOOKUP(R811,CUSTOMS!$E$3:$N$1811,2,FALSE))</f>
        <v>6911101900</v>
      </c>
      <c r="T811" s="17" t="str">
        <f>IF(R811="","",VLOOKUP(R811,CUSTOMS!$E$3:$N$1811,3,FALSE))</f>
        <v>盘/瓷餐具</v>
      </c>
      <c r="U811" s="18">
        <f t="shared" si="139"/>
        <v>32</v>
      </c>
      <c r="V811" s="18" t="str">
        <f>IF(R811="","",VLOOKUP(R811,CUSTOMS!$E$3:$N$1811,5,FALSE))</f>
        <v>只</v>
      </c>
      <c r="W811" s="32">
        <f>IF(R811="","",VLOOKUP(R811,CUSTOMS!$E$3:$N$1811,6,FALSE))</f>
        <v>2.44074968233799</v>
      </c>
      <c r="X811" s="32">
        <f t="shared" si="140"/>
        <v>78.1039898348157</v>
      </c>
      <c r="Y811" s="18" t="str">
        <f>IF(R811="","",VLOOKUP(R811,CUSTOMS!$E$3:$N$1811,8,FALSE))</f>
        <v>美元</v>
      </c>
      <c r="Z811" s="18" t="str">
        <f>IF(R811="","",VLOOKUP(R811,CUSTOMS!$E$3:$N$1811,9,FALSE))</f>
        <v>中国</v>
      </c>
      <c r="AA811" s="18" t="str">
        <f>IF(R811="","",VLOOKUP(R811,CUSTOMS!$E$3:$N$1811,10,FALSE))</f>
        <v>美国</v>
      </c>
      <c r="AB811" s="32">
        <f>IF(R811="","",VLOOKUP(G811,WMS!$E$3:$T$1741,15,FALSE))</f>
        <v>1.4375</v>
      </c>
      <c r="AC811" s="32">
        <f t="shared" si="141"/>
        <v>46</v>
      </c>
      <c r="AD811" s="32" t="str">
        <f>IF(S811="","",VLOOKUP(S811,海关监管条件!$A$1:$B$3000,2,FALSE))</f>
        <v>A</v>
      </c>
    </row>
    <row r="812" spans="1:30">
      <c r="A812" s="2">
        <v>43750</v>
      </c>
      <c r="B812" s="2">
        <v>43756</v>
      </c>
      <c r="C812" s="2" t="s">
        <v>5144</v>
      </c>
      <c r="D812" s="3" t="s">
        <v>2363</v>
      </c>
      <c r="E812" s="3" t="s">
        <v>4564</v>
      </c>
      <c r="F812" s="3" t="s">
        <v>4576</v>
      </c>
      <c r="G812" s="17" t="str">
        <f t="shared" si="142"/>
        <v>KG-ARI-1909-00203-04321/42719953</v>
      </c>
      <c r="H812" s="18">
        <f>IF(G812="","",VLOOKUP(G812,WMS!$E$3:$Q$1741,7,FALSE))</f>
        <v>6</v>
      </c>
      <c r="I812" s="18">
        <f>IF(G812="","",VLOOKUP(G812,WMS!$E$3:$Q$1741,8,FALSE))</f>
        <v>10.95</v>
      </c>
      <c r="J812" s="18">
        <f>IF(G812="","",VLOOKUP(G812,WMS!$E$3:$Q$1741,13,FALSE))</f>
        <v>0.017</v>
      </c>
      <c r="K812" s="25" t="b">
        <f t="shared" si="143"/>
        <v>1</v>
      </c>
      <c r="L812" s="7">
        <v>27</v>
      </c>
      <c r="M812" s="26">
        <f>IF(G812="","",VLOOKUP(G812,WMS!$E$3:$U$1741,7,0)*L812)</f>
        <v>162</v>
      </c>
      <c r="N812" s="27" t="str">
        <f>IF(G812="","",VLOOKUP(G812,WMS!$E$3:$U$1741,17,0))</f>
        <v>A44-102</v>
      </c>
      <c r="O812" s="28">
        <f t="shared" si="137"/>
        <v>295.65</v>
      </c>
      <c r="P812" s="28">
        <f t="shared" si="138"/>
        <v>0.459</v>
      </c>
      <c r="Q812" s="25" t="str">
        <f>IF(G812="","",VLOOKUP(G812,WMS!$E$3:$G$1741,2,FALSE))</f>
        <v>KAS19092903</v>
      </c>
      <c r="R812" s="25" t="str">
        <f>IF(G812="","",VLOOKUP(G812,WMS!$E$3:$G$1741,3,FALSE))</f>
        <v>KAS1909290303</v>
      </c>
      <c r="S812" s="17" t="str">
        <f>IF(R812="","",VLOOKUP(R812,CUSTOMS!$E$3:$N$1811,2,FALSE))</f>
        <v>6911101900</v>
      </c>
      <c r="T812" s="17" t="str">
        <f>IF(R812="","",VLOOKUP(R812,CUSTOMS!$E$3:$N$1811,3,FALSE))</f>
        <v>盘/瓷餐具</v>
      </c>
      <c r="U812" s="18">
        <f t="shared" si="139"/>
        <v>162</v>
      </c>
      <c r="V812" s="18" t="str">
        <f>IF(R812="","",VLOOKUP(R812,CUSTOMS!$E$3:$N$1811,5,FALSE))</f>
        <v>只</v>
      </c>
      <c r="W812" s="32">
        <f>IF(R812="","",VLOOKUP(R812,CUSTOMS!$E$3:$N$1811,6,FALSE))</f>
        <v>2.44074968233799</v>
      </c>
      <c r="X812" s="32">
        <f t="shared" si="140"/>
        <v>395.401448538754</v>
      </c>
      <c r="Y812" s="18" t="str">
        <f>IF(R812="","",VLOOKUP(R812,CUSTOMS!$E$3:$N$1811,8,FALSE))</f>
        <v>美元</v>
      </c>
      <c r="Z812" s="18" t="str">
        <f>IF(R812="","",VLOOKUP(R812,CUSTOMS!$E$3:$N$1811,9,FALSE))</f>
        <v>中国</v>
      </c>
      <c r="AA812" s="18" t="str">
        <f>IF(R812="","",VLOOKUP(R812,CUSTOMS!$E$3:$N$1811,10,FALSE))</f>
        <v>美国</v>
      </c>
      <c r="AB812" s="32">
        <f>IF(R812="","",VLOOKUP(G812,WMS!$E$3:$T$1741,15,FALSE))</f>
        <v>1.65833333333333</v>
      </c>
      <c r="AC812" s="32">
        <f t="shared" si="141"/>
        <v>268.649999999999</v>
      </c>
      <c r="AD812" s="32" t="str">
        <f>IF(S812="","",VLOOKUP(S812,海关监管条件!$A$1:$B$3000,2,FALSE))</f>
        <v>A</v>
      </c>
    </row>
    <row r="813" spans="1:30">
      <c r="A813" s="2">
        <v>43750</v>
      </c>
      <c r="B813" s="2">
        <v>43756</v>
      </c>
      <c r="C813" s="2" t="s">
        <v>5144</v>
      </c>
      <c r="D813" s="3" t="s">
        <v>2363</v>
      </c>
      <c r="E813" s="3" t="s">
        <v>4564</v>
      </c>
      <c r="F813" s="3" t="s">
        <v>4578</v>
      </c>
      <c r="G813" s="17" t="str">
        <f t="shared" si="142"/>
        <v>KG-ARI-1909-00203-04321/42734192</v>
      </c>
      <c r="H813" s="18">
        <f>IF(G813="","",VLOOKUP(G813,WMS!$E$3:$Q$1741,7,FALSE))</f>
        <v>12</v>
      </c>
      <c r="I813" s="18">
        <f>IF(G813="","",VLOOKUP(G813,WMS!$E$3:$Q$1741,8,FALSE))</f>
        <v>2.5</v>
      </c>
      <c r="J813" s="18">
        <f>IF(G813="","",VLOOKUP(G813,WMS!$E$3:$Q$1741,13,FALSE))</f>
        <v>0.006</v>
      </c>
      <c r="K813" s="25" t="b">
        <f t="shared" si="143"/>
        <v>1</v>
      </c>
      <c r="L813" s="7">
        <v>8</v>
      </c>
      <c r="M813" s="26">
        <f>IF(G813="","",VLOOKUP(G813,WMS!$E$3:$U$1741,7,0)*L813)</f>
        <v>96</v>
      </c>
      <c r="N813" s="27" t="str">
        <f>IF(G813="","",VLOOKUP(G813,WMS!$E$3:$U$1741,17,0))</f>
        <v>A07-303</v>
      </c>
      <c r="O813" s="28">
        <f t="shared" si="137"/>
        <v>20</v>
      </c>
      <c r="P813" s="28">
        <f t="shared" si="138"/>
        <v>0.048</v>
      </c>
      <c r="Q813" s="25" t="str">
        <f>IF(G813="","",VLOOKUP(G813,WMS!$E$3:$G$1741,2,FALSE))</f>
        <v>KAS19092903</v>
      </c>
      <c r="R813" s="25" t="str">
        <f>IF(G813="","",VLOOKUP(G813,WMS!$E$3:$G$1741,3,FALSE))</f>
        <v>KAS1909290301</v>
      </c>
      <c r="S813" s="17" t="str">
        <f>IF(R813="","",VLOOKUP(R813,CUSTOMS!$E$3:$N$1811,2,FALSE))</f>
        <v>6911101900</v>
      </c>
      <c r="T813" s="17" t="str">
        <f>IF(R813="","",VLOOKUP(R813,CUSTOMS!$E$3:$N$1811,3,FALSE))</f>
        <v>盅/瓷餐具</v>
      </c>
      <c r="U813" s="18">
        <f t="shared" si="139"/>
        <v>96</v>
      </c>
      <c r="V813" s="18" t="str">
        <f>IF(R813="","",VLOOKUP(R813,CUSTOMS!$E$3:$N$1811,5,FALSE))</f>
        <v>套</v>
      </c>
      <c r="W813" s="32">
        <f>IF(R813="","",VLOOKUP(R813,CUSTOMS!$E$3:$N$1811,6,FALSE))</f>
        <v>1.24243243243243</v>
      </c>
      <c r="X813" s="32">
        <f t="shared" si="140"/>
        <v>119.273513513513</v>
      </c>
      <c r="Y813" s="18" t="str">
        <f>IF(R813="","",VLOOKUP(R813,CUSTOMS!$E$3:$N$1811,8,FALSE))</f>
        <v>美元</v>
      </c>
      <c r="Z813" s="18" t="str">
        <f>IF(R813="","",VLOOKUP(R813,CUSTOMS!$E$3:$N$1811,9,FALSE))</f>
        <v>中国</v>
      </c>
      <c r="AA813" s="18" t="str">
        <f>IF(R813="","",VLOOKUP(R813,CUSTOMS!$E$3:$N$1811,10,FALSE))</f>
        <v>美国</v>
      </c>
      <c r="AB813" s="32">
        <f>IF(R813="","",VLOOKUP(G813,WMS!$E$3:$T$1741,15,FALSE))</f>
        <v>0.166666666666667</v>
      </c>
      <c r="AC813" s="32">
        <f t="shared" si="141"/>
        <v>16</v>
      </c>
      <c r="AD813" s="32" t="str">
        <f>IF(S813="","",VLOOKUP(S813,海关监管条件!$A$1:$B$3000,2,FALSE))</f>
        <v>A</v>
      </c>
    </row>
    <row r="814" spans="1:30">
      <c r="A814" s="2">
        <v>43750</v>
      </c>
      <c r="B814" s="2">
        <v>43756</v>
      </c>
      <c r="C814" s="2" t="s">
        <v>5144</v>
      </c>
      <c r="D814" s="3" t="s">
        <v>2183</v>
      </c>
      <c r="E814" s="3" t="s">
        <v>4472</v>
      </c>
      <c r="F814" s="3" t="s">
        <v>4692</v>
      </c>
      <c r="G814" s="17" t="str">
        <f t="shared" si="142"/>
        <v>KG-ARI-1909-00203-04418/42718857</v>
      </c>
      <c r="H814" s="18">
        <f>IF(G814="","",VLOOKUP(G814,WMS!$E$3:$Q$1741,7,FALSE))</f>
        <v>4</v>
      </c>
      <c r="I814" s="18">
        <f>IF(G814="","",VLOOKUP(G814,WMS!$E$3:$Q$1741,8,FALSE))</f>
        <v>3.85</v>
      </c>
      <c r="J814" s="18">
        <f>IF(G814="","",VLOOKUP(G814,WMS!$E$3:$Q$1741,13,FALSE))</f>
        <v>0.053</v>
      </c>
      <c r="K814" s="25" t="b">
        <f t="shared" si="143"/>
        <v>1</v>
      </c>
      <c r="L814" s="7">
        <v>5</v>
      </c>
      <c r="M814" s="26">
        <f>IF(G814="","",VLOOKUP(G814,WMS!$E$3:$U$1741,7,0)*L814)</f>
        <v>20</v>
      </c>
      <c r="N814" s="27" t="str">
        <f>IF(G814="","",VLOOKUP(G814,WMS!$E$3:$U$1741,17,0))</f>
        <v>B69</v>
      </c>
      <c r="O814" s="28">
        <f t="shared" si="137"/>
        <v>19.25</v>
      </c>
      <c r="P814" s="28">
        <f t="shared" si="138"/>
        <v>0.265</v>
      </c>
      <c r="Q814" s="25" t="str">
        <f>IF(G814="","",VLOOKUP(G814,WMS!$E$3:$G$1741,2,FALSE))</f>
        <v>KAS19092401</v>
      </c>
      <c r="R814" s="25" t="str">
        <f>IF(G814="","",VLOOKUP(G814,WMS!$E$3:$G$1741,3,FALSE))</f>
        <v>KAS1909240103</v>
      </c>
      <c r="S814" s="17" t="str">
        <f>IF(R814="","",VLOOKUP(R814,CUSTOMS!$E$3:$N$1811,2,FALSE))</f>
        <v>9503008390</v>
      </c>
      <c r="T814" s="17" t="str">
        <f>IF(R814="","",VLOOKUP(R814,CUSTOMS!$E$3:$N$1811,3,FALSE))</f>
        <v>塑胶玩具电动车A80</v>
      </c>
      <c r="U814" s="18">
        <f t="shared" si="139"/>
        <v>10.8333333333333</v>
      </c>
      <c r="V814" s="18" t="str">
        <f>IF(R814="","",VLOOKUP(R814,CUSTOMS!$E$3:$N$1811,5,FALSE))</f>
        <v>千克</v>
      </c>
      <c r="W814" s="32">
        <f>IF(R814="","",VLOOKUP(R814,CUSTOMS!$E$3:$N$1811,6,FALSE))</f>
        <v>7.3</v>
      </c>
      <c r="X814" s="32">
        <f t="shared" si="140"/>
        <v>79.0833333333334</v>
      </c>
      <c r="Y814" s="18" t="str">
        <f>IF(R814="","",VLOOKUP(R814,CUSTOMS!$E$3:$N$1811,8,FALSE))</f>
        <v>美元</v>
      </c>
      <c r="Z814" s="18" t="str">
        <f>IF(R814="","",VLOOKUP(R814,CUSTOMS!$E$3:$N$1811,9,FALSE))</f>
        <v>中国</v>
      </c>
      <c r="AA814" s="18" t="str">
        <f>IF(R814="","",VLOOKUP(R814,CUSTOMS!$E$3:$N$1811,10,FALSE))</f>
        <v>美国</v>
      </c>
      <c r="AB814" s="32">
        <f>IF(R814="","",VLOOKUP(G814,WMS!$E$3:$T$1741,15,FALSE))</f>
        <v>0.541666666666667</v>
      </c>
      <c r="AC814" s="32">
        <f t="shared" si="141"/>
        <v>10.8333333333333</v>
      </c>
      <c r="AD814" s="32" t="str">
        <f>IF(S814="","",VLOOKUP(S814,海关监管条件!$A$1:$B$3000,2,FALSE))</f>
        <v>A </v>
      </c>
    </row>
    <row r="815" spans="1:30">
      <c r="A815" s="2">
        <v>43750</v>
      </c>
      <c r="B815" s="2">
        <v>43756</v>
      </c>
      <c r="C815" s="2" t="s">
        <v>5144</v>
      </c>
      <c r="D815" s="3" t="s">
        <v>1698</v>
      </c>
      <c r="E815" s="3" t="s">
        <v>4208</v>
      </c>
      <c r="F815" s="3" t="s">
        <v>5153</v>
      </c>
      <c r="G815" s="17" t="str">
        <f t="shared" si="142"/>
        <v>KG-ARI-1909-00203-04422/41962114</v>
      </c>
      <c r="H815" s="18">
        <f>IF(G815="","",VLOOKUP(G815,WMS!$E$3:$Q$1741,7,FALSE))</f>
        <v>6</v>
      </c>
      <c r="I815" s="18">
        <f>IF(G815="","",VLOOKUP(G815,WMS!$E$3:$Q$1741,8,FALSE))</f>
        <v>2.6</v>
      </c>
      <c r="J815" s="18">
        <f>IF(G815="","",VLOOKUP(G815,WMS!$E$3:$Q$1741,13,FALSE))</f>
        <v>0.03</v>
      </c>
      <c r="K815" s="25" t="b">
        <f t="shared" si="143"/>
        <v>1</v>
      </c>
      <c r="L815" s="7">
        <v>1</v>
      </c>
      <c r="M815" s="26">
        <f>IF(G815="","",VLOOKUP(G815,WMS!$E$3:$U$1741,7,0)*L815)</f>
        <v>6</v>
      </c>
      <c r="N815" s="27" t="str">
        <f>IF(G815="","",VLOOKUP(G815,WMS!$E$3:$U$1741,17,0))</f>
        <v>A12-203</v>
      </c>
      <c r="O815" s="28">
        <f t="shared" si="137"/>
        <v>2.6</v>
      </c>
      <c r="P815" s="28">
        <f t="shared" si="138"/>
        <v>0.03</v>
      </c>
      <c r="Q815" s="25" t="str">
        <f>IF(G815="","",VLOOKUP(G815,WMS!$E$3:$G$1741,2,FALSE))</f>
        <v>KAS19091912</v>
      </c>
      <c r="R815" s="25" t="str">
        <f>IF(G815="","",VLOOKUP(G815,WMS!$E$3:$G$1741,3,FALSE))</f>
        <v>KAS1909191208</v>
      </c>
      <c r="S815" s="17" t="str">
        <f>IF(R815="","",VLOOKUP(R815,CUSTOMS!$E$3:$N$1811,2,FALSE))</f>
        <v>7323990000</v>
      </c>
      <c r="T815" s="17" t="str">
        <f>IF(R815="","",VLOOKUP(R815,CUSTOMS!$E$3:$N$1811,3,FALSE))</f>
        <v>铁制挂篮</v>
      </c>
      <c r="U815" s="18">
        <f t="shared" si="139"/>
        <v>6</v>
      </c>
      <c r="V815" s="18" t="str">
        <f>IF(R815="","",VLOOKUP(R815,CUSTOMS!$E$3:$N$1811,5,FALSE))</f>
        <v>只</v>
      </c>
      <c r="W815" s="32">
        <f>IF(R815="","",VLOOKUP(R815,CUSTOMS!$E$3:$N$1811,6,FALSE))</f>
        <v>1.18</v>
      </c>
      <c r="X815" s="32">
        <f t="shared" si="140"/>
        <v>7.08</v>
      </c>
      <c r="Y815" s="18" t="str">
        <f>IF(R815="","",VLOOKUP(R815,CUSTOMS!$E$3:$N$1811,8,FALSE))</f>
        <v>美元</v>
      </c>
      <c r="Z815" s="18" t="str">
        <f>IF(R815="","",VLOOKUP(R815,CUSTOMS!$E$3:$N$1811,9,FALSE))</f>
        <v>中国</v>
      </c>
      <c r="AA815" s="18" t="str">
        <f>IF(R815="","",VLOOKUP(R815,CUSTOMS!$E$3:$N$1811,10,FALSE))</f>
        <v>美国</v>
      </c>
      <c r="AB815" s="32">
        <f>IF(R815="","",VLOOKUP(G815,WMS!$E$3:$T$1741,15,FALSE))</f>
        <v>0.383333333333333</v>
      </c>
      <c r="AC815" s="32">
        <f t="shared" si="141"/>
        <v>2.3</v>
      </c>
      <c r="AD815" s="32" t="str">
        <f>IF(S815="","",VLOOKUP(S815,海关监管条件!$A$1:$B$3000,2,FALSE))</f>
        <v>A</v>
      </c>
    </row>
    <row r="816" spans="1:30">
      <c r="A816" s="2">
        <v>43750</v>
      </c>
      <c r="B816" s="2">
        <v>43756</v>
      </c>
      <c r="C816" s="2" t="s">
        <v>5144</v>
      </c>
      <c r="D816" s="3" t="s">
        <v>1698</v>
      </c>
      <c r="E816" s="3" t="s">
        <v>4208</v>
      </c>
      <c r="F816" s="3" t="s">
        <v>5089</v>
      </c>
      <c r="G816" s="17" t="str">
        <f t="shared" si="142"/>
        <v>KG-ARI-1909-00203-04422/42195382</v>
      </c>
      <c r="H816" s="18">
        <f>IF(G816="","",VLOOKUP(G816,WMS!$E$3:$Q$1741,7,FALSE))</f>
        <v>4</v>
      </c>
      <c r="I816" s="18">
        <f>IF(G816="","",VLOOKUP(G816,WMS!$E$3:$Q$1741,8,FALSE))</f>
        <v>8.55</v>
      </c>
      <c r="J816" s="18">
        <f>IF(G816="","",VLOOKUP(G816,WMS!$E$3:$Q$1741,13,FALSE))</f>
        <v>0.084</v>
      </c>
      <c r="K816" s="25" t="b">
        <f t="shared" si="143"/>
        <v>1</v>
      </c>
      <c r="L816" s="7">
        <v>6</v>
      </c>
      <c r="M816" s="26">
        <f>IF(G816="","",VLOOKUP(G816,WMS!$E$3:$U$1741,7,0)*L816)</f>
        <v>24</v>
      </c>
      <c r="N816" s="27" t="str">
        <f>IF(G816="","",VLOOKUP(G816,WMS!$E$3:$U$1741,17,0))</f>
        <v>A402</v>
      </c>
      <c r="O816" s="28">
        <f t="shared" si="137"/>
        <v>51.3</v>
      </c>
      <c r="P816" s="28">
        <f t="shared" si="138"/>
        <v>0.504</v>
      </c>
      <c r="Q816" s="25" t="str">
        <f>IF(G816="","",VLOOKUP(G816,WMS!$E$3:$G$1741,2,FALSE))</f>
        <v>KAS19091911</v>
      </c>
      <c r="R816" s="25" t="str">
        <f>IF(G816="","",VLOOKUP(G816,WMS!$E$3:$G$1741,3,FALSE))</f>
        <v>KAS1909191109</v>
      </c>
      <c r="S816" s="17" t="str">
        <f>IF(R816="","",VLOOKUP(R816,CUSTOMS!$E$3:$N$1811,2,FALSE))</f>
        <v>9403200000</v>
      </c>
      <c r="T816" s="17" t="str">
        <f>IF(R816="","",VLOOKUP(R816,CUSTOMS!$E$3:$N$1811,3,FALSE))</f>
        <v>铁制鞋架</v>
      </c>
      <c r="U816" s="18">
        <f t="shared" si="139"/>
        <v>24</v>
      </c>
      <c r="V816" s="18" t="str">
        <f>IF(R816="","",VLOOKUP(R816,CUSTOMS!$E$3:$N$1811,5,FALSE))</f>
        <v>只</v>
      </c>
      <c r="W816" s="32">
        <f>IF(R816="","",VLOOKUP(R816,CUSTOMS!$E$3:$N$1811,6,FALSE))</f>
        <v>3.94</v>
      </c>
      <c r="X816" s="32">
        <f t="shared" si="140"/>
        <v>94.56</v>
      </c>
      <c r="Y816" s="18" t="str">
        <f>IF(R816="","",VLOOKUP(R816,CUSTOMS!$E$3:$N$1811,8,FALSE))</f>
        <v>美元</v>
      </c>
      <c r="Z816" s="18" t="str">
        <f>IF(R816="","",VLOOKUP(R816,CUSTOMS!$E$3:$N$1811,9,FALSE))</f>
        <v>中国</v>
      </c>
      <c r="AA816" s="18" t="str">
        <f>IF(R816="","",VLOOKUP(R816,CUSTOMS!$E$3:$N$1811,10,FALSE))</f>
        <v>美国</v>
      </c>
      <c r="AB816" s="32">
        <f>IF(R816="","",VLOOKUP(G816,WMS!$E$3:$T$1741,15,FALSE))</f>
        <v>1.725</v>
      </c>
      <c r="AC816" s="32">
        <f t="shared" si="141"/>
        <v>41.4</v>
      </c>
      <c r="AD816" s="32" t="str">
        <f>IF(S816="","",VLOOKUP(S816,海关监管条件!$A$1:$B$3000,2,FALSE))</f>
        <v>无 </v>
      </c>
    </row>
    <row r="817" spans="1:30">
      <c r="A817" s="2">
        <v>43750</v>
      </c>
      <c r="B817" s="2">
        <v>43756</v>
      </c>
      <c r="C817" s="2" t="s">
        <v>5144</v>
      </c>
      <c r="D817" s="3" t="s">
        <v>1698</v>
      </c>
      <c r="E817" s="3" t="s">
        <v>4208</v>
      </c>
      <c r="F817" s="3" t="s">
        <v>5103</v>
      </c>
      <c r="G817" s="17" t="str">
        <f t="shared" si="142"/>
        <v>KG-ARI-1909-00203-04422/42433958</v>
      </c>
      <c r="H817" s="18">
        <f>IF(G817="","",VLOOKUP(G817,WMS!$E$3:$Q$1741,7,FALSE))</f>
        <v>6</v>
      </c>
      <c r="I817" s="18">
        <f>IF(G817="","",VLOOKUP(G817,WMS!$E$3:$Q$1741,8,FALSE))</f>
        <v>3.25</v>
      </c>
      <c r="J817" s="18">
        <f>IF(G817="","",VLOOKUP(G817,WMS!$E$3:$Q$1741,13,FALSE))</f>
        <v>0.059</v>
      </c>
      <c r="K817" s="25" t="b">
        <f t="shared" si="143"/>
        <v>1</v>
      </c>
      <c r="L817" s="7">
        <v>3</v>
      </c>
      <c r="M817" s="26">
        <f>IF(G817="","",VLOOKUP(G817,WMS!$E$3:$U$1741,7,0)*L817)</f>
        <v>18</v>
      </c>
      <c r="N817" s="27" t="str">
        <f>IF(G817="","",VLOOKUP(G817,WMS!$E$3:$U$1741,17,0))</f>
        <v>A403</v>
      </c>
      <c r="O817" s="28">
        <f t="shared" si="137"/>
        <v>9.75</v>
      </c>
      <c r="P817" s="28">
        <f t="shared" si="138"/>
        <v>0.177</v>
      </c>
      <c r="Q817" s="25" t="str">
        <f>IF(G817="","",VLOOKUP(G817,WMS!$E$3:$G$1741,2,FALSE))</f>
        <v>KAS19091912</v>
      </c>
      <c r="R817" s="25" t="str">
        <f>IF(G817="","",VLOOKUP(G817,WMS!$E$3:$G$1741,3,FALSE))</f>
        <v>KAS1909191205</v>
      </c>
      <c r="S817" s="17" t="str">
        <f>IF(R817="","",VLOOKUP(R817,CUSTOMS!$E$3:$N$1811,2,FALSE))</f>
        <v>7323990000</v>
      </c>
      <c r="T817" s="17" t="str">
        <f>IF(R817="","",VLOOKUP(R817,CUSTOMS!$E$3:$N$1811,3,FALSE))</f>
        <v>铁制果篮</v>
      </c>
      <c r="U817" s="18">
        <f t="shared" si="139"/>
        <v>18</v>
      </c>
      <c r="V817" s="18" t="str">
        <f>IF(R817="","",VLOOKUP(R817,CUSTOMS!$E$3:$N$1811,5,FALSE))</f>
        <v>只</v>
      </c>
      <c r="W817" s="32">
        <f>IF(R817="","",VLOOKUP(R817,CUSTOMS!$E$3:$N$1811,6,FALSE))</f>
        <v>1.97</v>
      </c>
      <c r="X817" s="32">
        <f t="shared" si="140"/>
        <v>35.46</v>
      </c>
      <c r="Y817" s="18" t="str">
        <f>IF(R817="","",VLOOKUP(R817,CUSTOMS!$E$3:$N$1811,8,FALSE))</f>
        <v>美元</v>
      </c>
      <c r="Z817" s="18" t="str">
        <f>IF(R817="","",VLOOKUP(R817,CUSTOMS!$E$3:$N$1811,9,FALSE))</f>
        <v>中国</v>
      </c>
      <c r="AA817" s="18" t="str">
        <f>IF(R817="","",VLOOKUP(R817,CUSTOMS!$E$3:$N$1811,10,FALSE))</f>
        <v>美国</v>
      </c>
      <c r="AB817" s="32">
        <f>IF(R817="","",VLOOKUP(G817,WMS!$E$3:$T$1741,15,FALSE))</f>
        <v>0.416666666666667</v>
      </c>
      <c r="AC817" s="32">
        <f t="shared" si="141"/>
        <v>7.50000000000001</v>
      </c>
      <c r="AD817" s="32" t="str">
        <f>IF(S817="","",VLOOKUP(S817,海关监管条件!$A$1:$B$3000,2,FALSE))</f>
        <v>A</v>
      </c>
    </row>
    <row r="818" spans="1:30">
      <c r="A818" s="2">
        <v>43750</v>
      </c>
      <c r="B818" s="2">
        <v>43756</v>
      </c>
      <c r="C818" s="2" t="s">
        <v>5144</v>
      </c>
      <c r="D818" s="3" t="s">
        <v>1698</v>
      </c>
      <c r="E818" s="3" t="s">
        <v>4208</v>
      </c>
      <c r="F818" s="3" t="s">
        <v>5154</v>
      </c>
      <c r="G818" s="17" t="str">
        <f t="shared" si="142"/>
        <v>KG-ARI-1909-00203-04422/42644477</v>
      </c>
      <c r="H818" s="18">
        <f>IF(G818="","",VLOOKUP(G818,WMS!$E$3:$Q$1741,7,FALSE))</f>
        <v>6</v>
      </c>
      <c r="I818" s="18">
        <f>IF(G818="","",VLOOKUP(G818,WMS!$E$3:$Q$1741,8,FALSE))</f>
        <v>3.3</v>
      </c>
      <c r="J818" s="18">
        <f>IF(G818="","",VLOOKUP(G818,WMS!$E$3:$Q$1741,13,FALSE))</f>
        <v>0.026</v>
      </c>
      <c r="K818" s="25" t="b">
        <f t="shared" si="143"/>
        <v>1</v>
      </c>
      <c r="L818" s="7">
        <v>4</v>
      </c>
      <c r="M818" s="26">
        <f>IF(G818="","",VLOOKUP(G818,WMS!$E$3:$U$1741,7,0)*L818)</f>
        <v>24</v>
      </c>
      <c r="N818" s="27" t="str">
        <f>IF(G818="","",VLOOKUP(G818,WMS!$E$3:$U$1741,17,0))</f>
        <v>A15-303</v>
      </c>
      <c r="O818" s="28">
        <f t="shared" si="137"/>
        <v>13.2</v>
      </c>
      <c r="P818" s="28">
        <f t="shared" si="138"/>
        <v>0.104</v>
      </c>
      <c r="Q818" s="25" t="str">
        <f>IF(G818="","",VLOOKUP(G818,WMS!$E$3:$G$1741,2,FALSE))</f>
        <v>KAS19091911</v>
      </c>
      <c r="R818" s="25" t="str">
        <f>IF(G818="","",VLOOKUP(G818,WMS!$E$3:$G$1741,3,FALSE))</f>
        <v>KAS1909191113</v>
      </c>
      <c r="S818" s="17" t="str">
        <f>IF(R818="","",VLOOKUP(R818,CUSTOMS!$E$3:$N$1811,2,FALSE))</f>
        <v>7324900000</v>
      </c>
      <c r="T818" s="17" t="str">
        <f>IF(R818="","",VLOOKUP(R818,CUSTOMS!$E$3:$N$1811,3,FALSE))</f>
        <v>铁制浴室架</v>
      </c>
      <c r="U818" s="18">
        <f t="shared" si="139"/>
        <v>24</v>
      </c>
      <c r="V818" s="18" t="str">
        <f>IF(R818="","",VLOOKUP(R818,CUSTOMS!$E$3:$N$1811,5,FALSE))</f>
        <v>只</v>
      </c>
      <c r="W818" s="32">
        <f>IF(R818="","",VLOOKUP(R818,CUSTOMS!$E$3:$N$1811,6,FALSE))</f>
        <v>1.73</v>
      </c>
      <c r="X818" s="32">
        <f t="shared" si="140"/>
        <v>41.52</v>
      </c>
      <c r="Y818" s="18" t="str">
        <f>IF(R818="","",VLOOKUP(R818,CUSTOMS!$E$3:$N$1811,8,FALSE))</f>
        <v>美元</v>
      </c>
      <c r="Z818" s="18" t="str">
        <f>IF(R818="","",VLOOKUP(R818,CUSTOMS!$E$3:$N$1811,9,FALSE))</f>
        <v>中国</v>
      </c>
      <c r="AA818" s="18" t="str">
        <f>IF(R818="","",VLOOKUP(R818,CUSTOMS!$E$3:$N$1811,10,FALSE))</f>
        <v>美国</v>
      </c>
      <c r="AB818" s="32">
        <f>IF(R818="","",VLOOKUP(G818,WMS!$E$3:$T$1741,15,FALSE))</f>
        <v>0.416666666666667</v>
      </c>
      <c r="AC818" s="32">
        <f t="shared" si="141"/>
        <v>10</v>
      </c>
      <c r="AD818" s="32" t="str">
        <f>IF(S818="","",VLOOKUP(S818,海关监管条件!$A$1:$B$3000,2,FALSE))</f>
        <v>无 </v>
      </c>
    </row>
    <row r="819" spans="1:30">
      <c r="A819" s="2">
        <v>43750</v>
      </c>
      <c r="B819" s="2">
        <v>43756</v>
      </c>
      <c r="C819" s="2" t="s">
        <v>5144</v>
      </c>
      <c r="D819" s="3" t="s">
        <v>2078</v>
      </c>
      <c r="E819" s="3" t="s">
        <v>4411</v>
      </c>
      <c r="F819" s="3" t="s">
        <v>5155</v>
      </c>
      <c r="G819" s="17" t="str">
        <f t="shared" si="142"/>
        <v>KG-ARI-1909-00203-04445/42613480</v>
      </c>
      <c r="H819" s="18">
        <f>IF(G819="","",VLOOKUP(G819,WMS!$E$3:$Q$1741,7,FALSE))</f>
        <v>12</v>
      </c>
      <c r="I819" s="18">
        <f>IF(G819="","",VLOOKUP(G819,WMS!$E$3:$Q$1741,8,FALSE))</f>
        <v>0.3</v>
      </c>
      <c r="J819" s="18">
        <f>IF(G819="","",VLOOKUP(G819,WMS!$E$3:$Q$1741,13,FALSE))</f>
        <v>0.005</v>
      </c>
      <c r="K819" s="25" t="b">
        <f t="shared" si="143"/>
        <v>1</v>
      </c>
      <c r="L819" s="7">
        <v>4</v>
      </c>
      <c r="M819" s="26">
        <f>IF(G819="","",VLOOKUP(G819,WMS!$E$3:$U$1741,7,0)*L819)</f>
        <v>48</v>
      </c>
      <c r="N819" s="27" t="str">
        <f>IF(G819="","",VLOOKUP(G819,WMS!$E$3:$U$1741,17,0))</f>
        <v>A401-04</v>
      </c>
      <c r="O819" s="28">
        <f t="shared" si="137"/>
        <v>1.2</v>
      </c>
      <c r="P819" s="28">
        <f t="shared" si="138"/>
        <v>0.02</v>
      </c>
      <c r="Q819" s="25" t="str">
        <f>IF(G819="","",VLOOKUP(G819,WMS!$E$3:$G$1741,2,FALSE))</f>
        <v>KAS19092330</v>
      </c>
      <c r="R819" s="25" t="str">
        <f>IF(G819="","",VLOOKUP(G819,WMS!$E$3:$G$1741,3,FALSE))</f>
        <v>KAS1909233001</v>
      </c>
      <c r="S819" s="17" t="str">
        <f>IF(R819="","",VLOOKUP(R819,CUSTOMS!$E$3:$N$1811,2,FALSE))</f>
        <v>9505900000</v>
      </c>
      <c r="T819" s="17" t="str">
        <f>IF(R819="","",VLOOKUP(R819,CUSTOMS!$E$3:$N$1811,3,FALSE))</f>
        <v>节日用品</v>
      </c>
      <c r="U819" s="18">
        <f t="shared" si="139"/>
        <v>0.444444444444445</v>
      </c>
      <c r="V819" s="18" t="str">
        <f>IF(R819="","",VLOOKUP(R819,CUSTOMS!$E$3:$N$1811,5,FALSE))</f>
        <v>千克</v>
      </c>
      <c r="W819" s="32">
        <f>IF(R819="","",VLOOKUP(R819,CUSTOMS!$E$3:$N$1811,6,FALSE))</f>
        <v>5</v>
      </c>
      <c r="X819" s="32">
        <f t="shared" si="140"/>
        <v>2.22222222222222</v>
      </c>
      <c r="Y819" s="18" t="str">
        <f>IF(R819="","",VLOOKUP(R819,CUSTOMS!$E$3:$N$1811,8,FALSE))</f>
        <v>美元</v>
      </c>
      <c r="Z819" s="18" t="str">
        <f>IF(R819="","",VLOOKUP(R819,CUSTOMS!$E$3:$N$1811,9,FALSE))</f>
        <v>中国</v>
      </c>
      <c r="AA819" s="18" t="str">
        <f>IF(R819="","",VLOOKUP(R819,CUSTOMS!$E$3:$N$1811,10,FALSE))</f>
        <v>美国</v>
      </c>
      <c r="AB819" s="32">
        <f>IF(R819="","",VLOOKUP(G819,WMS!$E$3:$T$1741,15,FALSE))</f>
        <v>0.00925925925925926</v>
      </c>
      <c r="AC819" s="32">
        <f t="shared" si="141"/>
        <v>0.444444444444445</v>
      </c>
      <c r="AD819" s="32" t="str">
        <f>IF(S819="","",VLOOKUP(S819,海关监管条件!$A$1:$B$3000,2,FALSE))</f>
        <v>无 </v>
      </c>
    </row>
    <row r="820" spans="1:30">
      <c r="A820" s="2">
        <v>43750</v>
      </c>
      <c r="B820" s="2">
        <v>43756</v>
      </c>
      <c r="C820" s="2" t="s">
        <v>5144</v>
      </c>
      <c r="D820" s="3" t="s">
        <v>1601</v>
      </c>
      <c r="E820" s="3" t="s">
        <v>4142</v>
      </c>
      <c r="F820" s="3" t="s">
        <v>5071</v>
      </c>
      <c r="G820" s="17" t="str">
        <f t="shared" si="142"/>
        <v>KG-ARI-1909-00203-04465/42116592</v>
      </c>
      <c r="H820" s="18">
        <f>IF(G820="","",VLOOKUP(G820,WMS!$E$3:$Q$1741,7,FALSE))</f>
        <v>6</v>
      </c>
      <c r="I820" s="18">
        <f>IF(G820="","",VLOOKUP(G820,WMS!$E$3:$Q$1741,8,FALSE))</f>
        <v>1.1</v>
      </c>
      <c r="J820" s="18">
        <f>IF(G820="","",VLOOKUP(G820,WMS!$E$3:$Q$1741,13,FALSE))</f>
        <v>0.007</v>
      </c>
      <c r="K820" s="25" t="b">
        <f t="shared" si="143"/>
        <v>1</v>
      </c>
      <c r="L820" s="7">
        <v>2</v>
      </c>
      <c r="M820" s="26">
        <f>IF(G820="","",VLOOKUP(G820,WMS!$E$3:$U$1741,7,0)*L820)</f>
        <v>12</v>
      </c>
      <c r="N820" s="27" t="str">
        <f>IF(G820="","",VLOOKUP(G820,WMS!$E$3:$U$1741,17,0))</f>
        <v>A27-103</v>
      </c>
      <c r="O820" s="28">
        <f t="shared" si="137"/>
        <v>2.2</v>
      </c>
      <c r="P820" s="28">
        <f t="shared" si="138"/>
        <v>0.014</v>
      </c>
      <c r="Q820" s="25" t="str">
        <f>IF(G820="","",VLOOKUP(G820,WMS!$E$3:$G$1741,2,FALSE))</f>
        <v>KAS19091007</v>
      </c>
      <c r="R820" s="25" t="str">
        <f>IF(G820="","",VLOOKUP(G820,WMS!$E$3:$G$1741,3,FALSE))</f>
        <v>MOL1909101119</v>
      </c>
      <c r="S820" s="17" t="str">
        <f>IF(R820="","",VLOOKUP(R820,CUSTOMS!$E$3:$N$1811,2,FALSE))</f>
        <v>3924100000</v>
      </c>
      <c r="T820" s="17" t="str">
        <f>IF(R820="","",VLOOKUP(R820,CUSTOMS!$E$3:$N$1811,3,FALSE))</f>
        <v>6孔圆形硅胶蛋糕盘</v>
      </c>
      <c r="U820" s="18">
        <f t="shared" si="139"/>
        <v>12</v>
      </c>
      <c r="V820" s="18" t="str">
        <f>IF(R820="","",VLOOKUP(R820,CUSTOMS!$E$3:$N$1811,5,FALSE))</f>
        <v>个</v>
      </c>
      <c r="W820" s="32">
        <f>IF(R820="","",VLOOKUP(R820,CUSTOMS!$E$3:$N$1811,6,FALSE))</f>
        <v>0.7</v>
      </c>
      <c r="X820" s="32">
        <f t="shared" si="140"/>
        <v>8.4</v>
      </c>
      <c r="Y820" s="18" t="str">
        <f>IF(R820="","",VLOOKUP(R820,CUSTOMS!$E$3:$N$1811,8,FALSE))</f>
        <v>美元</v>
      </c>
      <c r="Z820" s="18" t="str">
        <f>IF(R820="","",VLOOKUP(R820,CUSTOMS!$E$3:$N$1811,9,FALSE))</f>
        <v>中国</v>
      </c>
      <c r="AA820" s="18" t="str">
        <f>IF(R820="","",VLOOKUP(R820,CUSTOMS!$E$3:$N$1811,10,FALSE))</f>
        <v>美国</v>
      </c>
      <c r="AB820" s="32">
        <f>IF(R820="","",VLOOKUP(G820,WMS!$E$3:$T$1741,15,FALSE))</f>
        <v>0.156666666666667</v>
      </c>
      <c r="AC820" s="32">
        <f t="shared" si="141"/>
        <v>1.88</v>
      </c>
      <c r="AD820" s="32" t="str">
        <f>IF(S820="","",VLOOKUP(S820,海关监管条件!$A$1:$B$3000,2,FALSE))</f>
        <v>A </v>
      </c>
    </row>
    <row r="821" spans="1:30">
      <c r="A821" s="2">
        <v>43750</v>
      </c>
      <c r="B821" s="2">
        <v>43756</v>
      </c>
      <c r="C821" s="2" t="s">
        <v>5144</v>
      </c>
      <c r="D821" s="3" t="s">
        <v>1601</v>
      </c>
      <c r="E821" s="3" t="s">
        <v>4142</v>
      </c>
      <c r="F821" s="3" t="s">
        <v>5074</v>
      </c>
      <c r="G821" s="17" t="str">
        <f t="shared" si="142"/>
        <v>KG-ARI-1909-00203-04465/42123620</v>
      </c>
      <c r="H821" s="18">
        <f>IF(G821="","",VLOOKUP(G821,WMS!$E$3:$Q$1741,7,FALSE))</f>
        <v>6</v>
      </c>
      <c r="I821" s="18">
        <f>IF(G821="","",VLOOKUP(G821,WMS!$E$3:$Q$1741,8,FALSE))</f>
        <v>1.3</v>
      </c>
      <c r="J821" s="18">
        <f>IF(G821="","",VLOOKUP(G821,WMS!$E$3:$Q$1741,13,FALSE))</f>
        <v>0.004</v>
      </c>
      <c r="K821" s="25" t="b">
        <f t="shared" si="143"/>
        <v>1</v>
      </c>
      <c r="L821" s="7">
        <v>5</v>
      </c>
      <c r="M821" s="26">
        <f>IF(G821="","",VLOOKUP(G821,WMS!$E$3:$U$1741,7,0)*L821)</f>
        <v>30</v>
      </c>
      <c r="N821" s="27" t="str">
        <f>IF(G821="","",VLOOKUP(G821,WMS!$E$3:$U$1741,17,0))</f>
        <v>A27-201</v>
      </c>
      <c r="O821" s="28">
        <f t="shared" si="137"/>
        <v>6.5</v>
      </c>
      <c r="P821" s="28">
        <f t="shared" si="138"/>
        <v>0.02</v>
      </c>
      <c r="Q821" s="25" t="str">
        <f>IF(G821="","",VLOOKUP(G821,WMS!$E$3:$G$1741,2,FALSE))</f>
        <v>KAS19091007</v>
      </c>
      <c r="R821" s="25" t="str">
        <f>IF(G821="","",VLOOKUP(G821,WMS!$E$3:$G$1741,3,FALSE))</f>
        <v>MOL1909101122</v>
      </c>
      <c r="S821" s="17" t="str">
        <f>IF(R821="","",VLOOKUP(R821,CUSTOMS!$E$3:$N$1811,2,FALSE))</f>
        <v>8211100000</v>
      </c>
      <c r="T821" s="17" t="str">
        <f>IF(R821="","",VLOOKUP(R821,CUSTOMS!$E$3:$N$1811,3,FALSE))</f>
        <v>2件套套刀</v>
      </c>
      <c r="U821" s="18">
        <f t="shared" si="139"/>
        <v>30</v>
      </c>
      <c r="V821" s="18" t="str">
        <f>IF(R821="","",VLOOKUP(R821,CUSTOMS!$E$3:$N$1811,5,FALSE))</f>
        <v>套</v>
      </c>
      <c r="W821" s="32">
        <f>IF(R821="","",VLOOKUP(R821,CUSTOMS!$E$3:$N$1811,6,FALSE))</f>
        <v>0.8</v>
      </c>
      <c r="X821" s="32">
        <f t="shared" si="140"/>
        <v>24</v>
      </c>
      <c r="Y821" s="18" t="str">
        <f>IF(R821="","",VLOOKUP(R821,CUSTOMS!$E$3:$N$1811,8,FALSE))</f>
        <v>美元</v>
      </c>
      <c r="Z821" s="18" t="str">
        <f>IF(R821="","",VLOOKUP(R821,CUSTOMS!$E$3:$N$1811,9,FALSE))</f>
        <v>中国</v>
      </c>
      <c r="AA821" s="18" t="str">
        <f>IF(R821="","",VLOOKUP(R821,CUSTOMS!$E$3:$N$1811,10,FALSE))</f>
        <v>美国</v>
      </c>
      <c r="AB821" s="32">
        <f>IF(R821="","",VLOOKUP(G821,WMS!$E$3:$T$1741,15,FALSE))</f>
        <v>0.133333333333333</v>
      </c>
      <c r="AC821" s="32">
        <f t="shared" si="141"/>
        <v>3.99999999999999</v>
      </c>
      <c r="AD821" s="32" t="str">
        <f>IF(S821="","",VLOOKUP(S821,海关监管条件!$A$1:$B$3000,2,FALSE))</f>
        <v>无</v>
      </c>
    </row>
    <row r="822" spans="1:30">
      <c r="A822" s="2">
        <v>43750</v>
      </c>
      <c r="B822" s="2">
        <v>43756</v>
      </c>
      <c r="C822" s="2" t="s">
        <v>5144</v>
      </c>
      <c r="D822" s="3" t="s">
        <v>1601</v>
      </c>
      <c r="E822" s="3" t="s">
        <v>4142</v>
      </c>
      <c r="F822" s="3" t="s">
        <v>5076</v>
      </c>
      <c r="G822" s="17" t="str">
        <f t="shared" si="142"/>
        <v>KG-ARI-1909-00203-04465/42566014</v>
      </c>
      <c r="H822" s="18">
        <f>IF(G822="","",VLOOKUP(G822,WMS!$E$3:$Q$1741,7,FALSE))</f>
        <v>6</v>
      </c>
      <c r="I822" s="18">
        <f>IF(G822="","",VLOOKUP(G822,WMS!$E$3:$Q$1741,8,FALSE))</f>
        <v>3</v>
      </c>
      <c r="J822" s="18">
        <f>IF(G822="","",VLOOKUP(G822,WMS!$E$3:$Q$1741,13,FALSE))</f>
        <v>0.015</v>
      </c>
      <c r="K822" s="25" t="b">
        <f t="shared" si="143"/>
        <v>1</v>
      </c>
      <c r="L822" s="7">
        <v>19</v>
      </c>
      <c r="M822" s="26">
        <f>IF(G822="","",VLOOKUP(G822,WMS!$E$3:$U$1741,7,0)*L822)</f>
        <v>114</v>
      </c>
      <c r="N822" s="27" t="str">
        <f>IF(G822="","",VLOOKUP(G822,WMS!$E$3:$U$1741,17,0))</f>
        <v>A27-102</v>
      </c>
      <c r="O822" s="28">
        <f t="shared" si="137"/>
        <v>57</v>
      </c>
      <c r="P822" s="28">
        <f t="shared" si="138"/>
        <v>0.285</v>
      </c>
      <c r="Q822" s="25" t="str">
        <f>IF(G822="","",VLOOKUP(G822,WMS!$E$3:$G$1741,2,FALSE))</f>
        <v>KAS19091007</v>
      </c>
      <c r="R822" s="25" t="str">
        <f>IF(G822="","",VLOOKUP(G822,WMS!$E$3:$G$1741,3,FALSE))</f>
        <v>MOL1909101125</v>
      </c>
      <c r="S822" s="17" t="str">
        <f>IF(R822="","",VLOOKUP(R822,CUSTOMS!$E$3:$N$1811,2,FALSE))</f>
        <v>3924100000</v>
      </c>
      <c r="T822" s="17" t="str">
        <f>IF(R822="","",VLOOKUP(R822,CUSTOMS!$E$3:$N$1811,3,FALSE))</f>
        <v>5件套塑料厨具</v>
      </c>
      <c r="U822" s="18">
        <f t="shared" si="139"/>
        <v>114</v>
      </c>
      <c r="V822" s="18" t="str">
        <f>IF(R822="","",VLOOKUP(R822,CUSTOMS!$E$3:$N$1811,5,FALSE))</f>
        <v>套</v>
      </c>
      <c r="W822" s="32">
        <f>IF(R822="","",VLOOKUP(R822,CUSTOMS!$E$3:$N$1811,6,FALSE))</f>
        <v>1.1</v>
      </c>
      <c r="X822" s="32">
        <f t="shared" si="140"/>
        <v>125.4</v>
      </c>
      <c r="Y822" s="18" t="str">
        <f>IF(R822="","",VLOOKUP(R822,CUSTOMS!$E$3:$N$1811,8,FALSE))</f>
        <v>美元</v>
      </c>
      <c r="Z822" s="18" t="str">
        <f>IF(R822="","",VLOOKUP(R822,CUSTOMS!$E$3:$N$1811,9,FALSE))</f>
        <v>中国</v>
      </c>
      <c r="AA822" s="18" t="str">
        <f>IF(R822="","",VLOOKUP(R822,CUSTOMS!$E$3:$N$1811,10,FALSE))</f>
        <v>美国</v>
      </c>
      <c r="AB822" s="32">
        <f>IF(R822="","",VLOOKUP(G822,WMS!$E$3:$T$1741,15,FALSE))</f>
        <v>0.463333333333333</v>
      </c>
      <c r="AC822" s="32">
        <f t="shared" si="141"/>
        <v>52.82</v>
      </c>
      <c r="AD822" s="32" t="str">
        <f>IF(S822="","",VLOOKUP(S822,海关监管条件!$A$1:$B$3000,2,FALSE))</f>
        <v>A </v>
      </c>
    </row>
    <row r="823" spans="1:30">
      <c r="A823" s="2">
        <v>43750</v>
      </c>
      <c r="B823" s="2">
        <v>43756</v>
      </c>
      <c r="C823" s="2" t="s">
        <v>5144</v>
      </c>
      <c r="D823" s="3" t="s">
        <v>1865</v>
      </c>
      <c r="E823" s="3" t="s">
        <v>4297</v>
      </c>
      <c r="F823" s="3" t="s">
        <v>5156</v>
      </c>
      <c r="G823" s="17" t="str">
        <f t="shared" si="142"/>
        <v>KG-ARI-1909-00203-04486/38256844</v>
      </c>
      <c r="H823" s="18">
        <f>IF(G823="","",VLOOKUP(G823,WMS!$E$3:$Q$1741,7,FALSE))</f>
        <v>20</v>
      </c>
      <c r="I823" s="18">
        <f>IF(G823="","",VLOOKUP(G823,WMS!$E$3:$Q$1741,8,FALSE))</f>
        <v>3.12</v>
      </c>
      <c r="J823" s="18">
        <f>IF(G823="","",VLOOKUP(G823,WMS!$E$3:$Q$1741,13,FALSE))</f>
        <v>0.032</v>
      </c>
      <c r="K823" s="25" t="b">
        <f t="shared" si="143"/>
        <v>1</v>
      </c>
      <c r="L823" s="7">
        <v>4</v>
      </c>
      <c r="M823" s="26">
        <f>IF(G823="","",VLOOKUP(G823,WMS!$E$3:$U$1741,7,0)*L823)</f>
        <v>80</v>
      </c>
      <c r="N823" s="27" t="str">
        <f>IF(G823="","",VLOOKUP(G823,WMS!$E$3:$U$1741,17,0))</f>
        <v>A401-20</v>
      </c>
      <c r="O823" s="28">
        <f t="shared" si="137"/>
        <v>12.48</v>
      </c>
      <c r="P823" s="28">
        <f t="shared" si="138"/>
        <v>0.128</v>
      </c>
      <c r="Q823" s="25" t="str">
        <f>IF(G823="","",VLOOKUP(G823,WMS!$E$3:$G$1741,2,FALSE))</f>
        <v>KAS19092305</v>
      </c>
      <c r="R823" s="25" t="str">
        <f>IF(G823="","",VLOOKUP(G823,WMS!$E$3:$G$1741,3,FALSE))</f>
        <v>KAS1909230506</v>
      </c>
      <c r="S823" s="17" t="str">
        <f>IF(R823="","",VLOOKUP(R823,CUSTOMS!$E$3:$N$1811,2,FALSE))</f>
        <v>8215990000</v>
      </c>
      <c r="T823" s="17" t="str">
        <f>IF(R823="","",VLOOKUP(R823,CUSTOMS!$E$3:$N$1811,3,FALSE))</f>
        <v>篮</v>
      </c>
      <c r="U823" s="18">
        <f t="shared" si="139"/>
        <v>80</v>
      </c>
      <c r="V823" s="18" t="str">
        <f>IF(R823="","",VLOOKUP(R823,CUSTOMS!$E$3:$N$1811,5,FALSE))</f>
        <v>个</v>
      </c>
      <c r="W823" s="32">
        <f>IF(R823="","",VLOOKUP(R823,CUSTOMS!$E$3:$N$1811,6,FALSE))</f>
        <v>0.38</v>
      </c>
      <c r="X823" s="32">
        <f t="shared" si="140"/>
        <v>30.4</v>
      </c>
      <c r="Y823" s="18" t="str">
        <f>IF(R823="","",VLOOKUP(R823,CUSTOMS!$E$3:$N$1811,8,FALSE))</f>
        <v>美元</v>
      </c>
      <c r="Z823" s="18" t="str">
        <f>IF(R823="","",VLOOKUP(R823,CUSTOMS!$E$3:$N$1811,9,FALSE))</f>
        <v>中国</v>
      </c>
      <c r="AA823" s="18" t="str">
        <f>IF(R823="","",VLOOKUP(R823,CUSTOMS!$E$3:$N$1811,10,FALSE))</f>
        <v>美国</v>
      </c>
      <c r="AB823" s="32">
        <f>IF(R823="","",VLOOKUP(G823,WMS!$E$3:$T$1741,15,FALSE))</f>
        <v>0.131</v>
      </c>
      <c r="AC823" s="32">
        <f t="shared" si="141"/>
        <v>10.48</v>
      </c>
      <c r="AD823" s="32" t="str">
        <f>IF(S823="","",VLOOKUP(S823,海关监管条件!$A$1:$B$3000,2,FALSE))</f>
        <v>A</v>
      </c>
    </row>
    <row r="824" spans="1:30">
      <c r="A824" s="2">
        <v>43750</v>
      </c>
      <c r="B824" s="2">
        <v>43756</v>
      </c>
      <c r="C824" s="2" t="s">
        <v>5144</v>
      </c>
      <c r="D824" s="3" t="s">
        <v>1865</v>
      </c>
      <c r="E824" s="3" t="s">
        <v>4297</v>
      </c>
      <c r="F824" s="3" t="s">
        <v>5157</v>
      </c>
      <c r="G824" s="17" t="str">
        <f t="shared" si="142"/>
        <v>KG-ARI-1909-00203-04486/42477259</v>
      </c>
      <c r="H824" s="18">
        <f>IF(G824="","",VLOOKUP(G824,WMS!$E$3:$Q$1741,7,FALSE))</f>
        <v>72</v>
      </c>
      <c r="I824" s="18">
        <f>IF(G824="","",VLOOKUP(G824,WMS!$E$3:$Q$1741,8,FALSE))</f>
        <v>3.6</v>
      </c>
      <c r="J824" s="18">
        <f>IF(G824="","",VLOOKUP(G824,WMS!$E$3:$Q$1741,13,FALSE))</f>
        <v>0.012</v>
      </c>
      <c r="K824" s="25" t="b">
        <f t="shared" si="143"/>
        <v>1</v>
      </c>
      <c r="L824" s="7">
        <v>3</v>
      </c>
      <c r="M824" s="26">
        <f>IF(G824="","",VLOOKUP(G824,WMS!$E$3:$U$1741,7,0)*L824)</f>
        <v>216</v>
      </c>
      <c r="N824" s="27" t="str">
        <f>IF(G824="","",VLOOKUP(G824,WMS!$E$3:$U$1741,17,0))</f>
        <v>A401-20</v>
      </c>
      <c r="O824" s="28">
        <f t="shared" si="137"/>
        <v>10.8</v>
      </c>
      <c r="P824" s="28">
        <f t="shared" si="138"/>
        <v>0.036</v>
      </c>
      <c r="Q824" s="25" t="str">
        <f>IF(G824="","",VLOOKUP(G824,WMS!$E$3:$G$1741,2,FALSE))</f>
        <v>KAS19092305</v>
      </c>
      <c r="R824" s="25" t="str">
        <f>IF(G824="","",VLOOKUP(G824,WMS!$E$3:$G$1741,3,FALSE))</f>
        <v>KAS1909230503</v>
      </c>
      <c r="S824" s="17" t="str">
        <f>IF(R824="","",VLOOKUP(R824,CUSTOMS!$E$3:$N$1811,2,FALSE))</f>
        <v>8215990000</v>
      </c>
      <c r="T824" s="17" t="str">
        <f>IF(R824="","",VLOOKUP(R824,CUSTOMS!$E$3:$N$1811,3,FALSE))</f>
        <v>餐厨用具</v>
      </c>
      <c r="U824" s="18">
        <f t="shared" si="139"/>
        <v>216</v>
      </c>
      <c r="V824" s="18" t="str">
        <f>IF(R824="","",VLOOKUP(R824,CUSTOMS!$E$3:$N$1811,5,FALSE))</f>
        <v>把</v>
      </c>
      <c r="W824" s="32">
        <f>IF(R824="","",VLOOKUP(R824,CUSTOMS!$E$3:$N$1811,6,FALSE))</f>
        <v>0.15</v>
      </c>
      <c r="X824" s="32">
        <f t="shared" si="140"/>
        <v>32.4</v>
      </c>
      <c r="Y824" s="18" t="str">
        <f>IF(R824="","",VLOOKUP(R824,CUSTOMS!$E$3:$N$1811,8,FALSE))</f>
        <v>美元</v>
      </c>
      <c r="Z824" s="18" t="str">
        <f>IF(R824="","",VLOOKUP(R824,CUSTOMS!$E$3:$N$1811,9,FALSE))</f>
        <v>中国</v>
      </c>
      <c r="AA824" s="18" t="str">
        <f>IF(R824="","",VLOOKUP(R824,CUSTOMS!$E$3:$N$1811,10,FALSE))</f>
        <v>美国</v>
      </c>
      <c r="AB824" s="32">
        <f>IF(R824="","",VLOOKUP(G824,WMS!$E$3:$T$1741,15,FALSE))</f>
        <v>0.0430555555555556</v>
      </c>
      <c r="AC824" s="32">
        <f t="shared" si="141"/>
        <v>9.30000000000001</v>
      </c>
      <c r="AD824" s="32" t="str">
        <f>IF(S824="","",VLOOKUP(S824,海关监管条件!$A$1:$B$3000,2,FALSE))</f>
        <v>A</v>
      </c>
    </row>
    <row r="825" spans="1:30">
      <c r="A825" s="2">
        <v>43750</v>
      </c>
      <c r="B825" s="2">
        <v>43756</v>
      </c>
      <c r="C825" s="2" t="s">
        <v>5144</v>
      </c>
      <c r="D825" s="3" t="s">
        <v>1865</v>
      </c>
      <c r="E825" s="3" t="s">
        <v>4297</v>
      </c>
      <c r="F825" s="3" t="s">
        <v>5158</v>
      </c>
      <c r="G825" s="17" t="str">
        <f t="shared" si="142"/>
        <v>KG-ARI-1909-00203-04486/42703907</v>
      </c>
      <c r="H825" s="18">
        <f>IF(G825="","",VLOOKUP(G825,WMS!$E$3:$Q$1741,7,FALSE))</f>
        <v>6</v>
      </c>
      <c r="I825" s="18">
        <f>IF(G825="","",VLOOKUP(G825,WMS!$E$3:$Q$1741,8,FALSE))</f>
        <v>7.34</v>
      </c>
      <c r="J825" s="18">
        <f>IF(G825="","",VLOOKUP(G825,WMS!$E$3:$Q$1741,13,FALSE))</f>
        <v>0.039</v>
      </c>
      <c r="K825" s="25" t="b">
        <f t="shared" si="143"/>
        <v>1</v>
      </c>
      <c r="L825" s="7">
        <v>12</v>
      </c>
      <c r="M825" s="26">
        <f>IF(G825="","",VLOOKUP(G825,WMS!$E$3:$U$1741,7,0)*L825)</f>
        <v>72</v>
      </c>
      <c r="N825" s="27" t="str">
        <f>IF(G825="","",VLOOKUP(G825,WMS!$E$3:$U$1741,17,0))</f>
        <v>A401-21</v>
      </c>
      <c r="O825" s="28">
        <f t="shared" si="137"/>
        <v>88.08</v>
      </c>
      <c r="P825" s="28">
        <f t="shared" si="138"/>
        <v>0.468</v>
      </c>
      <c r="Q825" s="25" t="str">
        <f>IF(G825="","",VLOOKUP(G825,WMS!$E$3:$G$1741,2,FALSE))</f>
        <v>KAS19092305</v>
      </c>
      <c r="R825" s="25" t="str">
        <f>IF(G825="","",VLOOKUP(G825,WMS!$E$3:$G$1741,3,FALSE))</f>
        <v>KAS1909230507</v>
      </c>
      <c r="S825" s="17">
        <f>IF(R825="","",VLOOKUP(R825,CUSTOMS!$E$3:$N$1811,2,FALSE))</f>
        <v>8302500000</v>
      </c>
      <c r="T825" s="17" t="str">
        <f>IF(R825="","",VLOOKUP(R825,CUSTOMS!$E$3:$N$1811,3,FALSE))</f>
        <v>杂志架</v>
      </c>
      <c r="U825" s="18">
        <f t="shared" si="139"/>
        <v>72</v>
      </c>
      <c r="V825" s="18" t="str">
        <f>IF(R825="","",VLOOKUP(R825,CUSTOMS!$E$3:$N$1811,5,FALSE))</f>
        <v>个</v>
      </c>
      <c r="W825" s="32">
        <f>IF(R825="","",VLOOKUP(R825,CUSTOMS!$E$3:$N$1811,6,FALSE))</f>
        <v>0.86</v>
      </c>
      <c r="X825" s="32">
        <f t="shared" si="140"/>
        <v>61.92</v>
      </c>
      <c r="Y825" s="18" t="str">
        <f>IF(R825="","",VLOOKUP(R825,CUSTOMS!$E$3:$N$1811,8,FALSE))</f>
        <v>美元</v>
      </c>
      <c r="Z825" s="18" t="str">
        <f>IF(R825="","",VLOOKUP(R825,CUSTOMS!$E$3:$N$1811,9,FALSE))</f>
        <v>中国</v>
      </c>
      <c r="AA825" s="18" t="str">
        <f>IF(R825="","",VLOOKUP(R825,CUSTOMS!$E$3:$N$1811,10,FALSE))</f>
        <v>美国</v>
      </c>
      <c r="AB825" s="32">
        <f>IF(R825="","",VLOOKUP(G825,WMS!$E$3:$T$1741,15,FALSE))</f>
        <v>1.14</v>
      </c>
      <c r="AC825" s="32">
        <f t="shared" si="141"/>
        <v>82.08</v>
      </c>
      <c r="AD825" s="32" t="str">
        <f>IF(S825="","",VLOOKUP(S825,海关监管条件!$A$1:$B$3000,2,FALSE))</f>
        <v>无</v>
      </c>
    </row>
    <row r="826" spans="1:30">
      <c r="A826" s="2">
        <v>43750</v>
      </c>
      <c r="B826" s="2">
        <v>43756</v>
      </c>
      <c r="C826" s="2" t="s">
        <v>5144</v>
      </c>
      <c r="D826" s="3" t="s">
        <v>1865</v>
      </c>
      <c r="E826" s="3" t="s">
        <v>4297</v>
      </c>
      <c r="F826" s="3" t="s">
        <v>5159</v>
      </c>
      <c r="G826" s="17" t="str">
        <f t="shared" si="142"/>
        <v>KG-ARI-1909-00203-04486/42707028</v>
      </c>
      <c r="H826" s="18">
        <f>IF(G826="","",VLOOKUP(G826,WMS!$E$3:$Q$1741,7,FALSE))</f>
        <v>10</v>
      </c>
      <c r="I826" s="18">
        <f>IF(G826="","",VLOOKUP(G826,WMS!$E$3:$Q$1741,8,FALSE))</f>
        <v>4.94</v>
      </c>
      <c r="J826" s="18">
        <f>IF(G826="","",VLOOKUP(G826,WMS!$E$3:$Q$1741,13,FALSE))</f>
        <v>0.03</v>
      </c>
      <c r="K826" s="25" t="b">
        <f t="shared" si="143"/>
        <v>1</v>
      </c>
      <c r="L826" s="7">
        <v>6</v>
      </c>
      <c r="M826" s="26">
        <f>IF(G826="","",VLOOKUP(G826,WMS!$E$3:$U$1741,7,0)*L826)</f>
        <v>60</v>
      </c>
      <c r="N826" s="27" t="str">
        <f>IF(G826="","",VLOOKUP(G826,WMS!$E$3:$U$1741,17,0))</f>
        <v>A401-20</v>
      </c>
      <c r="O826" s="28">
        <f t="shared" si="137"/>
        <v>29.64</v>
      </c>
      <c r="P826" s="28">
        <f t="shared" si="138"/>
        <v>0.18</v>
      </c>
      <c r="Q826" s="25" t="str">
        <f>IF(G826="","",VLOOKUP(G826,WMS!$E$3:$G$1741,2,FALSE))</f>
        <v>KAS19092305</v>
      </c>
      <c r="R826" s="25" t="str">
        <f>IF(G826="","",VLOOKUP(G826,WMS!$E$3:$G$1741,3,FALSE))</f>
        <v>KAS1909230505</v>
      </c>
      <c r="S826" s="17" t="str">
        <f>IF(R826="","",VLOOKUP(R826,CUSTOMS!$E$3:$N$1811,2,FALSE))</f>
        <v>8215990000</v>
      </c>
      <c r="T826" s="17" t="str">
        <f>IF(R826="","",VLOOKUP(R826,CUSTOMS!$E$3:$N$1811,3,FALSE))</f>
        <v>钩</v>
      </c>
      <c r="U826" s="18">
        <f t="shared" si="139"/>
        <v>60</v>
      </c>
      <c r="V826" s="18" t="str">
        <f>IF(R826="","",VLOOKUP(R826,CUSTOMS!$E$3:$N$1811,5,FALSE))</f>
        <v>个</v>
      </c>
      <c r="W826" s="32">
        <f>IF(R826="","",VLOOKUP(R826,CUSTOMS!$E$3:$N$1811,6,FALSE))</f>
        <v>0.63</v>
      </c>
      <c r="X826" s="32">
        <f t="shared" si="140"/>
        <v>37.8</v>
      </c>
      <c r="Y826" s="18" t="str">
        <f>IF(R826="","",VLOOKUP(R826,CUSTOMS!$E$3:$N$1811,8,FALSE))</f>
        <v>美元</v>
      </c>
      <c r="Z826" s="18" t="str">
        <f>IF(R826="","",VLOOKUP(R826,CUSTOMS!$E$3:$N$1811,9,FALSE))</f>
        <v>中国</v>
      </c>
      <c r="AA826" s="18" t="str">
        <f>IF(R826="","",VLOOKUP(R826,CUSTOMS!$E$3:$N$1811,10,FALSE))</f>
        <v>美国</v>
      </c>
      <c r="AB826" s="32">
        <f>IF(R826="","",VLOOKUP(G826,WMS!$E$3:$T$1741,15,FALSE))</f>
        <v>0.444</v>
      </c>
      <c r="AC826" s="32">
        <f t="shared" si="141"/>
        <v>26.64</v>
      </c>
      <c r="AD826" s="32" t="str">
        <f>IF(S826="","",VLOOKUP(S826,海关监管条件!$A$1:$B$3000,2,FALSE))</f>
        <v>A</v>
      </c>
    </row>
    <row r="827" spans="1:30">
      <c r="A827" s="2">
        <v>43750</v>
      </c>
      <c r="B827" s="2">
        <v>43756</v>
      </c>
      <c r="C827" s="2" t="s">
        <v>5144</v>
      </c>
      <c r="D827" s="3" t="s">
        <v>1777</v>
      </c>
      <c r="E827" s="3" t="s">
        <v>4234</v>
      </c>
      <c r="F827" s="3" t="s">
        <v>4237</v>
      </c>
      <c r="G827" s="17" t="str">
        <f t="shared" si="142"/>
        <v>KG-ARI-1909-00203-04505/42704485</v>
      </c>
      <c r="H827" s="18">
        <f>IF(G827="","",VLOOKUP(G827,WMS!$E$3:$Q$1741,7,FALSE))</f>
        <v>4</v>
      </c>
      <c r="I827" s="18">
        <f>IF(G827="","",VLOOKUP(G827,WMS!$E$3:$Q$1741,8,FALSE))</f>
        <v>2.45</v>
      </c>
      <c r="J827" s="18">
        <f>IF(G827="","",VLOOKUP(G827,WMS!$E$3:$Q$1741,13,FALSE))</f>
        <v>0.035</v>
      </c>
      <c r="K827" s="25" t="b">
        <f t="shared" si="143"/>
        <v>1</v>
      </c>
      <c r="L827" s="7">
        <v>6</v>
      </c>
      <c r="M827" s="26">
        <f>IF(G827="","",VLOOKUP(G827,WMS!$E$3:$U$1741,7,0)*L827)</f>
        <v>24</v>
      </c>
      <c r="N827" s="27" t="str">
        <f>IF(G827="","",VLOOKUP(G827,WMS!$E$3:$U$1741,17,0))</f>
        <v>A411</v>
      </c>
      <c r="O827" s="28">
        <f t="shared" si="137"/>
        <v>14.7</v>
      </c>
      <c r="P827" s="28">
        <f t="shared" si="138"/>
        <v>0.21</v>
      </c>
      <c r="Q827" s="25" t="str">
        <f>IF(G827="","",VLOOKUP(G827,WMS!$E$3:$G$1741,2,FALSE))</f>
        <v>KAS19092001</v>
      </c>
      <c r="R827" s="25" t="str">
        <f>IF(G827="","",VLOOKUP(G827,WMS!$E$3:$G$1741,3,FALSE))</f>
        <v>KAS1909200102</v>
      </c>
      <c r="S827" s="17" t="str">
        <f>IF(R827="","",VLOOKUP(R827,CUSTOMS!$E$3:$N$1811,2,FALSE))</f>
        <v>9503008900</v>
      </c>
      <c r="T827" s="17" t="str">
        <f>IF(R827="","",VLOOKUP(R827,CUSTOMS!$E$3:$N$1811,3,FALSE))</f>
        <v>儿童玩具：工具套</v>
      </c>
      <c r="U827" s="18">
        <f t="shared" si="139"/>
        <v>24</v>
      </c>
      <c r="V827" s="18" t="str">
        <f>IF(R827="","",VLOOKUP(R827,CUSTOMS!$E$3:$N$1811,5,FALSE))</f>
        <v>个</v>
      </c>
      <c r="W827" s="32">
        <f>IF(R827="","",VLOOKUP(R827,CUSTOMS!$E$3:$N$1811,6,FALSE))</f>
        <v>0.5</v>
      </c>
      <c r="X827" s="32">
        <f t="shared" si="140"/>
        <v>12</v>
      </c>
      <c r="Y827" s="18" t="str">
        <f>IF(R827="","",VLOOKUP(R827,CUSTOMS!$E$3:$N$1811,8,FALSE))</f>
        <v>美元</v>
      </c>
      <c r="Z827" s="18" t="str">
        <f>IF(R827="","",VLOOKUP(R827,CUSTOMS!$E$3:$N$1811,9,FALSE))</f>
        <v>中国</v>
      </c>
      <c r="AA827" s="18" t="str">
        <f>IF(R827="","",VLOOKUP(R827,CUSTOMS!$E$3:$N$1811,10,FALSE))</f>
        <v>美国</v>
      </c>
      <c r="AB827" s="32">
        <f>IF(R827="","",VLOOKUP(G827,WMS!$E$3:$T$1741,15,FALSE))</f>
        <v>0.475</v>
      </c>
      <c r="AC827" s="32">
        <f t="shared" si="141"/>
        <v>11.4</v>
      </c>
      <c r="AD827" s="32" t="str">
        <f>IF(S827="","",VLOOKUP(S827,海关监管条件!$A$1:$B$3000,2,FALSE))</f>
        <v>A </v>
      </c>
    </row>
    <row r="828" spans="1:30">
      <c r="A828" s="2">
        <v>43750</v>
      </c>
      <c r="B828" s="2">
        <v>43756</v>
      </c>
      <c r="C828" s="2" t="s">
        <v>5144</v>
      </c>
      <c r="D828" s="3" t="s">
        <v>1777</v>
      </c>
      <c r="E828" s="3" t="s">
        <v>4234</v>
      </c>
      <c r="F828" s="3" t="s">
        <v>4244</v>
      </c>
      <c r="G828" s="17" t="str">
        <f t="shared" si="142"/>
        <v>KG-ARI-1909-00203-04505/42742128</v>
      </c>
      <c r="H828" s="18">
        <f>IF(G828="","",VLOOKUP(G828,WMS!$E$3:$Q$1741,7,FALSE))</f>
        <v>4</v>
      </c>
      <c r="I828" s="18">
        <f>IF(G828="","",VLOOKUP(G828,WMS!$E$3:$Q$1741,8,FALSE))</f>
        <v>7.3</v>
      </c>
      <c r="J828" s="18">
        <f>IF(G828="","",VLOOKUP(G828,WMS!$E$3:$Q$1741,13,FALSE))</f>
        <v>0.11</v>
      </c>
      <c r="K828" s="25" t="b">
        <f t="shared" si="143"/>
        <v>1</v>
      </c>
      <c r="L828" s="7">
        <v>6</v>
      </c>
      <c r="M828" s="26">
        <f>IF(G828="","",VLOOKUP(G828,WMS!$E$3:$U$1741,7,0)*L828)</f>
        <v>24</v>
      </c>
      <c r="N828" s="27" t="str">
        <f>IF(G828="","",VLOOKUP(G828,WMS!$E$3:$U$1741,17,0))</f>
        <v>A411</v>
      </c>
      <c r="O828" s="28">
        <f t="shared" si="137"/>
        <v>43.8</v>
      </c>
      <c r="P828" s="28">
        <f t="shared" si="138"/>
        <v>0.66</v>
      </c>
      <c r="Q828" s="25" t="str">
        <f>IF(G828="","",VLOOKUP(G828,WMS!$E$3:$G$1741,2,FALSE))</f>
        <v>KAS19092001</v>
      </c>
      <c r="R828" s="25" t="str">
        <f>IF(G828="","",VLOOKUP(G828,WMS!$E$3:$G$1741,3,FALSE))</f>
        <v>KAS1909200110</v>
      </c>
      <c r="S828" s="17" t="str">
        <f>IF(R828="","",VLOOKUP(R828,CUSTOMS!$E$3:$N$1811,2,FALSE))</f>
        <v>9503006000</v>
      </c>
      <c r="T828" s="17" t="str">
        <f>IF(R828="","",VLOOKUP(R828,CUSTOMS!$E$3:$N$1811,3,FALSE))</f>
        <v>智力玩具：积木</v>
      </c>
      <c r="U828" s="18">
        <f t="shared" si="139"/>
        <v>24</v>
      </c>
      <c r="V828" s="18" t="str">
        <f>IF(R828="","",VLOOKUP(R828,CUSTOMS!$E$3:$N$1811,5,FALSE))</f>
        <v>套</v>
      </c>
      <c r="W828" s="32">
        <f>IF(R828="","",VLOOKUP(R828,CUSTOMS!$E$3:$N$1811,6,FALSE))</f>
        <v>4</v>
      </c>
      <c r="X828" s="32">
        <f t="shared" si="140"/>
        <v>96</v>
      </c>
      <c r="Y828" s="18" t="str">
        <f>IF(R828="","",VLOOKUP(R828,CUSTOMS!$E$3:$N$1811,8,FALSE))</f>
        <v>美元</v>
      </c>
      <c r="Z828" s="18" t="str">
        <f>IF(R828="","",VLOOKUP(R828,CUSTOMS!$E$3:$N$1811,9,FALSE))</f>
        <v>中国</v>
      </c>
      <c r="AA828" s="18" t="str">
        <f>IF(R828="","",VLOOKUP(R828,CUSTOMS!$E$3:$N$1811,10,FALSE))</f>
        <v>美国</v>
      </c>
      <c r="AB828" s="32">
        <f>IF(R828="","",VLOOKUP(G828,WMS!$E$3:$T$1741,15,FALSE))</f>
        <v>1.525</v>
      </c>
      <c r="AC828" s="32">
        <f t="shared" si="141"/>
        <v>36.6</v>
      </c>
      <c r="AD828" s="32" t="str">
        <f>IF(S828="","",VLOOKUP(S828,海关监管条件!$A$1:$B$3000,2,FALSE))</f>
        <v>A </v>
      </c>
    </row>
    <row r="829" spans="1:30">
      <c r="A829" s="2">
        <v>43750</v>
      </c>
      <c r="B829" s="2">
        <v>43756</v>
      </c>
      <c r="C829" s="2" t="s">
        <v>5144</v>
      </c>
      <c r="D829" s="3" t="s">
        <v>1777</v>
      </c>
      <c r="E829" s="3" t="s">
        <v>4234</v>
      </c>
      <c r="F829" s="3" t="s">
        <v>4245</v>
      </c>
      <c r="G829" s="17" t="str">
        <f t="shared" si="142"/>
        <v>KG-ARI-1909-00203-04505/42742135</v>
      </c>
      <c r="H829" s="18">
        <f>IF(G829="","",VLOOKUP(G829,WMS!$E$3:$Q$1741,7,FALSE))</f>
        <v>4</v>
      </c>
      <c r="I829" s="18">
        <f>IF(G829="","",VLOOKUP(G829,WMS!$E$3:$Q$1741,8,FALSE))</f>
        <v>7.55</v>
      </c>
      <c r="J829" s="18">
        <f>IF(G829="","",VLOOKUP(G829,WMS!$E$3:$Q$1741,13,FALSE))</f>
        <v>0.11</v>
      </c>
      <c r="K829" s="25" t="b">
        <f t="shared" si="143"/>
        <v>1</v>
      </c>
      <c r="L829" s="7">
        <v>6</v>
      </c>
      <c r="M829" s="26">
        <f>IF(G829="","",VLOOKUP(G829,WMS!$E$3:$U$1741,7,0)*L829)</f>
        <v>24</v>
      </c>
      <c r="N829" s="27" t="str">
        <f>IF(G829="","",VLOOKUP(G829,WMS!$E$3:$U$1741,17,0))</f>
        <v>A411</v>
      </c>
      <c r="O829" s="28">
        <f t="shared" si="137"/>
        <v>45.3</v>
      </c>
      <c r="P829" s="28">
        <f t="shared" si="138"/>
        <v>0.66</v>
      </c>
      <c r="Q829" s="25" t="str">
        <f>IF(G829="","",VLOOKUP(G829,WMS!$E$3:$G$1741,2,FALSE))</f>
        <v>KAS19092001</v>
      </c>
      <c r="R829" s="25" t="str">
        <f>IF(G829="","",VLOOKUP(G829,WMS!$E$3:$G$1741,3,FALSE))</f>
        <v>KAS1909200110</v>
      </c>
      <c r="S829" s="17" t="str">
        <f>IF(R829="","",VLOOKUP(R829,CUSTOMS!$E$3:$N$1811,2,FALSE))</f>
        <v>9503006000</v>
      </c>
      <c r="T829" s="17" t="str">
        <f>IF(R829="","",VLOOKUP(R829,CUSTOMS!$E$3:$N$1811,3,FALSE))</f>
        <v>智力玩具：积木</v>
      </c>
      <c r="U829" s="18">
        <f t="shared" si="139"/>
        <v>24</v>
      </c>
      <c r="V829" s="18" t="str">
        <f>IF(R829="","",VLOOKUP(R829,CUSTOMS!$E$3:$N$1811,5,FALSE))</f>
        <v>套</v>
      </c>
      <c r="W829" s="32">
        <f>IF(R829="","",VLOOKUP(R829,CUSTOMS!$E$3:$N$1811,6,FALSE))</f>
        <v>4</v>
      </c>
      <c r="X829" s="32">
        <f t="shared" si="140"/>
        <v>96</v>
      </c>
      <c r="Y829" s="18" t="str">
        <f>IF(R829="","",VLOOKUP(R829,CUSTOMS!$E$3:$N$1811,8,FALSE))</f>
        <v>美元</v>
      </c>
      <c r="Z829" s="18" t="str">
        <f>IF(R829="","",VLOOKUP(R829,CUSTOMS!$E$3:$N$1811,9,FALSE))</f>
        <v>中国</v>
      </c>
      <c r="AA829" s="18" t="str">
        <f>IF(R829="","",VLOOKUP(R829,CUSTOMS!$E$3:$N$1811,10,FALSE))</f>
        <v>美国</v>
      </c>
      <c r="AB829" s="32">
        <f>IF(R829="","",VLOOKUP(G829,WMS!$E$3:$T$1741,15,FALSE))</f>
        <v>1.55</v>
      </c>
      <c r="AC829" s="32">
        <f t="shared" si="141"/>
        <v>37.2</v>
      </c>
      <c r="AD829" s="32" t="str">
        <f>IF(S829="","",VLOOKUP(S829,海关监管条件!$A$1:$B$3000,2,FALSE))</f>
        <v>A </v>
      </c>
    </row>
    <row r="830" spans="1:30">
      <c r="A830" s="2">
        <v>43750</v>
      </c>
      <c r="B830" s="2">
        <v>43756</v>
      </c>
      <c r="C830" s="2" t="s">
        <v>5144</v>
      </c>
      <c r="D830" s="3" t="s">
        <v>1777</v>
      </c>
      <c r="E830" s="3" t="s">
        <v>4234</v>
      </c>
      <c r="F830" s="3" t="s">
        <v>4246</v>
      </c>
      <c r="G830" s="17" t="str">
        <f t="shared" si="142"/>
        <v>KG-ARI-1909-00203-04505/42742142</v>
      </c>
      <c r="H830" s="18">
        <f>IF(G830="","",VLOOKUP(G830,WMS!$E$3:$Q$1741,7,FALSE))</f>
        <v>2</v>
      </c>
      <c r="I830" s="18">
        <f>IF(G830="","",VLOOKUP(G830,WMS!$E$3:$Q$1741,8,FALSE))</f>
        <v>6.1</v>
      </c>
      <c r="J830" s="18">
        <f>IF(G830="","",VLOOKUP(G830,WMS!$E$3:$Q$1741,13,FALSE))</f>
        <v>0.068</v>
      </c>
      <c r="K830" s="25" t="b">
        <f t="shared" si="143"/>
        <v>1</v>
      </c>
      <c r="L830" s="7">
        <v>2</v>
      </c>
      <c r="M830" s="26">
        <f>IF(G830="","",VLOOKUP(G830,WMS!$E$3:$U$1741,7,0)*L830)</f>
        <v>4</v>
      </c>
      <c r="N830" s="27" t="str">
        <f>IF(G830="","",VLOOKUP(G830,WMS!$E$3:$U$1741,17,0))</f>
        <v>A411</v>
      </c>
      <c r="O830" s="28">
        <f t="shared" si="137"/>
        <v>12.2</v>
      </c>
      <c r="P830" s="28">
        <f t="shared" si="138"/>
        <v>0.136</v>
      </c>
      <c r="Q830" s="25" t="str">
        <f>IF(G830="","",VLOOKUP(G830,WMS!$E$3:$G$1741,2,FALSE))</f>
        <v>KAS19092001</v>
      </c>
      <c r="R830" s="25" t="str">
        <f>IF(G830="","",VLOOKUP(G830,WMS!$E$3:$G$1741,3,FALSE))</f>
        <v>KAS1909200111</v>
      </c>
      <c r="S830" s="17" t="str">
        <f>IF(R830="","",VLOOKUP(R830,CUSTOMS!$E$3:$N$1811,2,FALSE))</f>
        <v>9503009000</v>
      </c>
      <c r="T830" s="17" t="str">
        <f>IF(R830="","",VLOOKUP(R830,CUSTOMS!$E$3:$N$1811,3,FALSE))</f>
        <v>玩具配件：积木桌</v>
      </c>
      <c r="U830" s="18">
        <f t="shared" si="139"/>
        <v>11.4</v>
      </c>
      <c r="V830" s="18" t="str">
        <f>IF(R830="","",VLOOKUP(R830,CUSTOMS!$E$3:$N$1811,5,FALSE))</f>
        <v>千克</v>
      </c>
      <c r="W830" s="32">
        <f>IF(R830="","",VLOOKUP(R830,CUSTOMS!$E$3:$N$1811,6,FALSE))</f>
        <v>1</v>
      </c>
      <c r="X830" s="32">
        <f t="shared" si="140"/>
        <v>11.4</v>
      </c>
      <c r="Y830" s="18" t="str">
        <f>IF(R830="","",VLOOKUP(R830,CUSTOMS!$E$3:$N$1811,8,FALSE))</f>
        <v>美元</v>
      </c>
      <c r="Z830" s="18" t="str">
        <f>IF(R830="","",VLOOKUP(R830,CUSTOMS!$E$3:$N$1811,9,FALSE))</f>
        <v>中国</v>
      </c>
      <c r="AA830" s="18" t="str">
        <f>IF(R830="","",VLOOKUP(R830,CUSTOMS!$E$3:$N$1811,10,FALSE))</f>
        <v>美国</v>
      </c>
      <c r="AB830" s="32">
        <f>IF(R830="","",VLOOKUP(G830,WMS!$E$3:$T$1741,15,FALSE))</f>
        <v>2.85</v>
      </c>
      <c r="AC830" s="32">
        <f t="shared" si="141"/>
        <v>11.4</v>
      </c>
      <c r="AD830" s="32" t="str">
        <f>IF(S830="","",VLOOKUP(S830,海关监管条件!$A$1:$B$3000,2,FALSE))</f>
        <v>A</v>
      </c>
    </row>
    <row r="831" spans="1:30">
      <c r="A831" s="2">
        <v>43750</v>
      </c>
      <c r="B831" s="2">
        <v>43756</v>
      </c>
      <c r="C831" s="2" t="s">
        <v>5144</v>
      </c>
      <c r="D831" s="3" t="s">
        <v>1777</v>
      </c>
      <c r="E831" s="3" t="s">
        <v>4234</v>
      </c>
      <c r="F831" s="3" t="s">
        <v>4247</v>
      </c>
      <c r="G831" s="17" t="str">
        <f t="shared" si="142"/>
        <v>KG-ARI-1909-00203-04505/42742173</v>
      </c>
      <c r="H831" s="18">
        <f>IF(G831="","",VLOOKUP(G831,WMS!$E$3:$Q$1741,7,FALSE))</f>
        <v>4</v>
      </c>
      <c r="I831" s="18">
        <f>IF(G831="","",VLOOKUP(G831,WMS!$E$3:$Q$1741,8,FALSE))</f>
        <v>3.7</v>
      </c>
      <c r="J831" s="18">
        <f>IF(G831="","",VLOOKUP(G831,WMS!$E$3:$Q$1741,13,FALSE))</f>
        <v>0.05</v>
      </c>
      <c r="K831" s="25" t="b">
        <f t="shared" si="143"/>
        <v>1</v>
      </c>
      <c r="L831" s="7">
        <v>3</v>
      </c>
      <c r="M831" s="26">
        <f>IF(G831="","",VLOOKUP(G831,WMS!$E$3:$U$1741,7,0)*L831)</f>
        <v>12</v>
      </c>
      <c r="N831" s="27" t="str">
        <f>IF(G831="","",VLOOKUP(G831,WMS!$E$3:$U$1741,17,0))</f>
        <v>A29-303</v>
      </c>
      <c r="O831" s="28">
        <f t="shared" si="137"/>
        <v>11.1</v>
      </c>
      <c r="P831" s="28">
        <f t="shared" si="138"/>
        <v>0.15</v>
      </c>
      <c r="Q831" s="25" t="str">
        <f>IF(G831="","",VLOOKUP(G831,WMS!$E$3:$G$1741,2,FALSE))</f>
        <v>KAS19092001</v>
      </c>
      <c r="R831" s="25" t="str">
        <f>IF(G831="","",VLOOKUP(G831,WMS!$E$3:$G$1741,3,FALSE))</f>
        <v>KAS1909200110</v>
      </c>
      <c r="S831" s="17" t="str">
        <f>IF(R831="","",VLOOKUP(R831,CUSTOMS!$E$3:$N$1811,2,FALSE))</f>
        <v>9503006000</v>
      </c>
      <c r="T831" s="17" t="str">
        <f>IF(R831="","",VLOOKUP(R831,CUSTOMS!$E$3:$N$1811,3,FALSE))</f>
        <v>智力玩具：积木</v>
      </c>
      <c r="U831" s="18">
        <f t="shared" si="139"/>
        <v>12</v>
      </c>
      <c r="V831" s="18" t="str">
        <f>IF(R831="","",VLOOKUP(R831,CUSTOMS!$E$3:$N$1811,5,FALSE))</f>
        <v>套</v>
      </c>
      <c r="W831" s="32">
        <f>IF(R831="","",VLOOKUP(R831,CUSTOMS!$E$3:$N$1811,6,FALSE))</f>
        <v>4</v>
      </c>
      <c r="X831" s="32">
        <f t="shared" si="140"/>
        <v>48</v>
      </c>
      <c r="Y831" s="18" t="str">
        <f>IF(R831="","",VLOOKUP(R831,CUSTOMS!$E$3:$N$1811,8,FALSE))</f>
        <v>美元</v>
      </c>
      <c r="Z831" s="18" t="str">
        <f>IF(R831="","",VLOOKUP(R831,CUSTOMS!$E$3:$N$1811,9,FALSE))</f>
        <v>中国</v>
      </c>
      <c r="AA831" s="18" t="str">
        <f>IF(R831="","",VLOOKUP(R831,CUSTOMS!$E$3:$N$1811,10,FALSE))</f>
        <v>美国</v>
      </c>
      <c r="AB831" s="32">
        <f>IF(R831="","",VLOOKUP(G831,WMS!$E$3:$T$1741,15,FALSE))</f>
        <v>0.85</v>
      </c>
      <c r="AC831" s="32">
        <f t="shared" si="141"/>
        <v>10.2</v>
      </c>
      <c r="AD831" s="32" t="str">
        <f>IF(S831="","",VLOOKUP(S831,海关监管条件!$A$1:$B$3000,2,FALSE))</f>
        <v>A </v>
      </c>
    </row>
    <row r="832" spans="1:30">
      <c r="A832" s="2">
        <v>43750</v>
      </c>
      <c r="B832" s="2">
        <v>43756</v>
      </c>
      <c r="C832" s="2" t="s">
        <v>5144</v>
      </c>
      <c r="D832" s="3" t="s">
        <v>2328</v>
      </c>
      <c r="E832" s="3" t="s">
        <v>4555</v>
      </c>
      <c r="F832" s="3" t="s">
        <v>5160</v>
      </c>
      <c r="G832" s="17" t="str">
        <f t="shared" si="142"/>
        <v>KG-ARI-1909-00203-04547/39148667</v>
      </c>
      <c r="H832" s="18">
        <f>IF(G832="","",VLOOKUP(G832,WMS!$E$3:$Q$1741,7,FALSE))</f>
        <v>6</v>
      </c>
      <c r="I832" s="18">
        <f>IF(G832="","",VLOOKUP(G832,WMS!$E$3:$Q$1741,8,FALSE))</f>
        <v>1.6</v>
      </c>
      <c r="J832" s="18">
        <f>IF(G832="","",VLOOKUP(G832,WMS!$E$3:$Q$1741,13,FALSE))</f>
        <v>0.011</v>
      </c>
      <c r="K832" s="25" t="b">
        <f t="shared" si="143"/>
        <v>1</v>
      </c>
      <c r="L832" s="7">
        <v>35</v>
      </c>
      <c r="M832" s="26">
        <f>IF(G832="","",VLOOKUP(G832,WMS!$E$3:$U$1741,7,0)*L832)</f>
        <v>210</v>
      </c>
      <c r="N832" s="27" t="str">
        <f>IF(G832="","",VLOOKUP(G832,WMS!$E$3:$U$1741,17,0))</f>
        <v>A411</v>
      </c>
      <c r="O832" s="28">
        <f t="shared" si="137"/>
        <v>56</v>
      </c>
      <c r="P832" s="28">
        <f t="shared" si="138"/>
        <v>0.385</v>
      </c>
      <c r="Q832" s="25" t="str">
        <f>IF(G832="","",VLOOKUP(G832,WMS!$E$3:$G$1741,2,FALSE))</f>
        <v>KAS19092507</v>
      </c>
      <c r="R832" s="25" t="str">
        <f>IF(G832="","",VLOOKUP(G832,WMS!$E$3:$G$1741,3,FALSE))</f>
        <v>KAS1909250708</v>
      </c>
      <c r="S832" s="17" t="str">
        <f>IF(R832="","",VLOOKUP(R832,CUSTOMS!$E$3:$N$1811,2,FALSE))</f>
        <v>8215990000</v>
      </c>
      <c r="T832" s="17" t="str">
        <f>IF(R832="","",VLOOKUP(R832,CUSTOMS!$E$3:$N$1811,3,FALSE))</f>
        <v>捞篱</v>
      </c>
      <c r="U832" s="18">
        <f t="shared" si="139"/>
        <v>210</v>
      </c>
      <c r="V832" s="18" t="str">
        <f>IF(R832="","",VLOOKUP(R832,CUSTOMS!$E$3:$N$1811,5,FALSE))</f>
        <v>只</v>
      </c>
      <c r="W832" s="32">
        <f>IF(R832="","",VLOOKUP(R832,CUSTOMS!$E$3:$N$1811,6,FALSE))</f>
        <v>1.17</v>
      </c>
      <c r="X832" s="32">
        <f t="shared" si="140"/>
        <v>245.7</v>
      </c>
      <c r="Y832" s="18" t="str">
        <f>IF(R832="","",VLOOKUP(R832,CUSTOMS!$E$3:$N$1811,8,FALSE))</f>
        <v>美元</v>
      </c>
      <c r="Z832" s="18" t="str">
        <f>IF(R832="","",VLOOKUP(R832,CUSTOMS!$E$3:$N$1811,9,FALSE))</f>
        <v>中国</v>
      </c>
      <c r="AA832" s="18" t="str">
        <f>IF(R832="","",VLOOKUP(R832,CUSTOMS!$E$3:$N$1811,10,FALSE))</f>
        <v>美国</v>
      </c>
      <c r="AB832" s="32">
        <f>IF(R832="","",VLOOKUP(G832,WMS!$E$3:$T$1741,15,FALSE))</f>
        <v>0.15</v>
      </c>
      <c r="AC832" s="32">
        <f t="shared" si="141"/>
        <v>31.5</v>
      </c>
      <c r="AD832" s="32" t="str">
        <f>IF(S832="","",VLOOKUP(S832,海关监管条件!$A$1:$B$3000,2,FALSE))</f>
        <v>A</v>
      </c>
    </row>
    <row r="833" spans="1:30">
      <c r="A833" s="2">
        <v>43750</v>
      </c>
      <c r="B833" s="2">
        <v>43756</v>
      </c>
      <c r="C833" s="2" t="s">
        <v>5144</v>
      </c>
      <c r="D833" s="3" t="s">
        <v>2328</v>
      </c>
      <c r="E833" s="3" t="s">
        <v>4555</v>
      </c>
      <c r="F833" s="3" t="s">
        <v>3527</v>
      </c>
      <c r="G833" s="17" t="str">
        <f t="shared" si="142"/>
        <v>KG-ARI-1909-00203-04547/41531457</v>
      </c>
      <c r="H833" s="18">
        <f>IF(G833="","",VLOOKUP(G833,WMS!$E$3:$Q$1741,7,FALSE))</f>
        <v>8</v>
      </c>
      <c r="I833" s="18">
        <f>IF(G833="","",VLOOKUP(G833,WMS!$E$3:$Q$1741,8,FALSE))</f>
        <v>3</v>
      </c>
      <c r="J833" s="18">
        <f>IF(G833="","",VLOOKUP(G833,WMS!$E$3:$Q$1741,13,FALSE))</f>
        <v>0.008</v>
      </c>
      <c r="K833" s="25" t="b">
        <f t="shared" si="143"/>
        <v>1</v>
      </c>
      <c r="L833" s="7">
        <v>8</v>
      </c>
      <c r="M833" s="26">
        <f>IF(G833="","",VLOOKUP(G833,WMS!$E$3:$U$1741,7,0)*L833)</f>
        <v>64</v>
      </c>
      <c r="N833" s="27" t="str">
        <f>IF(G833="","",VLOOKUP(G833,WMS!$E$3:$U$1741,17,0))</f>
        <v>A411</v>
      </c>
      <c r="O833" s="28">
        <f t="shared" si="137"/>
        <v>24</v>
      </c>
      <c r="P833" s="28">
        <f t="shared" si="138"/>
        <v>0.064</v>
      </c>
      <c r="Q833" s="25" t="str">
        <f>IF(G833="","",VLOOKUP(G833,WMS!$E$3:$G$1741,2,FALSE))</f>
        <v>KAS19092507</v>
      </c>
      <c r="R833" s="25" t="str">
        <f>IF(G833="","",VLOOKUP(G833,WMS!$E$3:$G$1741,3,FALSE))</f>
        <v>KAS1909250701</v>
      </c>
      <c r="S833" s="17" t="str">
        <f>IF(R833="","",VLOOKUP(R833,CUSTOMS!$E$3:$N$1811,2,FALSE))</f>
        <v>4419909090</v>
      </c>
      <c r="T833" s="17" t="str">
        <f>IF(R833="","",VLOOKUP(R833,CUSTOMS!$E$3:$N$1811,3,FALSE))</f>
        <v>橡胶木磨面棒</v>
      </c>
      <c r="U833" s="18">
        <f t="shared" si="139"/>
        <v>64</v>
      </c>
      <c r="V833" s="18" t="str">
        <f>IF(R833="","",VLOOKUP(R833,CUSTOMS!$E$3:$N$1811,5,FALSE))</f>
        <v>只</v>
      </c>
      <c r="W833" s="32">
        <f>IF(R833="","",VLOOKUP(R833,CUSTOMS!$E$3:$N$1811,6,FALSE))</f>
        <v>1.52</v>
      </c>
      <c r="X833" s="32">
        <f t="shared" si="140"/>
        <v>97.28</v>
      </c>
      <c r="Y833" s="18" t="str">
        <f>IF(R833="","",VLOOKUP(R833,CUSTOMS!$E$3:$N$1811,8,FALSE))</f>
        <v>美元</v>
      </c>
      <c r="Z833" s="18" t="str">
        <f>IF(R833="","",VLOOKUP(R833,CUSTOMS!$E$3:$N$1811,9,FALSE))</f>
        <v>中国</v>
      </c>
      <c r="AA833" s="18" t="str">
        <f>IF(R833="","",VLOOKUP(R833,CUSTOMS!$E$3:$N$1811,10,FALSE))</f>
        <v>美国</v>
      </c>
      <c r="AB833" s="32">
        <f>IF(R833="","",VLOOKUP(G833,WMS!$E$3:$T$1741,15,FALSE))</f>
        <v>0.1875</v>
      </c>
      <c r="AC833" s="32">
        <f t="shared" si="141"/>
        <v>12</v>
      </c>
      <c r="AD833" s="32" t="str">
        <f>IF(S833="","",VLOOKUP(S833,海关监管条件!$A$1:$B$3000,2,FALSE))</f>
        <v>AB</v>
      </c>
    </row>
    <row r="834" spans="1:30">
      <c r="A834" s="2">
        <v>43750</v>
      </c>
      <c r="B834" s="2">
        <v>43756</v>
      </c>
      <c r="C834" s="2" t="s">
        <v>5144</v>
      </c>
      <c r="D834" s="3" t="s">
        <v>2328</v>
      </c>
      <c r="E834" s="3" t="s">
        <v>4555</v>
      </c>
      <c r="F834" s="3" t="s">
        <v>5161</v>
      </c>
      <c r="G834" s="17" t="str">
        <f t="shared" si="142"/>
        <v>KG-ARI-1909-00203-04547/41535738</v>
      </c>
      <c r="H834" s="18">
        <f>IF(G834="","",VLOOKUP(G834,WMS!$E$3:$Q$1741,7,FALSE))</f>
        <v>12</v>
      </c>
      <c r="I834" s="18">
        <f>IF(G834="","",VLOOKUP(G834,WMS!$E$3:$Q$1741,8,FALSE))</f>
        <v>1.7</v>
      </c>
      <c r="J834" s="18">
        <f>IF(G834="","",VLOOKUP(G834,WMS!$E$3:$Q$1741,13,FALSE))</f>
        <v>0.008</v>
      </c>
      <c r="K834" s="25" t="b">
        <f t="shared" si="143"/>
        <v>1</v>
      </c>
      <c r="L834" s="7">
        <v>9</v>
      </c>
      <c r="M834" s="26">
        <f>IF(G834="","",VLOOKUP(G834,WMS!$E$3:$U$1741,7,0)*L834)</f>
        <v>108</v>
      </c>
      <c r="N834" s="27" t="str">
        <f>IF(G834="","",VLOOKUP(G834,WMS!$E$3:$U$1741,17,0))</f>
        <v>A411</v>
      </c>
      <c r="O834" s="28">
        <f t="shared" si="137"/>
        <v>15.3</v>
      </c>
      <c r="P834" s="28">
        <f t="shared" si="138"/>
        <v>0.072</v>
      </c>
      <c r="Q834" s="25" t="str">
        <f>IF(G834="","",VLOOKUP(G834,WMS!$E$3:$G$1741,2,FALSE))</f>
        <v>KAS19092507</v>
      </c>
      <c r="R834" s="25" t="str">
        <f>IF(G834="","",VLOOKUP(G834,WMS!$E$3:$G$1741,3,FALSE))</f>
        <v>KAS1909250703</v>
      </c>
      <c r="S834" s="17" t="str">
        <f>IF(R834="","",VLOOKUP(R834,CUSTOMS!$E$3:$N$1811,2,FALSE))</f>
        <v>8215990000</v>
      </c>
      <c r="T834" s="17" t="str">
        <f>IF(R834="","",VLOOKUP(R834,CUSTOMS!$E$3:$N$1811,3,FALSE))</f>
        <v>食物夹</v>
      </c>
      <c r="U834" s="18">
        <f t="shared" si="139"/>
        <v>108</v>
      </c>
      <c r="V834" s="18" t="str">
        <f>IF(R834="","",VLOOKUP(R834,CUSTOMS!$E$3:$N$1811,5,FALSE))</f>
        <v>只</v>
      </c>
      <c r="W834" s="32">
        <f>IF(R834="","",VLOOKUP(R834,CUSTOMS!$E$3:$N$1811,6,FALSE))</f>
        <v>0.58</v>
      </c>
      <c r="X834" s="32">
        <f t="shared" si="140"/>
        <v>62.64</v>
      </c>
      <c r="Y834" s="18" t="str">
        <f>IF(R834="","",VLOOKUP(R834,CUSTOMS!$E$3:$N$1811,8,FALSE))</f>
        <v>美元</v>
      </c>
      <c r="Z834" s="18" t="str">
        <f>IF(R834="","",VLOOKUP(R834,CUSTOMS!$E$3:$N$1811,9,FALSE))</f>
        <v>中国</v>
      </c>
      <c r="AA834" s="18" t="str">
        <f>IF(R834="","",VLOOKUP(R834,CUSTOMS!$E$3:$N$1811,10,FALSE))</f>
        <v>美国</v>
      </c>
      <c r="AB834" s="32">
        <f>IF(R834="","",VLOOKUP(G834,WMS!$E$3:$T$1741,15,FALSE))</f>
        <v>0.116666666666667</v>
      </c>
      <c r="AC834" s="32">
        <f t="shared" si="141"/>
        <v>12.6</v>
      </c>
      <c r="AD834" s="32" t="str">
        <f>IF(S834="","",VLOOKUP(S834,海关监管条件!$A$1:$B$3000,2,FALSE))</f>
        <v>A</v>
      </c>
    </row>
    <row r="835" spans="1:30">
      <c r="A835" s="2">
        <v>43750</v>
      </c>
      <c r="B835" s="2">
        <v>43756</v>
      </c>
      <c r="C835" s="2" t="s">
        <v>5144</v>
      </c>
      <c r="D835" s="3" t="s">
        <v>2328</v>
      </c>
      <c r="E835" s="3" t="s">
        <v>4555</v>
      </c>
      <c r="F835" s="3" t="s">
        <v>5162</v>
      </c>
      <c r="G835" s="17" t="str">
        <f t="shared" si="142"/>
        <v>KG-ARI-1909-00203-04547/42191490</v>
      </c>
      <c r="H835" s="18">
        <f>IF(G835="","",VLOOKUP(G835,WMS!$E$3:$Q$1741,7,FALSE))</f>
        <v>12</v>
      </c>
      <c r="I835" s="18">
        <f>IF(G835="","",VLOOKUP(G835,WMS!$E$3:$Q$1741,8,FALSE))</f>
        <v>1.7</v>
      </c>
      <c r="J835" s="18">
        <f>IF(G835="","",VLOOKUP(G835,WMS!$E$3:$Q$1741,13,FALSE))</f>
        <v>0.011</v>
      </c>
      <c r="K835" s="25" t="b">
        <f t="shared" si="143"/>
        <v>1</v>
      </c>
      <c r="L835" s="7">
        <v>19</v>
      </c>
      <c r="M835" s="26">
        <f>IF(G835="","",VLOOKUP(G835,WMS!$E$3:$U$1741,7,0)*L835)</f>
        <v>228</v>
      </c>
      <c r="N835" s="27" t="str">
        <f>IF(G835="","",VLOOKUP(G835,WMS!$E$3:$U$1741,17,0))</f>
        <v>A411</v>
      </c>
      <c r="O835" s="28">
        <f t="shared" ref="O835:O847" si="144">IF(L835="","",I835*L835)</f>
        <v>32.3</v>
      </c>
      <c r="P835" s="28">
        <f t="shared" ref="P835:P847" si="145">IF(L835="","",J835*L835)</f>
        <v>0.209</v>
      </c>
      <c r="Q835" s="25" t="str">
        <f>IF(G835="","",VLOOKUP(G835,WMS!$E$3:$G$1741,2,FALSE))</f>
        <v>KAS19092507</v>
      </c>
      <c r="R835" s="25" t="str">
        <f>IF(G835="","",VLOOKUP(G835,WMS!$E$3:$G$1741,3,FALSE))</f>
        <v>KAS1909250707</v>
      </c>
      <c r="S835" s="17" t="str">
        <f>IF(R835="","",VLOOKUP(R835,CUSTOMS!$E$3:$N$1811,2,FALSE))</f>
        <v>8215990000</v>
      </c>
      <c r="T835" s="17" t="str">
        <f>IF(R835="","",VLOOKUP(R835,CUSTOMS!$E$3:$N$1811,3,FALSE))</f>
        <v>油隔</v>
      </c>
      <c r="U835" s="18">
        <f t="shared" ref="U835:U847" si="146">IF(V835="","",IF(V835="千克",M835*AB835,M835))</f>
        <v>228</v>
      </c>
      <c r="V835" s="18" t="str">
        <f>IF(R835="","",VLOOKUP(R835,CUSTOMS!$E$3:$N$1811,5,FALSE))</f>
        <v>只</v>
      </c>
      <c r="W835" s="32">
        <f>IF(R835="","",VLOOKUP(R835,CUSTOMS!$E$3:$N$1811,6,FALSE))</f>
        <v>0.65</v>
      </c>
      <c r="X835" s="32">
        <f t="shared" ref="X835:X847" si="147">IF(W835="","",U835*W835)</f>
        <v>148.2</v>
      </c>
      <c r="Y835" s="18" t="str">
        <f>IF(R835="","",VLOOKUP(R835,CUSTOMS!$E$3:$N$1811,8,FALSE))</f>
        <v>美元</v>
      </c>
      <c r="Z835" s="18" t="str">
        <f>IF(R835="","",VLOOKUP(R835,CUSTOMS!$E$3:$N$1811,9,FALSE))</f>
        <v>中国</v>
      </c>
      <c r="AA835" s="18" t="str">
        <f>IF(R835="","",VLOOKUP(R835,CUSTOMS!$E$3:$N$1811,10,FALSE))</f>
        <v>美国</v>
      </c>
      <c r="AB835" s="32">
        <f>IF(R835="","",VLOOKUP(G835,WMS!$E$3:$T$1741,15,FALSE))</f>
        <v>0.075</v>
      </c>
      <c r="AC835" s="32">
        <f t="shared" ref="AC835:AC847" si="148">IF(AB835="","",M835*AB835)</f>
        <v>17.1</v>
      </c>
      <c r="AD835" s="32" t="str">
        <f>IF(S835="","",VLOOKUP(S835,海关监管条件!$A$1:$B$3000,2,FALSE))</f>
        <v>A</v>
      </c>
    </row>
    <row r="836" spans="1:30">
      <c r="A836" s="2">
        <v>43750</v>
      </c>
      <c r="B836" s="2">
        <v>43756</v>
      </c>
      <c r="C836" s="2" t="s">
        <v>5144</v>
      </c>
      <c r="D836" s="3" t="s">
        <v>2328</v>
      </c>
      <c r="E836" s="3" t="s">
        <v>4555</v>
      </c>
      <c r="F836" s="3" t="s">
        <v>5163</v>
      </c>
      <c r="G836" s="17" t="str">
        <f t="shared" si="142"/>
        <v>KG-ARI-1909-00203-04547/42205401</v>
      </c>
      <c r="H836" s="18">
        <f>IF(G836="","",VLOOKUP(G836,WMS!$E$3:$Q$1741,7,FALSE))</f>
        <v>10</v>
      </c>
      <c r="I836" s="18">
        <f>IF(G836="","",VLOOKUP(G836,WMS!$E$3:$Q$1741,8,FALSE))</f>
        <v>2.8</v>
      </c>
      <c r="J836" s="18">
        <f>IF(G836="","",VLOOKUP(G836,WMS!$E$3:$Q$1741,13,FALSE))</f>
        <v>0.012</v>
      </c>
      <c r="K836" s="25" t="b">
        <f t="shared" si="143"/>
        <v>1</v>
      </c>
      <c r="L836" s="7">
        <v>11</v>
      </c>
      <c r="M836" s="26">
        <f>IF(G836="","",VLOOKUP(G836,WMS!$E$3:$U$1741,7,0)*L836)</f>
        <v>110</v>
      </c>
      <c r="N836" s="27" t="str">
        <f>IF(G836="","",VLOOKUP(G836,WMS!$E$3:$U$1741,17,0))</f>
        <v>A411</v>
      </c>
      <c r="O836" s="28">
        <f t="shared" si="144"/>
        <v>30.8</v>
      </c>
      <c r="P836" s="28">
        <f t="shared" si="145"/>
        <v>0.132</v>
      </c>
      <c r="Q836" s="25" t="str">
        <f>IF(G836="","",VLOOKUP(G836,WMS!$E$3:$G$1741,2,FALSE))</f>
        <v>KAS19092507</v>
      </c>
      <c r="R836" s="25" t="str">
        <f>IF(G836="","",VLOOKUP(G836,WMS!$E$3:$G$1741,3,FALSE))</f>
        <v>KAS1909250704</v>
      </c>
      <c r="S836" s="17" t="str">
        <f>IF(R836="","",VLOOKUP(R836,CUSTOMS!$E$3:$N$1811,2,FALSE))</f>
        <v>8215200000</v>
      </c>
      <c r="T836" s="17" t="str">
        <f>IF(R836="","",VLOOKUP(R836,CUSTOMS!$E$3:$N$1811,3,FALSE))</f>
        <v>食物夹</v>
      </c>
      <c r="U836" s="18">
        <f t="shared" si="146"/>
        <v>110</v>
      </c>
      <c r="V836" s="18" t="str">
        <f>IF(R836="","",VLOOKUP(R836,CUSTOMS!$E$3:$N$1811,5,FALSE))</f>
        <v>套</v>
      </c>
      <c r="W836" s="32">
        <f>IF(R836="","",VLOOKUP(R836,CUSTOMS!$E$3:$N$1811,6,FALSE))</f>
        <v>1.49</v>
      </c>
      <c r="X836" s="32">
        <f t="shared" si="147"/>
        <v>163.9</v>
      </c>
      <c r="Y836" s="18" t="str">
        <f>IF(R836="","",VLOOKUP(R836,CUSTOMS!$E$3:$N$1811,8,FALSE))</f>
        <v>美元</v>
      </c>
      <c r="Z836" s="18" t="str">
        <f>IF(R836="","",VLOOKUP(R836,CUSTOMS!$E$3:$N$1811,9,FALSE))</f>
        <v>中国</v>
      </c>
      <c r="AA836" s="18" t="str">
        <f>IF(R836="","",VLOOKUP(R836,CUSTOMS!$E$3:$N$1811,10,FALSE))</f>
        <v>美国</v>
      </c>
      <c r="AB836" s="32">
        <f>IF(R836="","",VLOOKUP(G836,WMS!$E$3:$T$1741,15,FALSE))</f>
        <v>0.18</v>
      </c>
      <c r="AC836" s="32">
        <f t="shared" si="148"/>
        <v>19.8</v>
      </c>
      <c r="AD836" s="32" t="str">
        <f>IF(S836="","",VLOOKUP(S836,海关监管条件!$A$1:$B$3000,2,FALSE))</f>
        <v>A </v>
      </c>
    </row>
    <row r="837" spans="1:30">
      <c r="A837" s="2">
        <v>43750</v>
      </c>
      <c r="B837" s="2">
        <v>43756</v>
      </c>
      <c r="C837" s="2" t="s">
        <v>5144</v>
      </c>
      <c r="D837" s="3" t="s">
        <v>2328</v>
      </c>
      <c r="E837" s="3" t="s">
        <v>4555</v>
      </c>
      <c r="F837" s="3" t="s">
        <v>5164</v>
      </c>
      <c r="G837" s="17" t="str">
        <f t="shared" si="142"/>
        <v>KG-ARI-1909-00203-04547/42485322</v>
      </c>
      <c r="H837" s="18">
        <f>IF(G837="","",VLOOKUP(G837,WMS!$E$3:$Q$1741,7,FALSE))</f>
        <v>24</v>
      </c>
      <c r="I837" s="18">
        <f>IF(G837="","",VLOOKUP(G837,WMS!$E$3:$Q$1741,8,FALSE))</f>
        <v>1.15</v>
      </c>
      <c r="J837" s="18">
        <f>IF(G837="","",VLOOKUP(G837,WMS!$E$3:$Q$1741,13,FALSE))</f>
        <v>0.01</v>
      </c>
      <c r="K837" s="25" t="b">
        <f t="shared" si="143"/>
        <v>1</v>
      </c>
      <c r="L837" s="7">
        <v>8</v>
      </c>
      <c r="M837" s="26">
        <f>IF(G837="","",VLOOKUP(G837,WMS!$E$3:$U$1741,7,0)*L837)</f>
        <v>192</v>
      </c>
      <c r="N837" s="27" t="str">
        <f>IF(G837="","",VLOOKUP(G837,WMS!$E$3:$U$1741,17,0))</f>
        <v>A411</v>
      </c>
      <c r="O837" s="28">
        <f t="shared" si="144"/>
        <v>9.2</v>
      </c>
      <c r="P837" s="28">
        <f t="shared" si="145"/>
        <v>0.08</v>
      </c>
      <c r="Q837" s="25" t="str">
        <f>IF(G837="","",VLOOKUP(G837,WMS!$E$3:$G$1741,2,FALSE))</f>
        <v>KAS19092507</v>
      </c>
      <c r="R837" s="25" t="str">
        <f>IF(G837="","",VLOOKUP(G837,WMS!$E$3:$G$1741,3,FALSE))</f>
        <v>KAS1909250702</v>
      </c>
      <c r="S837" s="17" t="str">
        <f>IF(R837="","",VLOOKUP(R837,CUSTOMS!$E$3:$N$1811,2,FALSE))</f>
        <v>9603909020</v>
      </c>
      <c r="T837" s="17" t="str">
        <f>IF(R837="","",VLOOKUP(R837,CUSTOMS!$E$3:$N$1811,3,FALSE))</f>
        <v>木柄油扫</v>
      </c>
      <c r="U837" s="18">
        <f t="shared" si="146"/>
        <v>192</v>
      </c>
      <c r="V837" s="18" t="str">
        <f>IF(R837="","",VLOOKUP(R837,CUSTOMS!$E$3:$N$1811,5,FALSE))</f>
        <v>个</v>
      </c>
      <c r="W837" s="32">
        <f>IF(R837="","",VLOOKUP(R837,CUSTOMS!$E$3:$N$1811,6,FALSE))</f>
        <v>0.69</v>
      </c>
      <c r="X837" s="32">
        <f t="shared" si="147"/>
        <v>132.48</v>
      </c>
      <c r="Y837" s="18" t="str">
        <f>IF(R837="","",VLOOKUP(R837,CUSTOMS!$E$3:$N$1811,8,FALSE))</f>
        <v>美元</v>
      </c>
      <c r="Z837" s="18" t="str">
        <f>IF(R837="","",VLOOKUP(R837,CUSTOMS!$E$3:$N$1811,9,FALSE))</f>
        <v>中国</v>
      </c>
      <c r="AA837" s="18" t="str">
        <f>IF(R837="","",VLOOKUP(R837,CUSTOMS!$E$3:$N$1811,10,FALSE))</f>
        <v>美国</v>
      </c>
      <c r="AB837" s="32">
        <f>IF(R837="","",VLOOKUP(G837,WMS!$E$3:$T$1741,15,FALSE))</f>
        <v>0.0291666666666667</v>
      </c>
      <c r="AC837" s="32">
        <f t="shared" si="148"/>
        <v>5.60000000000001</v>
      </c>
      <c r="AD837" s="32" t="str">
        <f>IF(S837="","",VLOOKUP(S837,海关监管条件!$A$1:$B$3000,2,FALSE))</f>
        <v>AB</v>
      </c>
    </row>
    <row r="838" spans="1:30">
      <c r="A838" s="2">
        <v>43750</v>
      </c>
      <c r="B838" s="2">
        <v>43756</v>
      </c>
      <c r="C838" s="2" t="s">
        <v>5144</v>
      </c>
      <c r="D838" s="3" t="s">
        <v>2328</v>
      </c>
      <c r="E838" s="3" t="s">
        <v>4555</v>
      </c>
      <c r="F838" s="3" t="s">
        <v>5165</v>
      </c>
      <c r="G838" s="17" t="str">
        <f t="shared" si="142"/>
        <v>KG-ARI-1909-00203-04547/42688884</v>
      </c>
      <c r="H838" s="18">
        <f>IF(G838="","",VLOOKUP(G838,WMS!$E$3:$Q$1741,7,FALSE))</f>
        <v>18</v>
      </c>
      <c r="I838" s="18">
        <f>IF(G838="","",VLOOKUP(G838,WMS!$E$3:$Q$1741,8,FALSE))</f>
        <v>2.55</v>
      </c>
      <c r="J838" s="18">
        <f>IF(G838="","",VLOOKUP(G838,WMS!$E$3:$Q$1741,13,FALSE))</f>
        <v>0.025</v>
      </c>
      <c r="K838" s="25" t="b">
        <f t="shared" si="143"/>
        <v>1</v>
      </c>
      <c r="L838" s="7">
        <v>28</v>
      </c>
      <c r="M838" s="26">
        <f>IF(G838="","",VLOOKUP(G838,WMS!$E$3:$U$1741,7,0)*L838)</f>
        <v>504</v>
      </c>
      <c r="N838" s="27" t="str">
        <f>IF(G838="","",VLOOKUP(G838,WMS!$E$3:$U$1741,17,0))</f>
        <v>A411</v>
      </c>
      <c r="O838" s="28">
        <f t="shared" si="144"/>
        <v>71.4</v>
      </c>
      <c r="P838" s="28">
        <f t="shared" si="145"/>
        <v>0.7</v>
      </c>
      <c r="Q838" s="25" t="str">
        <f>IF(G838="","",VLOOKUP(G838,WMS!$E$3:$G$1741,2,FALSE))</f>
        <v>KAS19092507</v>
      </c>
      <c r="R838" s="25" t="str">
        <f>IF(G838="","",VLOOKUP(G838,WMS!$E$3:$G$1741,3,FALSE))</f>
        <v>KAS1909250705</v>
      </c>
      <c r="S838" s="17" t="str">
        <f>IF(R838="","",VLOOKUP(R838,CUSTOMS!$E$3:$N$1811,2,FALSE))</f>
        <v>3924100000</v>
      </c>
      <c r="T838" s="17" t="str">
        <f>IF(R838="","",VLOOKUP(R838,CUSTOMS!$E$3:$N$1811,3,FALSE))</f>
        <v>塑料夹</v>
      </c>
      <c r="U838" s="18">
        <f t="shared" si="146"/>
        <v>504</v>
      </c>
      <c r="V838" s="18" t="str">
        <f>IF(R838="","",VLOOKUP(R838,CUSTOMS!$E$3:$N$1811,5,FALSE))</f>
        <v>套</v>
      </c>
      <c r="W838" s="32">
        <f>IF(R838="","",VLOOKUP(R838,CUSTOMS!$E$3:$N$1811,6,FALSE))</f>
        <v>0.79</v>
      </c>
      <c r="X838" s="32">
        <f t="shared" si="147"/>
        <v>398.16</v>
      </c>
      <c r="Y838" s="18" t="str">
        <f>IF(R838="","",VLOOKUP(R838,CUSTOMS!$E$3:$N$1811,8,FALSE))</f>
        <v>美元</v>
      </c>
      <c r="Z838" s="18" t="str">
        <f>IF(R838="","",VLOOKUP(R838,CUSTOMS!$E$3:$N$1811,9,FALSE))</f>
        <v>中国</v>
      </c>
      <c r="AA838" s="18" t="str">
        <f>IF(R838="","",VLOOKUP(R838,CUSTOMS!$E$3:$N$1811,10,FALSE))</f>
        <v>美国</v>
      </c>
      <c r="AB838" s="32">
        <f>IF(R838="","",VLOOKUP(G838,WMS!$E$3:$T$1741,15,FALSE))</f>
        <v>0.108333333333333</v>
      </c>
      <c r="AC838" s="32">
        <f t="shared" si="148"/>
        <v>54.5999999999998</v>
      </c>
      <c r="AD838" s="32" t="str">
        <f>IF(S838="","",VLOOKUP(S838,海关监管条件!$A$1:$B$3000,2,FALSE))</f>
        <v>A </v>
      </c>
    </row>
    <row r="839" spans="1:30">
      <c r="A839" s="2">
        <v>43750</v>
      </c>
      <c r="B839" s="2">
        <v>43756</v>
      </c>
      <c r="C839" s="2" t="s">
        <v>5144</v>
      </c>
      <c r="D839" s="3" t="s">
        <v>2328</v>
      </c>
      <c r="E839" s="3" t="s">
        <v>4555</v>
      </c>
      <c r="F839" s="3" t="s">
        <v>5166</v>
      </c>
      <c r="G839" s="17" t="str">
        <f t="shared" si="142"/>
        <v>KG-ARI-1909-00203-04547/42688921</v>
      </c>
      <c r="H839" s="18">
        <f>IF(G839="","",VLOOKUP(G839,WMS!$E$3:$Q$1741,7,FALSE))</f>
        <v>24</v>
      </c>
      <c r="I839" s="18">
        <f>IF(G839="","",VLOOKUP(G839,WMS!$E$3:$Q$1741,8,FALSE))</f>
        <v>0.85</v>
      </c>
      <c r="J839" s="18">
        <f>IF(G839="","",VLOOKUP(G839,WMS!$E$3:$Q$1741,13,FALSE))</f>
        <v>0.01</v>
      </c>
      <c r="K839" s="25" t="b">
        <f t="shared" si="143"/>
        <v>1</v>
      </c>
      <c r="L839" s="7">
        <v>13</v>
      </c>
      <c r="M839" s="26">
        <f>IF(G839="","",VLOOKUP(G839,WMS!$E$3:$U$1741,7,0)*L839)</f>
        <v>312</v>
      </c>
      <c r="N839" s="27" t="str">
        <f>IF(G839="","",VLOOKUP(G839,WMS!$E$3:$U$1741,17,0))</f>
        <v>A411</v>
      </c>
      <c r="O839" s="28">
        <f t="shared" si="144"/>
        <v>11.05</v>
      </c>
      <c r="P839" s="28">
        <f t="shared" si="145"/>
        <v>0.13</v>
      </c>
      <c r="Q839" s="25" t="str">
        <f>IF(G839="","",VLOOKUP(G839,WMS!$E$3:$G$1741,2,FALSE))</f>
        <v>KAS19092507</v>
      </c>
      <c r="R839" s="25" t="str">
        <f>IF(G839="","",VLOOKUP(G839,WMS!$E$3:$G$1741,3,FALSE))</f>
        <v>KAS1909250706</v>
      </c>
      <c r="S839" s="17" t="str">
        <f>IF(R839="","",VLOOKUP(R839,CUSTOMS!$E$3:$N$1811,2,FALSE))</f>
        <v>7323930000</v>
      </c>
      <c r="T839" s="17" t="str">
        <f>IF(R839="","",VLOOKUP(R839,CUSTOMS!$E$3:$N$1811,3,FALSE))</f>
        <v>茶隔</v>
      </c>
      <c r="U839" s="18">
        <f t="shared" si="146"/>
        <v>312</v>
      </c>
      <c r="V839" s="18" t="str">
        <f>IF(R839="","",VLOOKUP(R839,CUSTOMS!$E$3:$N$1811,5,FALSE))</f>
        <v>只</v>
      </c>
      <c r="W839" s="32">
        <f>IF(R839="","",VLOOKUP(R839,CUSTOMS!$E$3:$N$1811,6,FALSE))</f>
        <v>0.64</v>
      </c>
      <c r="X839" s="32">
        <f t="shared" si="147"/>
        <v>199.68</v>
      </c>
      <c r="Y839" s="18" t="str">
        <f>IF(R839="","",VLOOKUP(R839,CUSTOMS!$E$3:$N$1811,8,FALSE))</f>
        <v>美元</v>
      </c>
      <c r="Z839" s="18" t="str">
        <f>IF(R839="","",VLOOKUP(R839,CUSTOMS!$E$3:$N$1811,9,FALSE))</f>
        <v>中国</v>
      </c>
      <c r="AA839" s="18" t="str">
        <f>IF(R839="","",VLOOKUP(R839,CUSTOMS!$E$3:$N$1811,10,FALSE))</f>
        <v>美国</v>
      </c>
      <c r="AB839" s="32">
        <f>IF(R839="","",VLOOKUP(G839,WMS!$E$3:$T$1741,15,FALSE))</f>
        <v>0.0233333333333333</v>
      </c>
      <c r="AC839" s="32">
        <f t="shared" si="148"/>
        <v>7.27999999999999</v>
      </c>
      <c r="AD839" s="32" t="str">
        <f>IF(S839="","",VLOOKUP(S839,海关监管条件!$A$1:$B$3000,2,FALSE))</f>
        <v>A </v>
      </c>
    </row>
    <row r="840" spans="1:30">
      <c r="A840" s="2">
        <v>43750</v>
      </c>
      <c r="B840" s="2">
        <v>43756</v>
      </c>
      <c r="C840" s="2" t="s">
        <v>5144</v>
      </c>
      <c r="D840" s="3" t="s">
        <v>2034</v>
      </c>
      <c r="E840" s="3" t="s">
        <v>4400</v>
      </c>
      <c r="F840" s="3" t="s">
        <v>5167</v>
      </c>
      <c r="G840" s="17" t="str">
        <f t="shared" si="142"/>
        <v>KG-ARI-1909-00203-04560/42505501</v>
      </c>
      <c r="H840" s="18">
        <f>IF(G840="","",VLOOKUP(G840,WMS!$E$3:$Q$1741,7,FALSE))</f>
        <v>4</v>
      </c>
      <c r="I840" s="18">
        <f>IF(G840="","",VLOOKUP(G840,WMS!$E$3:$Q$1741,8,FALSE))</f>
        <v>2.2</v>
      </c>
      <c r="J840" s="18">
        <f>IF(G840="","",VLOOKUP(G840,WMS!$E$3:$Q$1741,13,FALSE))</f>
        <v>0.017</v>
      </c>
      <c r="K840" s="25" t="b">
        <f t="shared" si="143"/>
        <v>1</v>
      </c>
      <c r="L840" s="7">
        <v>5</v>
      </c>
      <c r="M840" s="26">
        <f>IF(G840="","",VLOOKUP(G840,WMS!$E$3:$U$1741,7,0)*L840)</f>
        <v>20</v>
      </c>
      <c r="N840" s="27" t="str">
        <f>IF(G840="","",VLOOKUP(G840,WMS!$E$3:$U$1741,17,0))</f>
        <v>A401-09</v>
      </c>
      <c r="O840" s="28">
        <f t="shared" si="144"/>
        <v>11</v>
      </c>
      <c r="P840" s="28">
        <f t="shared" si="145"/>
        <v>0.085</v>
      </c>
      <c r="Q840" s="25" t="str">
        <f>IF(G840="","",VLOOKUP(G840,WMS!$E$3:$G$1741,2,FALSE))</f>
        <v>KAS19092323</v>
      </c>
      <c r="R840" s="25" t="str">
        <f>IF(G840="","",VLOOKUP(G840,WMS!$E$3:$G$1741,3,FALSE))</f>
        <v>KAS1909232302</v>
      </c>
      <c r="S840" s="17" t="str">
        <f>IF(R840="","",VLOOKUP(R840,CUSTOMS!$E$3:$N$1811,2,FALSE))</f>
        <v>8543709990</v>
      </c>
      <c r="T840" s="17" t="str">
        <f>IF(R840="","",VLOOKUP(R840,CUSTOMS!$E$3:$N$1811,3,FALSE))</f>
        <v>VR眼镜</v>
      </c>
      <c r="U840" s="18">
        <f t="shared" si="146"/>
        <v>20</v>
      </c>
      <c r="V840" s="18" t="str">
        <f>IF(R840="","",VLOOKUP(R840,CUSTOMS!$E$3:$N$1811,5,FALSE))</f>
        <v>台</v>
      </c>
      <c r="W840" s="32">
        <f>IF(R840="","",VLOOKUP(R840,CUSTOMS!$E$3:$N$1811,6,FALSE))</f>
        <v>5</v>
      </c>
      <c r="X840" s="32">
        <f t="shared" si="147"/>
        <v>100</v>
      </c>
      <c r="Y840" s="18" t="str">
        <f>IF(R840="","",VLOOKUP(R840,CUSTOMS!$E$3:$N$1811,8,FALSE))</f>
        <v>美元</v>
      </c>
      <c r="Z840" s="18" t="str">
        <f>IF(R840="","",VLOOKUP(R840,CUSTOMS!$E$3:$N$1811,9,FALSE))</f>
        <v>中国</v>
      </c>
      <c r="AA840" s="18" t="str">
        <f>IF(R840="","",VLOOKUP(R840,CUSTOMS!$E$3:$N$1811,10,FALSE))</f>
        <v>美国</v>
      </c>
      <c r="AB840" s="32">
        <f>IF(R840="","",VLOOKUP(G840,WMS!$E$3:$T$1741,15,FALSE))</f>
        <v>0.475</v>
      </c>
      <c r="AC840" s="32">
        <f t="shared" si="148"/>
        <v>9.5</v>
      </c>
      <c r="AD840" s="32" t="str">
        <f>IF(S840="","",VLOOKUP(S840,海关监管条件!$A$1:$B$3000,2,FALSE))</f>
        <v>无</v>
      </c>
    </row>
    <row r="841" spans="1:30">
      <c r="A841" s="2">
        <v>43750</v>
      </c>
      <c r="B841" s="2">
        <v>43756</v>
      </c>
      <c r="C841" s="2" t="s">
        <v>5144</v>
      </c>
      <c r="D841" s="3" t="s">
        <v>2034</v>
      </c>
      <c r="E841" s="3" t="s">
        <v>4400</v>
      </c>
      <c r="F841" s="3" t="s">
        <v>5168</v>
      </c>
      <c r="G841" s="17" t="str">
        <f t="shared" si="142"/>
        <v>KG-ARI-1909-00203-04560/42613701</v>
      </c>
      <c r="H841" s="18">
        <f>IF(G841="","",VLOOKUP(G841,WMS!$E$3:$Q$1741,7,FALSE))</f>
        <v>6</v>
      </c>
      <c r="I841" s="18">
        <f>IF(G841="","",VLOOKUP(G841,WMS!$E$3:$Q$1741,8,FALSE))</f>
        <v>0.17</v>
      </c>
      <c r="J841" s="18">
        <f>IF(G841="","",VLOOKUP(G841,WMS!$E$3:$Q$1741,13,FALSE))</f>
        <v>0.011</v>
      </c>
      <c r="K841" s="25" t="b">
        <f t="shared" si="143"/>
        <v>1</v>
      </c>
      <c r="L841" s="7">
        <v>4</v>
      </c>
      <c r="M841" s="26">
        <f>IF(G841="","",VLOOKUP(G841,WMS!$E$3:$U$1741,7,0)*L841)</f>
        <v>24</v>
      </c>
      <c r="N841" s="27" t="str">
        <f>IF(G841="","",VLOOKUP(G841,WMS!$E$3:$U$1741,17,0))</f>
        <v>A401-09</v>
      </c>
      <c r="O841" s="28">
        <f t="shared" si="144"/>
        <v>0.68</v>
      </c>
      <c r="P841" s="28">
        <f t="shared" si="145"/>
        <v>0.044</v>
      </c>
      <c r="Q841" s="25" t="str">
        <f>IF(G841="","",VLOOKUP(G841,WMS!$E$3:$G$1741,2,FALSE))</f>
        <v>KAS19092324</v>
      </c>
      <c r="R841" s="25" t="str">
        <f>IF(G841="","",VLOOKUP(G841,WMS!$E$3:$G$1741,3,FALSE))</f>
        <v>KAS1909232401</v>
      </c>
      <c r="S841" s="17" t="str">
        <f>IF(R841="","",VLOOKUP(R841,CUSTOMS!$E$3:$N$1811,2,FALSE))</f>
        <v>3926909090</v>
      </c>
      <c r="T841" s="17" t="str">
        <f>IF(R841="","",VLOOKUP(R841,CUSTOMS!$E$3:$N$1811,3,FALSE))</f>
        <v>手机支架</v>
      </c>
      <c r="U841" s="18">
        <f t="shared" si="146"/>
        <v>24</v>
      </c>
      <c r="V841" s="18" t="str">
        <f>IF(R841="","",VLOOKUP(R841,CUSTOMS!$E$3:$N$1811,5,FALSE))</f>
        <v>个</v>
      </c>
      <c r="W841" s="32">
        <f>IF(R841="","",VLOOKUP(R841,CUSTOMS!$E$3:$N$1811,6,FALSE))</f>
        <v>2.55</v>
      </c>
      <c r="X841" s="32">
        <f t="shared" si="147"/>
        <v>61.2</v>
      </c>
      <c r="Y841" s="18" t="str">
        <f>IF(R841="","",VLOOKUP(R841,CUSTOMS!$E$3:$N$1811,8,FALSE))</f>
        <v>美元</v>
      </c>
      <c r="Z841" s="18" t="str">
        <f>IF(R841="","",VLOOKUP(R841,CUSTOMS!$E$3:$N$1811,9,FALSE))</f>
        <v>中国</v>
      </c>
      <c r="AA841" s="18" t="str">
        <f>IF(R841="","",VLOOKUP(R841,CUSTOMS!$E$3:$N$1811,10,FALSE))</f>
        <v>美国</v>
      </c>
      <c r="AB841" s="32">
        <f>IF(R841="","",VLOOKUP(G841,WMS!$E$3:$T$1741,15,FALSE))</f>
        <v>0.0183333333333333</v>
      </c>
      <c r="AC841" s="32">
        <f t="shared" si="148"/>
        <v>0.439999999999999</v>
      </c>
      <c r="AD841" s="32" t="str">
        <f>IF(S841="","",VLOOKUP(S841,海关监管条件!$A$1:$B$3000,2,FALSE))</f>
        <v>无</v>
      </c>
    </row>
    <row r="842" spans="1:30">
      <c r="A842" s="2">
        <v>43750</v>
      </c>
      <c r="B842" s="2">
        <v>43756</v>
      </c>
      <c r="C842" s="2" t="s">
        <v>5144</v>
      </c>
      <c r="D842" s="3" t="s">
        <v>2034</v>
      </c>
      <c r="E842" s="3" t="s">
        <v>4400</v>
      </c>
      <c r="F842" s="3" t="s">
        <v>5169</v>
      </c>
      <c r="G842" s="17" t="str">
        <f t="shared" si="142"/>
        <v>KG-ARI-1909-00203-04560/42729389</v>
      </c>
      <c r="H842" s="18">
        <f>IF(G842="","",VLOOKUP(G842,WMS!$E$3:$Q$1741,7,FALSE))</f>
        <v>8</v>
      </c>
      <c r="I842" s="18">
        <f>IF(G842="","",VLOOKUP(G842,WMS!$E$3:$Q$1741,8,FALSE))</f>
        <v>3.2</v>
      </c>
      <c r="J842" s="18">
        <f>IF(G842="","",VLOOKUP(G842,WMS!$E$3:$Q$1741,13,FALSE))</f>
        <v>0.019</v>
      </c>
      <c r="K842" s="25" t="b">
        <f t="shared" si="143"/>
        <v>1</v>
      </c>
      <c r="L842" s="7">
        <v>1</v>
      </c>
      <c r="M842" s="26">
        <f>IF(G842="","",VLOOKUP(G842,WMS!$E$3:$U$1741,7,0)*L842)</f>
        <v>8</v>
      </c>
      <c r="N842" s="27" t="str">
        <f>IF(G842="","",VLOOKUP(G842,WMS!$E$3:$U$1741,17,0))</f>
        <v>A401-09</v>
      </c>
      <c r="O842" s="28">
        <f t="shared" si="144"/>
        <v>3.2</v>
      </c>
      <c r="P842" s="28">
        <f t="shared" si="145"/>
        <v>0.019</v>
      </c>
      <c r="Q842" s="25" t="str">
        <f>IF(G842="","",VLOOKUP(G842,WMS!$E$3:$G$1741,2,FALSE))</f>
        <v>KAS19092323</v>
      </c>
      <c r="R842" s="25" t="str">
        <f>IF(G842="","",VLOOKUP(G842,WMS!$E$3:$G$1741,3,FALSE))</f>
        <v>KAS1909232306</v>
      </c>
      <c r="S842" s="17" t="str">
        <f>IF(R842="","",VLOOKUP(R842,CUSTOMS!$E$3:$N$1811,2,FALSE))</f>
        <v>3926909090</v>
      </c>
      <c r="T842" s="17" t="str">
        <f>IF(R842="","",VLOOKUP(R842,CUSTOMS!$E$3:$N$1811,3,FALSE))</f>
        <v>手机支架</v>
      </c>
      <c r="U842" s="18">
        <f t="shared" si="146"/>
        <v>8</v>
      </c>
      <c r="V842" s="18" t="str">
        <f>IF(R842="","",VLOOKUP(R842,CUSTOMS!$E$3:$N$1811,5,FALSE))</f>
        <v>个</v>
      </c>
      <c r="W842" s="32">
        <f>IF(R842="","",VLOOKUP(R842,CUSTOMS!$E$3:$N$1811,6,FALSE))</f>
        <v>0.5</v>
      </c>
      <c r="X842" s="32">
        <f t="shared" si="147"/>
        <v>4</v>
      </c>
      <c r="Y842" s="18" t="str">
        <f>IF(R842="","",VLOOKUP(R842,CUSTOMS!$E$3:$N$1811,8,FALSE))</f>
        <v>美元</v>
      </c>
      <c r="Z842" s="18" t="str">
        <f>IF(R842="","",VLOOKUP(R842,CUSTOMS!$E$3:$N$1811,9,FALSE))</f>
        <v>中国</v>
      </c>
      <c r="AA842" s="18" t="str">
        <f>IF(R842="","",VLOOKUP(R842,CUSTOMS!$E$3:$N$1811,10,FALSE))</f>
        <v>美国</v>
      </c>
      <c r="AB842" s="32">
        <f>IF(R842="","",VLOOKUP(G842,WMS!$E$3:$T$1741,15,FALSE))</f>
        <v>0.365</v>
      </c>
      <c r="AC842" s="32">
        <f t="shared" si="148"/>
        <v>2.92</v>
      </c>
      <c r="AD842" s="32" t="str">
        <f>IF(S842="","",VLOOKUP(S842,海关监管条件!$A$1:$B$3000,2,FALSE))</f>
        <v>无</v>
      </c>
    </row>
    <row r="843" spans="1:30">
      <c r="A843" s="2">
        <v>43750</v>
      </c>
      <c r="B843" s="2">
        <v>43756</v>
      </c>
      <c r="C843" s="2" t="s">
        <v>5144</v>
      </c>
      <c r="D843" s="3" t="s">
        <v>2034</v>
      </c>
      <c r="E843" s="3" t="s">
        <v>4400</v>
      </c>
      <c r="F843" s="3" t="s">
        <v>4401</v>
      </c>
      <c r="G843" s="17" t="str">
        <f t="shared" si="142"/>
        <v>KG-ARI-1909-00203-04560/42742258</v>
      </c>
      <c r="H843" s="18">
        <f>IF(G843="","",VLOOKUP(G843,WMS!$E$3:$Q$1741,7,FALSE))</f>
        <v>12</v>
      </c>
      <c r="I843" s="18">
        <f>IF(G843="","",VLOOKUP(G843,WMS!$E$3:$Q$1741,8,FALSE))</f>
        <v>0.7</v>
      </c>
      <c r="J843" s="18">
        <f>IF(G843="","",VLOOKUP(G843,WMS!$E$3:$Q$1741,13,FALSE))</f>
        <v>0.008</v>
      </c>
      <c r="K843" s="25" t="b">
        <f t="shared" si="143"/>
        <v>1</v>
      </c>
      <c r="L843" s="7">
        <v>1</v>
      </c>
      <c r="M843" s="26">
        <f>IF(G843="","",VLOOKUP(G843,WMS!$E$3:$U$1741,7,0)*L843)</f>
        <v>12</v>
      </c>
      <c r="N843" s="27" t="str">
        <f>IF(G843="","",VLOOKUP(G843,WMS!$E$3:$U$1741,17,0))</f>
        <v>A401-09</v>
      </c>
      <c r="O843" s="28">
        <f t="shared" si="144"/>
        <v>0.7</v>
      </c>
      <c r="P843" s="28">
        <f t="shared" si="145"/>
        <v>0.008</v>
      </c>
      <c r="Q843" s="25" t="str">
        <f>IF(G843="","",VLOOKUP(G843,WMS!$E$3:$G$1741,2,FALSE))</f>
        <v>KAS19092325</v>
      </c>
      <c r="R843" s="25" t="str">
        <f>IF(G843="","",VLOOKUP(G843,WMS!$E$3:$G$1741,3,FALSE))</f>
        <v>KAS1909232501</v>
      </c>
      <c r="S843" s="17" t="str">
        <f>IF(R843="","",VLOOKUP(R843,CUSTOMS!$E$3:$N$1811,2,FALSE))</f>
        <v>8544421900</v>
      </c>
      <c r="T843" s="17" t="str">
        <f>IF(R843="","",VLOOKUP(R843,CUSTOMS!$E$3:$N$1811,3,FALSE))</f>
        <v>USB连接线</v>
      </c>
      <c r="U843" s="18">
        <f t="shared" si="146"/>
        <v>12</v>
      </c>
      <c r="V843" s="18" t="str">
        <f>IF(R843="","",VLOOKUP(R843,CUSTOMS!$E$3:$N$1811,5,FALSE))</f>
        <v>条</v>
      </c>
      <c r="W843" s="32">
        <f>IF(R843="","",VLOOKUP(R843,CUSTOMS!$E$3:$N$1811,6,FALSE))</f>
        <v>3.83</v>
      </c>
      <c r="X843" s="32">
        <f t="shared" si="147"/>
        <v>45.96</v>
      </c>
      <c r="Y843" s="18" t="str">
        <f>IF(R843="","",VLOOKUP(R843,CUSTOMS!$E$3:$N$1811,8,FALSE))</f>
        <v>美元</v>
      </c>
      <c r="Z843" s="18" t="str">
        <f>IF(R843="","",VLOOKUP(R843,CUSTOMS!$E$3:$N$1811,9,FALSE))</f>
        <v>中国</v>
      </c>
      <c r="AA843" s="18" t="str">
        <f>IF(R843="","",VLOOKUP(R843,CUSTOMS!$E$3:$N$1811,10,FALSE))</f>
        <v>美国</v>
      </c>
      <c r="AB843" s="32">
        <f>IF(R843="","",VLOOKUP(G843,WMS!$E$3:$T$1741,15,FALSE))</f>
        <v>0.045</v>
      </c>
      <c r="AC843" s="32">
        <f t="shared" si="148"/>
        <v>0.54</v>
      </c>
      <c r="AD843" s="32" t="str">
        <f>IF(S843="","",VLOOKUP(S843,海关监管条件!$A$1:$B$3000,2,FALSE))</f>
        <v>无 </v>
      </c>
    </row>
    <row r="844" spans="1:30">
      <c r="A844" s="2">
        <v>43750</v>
      </c>
      <c r="B844" s="2">
        <v>43756</v>
      </c>
      <c r="C844" s="2" t="s">
        <v>5144</v>
      </c>
      <c r="D844" s="3" t="s">
        <v>2034</v>
      </c>
      <c r="E844" s="3" t="s">
        <v>4400</v>
      </c>
      <c r="F844" s="3" t="s">
        <v>4402</v>
      </c>
      <c r="G844" s="17" t="str">
        <f t="shared" si="142"/>
        <v>KG-ARI-1909-00203-04560/42742395</v>
      </c>
      <c r="H844" s="18">
        <f>IF(G844="","",VLOOKUP(G844,WMS!$E$3:$Q$1741,7,FALSE))</f>
        <v>12</v>
      </c>
      <c r="I844" s="18">
        <f>IF(G844="","",VLOOKUP(G844,WMS!$E$3:$Q$1741,8,FALSE))</f>
        <v>1.03</v>
      </c>
      <c r="J844" s="18">
        <f>IF(G844="","",VLOOKUP(G844,WMS!$E$3:$Q$1741,13,FALSE))</f>
        <v>0.008</v>
      </c>
      <c r="K844" s="25" t="b">
        <f t="shared" si="143"/>
        <v>1</v>
      </c>
      <c r="L844" s="7">
        <v>1</v>
      </c>
      <c r="M844" s="26">
        <f>IF(G844="","",VLOOKUP(G844,WMS!$E$3:$U$1741,7,0)*L844)</f>
        <v>12</v>
      </c>
      <c r="N844" s="27" t="str">
        <f>IF(G844="","",VLOOKUP(G844,WMS!$E$3:$U$1741,17,0))</f>
        <v>A401-09</v>
      </c>
      <c r="O844" s="28">
        <f t="shared" si="144"/>
        <v>1.03</v>
      </c>
      <c r="P844" s="28">
        <f t="shared" si="145"/>
        <v>0.008</v>
      </c>
      <c r="Q844" s="25" t="str">
        <f>IF(G844="","",VLOOKUP(G844,WMS!$E$3:$G$1741,2,FALSE))</f>
        <v>KAS19092325</v>
      </c>
      <c r="R844" s="25" t="str">
        <f>IF(G844="","",VLOOKUP(G844,WMS!$E$3:$G$1741,3,FALSE))</f>
        <v>KAS1909232502</v>
      </c>
      <c r="S844" s="17" t="str">
        <f>IF(R844="","",VLOOKUP(R844,CUSTOMS!$E$3:$N$1811,2,FALSE))</f>
        <v>8544421900</v>
      </c>
      <c r="T844" s="17" t="str">
        <f>IF(R844="","",VLOOKUP(R844,CUSTOMS!$E$3:$N$1811,3,FALSE))</f>
        <v>USB连接线</v>
      </c>
      <c r="U844" s="18">
        <f t="shared" si="146"/>
        <v>12</v>
      </c>
      <c r="V844" s="18" t="str">
        <f>IF(R844="","",VLOOKUP(R844,CUSTOMS!$E$3:$N$1811,5,FALSE))</f>
        <v>条</v>
      </c>
      <c r="W844" s="32">
        <f>IF(R844="","",VLOOKUP(R844,CUSTOMS!$E$3:$N$1811,6,FALSE))</f>
        <v>3.28</v>
      </c>
      <c r="X844" s="32">
        <f t="shared" si="147"/>
        <v>39.36</v>
      </c>
      <c r="Y844" s="18" t="str">
        <f>IF(R844="","",VLOOKUP(R844,CUSTOMS!$E$3:$N$1811,8,FALSE))</f>
        <v>美元</v>
      </c>
      <c r="Z844" s="18" t="str">
        <f>IF(R844="","",VLOOKUP(R844,CUSTOMS!$E$3:$N$1811,9,FALSE))</f>
        <v>中国</v>
      </c>
      <c r="AA844" s="18" t="str">
        <f>IF(R844="","",VLOOKUP(R844,CUSTOMS!$E$3:$N$1811,10,FALSE))</f>
        <v>美国</v>
      </c>
      <c r="AB844" s="32">
        <f>IF(R844="","",VLOOKUP(G844,WMS!$E$3:$T$1741,15,FALSE))</f>
        <v>0.0725</v>
      </c>
      <c r="AC844" s="32">
        <f t="shared" si="148"/>
        <v>0.87</v>
      </c>
      <c r="AD844" s="32" t="str">
        <f>IF(S844="","",VLOOKUP(S844,海关监管条件!$A$1:$B$3000,2,FALSE))</f>
        <v>无 </v>
      </c>
    </row>
    <row r="845" spans="1:30">
      <c r="A845" s="2">
        <v>43750</v>
      </c>
      <c r="B845" s="2">
        <v>43756</v>
      </c>
      <c r="C845" s="2" t="s">
        <v>5144</v>
      </c>
      <c r="D845" s="3" t="s">
        <v>2034</v>
      </c>
      <c r="E845" s="3" t="s">
        <v>4400</v>
      </c>
      <c r="F845" s="3" t="s">
        <v>5170</v>
      </c>
      <c r="G845" s="17" t="str">
        <f t="shared" si="142"/>
        <v>KG-ARI-1909-00203-04560/42750512</v>
      </c>
      <c r="H845" s="18">
        <f>IF(G845="","",VLOOKUP(G845,WMS!$E$3:$Q$1741,7,FALSE))</f>
        <v>10</v>
      </c>
      <c r="I845" s="18">
        <f>IF(G845="","",VLOOKUP(G845,WMS!$E$3:$Q$1741,8,FALSE))</f>
        <v>12.55</v>
      </c>
      <c r="J845" s="18">
        <f>IF(G845="","",VLOOKUP(G845,WMS!$E$3:$Q$1741,13,FALSE))</f>
        <v>0.046</v>
      </c>
      <c r="K845" s="25" t="b">
        <f t="shared" si="143"/>
        <v>1</v>
      </c>
      <c r="L845" s="7">
        <v>1</v>
      </c>
      <c r="M845" s="26">
        <f>IF(G845="","",VLOOKUP(G845,WMS!$E$3:$U$1741,7,0)*L845)</f>
        <v>10</v>
      </c>
      <c r="N845" s="27" t="str">
        <f>IF(G845="","",VLOOKUP(G845,WMS!$E$3:$U$1741,17,0))</f>
        <v>A401-09</v>
      </c>
      <c r="O845" s="28">
        <f t="shared" si="144"/>
        <v>12.55</v>
      </c>
      <c r="P845" s="28">
        <f t="shared" si="145"/>
        <v>0.046</v>
      </c>
      <c r="Q845" s="25" t="str">
        <f>IF(G845="","",VLOOKUP(G845,WMS!$E$3:$G$1741,2,FALSE))</f>
        <v>KAS19092323</v>
      </c>
      <c r="R845" s="25" t="str">
        <f>IF(G845="","",VLOOKUP(G845,WMS!$E$3:$G$1741,3,FALSE))</f>
        <v>KAS1909232301</v>
      </c>
      <c r="S845" s="17" t="str">
        <f>IF(R845="","",VLOOKUP(R845,CUSTOMS!$E$3:$N$1811,2,FALSE))</f>
        <v>9620000000</v>
      </c>
      <c r="T845" s="17" t="str">
        <f>IF(R845="","",VLOOKUP(R845,CUSTOMS!$E$3:$N$1811,3,FALSE))</f>
        <v>平板电脑支架</v>
      </c>
      <c r="U845" s="18">
        <f t="shared" si="146"/>
        <v>10</v>
      </c>
      <c r="V845" s="18" t="str">
        <f>IF(R845="","",VLOOKUP(R845,CUSTOMS!$E$3:$N$1811,5,FALSE))</f>
        <v>个</v>
      </c>
      <c r="W845" s="32">
        <f>IF(R845="","",VLOOKUP(R845,CUSTOMS!$E$3:$N$1811,6,FALSE))</f>
        <v>1.2</v>
      </c>
      <c r="X845" s="32">
        <f t="shared" si="147"/>
        <v>12</v>
      </c>
      <c r="Y845" s="18" t="str">
        <f>IF(R845="","",VLOOKUP(R845,CUSTOMS!$E$3:$N$1811,8,FALSE))</f>
        <v>美元</v>
      </c>
      <c r="Z845" s="18" t="str">
        <f>IF(R845="","",VLOOKUP(R845,CUSTOMS!$E$3:$N$1811,9,FALSE))</f>
        <v>中国</v>
      </c>
      <c r="AA845" s="18" t="str">
        <f>IF(R845="","",VLOOKUP(R845,CUSTOMS!$E$3:$N$1811,10,FALSE))</f>
        <v>美国</v>
      </c>
      <c r="AB845" s="32">
        <f>IF(R845="","",VLOOKUP(G845,WMS!$E$3:$T$1741,15,FALSE))</f>
        <v>1.19</v>
      </c>
      <c r="AC845" s="32">
        <f t="shared" si="148"/>
        <v>11.9</v>
      </c>
      <c r="AD845" s="32" t="str">
        <f>IF(S845="","",VLOOKUP(S845,海关监管条件!$A$1:$B$3000,2,FALSE))</f>
        <v>无</v>
      </c>
    </row>
    <row r="846" spans="1:30">
      <c r="A846" s="2">
        <v>43750</v>
      </c>
      <c r="B846" s="2">
        <v>43756</v>
      </c>
      <c r="C846" s="2" t="s">
        <v>5144</v>
      </c>
      <c r="D846" s="19" t="s">
        <v>2155</v>
      </c>
      <c r="E846" s="19" t="s">
        <v>4450</v>
      </c>
      <c r="F846" s="19">
        <v>42492085</v>
      </c>
      <c r="G846" s="17" t="str">
        <f t="shared" si="142"/>
        <v>KG-ARI-1909-00203-04602/42492085</v>
      </c>
      <c r="H846" s="18">
        <f>IF(G846="","",VLOOKUP(G846,WMS!$E$3:$Q$1741,7,FALSE))</f>
        <v>9</v>
      </c>
      <c r="I846" s="18">
        <f>IF(G846="","",VLOOKUP(G846,WMS!$E$3:$Q$1741,8,FALSE))</f>
        <v>7.75</v>
      </c>
      <c r="J846" s="18">
        <f>IF(G846="","",VLOOKUP(G846,WMS!$E$3:$Q$1741,13,FALSE))</f>
        <v>0.038</v>
      </c>
      <c r="K846" s="25" t="b">
        <f t="shared" si="143"/>
        <v>1</v>
      </c>
      <c r="L846" s="7">
        <v>25</v>
      </c>
      <c r="M846" s="26">
        <f>IF(G846="","",VLOOKUP(G846,WMS!$E$3:$U$1741,7,0)*L846)</f>
        <v>225</v>
      </c>
      <c r="N846" s="27" t="str">
        <f>IF(G846="","",VLOOKUP(G846,WMS!$E$3:$U$1741,17,0))</f>
        <v>B69</v>
      </c>
      <c r="O846" s="28">
        <f t="shared" si="144"/>
        <v>193.75</v>
      </c>
      <c r="P846" s="28">
        <f t="shared" si="145"/>
        <v>0.95</v>
      </c>
      <c r="Q846" s="25" t="str">
        <f>IF(G846="","",VLOOKUP(G846,WMS!$E$3:$G$1741,2,FALSE))</f>
        <v>KAS19092415</v>
      </c>
      <c r="R846" s="25" t="str">
        <f>IF(G846="","",VLOOKUP(G846,WMS!$E$3:$G$1741,3,FALSE))</f>
        <v>KAS1909241506</v>
      </c>
      <c r="S846" s="17" t="str">
        <f>IF(R846="","",VLOOKUP(R846,CUSTOMS!$E$3:$N$1811,2,FALSE))</f>
        <v>6913100000</v>
      </c>
      <c r="T846" s="17" t="str">
        <f>IF(R846="","",VLOOKUP(R846,CUSTOMS!$E$3:$N$1811,3,FALSE))</f>
        <v>陈设瓷:花盆</v>
      </c>
      <c r="U846" s="18">
        <f t="shared" si="146"/>
        <v>225</v>
      </c>
      <c r="V846" s="18" t="str">
        <f>IF(R846="","",VLOOKUP(R846,CUSTOMS!$E$3:$N$1811,5,FALSE))</f>
        <v>只</v>
      </c>
      <c r="W846" s="32">
        <f>IF(R846="","",VLOOKUP(R846,CUSTOMS!$E$3:$N$1811,6,FALSE))</f>
        <v>0.5</v>
      </c>
      <c r="X846" s="32">
        <f t="shared" si="147"/>
        <v>112.5</v>
      </c>
      <c r="Y846" s="18" t="str">
        <f>IF(R846="","",VLOOKUP(R846,CUSTOMS!$E$3:$N$1811,8,FALSE))</f>
        <v>美元</v>
      </c>
      <c r="Z846" s="18" t="str">
        <f>IF(R846="","",VLOOKUP(R846,CUSTOMS!$E$3:$N$1811,9,FALSE))</f>
        <v>中国</v>
      </c>
      <c r="AA846" s="18" t="str">
        <f>IF(R846="","",VLOOKUP(R846,CUSTOMS!$E$3:$N$1811,10,FALSE))</f>
        <v>美国</v>
      </c>
      <c r="AB846" s="32">
        <f>IF(R846="","",VLOOKUP(G846,WMS!$E$3:$T$1741,15,FALSE))</f>
        <v>0.722222222222222</v>
      </c>
      <c r="AC846" s="32">
        <f t="shared" si="148"/>
        <v>162.5</v>
      </c>
      <c r="AD846" s="32" t="str">
        <f>IF(S846="","",VLOOKUP(S846,海关监管条件!$A$1:$B$3000,2,FALSE))</f>
        <v>无</v>
      </c>
    </row>
    <row r="847" spans="1:30">
      <c r="A847" s="2">
        <v>43750</v>
      </c>
      <c r="B847" s="2">
        <v>43756</v>
      </c>
      <c r="C847" s="2" t="s">
        <v>5144</v>
      </c>
      <c r="D847" s="19" t="s">
        <v>2155</v>
      </c>
      <c r="E847" s="19" t="s">
        <v>4450</v>
      </c>
      <c r="F847" s="19">
        <v>42492122</v>
      </c>
      <c r="G847" s="17" t="str">
        <f t="shared" si="142"/>
        <v>KG-ARI-1909-00203-04602/42492122</v>
      </c>
      <c r="H847" s="18">
        <f>IF(G847="","",VLOOKUP(G847,WMS!$E$3:$Q$1741,7,FALSE))</f>
        <v>9</v>
      </c>
      <c r="I847" s="18">
        <f>IF(G847="","",VLOOKUP(G847,WMS!$E$3:$Q$1741,8,FALSE))</f>
        <v>9.85</v>
      </c>
      <c r="J847" s="18">
        <f>IF(G847="","",VLOOKUP(G847,WMS!$E$3:$Q$1741,13,FALSE))</f>
        <v>0.049</v>
      </c>
      <c r="K847" s="25" t="b">
        <f t="shared" si="143"/>
        <v>1</v>
      </c>
      <c r="L847" s="7">
        <v>5</v>
      </c>
      <c r="M847" s="26">
        <f>IF(G847="","",VLOOKUP(G847,WMS!$E$3:$U$1741,7,0)*L847)</f>
        <v>45</v>
      </c>
      <c r="N847" s="27" t="str">
        <f>IF(G847="","",VLOOKUP(G847,WMS!$E$3:$U$1741,17,0))</f>
        <v>B69</v>
      </c>
      <c r="O847" s="28">
        <f t="shared" si="144"/>
        <v>49.25</v>
      </c>
      <c r="P847" s="28">
        <f t="shared" si="145"/>
        <v>0.245</v>
      </c>
      <c r="Q847" s="25" t="str">
        <f>IF(G847="","",VLOOKUP(G847,WMS!$E$3:$G$1741,2,FALSE))</f>
        <v>KAS19092415</v>
      </c>
      <c r="R847" s="25" t="str">
        <f>IF(G847="","",VLOOKUP(G847,WMS!$E$3:$G$1741,3,FALSE))</f>
        <v>KAS1909241506</v>
      </c>
      <c r="S847" s="17" t="str">
        <f>IF(R847="","",VLOOKUP(R847,CUSTOMS!$E$3:$N$1811,2,FALSE))</f>
        <v>6913100000</v>
      </c>
      <c r="T847" s="17" t="str">
        <f>IF(R847="","",VLOOKUP(R847,CUSTOMS!$E$3:$N$1811,3,FALSE))</f>
        <v>陈设瓷:花盆</v>
      </c>
      <c r="U847" s="18">
        <f t="shared" si="146"/>
        <v>45</v>
      </c>
      <c r="V847" s="18" t="str">
        <f>IF(R847="","",VLOOKUP(R847,CUSTOMS!$E$3:$N$1811,5,FALSE))</f>
        <v>只</v>
      </c>
      <c r="W847" s="32">
        <f>IF(R847="","",VLOOKUP(R847,CUSTOMS!$E$3:$N$1811,6,FALSE))</f>
        <v>0.5</v>
      </c>
      <c r="X847" s="32">
        <f t="shared" si="147"/>
        <v>22.5</v>
      </c>
      <c r="Y847" s="18" t="str">
        <f>IF(R847="","",VLOOKUP(R847,CUSTOMS!$E$3:$N$1811,8,FALSE))</f>
        <v>美元</v>
      </c>
      <c r="Z847" s="18" t="str">
        <f>IF(R847="","",VLOOKUP(R847,CUSTOMS!$E$3:$N$1811,9,FALSE))</f>
        <v>中国</v>
      </c>
      <c r="AA847" s="18" t="str">
        <f>IF(R847="","",VLOOKUP(R847,CUSTOMS!$E$3:$N$1811,10,FALSE))</f>
        <v>美国</v>
      </c>
      <c r="AB847" s="32">
        <f>IF(R847="","",VLOOKUP(G847,WMS!$E$3:$T$1741,15,FALSE))</f>
        <v>0.944444444444444</v>
      </c>
      <c r="AC847" s="32">
        <f t="shared" si="148"/>
        <v>42.5</v>
      </c>
      <c r="AD847" s="32" t="str">
        <f>IF(S847="","",VLOOKUP(S847,海关监管条件!$A$1:$B$3000,2,FALSE))</f>
        <v>无</v>
      </c>
    </row>
    <row r="848" spans="1:30">
      <c r="A848" s="2">
        <v>43750</v>
      </c>
      <c r="B848" s="2">
        <v>43756</v>
      </c>
      <c r="C848" s="2" t="s">
        <v>5144</v>
      </c>
      <c r="D848" s="35" t="s">
        <v>2155</v>
      </c>
      <c r="E848" s="35" t="s">
        <v>4450</v>
      </c>
      <c r="F848" s="35" t="s">
        <v>4459</v>
      </c>
      <c r="G848" s="17" t="str">
        <f t="shared" si="142"/>
        <v>KG-ARI-1909-00203-04602/42576617A</v>
      </c>
      <c r="H848" s="18">
        <f>IF(G848="","",VLOOKUP(G848,WMS!$E$3:$Q$1741,7,FALSE))</f>
        <v>8</v>
      </c>
      <c r="I848" s="18">
        <f>IF(G848="","",VLOOKUP(G848,WMS!$E$3:$Q$1741,8,FALSE))</f>
        <v>7.4</v>
      </c>
      <c r="J848" s="18">
        <f>IF(G848="","",VLOOKUP(G848,WMS!$E$3:$Q$1741,13,FALSE))</f>
        <v>0.023</v>
      </c>
      <c r="K848" s="25" t="b">
        <f t="shared" si="143"/>
        <v>1</v>
      </c>
      <c r="L848" s="7">
        <v>12</v>
      </c>
      <c r="M848" s="26">
        <f>IF(G848="","",VLOOKUP(G848,WMS!$E$3:$U$1741,7,0)*L848)</f>
        <v>96</v>
      </c>
      <c r="N848" s="27" t="str">
        <f>IF(G848="","",VLOOKUP(G848,WMS!$E$3:$U$1741,17,0))</f>
        <v>A35-103</v>
      </c>
      <c r="O848" s="28">
        <f t="shared" ref="O848:O874" si="149">IF(L848="","",I848*L848)</f>
        <v>88.8</v>
      </c>
      <c r="P848" s="28">
        <f t="shared" ref="P848:P874" si="150">IF(L848="","",J848*L848)</f>
        <v>0.276</v>
      </c>
      <c r="Q848" s="25" t="str">
        <f>IF(G848="","",VLOOKUP(G848,WMS!$E$3:$G$1741,2,FALSE))</f>
        <v>KAS19092415</v>
      </c>
      <c r="R848" s="25" t="str">
        <f>IF(G848="","",VLOOKUP(G848,WMS!$E$3:$G$1741,3,FALSE))</f>
        <v>KAS1909241516</v>
      </c>
      <c r="S848" s="17" t="str">
        <f>IF(R848="","",VLOOKUP(R848,CUSTOMS!$E$3:$N$1811,2,FALSE))</f>
        <v>6911101900</v>
      </c>
      <c r="T848" s="17" t="str">
        <f>IF(R848="","",VLOOKUP(R848,CUSTOMS!$E$3:$N$1811,3,FALSE))</f>
        <v>日用瓷:罐
</v>
      </c>
      <c r="U848" s="18">
        <f t="shared" ref="U848:U874" si="151">IF(V848="","",IF(V848="千克",M848*AB848,M848))</f>
        <v>96</v>
      </c>
      <c r="V848" s="18" t="str">
        <f>IF(R848="","",VLOOKUP(R848,CUSTOMS!$E$3:$N$1811,5,FALSE))</f>
        <v>只</v>
      </c>
      <c r="W848" s="32">
        <f>IF(R848="","",VLOOKUP(R848,CUSTOMS!$E$3:$N$1811,6,FALSE))</f>
        <v>0.3</v>
      </c>
      <c r="X848" s="32">
        <f t="shared" ref="X848:X874" si="152">IF(W848="","",U848*W848)</f>
        <v>28.8</v>
      </c>
      <c r="Y848" s="18" t="str">
        <f>IF(R848="","",VLOOKUP(R848,CUSTOMS!$E$3:$N$1811,8,FALSE))</f>
        <v>美元</v>
      </c>
      <c r="Z848" s="18" t="str">
        <f>IF(R848="","",VLOOKUP(R848,CUSTOMS!$E$3:$N$1811,9,FALSE))</f>
        <v>中国</v>
      </c>
      <c r="AA848" s="18" t="str">
        <f>IF(R848="","",VLOOKUP(R848,CUSTOMS!$E$3:$N$1811,10,FALSE))</f>
        <v>美国</v>
      </c>
      <c r="AB848" s="32">
        <f>IF(R848="","",VLOOKUP(G848,WMS!$E$3:$T$1741,15,FALSE))</f>
        <v>0.7125</v>
      </c>
      <c r="AC848" s="32">
        <f t="shared" ref="AC848:AC874" si="153">IF(AB848="","",M848*AB848)</f>
        <v>68.4</v>
      </c>
      <c r="AD848" s="32" t="str">
        <f>IF(S848="","",VLOOKUP(S848,海关监管条件!$A$1:$B$3000,2,FALSE))</f>
        <v>A</v>
      </c>
    </row>
    <row r="849" spans="1:30">
      <c r="A849" s="2">
        <v>43750</v>
      </c>
      <c r="B849" s="2">
        <v>43756</v>
      </c>
      <c r="C849" s="2" t="s">
        <v>5144</v>
      </c>
      <c r="D849" s="35" t="s">
        <v>2155</v>
      </c>
      <c r="E849" s="35" t="s">
        <v>4450</v>
      </c>
      <c r="F849" s="35" t="s">
        <v>4461</v>
      </c>
      <c r="G849" s="17" t="str">
        <f t="shared" si="142"/>
        <v>KG-ARI-1909-00203-04602/42576617B</v>
      </c>
      <c r="H849" s="18">
        <v>8</v>
      </c>
      <c r="I849" s="18">
        <f>IF(G849="","",VLOOKUP(G849,WMS!$E$3:$Q$1741,8,FALSE))</f>
        <v>7.4</v>
      </c>
      <c r="J849" s="18">
        <f>IF(G849="","",VLOOKUP(G849,WMS!$E$3:$Q$1741,13,FALSE))</f>
        <v>0.023</v>
      </c>
      <c r="K849" s="25" t="e">
        <f t="shared" si="143"/>
        <v>#DIV/0!</v>
      </c>
      <c r="M849" s="26">
        <v>96</v>
      </c>
      <c r="N849" s="27" t="str">
        <f>IF(G849="","",VLOOKUP(G849,WMS!$E$3:$U$1741,17,0))</f>
        <v>A35-103</v>
      </c>
      <c r="O849" s="28" t="str">
        <f t="shared" si="149"/>
        <v/>
      </c>
      <c r="P849" s="28" t="str">
        <f t="shared" si="150"/>
        <v/>
      </c>
      <c r="Q849" s="25" t="str">
        <f>IF(G849="","",VLOOKUP(G849,WMS!$E$3:$G$1741,2,FALSE))</f>
        <v>KAS19092415</v>
      </c>
      <c r="R849" s="25" t="str">
        <f>IF(G849="","",VLOOKUP(G849,WMS!$E$3:$G$1741,3,FALSE))</f>
        <v>KAS1909241504</v>
      </c>
      <c r="S849" s="17" t="str">
        <f>IF(R849="","",VLOOKUP(R849,CUSTOMS!$E$3:$N$1811,2,FALSE))</f>
        <v>4421999090</v>
      </c>
      <c r="T849" s="17" t="str">
        <f>IF(R849="","",VLOOKUP(R849,CUSTOMS!$E$3:$N$1811,3,FALSE))</f>
        <v>木盖</v>
      </c>
      <c r="U849" s="18">
        <f t="shared" si="151"/>
        <v>96</v>
      </c>
      <c r="V849" s="18" t="str">
        <f>IF(R849="","",VLOOKUP(R849,CUSTOMS!$E$3:$N$1811,5,FALSE))</f>
        <v>只</v>
      </c>
      <c r="W849" s="32">
        <f>IF(R849="","",VLOOKUP(R849,CUSTOMS!$E$3:$N$1811,6,FALSE))</f>
        <v>0.13</v>
      </c>
      <c r="X849" s="32">
        <f t="shared" si="152"/>
        <v>12.48</v>
      </c>
      <c r="Y849" s="18" t="str">
        <f>IF(R849="","",VLOOKUP(R849,CUSTOMS!$E$3:$N$1811,8,FALSE))</f>
        <v>美元</v>
      </c>
      <c r="Z849" s="18" t="str">
        <f>IF(R849="","",VLOOKUP(R849,CUSTOMS!$E$3:$N$1811,9,FALSE))</f>
        <v>中国</v>
      </c>
      <c r="AA849" s="18" t="str">
        <f>IF(R849="","",VLOOKUP(R849,CUSTOMS!$E$3:$N$1811,10,FALSE))</f>
        <v>美国</v>
      </c>
      <c r="AB849" s="32">
        <f>IF(R849="","",VLOOKUP(G849,WMS!$E$3:$T$1741,15,FALSE))</f>
        <v>0.1125</v>
      </c>
      <c r="AC849" s="32">
        <f t="shared" si="153"/>
        <v>10.8</v>
      </c>
      <c r="AD849" s="32" t="str">
        <f>IF(S849="","",VLOOKUP(S849,海关监管条件!$A$1:$B$3000,2,FALSE))</f>
        <v>AB</v>
      </c>
    </row>
    <row r="850" spans="1:30">
      <c r="A850" s="2">
        <v>43750</v>
      </c>
      <c r="B850" s="2">
        <v>43756</v>
      </c>
      <c r="C850" s="2" t="s">
        <v>5144</v>
      </c>
      <c r="D850" s="35" t="s">
        <v>2155</v>
      </c>
      <c r="E850" s="35" t="s">
        <v>4450</v>
      </c>
      <c r="F850" s="35" t="s">
        <v>4462</v>
      </c>
      <c r="G850" s="17" t="str">
        <f t="shared" si="142"/>
        <v>KG-ARI-1909-00203-04602/42576624A</v>
      </c>
      <c r="H850" s="18">
        <f>IF(G850="","",VLOOKUP(G850,WMS!$E$3:$Q$1741,7,FALSE))</f>
        <v>12</v>
      </c>
      <c r="I850" s="18">
        <f>IF(G850="","",VLOOKUP(G850,WMS!$E$3:$Q$1741,8,FALSE))</f>
        <v>6.5</v>
      </c>
      <c r="J850" s="18">
        <f>IF(G850="","",VLOOKUP(G850,WMS!$E$3:$Q$1741,13,FALSE))</f>
        <v>0.018</v>
      </c>
      <c r="K850" s="25" t="b">
        <f t="shared" si="143"/>
        <v>1</v>
      </c>
      <c r="L850" s="7">
        <v>7</v>
      </c>
      <c r="M850" s="26">
        <f>IF(G850="","",VLOOKUP(G850,WMS!$E$3:$U$1741,7,0)*L850)</f>
        <v>84</v>
      </c>
      <c r="N850" s="27" t="str">
        <f>IF(G850="","",VLOOKUP(G850,WMS!$E$3:$U$1741,17,0))</f>
        <v>A35-203</v>
      </c>
      <c r="O850" s="28">
        <f t="shared" si="149"/>
        <v>45.5</v>
      </c>
      <c r="P850" s="28">
        <f t="shared" si="150"/>
        <v>0.126</v>
      </c>
      <c r="Q850" s="25" t="str">
        <f>IF(G850="","",VLOOKUP(G850,WMS!$E$3:$G$1741,2,FALSE))</f>
        <v>KAS19092415</v>
      </c>
      <c r="R850" s="25" t="str">
        <f>IF(G850="","",VLOOKUP(G850,WMS!$E$3:$G$1741,3,FALSE))</f>
        <v>KAS1909241516</v>
      </c>
      <c r="S850" s="17" t="str">
        <f>IF(R850="","",VLOOKUP(R850,CUSTOMS!$E$3:$N$1811,2,FALSE))</f>
        <v>6911101900</v>
      </c>
      <c r="T850" s="17" t="str">
        <f>IF(R850="","",VLOOKUP(R850,CUSTOMS!$E$3:$N$1811,3,FALSE))</f>
        <v>日用瓷:罐
</v>
      </c>
      <c r="U850" s="18">
        <f t="shared" si="151"/>
        <v>84</v>
      </c>
      <c r="V850" s="18" t="str">
        <f>IF(R850="","",VLOOKUP(R850,CUSTOMS!$E$3:$N$1811,5,FALSE))</f>
        <v>只</v>
      </c>
      <c r="W850" s="32">
        <f>IF(R850="","",VLOOKUP(R850,CUSTOMS!$E$3:$N$1811,6,FALSE))</f>
        <v>0.3</v>
      </c>
      <c r="X850" s="32">
        <f t="shared" si="152"/>
        <v>25.2</v>
      </c>
      <c r="Y850" s="18" t="str">
        <f>IF(R850="","",VLOOKUP(R850,CUSTOMS!$E$3:$N$1811,8,FALSE))</f>
        <v>美元</v>
      </c>
      <c r="Z850" s="18" t="str">
        <f>IF(R850="","",VLOOKUP(R850,CUSTOMS!$E$3:$N$1811,9,FALSE))</f>
        <v>中国</v>
      </c>
      <c r="AA850" s="18" t="str">
        <f>IF(R850="","",VLOOKUP(R850,CUSTOMS!$E$3:$N$1811,10,FALSE))</f>
        <v>美国</v>
      </c>
      <c r="AB850" s="32">
        <f>IF(R850="","",VLOOKUP(G850,WMS!$E$3:$T$1741,15,FALSE))</f>
        <v>0.345833333333333</v>
      </c>
      <c r="AC850" s="32">
        <f t="shared" si="153"/>
        <v>29.05</v>
      </c>
      <c r="AD850" s="32" t="str">
        <f>IF(S850="","",VLOOKUP(S850,海关监管条件!$A$1:$B$3000,2,FALSE))</f>
        <v>A</v>
      </c>
    </row>
    <row r="851" spans="1:30">
      <c r="A851" s="2">
        <v>43750</v>
      </c>
      <c r="B851" s="2">
        <v>43756</v>
      </c>
      <c r="C851" s="2" t="s">
        <v>5144</v>
      </c>
      <c r="D851" s="35" t="s">
        <v>2155</v>
      </c>
      <c r="E851" s="35" t="s">
        <v>4450</v>
      </c>
      <c r="F851" s="35" t="s">
        <v>4463</v>
      </c>
      <c r="G851" s="17" t="str">
        <f t="shared" si="142"/>
        <v>KG-ARI-1909-00203-04602/42576624B</v>
      </c>
      <c r="H851" s="18">
        <v>12</v>
      </c>
      <c r="I851" s="18">
        <f>IF(G851="","",VLOOKUP(G851,WMS!$E$3:$Q$1741,8,FALSE))</f>
        <v>6.5</v>
      </c>
      <c r="J851" s="18">
        <f>IF(G851="","",VLOOKUP(G851,WMS!$E$3:$Q$1741,13,FALSE))</f>
        <v>0.018</v>
      </c>
      <c r="K851" s="25" t="e">
        <f t="shared" si="143"/>
        <v>#DIV/0!</v>
      </c>
      <c r="M851" s="26">
        <v>84</v>
      </c>
      <c r="N851" s="27" t="str">
        <f>IF(G851="","",VLOOKUP(G851,WMS!$E$3:$U$1741,17,0))</f>
        <v>A35-203</v>
      </c>
      <c r="O851" s="28" t="str">
        <f t="shared" si="149"/>
        <v/>
      </c>
      <c r="P851" s="28" t="str">
        <f t="shared" si="150"/>
        <v/>
      </c>
      <c r="Q851" s="25" t="str">
        <f>IF(G851="","",VLOOKUP(G851,WMS!$E$3:$G$1741,2,FALSE))</f>
        <v>KAS19092415</v>
      </c>
      <c r="R851" s="25" t="str">
        <f>IF(G851="","",VLOOKUP(G851,WMS!$E$3:$G$1741,3,FALSE))</f>
        <v>KAS1909241504</v>
      </c>
      <c r="S851" s="17" t="str">
        <f>IF(R851="","",VLOOKUP(R851,CUSTOMS!$E$3:$N$1811,2,FALSE))</f>
        <v>4421999090</v>
      </c>
      <c r="T851" s="17" t="str">
        <f>IF(R851="","",VLOOKUP(R851,CUSTOMS!$E$3:$N$1811,3,FALSE))</f>
        <v>木盖</v>
      </c>
      <c r="U851" s="18">
        <f t="shared" si="151"/>
        <v>84</v>
      </c>
      <c r="V851" s="18" t="str">
        <f>IF(R851="","",VLOOKUP(R851,CUSTOMS!$E$3:$N$1811,5,FALSE))</f>
        <v>只</v>
      </c>
      <c r="W851" s="32">
        <f>IF(R851="","",VLOOKUP(R851,CUSTOMS!$E$3:$N$1811,6,FALSE))</f>
        <v>0.13</v>
      </c>
      <c r="X851" s="32">
        <f t="shared" si="152"/>
        <v>10.92</v>
      </c>
      <c r="Y851" s="18" t="str">
        <f>IF(R851="","",VLOOKUP(R851,CUSTOMS!$E$3:$N$1811,8,FALSE))</f>
        <v>美元</v>
      </c>
      <c r="Z851" s="18" t="str">
        <f>IF(R851="","",VLOOKUP(R851,CUSTOMS!$E$3:$N$1811,9,FALSE))</f>
        <v>中国</v>
      </c>
      <c r="AA851" s="18" t="str">
        <f>IF(R851="","",VLOOKUP(R851,CUSTOMS!$E$3:$N$1811,10,FALSE))</f>
        <v>美国</v>
      </c>
      <c r="AB851" s="32">
        <f>IF(R851="","",VLOOKUP(G851,WMS!$E$3:$T$1741,15,FALSE))</f>
        <v>0.1125</v>
      </c>
      <c r="AC851" s="32">
        <f t="shared" si="153"/>
        <v>9.45</v>
      </c>
      <c r="AD851" s="32" t="str">
        <f>IF(S851="","",VLOOKUP(S851,海关监管条件!$A$1:$B$3000,2,FALSE))</f>
        <v>AB</v>
      </c>
    </row>
    <row r="852" spans="1:30">
      <c r="A852" s="2">
        <v>43750</v>
      </c>
      <c r="B852" s="2">
        <v>43756</v>
      </c>
      <c r="C852" s="2" t="s">
        <v>5144</v>
      </c>
      <c r="D852" s="35" t="s">
        <v>2155</v>
      </c>
      <c r="E852" s="35" t="s">
        <v>4450</v>
      </c>
      <c r="F852" s="35" t="s">
        <v>4466</v>
      </c>
      <c r="G852" s="17" t="str">
        <f t="shared" si="142"/>
        <v>KG-ARI-1909-00203-04602/42576631A</v>
      </c>
      <c r="H852" s="18">
        <f>IF(G852="","",VLOOKUP(G852,WMS!$E$3:$Q$1741,7,FALSE))</f>
        <v>12</v>
      </c>
      <c r="I852" s="18">
        <f>IF(G852="","",VLOOKUP(G852,WMS!$E$3:$Q$1741,8,FALSE))</f>
        <v>6.55</v>
      </c>
      <c r="J852" s="18">
        <f>IF(G852="","",VLOOKUP(G852,WMS!$E$3:$Q$1741,13,FALSE))</f>
        <v>0.018</v>
      </c>
      <c r="K852" s="25" t="b">
        <f t="shared" si="143"/>
        <v>1</v>
      </c>
      <c r="L852" s="7">
        <v>10</v>
      </c>
      <c r="M852" s="26">
        <f>IF(G852="","",VLOOKUP(G852,WMS!$E$3:$U$1741,7,0)*L852)</f>
        <v>120</v>
      </c>
      <c r="N852" s="27" t="str">
        <f>IF(G852="","",VLOOKUP(G852,WMS!$E$3:$U$1741,17,0))</f>
        <v>A22-104</v>
      </c>
      <c r="O852" s="28">
        <f t="shared" si="149"/>
        <v>65.5</v>
      </c>
      <c r="P852" s="28">
        <f t="shared" si="150"/>
        <v>0.18</v>
      </c>
      <c r="Q852" s="25" t="str">
        <f>IF(G852="","",VLOOKUP(G852,WMS!$E$3:$G$1741,2,FALSE))</f>
        <v>KAS19092415</v>
      </c>
      <c r="R852" s="25" t="str">
        <f>IF(G852="","",VLOOKUP(G852,WMS!$E$3:$G$1741,3,FALSE))</f>
        <v>KAS1909241516</v>
      </c>
      <c r="S852" s="17" t="str">
        <f>IF(R852="","",VLOOKUP(R852,CUSTOMS!$E$3:$N$1811,2,FALSE))</f>
        <v>6911101900</v>
      </c>
      <c r="T852" s="17" t="str">
        <f>IF(R852="","",VLOOKUP(R852,CUSTOMS!$E$3:$N$1811,3,FALSE))</f>
        <v>日用瓷:罐
</v>
      </c>
      <c r="U852" s="18">
        <f t="shared" si="151"/>
        <v>120</v>
      </c>
      <c r="V852" s="18" t="str">
        <f>IF(R852="","",VLOOKUP(R852,CUSTOMS!$E$3:$N$1811,5,FALSE))</f>
        <v>只</v>
      </c>
      <c r="W852" s="32">
        <f>IF(R852="","",VLOOKUP(R852,CUSTOMS!$E$3:$N$1811,6,FALSE))</f>
        <v>0.3</v>
      </c>
      <c r="X852" s="32">
        <f t="shared" si="152"/>
        <v>36</v>
      </c>
      <c r="Y852" s="18" t="str">
        <f>IF(R852="","",VLOOKUP(R852,CUSTOMS!$E$3:$N$1811,8,FALSE))</f>
        <v>美元</v>
      </c>
      <c r="Z852" s="18" t="str">
        <f>IF(R852="","",VLOOKUP(R852,CUSTOMS!$E$3:$N$1811,9,FALSE))</f>
        <v>中国</v>
      </c>
      <c r="AA852" s="18" t="str">
        <f>IF(R852="","",VLOOKUP(R852,CUSTOMS!$E$3:$N$1811,10,FALSE))</f>
        <v>美国</v>
      </c>
      <c r="AB852" s="32">
        <f>IF(R852="","",VLOOKUP(G852,WMS!$E$3:$T$1741,15,FALSE))</f>
        <v>0.345833333333333</v>
      </c>
      <c r="AC852" s="32">
        <f t="shared" si="153"/>
        <v>41.5</v>
      </c>
      <c r="AD852" s="32" t="str">
        <f>IF(S852="","",VLOOKUP(S852,海关监管条件!$A$1:$B$3000,2,FALSE))</f>
        <v>A</v>
      </c>
    </row>
    <row r="853" spans="1:30">
      <c r="A853" s="2">
        <v>43750</v>
      </c>
      <c r="B853" s="2">
        <v>43756</v>
      </c>
      <c r="C853" s="2" t="s">
        <v>5144</v>
      </c>
      <c r="D853" s="35" t="s">
        <v>2155</v>
      </c>
      <c r="E853" s="35" t="s">
        <v>4450</v>
      </c>
      <c r="F853" s="35" t="s">
        <v>4467</v>
      </c>
      <c r="G853" s="17" t="str">
        <f t="shared" si="142"/>
        <v>KG-ARI-1909-00203-04602/42576631B</v>
      </c>
      <c r="H853" s="18">
        <v>12</v>
      </c>
      <c r="I853" s="18">
        <f>IF(G853="","",VLOOKUP(G853,WMS!$E$3:$Q$1741,8,FALSE))</f>
        <v>6.55</v>
      </c>
      <c r="J853" s="18">
        <f>IF(G853="","",VLOOKUP(G853,WMS!$E$3:$Q$1741,13,FALSE))</f>
        <v>0.018</v>
      </c>
      <c r="K853" s="25" t="e">
        <f t="shared" si="143"/>
        <v>#DIV/0!</v>
      </c>
      <c r="M853" s="26">
        <v>120</v>
      </c>
      <c r="N853" s="27" t="str">
        <f>IF(G853="","",VLOOKUP(G853,WMS!$E$3:$U$1741,17,0))</f>
        <v>A22-104</v>
      </c>
      <c r="O853" s="28" t="str">
        <f t="shared" si="149"/>
        <v/>
      </c>
      <c r="P853" s="28" t="str">
        <f t="shared" si="150"/>
        <v/>
      </c>
      <c r="Q853" s="25" t="str">
        <f>IF(G853="","",VLOOKUP(G853,WMS!$E$3:$G$1741,2,FALSE))</f>
        <v>KAS19092415</v>
      </c>
      <c r="R853" s="25" t="str">
        <f>IF(G853="","",VLOOKUP(G853,WMS!$E$3:$G$1741,3,FALSE))</f>
        <v>KAS1909241504</v>
      </c>
      <c r="S853" s="17" t="str">
        <f>IF(R853="","",VLOOKUP(R853,CUSTOMS!$E$3:$N$1811,2,FALSE))</f>
        <v>4421999090</v>
      </c>
      <c r="T853" s="17" t="str">
        <f>IF(R853="","",VLOOKUP(R853,CUSTOMS!$E$3:$N$1811,3,FALSE))</f>
        <v>木盖</v>
      </c>
      <c r="U853" s="18">
        <f t="shared" si="151"/>
        <v>120</v>
      </c>
      <c r="V853" s="18" t="str">
        <f>IF(R853="","",VLOOKUP(R853,CUSTOMS!$E$3:$N$1811,5,FALSE))</f>
        <v>只</v>
      </c>
      <c r="W853" s="32">
        <f>IF(R853="","",VLOOKUP(R853,CUSTOMS!$E$3:$N$1811,6,FALSE))</f>
        <v>0.13</v>
      </c>
      <c r="X853" s="32">
        <f t="shared" si="152"/>
        <v>15.6</v>
      </c>
      <c r="Y853" s="18" t="str">
        <f>IF(R853="","",VLOOKUP(R853,CUSTOMS!$E$3:$N$1811,8,FALSE))</f>
        <v>美元</v>
      </c>
      <c r="Z853" s="18" t="str">
        <f>IF(R853="","",VLOOKUP(R853,CUSTOMS!$E$3:$N$1811,9,FALSE))</f>
        <v>中国</v>
      </c>
      <c r="AA853" s="18" t="str">
        <f>IF(R853="","",VLOOKUP(R853,CUSTOMS!$E$3:$N$1811,10,FALSE))</f>
        <v>美国</v>
      </c>
      <c r="AB853" s="32">
        <f>IF(R853="","",VLOOKUP(G853,WMS!$E$3:$T$1741,15,FALSE))</f>
        <v>0.1125</v>
      </c>
      <c r="AC853" s="32">
        <f t="shared" si="153"/>
        <v>13.5</v>
      </c>
      <c r="AD853" s="32" t="str">
        <f>IF(S853="","",VLOOKUP(S853,海关监管条件!$A$1:$B$3000,2,FALSE))</f>
        <v>AB</v>
      </c>
    </row>
    <row r="854" spans="1:30">
      <c r="A854" s="2">
        <v>43750</v>
      </c>
      <c r="B854" s="2">
        <v>43756</v>
      </c>
      <c r="C854" s="2" t="s">
        <v>5144</v>
      </c>
      <c r="D854" s="35" t="s">
        <v>2155</v>
      </c>
      <c r="E854" s="35" t="s">
        <v>4450</v>
      </c>
      <c r="F854" s="35" t="s">
        <v>4464</v>
      </c>
      <c r="G854" s="17" t="str">
        <f t="shared" si="142"/>
        <v>KG-ARI-1909-00203-04602/42615965A</v>
      </c>
      <c r="H854" s="18">
        <f>IF(G854="","",VLOOKUP(G854,WMS!$E$3:$Q$1741,7,FALSE))</f>
        <v>12</v>
      </c>
      <c r="I854" s="18">
        <f>IF(G854="","",VLOOKUP(G854,WMS!$E$3:$Q$1741,8,FALSE))</f>
        <v>6.3</v>
      </c>
      <c r="J854" s="18">
        <f>IF(G854="","",VLOOKUP(G854,WMS!$E$3:$Q$1741,13,FALSE))</f>
        <v>0.018</v>
      </c>
      <c r="K854" s="25" t="b">
        <f t="shared" si="143"/>
        <v>1</v>
      </c>
      <c r="L854" s="7">
        <v>1</v>
      </c>
      <c r="M854" s="26">
        <f>IF(G854="","",VLOOKUP(G854,WMS!$E$3:$U$1741,7,0)*L854)</f>
        <v>12</v>
      </c>
      <c r="N854" s="27" t="str">
        <f>IF(G854="","",VLOOKUP(G854,WMS!$E$3:$U$1741,17,0))</f>
        <v>A18-104</v>
      </c>
      <c r="O854" s="28">
        <f t="shared" si="149"/>
        <v>6.3</v>
      </c>
      <c r="P854" s="28">
        <f t="shared" si="150"/>
        <v>0.018</v>
      </c>
      <c r="Q854" s="25" t="str">
        <f>IF(G854="","",VLOOKUP(G854,WMS!$E$3:$G$1741,2,FALSE))</f>
        <v>KAS19092415</v>
      </c>
      <c r="R854" s="25" t="str">
        <f>IF(G854="","",VLOOKUP(G854,WMS!$E$3:$G$1741,3,FALSE))</f>
        <v>KAS1909241516</v>
      </c>
      <c r="S854" s="17" t="str">
        <f>IF(R854="","",VLOOKUP(R854,CUSTOMS!$E$3:$N$1811,2,FALSE))</f>
        <v>6911101900</v>
      </c>
      <c r="T854" s="17" t="str">
        <f>IF(R854="","",VLOOKUP(R854,CUSTOMS!$E$3:$N$1811,3,FALSE))</f>
        <v>日用瓷:罐
</v>
      </c>
      <c r="U854" s="18">
        <f t="shared" si="151"/>
        <v>12</v>
      </c>
      <c r="V854" s="18" t="str">
        <f>IF(R854="","",VLOOKUP(R854,CUSTOMS!$E$3:$N$1811,5,FALSE))</f>
        <v>只</v>
      </c>
      <c r="W854" s="32">
        <f>IF(R854="","",VLOOKUP(R854,CUSTOMS!$E$3:$N$1811,6,FALSE))</f>
        <v>0.3</v>
      </c>
      <c r="X854" s="32">
        <f t="shared" si="152"/>
        <v>3.6</v>
      </c>
      <c r="Y854" s="18" t="str">
        <f>IF(R854="","",VLOOKUP(R854,CUSTOMS!$E$3:$N$1811,8,FALSE))</f>
        <v>美元</v>
      </c>
      <c r="Z854" s="18" t="str">
        <f>IF(R854="","",VLOOKUP(R854,CUSTOMS!$E$3:$N$1811,9,FALSE))</f>
        <v>中国</v>
      </c>
      <c r="AA854" s="18" t="str">
        <f>IF(R854="","",VLOOKUP(R854,CUSTOMS!$E$3:$N$1811,10,FALSE))</f>
        <v>美国</v>
      </c>
      <c r="AB854" s="32">
        <f>IF(R854="","",VLOOKUP(G854,WMS!$E$3:$T$1741,15,FALSE))</f>
        <v>0.345833333333333</v>
      </c>
      <c r="AC854" s="32">
        <f t="shared" si="153"/>
        <v>4.15</v>
      </c>
      <c r="AD854" s="32" t="str">
        <f>IF(S854="","",VLOOKUP(S854,海关监管条件!$A$1:$B$3000,2,FALSE))</f>
        <v>A</v>
      </c>
    </row>
    <row r="855" spans="1:30">
      <c r="A855" s="2">
        <v>43750</v>
      </c>
      <c r="B855" s="2">
        <v>43756</v>
      </c>
      <c r="C855" s="2" t="s">
        <v>5144</v>
      </c>
      <c r="D855" s="35" t="s">
        <v>2155</v>
      </c>
      <c r="E855" s="35" t="s">
        <v>4450</v>
      </c>
      <c r="F855" s="35" t="s">
        <v>4465</v>
      </c>
      <c r="G855" s="17" t="str">
        <f t="shared" si="142"/>
        <v>KG-ARI-1909-00203-04602/42615965B</v>
      </c>
      <c r="H855" s="18">
        <v>12</v>
      </c>
      <c r="I855" s="18">
        <f>IF(G855="","",VLOOKUP(G855,WMS!$E$3:$Q$1741,8,FALSE))</f>
        <v>6.3</v>
      </c>
      <c r="J855" s="18">
        <f>IF(G855="","",VLOOKUP(G855,WMS!$E$3:$Q$1741,13,FALSE))</f>
        <v>0.018</v>
      </c>
      <c r="K855" s="25" t="e">
        <f t="shared" si="143"/>
        <v>#DIV/0!</v>
      </c>
      <c r="M855" s="26">
        <v>12</v>
      </c>
      <c r="N855" s="27" t="str">
        <f>IF(G855="","",VLOOKUP(G855,WMS!$E$3:$U$1741,17,0))</f>
        <v>A18-104</v>
      </c>
      <c r="O855" s="28" t="str">
        <f t="shared" si="149"/>
        <v/>
      </c>
      <c r="P855" s="28" t="str">
        <f t="shared" si="150"/>
        <v/>
      </c>
      <c r="Q855" s="25" t="str">
        <f>IF(G855="","",VLOOKUP(G855,WMS!$E$3:$G$1741,2,FALSE))</f>
        <v>KAS19092415</v>
      </c>
      <c r="R855" s="25" t="str">
        <f>IF(G855="","",VLOOKUP(G855,WMS!$E$3:$G$1741,3,FALSE))</f>
        <v>KAS1909241504</v>
      </c>
      <c r="S855" s="17" t="str">
        <f>IF(R855="","",VLOOKUP(R855,CUSTOMS!$E$3:$N$1811,2,FALSE))</f>
        <v>4421999090</v>
      </c>
      <c r="T855" s="17" t="str">
        <f>IF(R855="","",VLOOKUP(R855,CUSTOMS!$E$3:$N$1811,3,FALSE))</f>
        <v>木盖</v>
      </c>
      <c r="U855" s="18">
        <f t="shared" si="151"/>
        <v>12</v>
      </c>
      <c r="V855" s="18" t="str">
        <f>IF(R855="","",VLOOKUP(R855,CUSTOMS!$E$3:$N$1811,5,FALSE))</f>
        <v>只</v>
      </c>
      <c r="W855" s="32">
        <f>IF(R855="","",VLOOKUP(R855,CUSTOMS!$E$3:$N$1811,6,FALSE))</f>
        <v>0.13</v>
      </c>
      <c r="X855" s="32">
        <f t="shared" si="152"/>
        <v>1.56</v>
      </c>
      <c r="Y855" s="18" t="str">
        <f>IF(R855="","",VLOOKUP(R855,CUSTOMS!$E$3:$N$1811,8,FALSE))</f>
        <v>美元</v>
      </c>
      <c r="Z855" s="18" t="str">
        <f>IF(R855="","",VLOOKUP(R855,CUSTOMS!$E$3:$N$1811,9,FALSE))</f>
        <v>中国</v>
      </c>
      <c r="AA855" s="18" t="str">
        <f>IF(R855="","",VLOOKUP(R855,CUSTOMS!$E$3:$N$1811,10,FALSE))</f>
        <v>美国</v>
      </c>
      <c r="AB855" s="32">
        <f>IF(R855="","",VLOOKUP(G855,WMS!$E$3:$T$1741,15,FALSE))</f>
        <v>0.1125</v>
      </c>
      <c r="AC855" s="32">
        <f t="shared" si="153"/>
        <v>1.35</v>
      </c>
      <c r="AD855" s="32" t="str">
        <f>IF(S855="","",VLOOKUP(S855,海关监管条件!$A$1:$B$3000,2,FALSE))</f>
        <v>AB</v>
      </c>
    </row>
    <row r="856" spans="1:30">
      <c r="A856" s="2">
        <v>43750</v>
      </c>
      <c r="B856" s="2">
        <v>43756</v>
      </c>
      <c r="C856" s="2" t="s">
        <v>5144</v>
      </c>
      <c r="D856" s="19" t="s">
        <v>2155</v>
      </c>
      <c r="E856" s="19" t="s">
        <v>4450</v>
      </c>
      <c r="F856" s="19">
        <v>42618553</v>
      </c>
      <c r="G856" s="17" t="str">
        <f t="shared" si="142"/>
        <v>KG-ARI-1909-00203-04602/42618553</v>
      </c>
      <c r="H856" s="18">
        <f>IF(G856="","",VLOOKUP(G856,WMS!$E$3:$Q$1741,7,FALSE))</f>
        <v>12</v>
      </c>
      <c r="I856" s="18">
        <f>IF(G856="","",VLOOKUP(G856,WMS!$E$3:$Q$1741,8,FALSE))</f>
        <v>3.9</v>
      </c>
      <c r="J856" s="18">
        <f>IF(G856="","",VLOOKUP(G856,WMS!$E$3:$Q$1741,13,FALSE))</f>
        <v>0.012</v>
      </c>
      <c r="K856" s="25" t="b">
        <f t="shared" si="143"/>
        <v>1</v>
      </c>
      <c r="L856" s="7">
        <v>3</v>
      </c>
      <c r="M856" s="26">
        <f>IF(G856="","",VLOOKUP(G856,WMS!$E$3:$U$1741,7,0)*L856)</f>
        <v>36</v>
      </c>
      <c r="N856" s="27" t="str">
        <f>IF(G856="","",VLOOKUP(G856,WMS!$E$3:$U$1741,17,0))</f>
        <v>A35-302</v>
      </c>
      <c r="O856" s="28">
        <f t="shared" si="149"/>
        <v>11.7</v>
      </c>
      <c r="P856" s="28">
        <f t="shared" si="150"/>
        <v>0.036</v>
      </c>
      <c r="Q856" s="25" t="str">
        <f>IF(G856="","",VLOOKUP(G856,WMS!$E$3:$G$1741,2,FALSE))</f>
        <v>KAS19092415</v>
      </c>
      <c r="R856" s="25" t="str">
        <f>IF(G856="","",VLOOKUP(G856,WMS!$E$3:$G$1741,3,FALSE))</f>
        <v>KAS1909241507</v>
      </c>
      <c r="S856" s="17" t="str">
        <f>IF(R856="","",VLOOKUP(R856,CUSTOMS!$E$3:$N$1811,2,FALSE))</f>
        <v>6911900000</v>
      </c>
      <c r="T856" s="17" t="str">
        <f>IF(R856="","",VLOOKUP(R856,CUSTOMS!$E$3:$N$1811,3,FALSE))</f>
        <v>盥洗用瓷器:皂碟.乳液瓶.漱口杯.托盘.马桶刷座</v>
      </c>
      <c r="U856" s="18">
        <f t="shared" si="151"/>
        <v>36</v>
      </c>
      <c r="V856" s="18" t="str">
        <f>IF(R856="","",VLOOKUP(R856,CUSTOMS!$E$3:$N$1811,5,FALSE))</f>
        <v>只</v>
      </c>
      <c r="W856" s="32">
        <f>IF(R856="","",VLOOKUP(R856,CUSTOMS!$E$3:$N$1811,6,FALSE))</f>
        <v>0.4</v>
      </c>
      <c r="X856" s="32">
        <f t="shared" si="152"/>
        <v>14.4</v>
      </c>
      <c r="Y856" s="18" t="str">
        <f>IF(R856="","",VLOOKUP(R856,CUSTOMS!$E$3:$N$1811,8,FALSE))</f>
        <v>美元</v>
      </c>
      <c r="Z856" s="18" t="str">
        <f>IF(R856="","",VLOOKUP(R856,CUSTOMS!$E$3:$N$1811,9,FALSE))</f>
        <v>中国</v>
      </c>
      <c r="AA856" s="18" t="str">
        <f>IF(R856="","",VLOOKUP(R856,CUSTOMS!$E$3:$N$1811,10,FALSE))</f>
        <v>美国</v>
      </c>
      <c r="AB856" s="32">
        <f>IF(R856="","",VLOOKUP(G856,WMS!$E$3:$T$1741,15,FALSE))</f>
        <v>0.3</v>
      </c>
      <c r="AC856" s="32">
        <f t="shared" si="153"/>
        <v>10.8</v>
      </c>
      <c r="AD856" s="32" t="str">
        <f>IF(S856="","",VLOOKUP(S856,海关监管条件!$A$1:$B$3000,2,FALSE))</f>
        <v>无</v>
      </c>
    </row>
    <row r="857" spans="1:30">
      <c r="A857" s="2">
        <v>43750</v>
      </c>
      <c r="B857" s="2">
        <v>43756</v>
      </c>
      <c r="C857" s="2" t="s">
        <v>5144</v>
      </c>
      <c r="D857" s="19" t="s">
        <v>2155</v>
      </c>
      <c r="E857" s="19" t="s">
        <v>4450</v>
      </c>
      <c r="F857" s="19">
        <v>42623984</v>
      </c>
      <c r="G857" s="17" t="str">
        <f t="shared" si="142"/>
        <v>KG-ARI-1909-00203-04602/42623984</v>
      </c>
      <c r="H857" s="18">
        <f>IF(G857="","",VLOOKUP(G857,WMS!$E$3:$Q$1741,7,FALSE))</f>
        <v>4</v>
      </c>
      <c r="I857" s="18">
        <f>IF(G857="","",VLOOKUP(G857,WMS!$E$3:$Q$1741,8,FALSE))</f>
        <v>4.15</v>
      </c>
      <c r="J857" s="18">
        <f>IF(G857="","",VLOOKUP(G857,WMS!$E$3:$Q$1741,13,FALSE))</f>
        <v>0.032</v>
      </c>
      <c r="K857" s="25" t="b">
        <f t="shared" si="143"/>
        <v>1</v>
      </c>
      <c r="L857" s="7">
        <v>23</v>
      </c>
      <c r="M857" s="26">
        <f>IF(G857="","",VLOOKUP(G857,WMS!$E$3:$U$1741,7,0)*L857)</f>
        <v>92</v>
      </c>
      <c r="N857" s="27" t="str">
        <f>IF(G857="","",VLOOKUP(G857,WMS!$E$3:$U$1741,17,0))</f>
        <v>A25-102</v>
      </c>
      <c r="O857" s="28">
        <f t="shared" si="149"/>
        <v>95.45</v>
      </c>
      <c r="P857" s="28">
        <f t="shared" si="150"/>
        <v>0.736</v>
      </c>
      <c r="Q857" s="25" t="str">
        <f>IF(G857="","",VLOOKUP(G857,WMS!$E$3:$G$1741,2,FALSE))</f>
        <v>KAS19092415</v>
      </c>
      <c r="R857" s="25" t="str">
        <f>IF(G857="","",VLOOKUP(G857,WMS!$E$3:$G$1741,3,FALSE))</f>
        <v>KAS1909241515</v>
      </c>
      <c r="S857" s="17" t="str">
        <f>IF(R857="","",VLOOKUP(R857,CUSTOMS!$E$3:$N$1811,2,FALSE))</f>
        <v>6913100000</v>
      </c>
      <c r="T857" s="17" t="str">
        <f>IF(R857="","",VLOOKUP(R857,CUSTOMS!$E$3:$N$1811,3,FALSE))</f>
        <v>陈设瓷:花盆</v>
      </c>
      <c r="U857" s="18">
        <f t="shared" si="151"/>
        <v>92</v>
      </c>
      <c r="V857" s="18" t="str">
        <f>IF(R857="","",VLOOKUP(R857,CUSTOMS!$E$3:$N$1811,5,FALSE))</f>
        <v>只</v>
      </c>
      <c r="W857" s="32">
        <f>IF(R857="","",VLOOKUP(R857,CUSTOMS!$E$3:$N$1811,6,FALSE))</f>
        <v>0.4</v>
      </c>
      <c r="X857" s="32">
        <f t="shared" si="152"/>
        <v>36.8</v>
      </c>
      <c r="Y857" s="18" t="str">
        <f>IF(R857="","",VLOOKUP(R857,CUSTOMS!$E$3:$N$1811,8,FALSE))</f>
        <v>美元</v>
      </c>
      <c r="Z857" s="18" t="str">
        <f>IF(R857="","",VLOOKUP(R857,CUSTOMS!$E$3:$N$1811,9,FALSE))</f>
        <v>中国</v>
      </c>
      <c r="AA857" s="18" t="str">
        <f>IF(R857="","",VLOOKUP(R857,CUSTOMS!$E$3:$N$1811,10,FALSE))</f>
        <v>美国</v>
      </c>
      <c r="AB857" s="32">
        <f>IF(R857="","",VLOOKUP(G857,WMS!$E$3:$T$1741,15,FALSE))</f>
        <v>1.175</v>
      </c>
      <c r="AC857" s="32">
        <f t="shared" si="153"/>
        <v>108.1</v>
      </c>
      <c r="AD857" s="32" t="str">
        <f>IF(S857="","",VLOOKUP(S857,海关监管条件!$A$1:$B$3000,2,FALSE))</f>
        <v>无</v>
      </c>
    </row>
    <row r="858" spans="1:30">
      <c r="A858" s="2">
        <v>43750</v>
      </c>
      <c r="B858" s="2">
        <v>43756</v>
      </c>
      <c r="C858" s="2" t="s">
        <v>5144</v>
      </c>
      <c r="D858" s="19" t="s">
        <v>2155</v>
      </c>
      <c r="E858" s="19" t="s">
        <v>4450</v>
      </c>
      <c r="F858" s="19" t="s">
        <v>4453</v>
      </c>
      <c r="G858" s="17" t="str">
        <f t="shared" si="142"/>
        <v>KG-ARI-1909-00203-04602/42671107</v>
      </c>
      <c r="H858" s="18">
        <f>IF(G858="","",VLOOKUP(G858,WMS!$E$3:$Q$1741,7,FALSE))</f>
        <v>12</v>
      </c>
      <c r="I858" s="18">
        <f>IF(G858="","",VLOOKUP(G858,WMS!$E$3:$Q$1741,8,FALSE))</f>
        <v>4.45</v>
      </c>
      <c r="J858" s="18">
        <f>IF(G858="","",VLOOKUP(G858,WMS!$E$3:$Q$1741,13,FALSE))</f>
        <v>0.006</v>
      </c>
      <c r="K858" s="25" t="b">
        <f t="shared" si="143"/>
        <v>1</v>
      </c>
      <c r="L858" s="7">
        <v>2</v>
      </c>
      <c r="M858" s="26">
        <f>IF(G858="","",VLOOKUP(G858,WMS!$E$3:$U$1741,7,0)*L858)</f>
        <v>24</v>
      </c>
      <c r="N858" s="27" t="str">
        <f>IF(G858="","",VLOOKUP(G858,WMS!$E$3:$U$1741,17,0))</f>
        <v>A22-203</v>
      </c>
      <c r="O858" s="28">
        <f t="shared" si="149"/>
        <v>8.9</v>
      </c>
      <c r="P858" s="28">
        <f t="shared" si="150"/>
        <v>0.012</v>
      </c>
      <c r="Q858" s="25" t="str">
        <f>IF(G858="","",VLOOKUP(G858,WMS!$E$3:$G$1741,2,FALSE))</f>
        <v>KAS19092415</v>
      </c>
      <c r="R858" s="25" t="str">
        <f>IF(G858="","",VLOOKUP(G858,WMS!$E$3:$G$1741,3,FALSE))</f>
        <v>KAS1909241510</v>
      </c>
      <c r="S858" s="17" t="str">
        <f>IF(R858="","",VLOOKUP(R858,CUSTOMS!$E$3:$N$1811,2,FALSE))</f>
        <v>3926400000</v>
      </c>
      <c r="T858" s="17" t="str">
        <f>IF(R858="","",VLOOKUP(R858,CUSTOMS!$E$3:$N$1811,3,FALSE))</f>
        <v>塑料相框</v>
      </c>
      <c r="U858" s="18">
        <f t="shared" si="151"/>
        <v>24</v>
      </c>
      <c r="V858" s="18" t="str">
        <f>IF(R858="","",VLOOKUP(R858,CUSTOMS!$E$3:$N$1811,5,FALSE))</f>
        <v>只</v>
      </c>
      <c r="W858" s="32">
        <f>IF(R858="","",VLOOKUP(R858,CUSTOMS!$E$3:$N$1811,6,FALSE))</f>
        <v>0.25</v>
      </c>
      <c r="X858" s="32">
        <f t="shared" si="152"/>
        <v>6</v>
      </c>
      <c r="Y858" s="18" t="str">
        <f>IF(R858="","",VLOOKUP(R858,CUSTOMS!$E$3:$N$1811,8,FALSE))</f>
        <v>美元</v>
      </c>
      <c r="Z858" s="18" t="str">
        <f>IF(R858="","",VLOOKUP(R858,CUSTOMS!$E$3:$N$1811,9,FALSE))</f>
        <v>中国</v>
      </c>
      <c r="AA858" s="18" t="str">
        <f>IF(R858="","",VLOOKUP(R858,CUSTOMS!$E$3:$N$1811,10,FALSE))</f>
        <v>美国</v>
      </c>
      <c r="AB858" s="32">
        <f>IF(R858="","",VLOOKUP(G858,WMS!$E$3:$T$1741,15,FALSE))</f>
        <v>0.358333333333333</v>
      </c>
      <c r="AC858" s="32">
        <f t="shared" si="153"/>
        <v>8.59999999999999</v>
      </c>
      <c r="AD858" s="32" t="str">
        <f>IF(S858="","",VLOOKUP(S858,海关监管条件!$A$1:$B$3000,2,FALSE))</f>
        <v>无</v>
      </c>
    </row>
    <row r="859" spans="1:30">
      <c r="A859" s="2">
        <v>43750</v>
      </c>
      <c r="B859" s="2">
        <v>43756</v>
      </c>
      <c r="C859" s="2" t="s">
        <v>5144</v>
      </c>
      <c r="D859" s="19" t="s">
        <v>2155</v>
      </c>
      <c r="E859" s="19" t="s">
        <v>4450</v>
      </c>
      <c r="F859" s="19" t="s">
        <v>4454</v>
      </c>
      <c r="G859" s="17" t="str">
        <f t="shared" si="142"/>
        <v>KG-ARI-1909-00203-04602/42671138</v>
      </c>
      <c r="H859" s="18">
        <f>IF(G859="","",VLOOKUP(G859,WMS!$E$3:$Q$1741,7,FALSE))</f>
        <v>12</v>
      </c>
      <c r="I859" s="18">
        <f>IF(G859="","",VLOOKUP(G859,WMS!$E$3:$Q$1741,8,FALSE))</f>
        <v>1.55</v>
      </c>
      <c r="J859" s="18">
        <f>IF(G859="","",VLOOKUP(G859,WMS!$E$3:$Q$1741,13,FALSE))</f>
        <v>0.002</v>
      </c>
      <c r="K859" s="25" t="b">
        <f t="shared" si="143"/>
        <v>1</v>
      </c>
      <c r="L859" s="7">
        <v>1</v>
      </c>
      <c r="M859" s="26">
        <f>IF(G859="","",VLOOKUP(G859,WMS!$E$3:$U$1741,7,0)*L859)</f>
        <v>12</v>
      </c>
      <c r="N859" s="27" t="str">
        <f>IF(G859="","",VLOOKUP(G859,WMS!$E$3:$U$1741,17,0))</f>
        <v>A22-203</v>
      </c>
      <c r="O859" s="28">
        <f t="shared" si="149"/>
        <v>1.55</v>
      </c>
      <c r="P859" s="28">
        <f t="shared" si="150"/>
        <v>0.002</v>
      </c>
      <c r="Q859" s="25" t="str">
        <f>IF(G859="","",VLOOKUP(G859,WMS!$E$3:$G$1741,2,FALSE))</f>
        <v>KAS19092415</v>
      </c>
      <c r="R859" s="25" t="str">
        <f>IF(G859="","",VLOOKUP(G859,WMS!$E$3:$G$1741,3,FALSE))</f>
        <v>KAS1909241510</v>
      </c>
      <c r="S859" s="17" t="str">
        <f>IF(R859="","",VLOOKUP(R859,CUSTOMS!$E$3:$N$1811,2,FALSE))</f>
        <v>3926400000</v>
      </c>
      <c r="T859" s="17" t="str">
        <f>IF(R859="","",VLOOKUP(R859,CUSTOMS!$E$3:$N$1811,3,FALSE))</f>
        <v>塑料相框</v>
      </c>
      <c r="U859" s="18">
        <f t="shared" si="151"/>
        <v>12</v>
      </c>
      <c r="V859" s="18" t="str">
        <f>IF(R859="","",VLOOKUP(R859,CUSTOMS!$E$3:$N$1811,5,FALSE))</f>
        <v>只</v>
      </c>
      <c r="W859" s="32">
        <f>IF(R859="","",VLOOKUP(R859,CUSTOMS!$E$3:$N$1811,6,FALSE))</f>
        <v>0.25</v>
      </c>
      <c r="X859" s="32">
        <f t="shared" si="152"/>
        <v>3</v>
      </c>
      <c r="Y859" s="18" t="str">
        <f>IF(R859="","",VLOOKUP(R859,CUSTOMS!$E$3:$N$1811,8,FALSE))</f>
        <v>美元</v>
      </c>
      <c r="Z859" s="18" t="str">
        <f>IF(R859="","",VLOOKUP(R859,CUSTOMS!$E$3:$N$1811,9,FALSE))</f>
        <v>中国</v>
      </c>
      <c r="AA859" s="18" t="str">
        <f>IF(R859="","",VLOOKUP(R859,CUSTOMS!$E$3:$N$1811,10,FALSE))</f>
        <v>美国</v>
      </c>
      <c r="AB859" s="32">
        <f>IF(R859="","",VLOOKUP(G859,WMS!$E$3:$T$1741,15,FALSE))</f>
        <v>0.108333333333333</v>
      </c>
      <c r="AC859" s="32">
        <f t="shared" si="153"/>
        <v>1.3</v>
      </c>
      <c r="AD859" s="32" t="str">
        <f>IF(S859="","",VLOOKUP(S859,海关监管条件!$A$1:$B$3000,2,FALSE))</f>
        <v>无</v>
      </c>
    </row>
    <row r="860" spans="1:30">
      <c r="A860" s="2">
        <v>43750</v>
      </c>
      <c r="B860" s="2">
        <v>43756</v>
      </c>
      <c r="C860" s="2" t="s">
        <v>5144</v>
      </c>
      <c r="D860" s="19" t="s">
        <v>2155</v>
      </c>
      <c r="E860" s="19" t="s">
        <v>4450</v>
      </c>
      <c r="F860" s="19">
        <v>42674221</v>
      </c>
      <c r="G860" s="17" t="str">
        <f t="shared" ref="G860:G923" si="154">IF(F860="","",E860&amp;"/"&amp;F860)</f>
        <v>KG-ARI-1909-00203-04602/42674221</v>
      </c>
      <c r="H860" s="18">
        <f>IF(G860="","",VLOOKUP(G860,WMS!$E$3:$Q$1741,7,FALSE))</f>
        <v>24</v>
      </c>
      <c r="I860" s="18">
        <f>IF(G860="","",VLOOKUP(G860,WMS!$E$3:$Q$1741,8,FALSE))</f>
        <v>2.05</v>
      </c>
      <c r="J860" s="18">
        <f>IF(G860="","",VLOOKUP(G860,WMS!$E$3:$Q$1741,13,FALSE))</f>
        <v>0.009</v>
      </c>
      <c r="K860" s="25" t="b">
        <f t="shared" ref="K860:K923" si="155">IF(M860="","",EXACT(H860,M860/L860))</f>
        <v>1</v>
      </c>
      <c r="L860" s="7">
        <v>4</v>
      </c>
      <c r="M860" s="26">
        <f>IF(G860="","",VLOOKUP(G860,WMS!$E$3:$U$1741,7,0)*L860)</f>
        <v>96</v>
      </c>
      <c r="N860" s="27" t="str">
        <f>IF(G860="","",VLOOKUP(G860,WMS!$E$3:$U$1741,17,0))</f>
        <v>A18-304</v>
      </c>
      <c r="O860" s="28">
        <f t="shared" si="149"/>
        <v>8.2</v>
      </c>
      <c r="P860" s="28">
        <f t="shared" si="150"/>
        <v>0.036</v>
      </c>
      <c r="Q860" s="25" t="str">
        <f>IF(G860="","",VLOOKUP(G860,WMS!$E$3:$G$1741,2,FALSE))</f>
        <v>KAS19092415</v>
      </c>
      <c r="R860" s="25" t="str">
        <f>IF(G860="","",VLOOKUP(G860,WMS!$E$3:$G$1741,3,FALSE))</f>
        <v>KAS1909241512</v>
      </c>
      <c r="S860" s="17" t="str">
        <f>IF(R860="","",VLOOKUP(R860,CUSTOMS!$E$3:$N$1811,2,FALSE))</f>
        <v>8205510000</v>
      </c>
      <c r="T860" s="17" t="str">
        <f>IF(R860="","",VLOOKUP(R860,CUSTOMS!$E$3:$N$1811,3,FALSE))</f>
        <v>起瓶器</v>
      </c>
      <c r="U860" s="18">
        <f t="shared" si="151"/>
        <v>96</v>
      </c>
      <c r="V860" s="18" t="str">
        <f>IF(R860="","",VLOOKUP(R860,CUSTOMS!$E$3:$N$1811,5,FALSE))</f>
        <v>个</v>
      </c>
      <c r="W860" s="32">
        <f>IF(R860="","",VLOOKUP(R860,CUSTOMS!$E$3:$N$1811,6,FALSE))</f>
        <v>0.2</v>
      </c>
      <c r="X860" s="32">
        <f t="shared" si="152"/>
        <v>19.2</v>
      </c>
      <c r="Y860" s="18" t="str">
        <f>IF(R860="","",VLOOKUP(R860,CUSTOMS!$E$3:$N$1811,8,FALSE))</f>
        <v>美元</v>
      </c>
      <c r="Z860" s="18" t="str">
        <f>IF(R860="","",VLOOKUP(R860,CUSTOMS!$E$3:$N$1811,9,FALSE))</f>
        <v>中国</v>
      </c>
      <c r="AA860" s="18" t="str">
        <f>IF(R860="","",VLOOKUP(R860,CUSTOMS!$E$3:$N$1811,10,FALSE))</f>
        <v>美国</v>
      </c>
      <c r="AB860" s="32">
        <f>IF(R860="","",VLOOKUP(G860,WMS!$E$3:$T$1741,15,FALSE))</f>
        <v>0.075</v>
      </c>
      <c r="AC860" s="32">
        <f t="shared" si="153"/>
        <v>7.2</v>
      </c>
      <c r="AD860" s="32" t="str">
        <f>IF(S860="","",VLOOKUP(S860,海关监管条件!$A$1:$B$3000,2,FALSE))</f>
        <v>无 </v>
      </c>
    </row>
    <row r="861" spans="1:30">
      <c r="A861" s="2">
        <v>43750</v>
      </c>
      <c r="B861" s="2">
        <v>43756</v>
      </c>
      <c r="C861" s="2" t="s">
        <v>5144</v>
      </c>
      <c r="D861" s="19" t="s">
        <v>2155</v>
      </c>
      <c r="E861" s="19" t="s">
        <v>4450</v>
      </c>
      <c r="F861" s="19">
        <v>42689331</v>
      </c>
      <c r="G861" s="17" t="str">
        <f t="shared" si="154"/>
        <v>KG-ARI-1909-00203-04602/42689331</v>
      </c>
      <c r="H861" s="18">
        <f>IF(G861="","",VLOOKUP(G861,WMS!$E$3:$Q$1741,7,FALSE))</f>
        <v>6</v>
      </c>
      <c r="I861" s="18">
        <f>IF(G861="","",VLOOKUP(G861,WMS!$E$3:$Q$1741,8,FALSE))</f>
        <v>18.15</v>
      </c>
      <c r="J861" s="18">
        <f>IF(G861="","",VLOOKUP(G861,WMS!$E$3:$Q$1741,13,FALSE))</f>
        <v>0.055</v>
      </c>
      <c r="K861" s="25" t="b">
        <f t="shared" si="155"/>
        <v>1</v>
      </c>
      <c r="L861" s="7">
        <v>11</v>
      </c>
      <c r="M861" s="26">
        <f>IF(G861="","",VLOOKUP(G861,WMS!$E$3:$U$1741,7,0)*L861)</f>
        <v>66</v>
      </c>
      <c r="N861" s="27" t="str">
        <f>IF(G861="","",VLOOKUP(G861,WMS!$E$3:$U$1741,17,0))</f>
        <v>B69</v>
      </c>
      <c r="O861" s="28">
        <f t="shared" si="149"/>
        <v>199.65</v>
      </c>
      <c r="P861" s="28">
        <f t="shared" si="150"/>
        <v>0.605</v>
      </c>
      <c r="Q861" s="25" t="str">
        <f>IF(G861="","",VLOOKUP(G861,WMS!$E$3:$G$1741,2,FALSE))</f>
        <v>KAS19092415</v>
      </c>
      <c r="R861" s="25" t="str">
        <f>IF(G861="","",VLOOKUP(G861,WMS!$E$3:$G$1741,3,FALSE))</f>
        <v>KAS1909241514</v>
      </c>
      <c r="S861" s="17" t="str">
        <f>IF(R861="","",VLOOKUP(R861,CUSTOMS!$E$3:$N$1811,2,FALSE))</f>
        <v>6911101900</v>
      </c>
      <c r="T861" s="17" t="str">
        <f>IF(R861="","",VLOOKUP(R861,CUSTOMS!$E$3:$N$1811,3,FALSE))</f>
        <v>日用瓷:壶.碟.盘.碗.杯.锅.罐</v>
      </c>
      <c r="U861" s="18">
        <f t="shared" si="151"/>
        <v>66</v>
      </c>
      <c r="V861" s="18" t="str">
        <f>IF(R861="","",VLOOKUP(R861,CUSTOMS!$E$3:$N$1811,5,FALSE))</f>
        <v>只</v>
      </c>
      <c r="W861" s="32">
        <f>IF(R861="","",VLOOKUP(R861,CUSTOMS!$E$3:$N$1811,6,FALSE))</f>
        <v>0.4</v>
      </c>
      <c r="X861" s="32">
        <f t="shared" si="152"/>
        <v>26.4</v>
      </c>
      <c r="Y861" s="18" t="str">
        <f>IF(R861="","",VLOOKUP(R861,CUSTOMS!$E$3:$N$1811,8,FALSE))</f>
        <v>美元</v>
      </c>
      <c r="Z861" s="18" t="str">
        <f>IF(R861="","",VLOOKUP(R861,CUSTOMS!$E$3:$N$1811,9,FALSE))</f>
        <v>中国</v>
      </c>
      <c r="AA861" s="18" t="str">
        <f>IF(R861="","",VLOOKUP(R861,CUSTOMS!$E$3:$N$1811,10,FALSE))</f>
        <v>美国</v>
      </c>
      <c r="AB861" s="32">
        <f>IF(R861="","",VLOOKUP(G861,WMS!$E$3:$T$1741,15,FALSE))</f>
        <v>1.53333333333333</v>
      </c>
      <c r="AC861" s="32">
        <f t="shared" si="153"/>
        <v>101.2</v>
      </c>
      <c r="AD861" s="32" t="str">
        <f>IF(S861="","",VLOOKUP(S861,海关监管条件!$A$1:$B$3000,2,FALSE))</f>
        <v>A</v>
      </c>
    </row>
    <row r="862" spans="1:30">
      <c r="A862" s="2">
        <v>43750</v>
      </c>
      <c r="B862" s="2">
        <v>43756</v>
      </c>
      <c r="C862" s="2" t="s">
        <v>5144</v>
      </c>
      <c r="D862" s="19" t="s">
        <v>2155</v>
      </c>
      <c r="E862" s="19" t="s">
        <v>4450</v>
      </c>
      <c r="F862" s="19">
        <v>42699279</v>
      </c>
      <c r="G862" s="17" t="str">
        <f t="shared" si="154"/>
        <v>KG-ARI-1909-00203-04602/42699279</v>
      </c>
      <c r="H862" s="18">
        <f>IF(G862="","",VLOOKUP(G862,WMS!$E$3:$Q$1741,7,FALSE))</f>
        <v>6</v>
      </c>
      <c r="I862" s="18">
        <f>IF(G862="","",VLOOKUP(G862,WMS!$E$3:$Q$1741,8,FALSE))</f>
        <v>2.35</v>
      </c>
      <c r="J862" s="18">
        <f>IF(G862="","",VLOOKUP(G862,WMS!$E$3:$Q$1741,13,FALSE))</f>
        <v>0.009</v>
      </c>
      <c r="K862" s="25" t="b">
        <f t="shared" si="155"/>
        <v>1</v>
      </c>
      <c r="L862" s="7">
        <v>2</v>
      </c>
      <c r="M862" s="26">
        <f>IF(G862="","",VLOOKUP(G862,WMS!$E$3:$U$1741,7,0)*L862)</f>
        <v>12</v>
      </c>
      <c r="N862" s="27" t="str">
        <f>IF(G862="","",VLOOKUP(G862,WMS!$E$3:$U$1741,17,0))</f>
        <v>A18-304</v>
      </c>
      <c r="O862" s="28">
        <f t="shared" si="149"/>
        <v>4.7</v>
      </c>
      <c r="P862" s="28">
        <f t="shared" si="150"/>
        <v>0.018</v>
      </c>
      <c r="Q862" s="25" t="str">
        <f>IF(G862="","",VLOOKUP(G862,WMS!$E$3:$G$1741,2,FALSE))</f>
        <v>KAS19092415</v>
      </c>
      <c r="R862" s="25" t="str">
        <f>IF(G862="","",VLOOKUP(G862,WMS!$E$3:$G$1741,3,FALSE))</f>
        <v>KAS1909241507</v>
      </c>
      <c r="S862" s="17" t="str">
        <f>IF(R862="","",VLOOKUP(R862,CUSTOMS!$E$3:$N$1811,2,FALSE))</f>
        <v>6911900000</v>
      </c>
      <c r="T862" s="17" t="str">
        <f>IF(R862="","",VLOOKUP(R862,CUSTOMS!$E$3:$N$1811,3,FALSE))</f>
        <v>盥洗用瓷器:皂碟.乳液瓶.漱口杯.托盘.马桶刷座</v>
      </c>
      <c r="U862" s="18">
        <f t="shared" si="151"/>
        <v>12</v>
      </c>
      <c r="V862" s="18" t="str">
        <f>IF(R862="","",VLOOKUP(R862,CUSTOMS!$E$3:$N$1811,5,FALSE))</f>
        <v>只</v>
      </c>
      <c r="W862" s="32">
        <f>IF(R862="","",VLOOKUP(R862,CUSTOMS!$E$3:$N$1811,6,FALSE))</f>
        <v>0.4</v>
      </c>
      <c r="X862" s="32">
        <f t="shared" si="152"/>
        <v>4.8</v>
      </c>
      <c r="Y862" s="18" t="str">
        <f>IF(R862="","",VLOOKUP(R862,CUSTOMS!$E$3:$N$1811,8,FALSE))</f>
        <v>美元</v>
      </c>
      <c r="Z862" s="18" t="str">
        <f>IF(R862="","",VLOOKUP(R862,CUSTOMS!$E$3:$N$1811,9,FALSE))</f>
        <v>中国</v>
      </c>
      <c r="AA862" s="18" t="str">
        <f>IF(R862="","",VLOOKUP(R862,CUSTOMS!$E$3:$N$1811,10,FALSE))</f>
        <v>美国</v>
      </c>
      <c r="AB862" s="32">
        <f>IF(R862="","",VLOOKUP(G862,WMS!$E$3:$T$1741,15,FALSE))</f>
        <v>0.333333333333333</v>
      </c>
      <c r="AC862" s="32">
        <f t="shared" si="153"/>
        <v>4</v>
      </c>
      <c r="AD862" s="32" t="str">
        <f>IF(S862="","",VLOOKUP(S862,海关监管条件!$A$1:$B$3000,2,FALSE))</f>
        <v>无</v>
      </c>
    </row>
    <row r="863" spans="1:30">
      <c r="A863" s="2">
        <v>43750</v>
      </c>
      <c r="B863" s="2">
        <v>43756</v>
      </c>
      <c r="C863" s="2" t="s">
        <v>5144</v>
      </c>
      <c r="D863" s="19" t="s">
        <v>2155</v>
      </c>
      <c r="E863" s="19" t="s">
        <v>4450</v>
      </c>
      <c r="F863" s="19">
        <v>42700968</v>
      </c>
      <c r="G863" s="17" t="str">
        <f t="shared" si="154"/>
        <v>KG-ARI-1909-00203-04602/42700968</v>
      </c>
      <c r="H863" s="18">
        <f>IF(G863="","",VLOOKUP(G863,WMS!$E$3:$Q$1741,7,FALSE))</f>
        <v>6</v>
      </c>
      <c r="I863" s="18">
        <f>IF(G863="","",VLOOKUP(G863,WMS!$E$3:$Q$1741,8,FALSE))</f>
        <v>5.65</v>
      </c>
      <c r="J863" s="18">
        <f>IF(G863="","",VLOOKUP(G863,WMS!$E$3:$Q$1741,13,FALSE))</f>
        <v>0.015</v>
      </c>
      <c r="K863" s="25" t="b">
        <f t="shared" si="155"/>
        <v>1</v>
      </c>
      <c r="L863" s="7">
        <v>3</v>
      </c>
      <c r="M863" s="26">
        <f>IF(G863="","",VLOOKUP(G863,WMS!$E$3:$U$1741,7,0)*L863)</f>
        <v>18</v>
      </c>
      <c r="N863" s="27" t="str">
        <f>IF(G863="","",VLOOKUP(G863,WMS!$E$3:$U$1741,17,0))</f>
        <v>A18-304</v>
      </c>
      <c r="O863" s="28">
        <f t="shared" si="149"/>
        <v>16.95</v>
      </c>
      <c r="P863" s="28">
        <f t="shared" si="150"/>
        <v>0.045</v>
      </c>
      <c r="Q863" s="25" t="str">
        <f>IF(G863="","",VLOOKUP(G863,WMS!$E$3:$G$1741,2,FALSE))</f>
        <v>KAS19092415</v>
      </c>
      <c r="R863" s="25" t="str">
        <f>IF(G863="","",VLOOKUP(G863,WMS!$E$3:$G$1741,3,FALSE))</f>
        <v>KAS1909241507</v>
      </c>
      <c r="S863" s="17" t="str">
        <f>IF(R863="","",VLOOKUP(R863,CUSTOMS!$E$3:$N$1811,2,FALSE))</f>
        <v>6911900000</v>
      </c>
      <c r="T863" s="17" t="str">
        <f>IF(R863="","",VLOOKUP(R863,CUSTOMS!$E$3:$N$1811,3,FALSE))</f>
        <v>盥洗用瓷器:皂碟.乳液瓶.漱口杯.托盘.马桶刷座</v>
      </c>
      <c r="U863" s="18">
        <f t="shared" si="151"/>
        <v>18</v>
      </c>
      <c r="V863" s="18" t="str">
        <f>IF(R863="","",VLOOKUP(R863,CUSTOMS!$E$3:$N$1811,5,FALSE))</f>
        <v>只</v>
      </c>
      <c r="W863" s="32">
        <f>IF(R863="","",VLOOKUP(R863,CUSTOMS!$E$3:$N$1811,6,FALSE))</f>
        <v>0.4</v>
      </c>
      <c r="X863" s="32">
        <f t="shared" si="152"/>
        <v>7.2</v>
      </c>
      <c r="Y863" s="18" t="str">
        <f>IF(R863="","",VLOOKUP(R863,CUSTOMS!$E$3:$N$1811,8,FALSE))</f>
        <v>美元</v>
      </c>
      <c r="Z863" s="18" t="str">
        <f>IF(R863="","",VLOOKUP(R863,CUSTOMS!$E$3:$N$1811,9,FALSE))</f>
        <v>中国</v>
      </c>
      <c r="AA863" s="18" t="str">
        <f>IF(R863="","",VLOOKUP(R863,CUSTOMS!$E$3:$N$1811,10,FALSE))</f>
        <v>美国</v>
      </c>
      <c r="AB863" s="32">
        <f>IF(R863="","",VLOOKUP(G863,WMS!$E$3:$T$1741,15,FALSE))</f>
        <v>0.833333333333333</v>
      </c>
      <c r="AC863" s="32">
        <f t="shared" si="153"/>
        <v>15</v>
      </c>
      <c r="AD863" s="32" t="str">
        <f>IF(S863="","",VLOOKUP(S863,海关监管条件!$A$1:$B$3000,2,FALSE))</f>
        <v>无</v>
      </c>
    </row>
    <row r="864" spans="1:30">
      <c r="A864" s="2">
        <v>43750</v>
      </c>
      <c r="B864" s="2">
        <v>43756</v>
      </c>
      <c r="C864" s="2" t="s">
        <v>5144</v>
      </c>
      <c r="D864" s="19" t="s">
        <v>2155</v>
      </c>
      <c r="E864" s="19" t="s">
        <v>4450</v>
      </c>
      <c r="F864" s="19">
        <v>42701149</v>
      </c>
      <c r="G864" s="17" t="str">
        <f t="shared" si="154"/>
        <v>KG-ARI-1909-00203-04602/42701149</v>
      </c>
      <c r="H864" s="18">
        <f>IF(G864="","",VLOOKUP(G864,WMS!$E$3:$Q$1741,7,FALSE))</f>
        <v>6</v>
      </c>
      <c r="I864" s="18">
        <f>IF(G864="","",VLOOKUP(G864,WMS!$E$3:$Q$1741,8,FALSE))</f>
        <v>5.75</v>
      </c>
      <c r="J864" s="18">
        <f>IF(G864="","",VLOOKUP(G864,WMS!$E$3:$Q$1741,13,FALSE))</f>
        <v>0.015</v>
      </c>
      <c r="K864" s="25" t="b">
        <f t="shared" si="155"/>
        <v>1</v>
      </c>
      <c r="L864" s="7">
        <v>5</v>
      </c>
      <c r="M864" s="26">
        <f>IF(G864="","",VLOOKUP(G864,WMS!$E$3:$U$1741,7,0)*L864)</f>
        <v>30</v>
      </c>
      <c r="N864" s="27" t="str">
        <f>IF(G864="","",VLOOKUP(G864,WMS!$E$3:$U$1741,17,0))</f>
        <v>A18-304</v>
      </c>
      <c r="O864" s="28">
        <f t="shared" si="149"/>
        <v>28.75</v>
      </c>
      <c r="P864" s="28">
        <f t="shared" si="150"/>
        <v>0.075</v>
      </c>
      <c r="Q864" s="25" t="str">
        <f>IF(G864="","",VLOOKUP(G864,WMS!$E$3:$G$1741,2,FALSE))</f>
        <v>KAS19092415</v>
      </c>
      <c r="R864" s="25" t="str">
        <f>IF(G864="","",VLOOKUP(G864,WMS!$E$3:$G$1741,3,FALSE))</f>
        <v>KAS1909241507</v>
      </c>
      <c r="S864" s="17" t="str">
        <f>IF(R864="","",VLOOKUP(R864,CUSTOMS!$E$3:$N$1811,2,FALSE))</f>
        <v>6911900000</v>
      </c>
      <c r="T864" s="17" t="str">
        <f>IF(R864="","",VLOOKUP(R864,CUSTOMS!$E$3:$N$1811,3,FALSE))</f>
        <v>盥洗用瓷器:皂碟.乳液瓶.漱口杯.托盘.马桶刷座</v>
      </c>
      <c r="U864" s="18">
        <f t="shared" si="151"/>
        <v>30</v>
      </c>
      <c r="V864" s="18" t="str">
        <f>IF(R864="","",VLOOKUP(R864,CUSTOMS!$E$3:$N$1811,5,FALSE))</f>
        <v>只</v>
      </c>
      <c r="W864" s="32">
        <f>IF(R864="","",VLOOKUP(R864,CUSTOMS!$E$3:$N$1811,6,FALSE))</f>
        <v>0.4</v>
      </c>
      <c r="X864" s="32">
        <f t="shared" si="152"/>
        <v>12</v>
      </c>
      <c r="Y864" s="18" t="str">
        <f>IF(R864="","",VLOOKUP(R864,CUSTOMS!$E$3:$N$1811,8,FALSE))</f>
        <v>美元</v>
      </c>
      <c r="Z864" s="18" t="str">
        <f>IF(R864="","",VLOOKUP(R864,CUSTOMS!$E$3:$N$1811,9,FALSE))</f>
        <v>中国</v>
      </c>
      <c r="AA864" s="18" t="str">
        <f>IF(R864="","",VLOOKUP(R864,CUSTOMS!$E$3:$N$1811,10,FALSE))</f>
        <v>美国</v>
      </c>
      <c r="AB864" s="32">
        <f>IF(R864="","",VLOOKUP(G864,WMS!$E$3:$T$1741,15,FALSE))</f>
        <v>0.833333333333333</v>
      </c>
      <c r="AC864" s="32">
        <f t="shared" si="153"/>
        <v>25</v>
      </c>
      <c r="AD864" s="32" t="str">
        <f>IF(S864="","",VLOOKUP(S864,海关监管条件!$A$1:$B$3000,2,FALSE))</f>
        <v>无</v>
      </c>
    </row>
    <row r="865" spans="1:30">
      <c r="A865" s="2">
        <v>43750</v>
      </c>
      <c r="B865" s="2">
        <v>43756</v>
      </c>
      <c r="C865" s="2" t="s">
        <v>5144</v>
      </c>
      <c r="D865" s="35" t="s">
        <v>2155</v>
      </c>
      <c r="E865" s="35" t="s">
        <v>4450</v>
      </c>
      <c r="F865" s="35" t="s">
        <v>4468</v>
      </c>
      <c r="G865" s="17" t="str">
        <f t="shared" si="154"/>
        <v>KG-ARI-1909-00203-04602/42708353A</v>
      </c>
      <c r="H865" s="18">
        <f>IF(G865="","",VLOOKUP(G865,WMS!$E$3:$Q$1741,7,FALSE))</f>
        <v>12</v>
      </c>
      <c r="I865" s="18">
        <f>IF(G865="","",VLOOKUP(G865,WMS!$E$3:$Q$1741,8,FALSE))</f>
        <v>6.6</v>
      </c>
      <c r="J865" s="18">
        <f>IF(G865="","",VLOOKUP(G865,WMS!$E$3:$Q$1741,13,FALSE))</f>
        <v>0.018</v>
      </c>
      <c r="K865" s="25" t="b">
        <f t="shared" si="155"/>
        <v>1</v>
      </c>
      <c r="L865" s="7">
        <v>11</v>
      </c>
      <c r="M865" s="26">
        <f>IF(G865="","",VLOOKUP(G865,WMS!$E$3:$U$1741,7,0)*L865)</f>
        <v>132</v>
      </c>
      <c r="N865" s="27" t="str">
        <f>IF(G865="","",VLOOKUP(G865,WMS!$E$3:$U$1741,17,0))</f>
        <v>A35-103</v>
      </c>
      <c r="O865" s="28">
        <f t="shared" si="149"/>
        <v>72.6</v>
      </c>
      <c r="P865" s="28">
        <f t="shared" si="150"/>
        <v>0.198</v>
      </c>
      <c r="Q865" s="25" t="str">
        <f>IF(G865="","",VLOOKUP(G865,WMS!$E$3:$G$1741,2,FALSE))</f>
        <v>KAS19092415</v>
      </c>
      <c r="R865" s="25" t="str">
        <f>IF(G865="","",VLOOKUP(G865,WMS!$E$3:$G$1741,3,FALSE))</f>
        <v>KAS1909241516</v>
      </c>
      <c r="S865" s="17" t="str">
        <f>IF(R865="","",VLOOKUP(R865,CUSTOMS!$E$3:$N$1811,2,FALSE))</f>
        <v>6911101900</v>
      </c>
      <c r="T865" s="17" t="str">
        <f>IF(R865="","",VLOOKUP(R865,CUSTOMS!$E$3:$N$1811,3,FALSE))</f>
        <v>日用瓷:罐
</v>
      </c>
      <c r="U865" s="18">
        <f t="shared" si="151"/>
        <v>132</v>
      </c>
      <c r="V865" s="18" t="str">
        <f>IF(R865="","",VLOOKUP(R865,CUSTOMS!$E$3:$N$1811,5,FALSE))</f>
        <v>只</v>
      </c>
      <c r="W865" s="32">
        <f>IF(R865="","",VLOOKUP(R865,CUSTOMS!$E$3:$N$1811,6,FALSE))</f>
        <v>0.3</v>
      </c>
      <c r="X865" s="32">
        <f t="shared" si="152"/>
        <v>39.6</v>
      </c>
      <c r="Y865" s="18" t="str">
        <f>IF(R865="","",VLOOKUP(R865,CUSTOMS!$E$3:$N$1811,8,FALSE))</f>
        <v>美元</v>
      </c>
      <c r="Z865" s="18" t="str">
        <f>IF(R865="","",VLOOKUP(R865,CUSTOMS!$E$3:$N$1811,9,FALSE))</f>
        <v>中国</v>
      </c>
      <c r="AA865" s="18" t="str">
        <f>IF(R865="","",VLOOKUP(R865,CUSTOMS!$E$3:$N$1811,10,FALSE))</f>
        <v>美国</v>
      </c>
      <c r="AB865" s="32">
        <f>IF(R865="","",VLOOKUP(G865,WMS!$E$3:$T$1741,15,FALSE))</f>
        <v>0.345833333333333</v>
      </c>
      <c r="AC865" s="32">
        <f t="shared" si="153"/>
        <v>45.65</v>
      </c>
      <c r="AD865" s="32" t="str">
        <f>IF(S865="","",VLOOKUP(S865,海关监管条件!$A$1:$B$3000,2,FALSE))</f>
        <v>A</v>
      </c>
    </row>
    <row r="866" spans="1:30">
      <c r="A866" s="2">
        <v>43750</v>
      </c>
      <c r="B866" s="2">
        <v>43756</v>
      </c>
      <c r="C866" s="2" t="s">
        <v>5144</v>
      </c>
      <c r="D866" s="35" t="s">
        <v>2155</v>
      </c>
      <c r="E866" s="35" t="s">
        <v>4450</v>
      </c>
      <c r="F866" s="35" t="s">
        <v>4469</v>
      </c>
      <c r="G866" s="17" t="str">
        <f t="shared" si="154"/>
        <v>KG-ARI-1909-00203-04602/42708353B</v>
      </c>
      <c r="H866" s="18">
        <v>12</v>
      </c>
      <c r="I866" s="18">
        <f>IF(G866="","",VLOOKUP(G866,WMS!$E$3:$Q$1741,8,FALSE))</f>
        <v>6.6</v>
      </c>
      <c r="J866" s="18">
        <f>IF(G866="","",VLOOKUP(G866,WMS!$E$3:$Q$1741,13,FALSE))</f>
        <v>0.018</v>
      </c>
      <c r="K866" s="25" t="e">
        <f t="shared" si="155"/>
        <v>#DIV/0!</v>
      </c>
      <c r="M866" s="26">
        <v>132</v>
      </c>
      <c r="N866" s="27" t="str">
        <f>IF(G866="","",VLOOKUP(G866,WMS!$E$3:$U$1741,17,0))</f>
        <v>A35-103</v>
      </c>
      <c r="O866" s="28" t="str">
        <f t="shared" si="149"/>
        <v/>
      </c>
      <c r="P866" s="28" t="str">
        <f t="shared" si="150"/>
        <v/>
      </c>
      <c r="Q866" s="25" t="str">
        <f>IF(G866="","",VLOOKUP(G866,WMS!$E$3:$G$1741,2,FALSE))</f>
        <v>KAS19092415</v>
      </c>
      <c r="R866" s="25" t="str">
        <f>IF(G866="","",VLOOKUP(G866,WMS!$E$3:$G$1741,3,FALSE))</f>
        <v>KAS1909241504</v>
      </c>
      <c r="S866" s="17" t="str">
        <f>IF(R866="","",VLOOKUP(R866,CUSTOMS!$E$3:$N$1811,2,FALSE))</f>
        <v>4421999090</v>
      </c>
      <c r="T866" s="17" t="str">
        <f>IF(R866="","",VLOOKUP(R866,CUSTOMS!$E$3:$N$1811,3,FALSE))</f>
        <v>木盖</v>
      </c>
      <c r="U866" s="18">
        <f t="shared" si="151"/>
        <v>132</v>
      </c>
      <c r="V866" s="18" t="str">
        <f>IF(R866="","",VLOOKUP(R866,CUSTOMS!$E$3:$N$1811,5,FALSE))</f>
        <v>只</v>
      </c>
      <c r="W866" s="32">
        <f>IF(R866="","",VLOOKUP(R866,CUSTOMS!$E$3:$N$1811,6,FALSE))</f>
        <v>0.13</v>
      </c>
      <c r="X866" s="32">
        <f t="shared" si="152"/>
        <v>17.16</v>
      </c>
      <c r="Y866" s="18" t="str">
        <f>IF(R866="","",VLOOKUP(R866,CUSTOMS!$E$3:$N$1811,8,FALSE))</f>
        <v>美元</v>
      </c>
      <c r="Z866" s="18" t="str">
        <f>IF(R866="","",VLOOKUP(R866,CUSTOMS!$E$3:$N$1811,9,FALSE))</f>
        <v>中国</v>
      </c>
      <c r="AA866" s="18" t="str">
        <f>IF(R866="","",VLOOKUP(R866,CUSTOMS!$E$3:$N$1811,10,FALSE))</f>
        <v>美国</v>
      </c>
      <c r="AB866" s="32">
        <f>IF(R866="","",VLOOKUP(G866,WMS!$E$3:$T$1741,15,FALSE))</f>
        <v>0.1125</v>
      </c>
      <c r="AC866" s="32">
        <f t="shared" si="153"/>
        <v>14.85</v>
      </c>
      <c r="AD866" s="32" t="str">
        <f>IF(S866="","",VLOOKUP(S866,海关监管条件!$A$1:$B$3000,2,FALSE))</f>
        <v>AB</v>
      </c>
    </row>
    <row r="867" spans="1:30">
      <c r="A867" s="2">
        <v>43750</v>
      </c>
      <c r="B867" s="2">
        <v>43756</v>
      </c>
      <c r="C867" s="2" t="s">
        <v>5144</v>
      </c>
      <c r="D867" s="19" t="s">
        <v>2155</v>
      </c>
      <c r="E867" s="19" t="s">
        <v>4450</v>
      </c>
      <c r="F867" s="19">
        <v>42723516</v>
      </c>
      <c r="G867" s="17" t="str">
        <f t="shared" si="154"/>
        <v>KG-ARI-1909-00203-04602/42723516</v>
      </c>
      <c r="H867" s="18">
        <f>IF(G867="","",VLOOKUP(G867,WMS!$E$3:$Q$1741,7,FALSE))</f>
        <v>8</v>
      </c>
      <c r="I867" s="18">
        <f>IF(G867="","",VLOOKUP(G867,WMS!$E$3:$Q$1741,8,FALSE))</f>
        <v>3.35</v>
      </c>
      <c r="J867" s="18">
        <f>IF(G867="","",VLOOKUP(G867,WMS!$E$3:$Q$1741,13,FALSE))</f>
        <v>0.015</v>
      </c>
      <c r="K867" s="25" t="b">
        <f t="shared" si="155"/>
        <v>1</v>
      </c>
      <c r="L867" s="7">
        <v>5</v>
      </c>
      <c r="M867" s="26">
        <f>IF(G867="","",VLOOKUP(G867,WMS!$E$3:$U$1741,7,0)*L867)</f>
        <v>40</v>
      </c>
      <c r="N867" s="27" t="str">
        <f>IF(G867="","",VLOOKUP(G867,WMS!$E$3:$U$1741,17,0))</f>
        <v>B69</v>
      </c>
      <c r="O867" s="28">
        <f t="shared" si="149"/>
        <v>16.75</v>
      </c>
      <c r="P867" s="28">
        <f t="shared" si="150"/>
        <v>0.075</v>
      </c>
      <c r="Q867" s="25" t="str">
        <f>IF(G867="","",VLOOKUP(G867,WMS!$E$3:$G$1741,2,FALSE))</f>
        <v>KAS19092415</v>
      </c>
      <c r="R867" s="25" t="str">
        <f>IF(G867="","",VLOOKUP(G867,WMS!$E$3:$G$1741,3,FALSE))</f>
        <v>KAS1909241508</v>
      </c>
      <c r="S867" s="17" t="str">
        <f>IF(R867="","",VLOOKUP(R867,CUSTOMS!$E$3:$N$1811,2,FALSE))</f>
        <v>6913100000</v>
      </c>
      <c r="T867" s="17" t="str">
        <f>IF(R867="","",VLOOKUP(R867,CUSTOMS!$E$3:$N$1811,3,FALSE))</f>
        <v>陈设瓷:香薰炉</v>
      </c>
      <c r="U867" s="18">
        <f t="shared" si="151"/>
        <v>40</v>
      </c>
      <c r="V867" s="18" t="str">
        <f>IF(R867="","",VLOOKUP(R867,CUSTOMS!$E$3:$N$1811,5,FALSE))</f>
        <v>只</v>
      </c>
      <c r="W867" s="32">
        <f>IF(R867="","",VLOOKUP(R867,CUSTOMS!$E$3:$N$1811,6,FALSE))</f>
        <v>0.35</v>
      </c>
      <c r="X867" s="32">
        <f t="shared" si="152"/>
        <v>14</v>
      </c>
      <c r="Y867" s="18" t="str">
        <f>IF(R867="","",VLOOKUP(R867,CUSTOMS!$E$3:$N$1811,8,FALSE))</f>
        <v>美元</v>
      </c>
      <c r="Z867" s="18" t="str">
        <f>IF(R867="","",VLOOKUP(R867,CUSTOMS!$E$3:$N$1811,9,FALSE))</f>
        <v>中国</v>
      </c>
      <c r="AA867" s="18" t="str">
        <f>IF(R867="","",VLOOKUP(R867,CUSTOMS!$E$3:$N$1811,10,FALSE))</f>
        <v>美国</v>
      </c>
      <c r="AB867" s="32">
        <f>IF(R867="","",VLOOKUP(G867,WMS!$E$3:$T$1741,15,FALSE))</f>
        <v>0.375</v>
      </c>
      <c r="AC867" s="32">
        <f t="shared" si="153"/>
        <v>15</v>
      </c>
      <c r="AD867" s="32" t="str">
        <f>IF(S867="","",VLOOKUP(S867,海关监管条件!$A$1:$B$3000,2,FALSE))</f>
        <v>无</v>
      </c>
    </row>
    <row r="868" spans="1:30">
      <c r="A868" s="2">
        <v>43750</v>
      </c>
      <c r="B868" s="2">
        <v>43756</v>
      </c>
      <c r="C868" s="2" t="s">
        <v>5144</v>
      </c>
      <c r="D868" s="19" t="s">
        <v>2155</v>
      </c>
      <c r="E868" s="19" t="s">
        <v>4450</v>
      </c>
      <c r="F868" s="19">
        <v>42727545</v>
      </c>
      <c r="G868" s="17" t="str">
        <f t="shared" si="154"/>
        <v>KG-ARI-1909-00203-04602/42727545</v>
      </c>
      <c r="H868" s="18">
        <f>IF(G868="","",VLOOKUP(G868,WMS!$E$3:$Q$1741,7,FALSE))</f>
        <v>12</v>
      </c>
      <c r="I868" s="18">
        <f>IF(G868="","",VLOOKUP(G868,WMS!$E$3:$Q$1741,8,FALSE))</f>
        <v>6.1</v>
      </c>
      <c r="J868" s="18">
        <f>IF(G868="","",VLOOKUP(G868,WMS!$E$3:$Q$1741,13,FALSE))</f>
        <v>0.015</v>
      </c>
      <c r="K868" s="25" t="b">
        <f t="shared" si="155"/>
        <v>1</v>
      </c>
      <c r="L868" s="7">
        <v>11</v>
      </c>
      <c r="M868" s="26">
        <f>IF(G868="","",VLOOKUP(G868,WMS!$E$3:$U$1741,7,0)*L868)</f>
        <v>132</v>
      </c>
      <c r="N868" s="27" t="str">
        <f>IF(G868="","",VLOOKUP(G868,WMS!$E$3:$U$1741,17,0))</f>
        <v>A22-204</v>
      </c>
      <c r="O868" s="28">
        <f t="shared" si="149"/>
        <v>67.1</v>
      </c>
      <c r="P868" s="28">
        <f t="shared" si="150"/>
        <v>0.165</v>
      </c>
      <c r="Q868" s="25" t="str">
        <f>IF(G868="","",VLOOKUP(G868,WMS!$E$3:$G$1741,2,FALSE))</f>
        <v>KAS19092415</v>
      </c>
      <c r="R868" s="25" t="str">
        <f>IF(G868="","",VLOOKUP(G868,WMS!$E$3:$G$1741,3,FALSE))</f>
        <v>KAS1909241514</v>
      </c>
      <c r="S868" s="17" t="str">
        <f>IF(R868="","",VLOOKUP(R868,CUSTOMS!$E$3:$N$1811,2,FALSE))</f>
        <v>6911101900</v>
      </c>
      <c r="T868" s="17" t="str">
        <f>IF(R868="","",VLOOKUP(R868,CUSTOMS!$E$3:$N$1811,3,FALSE))</f>
        <v>日用瓷:壶.碟.盘.碗.杯.锅.罐</v>
      </c>
      <c r="U868" s="18">
        <f t="shared" si="151"/>
        <v>132</v>
      </c>
      <c r="V868" s="18" t="str">
        <f>IF(R868="","",VLOOKUP(R868,CUSTOMS!$E$3:$N$1811,5,FALSE))</f>
        <v>只</v>
      </c>
      <c r="W868" s="32">
        <f>IF(R868="","",VLOOKUP(R868,CUSTOMS!$E$3:$N$1811,6,FALSE))</f>
        <v>0.4</v>
      </c>
      <c r="X868" s="32">
        <f t="shared" si="152"/>
        <v>52.8</v>
      </c>
      <c r="Y868" s="18" t="str">
        <f>IF(R868="","",VLOOKUP(R868,CUSTOMS!$E$3:$N$1811,8,FALSE))</f>
        <v>美元</v>
      </c>
      <c r="Z868" s="18" t="str">
        <f>IF(R868="","",VLOOKUP(R868,CUSTOMS!$E$3:$N$1811,9,FALSE))</f>
        <v>中国</v>
      </c>
      <c r="AA868" s="18" t="str">
        <f>IF(R868="","",VLOOKUP(R868,CUSTOMS!$E$3:$N$1811,10,FALSE))</f>
        <v>美国</v>
      </c>
      <c r="AB868" s="32">
        <f>IF(R868="","",VLOOKUP(G868,WMS!$E$3:$T$1741,15,FALSE))</f>
        <v>0.5</v>
      </c>
      <c r="AC868" s="32">
        <f t="shared" si="153"/>
        <v>66</v>
      </c>
      <c r="AD868" s="32" t="str">
        <f>IF(S868="","",VLOOKUP(S868,海关监管条件!$A$1:$B$3000,2,FALSE))</f>
        <v>A</v>
      </c>
    </row>
    <row r="869" spans="1:30">
      <c r="A869" s="2">
        <v>43750</v>
      </c>
      <c r="B869" s="2">
        <v>43756</v>
      </c>
      <c r="C869" s="2" t="s">
        <v>5144</v>
      </c>
      <c r="D869" s="19" t="s">
        <v>2155</v>
      </c>
      <c r="E869" s="19" t="s">
        <v>4450</v>
      </c>
      <c r="F869" s="19">
        <v>42727569</v>
      </c>
      <c r="G869" s="17" t="str">
        <f t="shared" si="154"/>
        <v>KG-ARI-1909-00203-04602/42727569</v>
      </c>
      <c r="H869" s="18">
        <f>IF(G869="","",VLOOKUP(G869,WMS!$E$3:$Q$1741,7,FALSE))</f>
        <v>12</v>
      </c>
      <c r="I869" s="18">
        <f>IF(G869="","",VLOOKUP(G869,WMS!$E$3:$Q$1741,8,FALSE))</f>
        <v>4.45</v>
      </c>
      <c r="J869" s="18">
        <f>IF(G869="","",VLOOKUP(G869,WMS!$E$3:$Q$1741,13,FALSE))</f>
        <v>0.015</v>
      </c>
      <c r="K869" s="25" t="b">
        <f t="shared" si="155"/>
        <v>1</v>
      </c>
      <c r="L869" s="7">
        <v>4</v>
      </c>
      <c r="M869" s="26">
        <f>IF(G869="","",VLOOKUP(G869,WMS!$E$3:$U$1741,7,0)*L869)</f>
        <v>48</v>
      </c>
      <c r="N869" s="27" t="str">
        <f>IF(G869="","",VLOOKUP(G869,WMS!$E$3:$U$1741,17,0))</f>
        <v>A22-204</v>
      </c>
      <c r="O869" s="28">
        <f t="shared" si="149"/>
        <v>17.8</v>
      </c>
      <c r="P869" s="28">
        <f t="shared" si="150"/>
        <v>0.06</v>
      </c>
      <c r="Q869" s="25" t="str">
        <f>IF(G869="","",VLOOKUP(G869,WMS!$E$3:$G$1741,2,FALSE))</f>
        <v>KAS19092415</v>
      </c>
      <c r="R869" s="25" t="str">
        <f>IF(G869="","",VLOOKUP(G869,WMS!$E$3:$G$1741,3,FALSE))</f>
        <v>KAS1909241514</v>
      </c>
      <c r="S869" s="17" t="str">
        <f>IF(R869="","",VLOOKUP(R869,CUSTOMS!$E$3:$N$1811,2,FALSE))</f>
        <v>6911101900</v>
      </c>
      <c r="T869" s="17" t="str">
        <f>IF(R869="","",VLOOKUP(R869,CUSTOMS!$E$3:$N$1811,3,FALSE))</f>
        <v>日用瓷:壶.碟.盘.碗.杯.锅.罐</v>
      </c>
      <c r="U869" s="18">
        <f t="shared" si="151"/>
        <v>48</v>
      </c>
      <c r="V869" s="18" t="str">
        <f>IF(R869="","",VLOOKUP(R869,CUSTOMS!$E$3:$N$1811,5,FALSE))</f>
        <v>只</v>
      </c>
      <c r="W869" s="32">
        <f>IF(R869="","",VLOOKUP(R869,CUSTOMS!$E$3:$N$1811,6,FALSE))</f>
        <v>0.4</v>
      </c>
      <c r="X869" s="32">
        <f t="shared" si="152"/>
        <v>19.2</v>
      </c>
      <c r="Y869" s="18" t="str">
        <f>IF(R869="","",VLOOKUP(R869,CUSTOMS!$E$3:$N$1811,8,FALSE))</f>
        <v>美元</v>
      </c>
      <c r="Z869" s="18" t="str">
        <f>IF(R869="","",VLOOKUP(R869,CUSTOMS!$E$3:$N$1811,9,FALSE))</f>
        <v>中国</v>
      </c>
      <c r="AA869" s="18" t="str">
        <f>IF(R869="","",VLOOKUP(R869,CUSTOMS!$E$3:$N$1811,10,FALSE))</f>
        <v>美国</v>
      </c>
      <c r="AB869" s="32">
        <f>IF(R869="","",VLOOKUP(G869,WMS!$E$3:$T$1741,15,FALSE))</f>
        <v>0.3</v>
      </c>
      <c r="AC869" s="32">
        <f t="shared" si="153"/>
        <v>14.4</v>
      </c>
      <c r="AD869" s="32" t="str">
        <f>IF(S869="","",VLOOKUP(S869,海关监管条件!$A$1:$B$3000,2,FALSE))</f>
        <v>A</v>
      </c>
    </row>
    <row r="870" spans="1:30">
      <c r="A870" s="2">
        <v>43750</v>
      </c>
      <c r="B870" s="2">
        <v>43756</v>
      </c>
      <c r="C870" s="2" t="s">
        <v>5144</v>
      </c>
      <c r="D870" s="19" t="s">
        <v>2155</v>
      </c>
      <c r="E870" s="19" t="s">
        <v>4450</v>
      </c>
      <c r="F870" s="19">
        <v>42727576</v>
      </c>
      <c r="G870" s="17" t="str">
        <f t="shared" si="154"/>
        <v>KG-ARI-1909-00203-04602/42727576</v>
      </c>
      <c r="H870" s="18">
        <f>IF(G870="","",VLOOKUP(G870,WMS!$E$3:$Q$1741,7,FALSE))</f>
        <v>12</v>
      </c>
      <c r="I870" s="18">
        <f>IF(G870="","",VLOOKUP(G870,WMS!$E$3:$Q$1741,8,FALSE))</f>
        <v>9.1</v>
      </c>
      <c r="J870" s="18">
        <f>IF(G870="","",VLOOKUP(G870,WMS!$E$3:$Q$1741,13,FALSE))</f>
        <v>0.021</v>
      </c>
      <c r="K870" s="25" t="b">
        <f t="shared" si="155"/>
        <v>1</v>
      </c>
      <c r="L870" s="7">
        <v>1</v>
      </c>
      <c r="M870" s="26">
        <f>IF(G870="","",VLOOKUP(G870,WMS!$E$3:$U$1741,7,0)*L870)</f>
        <v>12</v>
      </c>
      <c r="N870" s="27" t="str">
        <f>IF(G870="","",VLOOKUP(G870,WMS!$E$3:$U$1741,17,0))</f>
        <v>A22-304</v>
      </c>
      <c r="O870" s="28">
        <f t="shared" si="149"/>
        <v>9.1</v>
      </c>
      <c r="P870" s="28">
        <f t="shared" si="150"/>
        <v>0.021</v>
      </c>
      <c r="Q870" s="25" t="str">
        <f>IF(G870="","",VLOOKUP(G870,WMS!$E$3:$G$1741,2,FALSE))</f>
        <v>KAS19092415</v>
      </c>
      <c r="R870" s="25" t="str">
        <f>IF(G870="","",VLOOKUP(G870,WMS!$E$3:$G$1741,3,FALSE))</f>
        <v>KAS1909241514</v>
      </c>
      <c r="S870" s="17" t="str">
        <f>IF(R870="","",VLOOKUP(R870,CUSTOMS!$E$3:$N$1811,2,FALSE))</f>
        <v>6911101900</v>
      </c>
      <c r="T870" s="17" t="str">
        <f>IF(R870="","",VLOOKUP(R870,CUSTOMS!$E$3:$N$1811,3,FALSE))</f>
        <v>日用瓷:壶.碟.盘.碗.杯.锅.罐</v>
      </c>
      <c r="U870" s="18">
        <f t="shared" si="151"/>
        <v>12</v>
      </c>
      <c r="V870" s="18" t="str">
        <f>IF(R870="","",VLOOKUP(R870,CUSTOMS!$E$3:$N$1811,5,FALSE))</f>
        <v>只</v>
      </c>
      <c r="W870" s="32">
        <f>IF(R870="","",VLOOKUP(R870,CUSTOMS!$E$3:$N$1811,6,FALSE))</f>
        <v>0.4</v>
      </c>
      <c r="X870" s="32">
        <f t="shared" si="152"/>
        <v>4.8</v>
      </c>
      <c r="Y870" s="18" t="str">
        <f>IF(R870="","",VLOOKUP(R870,CUSTOMS!$E$3:$N$1811,8,FALSE))</f>
        <v>美元</v>
      </c>
      <c r="Z870" s="18" t="str">
        <f>IF(R870="","",VLOOKUP(R870,CUSTOMS!$E$3:$N$1811,9,FALSE))</f>
        <v>中国</v>
      </c>
      <c r="AA870" s="18" t="str">
        <f>IF(R870="","",VLOOKUP(R870,CUSTOMS!$E$3:$N$1811,10,FALSE))</f>
        <v>美国</v>
      </c>
      <c r="AB870" s="32">
        <f>IF(R870="","",VLOOKUP(G870,WMS!$E$3:$T$1741,15,FALSE))</f>
        <v>0.7</v>
      </c>
      <c r="AC870" s="32">
        <f t="shared" si="153"/>
        <v>8.4</v>
      </c>
      <c r="AD870" s="32" t="str">
        <f>IF(S870="","",VLOOKUP(S870,海关监管条件!$A$1:$B$3000,2,FALSE))</f>
        <v>A</v>
      </c>
    </row>
    <row r="871" spans="1:30">
      <c r="A871" s="2">
        <v>43750</v>
      </c>
      <c r="B871" s="2">
        <v>43756</v>
      </c>
      <c r="C871" s="2" t="s">
        <v>5144</v>
      </c>
      <c r="D871" s="19" t="s">
        <v>2155</v>
      </c>
      <c r="E871" s="19" t="s">
        <v>4450</v>
      </c>
      <c r="F871" s="19">
        <v>42747352</v>
      </c>
      <c r="G871" s="17" t="str">
        <f t="shared" si="154"/>
        <v>KG-ARI-1909-00203-04602/42747352</v>
      </c>
      <c r="H871" s="18">
        <f>IF(G871="","",VLOOKUP(G871,WMS!$E$3:$Q$1741,7,FALSE))</f>
        <v>2</v>
      </c>
      <c r="I871" s="18">
        <f>IF(G871="","",VLOOKUP(G871,WMS!$E$3:$Q$1741,8,FALSE))</f>
        <v>5.8</v>
      </c>
      <c r="J871" s="18">
        <f>IF(G871="","",VLOOKUP(G871,WMS!$E$3:$Q$1741,13,FALSE))</f>
        <v>0.02</v>
      </c>
      <c r="K871" s="25" t="b">
        <f t="shared" si="155"/>
        <v>1</v>
      </c>
      <c r="L871" s="7">
        <v>4</v>
      </c>
      <c r="M871" s="26">
        <f>IF(G871="","",VLOOKUP(G871,WMS!$E$3:$U$1741,7,0)*L871)</f>
        <v>8</v>
      </c>
      <c r="N871" s="27" t="str">
        <f>IF(G871="","",VLOOKUP(G871,WMS!$E$3:$U$1741,17,0))</f>
        <v>A36-303</v>
      </c>
      <c r="O871" s="28">
        <f t="shared" si="149"/>
        <v>23.2</v>
      </c>
      <c r="P871" s="28">
        <f t="shared" si="150"/>
        <v>0.08</v>
      </c>
      <c r="Q871" s="25" t="str">
        <f>IF(G871="","",VLOOKUP(G871,WMS!$E$3:$G$1741,2,FALSE))</f>
        <v>KAS19092415</v>
      </c>
      <c r="R871" s="25" t="str">
        <f>IF(G871="","",VLOOKUP(G871,WMS!$E$3:$G$1741,3,FALSE))</f>
        <v>KAS1909241514</v>
      </c>
      <c r="S871" s="17" t="str">
        <f>IF(R871="","",VLOOKUP(R871,CUSTOMS!$E$3:$N$1811,2,FALSE))</f>
        <v>6911101900</v>
      </c>
      <c r="T871" s="17" t="str">
        <f>IF(R871="","",VLOOKUP(R871,CUSTOMS!$E$3:$N$1811,3,FALSE))</f>
        <v>日用瓷:壶.碟.盘.碗.杯.锅.罐</v>
      </c>
      <c r="U871" s="18">
        <f t="shared" si="151"/>
        <v>8</v>
      </c>
      <c r="V871" s="18" t="str">
        <f>IF(R871="","",VLOOKUP(R871,CUSTOMS!$E$3:$N$1811,5,FALSE))</f>
        <v>只</v>
      </c>
      <c r="W871" s="32">
        <f>IF(R871="","",VLOOKUP(R871,CUSTOMS!$E$3:$N$1811,6,FALSE))</f>
        <v>0.4</v>
      </c>
      <c r="X871" s="32">
        <f t="shared" si="152"/>
        <v>3.2</v>
      </c>
      <c r="Y871" s="18" t="str">
        <f>IF(R871="","",VLOOKUP(R871,CUSTOMS!$E$3:$N$1811,8,FALSE))</f>
        <v>美元</v>
      </c>
      <c r="Z871" s="18" t="str">
        <f>IF(R871="","",VLOOKUP(R871,CUSTOMS!$E$3:$N$1811,9,FALSE))</f>
        <v>中国</v>
      </c>
      <c r="AA871" s="18" t="str">
        <f>IF(R871="","",VLOOKUP(R871,CUSTOMS!$E$3:$N$1811,10,FALSE))</f>
        <v>美国</v>
      </c>
      <c r="AB871" s="32">
        <f>IF(R871="","",VLOOKUP(G871,WMS!$E$3:$T$1741,15,FALSE))</f>
        <v>2.6</v>
      </c>
      <c r="AC871" s="32">
        <f t="shared" si="153"/>
        <v>20.8</v>
      </c>
      <c r="AD871" s="32" t="str">
        <f>IF(S871="","",VLOOKUP(S871,海关监管条件!$A$1:$B$3000,2,FALSE))</f>
        <v>A</v>
      </c>
    </row>
    <row r="872" spans="1:30">
      <c r="A872" s="2">
        <v>43750</v>
      </c>
      <c r="B872" s="2">
        <v>43756</v>
      </c>
      <c r="C872" s="2" t="s">
        <v>5144</v>
      </c>
      <c r="D872" s="19" t="s">
        <v>2155</v>
      </c>
      <c r="E872" s="19" t="s">
        <v>4450</v>
      </c>
      <c r="F872" s="19">
        <v>42747543</v>
      </c>
      <c r="G872" s="17" t="str">
        <f t="shared" si="154"/>
        <v>KG-ARI-1909-00203-04602/42747543</v>
      </c>
      <c r="H872" s="18">
        <f>IF(G872="","",VLOOKUP(G872,WMS!$E$3:$Q$1741,7,FALSE))</f>
        <v>2</v>
      </c>
      <c r="I872" s="18">
        <f>IF(G872="","",VLOOKUP(G872,WMS!$E$3:$Q$1741,8,FALSE))</f>
        <v>5.3</v>
      </c>
      <c r="J872" s="18">
        <f>IF(G872="","",VLOOKUP(G872,WMS!$E$3:$Q$1741,13,FALSE))</f>
        <v>0.023</v>
      </c>
      <c r="K872" s="25" t="b">
        <f t="shared" si="155"/>
        <v>1</v>
      </c>
      <c r="L872" s="7">
        <v>6</v>
      </c>
      <c r="M872" s="26">
        <f>IF(G872="","",VLOOKUP(G872,WMS!$E$3:$U$1741,7,0)*L872)</f>
        <v>12</v>
      </c>
      <c r="N872" s="27" t="str">
        <f>IF(G872="","",VLOOKUP(G872,WMS!$E$3:$U$1741,17,0))</f>
        <v>A22-204</v>
      </c>
      <c r="O872" s="28">
        <f t="shared" si="149"/>
        <v>31.8</v>
      </c>
      <c r="P872" s="28">
        <f t="shared" si="150"/>
        <v>0.138</v>
      </c>
      <c r="Q872" s="25" t="str">
        <f>IF(G872="","",VLOOKUP(G872,WMS!$E$3:$G$1741,2,FALSE))</f>
        <v>KAS19092415</v>
      </c>
      <c r="R872" s="25" t="str">
        <f>IF(G872="","",VLOOKUP(G872,WMS!$E$3:$G$1741,3,FALSE))</f>
        <v>KAS1909241514</v>
      </c>
      <c r="S872" s="17" t="str">
        <f>IF(R872="","",VLOOKUP(R872,CUSTOMS!$E$3:$N$1811,2,FALSE))</f>
        <v>6911101900</v>
      </c>
      <c r="T872" s="17" t="str">
        <f>IF(R872="","",VLOOKUP(R872,CUSTOMS!$E$3:$N$1811,3,FALSE))</f>
        <v>日用瓷:壶.碟.盘.碗.杯.锅.罐</v>
      </c>
      <c r="U872" s="18">
        <f t="shared" si="151"/>
        <v>12</v>
      </c>
      <c r="V872" s="18" t="str">
        <f>IF(R872="","",VLOOKUP(R872,CUSTOMS!$E$3:$N$1811,5,FALSE))</f>
        <v>只</v>
      </c>
      <c r="W872" s="32">
        <f>IF(R872="","",VLOOKUP(R872,CUSTOMS!$E$3:$N$1811,6,FALSE))</f>
        <v>0.4</v>
      </c>
      <c r="X872" s="32">
        <f t="shared" si="152"/>
        <v>4.8</v>
      </c>
      <c r="Y872" s="18" t="str">
        <f>IF(R872="","",VLOOKUP(R872,CUSTOMS!$E$3:$N$1811,8,FALSE))</f>
        <v>美元</v>
      </c>
      <c r="Z872" s="18" t="str">
        <f>IF(R872="","",VLOOKUP(R872,CUSTOMS!$E$3:$N$1811,9,FALSE))</f>
        <v>中国</v>
      </c>
      <c r="AA872" s="18" t="str">
        <f>IF(R872="","",VLOOKUP(R872,CUSTOMS!$E$3:$N$1811,10,FALSE))</f>
        <v>美国</v>
      </c>
      <c r="AB872" s="32">
        <f>IF(R872="","",VLOOKUP(G872,WMS!$E$3:$T$1741,15,FALSE))</f>
        <v>2.65</v>
      </c>
      <c r="AC872" s="32">
        <f t="shared" si="153"/>
        <v>31.8</v>
      </c>
      <c r="AD872" s="32" t="str">
        <f>IF(S872="","",VLOOKUP(S872,海关监管条件!$A$1:$B$3000,2,FALSE))</f>
        <v>A</v>
      </c>
    </row>
    <row r="873" spans="1:30">
      <c r="A873" s="2">
        <v>43750</v>
      </c>
      <c r="B873" s="2">
        <v>43756</v>
      </c>
      <c r="C873" s="2" t="s">
        <v>5144</v>
      </c>
      <c r="D873" s="19" t="s">
        <v>2155</v>
      </c>
      <c r="E873" s="19" t="s">
        <v>4450</v>
      </c>
      <c r="F873" s="19">
        <v>42748137</v>
      </c>
      <c r="G873" s="17" t="str">
        <f t="shared" si="154"/>
        <v>KG-ARI-1909-00203-04602/42748137</v>
      </c>
      <c r="H873" s="18">
        <f>IF(G873="","",VLOOKUP(G873,WMS!$E$3:$Q$1741,7,FALSE))</f>
        <v>8</v>
      </c>
      <c r="I873" s="18">
        <f>IF(G873="","",VLOOKUP(G873,WMS!$E$3:$Q$1741,8,FALSE))</f>
        <v>13.45</v>
      </c>
      <c r="J873" s="18">
        <f>IF(G873="","",VLOOKUP(G873,WMS!$E$3:$Q$1741,13,FALSE))</f>
        <v>0.042</v>
      </c>
      <c r="K873" s="25" t="b">
        <f t="shared" si="155"/>
        <v>1</v>
      </c>
      <c r="L873" s="7">
        <v>3</v>
      </c>
      <c r="M873" s="26">
        <f>IF(G873="","",VLOOKUP(G873,WMS!$E$3:$U$1741,7,0)*L873)</f>
        <v>24</v>
      </c>
      <c r="N873" s="27" t="str">
        <f>IF(G873="","",VLOOKUP(G873,WMS!$E$3:$U$1741,17,0))</f>
        <v>B69</v>
      </c>
      <c r="O873" s="28">
        <f t="shared" si="149"/>
        <v>40.35</v>
      </c>
      <c r="P873" s="28">
        <f t="shared" si="150"/>
        <v>0.126</v>
      </c>
      <c r="Q873" s="25" t="str">
        <f>IF(G873="","",VLOOKUP(G873,WMS!$E$3:$G$1741,2,FALSE))</f>
        <v>KAS19092415</v>
      </c>
      <c r="R873" s="25" t="str">
        <f>IF(G873="","",VLOOKUP(G873,WMS!$E$3:$G$1741,3,FALSE))</f>
        <v>KAS1909241514</v>
      </c>
      <c r="S873" s="17" t="str">
        <f>IF(R873="","",VLOOKUP(R873,CUSTOMS!$E$3:$N$1811,2,FALSE))</f>
        <v>6911101900</v>
      </c>
      <c r="T873" s="17" t="str">
        <f>IF(R873="","",VLOOKUP(R873,CUSTOMS!$E$3:$N$1811,3,FALSE))</f>
        <v>日用瓷:壶.碟.盘.碗.杯.锅.罐</v>
      </c>
      <c r="U873" s="18">
        <f t="shared" si="151"/>
        <v>24</v>
      </c>
      <c r="V873" s="18" t="str">
        <f>IF(R873="","",VLOOKUP(R873,CUSTOMS!$E$3:$N$1811,5,FALSE))</f>
        <v>只</v>
      </c>
      <c r="W873" s="32">
        <f>IF(R873="","",VLOOKUP(R873,CUSTOMS!$E$3:$N$1811,6,FALSE))</f>
        <v>0.4</v>
      </c>
      <c r="X873" s="32">
        <f t="shared" si="152"/>
        <v>9.6</v>
      </c>
      <c r="Y873" s="18" t="str">
        <f>IF(R873="","",VLOOKUP(R873,CUSTOMS!$E$3:$N$1811,8,FALSE))</f>
        <v>美元</v>
      </c>
      <c r="Z873" s="18" t="str">
        <f>IF(R873="","",VLOOKUP(R873,CUSTOMS!$E$3:$N$1811,9,FALSE))</f>
        <v>中国</v>
      </c>
      <c r="AA873" s="18" t="str">
        <f>IF(R873="","",VLOOKUP(R873,CUSTOMS!$E$3:$N$1811,10,FALSE))</f>
        <v>美国</v>
      </c>
      <c r="AB873" s="32">
        <f>IF(R873="","",VLOOKUP(G873,WMS!$E$3:$T$1741,15,FALSE))</f>
        <v>1.5</v>
      </c>
      <c r="AC873" s="32">
        <f t="shared" si="153"/>
        <v>36</v>
      </c>
      <c r="AD873" s="32" t="str">
        <f>IF(S873="","",VLOOKUP(S873,海关监管条件!$A$1:$B$3000,2,FALSE))</f>
        <v>A</v>
      </c>
    </row>
    <row r="874" spans="1:30">
      <c r="A874" s="2">
        <v>43750</v>
      </c>
      <c r="B874" s="2">
        <v>43756</v>
      </c>
      <c r="C874" s="2" t="s">
        <v>5144</v>
      </c>
      <c r="D874" s="3" t="s">
        <v>2269</v>
      </c>
      <c r="E874" s="3" t="s">
        <v>4506</v>
      </c>
      <c r="F874" s="3" t="s">
        <v>5171</v>
      </c>
      <c r="G874" s="17" t="str">
        <f t="shared" si="154"/>
        <v>KG-ARI-1909-00203-04618/42623571</v>
      </c>
      <c r="H874" s="18">
        <f>IF(G874="","",VLOOKUP(G874,WMS!$E$3:$Q$1741,7,FALSE))</f>
        <v>12</v>
      </c>
      <c r="I874" s="18">
        <f>IF(G874="","",VLOOKUP(G874,WMS!$E$3:$Q$1741,8,FALSE))</f>
        <v>0.7</v>
      </c>
      <c r="J874" s="18">
        <f>IF(G874="","",VLOOKUP(G874,WMS!$E$3:$Q$1741,13,FALSE))</f>
        <v>0.008</v>
      </c>
      <c r="K874" s="25" t="b">
        <f t="shared" si="155"/>
        <v>1</v>
      </c>
      <c r="L874" s="7">
        <v>2</v>
      </c>
      <c r="M874" s="26">
        <f>IF(G874="","",VLOOKUP(G874,WMS!$E$3:$U$1741,7,0)*L874)</f>
        <v>24</v>
      </c>
      <c r="N874" s="27" t="str">
        <f>IF(G874="","",VLOOKUP(G874,WMS!$E$3:$U$1741,17,0))</f>
        <v>A411</v>
      </c>
      <c r="O874" s="28">
        <f t="shared" si="149"/>
        <v>1.4</v>
      </c>
      <c r="P874" s="28">
        <f t="shared" si="150"/>
        <v>0.016</v>
      </c>
      <c r="Q874" s="25" t="str">
        <f>IF(G874="","",VLOOKUP(G874,WMS!$E$3:$G$1741,2,FALSE))</f>
        <v>KAS19092501</v>
      </c>
      <c r="R874" s="25" t="str">
        <f>IF(G874="","",VLOOKUP(G874,WMS!$E$3:$G$1741,3,FALSE))</f>
        <v>KAS1909250102</v>
      </c>
      <c r="S874" s="17" t="str">
        <f>IF(R874="","",VLOOKUP(R874,CUSTOMS!$E$3:$N$1811,2,FALSE))</f>
        <v>8518300000</v>
      </c>
      <c r="T874" s="17" t="str">
        <f>IF(R874="","",VLOOKUP(R874,CUSTOMS!$E$3:$N$1811,3,FALSE))</f>
        <v>耳塞</v>
      </c>
      <c r="U874" s="18">
        <f t="shared" si="151"/>
        <v>24</v>
      </c>
      <c r="V874" s="18" t="str">
        <f>IF(R874="","",VLOOKUP(R874,CUSTOMS!$E$3:$N$1811,5,FALSE))</f>
        <v>个</v>
      </c>
      <c r="W874" s="32">
        <f>IF(R874="","",VLOOKUP(R874,CUSTOMS!$E$3:$N$1811,6,FALSE))</f>
        <v>1.02222222222222</v>
      </c>
      <c r="X874" s="32">
        <f t="shared" si="152"/>
        <v>24.5333333333333</v>
      </c>
      <c r="Y874" s="18" t="str">
        <f>IF(R874="","",VLOOKUP(R874,CUSTOMS!$E$3:$N$1811,8,FALSE))</f>
        <v>美元</v>
      </c>
      <c r="Z874" s="18" t="str">
        <f>IF(R874="","",VLOOKUP(R874,CUSTOMS!$E$3:$N$1811,9,FALSE))</f>
        <v>中国</v>
      </c>
      <c r="AA874" s="18" t="str">
        <f>IF(R874="","",VLOOKUP(R874,CUSTOMS!$E$3:$N$1811,10,FALSE))</f>
        <v>美国</v>
      </c>
      <c r="AB874" s="32">
        <f>IF(R874="","",VLOOKUP(G874,WMS!$E$3:$T$1741,15,FALSE))</f>
        <v>0.041</v>
      </c>
      <c r="AC874" s="32">
        <f t="shared" si="153"/>
        <v>0.984</v>
      </c>
      <c r="AD874" s="32" t="str">
        <f>IF(S874="","",VLOOKUP(S874,海关监管条件!$A$1:$B$3000,2,FALSE))</f>
        <v>无 </v>
      </c>
    </row>
    <row r="875" spans="1:30">
      <c r="A875" s="2">
        <v>43750</v>
      </c>
      <c r="B875" s="2">
        <v>43756</v>
      </c>
      <c r="C875" s="2" t="s">
        <v>5144</v>
      </c>
      <c r="D875" s="3" t="s">
        <v>2269</v>
      </c>
      <c r="E875" s="3" t="s">
        <v>4506</v>
      </c>
      <c r="F875" s="3" t="s">
        <v>5172</v>
      </c>
      <c r="G875" s="17" t="str">
        <f t="shared" si="154"/>
        <v>KG-ARI-1909-00203-04618/42747703</v>
      </c>
      <c r="H875" s="18">
        <f>IF(G875="","",VLOOKUP(G875,WMS!$E$3:$Q$1741,7,FALSE))</f>
        <v>12</v>
      </c>
      <c r="I875" s="18">
        <f>IF(G875="","",VLOOKUP(G875,WMS!$E$3:$Q$1741,8,FALSE))</f>
        <v>0.65</v>
      </c>
      <c r="J875" s="18">
        <f>IF(G875="","",VLOOKUP(G875,WMS!$E$3:$Q$1741,13,FALSE))</f>
        <v>0.008</v>
      </c>
      <c r="K875" s="25" t="b">
        <f t="shared" si="155"/>
        <v>1</v>
      </c>
      <c r="L875" s="7">
        <v>1</v>
      </c>
      <c r="M875" s="26">
        <f>IF(G875="","",VLOOKUP(G875,WMS!$E$3:$U$1741,7,0)*L875)</f>
        <v>12</v>
      </c>
      <c r="N875" s="27" t="str">
        <f>IF(G875="","",VLOOKUP(G875,WMS!$E$3:$U$1741,17,0))</f>
        <v>A411</v>
      </c>
      <c r="O875" s="28">
        <f t="shared" ref="O875:O929" si="156">IF(L875="","",I875*L875)</f>
        <v>0.65</v>
      </c>
      <c r="P875" s="28">
        <f t="shared" ref="P875:P929" si="157">IF(L875="","",J875*L875)</f>
        <v>0.008</v>
      </c>
      <c r="Q875" s="25" t="str">
        <f>IF(G875="","",VLOOKUP(G875,WMS!$E$3:$G$1741,2,FALSE))</f>
        <v>KAS19092501</v>
      </c>
      <c r="R875" s="25" t="str">
        <f>IF(G875="","",VLOOKUP(G875,WMS!$E$3:$G$1741,3,FALSE))</f>
        <v>KAS1909250102</v>
      </c>
      <c r="S875" s="17" t="str">
        <f>IF(R875="","",VLOOKUP(R875,CUSTOMS!$E$3:$N$1811,2,FALSE))</f>
        <v>8518300000</v>
      </c>
      <c r="T875" s="17" t="str">
        <f>IF(R875="","",VLOOKUP(R875,CUSTOMS!$E$3:$N$1811,3,FALSE))</f>
        <v>耳塞</v>
      </c>
      <c r="U875" s="18">
        <f t="shared" ref="U875:U929" si="158">IF(V875="","",IF(V875="千克",M875*AB875,M875))</f>
        <v>12</v>
      </c>
      <c r="V875" s="18" t="str">
        <f>IF(R875="","",VLOOKUP(R875,CUSTOMS!$E$3:$N$1811,5,FALSE))</f>
        <v>个</v>
      </c>
      <c r="W875" s="32">
        <f>IF(R875="","",VLOOKUP(R875,CUSTOMS!$E$3:$N$1811,6,FALSE))</f>
        <v>1.02222222222222</v>
      </c>
      <c r="X875" s="32">
        <f t="shared" ref="X875:X929" si="159">IF(W875="","",U875*W875)</f>
        <v>12.2666666666666</v>
      </c>
      <c r="Y875" s="18" t="str">
        <f>IF(R875="","",VLOOKUP(R875,CUSTOMS!$E$3:$N$1811,8,FALSE))</f>
        <v>美元</v>
      </c>
      <c r="Z875" s="18" t="str">
        <f>IF(R875="","",VLOOKUP(R875,CUSTOMS!$E$3:$N$1811,9,FALSE))</f>
        <v>中国</v>
      </c>
      <c r="AA875" s="18" t="str">
        <f>IF(R875="","",VLOOKUP(R875,CUSTOMS!$E$3:$N$1811,10,FALSE))</f>
        <v>美国</v>
      </c>
      <c r="AB875" s="32">
        <f>IF(R875="","",VLOOKUP(G875,WMS!$E$3:$T$1741,15,FALSE))</f>
        <v>0.035</v>
      </c>
      <c r="AC875" s="32">
        <f t="shared" ref="AC875:AC929" si="160">IF(AB875="","",M875*AB875)</f>
        <v>0.42</v>
      </c>
      <c r="AD875" s="32" t="str">
        <f>IF(S875="","",VLOOKUP(S875,海关监管条件!$A$1:$B$3000,2,FALSE))</f>
        <v>无 </v>
      </c>
    </row>
    <row r="876" spans="1:30">
      <c r="A876" s="2">
        <v>43750</v>
      </c>
      <c r="B876" s="2">
        <v>43756</v>
      </c>
      <c r="C876" s="2" t="s">
        <v>5144</v>
      </c>
      <c r="D876" s="3" t="s">
        <v>2269</v>
      </c>
      <c r="E876" s="3" t="s">
        <v>4506</v>
      </c>
      <c r="F876" s="3" t="s">
        <v>5173</v>
      </c>
      <c r="G876" s="17" t="str">
        <f t="shared" si="154"/>
        <v>KG-ARI-1909-00203-04618/42747765</v>
      </c>
      <c r="H876" s="18">
        <f>IF(G876="","",VLOOKUP(G876,WMS!$E$3:$Q$1741,7,FALSE))</f>
        <v>6</v>
      </c>
      <c r="I876" s="18">
        <f>IF(G876="","",VLOOKUP(G876,WMS!$E$3:$Q$1741,8,FALSE))</f>
        <v>1.7</v>
      </c>
      <c r="J876" s="18">
        <f>IF(G876="","",VLOOKUP(G876,WMS!$E$3:$Q$1741,13,FALSE))</f>
        <v>0.029</v>
      </c>
      <c r="K876" s="25" t="b">
        <f t="shared" si="155"/>
        <v>1</v>
      </c>
      <c r="L876" s="7">
        <v>2</v>
      </c>
      <c r="M876" s="26">
        <f>IF(G876="","",VLOOKUP(G876,WMS!$E$3:$U$1741,7,0)*L876)</f>
        <v>12</v>
      </c>
      <c r="N876" s="27" t="str">
        <f>IF(G876="","",VLOOKUP(G876,WMS!$E$3:$U$1741,17,0))</f>
        <v>A411</v>
      </c>
      <c r="O876" s="28">
        <f t="shared" si="156"/>
        <v>3.4</v>
      </c>
      <c r="P876" s="28">
        <f t="shared" si="157"/>
        <v>0.058</v>
      </c>
      <c r="Q876" s="25" t="str">
        <f>IF(G876="","",VLOOKUP(G876,WMS!$E$3:$G$1741,2,FALSE))</f>
        <v>KAS19092501</v>
      </c>
      <c r="R876" s="25" t="str">
        <f>IF(G876="","",VLOOKUP(G876,WMS!$E$3:$G$1741,3,FALSE))</f>
        <v>KAS1909250101</v>
      </c>
      <c r="S876" s="17" t="str">
        <f>IF(R876="","",VLOOKUP(R876,CUSTOMS!$E$3:$N$1811,2,FALSE))</f>
        <v>8518300000</v>
      </c>
      <c r="T876" s="17" t="str">
        <f>IF(R876="","",VLOOKUP(R876,CUSTOMS!$E$3:$N$1811,3,FALSE))</f>
        <v>耳机</v>
      </c>
      <c r="U876" s="18">
        <f t="shared" si="158"/>
        <v>12</v>
      </c>
      <c r="V876" s="18" t="str">
        <f>IF(R876="","",VLOOKUP(R876,CUSTOMS!$E$3:$N$1811,5,FALSE))</f>
        <v>个</v>
      </c>
      <c r="W876" s="32">
        <f>IF(R876="","",VLOOKUP(R876,CUSTOMS!$E$3:$N$1811,6,FALSE))</f>
        <v>3.07307692307692</v>
      </c>
      <c r="X876" s="32">
        <f t="shared" si="159"/>
        <v>36.876923076923</v>
      </c>
      <c r="Y876" s="18" t="str">
        <f>IF(R876="","",VLOOKUP(R876,CUSTOMS!$E$3:$N$1811,8,FALSE))</f>
        <v>美元</v>
      </c>
      <c r="Z876" s="18" t="str">
        <f>IF(R876="","",VLOOKUP(R876,CUSTOMS!$E$3:$N$1811,9,FALSE))</f>
        <v>中国</v>
      </c>
      <c r="AA876" s="18" t="str">
        <f>IF(R876="","",VLOOKUP(R876,CUSTOMS!$E$3:$N$1811,10,FALSE))</f>
        <v>美国</v>
      </c>
      <c r="AB876" s="32">
        <f>IF(R876="","",VLOOKUP(G876,WMS!$E$3:$T$1741,15,FALSE))</f>
        <v>0.191666666666667</v>
      </c>
      <c r="AC876" s="32">
        <f t="shared" si="160"/>
        <v>2.3</v>
      </c>
      <c r="AD876" s="32" t="str">
        <f>IF(S876="","",VLOOKUP(S876,海关监管条件!$A$1:$B$3000,2,FALSE))</f>
        <v>无 </v>
      </c>
    </row>
    <row r="877" spans="1:30">
      <c r="A877" s="2">
        <v>43750</v>
      </c>
      <c r="B877" s="2">
        <v>43756</v>
      </c>
      <c r="C877" s="2" t="s">
        <v>5144</v>
      </c>
      <c r="D877" s="3" t="s">
        <v>2269</v>
      </c>
      <c r="E877" s="3" t="s">
        <v>4506</v>
      </c>
      <c r="F877" s="3" t="s">
        <v>5174</v>
      </c>
      <c r="G877" s="17" t="str">
        <f t="shared" si="154"/>
        <v>KG-ARI-1909-00203-04618/42747789</v>
      </c>
      <c r="H877" s="18">
        <f>IF(G877="","",VLOOKUP(G877,WMS!$E$3:$Q$1741,7,FALSE))</f>
        <v>6</v>
      </c>
      <c r="I877" s="18">
        <f>IF(G877="","",VLOOKUP(G877,WMS!$E$3:$Q$1741,8,FALSE))</f>
        <v>1.75</v>
      </c>
      <c r="J877" s="18">
        <f>IF(G877="","",VLOOKUP(G877,WMS!$E$3:$Q$1741,13,FALSE))</f>
        <v>0.029</v>
      </c>
      <c r="K877" s="25" t="b">
        <f t="shared" si="155"/>
        <v>1</v>
      </c>
      <c r="L877" s="7">
        <v>2</v>
      </c>
      <c r="M877" s="26">
        <f>IF(G877="","",VLOOKUP(G877,WMS!$E$3:$U$1741,7,0)*L877)</f>
        <v>12</v>
      </c>
      <c r="N877" s="27" t="str">
        <f>IF(G877="","",VLOOKUP(G877,WMS!$E$3:$U$1741,17,0))</f>
        <v>A411</v>
      </c>
      <c r="O877" s="28">
        <f t="shared" si="156"/>
        <v>3.5</v>
      </c>
      <c r="P877" s="28">
        <f t="shared" si="157"/>
        <v>0.058</v>
      </c>
      <c r="Q877" s="25" t="str">
        <f>IF(G877="","",VLOOKUP(G877,WMS!$E$3:$G$1741,2,FALSE))</f>
        <v>KAS19092501</v>
      </c>
      <c r="R877" s="25" t="str">
        <f>IF(G877="","",VLOOKUP(G877,WMS!$E$3:$G$1741,3,FALSE))</f>
        <v>KAS1909250101</v>
      </c>
      <c r="S877" s="17" t="str">
        <f>IF(R877="","",VLOOKUP(R877,CUSTOMS!$E$3:$N$1811,2,FALSE))</f>
        <v>8518300000</v>
      </c>
      <c r="T877" s="17" t="str">
        <f>IF(R877="","",VLOOKUP(R877,CUSTOMS!$E$3:$N$1811,3,FALSE))</f>
        <v>耳机</v>
      </c>
      <c r="U877" s="18">
        <f t="shared" si="158"/>
        <v>12</v>
      </c>
      <c r="V877" s="18" t="str">
        <f>IF(R877="","",VLOOKUP(R877,CUSTOMS!$E$3:$N$1811,5,FALSE))</f>
        <v>个</v>
      </c>
      <c r="W877" s="32">
        <f>IF(R877="","",VLOOKUP(R877,CUSTOMS!$E$3:$N$1811,6,FALSE))</f>
        <v>3.07307692307692</v>
      </c>
      <c r="X877" s="32">
        <f t="shared" si="159"/>
        <v>36.876923076923</v>
      </c>
      <c r="Y877" s="18" t="str">
        <f>IF(R877="","",VLOOKUP(R877,CUSTOMS!$E$3:$N$1811,8,FALSE))</f>
        <v>美元</v>
      </c>
      <c r="Z877" s="18" t="str">
        <f>IF(R877="","",VLOOKUP(R877,CUSTOMS!$E$3:$N$1811,9,FALSE))</f>
        <v>中国</v>
      </c>
      <c r="AA877" s="18" t="str">
        <f>IF(R877="","",VLOOKUP(R877,CUSTOMS!$E$3:$N$1811,10,FALSE))</f>
        <v>美国</v>
      </c>
      <c r="AB877" s="32">
        <f>IF(R877="","",VLOOKUP(G877,WMS!$E$3:$T$1741,15,FALSE))</f>
        <v>0.225</v>
      </c>
      <c r="AC877" s="32">
        <f t="shared" si="160"/>
        <v>2.7</v>
      </c>
      <c r="AD877" s="32" t="str">
        <f>IF(S877="","",VLOOKUP(S877,海关监管条件!$A$1:$B$3000,2,FALSE))</f>
        <v>无 </v>
      </c>
    </row>
    <row r="878" spans="1:30">
      <c r="A878" s="2">
        <v>43750</v>
      </c>
      <c r="B878" s="2">
        <v>43756</v>
      </c>
      <c r="C878" s="2" t="s">
        <v>5144</v>
      </c>
      <c r="D878" s="19" t="s">
        <v>2190</v>
      </c>
      <c r="E878" s="19" t="s">
        <v>4473</v>
      </c>
      <c r="F878" s="19" t="s">
        <v>4075</v>
      </c>
      <c r="G878" s="17" t="str">
        <f t="shared" si="154"/>
        <v>KG-ARI-1909-00203-04621/41413746</v>
      </c>
      <c r="H878" s="18">
        <f>IF(G878="","",VLOOKUP(G878,WMS!$E$3:$Q$1741,7,FALSE))</f>
        <v>16</v>
      </c>
      <c r="I878" s="18">
        <f>IF(G878="","",VLOOKUP(G878,WMS!$E$3:$Q$1741,8,FALSE))</f>
        <v>1.5</v>
      </c>
      <c r="J878" s="18">
        <f>IF(G878="","",VLOOKUP(G878,WMS!$E$3:$Q$1741,13,FALSE))</f>
        <v>0.006</v>
      </c>
      <c r="K878" s="25" t="b">
        <f t="shared" si="155"/>
        <v>1</v>
      </c>
      <c r="L878" s="7">
        <v>17</v>
      </c>
      <c r="M878" s="26">
        <f>IF(G878="","",VLOOKUP(G878,WMS!$E$3:$U$1741,7,0)*L878)</f>
        <v>272</v>
      </c>
      <c r="N878" s="27" t="str">
        <f>IF(G878="","",VLOOKUP(G878,WMS!$E$3:$U$1741,17,0))</f>
        <v>A20-304</v>
      </c>
      <c r="O878" s="28">
        <f t="shared" si="156"/>
        <v>25.5</v>
      </c>
      <c r="P878" s="28">
        <f t="shared" si="157"/>
        <v>0.102</v>
      </c>
      <c r="Q878" s="25" t="str">
        <f>IF(G878="","",VLOOKUP(G878,WMS!$E$3:$G$1741,2,FALSE))</f>
        <v>KAS19092403</v>
      </c>
      <c r="R878" s="25" t="str">
        <f>IF(G878="","",VLOOKUP(G878,WMS!$E$3:$G$1741,3,FALSE))</f>
        <v>KAS1909240314</v>
      </c>
      <c r="S878" s="17" t="str">
        <f>IF(R878="","",VLOOKUP(R878,CUSTOMS!$E$3:$N$1811,2,FALSE))</f>
        <v>3924100000</v>
      </c>
      <c r="T878" s="17" t="str">
        <f>IF(R878="","",VLOOKUP(R878,CUSTOMS!$E$3:$N$1811,3,FALSE))</f>
        <v>塑料厨具带彩卡</v>
      </c>
      <c r="U878" s="18">
        <f t="shared" si="158"/>
        <v>272</v>
      </c>
      <c r="V878" s="18" t="str">
        <f>IF(R878="","",VLOOKUP(R878,CUSTOMS!$E$3:$N$1811,5,FALSE))</f>
        <v>只</v>
      </c>
      <c r="W878" s="32">
        <f>IF(R878="","",VLOOKUP(R878,CUSTOMS!$E$3:$N$1811,6,FALSE))</f>
        <v>0.65</v>
      </c>
      <c r="X878" s="32">
        <f t="shared" si="159"/>
        <v>176.8</v>
      </c>
      <c r="Y878" s="18" t="str">
        <f>IF(R878="","",VLOOKUP(R878,CUSTOMS!$E$3:$N$1811,8,FALSE))</f>
        <v>美元</v>
      </c>
      <c r="Z878" s="18" t="str">
        <f>IF(R878="","",VLOOKUP(R878,CUSTOMS!$E$3:$N$1811,9,FALSE))</f>
        <v>中国</v>
      </c>
      <c r="AA878" s="18" t="str">
        <f>IF(R878="","",VLOOKUP(R878,CUSTOMS!$E$3:$N$1811,10,FALSE))</f>
        <v>美国</v>
      </c>
      <c r="AB878" s="32">
        <f>IF(R878="","",VLOOKUP(G878,WMS!$E$3:$T$1741,15,FALSE))</f>
        <v>0.08125</v>
      </c>
      <c r="AC878" s="32">
        <f t="shared" si="160"/>
        <v>22.1</v>
      </c>
      <c r="AD878" s="32" t="str">
        <f>IF(S878="","",VLOOKUP(S878,海关监管条件!$A$1:$B$3000,2,FALSE))</f>
        <v>A </v>
      </c>
    </row>
    <row r="879" spans="1:30">
      <c r="A879" s="2">
        <v>43750</v>
      </c>
      <c r="B879" s="2">
        <v>43756</v>
      </c>
      <c r="C879" s="2" t="s">
        <v>5144</v>
      </c>
      <c r="D879" s="19" t="s">
        <v>2190</v>
      </c>
      <c r="E879" s="19" t="s">
        <v>4473</v>
      </c>
      <c r="F879" s="19" t="s">
        <v>4133</v>
      </c>
      <c r="G879" s="17" t="str">
        <f t="shared" si="154"/>
        <v>KG-ARI-1909-00203-04621/41961094</v>
      </c>
      <c r="H879" s="18">
        <f>IF(G879="","",VLOOKUP(G879,WMS!$E$3:$Q$1741,7,FALSE))</f>
        <v>24</v>
      </c>
      <c r="I879" s="18">
        <f>IF(G879="","",VLOOKUP(G879,WMS!$E$3:$Q$1741,8,FALSE))</f>
        <v>3.1</v>
      </c>
      <c r="J879" s="18">
        <f>IF(G879="","",VLOOKUP(G879,WMS!$E$3:$Q$1741,13,FALSE))</f>
        <v>0.024</v>
      </c>
      <c r="K879" s="25" t="b">
        <f t="shared" si="155"/>
        <v>1</v>
      </c>
      <c r="L879" s="7">
        <v>2</v>
      </c>
      <c r="M879" s="26">
        <f>IF(G879="","",VLOOKUP(G879,WMS!$E$3:$U$1741,7,0)*L879)</f>
        <v>48</v>
      </c>
      <c r="N879" s="27" t="str">
        <f>IF(G879="","",VLOOKUP(G879,WMS!$E$3:$U$1741,17,0))</f>
        <v>A40-303</v>
      </c>
      <c r="O879" s="28">
        <f t="shared" si="156"/>
        <v>6.2</v>
      </c>
      <c r="P879" s="28">
        <f t="shared" si="157"/>
        <v>0.048</v>
      </c>
      <c r="Q879" s="25" t="str">
        <f>IF(G879="","",VLOOKUP(G879,WMS!$E$3:$G$1741,2,FALSE))</f>
        <v>KAS19092403</v>
      </c>
      <c r="R879" s="25" t="str">
        <f>IF(G879="","",VLOOKUP(G879,WMS!$E$3:$G$1741,3,FALSE))</f>
        <v>KAS1909240319</v>
      </c>
      <c r="S879" s="17" t="str">
        <f>IF(R879="","",VLOOKUP(R879,CUSTOMS!$E$3:$N$1811,2,FALSE))</f>
        <v>8205510000</v>
      </c>
      <c r="T879" s="17" t="str">
        <f>IF(R879="","",VLOOKUP(R879,CUSTOMS!$E$3:$N$1811,3,FALSE))</f>
        <v>手工工具</v>
      </c>
      <c r="U879" s="18">
        <f t="shared" si="158"/>
        <v>48</v>
      </c>
      <c r="V879" s="18" t="str">
        <f>IF(R879="","",VLOOKUP(R879,CUSTOMS!$E$3:$N$1811,5,FALSE))</f>
        <v>只</v>
      </c>
      <c r="W879" s="32">
        <f>IF(R879="","",VLOOKUP(R879,CUSTOMS!$E$3:$N$1811,6,FALSE))</f>
        <v>0.58</v>
      </c>
      <c r="X879" s="32">
        <f t="shared" si="159"/>
        <v>27.84</v>
      </c>
      <c r="Y879" s="18" t="str">
        <f>IF(R879="","",VLOOKUP(R879,CUSTOMS!$E$3:$N$1811,8,FALSE))</f>
        <v>美元</v>
      </c>
      <c r="Z879" s="18" t="str">
        <f>IF(R879="","",VLOOKUP(R879,CUSTOMS!$E$3:$N$1811,9,FALSE))</f>
        <v>中国</v>
      </c>
      <c r="AA879" s="18" t="str">
        <f>IF(R879="","",VLOOKUP(R879,CUSTOMS!$E$3:$N$1811,10,FALSE))</f>
        <v>美国</v>
      </c>
      <c r="AB879" s="32">
        <f>IF(R879="","",VLOOKUP(G879,WMS!$E$3:$T$1741,15,FALSE))</f>
        <v>0.104166666666667</v>
      </c>
      <c r="AC879" s="32">
        <f t="shared" si="160"/>
        <v>5.00000000000002</v>
      </c>
      <c r="AD879" s="32" t="str">
        <f>IF(S879="","",VLOOKUP(S879,海关监管条件!$A$1:$B$3000,2,FALSE))</f>
        <v>无 </v>
      </c>
    </row>
    <row r="880" spans="1:30">
      <c r="A880" s="2">
        <v>43750</v>
      </c>
      <c r="B880" s="2">
        <v>43756</v>
      </c>
      <c r="C880" s="2" t="s">
        <v>5144</v>
      </c>
      <c r="D880" s="19" t="s">
        <v>2190</v>
      </c>
      <c r="E880" s="19" t="s">
        <v>4473</v>
      </c>
      <c r="F880" s="19" t="s">
        <v>4478</v>
      </c>
      <c r="G880" s="17" t="str">
        <f t="shared" si="154"/>
        <v>KG-ARI-1909-00203-04621/41966426</v>
      </c>
      <c r="H880" s="18">
        <f>IF(G880="","",VLOOKUP(G880,WMS!$E$3:$Q$1741,7,FALSE))</f>
        <v>12</v>
      </c>
      <c r="I880" s="18">
        <f>IF(G880="","",VLOOKUP(G880,WMS!$E$3:$Q$1741,8,FALSE))</f>
        <v>3</v>
      </c>
      <c r="J880" s="18">
        <f>IF(G880="","",VLOOKUP(G880,WMS!$E$3:$Q$1741,13,FALSE))</f>
        <v>0.016</v>
      </c>
      <c r="K880" s="25" t="b">
        <f t="shared" si="155"/>
        <v>1</v>
      </c>
      <c r="L880" s="7">
        <v>10</v>
      </c>
      <c r="M880" s="26">
        <f>IF(G880="","",VLOOKUP(G880,WMS!$E$3:$U$1741,7,0)*L880)</f>
        <v>120</v>
      </c>
      <c r="N880" s="27" t="str">
        <f>IF(G880="","",VLOOKUP(G880,WMS!$E$3:$U$1741,17,0))</f>
        <v>A20-204</v>
      </c>
      <c r="O880" s="28">
        <f t="shared" si="156"/>
        <v>30</v>
      </c>
      <c r="P880" s="28">
        <f t="shared" si="157"/>
        <v>0.16</v>
      </c>
      <c r="Q880" s="25" t="str">
        <f>IF(G880="","",VLOOKUP(G880,WMS!$E$3:$G$1741,2,FALSE))</f>
        <v>KAS19092403</v>
      </c>
      <c r="R880" s="25" t="str">
        <f>IF(G880="","",VLOOKUP(G880,WMS!$E$3:$G$1741,3,FALSE))</f>
        <v>KAS1909240307</v>
      </c>
      <c r="S880" s="17" t="str">
        <f>IF(R880="","",VLOOKUP(R880,CUSTOMS!$E$3:$N$1811,2,FALSE))</f>
        <v>4419190000</v>
      </c>
      <c r="T880" s="17" t="str">
        <f>IF(R880="","",VLOOKUP(R880,CUSTOMS!$E$3:$N$1811,3,FALSE))</f>
        <v>竹厨具套装（铲,漏铲3只,勺,牛油刮)</v>
      </c>
      <c r="U880" s="18">
        <f t="shared" si="158"/>
        <v>120</v>
      </c>
      <c r="V880" s="18" t="str">
        <f>IF(R880="","",VLOOKUP(R880,CUSTOMS!$E$3:$N$1811,5,FALSE))</f>
        <v>套</v>
      </c>
      <c r="W880" s="32">
        <f>IF(R880="","",VLOOKUP(R880,CUSTOMS!$E$3:$N$1811,6,FALSE))</f>
        <v>1.25</v>
      </c>
      <c r="X880" s="32">
        <f t="shared" si="159"/>
        <v>150</v>
      </c>
      <c r="Y880" s="18" t="str">
        <f>IF(R880="","",VLOOKUP(R880,CUSTOMS!$E$3:$N$1811,8,FALSE))</f>
        <v>美元</v>
      </c>
      <c r="Z880" s="18" t="str">
        <f>IF(R880="","",VLOOKUP(R880,CUSTOMS!$E$3:$N$1811,9,FALSE))</f>
        <v>中国</v>
      </c>
      <c r="AA880" s="18" t="str">
        <f>IF(R880="","",VLOOKUP(R880,CUSTOMS!$E$3:$N$1811,10,FALSE))</f>
        <v>美国</v>
      </c>
      <c r="AB880" s="32">
        <f>IF(R880="","",VLOOKUP(G880,WMS!$E$3:$T$1741,15,FALSE))</f>
        <v>0.25</v>
      </c>
      <c r="AC880" s="32">
        <f t="shared" si="160"/>
        <v>30</v>
      </c>
      <c r="AD880" s="32" t="str">
        <f>IF(S880="","",VLOOKUP(S880,海关监管条件!$A$1:$B$3000,2,FALSE))</f>
        <v>AB</v>
      </c>
    </row>
    <row r="881" spans="1:30">
      <c r="A881" s="2">
        <v>43750</v>
      </c>
      <c r="B881" s="2">
        <v>43756</v>
      </c>
      <c r="C881" s="2" t="s">
        <v>5144</v>
      </c>
      <c r="D881" s="19" t="s">
        <v>2190</v>
      </c>
      <c r="E881" s="19" t="s">
        <v>4473</v>
      </c>
      <c r="F881" s="19" t="s">
        <v>4490</v>
      </c>
      <c r="G881" s="17" t="str">
        <f t="shared" si="154"/>
        <v>KG-ARI-1909-00203-04621/42051817</v>
      </c>
      <c r="H881" s="18">
        <f>IF(G881="","",VLOOKUP(G881,WMS!$E$3:$Q$1741,7,FALSE))</f>
        <v>6</v>
      </c>
      <c r="I881" s="18">
        <f>IF(G881="","",VLOOKUP(G881,WMS!$E$3:$Q$1741,8,FALSE))</f>
        <v>1.85</v>
      </c>
      <c r="J881" s="18">
        <f>IF(G881="","",VLOOKUP(G881,WMS!$E$3:$Q$1741,13,FALSE))</f>
        <v>0.011</v>
      </c>
      <c r="K881" s="25" t="b">
        <f t="shared" si="155"/>
        <v>1</v>
      </c>
      <c r="L881" s="7">
        <v>14</v>
      </c>
      <c r="M881" s="26">
        <f>IF(G881="","",VLOOKUP(G881,WMS!$E$3:$U$1741,7,0)*L881)</f>
        <v>84</v>
      </c>
      <c r="N881" s="27" t="str">
        <f>IF(G881="","",VLOOKUP(G881,WMS!$E$3:$U$1741,17,0))</f>
        <v>A40-303</v>
      </c>
      <c r="O881" s="28">
        <f t="shared" si="156"/>
        <v>25.9</v>
      </c>
      <c r="P881" s="28">
        <f t="shared" si="157"/>
        <v>0.154</v>
      </c>
      <c r="Q881" s="25" t="str">
        <f>IF(G881="","",VLOOKUP(G881,WMS!$E$3:$G$1741,2,FALSE))</f>
        <v>KAS19092403</v>
      </c>
      <c r="R881" s="25" t="str">
        <f>IF(G881="","",VLOOKUP(G881,WMS!$E$3:$G$1741,3,FALSE))</f>
        <v>KAS1909240321</v>
      </c>
      <c r="S881" s="17" t="str">
        <f>IF(R881="","",VLOOKUP(R881,CUSTOMS!$E$3:$N$1811,2,FALSE))</f>
        <v>8213000000</v>
      </c>
      <c r="T881" s="17" t="str">
        <f>IF(R881="","",VLOOKUP(R881,CUSTOMS!$E$3:$N$1811,3,FALSE))</f>
        <v>剪刀</v>
      </c>
      <c r="U881" s="18">
        <f t="shared" si="158"/>
        <v>84</v>
      </c>
      <c r="V881" s="18" t="str">
        <f>IF(R881="","",VLOOKUP(R881,CUSTOMS!$E$3:$N$1811,5,FALSE))</f>
        <v>把</v>
      </c>
      <c r="W881" s="32">
        <f>IF(R881="","",VLOOKUP(R881,CUSTOMS!$E$3:$N$1811,6,FALSE))</f>
        <v>3.5</v>
      </c>
      <c r="X881" s="32">
        <f t="shared" si="159"/>
        <v>294</v>
      </c>
      <c r="Y881" s="18" t="str">
        <f>IF(R881="","",VLOOKUP(R881,CUSTOMS!$E$3:$N$1811,8,FALSE))</f>
        <v>美元</v>
      </c>
      <c r="Z881" s="18" t="str">
        <f>IF(R881="","",VLOOKUP(R881,CUSTOMS!$E$3:$N$1811,9,FALSE))</f>
        <v>中国</v>
      </c>
      <c r="AA881" s="18" t="str">
        <f>IF(R881="","",VLOOKUP(R881,CUSTOMS!$E$3:$N$1811,10,FALSE))</f>
        <v>美国</v>
      </c>
      <c r="AB881" s="32">
        <f>IF(R881="","",VLOOKUP(G881,WMS!$E$3:$T$1741,15,FALSE))</f>
        <v>0.233333333333333</v>
      </c>
      <c r="AC881" s="32">
        <f t="shared" si="160"/>
        <v>19.6</v>
      </c>
      <c r="AD881" s="32" t="str">
        <f>IF(S881="","",VLOOKUP(S881,海关监管条件!$A$1:$B$3000,2,FALSE))</f>
        <v>无</v>
      </c>
    </row>
    <row r="882" spans="1:30">
      <c r="A882" s="2">
        <v>43750</v>
      </c>
      <c r="B882" s="2">
        <v>43756</v>
      </c>
      <c r="C882" s="2" t="s">
        <v>5144</v>
      </c>
      <c r="D882" s="19" t="s">
        <v>2190</v>
      </c>
      <c r="E882" s="19" t="s">
        <v>4473</v>
      </c>
      <c r="F882" s="19" t="s">
        <v>4475</v>
      </c>
      <c r="G882" s="17" t="str">
        <f t="shared" si="154"/>
        <v>KG-ARI-1909-00203-04621/42113690</v>
      </c>
      <c r="H882" s="18">
        <f>IF(G882="","",VLOOKUP(G882,WMS!$E$3:$Q$1741,7,FALSE))</f>
        <v>8</v>
      </c>
      <c r="I882" s="18">
        <f>IF(G882="","",VLOOKUP(G882,WMS!$E$3:$Q$1741,8,FALSE))</f>
        <v>1.6</v>
      </c>
      <c r="J882" s="18">
        <f>IF(G882="","",VLOOKUP(G882,WMS!$E$3:$Q$1741,13,FALSE))</f>
        <v>0.006</v>
      </c>
      <c r="K882" s="25" t="b">
        <f t="shared" si="155"/>
        <v>1</v>
      </c>
      <c r="L882" s="7">
        <v>4</v>
      </c>
      <c r="M882" s="26">
        <f>IF(G882="","",VLOOKUP(G882,WMS!$E$3:$U$1741,7,0)*L882)</f>
        <v>32</v>
      </c>
      <c r="N882" s="27" t="str">
        <f>IF(G882="","",VLOOKUP(G882,WMS!$E$3:$U$1741,17,0))</f>
        <v>A40-304</v>
      </c>
      <c r="O882" s="28">
        <f t="shared" si="156"/>
        <v>6.4</v>
      </c>
      <c r="P882" s="28">
        <f t="shared" si="157"/>
        <v>0.024</v>
      </c>
      <c r="Q882" s="25" t="str">
        <f>IF(G882="","",VLOOKUP(G882,WMS!$E$3:$G$1741,2,FALSE))</f>
        <v>KAS19092403</v>
      </c>
      <c r="R882" s="25" t="str">
        <f>IF(G882="","",VLOOKUP(G882,WMS!$E$3:$G$1741,3,FALSE))</f>
        <v>KAS1909240320</v>
      </c>
      <c r="S882" s="17" t="str">
        <f>IF(R882="","",VLOOKUP(R882,CUSTOMS!$E$3:$N$1811,2,FALSE))</f>
        <v>8211920000</v>
      </c>
      <c r="T882" s="17" t="str">
        <f>IF(R882="","",VLOOKUP(R882,CUSTOMS!$E$3:$N$1811,3,FALSE))</f>
        <v>不锈钢刀</v>
      </c>
      <c r="U882" s="18">
        <f t="shared" si="158"/>
        <v>32</v>
      </c>
      <c r="V882" s="18" t="str">
        <f>IF(R882="","",VLOOKUP(R882,CUSTOMS!$E$3:$N$1811,5,FALSE))</f>
        <v>把</v>
      </c>
      <c r="W882" s="32">
        <f>IF(R882="","",VLOOKUP(R882,CUSTOMS!$E$3:$N$1811,6,FALSE))</f>
        <v>2.8</v>
      </c>
      <c r="X882" s="32">
        <f t="shared" si="159"/>
        <v>89.6</v>
      </c>
      <c r="Y882" s="18" t="str">
        <f>IF(R882="","",VLOOKUP(R882,CUSTOMS!$E$3:$N$1811,8,FALSE))</f>
        <v>美元</v>
      </c>
      <c r="Z882" s="18" t="str">
        <f>IF(R882="","",VLOOKUP(R882,CUSTOMS!$E$3:$N$1811,9,FALSE))</f>
        <v>中国</v>
      </c>
      <c r="AA882" s="18" t="str">
        <f>IF(R882="","",VLOOKUP(R882,CUSTOMS!$E$3:$N$1811,10,FALSE))</f>
        <v>美国</v>
      </c>
      <c r="AB882" s="32">
        <f>IF(R882="","",VLOOKUP(G882,WMS!$E$3:$T$1741,15,FALSE))</f>
        <v>0.18125</v>
      </c>
      <c r="AC882" s="32">
        <f t="shared" si="160"/>
        <v>5.8</v>
      </c>
      <c r="AD882" s="32" t="str">
        <f>IF(S882="","",VLOOKUP(S882,海关监管条件!$A$1:$B$3000,2,FALSE))</f>
        <v>无</v>
      </c>
    </row>
    <row r="883" spans="1:30">
      <c r="A883" s="2">
        <v>43750</v>
      </c>
      <c r="B883" s="2">
        <v>43756</v>
      </c>
      <c r="C883" s="2" t="s">
        <v>5144</v>
      </c>
      <c r="D883" s="19" t="s">
        <v>2190</v>
      </c>
      <c r="E883" s="19" t="s">
        <v>4473</v>
      </c>
      <c r="F883" s="19" t="s">
        <v>4477</v>
      </c>
      <c r="G883" s="17" t="str">
        <f t="shared" si="154"/>
        <v>KG-ARI-1909-00203-04621/42113942</v>
      </c>
      <c r="H883" s="18">
        <f>IF(G883="","",VLOOKUP(G883,WMS!$E$3:$Q$1741,7,FALSE))</f>
        <v>8</v>
      </c>
      <c r="I883" s="18">
        <f>IF(G883="","",VLOOKUP(G883,WMS!$E$3:$Q$1741,8,FALSE))</f>
        <v>1.6</v>
      </c>
      <c r="J883" s="18">
        <f>IF(G883="","",VLOOKUP(G883,WMS!$E$3:$Q$1741,13,FALSE))</f>
        <v>0.006</v>
      </c>
      <c r="K883" s="25" t="b">
        <f t="shared" si="155"/>
        <v>1</v>
      </c>
      <c r="L883" s="7">
        <v>4</v>
      </c>
      <c r="M883" s="26">
        <f>IF(G883="","",VLOOKUP(G883,WMS!$E$3:$U$1741,7,0)*L883)</f>
        <v>32</v>
      </c>
      <c r="N883" s="27" t="str">
        <f>IF(G883="","",VLOOKUP(G883,WMS!$E$3:$U$1741,17,0))</f>
        <v>A20-104</v>
      </c>
      <c r="O883" s="28">
        <f t="shared" si="156"/>
        <v>6.4</v>
      </c>
      <c r="P883" s="28">
        <f t="shared" si="157"/>
        <v>0.024</v>
      </c>
      <c r="Q883" s="25" t="str">
        <f>IF(G883="","",VLOOKUP(G883,WMS!$E$3:$G$1741,2,FALSE))</f>
        <v>KAS19092403</v>
      </c>
      <c r="R883" s="25" t="str">
        <f>IF(G883="","",VLOOKUP(G883,WMS!$E$3:$G$1741,3,FALSE))</f>
        <v>KAS1909240320</v>
      </c>
      <c r="S883" s="17" t="str">
        <f>IF(R883="","",VLOOKUP(R883,CUSTOMS!$E$3:$N$1811,2,FALSE))</f>
        <v>8211920000</v>
      </c>
      <c r="T883" s="17" t="str">
        <f>IF(R883="","",VLOOKUP(R883,CUSTOMS!$E$3:$N$1811,3,FALSE))</f>
        <v>不锈钢刀</v>
      </c>
      <c r="U883" s="18">
        <f t="shared" si="158"/>
        <v>32</v>
      </c>
      <c r="V883" s="18" t="str">
        <f>IF(R883="","",VLOOKUP(R883,CUSTOMS!$E$3:$N$1811,5,FALSE))</f>
        <v>把</v>
      </c>
      <c r="W883" s="32">
        <f>IF(R883="","",VLOOKUP(R883,CUSTOMS!$E$3:$N$1811,6,FALSE))</f>
        <v>2.8</v>
      </c>
      <c r="X883" s="32">
        <f t="shared" si="159"/>
        <v>89.6</v>
      </c>
      <c r="Y883" s="18" t="str">
        <f>IF(R883="","",VLOOKUP(R883,CUSTOMS!$E$3:$N$1811,8,FALSE))</f>
        <v>美元</v>
      </c>
      <c r="Z883" s="18" t="str">
        <f>IF(R883="","",VLOOKUP(R883,CUSTOMS!$E$3:$N$1811,9,FALSE))</f>
        <v>中国</v>
      </c>
      <c r="AA883" s="18" t="str">
        <f>IF(R883="","",VLOOKUP(R883,CUSTOMS!$E$3:$N$1811,10,FALSE))</f>
        <v>美国</v>
      </c>
      <c r="AB883" s="32">
        <f>IF(R883="","",VLOOKUP(G883,WMS!$E$3:$T$1741,15,FALSE))</f>
        <v>0.175</v>
      </c>
      <c r="AC883" s="32">
        <f t="shared" si="160"/>
        <v>5.6</v>
      </c>
      <c r="AD883" s="32" t="str">
        <f>IF(S883="","",VLOOKUP(S883,海关监管条件!$A$1:$B$3000,2,FALSE))</f>
        <v>无</v>
      </c>
    </row>
    <row r="884" spans="1:30">
      <c r="A884" s="2">
        <v>43750</v>
      </c>
      <c r="B884" s="2">
        <v>43756</v>
      </c>
      <c r="C884" s="2" t="s">
        <v>5144</v>
      </c>
      <c r="D884" s="19" t="s">
        <v>2190</v>
      </c>
      <c r="E884" s="19" t="s">
        <v>4473</v>
      </c>
      <c r="F884" s="19" t="s">
        <v>4474</v>
      </c>
      <c r="G884" s="17" t="str">
        <f t="shared" si="154"/>
        <v>KG-ARI-1909-00203-04621/42113959</v>
      </c>
      <c r="H884" s="18">
        <f>IF(G884="","",VLOOKUP(G884,WMS!$E$3:$Q$1741,7,FALSE))</f>
        <v>8</v>
      </c>
      <c r="I884" s="18">
        <f>IF(G884="","",VLOOKUP(G884,WMS!$E$3:$Q$1741,8,FALSE))</f>
        <v>1.5</v>
      </c>
      <c r="J884" s="18">
        <f>IF(G884="","",VLOOKUP(G884,WMS!$E$3:$Q$1741,13,FALSE))</f>
        <v>0.005</v>
      </c>
      <c r="K884" s="25" t="b">
        <f t="shared" si="155"/>
        <v>1</v>
      </c>
      <c r="L884" s="7">
        <v>5</v>
      </c>
      <c r="M884" s="26">
        <f>IF(G884="","",VLOOKUP(G884,WMS!$E$3:$U$1741,7,0)*L884)</f>
        <v>40</v>
      </c>
      <c r="N884" s="27" t="str">
        <f>IF(G884="","",VLOOKUP(G884,WMS!$E$3:$U$1741,17,0))</f>
        <v>A07-103</v>
      </c>
      <c r="O884" s="28">
        <f t="shared" si="156"/>
        <v>7.5</v>
      </c>
      <c r="P884" s="28">
        <f t="shared" si="157"/>
        <v>0.025</v>
      </c>
      <c r="Q884" s="25" t="str">
        <f>IF(G884="","",VLOOKUP(G884,WMS!$E$3:$G$1741,2,FALSE))</f>
        <v>KAS19092403</v>
      </c>
      <c r="R884" s="25" t="str">
        <f>IF(G884="","",VLOOKUP(G884,WMS!$E$3:$G$1741,3,FALSE))</f>
        <v>KAS1909240310</v>
      </c>
      <c r="S884" s="17" t="str">
        <f>IF(R884="","",VLOOKUP(R884,CUSTOMS!$E$3:$N$1811,2,FALSE))</f>
        <v>8211100000</v>
      </c>
      <c r="T884" s="17" t="str">
        <f>IF(R884="","",VLOOKUP(R884,CUSTOMS!$E$3:$N$1811,3,FALSE))</f>
        <v>不锈钢套刀</v>
      </c>
      <c r="U884" s="18">
        <f t="shared" si="158"/>
        <v>40</v>
      </c>
      <c r="V884" s="18" t="str">
        <f>IF(R884="","",VLOOKUP(R884,CUSTOMS!$E$3:$N$1811,5,FALSE))</f>
        <v>套</v>
      </c>
      <c r="W884" s="32">
        <f>IF(R884="","",VLOOKUP(R884,CUSTOMS!$E$3:$N$1811,6,FALSE))</f>
        <v>4.5</v>
      </c>
      <c r="X884" s="32">
        <f t="shared" si="159"/>
        <v>180</v>
      </c>
      <c r="Y884" s="18" t="str">
        <f>IF(R884="","",VLOOKUP(R884,CUSTOMS!$E$3:$N$1811,8,FALSE))</f>
        <v>美元</v>
      </c>
      <c r="Z884" s="18" t="str">
        <f>IF(R884="","",VLOOKUP(R884,CUSTOMS!$E$3:$N$1811,9,FALSE))</f>
        <v>中国</v>
      </c>
      <c r="AA884" s="18" t="str">
        <f>IF(R884="","",VLOOKUP(R884,CUSTOMS!$E$3:$N$1811,10,FALSE))</f>
        <v>美国</v>
      </c>
      <c r="AB884" s="32">
        <f>IF(R884="","",VLOOKUP(G884,WMS!$E$3:$T$1741,15,FALSE))</f>
        <v>0.2125</v>
      </c>
      <c r="AC884" s="32">
        <f t="shared" si="160"/>
        <v>8.5</v>
      </c>
      <c r="AD884" s="32" t="str">
        <f>IF(S884="","",VLOOKUP(S884,海关监管条件!$A$1:$B$3000,2,FALSE))</f>
        <v>无</v>
      </c>
    </row>
    <row r="885" spans="1:30">
      <c r="A885" s="2">
        <v>43750</v>
      </c>
      <c r="B885" s="2">
        <v>43756</v>
      </c>
      <c r="C885" s="2" t="s">
        <v>5144</v>
      </c>
      <c r="D885" s="19" t="s">
        <v>2190</v>
      </c>
      <c r="E885" s="19" t="s">
        <v>4473</v>
      </c>
      <c r="F885" s="19" t="s">
        <v>4134</v>
      </c>
      <c r="G885" s="17" t="str">
        <f t="shared" si="154"/>
        <v>KG-ARI-1909-00203-04621/42432111</v>
      </c>
      <c r="H885" s="18">
        <f>IF(G885="","",VLOOKUP(G885,WMS!$E$3:$Q$1741,7,FALSE))</f>
        <v>10</v>
      </c>
      <c r="I885" s="18">
        <f>IF(G885="","",VLOOKUP(G885,WMS!$E$3:$Q$1741,8,FALSE))</f>
        <v>1.55</v>
      </c>
      <c r="J885" s="18">
        <f>IF(G885="","",VLOOKUP(G885,WMS!$E$3:$Q$1741,13,FALSE))</f>
        <v>0.005</v>
      </c>
      <c r="K885" s="25" t="b">
        <f t="shared" si="155"/>
        <v>1</v>
      </c>
      <c r="L885" s="7">
        <v>20</v>
      </c>
      <c r="M885" s="26">
        <f>IF(G885="","",VLOOKUP(G885,WMS!$E$3:$U$1741,7,0)*L885)</f>
        <v>200</v>
      </c>
      <c r="N885" s="27" t="str">
        <f>IF(G885="","",VLOOKUP(G885,WMS!$E$3:$U$1741,17,0))</f>
        <v>A07-103</v>
      </c>
      <c r="O885" s="28">
        <f t="shared" si="156"/>
        <v>31</v>
      </c>
      <c r="P885" s="28">
        <f t="shared" si="157"/>
        <v>0.1</v>
      </c>
      <c r="Q885" s="25" t="str">
        <f>IF(G885="","",VLOOKUP(G885,WMS!$E$3:$G$1741,2,FALSE))</f>
        <v>KAS19092403</v>
      </c>
      <c r="R885" s="25" t="str">
        <f>IF(G885="","",VLOOKUP(G885,WMS!$E$3:$G$1741,3,FALSE))</f>
        <v>KAS1909240314</v>
      </c>
      <c r="S885" s="17" t="str">
        <f>IF(R885="","",VLOOKUP(R885,CUSTOMS!$E$3:$N$1811,2,FALSE))</f>
        <v>3924100000</v>
      </c>
      <c r="T885" s="17" t="str">
        <f>IF(R885="","",VLOOKUP(R885,CUSTOMS!$E$3:$N$1811,3,FALSE))</f>
        <v>塑料厨具带彩卡</v>
      </c>
      <c r="U885" s="18">
        <f t="shared" si="158"/>
        <v>200</v>
      </c>
      <c r="V885" s="18" t="str">
        <f>IF(R885="","",VLOOKUP(R885,CUSTOMS!$E$3:$N$1811,5,FALSE))</f>
        <v>只</v>
      </c>
      <c r="W885" s="32">
        <f>IF(R885="","",VLOOKUP(R885,CUSTOMS!$E$3:$N$1811,6,FALSE))</f>
        <v>0.65</v>
      </c>
      <c r="X885" s="32">
        <f t="shared" si="159"/>
        <v>130</v>
      </c>
      <c r="Y885" s="18" t="str">
        <f>IF(R885="","",VLOOKUP(R885,CUSTOMS!$E$3:$N$1811,8,FALSE))</f>
        <v>美元</v>
      </c>
      <c r="Z885" s="18" t="str">
        <f>IF(R885="","",VLOOKUP(R885,CUSTOMS!$E$3:$N$1811,9,FALSE))</f>
        <v>中国</v>
      </c>
      <c r="AA885" s="18" t="str">
        <f>IF(R885="","",VLOOKUP(R885,CUSTOMS!$E$3:$N$1811,10,FALSE))</f>
        <v>美国</v>
      </c>
      <c r="AB885" s="32">
        <f>IF(R885="","",VLOOKUP(G885,WMS!$E$3:$T$1741,15,FALSE))</f>
        <v>0.15</v>
      </c>
      <c r="AC885" s="32">
        <f t="shared" si="160"/>
        <v>30</v>
      </c>
      <c r="AD885" s="32" t="str">
        <f>IF(S885="","",VLOOKUP(S885,海关监管条件!$A$1:$B$3000,2,FALSE))</f>
        <v>A </v>
      </c>
    </row>
    <row r="886" spans="1:30">
      <c r="A886" s="2">
        <v>43750</v>
      </c>
      <c r="B886" s="2">
        <v>43756</v>
      </c>
      <c r="C886" s="2" t="s">
        <v>5144</v>
      </c>
      <c r="D886" s="19" t="s">
        <v>2190</v>
      </c>
      <c r="E886" s="19" t="s">
        <v>4473</v>
      </c>
      <c r="F886" s="19" t="s">
        <v>4491</v>
      </c>
      <c r="G886" s="17" t="str">
        <f t="shared" si="154"/>
        <v>KG-ARI-1909-00203-04621/42432975</v>
      </c>
      <c r="H886" s="18">
        <f>IF(G886="","",VLOOKUP(G886,WMS!$E$3:$Q$1741,7,FALSE))</f>
        <v>8</v>
      </c>
      <c r="I886" s="18">
        <f>IF(G886="","",VLOOKUP(G886,WMS!$E$3:$Q$1741,8,FALSE))</f>
        <v>1.75</v>
      </c>
      <c r="J886" s="18">
        <f>IF(G886="","",VLOOKUP(G886,WMS!$E$3:$Q$1741,13,FALSE))</f>
        <v>0.005</v>
      </c>
      <c r="K886" s="25" t="b">
        <f t="shared" si="155"/>
        <v>1</v>
      </c>
      <c r="L886" s="7">
        <v>9</v>
      </c>
      <c r="M886" s="26">
        <f>IF(G886="","",VLOOKUP(G886,WMS!$E$3:$U$1741,7,0)*L886)</f>
        <v>72</v>
      </c>
      <c r="N886" s="27" t="str">
        <f>IF(G886="","",VLOOKUP(G886,WMS!$E$3:$U$1741,17,0))</f>
        <v>A26-104</v>
      </c>
      <c r="O886" s="28">
        <f t="shared" si="156"/>
        <v>15.75</v>
      </c>
      <c r="P886" s="28">
        <f t="shared" si="157"/>
        <v>0.045</v>
      </c>
      <c r="Q886" s="25" t="str">
        <f>IF(G886="","",VLOOKUP(G886,WMS!$E$3:$G$1741,2,FALSE))</f>
        <v>KAS19092403</v>
      </c>
      <c r="R886" s="25" t="str">
        <f>IF(G886="","",VLOOKUP(G886,WMS!$E$3:$G$1741,3,FALSE))</f>
        <v>KAS1909240321</v>
      </c>
      <c r="S886" s="17" t="str">
        <f>IF(R886="","",VLOOKUP(R886,CUSTOMS!$E$3:$N$1811,2,FALSE))</f>
        <v>8213000000</v>
      </c>
      <c r="T886" s="17" t="str">
        <f>IF(R886="","",VLOOKUP(R886,CUSTOMS!$E$3:$N$1811,3,FALSE))</f>
        <v>剪刀</v>
      </c>
      <c r="U886" s="18">
        <f t="shared" si="158"/>
        <v>72</v>
      </c>
      <c r="V886" s="18" t="str">
        <f>IF(R886="","",VLOOKUP(R886,CUSTOMS!$E$3:$N$1811,5,FALSE))</f>
        <v>把</v>
      </c>
      <c r="W886" s="32">
        <f>IF(R886="","",VLOOKUP(R886,CUSTOMS!$E$3:$N$1811,6,FALSE))</f>
        <v>3.5</v>
      </c>
      <c r="X886" s="32">
        <f t="shared" si="159"/>
        <v>252</v>
      </c>
      <c r="Y886" s="18" t="str">
        <f>IF(R886="","",VLOOKUP(R886,CUSTOMS!$E$3:$N$1811,8,FALSE))</f>
        <v>美元</v>
      </c>
      <c r="Z886" s="18" t="str">
        <f>IF(R886="","",VLOOKUP(R886,CUSTOMS!$E$3:$N$1811,9,FALSE))</f>
        <v>中国</v>
      </c>
      <c r="AA886" s="18" t="str">
        <f>IF(R886="","",VLOOKUP(R886,CUSTOMS!$E$3:$N$1811,10,FALSE))</f>
        <v>美国</v>
      </c>
      <c r="AB886" s="32">
        <f>IF(R886="","",VLOOKUP(G886,WMS!$E$3:$T$1741,15,FALSE))</f>
        <v>0.1875</v>
      </c>
      <c r="AC886" s="32">
        <f t="shared" si="160"/>
        <v>13.5</v>
      </c>
      <c r="AD886" s="32" t="str">
        <f>IF(S886="","",VLOOKUP(S886,海关监管条件!$A$1:$B$3000,2,FALSE))</f>
        <v>无</v>
      </c>
    </row>
    <row r="887" spans="1:30">
      <c r="A887" s="2">
        <v>43750</v>
      </c>
      <c r="B887" s="2">
        <v>43756</v>
      </c>
      <c r="C887" s="2" t="s">
        <v>5144</v>
      </c>
      <c r="D887" s="19" t="s">
        <v>2190</v>
      </c>
      <c r="E887" s="19" t="s">
        <v>4473</v>
      </c>
      <c r="F887" s="19" t="s">
        <v>4494</v>
      </c>
      <c r="G887" s="17" t="str">
        <f t="shared" si="154"/>
        <v>KG-ARI-1909-00203-04621/42438113 </v>
      </c>
      <c r="H887" s="18">
        <f>IF(G887="","",VLOOKUP(G887,WMS!$E$3:$Q$1741,7,FALSE))</f>
        <v>6</v>
      </c>
      <c r="I887" s="18">
        <f>IF(G887="","",VLOOKUP(G887,WMS!$E$3:$Q$1741,8,FALSE))</f>
        <v>2.9</v>
      </c>
      <c r="J887" s="18">
        <f>IF(G887="","",VLOOKUP(G887,WMS!$E$3:$Q$1741,13,FALSE))</f>
        <v>0.009</v>
      </c>
      <c r="K887" s="25" t="b">
        <f t="shared" si="155"/>
        <v>1</v>
      </c>
      <c r="L887" s="7">
        <v>9</v>
      </c>
      <c r="M887" s="26">
        <f>IF(G887="","",VLOOKUP(G887,WMS!$E$3:$U$1741,7,0)*L887)</f>
        <v>54</v>
      </c>
      <c r="N887" s="27" t="str">
        <f>IF(G887="","",VLOOKUP(G887,WMS!$E$3:$U$1741,17,0))</f>
        <v>A07-103</v>
      </c>
      <c r="O887" s="28">
        <f t="shared" si="156"/>
        <v>26.1</v>
      </c>
      <c r="P887" s="28">
        <f t="shared" si="157"/>
        <v>0.081</v>
      </c>
      <c r="Q887" s="25" t="str">
        <f>IF(G887="","",VLOOKUP(G887,WMS!$E$3:$G$1741,2,FALSE))</f>
        <v>KAS19092403</v>
      </c>
      <c r="R887" s="25" t="str">
        <f>IF(G887="","",VLOOKUP(G887,WMS!$E$3:$G$1741,3,FALSE))</f>
        <v>KAS1909240302</v>
      </c>
      <c r="S887" s="17" t="str">
        <f>IF(R887="","",VLOOKUP(R887,CUSTOMS!$E$3:$N$1811,2,FALSE))</f>
        <v>4419909090</v>
      </c>
      <c r="T887" s="17" t="str">
        <f>IF(R887="","",VLOOKUP(R887,CUSTOMS!$E$3:$N$1811,3,FALSE))</f>
        <v>胡椒磨</v>
      </c>
      <c r="U887" s="18">
        <f t="shared" si="158"/>
        <v>54</v>
      </c>
      <c r="V887" s="18" t="str">
        <f>IF(R887="","",VLOOKUP(R887,CUSTOMS!$E$3:$N$1811,5,FALSE))</f>
        <v>套</v>
      </c>
      <c r="W887" s="32">
        <f>IF(R887="","",VLOOKUP(R887,CUSTOMS!$E$3:$N$1811,6,FALSE))</f>
        <v>4.3</v>
      </c>
      <c r="X887" s="32">
        <f t="shared" si="159"/>
        <v>232.2</v>
      </c>
      <c r="Y887" s="18" t="str">
        <f>IF(R887="","",VLOOKUP(R887,CUSTOMS!$E$3:$N$1811,8,FALSE))</f>
        <v>美元</v>
      </c>
      <c r="Z887" s="18" t="str">
        <f>IF(R887="","",VLOOKUP(R887,CUSTOMS!$E$3:$N$1811,9,FALSE))</f>
        <v>中国</v>
      </c>
      <c r="AA887" s="18" t="str">
        <f>IF(R887="","",VLOOKUP(R887,CUSTOMS!$E$3:$N$1811,10,FALSE))</f>
        <v>美国</v>
      </c>
      <c r="AB887" s="32">
        <f>IF(R887="","",VLOOKUP(G887,WMS!$E$3:$T$1741,15,FALSE))</f>
        <v>0.416666666666667</v>
      </c>
      <c r="AC887" s="32">
        <f t="shared" si="160"/>
        <v>22.5</v>
      </c>
      <c r="AD887" s="32" t="str">
        <f>IF(S887="","",VLOOKUP(S887,海关监管条件!$A$1:$B$3000,2,FALSE))</f>
        <v>AB</v>
      </c>
    </row>
    <row r="888" spans="1:30">
      <c r="A888" s="2">
        <v>43750</v>
      </c>
      <c r="B888" s="2">
        <v>43756</v>
      </c>
      <c r="C888" s="2" t="s">
        <v>5144</v>
      </c>
      <c r="D888" s="19" t="s">
        <v>2190</v>
      </c>
      <c r="E888" s="19" t="s">
        <v>4473</v>
      </c>
      <c r="F888" s="19" t="s">
        <v>4489</v>
      </c>
      <c r="G888" s="17" t="str">
        <f t="shared" si="154"/>
        <v>KG-ARI-1909-00203-04621/42446699</v>
      </c>
      <c r="H888" s="18">
        <f>IF(G888="","",VLOOKUP(G888,WMS!$E$3:$Q$1741,7,FALSE))</f>
        <v>12</v>
      </c>
      <c r="I888" s="18">
        <f>IF(G888="","",VLOOKUP(G888,WMS!$E$3:$Q$1741,8,FALSE))</f>
        <v>1.45</v>
      </c>
      <c r="J888" s="18">
        <f>IF(G888="","",VLOOKUP(G888,WMS!$E$3:$Q$1741,13,FALSE))</f>
        <v>0.014</v>
      </c>
      <c r="K888" s="25" t="b">
        <f t="shared" si="155"/>
        <v>1</v>
      </c>
      <c r="L888" s="7">
        <v>22</v>
      </c>
      <c r="M888" s="26">
        <f>IF(G888="","",VLOOKUP(G888,WMS!$E$3:$U$1741,7,0)*L888)</f>
        <v>264</v>
      </c>
      <c r="N888" s="27" t="str">
        <f>IF(G888="","",VLOOKUP(G888,WMS!$E$3:$U$1741,17,0))</f>
        <v>A07-103</v>
      </c>
      <c r="O888" s="28">
        <f t="shared" si="156"/>
        <v>31.9</v>
      </c>
      <c r="P888" s="28">
        <f t="shared" si="157"/>
        <v>0.308</v>
      </c>
      <c r="Q888" s="25" t="str">
        <f>IF(G888="","",VLOOKUP(G888,WMS!$E$3:$G$1741,2,FALSE))</f>
        <v>KAS19092403</v>
      </c>
      <c r="R888" s="25" t="str">
        <f>IF(G888="","",VLOOKUP(G888,WMS!$E$3:$G$1741,3,FALSE))</f>
        <v>KAS1909240319</v>
      </c>
      <c r="S888" s="17" t="str">
        <f>IF(R888="","",VLOOKUP(R888,CUSTOMS!$E$3:$N$1811,2,FALSE))</f>
        <v>8205510000</v>
      </c>
      <c r="T888" s="17" t="str">
        <f>IF(R888="","",VLOOKUP(R888,CUSTOMS!$E$3:$N$1811,3,FALSE))</f>
        <v>手工工具</v>
      </c>
      <c r="U888" s="18">
        <f t="shared" si="158"/>
        <v>264</v>
      </c>
      <c r="V888" s="18" t="str">
        <f>IF(R888="","",VLOOKUP(R888,CUSTOMS!$E$3:$N$1811,5,FALSE))</f>
        <v>只</v>
      </c>
      <c r="W888" s="32">
        <f>IF(R888="","",VLOOKUP(R888,CUSTOMS!$E$3:$N$1811,6,FALSE))</f>
        <v>0.58</v>
      </c>
      <c r="X888" s="32">
        <f t="shared" si="159"/>
        <v>153.12</v>
      </c>
      <c r="Y888" s="18" t="str">
        <f>IF(R888="","",VLOOKUP(R888,CUSTOMS!$E$3:$N$1811,8,FALSE))</f>
        <v>美元</v>
      </c>
      <c r="Z888" s="18" t="str">
        <f>IF(R888="","",VLOOKUP(R888,CUSTOMS!$E$3:$N$1811,9,FALSE))</f>
        <v>中国</v>
      </c>
      <c r="AA888" s="18" t="str">
        <f>IF(R888="","",VLOOKUP(R888,CUSTOMS!$E$3:$N$1811,10,FALSE))</f>
        <v>美国</v>
      </c>
      <c r="AB888" s="32">
        <f>IF(R888="","",VLOOKUP(G888,WMS!$E$3:$T$1741,15,FALSE))</f>
        <v>0.1275</v>
      </c>
      <c r="AC888" s="32">
        <f t="shared" si="160"/>
        <v>33.66</v>
      </c>
      <c r="AD888" s="32" t="str">
        <f>IF(S888="","",VLOOKUP(S888,海关监管条件!$A$1:$B$3000,2,FALSE))</f>
        <v>无 </v>
      </c>
    </row>
    <row r="889" spans="1:30">
      <c r="A889" s="2">
        <v>43750</v>
      </c>
      <c r="B889" s="2">
        <v>43756</v>
      </c>
      <c r="C889" s="2" t="s">
        <v>5144</v>
      </c>
      <c r="D889" s="19" t="s">
        <v>2190</v>
      </c>
      <c r="E889" s="19" t="s">
        <v>4473</v>
      </c>
      <c r="F889" s="19" t="s">
        <v>4480</v>
      </c>
      <c r="G889" s="17" t="str">
        <f t="shared" si="154"/>
        <v>KG-ARI-1909-00203-04621/42688563</v>
      </c>
      <c r="H889" s="18">
        <f>IF(G889="","",VLOOKUP(G889,WMS!$E$3:$Q$1741,7,FALSE))</f>
        <v>10</v>
      </c>
      <c r="I889" s="18">
        <f>IF(G889="","",VLOOKUP(G889,WMS!$E$3:$Q$1741,8,FALSE))</f>
        <v>4.25</v>
      </c>
      <c r="J889" s="18">
        <f>IF(G889="","",VLOOKUP(G889,WMS!$E$3:$Q$1741,13,FALSE))</f>
        <v>0.033</v>
      </c>
      <c r="K889" s="25" t="b">
        <f t="shared" si="155"/>
        <v>1</v>
      </c>
      <c r="L889" s="7">
        <v>12</v>
      </c>
      <c r="M889" s="26">
        <f>IF(G889="","",VLOOKUP(G889,WMS!$E$3:$U$1741,7,0)*L889)</f>
        <v>120</v>
      </c>
      <c r="N889" s="27" t="str">
        <f>IF(G889="","",VLOOKUP(G889,WMS!$E$3:$U$1741,17,0))</f>
        <v>B69</v>
      </c>
      <c r="O889" s="28">
        <f t="shared" si="156"/>
        <v>51</v>
      </c>
      <c r="P889" s="28">
        <f t="shared" si="157"/>
        <v>0.396</v>
      </c>
      <c r="Q889" s="25" t="str">
        <f>IF(G889="","",VLOOKUP(G889,WMS!$E$3:$G$1741,2,FALSE))</f>
        <v>KAS19092403</v>
      </c>
      <c r="R889" s="25" t="str">
        <f>IF(G889="","",VLOOKUP(G889,WMS!$E$3:$G$1741,3,FALSE))</f>
        <v>KAS1909240306</v>
      </c>
      <c r="S889" s="17" t="str">
        <f>IF(R889="","",VLOOKUP(R889,CUSTOMS!$E$3:$N$1811,2,FALSE))</f>
        <v>4421999090</v>
      </c>
      <c r="T889" s="17" t="str">
        <f>IF(R889="","",VLOOKUP(R889,CUSTOMS!$E$3:$N$1811,3,FALSE))</f>
        <v>木架</v>
      </c>
      <c r="U889" s="18">
        <f t="shared" si="158"/>
        <v>120</v>
      </c>
      <c r="V889" s="18" t="str">
        <f>IF(R889="","",VLOOKUP(R889,CUSTOMS!$E$3:$N$1811,5,FALSE))</f>
        <v>个</v>
      </c>
      <c r="W889" s="32">
        <f>IF(R889="","",VLOOKUP(R889,CUSTOMS!$E$3:$N$1811,6,FALSE))</f>
        <v>3</v>
      </c>
      <c r="X889" s="32">
        <f t="shared" si="159"/>
        <v>360</v>
      </c>
      <c r="Y889" s="18" t="str">
        <f>IF(R889="","",VLOOKUP(R889,CUSTOMS!$E$3:$N$1811,8,FALSE))</f>
        <v>美元</v>
      </c>
      <c r="Z889" s="18" t="str">
        <f>IF(R889="","",VLOOKUP(R889,CUSTOMS!$E$3:$N$1811,9,FALSE))</f>
        <v>中国</v>
      </c>
      <c r="AA889" s="18" t="str">
        <f>IF(R889="","",VLOOKUP(R889,CUSTOMS!$E$3:$N$1811,10,FALSE))</f>
        <v>美国</v>
      </c>
      <c r="AB889" s="32">
        <f>IF(R889="","",VLOOKUP(G889,WMS!$E$3:$T$1741,15,FALSE))</f>
        <v>0.28</v>
      </c>
      <c r="AC889" s="32">
        <f t="shared" si="160"/>
        <v>33.6</v>
      </c>
      <c r="AD889" s="32" t="str">
        <f>IF(S889="","",VLOOKUP(S889,海关监管条件!$A$1:$B$3000,2,FALSE))</f>
        <v>AB</v>
      </c>
    </row>
    <row r="890" spans="1:30">
      <c r="A890" s="2">
        <v>43750</v>
      </c>
      <c r="B890" s="2">
        <v>43756</v>
      </c>
      <c r="C890" s="2" t="s">
        <v>5144</v>
      </c>
      <c r="D890" s="19" t="s">
        <v>2190</v>
      </c>
      <c r="E890" s="19" t="s">
        <v>4473</v>
      </c>
      <c r="F890" s="19" t="s">
        <v>4479</v>
      </c>
      <c r="G890" s="17" t="str">
        <f t="shared" si="154"/>
        <v>KG-ARI-1909-00203-04621/42688587</v>
      </c>
      <c r="H890" s="18">
        <f>IF(G890="","",VLOOKUP(G890,WMS!$E$3:$Q$1741,7,FALSE))</f>
        <v>10</v>
      </c>
      <c r="I890" s="18">
        <f>IF(G890="","",VLOOKUP(G890,WMS!$E$3:$Q$1741,8,FALSE))</f>
        <v>4.2</v>
      </c>
      <c r="J890" s="18">
        <f>IF(G890="","",VLOOKUP(G890,WMS!$E$3:$Q$1741,13,FALSE))</f>
        <v>0.047</v>
      </c>
      <c r="K890" s="25" t="b">
        <f t="shared" si="155"/>
        <v>1</v>
      </c>
      <c r="L890" s="7">
        <v>7</v>
      </c>
      <c r="M890" s="26">
        <f>IF(G890="","",VLOOKUP(G890,WMS!$E$3:$U$1741,7,0)*L890)</f>
        <v>70</v>
      </c>
      <c r="N890" s="27" t="str">
        <f>IF(G890="","",VLOOKUP(G890,WMS!$E$3:$U$1741,17,0))</f>
        <v>A20-304</v>
      </c>
      <c r="O890" s="28">
        <f t="shared" si="156"/>
        <v>29.4</v>
      </c>
      <c r="P890" s="28">
        <f t="shared" si="157"/>
        <v>0.329</v>
      </c>
      <c r="Q890" s="25" t="str">
        <f>IF(G890="","",VLOOKUP(G890,WMS!$E$3:$G$1741,2,FALSE))</f>
        <v>KAS19092403</v>
      </c>
      <c r="R890" s="25" t="str">
        <f>IF(G890="","",VLOOKUP(G890,WMS!$E$3:$G$1741,3,FALSE))</f>
        <v>KAS1909240306</v>
      </c>
      <c r="S890" s="17" t="str">
        <f>IF(R890="","",VLOOKUP(R890,CUSTOMS!$E$3:$N$1811,2,FALSE))</f>
        <v>4421999090</v>
      </c>
      <c r="T890" s="17" t="str">
        <f>IF(R890="","",VLOOKUP(R890,CUSTOMS!$E$3:$N$1811,3,FALSE))</f>
        <v>木架</v>
      </c>
      <c r="U890" s="18">
        <f t="shared" si="158"/>
        <v>70</v>
      </c>
      <c r="V890" s="18" t="str">
        <f>IF(R890="","",VLOOKUP(R890,CUSTOMS!$E$3:$N$1811,5,FALSE))</f>
        <v>个</v>
      </c>
      <c r="W890" s="32">
        <f>IF(R890="","",VLOOKUP(R890,CUSTOMS!$E$3:$N$1811,6,FALSE))</f>
        <v>3</v>
      </c>
      <c r="X890" s="32">
        <f t="shared" si="159"/>
        <v>210</v>
      </c>
      <c r="Y890" s="18" t="str">
        <f>IF(R890="","",VLOOKUP(R890,CUSTOMS!$E$3:$N$1811,8,FALSE))</f>
        <v>美元</v>
      </c>
      <c r="Z890" s="18" t="str">
        <f>IF(R890="","",VLOOKUP(R890,CUSTOMS!$E$3:$N$1811,9,FALSE))</f>
        <v>中国</v>
      </c>
      <c r="AA890" s="18" t="str">
        <f>IF(R890="","",VLOOKUP(R890,CUSTOMS!$E$3:$N$1811,10,FALSE))</f>
        <v>美国</v>
      </c>
      <c r="AB890" s="32">
        <f>IF(R890="","",VLOOKUP(G890,WMS!$E$3:$T$1741,15,FALSE))</f>
        <v>0.3</v>
      </c>
      <c r="AC890" s="32">
        <f t="shared" si="160"/>
        <v>21</v>
      </c>
      <c r="AD890" s="32" t="str">
        <f>IF(S890="","",VLOOKUP(S890,海关监管条件!$A$1:$B$3000,2,FALSE))</f>
        <v>AB</v>
      </c>
    </row>
    <row r="891" spans="1:30">
      <c r="A891" s="2">
        <v>43750</v>
      </c>
      <c r="B891" s="2">
        <v>43756</v>
      </c>
      <c r="C891" s="2" t="s">
        <v>5144</v>
      </c>
      <c r="D891" s="19" t="s">
        <v>2190</v>
      </c>
      <c r="E891" s="19" t="s">
        <v>4473</v>
      </c>
      <c r="F891" s="19" t="s">
        <v>4488</v>
      </c>
      <c r="G891" s="17" t="str">
        <f t="shared" si="154"/>
        <v>KG-ARI-1909-00203-04621/42688891</v>
      </c>
      <c r="H891" s="18">
        <f>IF(G891="","",VLOOKUP(G891,WMS!$E$3:$Q$1741,7,FALSE))</f>
        <v>24</v>
      </c>
      <c r="I891" s="18">
        <f>IF(G891="","",VLOOKUP(G891,WMS!$E$3:$Q$1741,8,FALSE))</f>
        <v>2.6</v>
      </c>
      <c r="J891" s="18">
        <f>IF(G891="","",VLOOKUP(G891,WMS!$E$3:$Q$1741,13,FALSE))</f>
        <v>0.004</v>
      </c>
      <c r="K891" s="25" t="b">
        <f t="shared" si="155"/>
        <v>1</v>
      </c>
      <c r="L891" s="7">
        <v>3</v>
      </c>
      <c r="M891" s="26">
        <f>IF(G891="","",VLOOKUP(G891,WMS!$E$3:$U$1741,7,0)*L891)</f>
        <v>72</v>
      </c>
      <c r="N891" s="27" t="str">
        <f>IF(G891="","",VLOOKUP(G891,WMS!$E$3:$U$1741,17,0))</f>
        <v>A20-304</v>
      </c>
      <c r="O891" s="28">
        <f t="shared" si="156"/>
        <v>7.8</v>
      </c>
      <c r="P891" s="28">
        <f t="shared" si="157"/>
        <v>0.012</v>
      </c>
      <c r="Q891" s="25" t="str">
        <f>IF(G891="","",VLOOKUP(G891,WMS!$E$3:$G$1741,2,FALSE))</f>
        <v>KAS19092403</v>
      </c>
      <c r="R891" s="25" t="str">
        <f>IF(G891="","",VLOOKUP(G891,WMS!$E$3:$G$1741,3,FALSE))</f>
        <v>KAS1909240316</v>
      </c>
      <c r="S891" s="17" t="str">
        <f>IF(R891="","",VLOOKUP(R891,CUSTOMS!$E$3:$N$1811,2,FALSE))</f>
        <v>7323990000</v>
      </c>
      <c r="T891" s="17" t="str">
        <f>IF(R891="","",VLOOKUP(R891,CUSTOMS!$E$3:$N$1811,3,FALSE))</f>
        <v>5件套不锈钢量匙</v>
      </c>
      <c r="U891" s="18">
        <f t="shared" si="158"/>
        <v>72</v>
      </c>
      <c r="V891" s="18" t="str">
        <f>IF(R891="","",VLOOKUP(R891,CUSTOMS!$E$3:$N$1811,5,FALSE))</f>
        <v>套</v>
      </c>
      <c r="W891" s="32">
        <f>IF(R891="","",VLOOKUP(R891,CUSTOMS!$E$3:$N$1811,6,FALSE))</f>
        <v>1.72</v>
      </c>
      <c r="X891" s="32">
        <f t="shared" si="159"/>
        <v>123.84</v>
      </c>
      <c r="Y891" s="18" t="str">
        <f>IF(R891="","",VLOOKUP(R891,CUSTOMS!$E$3:$N$1811,8,FALSE))</f>
        <v>美元</v>
      </c>
      <c r="Z891" s="18" t="str">
        <f>IF(R891="","",VLOOKUP(R891,CUSTOMS!$E$3:$N$1811,9,FALSE))</f>
        <v>中国</v>
      </c>
      <c r="AA891" s="18" t="str">
        <f>IF(R891="","",VLOOKUP(R891,CUSTOMS!$E$3:$N$1811,10,FALSE))</f>
        <v>美国</v>
      </c>
      <c r="AB891" s="32">
        <f>IF(R891="","",VLOOKUP(G891,WMS!$E$3:$T$1741,15,FALSE))</f>
        <v>0.104166666666667</v>
      </c>
      <c r="AC891" s="32">
        <f t="shared" si="160"/>
        <v>7.50000000000002</v>
      </c>
      <c r="AD891" s="32" t="str">
        <f>IF(S891="","",VLOOKUP(S891,海关监管条件!$A$1:$B$3000,2,FALSE))</f>
        <v>A</v>
      </c>
    </row>
    <row r="892" spans="1:30">
      <c r="A892" s="2">
        <v>43750</v>
      </c>
      <c r="B892" s="2">
        <v>43756</v>
      </c>
      <c r="C892" s="2" t="s">
        <v>5144</v>
      </c>
      <c r="D892" s="19" t="s">
        <v>2190</v>
      </c>
      <c r="E892" s="19" t="s">
        <v>4473</v>
      </c>
      <c r="F892" s="19" t="s">
        <v>4487</v>
      </c>
      <c r="G892" s="17" t="str">
        <f t="shared" si="154"/>
        <v>KG-ARI-1909-00203-04621/42688914</v>
      </c>
      <c r="H892" s="18">
        <f>IF(G892="","",VLOOKUP(G892,WMS!$E$3:$Q$1741,7,FALSE))</f>
        <v>12</v>
      </c>
      <c r="I892" s="18">
        <f>IF(G892="","",VLOOKUP(G892,WMS!$E$3:$Q$1741,8,FALSE))</f>
        <v>3.55</v>
      </c>
      <c r="J892" s="18">
        <f>IF(G892="","",VLOOKUP(G892,WMS!$E$3:$Q$1741,13,FALSE))</f>
        <v>0.008</v>
      </c>
      <c r="K892" s="25" t="b">
        <f t="shared" si="155"/>
        <v>1</v>
      </c>
      <c r="L892" s="7">
        <v>14</v>
      </c>
      <c r="M892" s="26">
        <f>IF(G892="","",VLOOKUP(G892,WMS!$E$3:$U$1741,7,0)*L892)</f>
        <v>168</v>
      </c>
      <c r="N892" s="27" t="str">
        <f>IF(G892="","",VLOOKUP(G892,WMS!$E$3:$U$1741,17,0))</f>
        <v>A26-204</v>
      </c>
      <c r="O892" s="28">
        <f t="shared" si="156"/>
        <v>49.7</v>
      </c>
      <c r="P892" s="28">
        <f t="shared" si="157"/>
        <v>0.112</v>
      </c>
      <c r="Q892" s="25" t="str">
        <f>IF(G892="","",VLOOKUP(G892,WMS!$E$3:$G$1741,2,FALSE))</f>
        <v>KAS19092403</v>
      </c>
      <c r="R892" s="25" t="str">
        <f>IF(G892="","",VLOOKUP(G892,WMS!$E$3:$G$1741,3,FALSE))</f>
        <v>KAS1909240317</v>
      </c>
      <c r="S892" s="17" t="str">
        <f>IF(R892="","",VLOOKUP(R892,CUSTOMS!$E$3:$N$1811,2,FALSE))</f>
        <v>7323990000</v>
      </c>
      <c r="T892" s="17" t="str">
        <f>IF(R892="","",VLOOKUP(R892,CUSTOMS!$E$3:$N$1811,3,FALSE))</f>
        <v>4件套不锈钢量杯</v>
      </c>
      <c r="U892" s="18">
        <f t="shared" si="158"/>
        <v>168</v>
      </c>
      <c r="V892" s="18" t="str">
        <f>IF(R892="","",VLOOKUP(R892,CUSTOMS!$E$3:$N$1811,5,FALSE))</f>
        <v>套</v>
      </c>
      <c r="W892" s="32">
        <f>IF(R892="","",VLOOKUP(R892,CUSTOMS!$E$3:$N$1811,6,FALSE))</f>
        <v>2.1</v>
      </c>
      <c r="X892" s="32">
        <f t="shared" si="159"/>
        <v>352.8</v>
      </c>
      <c r="Y892" s="18" t="str">
        <f>IF(R892="","",VLOOKUP(R892,CUSTOMS!$E$3:$N$1811,8,FALSE))</f>
        <v>美元</v>
      </c>
      <c r="Z892" s="18" t="str">
        <f>IF(R892="","",VLOOKUP(R892,CUSTOMS!$E$3:$N$1811,9,FALSE))</f>
        <v>中国</v>
      </c>
      <c r="AA892" s="18" t="str">
        <f>IF(R892="","",VLOOKUP(R892,CUSTOMS!$E$3:$N$1811,10,FALSE))</f>
        <v>美国</v>
      </c>
      <c r="AB892" s="32">
        <f>IF(R892="","",VLOOKUP(G892,WMS!$E$3:$T$1741,15,FALSE))</f>
        <v>0.291666666666667</v>
      </c>
      <c r="AC892" s="32">
        <f t="shared" si="160"/>
        <v>49.0000000000001</v>
      </c>
      <c r="AD892" s="32" t="str">
        <f>IF(S892="","",VLOOKUP(S892,海关监管条件!$A$1:$B$3000,2,FALSE))</f>
        <v>A</v>
      </c>
    </row>
    <row r="893" spans="1:30">
      <c r="A893" s="2">
        <v>43750</v>
      </c>
      <c r="B893" s="2">
        <v>43756</v>
      </c>
      <c r="C893" s="2" t="s">
        <v>5144</v>
      </c>
      <c r="D893" s="19" t="s">
        <v>2190</v>
      </c>
      <c r="E893" s="19" t="s">
        <v>4473</v>
      </c>
      <c r="F893" s="19" t="s">
        <v>4492</v>
      </c>
      <c r="G893" s="17" t="str">
        <f t="shared" si="154"/>
        <v>KG-ARI-1909-00203-04621/42689553</v>
      </c>
      <c r="H893" s="18">
        <f>IF(G893="","",VLOOKUP(G893,WMS!$E$3:$Q$1741,7,FALSE))</f>
        <v>8</v>
      </c>
      <c r="I893" s="18">
        <f>IF(G893="","",VLOOKUP(G893,WMS!$E$3:$Q$1741,8,FALSE))</f>
        <v>3.5</v>
      </c>
      <c r="J893" s="18">
        <f>IF(G893="","",VLOOKUP(G893,WMS!$E$3:$Q$1741,13,FALSE))</f>
        <v>0.013</v>
      </c>
      <c r="K893" s="25" t="b">
        <f t="shared" si="155"/>
        <v>1</v>
      </c>
      <c r="L893" s="7">
        <v>7</v>
      </c>
      <c r="M893" s="26">
        <f>IF(G893="","",VLOOKUP(G893,WMS!$E$3:$U$1741,7,0)*L893)</f>
        <v>56</v>
      </c>
      <c r="N893" s="27" t="str">
        <f>IF(G893="","",VLOOKUP(G893,WMS!$E$3:$U$1741,17,0))</f>
        <v>A20-104</v>
      </c>
      <c r="O893" s="28">
        <f t="shared" si="156"/>
        <v>24.5</v>
      </c>
      <c r="P893" s="28">
        <f t="shared" si="157"/>
        <v>0.091</v>
      </c>
      <c r="Q893" s="25" t="str">
        <f>IF(G893="","",VLOOKUP(G893,WMS!$E$3:$G$1741,2,FALSE))</f>
        <v>KAS19092403</v>
      </c>
      <c r="R893" s="25" t="str">
        <f>IF(G893="","",VLOOKUP(G893,WMS!$E$3:$G$1741,3,FALSE))</f>
        <v>KAS1909240311</v>
      </c>
      <c r="S893" s="17" t="str">
        <f>IF(R893="","",VLOOKUP(R893,CUSTOMS!$E$3:$N$1811,2,FALSE))</f>
        <v>3924100000</v>
      </c>
      <c r="T893" s="17" t="str">
        <f>IF(R893="","",VLOOKUP(R893,CUSTOMS!$E$3:$N$1811,3,FALSE))</f>
        <v>4件套塑料厨具带彩卡</v>
      </c>
      <c r="U893" s="18">
        <f t="shared" si="158"/>
        <v>56</v>
      </c>
      <c r="V893" s="18" t="str">
        <f>IF(R893="","",VLOOKUP(R893,CUSTOMS!$E$3:$N$1811,5,FALSE))</f>
        <v>套</v>
      </c>
      <c r="W893" s="32">
        <f>IF(R893="","",VLOOKUP(R893,CUSTOMS!$E$3:$N$1811,6,FALSE))</f>
        <v>4</v>
      </c>
      <c r="X893" s="32">
        <f t="shared" si="159"/>
        <v>224</v>
      </c>
      <c r="Y893" s="18" t="str">
        <f>IF(R893="","",VLOOKUP(R893,CUSTOMS!$E$3:$N$1811,8,FALSE))</f>
        <v>美元</v>
      </c>
      <c r="Z893" s="18" t="str">
        <f>IF(R893="","",VLOOKUP(R893,CUSTOMS!$E$3:$N$1811,9,FALSE))</f>
        <v>中国</v>
      </c>
      <c r="AA893" s="18" t="str">
        <f>IF(R893="","",VLOOKUP(R893,CUSTOMS!$E$3:$N$1811,10,FALSE))</f>
        <v>美国</v>
      </c>
      <c r="AB893" s="32">
        <f>IF(R893="","",VLOOKUP(G893,WMS!$E$3:$T$1741,15,FALSE))</f>
        <v>0.3375</v>
      </c>
      <c r="AC893" s="32">
        <f t="shared" si="160"/>
        <v>18.9</v>
      </c>
      <c r="AD893" s="32" t="str">
        <f>IF(S893="","",VLOOKUP(S893,海关监管条件!$A$1:$B$3000,2,FALSE))</f>
        <v>A </v>
      </c>
    </row>
    <row r="894" spans="1:30">
      <c r="A894" s="2">
        <v>43750</v>
      </c>
      <c r="B894" s="2">
        <v>43756</v>
      </c>
      <c r="C894" s="2" t="s">
        <v>5144</v>
      </c>
      <c r="D894" s="3" t="s">
        <v>2052</v>
      </c>
      <c r="E894" s="3" t="s">
        <v>4403</v>
      </c>
      <c r="F894" s="3" t="s">
        <v>4408</v>
      </c>
      <c r="G894" s="17" t="str">
        <f t="shared" si="154"/>
        <v>KG-ARI-1909-00203-04623/42056539</v>
      </c>
      <c r="H894" s="18">
        <f>IF(G894="","",VLOOKUP(G894,WMS!$E$3:$Q$1741,7,FALSE))</f>
        <v>8</v>
      </c>
      <c r="I894" s="18">
        <f>IF(G894="","",VLOOKUP(G894,WMS!$E$3:$Q$1741,8,FALSE))</f>
        <v>4.4</v>
      </c>
      <c r="J894" s="18">
        <f>IF(G894="","",VLOOKUP(G894,WMS!$E$3:$Q$1741,13,FALSE))</f>
        <v>0.029</v>
      </c>
      <c r="K894" s="25" t="b">
        <f t="shared" si="155"/>
        <v>1</v>
      </c>
      <c r="L894" s="7">
        <v>13</v>
      </c>
      <c r="M894" s="26">
        <f>IF(G894="","",VLOOKUP(G894,WMS!$E$3:$U$1741,7,0)*L894)</f>
        <v>104</v>
      </c>
      <c r="N894" s="27" t="str">
        <f>IF(G894="","",VLOOKUP(G894,WMS!$E$3:$U$1741,17,0))</f>
        <v>A401-18</v>
      </c>
      <c r="O894" s="28">
        <f t="shared" si="156"/>
        <v>57.2</v>
      </c>
      <c r="P894" s="28">
        <f t="shared" si="157"/>
        <v>0.377</v>
      </c>
      <c r="Q894" s="25" t="str">
        <f>IF(G894="","",VLOOKUP(G894,WMS!$E$3:$G$1741,2,FALSE))</f>
        <v>KAS19092326</v>
      </c>
      <c r="R894" s="25" t="str">
        <f>IF(G894="","",VLOOKUP(G894,WMS!$E$3:$G$1741,3,FALSE))</f>
        <v>KAS1909232606</v>
      </c>
      <c r="S894" s="17" t="str">
        <f>IF(R894="","",VLOOKUP(R894,CUSTOMS!$E$3:$N$1811,2,FALSE))</f>
        <v>7323990000</v>
      </c>
      <c r="T894" s="17" t="str">
        <f>IF(R894="","",VLOOKUP(R894,CUSTOMS!$E$3:$N$1811,3,FALSE))</f>
        <v>铁制厨用置物架</v>
      </c>
      <c r="U894" s="18">
        <f t="shared" si="158"/>
        <v>104</v>
      </c>
      <c r="V894" s="18" t="str">
        <f>IF(R894="","",VLOOKUP(R894,CUSTOMS!$E$3:$N$1811,5,FALSE))</f>
        <v>个</v>
      </c>
      <c r="W894" s="32">
        <f>IF(R894="","",VLOOKUP(R894,CUSTOMS!$E$3:$N$1811,6,FALSE))</f>
        <v>1.09</v>
      </c>
      <c r="X894" s="32">
        <f t="shared" si="159"/>
        <v>113.36</v>
      </c>
      <c r="Y894" s="18" t="str">
        <f>IF(R894="","",VLOOKUP(R894,CUSTOMS!$E$3:$N$1811,8,FALSE))</f>
        <v>美元</v>
      </c>
      <c r="Z894" s="18" t="str">
        <f>IF(R894="","",VLOOKUP(R894,CUSTOMS!$E$3:$N$1811,9,FALSE))</f>
        <v>中国</v>
      </c>
      <c r="AA894" s="18" t="str">
        <f>IF(R894="","",VLOOKUP(R894,CUSTOMS!$E$3:$N$1811,10,FALSE))</f>
        <v>美国</v>
      </c>
      <c r="AB894" s="32">
        <f>IF(R894="","",VLOOKUP(G894,WMS!$E$3:$T$1741,15,FALSE))</f>
        <v>0.4975</v>
      </c>
      <c r="AC894" s="32">
        <f t="shared" si="160"/>
        <v>51.74</v>
      </c>
      <c r="AD894" s="32" t="str">
        <f>IF(S894="","",VLOOKUP(S894,海关监管条件!$A$1:$B$3000,2,FALSE))</f>
        <v>A</v>
      </c>
    </row>
    <row r="895" spans="1:30">
      <c r="A895" s="2">
        <v>43750</v>
      </c>
      <c r="B895" s="2">
        <v>43756</v>
      </c>
      <c r="C895" s="2" t="s">
        <v>5144</v>
      </c>
      <c r="D895" s="3" t="s">
        <v>2052</v>
      </c>
      <c r="E895" s="3" t="s">
        <v>4403</v>
      </c>
      <c r="F895" s="3" t="s">
        <v>4406</v>
      </c>
      <c r="G895" s="17" t="str">
        <f t="shared" si="154"/>
        <v>KG-ARI-1909-00203-04623/42056553</v>
      </c>
      <c r="H895" s="18">
        <f>IF(G895="","",VLOOKUP(G895,WMS!$E$3:$Q$1741,7,FALSE))</f>
        <v>6</v>
      </c>
      <c r="I895" s="18">
        <f>IF(G895="","",VLOOKUP(G895,WMS!$E$3:$Q$1741,8,FALSE))</f>
        <v>2.4</v>
      </c>
      <c r="J895" s="18">
        <f>IF(G895="","",VLOOKUP(G895,WMS!$E$3:$Q$1741,13,FALSE))</f>
        <v>0.025</v>
      </c>
      <c r="K895" s="25" t="b">
        <f t="shared" si="155"/>
        <v>1</v>
      </c>
      <c r="L895" s="7">
        <v>3</v>
      </c>
      <c r="M895" s="26">
        <f>IF(G895="","",VLOOKUP(G895,WMS!$E$3:$U$1741,7,0)*L895)</f>
        <v>18</v>
      </c>
      <c r="N895" s="27" t="str">
        <f>IF(G895="","",VLOOKUP(G895,WMS!$E$3:$U$1741,17,0))</f>
        <v>A401-19</v>
      </c>
      <c r="O895" s="28">
        <f t="shared" si="156"/>
        <v>7.2</v>
      </c>
      <c r="P895" s="28">
        <f t="shared" si="157"/>
        <v>0.075</v>
      </c>
      <c r="Q895" s="25" t="str">
        <f>IF(G895="","",VLOOKUP(G895,WMS!$E$3:$G$1741,2,FALSE))</f>
        <v>KAS19092326</v>
      </c>
      <c r="R895" s="25" t="str">
        <f>IF(G895="","",VLOOKUP(G895,WMS!$E$3:$G$1741,3,FALSE))</f>
        <v>KAS1909232603</v>
      </c>
      <c r="S895" s="17" t="str">
        <f>IF(R895="","",VLOOKUP(R895,CUSTOMS!$E$3:$N$1811,2,FALSE))</f>
        <v>7323990000</v>
      </c>
      <c r="T895" s="17" t="str">
        <f>IF(R895="","",VLOOKUP(R895,CUSTOMS!$E$3:$N$1811,3,FALSE))</f>
        <v>铁制厨用置物架</v>
      </c>
      <c r="U895" s="18">
        <f t="shared" si="158"/>
        <v>18</v>
      </c>
      <c r="V895" s="18" t="str">
        <f>IF(R895="","",VLOOKUP(R895,CUSTOMS!$E$3:$N$1811,5,FALSE))</f>
        <v>个</v>
      </c>
      <c r="W895" s="32">
        <f>IF(R895="","",VLOOKUP(R895,CUSTOMS!$E$3:$N$1811,6,FALSE))</f>
        <v>0.86</v>
      </c>
      <c r="X895" s="32">
        <f t="shared" si="159"/>
        <v>15.48</v>
      </c>
      <c r="Y895" s="18" t="str">
        <f>IF(R895="","",VLOOKUP(R895,CUSTOMS!$E$3:$N$1811,8,FALSE))</f>
        <v>美元</v>
      </c>
      <c r="Z895" s="18" t="str">
        <f>IF(R895="","",VLOOKUP(R895,CUSTOMS!$E$3:$N$1811,9,FALSE))</f>
        <v>中国</v>
      </c>
      <c r="AA895" s="18" t="str">
        <f>IF(R895="","",VLOOKUP(R895,CUSTOMS!$E$3:$N$1811,10,FALSE))</f>
        <v>美国</v>
      </c>
      <c r="AB895" s="32">
        <f>IF(R895="","",VLOOKUP(G895,WMS!$E$3:$T$1741,15,FALSE))</f>
        <v>0.358333333333333</v>
      </c>
      <c r="AC895" s="32">
        <f t="shared" si="160"/>
        <v>6.44999999999999</v>
      </c>
      <c r="AD895" s="32" t="str">
        <f>IF(S895="","",VLOOKUP(S895,海关监管条件!$A$1:$B$3000,2,FALSE))</f>
        <v>A</v>
      </c>
    </row>
    <row r="896" spans="1:30">
      <c r="A896" s="2">
        <v>43750</v>
      </c>
      <c r="B896" s="2">
        <v>43756</v>
      </c>
      <c r="C896" s="2" t="s">
        <v>5144</v>
      </c>
      <c r="D896" s="3" t="s">
        <v>2052</v>
      </c>
      <c r="E896" s="3" t="s">
        <v>4403</v>
      </c>
      <c r="F896" s="3" t="s">
        <v>4407</v>
      </c>
      <c r="G896" s="17" t="str">
        <f t="shared" si="154"/>
        <v>KG-ARI-1909-00203-04623/42056560</v>
      </c>
      <c r="H896" s="18">
        <f>IF(G896="","",VLOOKUP(G896,WMS!$E$3:$Q$1741,7,FALSE))</f>
        <v>8</v>
      </c>
      <c r="I896" s="18">
        <f>IF(G896="","",VLOOKUP(G896,WMS!$E$3:$Q$1741,8,FALSE))</f>
        <v>2.3</v>
      </c>
      <c r="J896" s="18">
        <f>IF(G896="","",VLOOKUP(G896,WMS!$E$3:$Q$1741,13,FALSE))</f>
        <v>0.013</v>
      </c>
      <c r="K896" s="25" t="b">
        <f t="shared" si="155"/>
        <v>1</v>
      </c>
      <c r="L896" s="7">
        <v>2</v>
      </c>
      <c r="M896" s="26">
        <f>IF(G896="","",VLOOKUP(G896,WMS!$E$3:$U$1741,7,0)*L896)</f>
        <v>16</v>
      </c>
      <c r="N896" s="27" t="str">
        <f>IF(G896="","",VLOOKUP(G896,WMS!$E$3:$U$1741,17,0))</f>
        <v>A401-17</v>
      </c>
      <c r="O896" s="28">
        <f t="shared" si="156"/>
        <v>4.6</v>
      </c>
      <c r="P896" s="28">
        <f t="shared" si="157"/>
        <v>0.026</v>
      </c>
      <c r="Q896" s="25" t="str">
        <f>IF(G896="","",VLOOKUP(G896,WMS!$E$3:$G$1741,2,FALSE))</f>
        <v>KAS19092326</v>
      </c>
      <c r="R896" s="25" t="str">
        <f>IF(G896="","",VLOOKUP(G896,WMS!$E$3:$G$1741,3,FALSE))</f>
        <v>KAS1909232604</v>
      </c>
      <c r="S896" s="17" t="str">
        <f>IF(R896="","",VLOOKUP(R896,CUSTOMS!$E$3:$N$1811,2,FALSE))</f>
        <v>7323990000</v>
      </c>
      <c r="T896" s="17" t="str">
        <f>IF(R896="","",VLOOKUP(R896,CUSTOMS!$E$3:$N$1811,3,FALSE))</f>
        <v>铁制厨用置物架</v>
      </c>
      <c r="U896" s="18">
        <f t="shared" si="158"/>
        <v>16</v>
      </c>
      <c r="V896" s="18" t="str">
        <f>IF(R896="","",VLOOKUP(R896,CUSTOMS!$E$3:$N$1811,5,FALSE))</f>
        <v>个</v>
      </c>
      <c r="W896" s="32">
        <f>IF(R896="","",VLOOKUP(R896,CUSTOMS!$E$3:$N$1811,6,FALSE))</f>
        <v>0.76</v>
      </c>
      <c r="X896" s="32">
        <f t="shared" si="159"/>
        <v>12.16</v>
      </c>
      <c r="Y896" s="18" t="str">
        <f>IF(R896="","",VLOOKUP(R896,CUSTOMS!$E$3:$N$1811,8,FALSE))</f>
        <v>美元</v>
      </c>
      <c r="Z896" s="18" t="str">
        <f>IF(R896="","",VLOOKUP(R896,CUSTOMS!$E$3:$N$1811,9,FALSE))</f>
        <v>中国</v>
      </c>
      <c r="AA896" s="18" t="str">
        <f>IF(R896="","",VLOOKUP(R896,CUSTOMS!$E$3:$N$1811,10,FALSE))</f>
        <v>美国</v>
      </c>
      <c r="AB896" s="32">
        <f>IF(R896="","",VLOOKUP(G896,WMS!$E$3:$T$1741,15,FALSE))</f>
        <v>0.24375</v>
      </c>
      <c r="AC896" s="32">
        <f t="shared" si="160"/>
        <v>3.9</v>
      </c>
      <c r="AD896" s="32" t="str">
        <f>IF(S896="","",VLOOKUP(S896,海关监管条件!$A$1:$B$3000,2,FALSE))</f>
        <v>A</v>
      </c>
    </row>
    <row r="897" spans="1:30">
      <c r="A897" s="2">
        <v>43750</v>
      </c>
      <c r="B897" s="2">
        <v>43756</v>
      </c>
      <c r="C897" s="2" t="s">
        <v>5144</v>
      </c>
      <c r="D897" s="3" t="s">
        <v>2052</v>
      </c>
      <c r="E897" s="3" t="s">
        <v>4403</v>
      </c>
      <c r="F897" s="3" t="s">
        <v>3959</v>
      </c>
      <c r="G897" s="17" t="str">
        <f t="shared" si="154"/>
        <v>KG-ARI-1909-00203-04623/42056591</v>
      </c>
      <c r="H897" s="18">
        <f>IF(G897="","",VLOOKUP(G897,WMS!$E$3:$Q$1741,7,FALSE))</f>
        <v>6</v>
      </c>
      <c r="I897" s="18">
        <f>IF(G897="","",VLOOKUP(G897,WMS!$E$3:$Q$1741,8,FALSE))</f>
        <v>2.3</v>
      </c>
      <c r="J897" s="18">
        <f>IF(G897="","",VLOOKUP(G897,WMS!$E$3:$Q$1741,13,FALSE))</f>
        <v>0.022</v>
      </c>
      <c r="K897" s="25" t="b">
        <f t="shared" si="155"/>
        <v>1</v>
      </c>
      <c r="L897" s="7">
        <v>22</v>
      </c>
      <c r="M897" s="26">
        <f>IF(G897="","",VLOOKUP(G897,WMS!$E$3:$U$1741,7,0)*L897)</f>
        <v>132</v>
      </c>
      <c r="N897" s="27" t="str">
        <f>IF(G897="","",VLOOKUP(G897,WMS!$E$3:$U$1741,17,0))</f>
        <v>A401-17</v>
      </c>
      <c r="O897" s="28">
        <f t="shared" si="156"/>
        <v>50.6</v>
      </c>
      <c r="P897" s="28">
        <f t="shared" si="157"/>
        <v>0.484</v>
      </c>
      <c r="Q897" s="25" t="str">
        <f>IF(G897="","",VLOOKUP(G897,WMS!$E$3:$G$1741,2,FALSE))</f>
        <v>KAS19092326</v>
      </c>
      <c r="R897" s="25" t="str">
        <f>IF(G897="","",VLOOKUP(G897,WMS!$E$3:$G$1741,3,FALSE))</f>
        <v>KAS1909232601</v>
      </c>
      <c r="S897" s="17" t="str">
        <f>IF(R897="","",VLOOKUP(R897,CUSTOMS!$E$3:$N$1811,2,FALSE))</f>
        <v>7323990000</v>
      </c>
      <c r="T897" s="17" t="str">
        <f>IF(R897="","",VLOOKUP(R897,CUSTOMS!$E$3:$N$1811,3,FALSE))</f>
        <v>铁制厨用置物架</v>
      </c>
      <c r="U897" s="18">
        <f t="shared" si="158"/>
        <v>132</v>
      </c>
      <c r="V897" s="18" t="str">
        <f>IF(R897="","",VLOOKUP(R897,CUSTOMS!$E$3:$N$1811,5,FALSE))</f>
        <v>个</v>
      </c>
      <c r="W897" s="32">
        <f>IF(R897="","",VLOOKUP(R897,CUSTOMS!$E$3:$N$1811,6,FALSE))</f>
        <v>0.83</v>
      </c>
      <c r="X897" s="32">
        <f t="shared" si="159"/>
        <v>109.56</v>
      </c>
      <c r="Y897" s="18" t="str">
        <f>IF(R897="","",VLOOKUP(R897,CUSTOMS!$E$3:$N$1811,8,FALSE))</f>
        <v>美元</v>
      </c>
      <c r="Z897" s="18" t="str">
        <f>IF(R897="","",VLOOKUP(R897,CUSTOMS!$E$3:$N$1811,9,FALSE))</f>
        <v>中国</v>
      </c>
      <c r="AA897" s="18" t="str">
        <f>IF(R897="","",VLOOKUP(R897,CUSTOMS!$E$3:$N$1811,10,FALSE))</f>
        <v>美国</v>
      </c>
      <c r="AB897" s="32">
        <f>IF(R897="","",VLOOKUP(G897,WMS!$E$3:$T$1741,15,FALSE))</f>
        <v>0.333333333333333</v>
      </c>
      <c r="AC897" s="32">
        <f t="shared" si="160"/>
        <v>44</v>
      </c>
      <c r="AD897" s="32" t="str">
        <f>IF(S897="","",VLOOKUP(S897,海关监管条件!$A$1:$B$3000,2,FALSE))</f>
        <v>A</v>
      </c>
    </row>
    <row r="898" spans="1:30">
      <c r="A898" s="2">
        <v>43750</v>
      </c>
      <c r="B898" s="2">
        <v>43756</v>
      </c>
      <c r="C898" s="2" t="s">
        <v>5144</v>
      </c>
      <c r="D898" s="3" t="s">
        <v>2069</v>
      </c>
      <c r="E898" s="3" t="s">
        <v>4410</v>
      </c>
      <c r="F898" s="3" t="s">
        <v>5175</v>
      </c>
      <c r="G898" s="17" t="str">
        <f t="shared" si="154"/>
        <v>KG-ARI-1909-00203-04629/42374497</v>
      </c>
      <c r="H898" s="18">
        <f>IF(G898="","",VLOOKUP(G898,WMS!$E$3:$Q$1741,7,FALSE))</f>
        <v>10</v>
      </c>
      <c r="I898" s="18">
        <f>IF(G898="","",VLOOKUP(G898,WMS!$E$3:$Q$1741,8,FALSE))</f>
        <v>2.5</v>
      </c>
      <c r="J898" s="18">
        <f>IF(G898="","",VLOOKUP(G898,WMS!$E$3:$Q$1741,13,FALSE))</f>
        <v>0.009</v>
      </c>
      <c r="K898" s="25" t="b">
        <f t="shared" si="155"/>
        <v>1</v>
      </c>
      <c r="L898" s="7">
        <v>2</v>
      </c>
      <c r="M898" s="26">
        <f>IF(G898="","",VLOOKUP(G898,WMS!$E$3:$U$1741,7,0)*L898)</f>
        <v>20</v>
      </c>
      <c r="N898" s="27" t="str">
        <f>IF(G898="","",VLOOKUP(G898,WMS!$E$3:$U$1741,17,0))</f>
        <v>A401-13</v>
      </c>
      <c r="O898" s="28">
        <f t="shared" si="156"/>
        <v>5</v>
      </c>
      <c r="P898" s="28">
        <f t="shared" si="157"/>
        <v>0.018</v>
      </c>
      <c r="Q898" s="25" t="str">
        <f>IF(G898="","",VLOOKUP(G898,WMS!$E$3:$G$1741,2,FALSE))</f>
        <v>KAS19092329</v>
      </c>
      <c r="R898" s="25" t="str">
        <f>IF(G898="","",VLOOKUP(G898,WMS!$E$3:$G$1741,3,FALSE))</f>
        <v>KAS1909232903</v>
      </c>
      <c r="S898" s="17" t="str">
        <f>IF(R898="","",VLOOKUP(R898,CUSTOMS!$E$3:$N$1811,2,FALSE))</f>
        <v>7006000090</v>
      </c>
      <c r="T898" s="17" t="str">
        <f>IF(R898="","",VLOOKUP(R898,CUSTOMS!$E$3:$N$1811,3,FALSE))</f>
        <v>钢化玻璃膜</v>
      </c>
      <c r="U898" s="18">
        <f t="shared" si="158"/>
        <v>20</v>
      </c>
      <c r="V898" s="18" t="str">
        <f>IF(R898="","",VLOOKUP(R898,CUSTOMS!$E$3:$N$1811,5,FALSE))</f>
        <v>个</v>
      </c>
      <c r="W898" s="32">
        <f>IF(R898="","",VLOOKUP(R898,CUSTOMS!$E$3:$N$1811,6,FALSE))</f>
        <v>0.4</v>
      </c>
      <c r="X898" s="32">
        <f t="shared" si="159"/>
        <v>8</v>
      </c>
      <c r="Y898" s="18" t="str">
        <f>IF(R898="","",VLOOKUP(R898,CUSTOMS!$E$3:$N$1811,8,FALSE))</f>
        <v>美元</v>
      </c>
      <c r="Z898" s="18" t="str">
        <f>IF(R898="","",VLOOKUP(R898,CUSTOMS!$E$3:$N$1811,9,FALSE))</f>
        <v>中国</v>
      </c>
      <c r="AA898" s="18" t="str">
        <f>IF(R898="","",VLOOKUP(R898,CUSTOMS!$E$3:$N$1811,10,FALSE))</f>
        <v>美国</v>
      </c>
      <c r="AB898" s="32">
        <f>IF(R898="","",VLOOKUP(G898,WMS!$E$3:$T$1741,15,FALSE))</f>
        <v>0.23</v>
      </c>
      <c r="AC898" s="32">
        <f t="shared" si="160"/>
        <v>4.6</v>
      </c>
      <c r="AD898" s="32" t="str">
        <f>IF(S898="","",VLOOKUP(S898,海关监管条件!$A$1:$B$3000,2,FALSE))</f>
        <v>无</v>
      </c>
    </row>
    <row r="899" spans="1:30">
      <c r="A899" s="2">
        <v>43750</v>
      </c>
      <c r="B899" s="2">
        <v>43756</v>
      </c>
      <c r="C899" s="2" t="s">
        <v>5144</v>
      </c>
      <c r="D899" s="3" t="s">
        <v>2069</v>
      </c>
      <c r="E899" s="3" t="s">
        <v>4410</v>
      </c>
      <c r="F899" s="3" t="s">
        <v>5176</v>
      </c>
      <c r="G899" s="17" t="str">
        <f t="shared" si="154"/>
        <v>KG-ARI-1909-00203-04629/42483755</v>
      </c>
      <c r="H899" s="18">
        <f>IF(G899="","",VLOOKUP(G899,WMS!$E$3:$Q$1741,7,FALSE))</f>
        <v>12</v>
      </c>
      <c r="I899" s="18">
        <f>IF(G899="","",VLOOKUP(G899,WMS!$E$3:$Q$1741,8,FALSE))</f>
        <v>0.6</v>
      </c>
      <c r="J899" s="18">
        <f>IF(G899="","",VLOOKUP(G899,WMS!$E$3:$Q$1741,13,FALSE))</f>
        <v>0.004</v>
      </c>
      <c r="K899" s="25" t="b">
        <f t="shared" si="155"/>
        <v>1</v>
      </c>
      <c r="L899" s="7">
        <v>1</v>
      </c>
      <c r="M899" s="26">
        <f>IF(G899="","",VLOOKUP(G899,WMS!$E$3:$U$1741,7,0)*L899)</f>
        <v>12</v>
      </c>
      <c r="N899" s="27" t="str">
        <f>IF(G899="","",VLOOKUP(G899,WMS!$E$3:$U$1741,17,0))</f>
        <v>A401-12</v>
      </c>
      <c r="O899" s="28">
        <f t="shared" si="156"/>
        <v>0.6</v>
      </c>
      <c r="P899" s="28">
        <f t="shared" si="157"/>
        <v>0.004</v>
      </c>
      <c r="Q899" s="25" t="str">
        <f>IF(G899="","",VLOOKUP(G899,WMS!$E$3:$G$1741,2,FALSE))</f>
        <v>KAS19092329</v>
      </c>
      <c r="R899" s="25" t="str">
        <f>IF(G899="","",VLOOKUP(G899,WMS!$E$3:$G$1741,3,FALSE))</f>
        <v>KAS1909232901</v>
      </c>
      <c r="S899" s="17" t="str">
        <f>IF(R899="","",VLOOKUP(R899,CUSTOMS!$E$3:$N$1811,2,FALSE))</f>
        <v>3926909090</v>
      </c>
      <c r="T899" s="17" t="str">
        <f>IF(R899="","",VLOOKUP(R899,CUSTOMS!$E$3:$N$1811,3,FALSE))</f>
        <v>塑胶手机保护壳</v>
      </c>
      <c r="U899" s="18">
        <f t="shared" si="158"/>
        <v>12</v>
      </c>
      <c r="V899" s="18" t="str">
        <f>IF(R899="","",VLOOKUP(R899,CUSTOMS!$E$3:$N$1811,5,FALSE))</f>
        <v>个</v>
      </c>
      <c r="W899" s="32">
        <f>IF(R899="","",VLOOKUP(R899,CUSTOMS!$E$3:$N$1811,6,FALSE))</f>
        <v>1</v>
      </c>
      <c r="X899" s="32">
        <f t="shared" si="159"/>
        <v>12</v>
      </c>
      <c r="Y899" s="18" t="str">
        <f>IF(R899="","",VLOOKUP(R899,CUSTOMS!$E$3:$N$1811,8,FALSE))</f>
        <v>美元</v>
      </c>
      <c r="Z899" s="18" t="str">
        <f>IF(R899="","",VLOOKUP(R899,CUSTOMS!$E$3:$N$1811,9,FALSE))</f>
        <v>中国</v>
      </c>
      <c r="AA899" s="18" t="str">
        <f>IF(R899="","",VLOOKUP(R899,CUSTOMS!$E$3:$N$1811,10,FALSE))</f>
        <v>美国</v>
      </c>
      <c r="AB899" s="32">
        <f>IF(R899="","",VLOOKUP(G899,WMS!$E$3:$T$1741,15,FALSE))</f>
        <v>0.0361111111111111</v>
      </c>
      <c r="AC899" s="32">
        <f t="shared" si="160"/>
        <v>0.433333333333333</v>
      </c>
      <c r="AD899" s="32" t="str">
        <f>IF(S899="","",VLOOKUP(S899,海关监管条件!$A$1:$B$3000,2,FALSE))</f>
        <v>无</v>
      </c>
    </row>
    <row r="900" spans="1:30">
      <c r="A900" s="2">
        <v>43750</v>
      </c>
      <c r="B900" s="2">
        <v>43756</v>
      </c>
      <c r="C900" s="2" t="s">
        <v>5144</v>
      </c>
      <c r="D900" s="3" t="s">
        <v>2069</v>
      </c>
      <c r="E900" s="3" t="s">
        <v>4410</v>
      </c>
      <c r="F900" s="3" t="s">
        <v>5177</v>
      </c>
      <c r="G900" s="17" t="str">
        <f t="shared" si="154"/>
        <v>KG-ARI-1909-00203-04629/42570363</v>
      </c>
      <c r="H900" s="18">
        <f>IF(G900="","",VLOOKUP(G900,WMS!$E$3:$Q$1741,7,FALSE))</f>
        <v>12</v>
      </c>
      <c r="I900" s="18">
        <f>IF(G900="","",VLOOKUP(G900,WMS!$E$3:$Q$1741,8,FALSE))</f>
        <v>0.7</v>
      </c>
      <c r="J900" s="18">
        <f>IF(G900="","",VLOOKUP(G900,WMS!$E$3:$Q$1741,13,FALSE))</f>
        <v>0.004</v>
      </c>
      <c r="K900" s="25" t="b">
        <f t="shared" si="155"/>
        <v>1</v>
      </c>
      <c r="L900" s="7">
        <v>3</v>
      </c>
      <c r="M900" s="26">
        <f>IF(G900="","",VLOOKUP(G900,WMS!$E$3:$U$1741,7,0)*L900)</f>
        <v>36</v>
      </c>
      <c r="N900" s="27" t="str">
        <f>IF(G900="","",VLOOKUP(G900,WMS!$E$3:$U$1741,17,0))</f>
        <v>A401-13</v>
      </c>
      <c r="O900" s="28">
        <f t="shared" si="156"/>
        <v>2.1</v>
      </c>
      <c r="P900" s="28">
        <f t="shared" si="157"/>
        <v>0.012</v>
      </c>
      <c r="Q900" s="25" t="str">
        <f>IF(G900="","",VLOOKUP(G900,WMS!$E$3:$G$1741,2,FALSE))</f>
        <v>KAS19092329</v>
      </c>
      <c r="R900" s="25" t="str">
        <f>IF(G900="","",VLOOKUP(G900,WMS!$E$3:$G$1741,3,FALSE))</f>
        <v>KAS1909232901</v>
      </c>
      <c r="S900" s="17" t="str">
        <f>IF(R900="","",VLOOKUP(R900,CUSTOMS!$E$3:$N$1811,2,FALSE))</f>
        <v>3926909090</v>
      </c>
      <c r="T900" s="17" t="str">
        <f>IF(R900="","",VLOOKUP(R900,CUSTOMS!$E$3:$N$1811,3,FALSE))</f>
        <v>塑胶手机保护壳</v>
      </c>
      <c r="U900" s="18">
        <f t="shared" si="158"/>
        <v>36</v>
      </c>
      <c r="V900" s="18" t="str">
        <f>IF(R900="","",VLOOKUP(R900,CUSTOMS!$E$3:$N$1811,5,FALSE))</f>
        <v>个</v>
      </c>
      <c r="W900" s="32">
        <f>IF(R900="","",VLOOKUP(R900,CUSTOMS!$E$3:$N$1811,6,FALSE))</f>
        <v>1</v>
      </c>
      <c r="X900" s="32">
        <f t="shared" si="159"/>
        <v>36</v>
      </c>
      <c r="Y900" s="18" t="str">
        <f>IF(R900="","",VLOOKUP(R900,CUSTOMS!$E$3:$N$1811,8,FALSE))</f>
        <v>美元</v>
      </c>
      <c r="Z900" s="18" t="str">
        <f>IF(R900="","",VLOOKUP(R900,CUSTOMS!$E$3:$N$1811,9,FALSE))</f>
        <v>中国</v>
      </c>
      <c r="AA900" s="18" t="str">
        <f>IF(R900="","",VLOOKUP(R900,CUSTOMS!$E$3:$N$1811,10,FALSE))</f>
        <v>美国</v>
      </c>
      <c r="AB900" s="32">
        <f>IF(R900="","",VLOOKUP(G900,WMS!$E$3:$T$1741,15,FALSE))</f>
        <v>0.0464285714285714</v>
      </c>
      <c r="AC900" s="32">
        <f t="shared" si="160"/>
        <v>1.67142857142857</v>
      </c>
      <c r="AD900" s="32" t="str">
        <f>IF(S900="","",VLOOKUP(S900,海关监管条件!$A$1:$B$3000,2,FALSE))</f>
        <v>无</v>
      </c>
    </row>
    <row r="901" spans="1:30">
      <c r="A901" s="2">
        <v>43750</v>
      </c>
      <c r="B901" s="2">
        <v>43756</v>
      </c>
      <c r="C901" s="2" t="s">
        <v>5144</v>
      </c>
      <c r="D901" s="3" t="s">
        <v>2069</v>
      </c>
      <c r="E901" s="3" t="s">
        <v>4410</v>
      </c>
      <c r="F901" s="3" t="s">
        <v>5178</v>
      </c>
      <c r="G901" s="17" t="str">
        <f t="shared" si="154"/>
        <v>KG-ARI-1909-00203-04629/42585053</v>
      </c>
      <c r="H901" s="18">
        <f>IF(G901="","",VLOOKUP(G901,WMS!$E$3:$Q$1741,7,FALSE))</f>
        <v>12</v>
      </c>
      <c r="I901" s="18">
        <f>IF(G901="","",VLOOKUP(G901,WMS!$E$3:$Q$1741,8,FALSE))</f>
        <v>0.7</v>
      </c>
      <c r="J901" s="18">
        <f>IF(G901="","",VLOOKUP(G901,WMS!$E$3:$Q$1741,13,FALSE))</f>
        <v>0.004</v>
      </c>
      <c r="K901" s="25" t="b">
        <f t="shared" si="155"/>
        <v>1</v>
      </c>
      <c r="L901" s="7">
        <v>1</v>
      </c>
      <c r="M901" s="26">
        <f>IF(G901="","",VLOOKUP(G901,WMS!$E$3:$U$1741,7,0)*L901)</f>
        <v>12</v>
      </c>
      <c r="N901" s="27" t="str">
        <f>IF(G901="","",VLOOKUP(G901,WMS!$E$3:$U$1741,17,0))</f>
        <v>A401-13</v>
      </c>
      <c r="O901" s="28">
        <f t="shared" si="156"/>
        <v>0.7</v>
      </c>
      <c r="P901" s="28">
        <f t="shared" si="157"/>
        <v>0.004</v>
      </c>
      <c r="Q901" s="25" t="str">
        <f>IF(G901="","",VLOOKUP(G901,WMS!$E$3:$G$1741,2,FALSE))</f>
        <v>KAS19092329</v>
      </c>
      <c r="R901" s="25" t="str">
        <f>IF(G901="","",VLOOKUP(G901,WMS!$E$3:$G$1741,3,FALSE))</f>
        <v>KAS1909232901</v>
      </c>
      <c r="S901" s="17" t="str">
        <f>IF(R901="","",VLOOKUP(R901,CUSTOMS!$E$3:$N$1811,2,FALSE))</f>
        <v>3926909090</v>
      </c>
      <c r="T901" s="17" t="str">
        <f>IF(R901="","",VLOOKUP(R901,CUSTOMS!$E$3:$N$1811,3,FALSE))</f>
        <v>塑胶手机保护壳</v>
      </c>
      <c r="U901" s="18">
        <f t="shared" si="158"/>
        <v>12</v>
      </c>
      <c r="V901" s="18" t="str">
        <f>IF(R901="","",VLOOKUP(R901,CUSTOMS!$E$3:$N$1811,5,FALSE))</f>
        <v>个</v>
      </c>
      <c r="W901" s="32">
        <f>IF(R901="","",VLOOKUP(R901,CUSTOMS!$E$3:$N$1811,6,FALSE))</f>
        <v>1</v>
      </c>
      <c r="X901" s="32">
        <f t="shared" si="159"/>
        <v>12</v>
      </c>
      <c r="Y901" s="18" t="str">
        <f>IF(R901="","",VLOOKUP(R901,CUSTOMS!$E$3:$N$1811,8,FALSE))</f>
        <v>美元</v>
      </c>
      <c r="Z901" s="18" t="str">
        <f>IF(R901="","",VLOOKUP(R901,CUSTOMS!$E$3:$N$1811,9,FALSE))</f>
        <v>中国</v>
      </c>
      <c r="AA901" s="18" t="str">
        <f>IF(R901="","",VLOOKUP(R901,CUSTOMS!$E$3:$N$1811,10,FALSE))</f>
        <v>美国</v>
      </c>
      <c r="AB901" s="32">
        <f>IF(R901="","",VLOOKUP(G901,WMS!$E$3:$T$1741,15,FALSE))</f>
        <v>0.05</v>
      </c>
      <c r="AC901" s="32">
        <f t="shared" si="160"/>
        <v>0.6</v>
      </c>
      <c r="AD901" s="32" t="str">
        <f>IF(S901="","",VLOOKUP(S901,海关监管条件!$A$1:$B$3000,2,FALSE))</f>
        <v>无</v>
      </c>
    </row>
    <row r="902" spans="1:30">
      <c r="A902" s="2">
        <v>43750</v>
      </c>
      <c r="B902" s="2">
        <v>43756</v>
      </c>
      <c r="C902" s="2" t="s">
        <v>5144</v>
      </c>
      <c r="D902" s="3" t="s">
        <v>2069</v>
      </c>
      <c r="E902" s="3" t="s">
        <v>4410</v>
      </c>
      <c r="F902" s="3" t="s">
        <v>5179</v>
      </c>
      <c r="G902" s="17" t="str">
        <f t="shared" si="154"/>
        <v>KG-ARI-1909-00203-04629/42607977</v>
      </c>
      <c r="H902" s="18">
        <f>IF(G902="","",VLOOKUP(G902,WMS!$E$3:$Q$1741,7,FALSE))</f>
        <v>12</v>
      </c>
      <c r="I902" s="18">
        <f>IF(G902="","",VLOOKUP(G902,WMS!$E$3:$Q$1741,8,FALSE))</f>
        <v>0.5</v>
      </c>
      <c r="J902" s="18">
        <f>IF(G902="","",VLOOKUP(G902,WMS!$E$3:$Q$1741,13,FALSE))</f>
        <v>0.004</v>
      </c>
      <c r="K902" s="25" t="b">
        <f t="shared" si="155"/>
        <v>1</v>
      </c>
      <c r="L902" s="7">
        <v>2</v>
      </c>
      <c r="M902" s="26">
        <f>IF(G902="","",VLOOKUP(G902,WMS!$E$3:$U$1741,7,0)*L902)</f>
        <v>24</v>
      </c>
      <c r="N902" s="27" t="str">
        <f>IF(G902="","",VLOOKUP(G902,WMS!$E$3:$U$1741,17,0))</f>
        <v>A401-13</v>
      </c>
      <c r="O902" s="28">
        <f t="shared" si="156"/>
        <v>1</v>
      </c>
      <c r="P902" s="28">
        <f t="shared" si="157"/>
        <v>0.008</v>
      </c>
      <c r="Q902" s="25" t="str">
        <f>IF(G902="","",VLOOKUP(G902,WMS!$E$3:$G$1741,2,FALSE))</f>
        <v>KAS19092329</v>
      </c>
      <c r="R902" s="25" t="str">
        <f>IF(G902="","",VLOOKUP(G902,WMS!$E$3:$G$1741,3,FALSE))</f>
        <v>KAS1909232901</v>
      </c>
      <c r="S902" s="17" t="str">
        <f>IF(R902="","",VLOOKUP(R902,CUSTOMS!$E$3:$N$1811,2,FALSE))</f>
        <v>3926909090</v>
      </c>
      <c r="T902" s="17" t="str">
        <f>IF(R902="","",VLOOKUP(R902,CUSTOMS!$E$3:$N$1811,3,FALSE))</f>
        <v>塑胶手机保护壳</v>
      </c>
      <c r="U902" s="18">
        <f t="shared" si="158"/>
        <v>24</v>
      </c>
      <c r="V902" s="18" t="str">
        <f>IF(R902="","",VLOOKUP(R902,CUSTOMS!$E$3:$N$1811,5,FALSE))</f>
        <v>个</v>
      </c>
      <c r="W902" s="32">
        <f>IF(R902="","",VLOOKUP(R902,CUSTOMS!$E$3:$N$1811,6,FALSE))</f>
        <v>1</v>
      </c>
      <c r="X902" s="32">
        <f t="shared" si="159"/>
        <v>24</v>
      </c>
      <c r="Y902" s="18" t="str">
        <f>IF(R902="","",VLOOKUP(R902,CUSTOMS!$E$3:$N$1811,8,FALSE))</f>
        <v>美元</v>
      </c>
      <c r="Z902" s="18" t="str">
        <f>IF(R902="","",VLOOKUP(R902,CUSTOMS!$E$3:$N$1811,9,FALSE))</f>
        <v>中国</v>
      </c>
      <c r="AA902" s="18" t="str">
        <f>IF(R902="","",VLOOKUP(R902,CUSTOMS!$E$3:$N$1811,10,FALSE))</f>
        <v>美国</v>
      </c>
      <c r="AB902" s="32">
        <f>IF(R902="","",VLOOKUP(G902,WMS!$E$3:$T$1741,15,FALSE))</f>
        <v>0.0277777777777778</v>
      </c>
      <c r="AC902" s="32">
        <f t="shared" si="160"/>
        <v>0.666666666666667</v>
      </c>
      <c r="AD902" s="32" t="str">
        <f>IF(S902="","",VLOOKUP(S902,海关监管条件!$A$1:$B$3000,2,FALSE))</f>
        <v>无</v>
      </c>
    </row>
    <row r="903" spans="1:30">
      <c r="A903" s="2">
        <v>43750</v>
      </c>
      <c r="B903" s="2">
        <v>43756</v>
      </c>
      <c r="C903" s="2" t="s">
        <v>5144</v>
      </c>
      <c r="D903" s="3" t="s">
        <v>2069</v>
      </c>
      <c r="E903" s="3" t="s">
        <v>4410</v>
      </c>
      <c r="F903" s="3" t="s">
        <v>5180</v>
      </c>
      <c r="G903" s="17" t="str">
        <f t="shared" si="154"/>
        <v>KG-ARI-1909-00203-04629/42614654</v>
      </c>
      <c r="H903" s="18">
        <f>IF(G903="","",VLOOKUP(G903,WMS!$E$3:$Q$1741,7,FALSE))</f>
        <v>15</v>
      </c>
      <c r="I903" s="18">
        <f>IF(G903="","",VLOOKUP(G903,WMS!$E$3:$Q$1741,8,FALSE))</f>
        <v>0.5</v>
      </c>
      <c r="J903" s="18">
        <f>IF(G903="","",VLOOKUP(G903,WMS!$E$3:$Q$1741,13,FALSE))</f>
        <v>0.004</v>
      </c>
      <c r="K903" s="25" t="b">
        <f t="shared" si="155"/>
        <v>1</v>
      </c>
      <c r="L903" s="7">
        <v>1</v>
      </c>
      <c r="M903" s="26">
        <f>IF(G903="","",VLOOKUP(G903,WMS!$E$3:$U$1741,7,0)*L903)</f>
        <v>15</v>
      </c>
      <c r="N903" s="27" t="str">
        <f>IF(G903="","",VLOOKUP(G903,WMS!$E$3:$U$1741,17,0))</f>
        <v>A401-13</v>
      </c>
      <c r="O903" s="28">
        <f t="shared" si="156"/>
        <v>0.5</v>
      </c>
      <c r="P903" s="28">
        <f t="shared" si="157"/>
        <v>0.004</v>
      </c>
      <c r="Q903" s="25" t="str">
        <f>IF(G903="","",VLOOKUP(G903,WMS!$E$3:$G$1741,2,FALSE))</f>
        <v>KAS19092329</v>
      </c>
      <c r="R903" s="25" t="str">
        <f>IF(G903="","",VLOOKUP(G903,WMS!$E$3:$G$1741,3,FALSE))</f>
        <v>KAS1909232904</v>
      </c>
      <c r="S903" s="17" t="str">
        <f>IF(R903="","",VLOOKUP(R903,CUSTOMS!$E$3:$N$1811,2,FALSE))</f>
        <v>7326909000</v>
      </c>
      <c r="T903" s="17" t="str">
        <f>IF(R903="","",VLOOKUP(R903,CUSTOMS!$E$3:$N$1811,3,FALSE))</f>
        <v>手机背贴支架</v>
      </c>
      <c r="U903" s="18">
        <f t="shared" si="158"/>
        <v>15</v>
      </c>
      <c r="V903" s="18" t="str">
        <f>IF(R903="","",VLOOKUP(R903,CUSTOMS!$E$3:$N$1811,5,FALSE))</f>
        <v>个</v>
      </c>
      <c r="W903" s="32">
        <f>IF(R903="","",VLOOKUP(R903,CUSTOMS!$E$3:$N$1811,6,FALSE))</f>
        <v>0.4</v>
      </c>
      <c r="X903" s="32">
        <f t="shared" si="159"/>
        <v>6</v>
      </c>
      <c r="Y903" s="18" t="str">
        <f>IF(R903="","",VLOOKUP(R903,CUSTOMS!$E$3:$N$1811,8,FALSE))</f>
        <v>美元</v>
      </c>
      <c r="Z903" s="18" t="str">
        <f>IF(R903="","",VLOOKUP(R903,CUSTOMS!$E$3:$N$1811,9,FALSE))</f>
        <v>中国</v>
      </c>
      <c r="AA903" s="18" t="str">
        <f>IF(R903="","",VLOOKUP(R903,CUSTOMS!$E$3:$N$1811,10,FALSE))</f>
        <v>美国</v>
      </c>
      <c r="AB903" s="32">
        <f>IF(R903="","",VLOOKUP(G903,WMS!$E$3:$T$1741,15,FALSE))</f>
        <v>0.0205128205128205</v>
      </c>
      <c r="AC903" s="32">
        <f t="shared" si="160"/>
        <v>0.307692307692307</v>
      </c>
      <c r="AD903" s="32" t="str">
        <f>IF(S903="","",VLOOKUP(S903,海关监管条件!$A$1:$B$3000,2,FALSE))</f>
        <v>无</v>
      </c>
    </row>
    <row r="904" spans="1:30">
      <c r="A904" s="2">
        <v>43750</v>
      </c>
      <c r="B904" s="2">
        <v>43756</v>
      </c>
      <c r="C904" s="2" t="s">
        <v>5144</v>
      </c>
      <c r="D904" s="3" t="s">
        <v>2069</v>
      </c>
      <c r="E904" s="3" t="s">
        <v>4410</v>
      </c>
      <c r="F904" s="3" t="s">
        <v>5181</v>
      </c>
      <c r="G904" s="17" t="str">
        <f t="shared" si="154"/>
        <v>KG-ARI-1909-00203-04629/42614753</v>
      </c>
      <c r="H904" s="18">
        <f>IF(G904="","",VLOOKUP(G904,WMS!$E$3:$Q$1741,7,FALSE))</f>
        <v>12</v>
      </c>
      <c r="I904" s="18">
        <f>IF(G904="","",VLOOKUP(G904,WMS!$E$3:$Q$1741,8,FALSE))</f>
        <v>0.55</v>
      </c>
      <c r="J904" s="18">
        <f>IF(G904="","",VLOOKUP(G904,WMS!$E$3:$Q$1741,13,FALSE))</f>
        <v>0.004</v>
      </c>
      <c r="K904" s="25" t="b">
        <f t="shared" si="155"/>
        <v>1</v>
      </c>
      <c r="L904" s="7">
        <v>1</v>
      </c>
      <c r="M904" s="26">
        <f>IF(G904="","",VLOOKUP(G904,WMS!$E$3:$U$1741,7,0)*L904)</f>
        <v>12</v>
      </c>
      <c r="N904" s="27" t="str">
        <f>IF(G904="","",VLOOKUP(G904,WMS!$E$3:$U$1741,17,0))</f>
        <v>A401-13</v>
      </c>
      <c r="O904" s="28">
        <f t="shared" si="156"/>
        <v>0.55</v>
      </c>
      <c r="P904" s="28">
        <f t="shared" si="157"/>
        <v>0.004</v>
      </c>
      <c r="Q904" s="25" t="str">
        <f>IF(G904="","",VLOOKUP(G904,WMS!$E$3:$G$1741,2,FALSE))</f>
        <v>KAS19092329</v>
      </c>
      <c r="R904" s="25" t="str">
        <f>IF(G904="","",VLOOKUP(G904,WMS!$E$3:$G$1741,3,FALSE))</f>
        <v>KAS1909232901</v>
      </c>
      <c r="S904" s="17" t="str">
        <f>IF(R904="","",VLOOKUP(R904,CUSTOMS!$E$3:$N$1811,2,FALSE))</f>
        <v>3926909090</v>
      </c>
      <c r="T904" s="17" t="str">
        <f>IF(R904="","",VLOOKUP(R904,CUSTOMS!$E$3:$N$1811,3,FALSE))</f>
        <v>塑胶手机保护壳</v>
      </c>
      <c r="U904" s="18">
        <f t="shared" si="158"/>
        <v>12</v>
      </c>
      <c r="V904" s="18" t="str">
        <f>IF(R904="","",VLOOKUP(R904,CUSTOMS!$E$3:$N$1811,5,FALSE))</f>
        <v>个</v>
      </c>
      <c r="W904" s="32">
        <f>IF(R904="","",VLOOKUP(R904,CUSTOMS!$E$3:$N$1811,6,FALSE))</f>
        <v>1</v>
      </c>
      <c r="X904" s="32">
        <f t="shared" si="159"/>
        <v>12</v>
      </c>
      <c r="Y904" s="18" t="str">
        <f>IF(R904="","",VLOOKUP(R904,CUSTOMS!$E$3:$N$1811,8,FALSE))</f>
        <v>美元</v>
      </c>
      <c r="Z904" s="18" t="str">
        <f>IF(R904="","",VLOOKUP(R904,CUSTOMS!$E$3:$N$1811,9,FALSE))</f>
        <v>中国</v>
      </c>
      <c r="AA904" s="18" t="str">
        <f>IF(R904="","",VLOOKUP(R904,CUSTOMS!$E$3:$N$1811,10,FALSE))</f>
        <v>美国</v>
      </c>
      <c r="AB904" s="32">
        <f>IF(R904="","",VLOOKUP(G904,WMS!$E$3:$T$1741,15,FALSE))</f>
        <v>0.0333333333333333</v>
      </c>
      <c r="AC904" s="32">
        <f t="shared" si="160"/>
        <v>0.4</v>
      </c>
      <c r="AD904" s="32" t="str">
        <f>IF(S904="","",VLOOKUP(S904,海关监管条件!$A$1:$B$3000,2,FALSE))</f>
        <v>无</v>
      </c>
    </row>
    <row r="905" spans="1:30">
      <c r="A905" s="2">
        <v>43750</v>
      </c>
      <c r="B905" s="2">
        <v>43756</v>
      </c>
      <c r="C905" s="2" t="s">
        <v>5144</v>
      </c>
      <c r="D905" s="3" t="s">
        <v>2069</v>
      </c>
      <c r="E905" s="3" t="s">
        <v>4410</v>
      </c>
      <c r="F905" s="3" t="s">
        <v>5182</v>
      </c>
      <c r="G905" s="17" t="str">
        <f t="shared" si="154"/>
        <v>KG-ARI-1909-00203-04629/42623564</v>
      </c>
      <c r="H905" s="18">
        <f>IF(G905="","",VLOOKUP(G905,WMS!$E$3:$Q$1741,7,FALSE))</f>
        <v>8</v>
      </c>
      <c r="I905" s="18">
        <f>IF(G905="","",VLOOKUP(G905,WMS!$E$3:$Q$1741,8,FALSE))</f>
        <v>2.4</v>
      </c>
      <c r="J905" s="18">
        <f>IF(G905="","",VLOOKUP(G905,WMS!$E$3:$Q$1741,13,FALSE))</f>
        <v>0.011</v>
      </c>
      <c r="K905" s="25" t="b">
        <f t="shared" si="155"/>
        <v>1</v>
      </c>
      <c r="L905" s="7">
        <v>1</v>
      </c>
      <c r="M905" s="26">
        <f>IF(G905="","",VLOOKUP(G905,WMS!$E$3:$U$1741,7,0)*L905)</f>
        <v>8</v>
      </c>
      <c r="N905" s="27" t="str">
        <f>IF(G905="","",VLOOKUP(G905,WMS!$E$3:$U$1741,17,0))</f>
        <v>A401-13</v>
      </c>
      <c r="O905" s="28">
        <f t="shared" si="156"/>
        <v>2.4</v>
      </c>
      <c r="P905" s="28">
        <f t="shared" si="157"/>
        <v>0.011</v>
      </c>
      <c r="Q905" s="25" t="str">
        <f>IF(G905="","",VLOOKUP(G905,WMS!$E$3:$G$1741,2,FALSE))</f>
        <v>KAS19092329</v>
      </c>
      <c r="R905" s="25" t="str">
        <f>IF(G905="","",VLOOKUP(G905,WMS!$E$3:$G$1741,3,FALSE))</f>
        <v>KAS1909232902</v>
      </c>
      <c r="S905" s="17" t="str">
        <f>IF(R905="","",VLOOKUP(R905,CUSTOMS!$E$3:$N$1811,2,FALSE))</f>
        <v>3926909090</v>
      </c>
      <c r="T905" s="17" t="str">
        <f>IF(R905="","",VLOOKUP(R905,CUSTOMS!$E$3:$N$1811,3,FALSE))</f>
        <v>平板电脑保护壳</v>
      </c>
      <c r="U905" s="18">
        <f t="shared" si="158"/>
        <v>8</v>
      </c>
      <c r="V905" s="18" t="str">
        <f>IF(R905="","",VLOOKUP(R905,CUSTOMS!$E$3:$N$1811,5,FALSE))</f>
        <v>个</v>
      </c>
      <c r="W905" s="32">
        <f>IF(R905="","",VLOOKUP(R905,CUSTOMS!$E$3:$N$1811,6,FALSE))</f>
        <v>1.5</v>
      </c>
      <c r="X905" s="32">
        <f t="shared" si="159"/>
        <v>12</v>
      </c>
      <c r="Y905" s="18" t="str">
        <f>IF(R905="","",VLOOKUP(R905,CUSTOMS!$E$3:$N$1811,8,FALSE))</f>
        <v>美元</v>
      </c>
      <c r="Z905" s="18" t="str">
        <f>IF(R905="","",VLOOKUP(R905,CUSTOMS!$E$3:$N$1811,9,FALSE))</f>
        <v>中国</v>
      </c>
      <c r="AA905" s="18" t="str">
        <f>IF(R905="","",VLOOKUP(R905,CUSTOMS!$E$3:$N$1811,10,FALSE))</f>
        <v>美国</v>
      </c>
      <c r="AB905" s="32">
        <f>IF(R905="","",VLOOKUP(G905,WMS!$E$3:$T$1741,15,FALSE))</f>
        <v>0.2625</v>
      </c>
      <c r="AC905" s="32">
        <f t="shared" si="160"/>
        <v>2.1</v>
      </c>
      <c r="AD905" s="32" t="str">
        <f>IF(S905="","",VLOOKUP(S905,海关监管条件!$A$1:$B$3000,2,FALSE))</f>
        <v>无</v>
      </c>
    </row>
    <row r="906" spans="1:30">
      <c r="A906" s="2">
        <v>43750</v>
      </c>
      <c r="B906" s="2">
        <v>43756</v>
      </c>
      <c r="C906" s="2" t="s">
        <v>5144</v>
      </c>
      <c r="D906" s="3" t="s">
        <v>2069</v>
      </c>
      <c r="E906" s="3" t="s">
        <v>4410</v>
      </c>
      <c r="F906" s="3" t="s">
        <v>5183</v>
      </c>
      <c r="G906" s="17" t="str">
        <f t="shared" si="154"/>
        <v>KG-ARI-1909-00203-04629/42694342</v>
      </c>
      <c r="H906" s="18">
        <f>IF(G906="","",VLOOKUP(G906,WMS!$E$3:$Q$1741,7,FALSE))</f>
        <v>12</v>
      </c>
      <c r="I906" s="18">
        <f>IF(G906="","",VLOOKUP(G906,WMS!$E$3:$Q$1741,8,FALSE))</f>
        <v>0.55</v>
      </c>
      <c r="J906" s="18">
        <f>IF(G906="","",VLOOKUP(G906,WMS!$E$3:$Q$1741,13,FALSE))</f>
        <v>0.004</v>
      </c>
      <c r="K906" s="25" t="b">
        <f t="shared" si="155"/>
        <v>1</v>
      </c>
      <c r="L906" s="7">
        <v>2</v>
      </c>
      <c r="M906" s="26">
        <f>IF(G906="","",VLOOKUP(G906,WMS!$E$3:$U$1741,7,0)*L906)</f>
        <v>24</v>
      </c>
      <c r="N906" s="27" t="str">
        <f>IF(G906="","",VLOOKUP(G906,WMS!$E$3:$U$1741,17,0))</f>
        <v>A401-13</v>
      </c>
      <c r="O906" s="28">
        <f t="shared" si="156"/>
        <v>1.1</v>
      </c>
      <c r="P906" s="28">
        <f t="shared" si="157"/>
        <v>0.008</v>
      </c>
      <c r="Q906" s="25" t="str">
        <f>IF(G906="","",VLOOKUP(G906,WMS!$E$3:$G$1741,2,FALSE))</f>
        <v>KAS19092329</v>
      </c>
      <c r="R906" s="25" t="str">
        <f>IF(G906="","",VLOOKUP(G906,WMS!$E$3:$G$1741,3,FALSE))</f>
        <v>KAS1909232901</v>
      </c>
      <c r="S906" s="17" t="str">
        <f>IF(R906="","",VLOOKUP(R906,CUSTOMS!$E$3:$N$1811,2,FALSE))</f>
        <v>3926909090</v>
      </c>
      <c r="T906" s="17" t="str">
        <f>IF(R906="","",VLOOKUP(R906,CUSTOMS!$E$3:$N$1811,3,FALSE))</f>
        <v>塑胶手机保护壳</v>
      </c>
      <c r="U906" s="18">
        <f t="shared" si="158"/>
        <v>24</v>
      </c>
      <c r="V906" s="18" t="str">
        <f>IF(R906="","",VLOOKUP(R906,CUSTOMS!$E$3:$N$1811,5,FALSE))</f>
        <v>个</v>
      </c>
      <c r="W906" s="32">
        <f>IF(R906="","",VLOOKUP(R906,CUSTOMS!$E$3:$N$1811,6,FALSE))</f>
        <v>1</v>
      </c>
      <c r="X906" s="32">
        <f t="shared" si="159"/>
        <v>24</v>
      </c>
      <c r="Y906" s="18" t="str">
        <f>IF(R906="","",VLOOKUP(R906,CUSTOMS!$E$3:$N$1811,8,FALSE))</f>
        <v>美元</v>
      </c>
      <c r="Z906" s="18" t="str">
        <f>IF(R906="","",VLOOKUP(R906,CUSTOMS!$E$3:$N$1811,9,FALSE))</f>
        <v>中国</v>
      </c>
      <c r="AA906" s="18" t="str">
        <f>IF(R906="","",VLOOKUP(R906,CUSTOMS!$E$3:$N$1811,10,FALSE))</f>
        <v>美国</v>
      </c>
      <c r="AB906" s="32">
        <f>IF(R906="","",VLOOKUP(G906,WMS!$E$3:$T$1741,15,FALSE))</f>
        <v>0.0333333333333333</v>
      </c>
      <c r="AC906" s="32">
        <f t="shared" si="160"/>
        <v>0.799999999999999</v>
      </c>
      <c r="AD906" s="32" t="str">
        <f>IF(S906="","",VLOOKUP(S906,海关监管条件!$A$1:$B$3000,2,FALSE))</f>
        <v>无</v>
      </c>
    </row>
    <row r="907" spans="1:30">
      <c r="A907" s="2">
        <v>43750</v>
      </c>
      <c r="B907" s="2">
        <v>43756</v>
      </c>
      <c r="C907" s="2" t="s">
        <v>5144</v>
      </c>
      <c r="D907" s="3" t="s">
        <v>2069</v>
      </c>
      <c r="E907" s="3" t="s">
        <v>4410</v>
      </c>
      <c r="F907" s="3" t="s">
        <v>5184</v>
      </c>
      <c r="G907" s="17" t="str">
        <f t="shared" si="154"/>
        <v>KG-ARI-1909-00203-04629/42702351</v>
      </c>
      <c r="H907" s="18">
        <f>IF(G907="","",VLOOKUP(G907,WMS!$E$3:$Q$1741,7,FALSE))</f>
        <v>15</v>
      </c>
      <c r="I907" s="18">
        <f>IF(G907="","",VLOOKUP(G907,WMS!$E$3:$Q$1741,8,FALSE))</f>
        <v>0.4</v>
      </c>
      <c r="J907" s="18">
        <f>IF(G907="","",VLOOKUP(G907,WMS!$E$3:$Q$1741,13,FALSE))</f>
        <v>0.004</v>
      </c>
      <c r="K907" s="25" t="b">
        <f t="shared" si="155"/>
        <v>1</v>
      </c>
      <c r="L907" s="7">
        <v>1</v>
      </c>
      <c r="M907" s="26">
        <f>IF(G907="","",VLOOKUP(G907,WMS!$E$3:$U$1741,7,0)*L907)</f>
        <v>15</v>
      </c>
      <c r="N907" s="27" t="str">
        <f>IF(G907="","",VLOOKUP(G907,WMS!$E$3:$U$1741,17,0))</f>
        <v>A401-13</v>
      </c>
      <c r="O907" s="28">
        <f t="shared" si="156"/>
        <v>0.4</v>
      </c>
      <c r="P907" s="28">
        <f t="shared" si="157"/>
        <v>0.004</v>
      </c>
      <c r="Q907" s="25" t="str">
        <f>IF(G907="","",VLOOKUP(G907,WMS!$E$3:$G$1741,2,FALSE))</f>
        <v>KAS19092329</v>
      </c>
      <c r="R907" s="25" t="str">
        <f>IF(G907="","",VLOOKUP(G907,WMS!$E$3:$G$1741,3,FALSE))</f>
        <v>KAS1909232901</v>
      </c>
      <c r="S907" s="17" t="str">
        <f>IF(R907="","",VLOOKUP(R907,CUSTOMS!$E$3:$N$1811,2,FALSE))</f>
        <v>3926909090</v>
      </c>
      <c r="T907" s="17" t="str">
        <f>IF(R907="","",VLOOKUP(R907,CUSTOMS!$E$3:$N$1811,3,FALSE))</f>
        <v>塑胶手机保护壳</v>
      </c>
      <c r="U907" s="18">
        <f t="shared" si="158"/>
        <v>15</v>
      </c>
      <c r="V907" s="18" t="str">
        <f>IF(R907="","",VLOOKUP(R907,CUSTOMS!$E$3:$N$1811,5,FALSE))</f>
        <v>个</v>
      </c>
      <c r="W907" s="32">
        <f>IF(R907="","",VLOOKUP(R907,CUSTOMS!$E$3:$N$1811,6,FALSE))</f>
        <v>1</v>
      </c>
      <c r="X907" s="32">
        <f t="shared" si="159"/>
        <v>15</v>
      </c>
      <c r="Y907" s="18" t="str">
        <f>IF(R907="","",VLOOKUP(R907,CUSTOMS!$E$3:$N$1811,8,FALSE))</f>
        <v>美元</v>
      </c>
      <c r="Z907" s="18" t="str">
        <f>IF(R907="","",VLOOKUP(R907,CUSTOMS!$E$3:$N$1811,9,FALSE))</f>
        <v>中国</v>
      </c>
      <c r="AA907" s="18" t="str">
        <f>IF(R907="","",VLOOKUP(R907,CUSTOMS!$E$3:$N$1811,10,FALSE))</f>
        <v>美国</v>
      </c>
      <c r="AB907" s="32">
        <f>IF(R907="","",VLOOKUP(G907,WMS!$E$3:$T$1741,15,FALSE))</f>
        <v>0.0111111111111111</v>
      </c>
      <c r="AC907" s="32">
        <f t="shared" si="160"/>
        <v>0.166666666666666</v>
      </c>
      <c r="AD907" s="32" t="str">
        <f>IF(S907="","",VLOOKUP(S907,海关监管条件!$A$1:$B$3000,2,FALSE))</f>
        <v>无</v>
      </c>
    </row>
    <row r="908" spans="1:30">
      <c r="A908" s="2">
        <v>43750</v>
      </c>
      <c r="B908" s="2">
        <v>43756</v>
      </c>
      <c r="C908" s="2" t="s">
        <v>5144</v>
      </c>
      <c r="D908" s="3" t="s">
        <v>2069</v>
      </c>
      <c r="E908" s="3" t="s">
        <v>4410</v>
      </c>
      <c r="F908" s="3" t="s">
        <v>5185</v>
      </c>
      <c r="G908" s="17" t="str">
        <f t="shared" si="154"/>
        <v>KG-ARI-1909-00203-04629/42750925</v>
      </c>
      <c r="H908" s="18">
        <f>IF(G908="","",VLOOKUP(G908,WMS!$E$3:$Q$1741,7,FALSE))</f>
        <v>12</v>
      </c>
      <c r="I908" s="18">
        <f>IF(G908="","",VLOOKUP(G908,WMS!$E$3:$Q$1741,8,FALSE))</f>
        <v>0.45</v>
      </c>
      <c r="J908" s="18">
        <f>IF(G908="","",VLOOKUP(G908,WMS!$E$3:$Q$1741,13,FALSE))</f>
        <v>0.004</v>
      </c>
      <c r="K908" s="25" t="b">
        <f t="shared" si="155"/>
        <v>1</v>
      </c>
      <c r="L908" s="7">
        <v>1</v>
      </c>
      <c r="M908" s="26">
        <f>IF(G908="","",VLOOKUP(G908,WMS!$E$3:$U$1741,7,0)*L908)</f>
        <v>12</v>
      </c>
      <c r="N908" s="27" t="str">
        <f>IF(G908="","",VLOOKUP(G908,WMS!$E$3:$U$1741,17,0))</f>
        <v>A401-13</v>
      </c>
      <c r="O908" s="28">
        <f t="shared" si="156"/>
        <v>0.45</v>
      </c>
      <c r="P908" s="28">
        <f t="shared" si="157"/>
        <v>0.004</v>
      </c>
      <c r="Q908" s="25" t="str">
        <f>IF(G908="","",VLOOKUP(G908,WMS!$E$3:$G$1741,2,FALSE))</f>
        <v>KAS19092329</v>
      </c>
      <c r="R908" s="25" t="str">
        <f>IF(G908="","",VLOOKUP(G908,WMS!$E$3:$G$1741,3,FALSE))</f>
        <v>KAS1909232901</v>
      </c>
      <c r="S908" s="17" t="str">
        <f>IF(R908="","",VLOOKUP(R908,CUSTOMS!$E$3:$N$1811,2,FALSE))</f>
        <v>3926909090</v>
      </c>
      <c r="T908" s="17" t="str">
        <f>IF(R908="","",VLOOKUP(R908,CUSTOMS!$E$3:$N$1811,3,FALSE))</f>
        <v>塑胶手机保护壳</v>
      </c>
      <c r="U908" s="18">
        <f t="shared" si="158"/>
        <v>12</v>
      </c>
      <c r="V908" s="18" t="str">
        <f>IF(R908="","",VLOOKUP(R908,CUSTOMS!$E$3:$N$1811,5,FALSE))</f>
        <v>个</v>
      </c>
      <c r="W908" s="32">
        <f>IF(R908="","",VLOOKUP(R908,CUSTOMS!$E$3:$N$1811,6,FALSE))</f>
        <v>1</v>
      </c>
      <c r="X908" s="32">
        <f t="shared" si="159"/>
        <v>12</v>
      </c>
      <c r="Y908" s="18" t="str">
        <f>IF(R908="","",VLOOKUP(R908,CUSTOMS!$E$3:$N$1811,8,FALSE))</f>
        <v>美元</v>
      </c>
      <c r="Z908" s="18" t="str">
        <f>IF(R908="","",VLOOKUP(R908,CUSTOMS!$E$3:$N$1811,9,FALSE))</f>
        <v>中国</v>
      </c>
      <c r="AA908" s="18" t="str">
        <f>IF(R908="","",VLOOKUP(R908,CUSTOMS!$E$3:$N$1811,10,FALSE))</f>
        <v>美国</v>
      </c>
      <c r="AB908" s="32">
        <f>IF(R908="","",VLOOKUP(G908,WMS!$E$3:$T$1741,15,FALSE))</f>
        <v>0.0277777777777778</v>
      </c>
      <c r="AC908" s="32">
        <f t="shared" si="160"/>
        <v>0.333333333333334</v>
      </c>
      <c r="AD908" s="32" t="str">
        <f>IF(S908="","",VLOOKUP(S908,海关监管条件!$A$1:$B$3000,2,FALSE))</f>
        <v>无</v>
      </c>
    </row>
    <row r="909" spans="1:30">
      <c r="A909" s="2">
        <v>43750</v>
      </c>
      <c r="B909" s="2">
        <v>43756</v>
      </c>
      <c r="C909" s="2" t="s">
        <v>5144</v>
      </c>
      <c r="D909" s="3" t="s">
        <v>2069</v>
      </c>
      <c r="E909" s="3" t="s">
        <v>4410</v>
      </c>
      <c r="F909" s="3" t="s">
        <v>5186</v>
      </c>
      <c r="G909" s="17" t="str">
        <f t="shared" si="154"/>
        <v>KG-ARI-1909-00203-04629/42750949</v>
      </c>
      <c r="H909" s="18">
        <f>IF(G909="","",VLOOKUP(G909,WMS!$E$3:$Q$1741,7,FALSE))</f>
        <v>12</v>
      </c>
      <c r="I909" s="18">
        <f>IF(G909="","",VLOOKUP(G909,WMS!$E$3:$Q$1741,8,FALSE))</f>
        <v>0.6</v>
      </c>
      <c r="J909" s="18">
        <f>IF(G909="","",VLOOKUP(G909,WMS!$E$3:$Q$1741,13,FALSE))</f>
        <v>0.004</v>
      </c>
      <c r="K909" s="25" t="b">
        <f t="shared" si="155"/>
        <v>1</v>
      </c>
      <c r="L909" s="7">
        <v>1</v>
      </c>
      <c r="M909" s="26">
        <f>IF(G909="","",VLOOKUP(G909,WMS!$E$3:$U$1741,7,0)*L909)</f>
        <v>12</v>
      </c>
      <c r="N909" s="27" t="str">
        <f>IF(G909="","",VLOOKUP(G909,WMS!$E$3:$U$1741,17,0))</f>
        <v>A401-13</v>
      </c>
      <c r="O909" s="28">
        <f t="shared" si="156"/>
        <v>0.6</v>
      </c>
      <c r="P909" s="28">
        <f t="shared" si="157"/>
        <v>0.004</v>
      </c>
      <c r="Q909" s="25" t="str">
        <f>IF(G909="","",VLOOKUP(G909,WMS!$E$3:$G$1741,2,FALSE))</f>
        <v>KAS19092329</v>
      </c>
      <c r="R909" s="25" t="str">
        <f>IF(G909="","",VLOOKUP(G909,WMS!$E$3:$G$1741,3,FALSE))</f>
        <v>KAS1909232901</v>
      </c>
      <c r="S909" s="17" t="str">
        <f>IF(R909="","",VLOOKUP(R909,CUSTOMS!$E$3:$N$1811,2,FALSE))</f>
        <v>3926909090</v>
      </c>
      <c r="T909" s="17" t="str">
        <f>IF(R909="","",VLOOKUP(R909,CUSTOMS!$E$3:$N$1811,3,FALSE))</f>
        <v>塑胶手机保护壳</v>
      </c>
      <c r="U909" s="18">
        <f t="shared" si="158"/>
        <v>12</v>
      </c>
      <c r="V909" s="18" t="str">
        <f>IF(R909="","",VLOOKUP(R909,CUSTOMS!$E$3:$N$1811,5,FALSE))</f>
        <v>个</v>
      </c>
      <c r="W909" s="32">
        <f>IF(R909="","",VLOOKUP(R909,CUSTOMS!$E$3:$N$1811,6,FALSE))</f>
        <v>1</v>
      </c>
      <c r="X909" s="32">
        <f t="shared" si="159"/>
        <v>12</v>
      </c>
      <c r="Y909" s="18" t="str">
        <f>IF(R909="","",VLOOKUP(R909,CUSTOMS!$E$3:$N$1811,8,FALSE))</f>
        <v>美元</v>
      </c>
      <c r="Z909" s="18" t="str">
        <f>IF(R909="","",VLOOKUP(R909,CUSTOMS!$E$3:$N$1811,9,FALSE))</f>
        <v>中国</v>
      </c>
      <c r="AA909" s="18" t="str">
        <f>IF(R909="","",VLOOKUP(R909,CUSTOMS!$E$3:$N$1811,10,FALSE))</f>
        <v>美国</v>
      </c>
      <c r="AB909" s="32">
        <f>IF(R909="","",VLOOKUP(G909,WMS!$E$3:$T$1741,15,FALSE))</f>
        <v>0.0375</v>
      </c>
      <c r="AC909" s="32">
        <f t="shared" si="160"/>
        <v>0.45</v>
      </c>
      <c r="AD909" s="32" t="str">
        <f>IF(S909="","",VLOOKUP(S909,海关监管条件!$A$1:$B$3000,2,FALSE))</f>
        <v>无</v>
      </c>
    </row>
    <row r="910" spans="1:30">
      <c r="A910" s="2">
        <v>43750</v>
      </c>
      <c r="B910" s="2">
        <v>43756</v>
      </c>
      <c r="C910" s="2" t="s">
        <v>5144</v>
      </c>
      <c r="D910" s="3" t="s">
        <v>2069</v>
      </c>
      <c r="E910" s="3" t="s">
        <v>4410</v>
      </c>
      <c r="F910" s="3" t="s">
        <v>5187</v>
      </c>
      <c r="G910" s="17" t="str">
        <f t="shared" si="154"/>
        <v>KG-ARI-1909-00203-04629/42750987</v>
      </c>
      <c r="H910" s="18">
        <f>IF(G910="","",VLOOKUP(G910,WMS!$E$3:$Q$1741,7,FALSE))</f>
        <v>12</v>
      </c>
      <c r="I910" s="18">
        <f>IF(G910="","",VLOOKUP(G910,WMS!$E$3:$Q$1741,8,FALSE))</f>
        <v>0.5</v>
      </c>
      <c r="J910" s="18">
        <f>IF(G910="","",VLOOKUP(G910,WMS!$E$3:$Q$1741,13,FALSE))</f>
        <v>0.004</v>
      </c>
      <c r="K910" s="25" t="b">
        <f t="shared" si="155"/>
        <v>1</v>
      </c>
      <c r="L910" s="7">
        <v>1</v>
      </c>
      <c r="M910" s="26">
        <f>IF(G910="","",VLOOKUP(G910,WMS!$E$3:$U$1741,7,0)*L910)</f>
        <v>12</v>
      </c>
      <c r="N910" s="27" t="str">
        <f>IF(G910="","",VLOOKUP(G910,WMS!$E$3:$U$1741,17,0))</f>
        <v>A401-13</v>
      </c>
      <c r="O910" s="28">
        <f t="shared" si="156"/>
        <v>0.5</v>
      </c>
      <c r="P910" s="28">
        <f t="shared" si="157"/>
        <v>0.004</v>
      </c>
      <c r="Q910" s="25" t="str">
        <f>IF(G910="","",VLOOKUP(G910,WMS!$E$3:$G$1741,2,FALSE))</f>
        <v>KAS19092329</v>
      </c>
      <c r="R910" s="25" t="str">
        <f>IF(G910="","",VLOOKUP(G910,WMS!$E$3:$G$1741,3,FALSE))</f>
        <v>KAS1909232901</v>
      </c>
      <c r="S910" s="17" t="str">
        <f>IF(R910="","",VLOOKUP(R910,CUSTOMS!$E$3:$N$1811,2,FALSE))</f>
        <v>3926909090</v>
      </c>
      <c r="T910" s="17" t="str">
        <f>IF(R910="","",VLOOKUP(R910,CUSTOMS!$E$3:$N$1811,3,FALSE))</f>
        <v>塑胶手机保护壳</v>
      </c>
      <c r="U910" s="18">
        <f t="shared" si="158"/>
        <v>12</v>
      </c>
      <c r="V910" s="18" t="str">
        <f>IF(R910="","",VLOOKUP(R910,CUSTOMS!$E$3:$N$1811,5,FALSE))</f>
        <v>个</v>
      </c>
      <c r="W910" s="32">
        <f>IF(R910="","",VLOOKUP(R910,CUSTOMS!$E$3:$N$1811,6,FALSE))</f>
        <v>1</v>
      </c>
      <c r="X910" s="32">
        <f t="shared" si="159"/>
        <v>12</v>
      </c>
      <c r="Y910" s="18" t="str">
        <f>IF(R910="","",VLOOKUP(R910,CUSTOMS!$E$3:$N$1811,8,FALSE))</f>
        <v>美元</v>
      </c>
      <c r="Z910" s="18" t="str">
        <f>IF(R910="","",VLOOKUP(R910,CUSTOMS!$E$3:$N$1811,9,FALSE))</f>
        <v>中国</v>
      </c>
      <c r="AA910" s="18" t="str">
        <f>IF(R910="","",VLOOKUP(R910,CUSTOMS!$E$3:$N$1811,10,FALSE))</f>
        <v>美国</v>
      </c>
      <c r="AB910" s="32">
        <f>IF(R910="","",VLOOKUP(G910,WMS!$E$3:$T$1741,15,FALSE))</f>
        <v>0.0277777777777778</v>
      </c>
      <c r="AC910" s="32">
        <f t="shared" si="160"/>
        <v>0.333333333333334</v>
      </c>
      <c r="AD910" s="32" t="str">
        <f>IF(S910="","",VLOOKUP(S910,海关监管条件!$A$1:$B$3000,2,FALSE))</f>
        <v>无</v>
      </c>
    </row>
    <row r="911" spans="1:30">
      <c r="A911" s="2">
        <v>43750</v>
      </c>
      <c r="B911" s="2">
        <v>43756</v>
      </c>
      <c r="C911" s="2" t="s">
        <v>5144</v>
      </c>
      <c r="D911" s="3" t="s">
        <v>2069</v>
      </c>
      <c r="E911" s="3" t="s">
        <v>4410</v>
      </c>
      <c r="F911" s="3" t="s">
        <v>5188</v>
      </c>
      <c r="G911" s="17" t="str">
        <f t="shared" si="154"/>
        <v>KG-ARI-1909-00203-04629/42751175</v>
      </c>
      <c r="H911" s="18">
        <f>IF(G911="","",VLOOKUP(G911,WMS!$E$3:$Q$1741,7,FALSE))</f>
        <v>8</v>
      </c>
      <c r="I911" s="18">
        <f>IF(G911="","",VLOOKUP(G911,WMS!$E$3:$Q$1741,8,FALSE))</f>
        <v>3.15</v>
      </c>
      <c r="J911" s="18">
        <f>IF(G911="","",VLOOKUP(G911,WMS!$E$3:$Q$1741,13,FALSE))</f>
        <v>0.022</v>
      </c>
      <c r="K911" s="25" t="b">
        <f t="shared" si="155"/>
        <v>1</v>
      </c>
      <c r="L911" s="7">
        <v>1</v>
      </c>
      <c r="M911" s="26">
        <f>IF(G911="","",VLOOKUP(G911,WMS!$E$3:$U$1741,7,0)*L911)</f>
        <v>8</v>
      </c>
      <c r="N911" s="27" t="str">
        <f>IF(G911="","",VLOOKUP(G911,WMS!$E$3:$U$1741,17,0))</f>
        <v>A401-14</v>
      </c>
      <c r="O911" s="28">
        <f t="shared" si="156"/>
        <v>3.15</v>
      </c>
      <c r="P911" s="28">
        <f t="shared" si="157"/>
        <v>0.022</v>
      </c>
      <c r="Q911" s="25" t="str">
        <f>IF(G911="","",VLOOKUP(G911,WMS!$E$3:$G$1741,2,FALSE))</f>
        <v>KAS19092329</v>
      </c>
      <c r="R911" s="25" t="str">
        <f>IF(G911="","",VLOOKUP(G911,WMS!$E$3:$G$1741,3,FALSE))</f>
        <v>KAS1909232902</v>
      </c>
      <c r="S911" s="17" t="str">
        <f>IF(R911="","",VLOOKUP(R911,CUSTOMS!$E$3:$N$1811,2,FALSE))</f>
        <v>3926909090</v>
      </c>
      <c r="T911" s="17" t="str">
        <f>IF(R911="","",VLOOKUP(R911,CUSTOMS!$E$3:$N$1811,3,FALSE))</f>
        <v>平板电脑保护壳</v>
      </c>
      <c r="U911" s="18">
        <f t="shared" si="158"/>
        <v>8</v>
      </c>
      <c r="V911" s="18" t="str">
        <f>IF(R911="","",VLOOKUP(R911,CUSTOMS!$E$3:$N$1811,5,FALSE))</f>
        <v>个</v>
      </c>
      <c r="W911" s="32">
        <f>IF(R911="","",VLOOKUP(R911,CUSTOMS!$E$3:$N$1811,6,FALSE))</f>
        <v>1.5</v>
      </c>
      <c r="X911" s="32">
        <f t="shared" si="159"/>
        <v>12</v>
      </c>
      <c r="Y911" s="18" t="str">
        <f>IF(R911="","",VLOOKUP(R911,CUSTOMS!$E$3:$N$1811,8,FALSE))</f>
        <v>美元</v>
      </c>
      <c r="Z911" s="18" t="str">
        <f>IF(R911="","",VLOOKUP(R911,CUSTOMS!$E$3:$N$1811,9,FALSE))</f>
        <v>中国</v>
      </c>
      <c r="AA911" s="18" t="str">
        <f>IF(R911="","",VLOOKUP(R911,CUSTOMS!$E$3:$N$1811,10,FALSE))</f>
        <v>美国</v>
      </c>
      <c r="AB911" s="32">
        <f>IF(R911="","",VLOOKUP(G911,WMS!$E$3:$T$1741,15,FALSE))</f>
        <v>0.3625</v>
      </c>
      <c r="AC911" s="32">
        <f t="shared" si="160"/>
        <v>2.9</v>
      </c>
      <c r="AD911" s="32" t="str">
        <f>IF(S911="","",VLOOKUP(S911,海关监管条件!$A$1:$B$3000,2,FALSE))</f>
        <v>无</v>
      </c>
    </row>
    <row r="912" spans="1:30">
      <c r="A912" s="2">
        <v>43750</v>
      </c>
      <c r="B912" s="2">
        <v>43756</v>
      </c>
      <c r="C912" s="2" t="s">
        <v>5144</v>
      </c>
      <c r="D912" s="3" t="s">
        <v>2397</v>
      </c>
      <c r="E912" s="3" t="s">
        <v>4589</v>
      </c>
      <c r="F912" s="3" t="s">
        <v>4084</v>
      </c>
      <c r="G912" s="17" t="str">
        <f t="shared" si="154"/>
        <v>KG-ARI-1909-00203-04651/38201530</v>
      </c>
      <c r="H912" s="18">
        <f>IF(G912="","",VLOOKUP(G912,WMS!$E$3:$Q$1741,7,FALSE))</f>
        <v>12</v>
      </c>
      <c r="I912" s="18">
        <f>IF(G912="","",VLOOKUP(G912,WMS!$E$3:$Q$1741,8,FALSE))</f>
        <v>3.3</v>
      </c>
      <c r="J912" s="18">
        <f>IF(G912="","",VLOOKUP(G912,WMS!$E$3:$Q$1741,13,FALSE))</f>
        <v>0.019</v>
      </c>
      <c r="K912" s="25" t="b">
        <f t="shared" si="155"/>
        <v>1</v>
      </c>
      <c r="L912" s="7">
        <v>7</v>
      </c>
      <c r="M912" s="26">
        <f>IF(G912="","",VLOOKUP(G912,WMS!$E$3:$U$1741,7,0)*L912)</f>
        <v>84</v>
      </c>
      <c r="N912" s="27" t="str">
        <f>IF(G912="","",VLOOKUP(G912,WMS!$E$3:$U$1741,17,0))</f>
        <v>B58</v>
      </c>
      <c r="O912" s="28">
        <f t="shared" si="156"/>
        <v>23.1</v>
      </c>
      <c r="P912" s="28">
        <f t="shared" si="157"/>
        <v>0.133</v>
      </c>
      <c r="Q912" s="25" t="str">
        <f>IF(G912="","",VLOOKUP(G912,WMS!$E$3:$G$1741,2,FALSE))</f>
        <v>KAS19092909</v>
      </c>
      <c r="R912" s="25" t="str">
        <f>IF(G912="","",VLOOKUP(G912,WMS!$E$3:$G$1741,3,FALSE))</f>
        <v>KAS1909290910</v>
      </c>
      <c r="S912" s="17" t="str">
        <f>IF(R912="","",VLOOKUP(R912,CUSTOMS!$E$3:$N$1811,2,FALSE))</f>
        <v>3924100000</v>
      </c>
      <c r="T912" s="17" t="str">
        <f>IF(R912="","",VLOOKUP(R912,CUSTOMS!$E$3:$N$1811,3,FALSE))</f>
        <v>塑料厨具</v>
      </c>
      <c r="U912" s="18">
        <f t="shared" si="158"/>
        <v>84</v>
      </c>
      <c r="V912" s="18" t="str">
        <f>IF(R912="","",VLOOKUP(R912,CUSTOMS!$E$3:$N$1811,5,FALSE))</f>
        <v>套</v>
      </c>
      <c r="W912" s="32">
        <f>IF(R912="","",VLOOKUP(R912,CUSTOMS!$E$3:$N$1811,6,FALSE))</f>
        <v>1.166</v>
      </c>
      <c r="X912" s="32">
        <f t="shared" si="159"/>
        <v>97.944</v>
      </c>
      <c r="Y912" s="18" t="str">
        <f>IF(R912="","",VLOOKUP(R912,CUSTOMS!$E$3:$N$1811,8,FALSE))</f>
        <v>美元</v>
      </c>
      <c r="Z912" s="18" t="str">
        <f>IF(R912="","",VLOOKUP(R912,CUSTOMS!$E$3:$N$1811,9,FALSE))</f>
        <v>中国</v>
      </c>
      <c r="AA912" s="18" t="str">
        <f>IF(R912="","",VLOOKUP(R912,CUSTOMS!$E$3:$N$1811,10,FALSE))</f>
        <v>美国</v>
      </c>
      <c r="AB912" s="32">
        <f>IF(R912="","",VLOOKUP(G912,WMS!$E$3:$T$1741,15,FALSE))</f>
        <v>0.241666666666667</v>
      </c>
      <c r="AC912" s="32">
        <f t="shared" si="160"/>
        <v>20.3</v>
      </c>
      <c r="AD912" s="32" t="str">
        <f>IF(S912="","",VLOOKUP(S912,海关监管条件!$A$1:$B$3000,2,FALSE))</f>
        <v>A </v>
      </c>
    </row>
    <row r="913" spans="1:30">
      <c r="A913" s="2">
        <v>43750</v>
      </c>
      <c r="B913" s="2">
        <v>43756</v>
      </c>
      <c r="C913" s="2" t="s">
        <v>5144</v>
      </c>
      <c r="D913" s="3" t="s">
        <v>2397</v>
      </c>
      <c r="E913" s="3" t="s">
        <v>4589</v>
      </c>
      <c r="F913" s="3" t="s">
        <v>3991</v>
      </c>
      <c r="G913" s="17" t="str">
        <f t="shared" si="154"/>
        <v>KG-ARI-1909-00203-04651/41168516</v>
      </c>
      <c r="H913" s="18">
        <f>IF(G913="","",VLOOKUP(G913,WMS!$E$3:$Q$1741,7,FALSE))</f>
        <v>6</v>
      </c>
      <c r="I913" s="18">
        <f>IF(G913="","",VLOOKUP(G913,WMS!$E$3:$Q$1741,8,FALSE))</f>
        <v>1.2</v>
      </c>
      <c r="J913" s="18">
        <f>IF(G913="","",VLOOKUP(G913,WMS!$E$3:$Q$1741,13,FALSE))</f>
        <v>0.017</v>
      </c>
      <c r="K913" s="25" t="b">
        <f t="shared" si="155"/>
        <v>1</v>
      </c>
      <c r="L913" s="7">
        <v>12</v>
      </c>
      <c r="M913" s="26">
        <f>IF(G913="","",VLOOKUP(G913,WMS!$E$3:$U$1741,7,0)*L913)</f>
        <v>72</v>
      </c>
      <c r="N913" s="27" t="str">
        <f>IF(G913="","",VLOOKUP(G913,WMS!$E$3:$U$1741,17,0))</f>
        <v>A403</v>
      </c>
      <c r="O913" s="28">
        <f t="shared" si="156"/>
        <v>14.4</v>
      </c>
      <c r="P913" s="28">
        <f t="shared" si="157"/>
        <v>0.204</v>
      </c>
      <c r="Q913" s="25" t="str">
        <f>IF(G913="","",VLOOKUP(G913,WMS!$E$3:$G$1741,2,FALSE))</f>
        <v>KAS19092909</v>
      </c>
      <c r="R913" s="25" t="str">
        <f>IF(G913="","",VLOOKUP(G913,WMS!$E$3:$G$1741,3,FALSE))</f>
        <v>KAS1909290912</v>
      </c>
      <c r="S913" s="17" t="str">
        <f>IF(R913="","",VLOOKUP(R913,CUSTOMS!$E$3:$N$1811,2,FALSE))</f>
        <v>3924100000</v>
      </c>
      <c r="T913" s="17" t="str">
        <f>IF(R913="","",VLOOKUP(R913,CUSTOMS!$E$3:$N$1811,3,FALSE))</f>
        <v>厨具套装</v>
      </c>
      <c r="U913" s="18">
        <f t="shared" si="158"/>
        <v>72</v>
      </c>
      <c r="V913" s="18" t="str">
        <f>IF(R913="","",VLOOKUP(R913,CUSTOMS!$E$3:$N$1811,5,FALSE))</f>
        <v>套</v>
      </c>
      <c r="W913" s="32">
        <f>IF(R913="","",VLOOKUP(R913,CUSTOMS!$E$3:$N$1811,6,FALSE))</f>
        <v>1.021</v>
      </c>
      <c r="X913" s="32">
        <f t="shared" si="159"/>
        <v>73.512</v>
      </c>
      <c r="Y913" s="18" t="str">
        <f>IF(R913="","",VLOOKUP(R913,CUSTOMS!$E$3:$N$1811,8,FALSE))</f>
        <v>美元</v>
      </c>
      <c r="Z913" s="18" t="str">
        <f>IF(R913="","",VLOOKUP(R913,CUSTOMS!$E$3:$N$1811,9,FALSE))</f>
        <v>中国</v>
      </c>
      <c r="AA913" s="18" t="str">
        <f>IF(R913="","",VLOOKUP(R913,CUSTOMS!$E$3:$N$1811,10,FALSE))</f>
        <v>美国</v>
      </c>
      <c r="AB913" s="32">
        <f>IF(R913="","",VLOOKUP(G913,WMS!$E$3:$T$1741,15,FALSE))</f>
        <v>0.135</v>
      </c>
      <c r="AC913" s="32">
        <f t="shared" si="160"/>
        <v>9.72</v>
      </c>
      <c r="AD913" s="32" t="str">
        <f>IF(S913="","",VLOOKUP(S913,海关监管条件!$A$1:$B$3000,2,FALSE))</f>
        <v>A </v>
      </c>
    </row>
    <row r="914" spans="1:30">
      <c r="A914" s="2">
        <v>43750</v>
      </c>
      <c r="B914" s="2">
        <v>43756</v>
      </c>
      <c r="C914" s="2" t="s">
        <v>5144</v>
      </c>
      <c r="D914" s="3" t="s">
        <v>2397</v>
      </c>
      <c r="E914" s="3" t="s">
        <v>4589</v>
      </c>
      <c r="F914" s="3" t="s">
        <v>4593</v>
      </c>
      <c r="G914" s="17" t="str">
        <f t="shared" si="154"/>
        <v>KG-ARI-1909-00203-04651/42711872</v>
      </c>
      <c r="H914" s="18">
        <f>IF(G914="","",VLOOKUP(G914,WMS!$E$3:$Q$1741,7,FALSE))</f>
        <v>8</v>
      </c>
      <c r="I914" s="18">
        <f>IF(G914="","",VLOOKUP(G914,WMS!$E$3:$Q$1741,8,FALSE))</f>
        <v>0.99</v>
      </c>
      <c r="J914" s="18">
        <f>IF(G914="","",VLOOKUP(G914,WMS!$E$3:$Q$1741,13,FALSE))</f>
        <v>0.003</v>
      </c>
      <c r="K914" s="25" t="b">
        <f t="shared" si="155"/>
        <v>1</v>
      </c>
      <c r="L914" s="7">
        <v>4</v>
      </c>
      <c r="M914" s="26">
        <f>IF(G914="","",VLOOKUP(G914,WMS!$E$3:$U$1741,7,0)*L914)</f>
        <v>32</v>
      </c>
      <c r="N914" s="27" t="str">
        <f>IF(G914="","",VLOOKUP(G914,WMS!$E$3:$U$1741,17,0))</f>
        <v>B58</v>
      </c>
      <c r="O914" s="28">
        <f t="shared" si="156"/>
        <v>3.96</v>
      </c>
      <c r="P914" s="28">
        <f t="shared" si="157"/>
        <v>0.012</v>
      </c>
      <c r="Q914" s="25" t="str">
        <f>IF(G914="","",VLOOKUP(G914,WMS!$E$3:$G$1741,2,FALSE))</f>
        <v>KAS19092909</v>
      </c>
      <c r="R914" s="25" t="str">
        <f>IF(G914="","",VLOOKUP(G914,WMS!$E$3:$G$1741,3,FALSE))</f>
        <v>KAS1909290905</v>
      </c>
      <c r="S914" s="17" t="str">
        <f>IF(R914="","",VLOOKUP(R914,CUSTOMS!$E$3:$N$1811,2,FALSE))</f>
        <v>3924100000</v>
      </c>
      <c r="T914" s="17" t="str">
        <f>IF(R914="","",VLOOKUP(R914,CUSTOMS!$E$3:$N$1811,3,FALSE))</f>
        <v>塑料匙</v>
      </c>
      <c r="U914" s="18">
        <f t="shared" si="158"/>
        <v>32</v>
      </c>
      <c r="V914" s="18" t="str">
        <f>IF(R914="","",VLOOKUP(R914,CUSTOMS!$E$3:$N$1811,5,FALSE))</f>
        <v>个</v>
      </c>
      <c r="W914" s="32">
        <f>IF(R914="","",VLOOKUP(R914,CUSTOMS!$E$3:$N$1811,6,FALSE))</f>
        <v>0.629</v>
      </c>
      <c r="X914" s="32">
        <f t="shared" si="159"/>
        <v>20.128</v>
      </c>
      <c r="Y914" s="18" t="str">
        <f>IF(R914="","",VLOOKUP(R914,CUSTOMS!$E$3:$N$1811,8,FALSE))</f>
        <v>美元</v>
      </c>
      <c r="Z914" s="18" t="str">
        <f>IF(R914="","",VLOOKUP(R914,CUSTOMS!$E$3:$N$1811,9,FALSE))</f>
        <v>中国</v>
      </c>
      <c r="AA914" s="18" t="str">
        <f>IF(R914="","",VLOOKUP(R914,CUSTOMS!$E$3:$N$1811,10,FALSE))</f>
        <v>美国</v>
      </c>
      <c r="AB914" s="32">
        <f>IF(R914="","",VLOOKUP(G914,WMS!$E$3:$T$1741,15,FALSE))</f>
        <v>0.10625</v>
      </c>
      <c r="AC914" s="32">
        <f t="shared" si="160"/>
        <v>3.4</v>
      </c>
      <c r="AD914" s="32" t="str">
        <f>IF(S914="","",VLOOKUP(S914,海关监管条件!$A$1:$B$3000,2,FALSE))</f>
        <v>A </v>
      </c>
    </row>
    <row r="915" spans="1:30">
      <c r="A915" s="2">
        <v>43750</v>
      </c>
      <c r="B915" s="2">
        <v>43756</v>
      </c>
      <c r="C915" s="2" t="s">
        <v>5144</v>
      </c>
      <c r="D915" s="3" t="s">
        <v>2397</v>
      </c>
      <c r="E915" s="3" t="s">
        <v>4589</v>
      </c>
      <c r="F915" s="3" t="s">
        <v>4604</v>
      </c>
      <c r="G915" s="17" t="str">
        <f t="shared" si="154"/>
        <v>KG-ARI-1909-00203-04651/42711889</v>
      </c>
      <c r="H915" s="18">
        <f>IF(G915="","",VLOOKUP(G915,WMS!$E$3:$Q$1741,7,FALSE))</f>
        <v>8</v>
      </c>
      <c r="I915" s="18">
        <f>IF(G915="","",VLOOKUP(G915,WMS!$E$3:$Q$1741,8,FALSE))</f>
        <v>1.05</v>
      </c>
      <c r="J915" s="18">
        <f>IF(G915="","",VLOOKUP(G915,WMS!$E$3:$Q$1741,13,FALSE))</f>
        <v>0.004</v>
      </c>
      <c r="K915" s="25" t="b">
        <f t="shared" si="155"/>
        <v>1</v>
      </c>
      <c r="L915" s="7">
        <v>9</v>
      </c>
      <c r="M915" s="26">
        <f>IF(G915="","",VLOOKUP(G915,WMS!$E$3:$U$1741,7,0)*L915)</f>
        <v>72</v>
      </c>
      <c r="N915" s="27" t="str">
        <f>IF(G915="","",VLOOKUP(G915,WMS!$E$3:$U$1741,17,0))</f>
        <v>B58</v>
      </c>
      <c r="O915" s="28">
        <f t="shared" si="156"/>
        <v>9.45</v>
      </c>
      <c r="P915" s="28">
        <f t="shared" si="157"/>
        <v>0.036</v>
      </c>
      <c r="Q915" s="25" t="str">
        <f>IF(G915="","",VLOOKUP(G915,WMS!$E$3:$G$1741,2,FALSE))</f>
        <v>KAS19092909</v>
      </c>
      <c r="R915" s="25" t="str">
        <f>IF(G915="","",VLOOKUP(G915,WMS!$E$3:$G$1741,3,FALSE))</f>
        <v>KAS1909290925</v>
      </c>
      <c r="S915" s="17" t="str">
        <f>IF(R915="","",VLOOKUP(R915,CUSTOMS!$E$3:$N$1811,2,FALSE))</f>
        <v>3924100000</v>
      </c>
      <c r="T915" s="17" t="str">
        <f>IF(R915="","",VLOOKUP(R915,CUSTOMS!$E$3:$N$1811,3,FALSE))</f>
        <v>塑料漏铲</v>
      </c>
      <c r="U915" s="18">
        <f t="shared" si="158"/>
        <v>72</v>
      </c>
      <c r="V915" s="18" t="str">
        <f>IF(R915="","",VLOOKUP(R915,CUSTOMS!$E$3:$N$1811,5,FALSE))</f>
        <v>个</v>
      </c>
      <c r="W915" s="32">
        <f>IF(R915="","",VLOOKUP(R915,CUSTOMS!$E$3:$N$1811,6,FALSE))</f>
        <v>0.636</v>
      </c>
      <c r="X915" s="32">
        <f t="shared" si="159"/>
        <v>45.792</v>
      </c>
      <c r="Y915" s="18" t="str">
        <f>IF(R915="","",VLOOKUP(R915,CUSTOMS!$E$3:$N$1811,8,FALSE))</f>
        <v>美元</v>
      </c>
      <c r="Z915" s="18" t="str">
        <f>IF(R915="","",VLOOKUP(R915,CUSTOMS!$E$3:$N$1811,9,FALSE))</f>
        <v>中国</v>
      </c>
      <c r="AA915" s="18" t="str">
        <f>IF(R915="","",VLOOKUP(R915,CUSTOMS!$E$3:$N$1811,10,FALSE))</f>
        <v>美国</v>
      </c>
      <c r="AB915" s="32">
        <f>IF(R915="","",VLOOKUP(G915,WMS!$E$3:$T$1741,15,FALSE))</f>
        <v>0.10875</v>
      </c>
      <c r="AC915" s="32">
        <f t="shared" si="160"/>
        <v>7.83</v>
      </c>
      <c r="AD915" s="32" t="str">
        <f>IF(S915="","",VLOOKUP(S915,海关监管条件!$A$1:$B$3000,2,FALSE))</f>
        <v>A </v>
      </c>
    </row>
    <row r="916" spans="1:30">
      <c r="A916" s="2">
        <v>43750</v>
      </c>
      <c r="B916" s="2">
        <v>43756</v>
      </c>
      <c r="C916" s="2" t="s">
        <v>5144</v>
      </c>
      <c r="D916" s="3" t="s">
        <v>2397</v>
      </c>
      <c r="E916" s="3" t="s">
        <v>4589</v>
      </c>
      <c r="F916" s="3" t="s">
        <v>4591</v>
      </c>
      <c r="G916" s="17" t="str">
        <f t="shared" si="154"/>
        <v>KG-ARI-1909-00203-04651/42711902</v>
      </c>
      <c r="H916" s="18">
        <f>IF(G916="","",VLOOKUP(G916,WMS!$E$3:$Q$1741,7,FALSE))</f>
        <v>8</v>
      </c>
      <c r="I916" s="18">
        <f>IF(G916="","",VLOOKUP(G916,WMS!$E$3:$Q$1741,8,FALSE))</f>
        <v>1.17</v>
      </c>
      <c r="J916" s="18">
        <f>IF(G916="","",VLOOKUP(G916,WMS!$E$3:$Q$1741,13,FALSE))</f>
        <v>0.004</v>
      </c>
      <c r="K916" s="25" t="b">
        <f t="shared" si="155"/>
        <v>1</v>
      </c>
      <c r="L916" s="7">
        <v>19</v>
      </c>
      <c r="M916" s="26">
        <f>IF(G916="","",VLOOKUP(G916,WMS!$E$3:$U$1741,7,0)*L916)</f>
        <v>152</v>
      </c>
      <c r="N916" s="27" t="str">
        <f>IF(G916="","",VLOOKUP(G916,WMS!$E$3:$U$1741,17,0))</f>
        <v>A403</v>
      </c>
      <c r="O916" s="28">
        <f t="shared" si="156"/>
        <v>22.23</v>
      </c>
      <c r="P916" s="28">
        <f t="shared" si="157"/>
        <v>0.076</v>
      </c>
      <c r="Q916" s="25" t="str">
        <f>IF(G916="","",VLOOKUP(G916,WMS!$E$3:$G$1741,2,FALSE))</f>
        <v>KAS19092909</v>
      </c>
      <c r="R916" s="25" t="str">
        <f>IF(G916="","",VLOOKUP(G916,WMS!$E$3:$G$1741,3,FALSE))</f>
        <v>KAS1909290902</v>
      </c>
      <c r="S916" s="17" t="str">
        <f>IF(R916="","",VLOOKUP(R916,CUSTOMS!$E$3:$N$1811,2,FALSE))</f>
        <v>8205510000</v>
      </c>
      <c r="T916" s="17" t="str">
        <f>IF(R916="","",VLOOKUP(R916,CUSTOMS!$E$3:$N$1811,3,FALSE))</f>
        <v>介饼器</v>
      </c>
      <c r="U916" s="18">
        <f t="shared" si="158"/>
        <v>152</v>
      </c>
      <c r="V916" s="18" t="str">
        <f>IF(R916="","",VLOOKUP(R916,CUSTOMS!$E$3:$N$1811,5,FALSE))</f>
        <v>个</v>
      </c>
      <c r="W916" s="32">
        <f>IF(R916="","",VLOOKUP(R916,CUSTOMS!$E$3:$N$1811,6,FALSE))</f>
        <v>0.621</v>
      </c>
      <c r="X916" s="32">
        <f t="shared" si="159"/>
        <v>94.392</v>
      </c>
      <c r="Y916" s="18" t="str">
        <f>IF(R916="","",VLOOKUP(R916,CUSTOMS!$E$3:$N$1811,8,FALSE))</f>
        <v>美元</v>
      </c>
      <c r="Z916" s="18" t="str">
        <f>IF(R916="","",VLOOKUP(R916,CUSTOMS!$E$3:$N$1811,9,FALSE))</f>
        <v>中国</v>
      </c>
      <c r="AA916" s="18" t="str">
        <f>IF(R916="","",VLOOKUP(R916,CUSTOMS!$E$3:$N$1811,10,FALSE))</f>
        <v>美国</v>
      </c>
      <c r="AB916" s="32">
        <f>IF(R916="","",VLOOKUP(G916,WMS!$E$3:$T$1741,15,FALSE))</f>
        <v>0.1275</v>
      </c>
      <c r="AC916" s="32">
        <f t="shared" si="160"/>
        <v>19.38</v>
      </c>
      <c r="AD916" s="32" t="str">
        <f>IF(S916="","",VLOOKUP(S916,海关监管条件!$A$1:$B$3000,2,FALSE))</f>
        <v>无 </v>
      </c>
    </row>
    <row r="917" spans="1:30">
      <c r="A917" s="2">
        <v>43750</v>
      </c>
      <c r="B917" s="2">
        <v>43756</v>
      </c>
      <c r="C917" s="2" t="s">
        <v>5144</v>
      </c>
      <c r="D917" s="3" t="s">
        <v>2397</v>
      </c>
      <c r="E917" s="3" t="s">
        <v>4589</v>
      </c>
      <c r="F917" s="3" t="s">
        <v>4596</v>
      </c>
      <c r="G917" s="17" t="str">
        <f t="shared" si="154"/>
        <v>KG-ARI-1909-00203-04651/42711926</v>
      </c>
      <c r="H917" s="18">
        <f>IF(G917="","",VLOOKUP(G917,WMS!$E$3:$Q$1741,7,FALSE))</f>
        <v>8</v>
      </c>
      <c r="I917" s="18">
        <f>IF(G917="","",VLOOKUP(G917,WMS!$E$3:$Q$1741,8,FALSE))</f>
        <v>0.95</v>
      </c>
      <c r="J917" s="18">
        <f>IF(G917="","",VLOOKUP(G917,WMS!$E$3:$Q$1741,13,FALSE))</f>
        <v>0.002</v>
      </c>
      <c r="K917" s="25" t="b">
        <f t="shared" si="155"/>
        <v>1</v>
      </c>
      <c r="L917" s="7">
        <v>10</v>
      </c>
      <c r="M917" s="26">
        <f>IF(G917="","",VLOOKUP(G917,WMS!$E$3:$U$1741,7,0)*L917)</f>
        <v>80</v>
      </c>
      <c r="N917" s="27" t="str">
        <f>IF(G917="","",VLOOKUP(G917,WMS!$E$3:$U$1741,17,0))</f>
        <v>B58</v>
      </c>
      <c r="O917" s="28">
        <f t="shared" si="156"/>
        <v>9.5</v>
      </c>
      <c r="P917" s="28">
        <f t="shared" si="157"/>
        <v>0.02</v>
      </c>
      <c r="Q917" s="25" t="str">
        <f>IF(G917="","",VLOOKUP(G917,WMS!$E$3:$G$1741,2,FALSE))</f>
        <v>KAS19092909</v>
      </c>
      <c r="R917" s="25" t="str">
        <f>IF(G917="","",VLOOKUP(G917,WMS!$E$3:$G$1741,3,FALSE))</f>
        <v>KAS1909290909</v>
      </c>
      <c r="S917" s="17" t="str">
        <f>IF(R917="","",VLOOKUP(R917,CUSTOMS!$E$3:$N$1811,2,FALSE))</f>
        <v>8205510000</v>
      </c>
      <c r="T917" s="17" t="str">
        <f>IF(R917="","",VLOOKUP(R917,CUSTOMS!$E$3:$N$1811,3,FALSE))</f>
        <v>不锈钢平刨</v>
      </c>
      <c r="U917" s="18">
        <f t="shared" si="158"/>
        <v>80</v>
      </c>
      <c r="V917" s="18" t="str">
        <f>IF(R917="","",VLOOKUP(R917,CUSTOMS!$E$3:$N$1811,5,FALSE))</f>
        <v>个</v>
      </c>
      <c r="W917" s="32">
        <f>IF(R917="","",VLOOKUP(R917,CUSTOMS!$E$3:$N$1811,6,FALSE))</f>
        <v>0.593</v>
      </c>
      <c r="X917" s="32">
        <f t="shared" si="159"/>
        <v>47.44</v>
      </c>
      <c r="Y917" s="18" t="str">
        <f>IF(R917="","",VLOOKUP(R917,CUSTOMS!$E$3:$N$1811,8,FALSE))</f>
        <v>美元</v>
      </c>
      <c r="Z917" s="18" t="str">
        <f>IF(R917="","",VLOOKUP(R917,CUSTOMS!$E$3:$N$1811,9,FALSE))</f>
        <v>中国</v>
      </c>
      <c r="AA917" s="18" t="str">
        <f>IF(R917="","",VLOOKUP(R917,CUSTOMS!$E$3:$N$1811,10,FALSE))</f>
        <v>美国</v>
      </c>
      <c r="AB917" s="32">
        <f>IF(R917="","",VLOOKUP(G917,WMS!$E$3:$T$1741,15,FALSE))</f>
        <v>0.1</v>
      </c>
      <c r="AC917" s="32">
        <f t="shared" si="160"/>
        <v>8</v>
      </c>
      <c r="AD917" s="32" t="str">
        <f>IF(S917="","",VLOOKUP(S917,海关监管条件!$A$1:$B$3000,2,FALSE))</f>
        <v>无 </v>
      </c>
    </row>
    <row r="918" spans="1:30">
      <c r="A918" s="2">
        <v>43750</v>
      </c>
      <c r="B918" s="2">
        <v>43756</v>
      </c>
      <c r="C918" s="2" t="s">
        <v>5144</v>
      </c>
      <c r="D918" s="3" t="s">
        <v>2397</v>
      </c>
      <c r="E918" s="3" t="s">
        <v>4589</v>
      </c>
      <c r="F918" s="3" t="s">
        <v>4600</v>
      </c>
      <c r="G918" s="17" t="str">
        <f t="shared" si="154"/>
        <v>KG-ARI-1909-00203-04651/42711957</v>
      </c>
      <c r="H918" s="18">
        <f>IF(G918="","",VLOOKUP(G918,WMS!$E$3:$Q$1741,7,FALSE))</f>
        <v>8</v>
      </c>
      <c r="I918" s="18">
        <f>IF(G918="","",VLOOKUP(G918,WMS!$E$3:$Q$1741,8,FALSE))</f>
        <v>1.27</v>
      </c>
      <c r="J918" s="18">
        <f>IF(G918="","",VLOOKUP(G918,WMS!$E$3:$Q$1741,13,FALSE))</f>
        <v>0.005</v>
      </c>
      <c r="K918" s="25" t="b">
        <f t="shared" si="155"/>
        <v>1</v>
      </c>
      <c r="L918" s="7">
        <v>6</v>
      </c>
      <c r="M918" s="26">
        <f>IF(G918="","",VLOOKUP(G918,WMS!$E$3:$U$1741,7,0)*L918)</f>
        <v>48</v>
      </c>
      <c r="N918" s="27" t="str">
        <f>IF(G918="","",VLOOKUP(G918,WMS!$E$3:$U$1741,17,0))</f>
        <v>B58</v>
      </c>
      <c r="O918" s="28">
        <f t="shared" si="156"/>
        <v>7.62</v>
      </c>
      <c r="P918" s="28">
        <f t="shared" si="157"/>
        <v>0.03</v>
      </c>
      <c r="Q918" s="25" t="str">
        <f>IF(G918="","",VLOOKUP(G918,WMS!$E$3:$G$1741,2,FALSE))</f>
        <v>KAS19092909</v>
      </c>
      <c r="R918" s="25" t="str">
        <f>IF(G918="","",VLOOKUP(G918,WMS!$E$3:$G$1741,3,FALSE))</f>
        <v>KAS1909290917</v>
      </c>
      <c r="S918" s="17" t="str">
        <f>IF(R918="","",VLOOKUP(R918,CUSTOMS!$E$3:$N$1811,2,FALSE))</f>
        <v>8205510000</v>
      </c>
      <c r="T918" s="17" t="str">
        <f>IF(R918="","",VLOOKUP(R918,CUSTOMS!$E$3:$N$1811,3,FALSE))</f>
        <v>不锈钢半圆刨</v>
      </c>
      <c r="U918" s="18">
        <f t="shared" si="158"/>
        <v>48</v>
      </c>
      <c r="V918" s="18" t="str">
        <f>IF(R918="","",VLOOKUP(R918,CUSTOMS!$E$3:$N$1811,5,FALSE))</f>
        <v>个</v>
      </c>
      <c r="W918" s="32">
        <f>IF(R918="","",VLOOKUP(R918,CUSTOMS!$E$3:$N$1811,6,FALSE))</f>
        <v>1.136</v>
      </c>
      <c r="X918" s="32">
        <f t="shared" si="159"/>
        <v>54.528</v>
      </c>
      <c r="Y918" s="18" t="str">
        <f>IF(R918="","",VLOOKUP(R918,CUSTOMS!$E$3:$N$1811,8,FALSE))</f>
        <v>美元</v>
      </c>
      <c r="Z918" s="18" t="str">
        <f>IF(R918="","",VLOOKUP(R918,CUSTOMS!$E$3:$N$1811,9,FALSE))</f>
        <v>中国</v>
      </c>
      <c r="AA918" s="18" t="str">
        <f>IF(R918="","",VLOOKUP(R918,CUSTOMS!$E$3:$N$1811,10,FALSE))</f>
        <v>美国</v>
      </c>
      <c r="AB918" s="32">
        <f>IF(R918="","",VLOOKUP(G918,WMS!$E$3:$T$1741,15,FALSE))</f>
        <v>0.1375</v>
      </c>
      <c r="AC918" s="32">
        <f t="shared" si="160"/>
        <v>6.6</v>
      </c>
      <c r="AD918" s="32" t="str">
        <f>IF(S918="","",VLOOKUP(S918,海关监管条件!$A$1:$B$3000,2,FALSE))</f>
        <v>无 </v>
      </c>
    </row>
    <row r="919" spans="1:30">
      <c r="A919" s="2">
        <v>43750</v>
      </c>
      <c r="B919" s="2">
        <v>43756</v>
      </c>
      <c r="C919" s="2" t="s">
        <v>5144</v>
      </c>
      <c r="D919" s="3" t="s">
        <v>2397</v>
      </c>
      <c r="E919" s="3" t="s">
        <v>4589</v>
      </c>
      <c r="F919" s="3" t="s">
        <v>4595</v>
      </c>
      <c r="G919" s="17" t="str">
        <f t="shared" si="154"/>
        <v>KG-ARI-1909-00203-04651/42712015</v>
      </c>
      <c r="H919" s="18">
        <f>IF(G919="","",VLOOKUP(G919,WMS!$E$3:$Q$1741,7,FALSE))</f>
        <v>8</v>
      </c>
      <c r="I919" s="18">
        <f>IF(G919="","",VLOOKUP(G919,WMS!$E$3:$Q$1741,8,FALSE))</f>
        <v>1.3</v>
      </c>
      <c r="J919" s="18">
        <f>IF(G919="","",VLOOKUP(G919,WMS!$E$3:$Q$1741,13,FALSE))</f>
        <v>0.005</v>
      </c>
      <c r="K919" s="25" t="b">
        <f t="shared" si="155"/>
        <v>1</v>
      </c>
      <c r="L919" s="7">
        <v>6</v>
      </c>
      <c r="M919" s="26">
        <f>IF(G919="","",VLOOKUP(G919,WMS!$E$3:$U$1741,7,0)*L919)</f>
        <v>48</v>
      </c>
      <c r="N919" s="27" t="str">
        <f>IF(G919="","",VLOOKUP(G919,WMS!$E$3:$U$1741,17,0))</f>
        <v>B58</v>
      </c>
      <c r="O919" s="28">
        <f t="shared" si="156"/>
        <v>7.8</v>
      </c>
      <c r="P919" s="28">
        <f t="shared" si="157"/>
        <v>0.03</v>
      </c>
      <c r="Q919" s="25" t="str">
        <f>IF(G919="","",VLOOKUP(G919,WMS!$E$3:$G$1741,2,FALSE))</f>
        <v>KAS19092909</v>
      </c>
      <c r="R919" s="25" t="str">
        <f>IF(G919="","",VLOOKUP(G919,WMS!$E$3:$G$1741,3,FALSE))</f>
        <v>KAS1909290907</v>
      </c>
      <c r="S919" s="17" t="str">
        <f>IF(R919="","",VLOOKUP(R919,CUSTOMS!$E$3:$N$1811,2,FALSE))</f>
        <v>8215990000</v>
      </c>
      <c r="T919" s="17" t="str">
        <f>IF(R919="","",VLOOKUP(R919,CUSTOMS!$E$3:$N$1811,3,FALSE))</f>
        <v>不锈钢铲</v>
      </c>
      <c r="U919" s="18">
        <f t="shared" si="158"/>
        <v>48</v>
      </c>
      <c r="V919" s="18" t="str">
        <f>IF(R919="","",VLOOKUP(R919,CUSTOMS!$E$3:$N$1811,5,FALSE))</f>
        <v>个</v>
      </c>
      <c r="W919" s="32">
        <f>IF(R919="","",VLOOKUP(R919,CUSTOMS!$E$3:$N$1811,6,FALSE))</f>
        <v>0.893</v>
      </c>
      <c r="X919" s="32">
        <f t="shared" si="159"/>
        <v>42.864</v>
      </c>
      <c r="Y919" s="18" t="str">
        <f>IF(R919="","",VLOOKUP(R919,CUSTOMS!$E$3:$N$1811,8,FALSE))</f>
        <v>美元</v>
      </c>
      <c r="Z919" s="18" t="str">
        <f>IF(R919="","",VLOOKUP(R919,CUSTOMS!$E$3:$N$1811,9,FALSE))</f>
        <v>中国</v>
      </c>
      <c r="AA919" s="18" t="str">
        <f>IF(R919="","",VLOOKUP(R919,CUSTOMS!$E$3:$N$1811,10,FALSE))</f>
        <v>美国</v>
      </c>
      <c r="AB919" s="32">
        <f>IF(R919="","",VLOOKUP(G919,WMS!$E$3:$T$1741,15,FALSE))</f>
        <v>0.1425</v>
      </c>
      <c r="AC919" s="32">
        <f t="shared" si="160"/>
        <v>6.84</v>
      </c>
      <c r="AD919" s="32" t="str">
        <f>IF(S919="","",VLOOKUP(S919,海关监管条件!$A$1:$B$3000,2,FALSE))</f>
        <v>A</v>
      </c>
    </row>
    <row r="920" spans="1:30">
      <c r="A920" s="2">
        <v>43750</v>
      </c>
      <c r="B920" s="2">
        <v>43756</v>
      </c>
      <c r="C920" s="2" t="s">
        <v>5144</v>
      </c>
      <c r="D920" s="3" t="s">
        <v>2397</v>
      </c>
      <c r="E920" s="3" t="s">
        <v>4589</v>
      </c>
      <c r="F920" s="3" t="s">
        <v>4603</v>
      </c>
      <c r="G920" s="17" t="str">
        <f t="shared" si="154"/>
        <v>KG-ARI-1909-00203-04651/42712039</v>
      </c>
      <c r="H920" s="18">
        <f>IF(G920="","",VLOOKUP(G920,WMS!$E$3:$Q$1741,7,FALSE))</f>
        <v>8</v>
      </c>
      <c r="I920" s="18">
        <f>IF(G920="","",VLOOKUP(G920,WMS!$E$3:$Q$1741,8,FALSE))</f>
        <v>1.28</v>
      </c>
      <c r="J920" s="18">
        <f>IF(G920="","",VLOOKUP(G920,WMS!$E$3:$Q$1741,13,FALSE))</f>
        <v>0.007</v>
      </c>
      <c r="K920" s="25" t="b">
        <f t="shared" si="155"/>
        <v>1</v>
      </c>
      <c r="L920" s="7">
        <v>7</v>
      </c>
      <c r="M920" s="26">
        <f>IF(G920="","",VLOOKUP(G920,WMS!$E$3:$U$1741,7,0)*L920)</f>
        <v>56</v>
      </c>
      <c r="N920" s="27" t="str">
        <f>IF(G920="","",VLOOKUP(G920,WMS!$E$3:$U$1741,17,0))</f>
        <v>A403</v>
      </c>
      <c r="O920" s="28">
        <f t="shared" si="156"/>
        <v>8.96</v>
      </c>
      <c r="P920" s="28">
        <f t="shared" si="157"/>
        <v>0.049</v>
      </c>
      <c r="Q920" s="25" t="str">
        <f>IF(G920="","",VLOOKUP(G920,WMS!$E$3:$G$1741,2,FALSE))</f>
        <v>KAS19092909</v>
      </c>
      <c r="R920" s="25" t="str">
        <f>IF(G920="","",VLOOKUP(G920,WMS!$E$3:$G$1741,3,FALSE))</f>
        <v>KAS1909290924</v>
      </c>
      <c r="S920" s="17" t="str">
        <f>IF(R920="","",VLOOKUP(R920,CUSTOMS!$E$3:$N$1811,2,FALSE))</f>
        <v>8205510000</v>
      </c>
      <c r="T920" s="17" t="str">
        <f>IF(R920="","",VLOOKUP(R920,CUSTOMS!$E$3:$N$1811,3,FALSE))</f>
        <v>不锈钢打蛋器</v>
      </c>
      <c r="U920" s="18">
        <f t="shared" si="158"/>
        <v>56</v>
      </c>
      <c r="V920" s="18" t="str">
        <f>IF(R920="","",VLOOKUP(R920,CUSTOMS!$E$3:$N$1811,5,FALSE))</f>
        <v>个</v>
      </c>
      <c r="W920" s="32">
        <f>IF(R920="","",VLOOKUP(R920,CUSTOMS!$E$3:$N$1811,6,FALSE))</f>
        <v>0.671</v>
      </c>
      <c r="X920" s="32">
        <f t="shared" si="159"/>
        <v>37.576</v>
      </c>
      <c r="Y920" s="18" t="str">
        <f>IF(R920="","",VLOOKUP(R920,CUSTOMS!$E$3:$N$1811,8,FALSE))</f>
        <v>美元</v>
      </c>
      <c r="Z920" s="18" t="str">
        <f>IF(R920="","",VLOOKUP(R920,CUSTOMS!$E$3:$N$1811,9,FALSE))</f>
        <v>中国</v>
      </c>
      <c r="AA920" s="18" t="str">
        <f>IF(R920="","",VLOOKUP(R920,CUSTOMS!$E$3:$N$1811,10,FALSE))</f>
        <v>美国</v>
      </c>
      <c r="AB920" s="32">
        <f>IF(R920="","",VLOOKUP(G920,WMS!$E$3:$T$1741,15,FALSE))</f>
        <v>0.13125</v>
      </c>
      <c r="AC920" s="32">
        <f t="shared" si="160"/>
        <v>7.35</v>
      </c>
      <c r="AD920" s="32" t="str">
        <f>IF(S920="","",VLOOKUP(S920,海关监管条件!$A$1:$B$3000,2,FALSE))</f>
        <v>无 </v>
      </c>
    </row>
    <row r="921" spans="1:30">
      <c r="A921" s="2">
        <v>43750</v>
      </c>
      <c r="B921" s="2">
        <v>43756</v>
      </c>
      <c r="C921" s="2" t="s">
        <v>5144</v>
      </c>
      <c r="D921" s="3" t="s">
        <v>2397</v>
      </c>
      <c r="E921" s="3" t="s">
        <v>4589</v>
      </c>
      <c r="F921" s="3" t="s">
        <v>4601</v>
      </c>
      <c r="G921" s="17" t="str">
        <f t="shared" si="154"/>
        <v>KG-ARI-1909-00203-04651/42712060</v>
      </c>
      <c r="H921" s="18">
        <f>IF(G921="","",VLOOKUP(G921,WMS!$E$3:$Q$1741,7,FALSE))</f>
        <v>8</v>
      </c>
      <c r="I921" s="18">
        <f>IF(G921="","",VLOOKUP(G921,WMS!$E$3:$Q$1741,8,FALSE))</f>
        <v>1.13</v>
      </c>
      <c r="J921" s="18">
        <f>IF(G921="","",VLOOKUP(G921,WMS!$E$3:$Q$1741,13,FALSE))</f>
        <v>0.004</v>
      </c>
      <c r="K921" s="25" t="b">
        <f t="shared" si="155"/>
        <v>1</v>
      </c>
      <c r="L921" s="7">
        <v>3</v>
      </c>
      <c r="M921" s="26">
        <f>IF(G921="","",VLOOKUP(G921,WMS!$E$3:$U$1741,7,0)*L921)</f>
        <v>24</v>
      </c>
      <c r="N921" s="27" t="str">
        <f>IF(G921="","",VLOOKUP(G921,WMS!$E$3:$U$1741,17,0))</f>
        <v>B58</v>
      </c>
      <c r="O921" s="28">
        <f t="shared" si="156"/>
        <v>3.39</v>
      </c>
      <c r="P921" s="28">
        <f t="shared" si="157"/>
        <v>0.012</v>
      </c>
      <c r="Q921" s="25" t="str">
        <f>IF(G921="","",VLOOKUP(G921,WMS!$E$3:$G$1741,2,FALSE))</f>
        <v>KAS19092909</v>
      </c>
      <c r="R921" s="25" t="str">
        <f>IF(G921="","",VLOOKUP(G921,WMS!$E$3:$G$1741,3,FALSE))</f>
        <v>KAS1909290919</v>
      </c>
      <c r="S921" s="17" t="str">
        <f>IF(R921="","",VLOOKUP(R921,CUSTOMS!$E$3:$N$1811,2,FALSE))</f>
        <v>8205510000</v>
      </c>
      <c r="T921" s="17" t="str">
        <f>IF(R921="","",VLOOKUP(R921,CUSTOMS!$E$3:$N$1811,3,FALSE))</f>
        <v>不锈钢薯压</v>
      </c>
      <c r="U921" s="18">
        <f t="shared" si="158"/>
        <v>24</v>
      </c>
      <c r="V921" s="18" t="str">
        <f>IF(R921="","",VLOOKUP(R921,CUSTOMS!$E$3:$N$1811,5,FALSE))</f>
        <v>个</v>
      </c>
      <c r="W921" s="32">
        <f>IF(R921="","",VLOOKUP(R921,CUSTOMS!$E$3:$N$1811,6,FALSE))</f>
        <v>0.893</v>
      </c>
      <c r="X921" s="32">
        <f t="shared" si="159"/>
        <v>21.432</v>
      </c>
      <c r="Y921" s="18" t="str">
        <f>IF(R921="","",VLOOKUP(R921,CUSTOMS!$E$3:$N$1811,8,FALSE))</f>
        <v>美元</v>
      </c>
      <c r="Z921" s="18" t="str">
        <f>IF(R921="","",VLOOKUP(R921,CUSTOMS!$E$3:$N$1811,9,FALSE))</f>
        <v>中国</v>
      </c>
      <c r="AA921" s="18" t="str">
        <f>IF(R921="","",VLOOKUP(R921,CUSTOMS!$E$3:$N$1811,10,FALSE))</f>
        <v>美国</v>
      </c>
      <c r="AB921" s="32">
        <f>IF(R921="","",VLOOKUP(G921,WMS!$E$3:$T$1741,15,FALSE))</f>
        <v>0.12</v>
      </c>
      <c r="AC921" s="32">
        <f t="shared" si="160"/>
        <v>2.88</v>
      </c>
      <c r="AD921" s="32" t="str">
        <f>IF(S921="","",VLOOKUP(S921,海关监管条件!$A$1:$B$3000,2,FALSE))</f>
        <v>无 </v>
      </c>
    </row>
    <row r="922" spans="1:30">
      <c r="A922" s="2">
        <v>43750</v>
      </c>
      <c r="B922" s="2">
        <v>43756</v>
      </c>
      <c r="C922" s="2" t="s">
        <v>5144</v>
      </c>
      <c r="D922" s="3" t="s">
        <v>2397</v>
      </c>
      <c r="E922" s="3" t="s">
        <v>4589</v>
      </c>
      <c r="F922" s="3" t="s">
        <v>4590</v>
      </c>
      <c r="G922" s="17" t="str">
        <f t="shared" si="154"/>
        <v>KG-ARI-1909-00203-04651/42712077</v>
      </c>
      <c r="H922" s="18">
        <f>IF(G922="","",VLOOKUP(G922,WMS!$E$3:$Q$1741,7,FALSE))</f>
        <v>8</v>
      </c>
      <c r="I922" s="18">
        <f>IF(G922="","",VLOOKUP(G922,WMS!$E$3:$Q$1741,8,FALSE))</f>
        <v>1.53</v>
      </c>
      <c r="J922" s="18">
        <f>IF(G922="","",VLOOKUP(G922,WMS!$E$3:$Q$1741,13,FALSE))</f>
        <v>0.006</v>
      </c>
      <c r="K922" s="25" t="b">
        <f t="shared" si="155"/>
        <v>1</v>
      </c>
      <c r="L922" s="7">
        <v>6</v>
      </c>
      <c r="M922" s="26">
        <f>IF(G922="","",VLOOKUP(G922,WMS!$E$3:$U$1741,7,0)*L922)</f>
        <v>48</v>
      </c>
      <c r="N922" s="27" t="str">
        <f>IF(G922="","",VLOOKUP(G922,WMS!$E$3:$U$1741,17,0))</f>
        <v>B58</v>
      </c>
      <c r="O922" s="28">
        <f t="shared" si="156"/>
        <v>9.18</v>
      </c>
      <c r="P922" s="28">
        <f t="shared" si="157"/>
        <v>0.036</v>
      </c>
      <c r="Q922" s="25" t="str">
        <f>IF(G922="","",VLOOKUP(G922,WMS!$E$3:$G$1741,2,FALSE))</f>
        <v>KAS19092909</v>
      </c>
      <c r="R922" s="25" t="str">
        <f>IF(G922="","",VLOOKUP(G922,WMS!$E$3:$G$1741,3,FALSE))</f>
        <v>KAS1909290901</v>
      </c>
      <c r="S922" s="17" t="str">
        <f>IF(R922="","",VLOOKUP(R922,CUSTOMS!$E$3:$N$1811,2,FALSE))</f>
        <v>8215990000</v>
      </c>
      <c r="T922" s="17" t="str">
        <f>IF(R922="","",VLOOKUP(R922,CUSTOMS!$E$3:$N$1811,3,FALSE))</f>
        <v>不锈钢汤勺</v>
      </c>
      <c r="U922" s="18">
        <f t="shared" si="158"/>
        <v>48</v>
      </c>
      <c r="V922" s="18" t="str">
        <f>IF(R922="","",VLOOKUP(R922,CUSTOMS!$E$3:$N$1811,5,FALSE))</f>
        <v>个</v>
      </c>
      <c r="W922" s="32">
        <f>IF(R922="","",VLOOKUP(R922,CUSTOMS!$E$3:$N$1811,6,FALSE))</f>
        <v>0.979</v>
      </c>
      <c r="X922" s="32">
        <f t="shared" si="159"/>
        <v>46.992</v>
      </c>
      <c r="Y922" s="18" t="str">
        <f>IF(R922="","",VLOOKUP(R922,CUSTOMS!$E$3:$N$1811,8,FALSE))</f>
        <v>美元</v>
      </c>
      <c r="Z922" s="18" t="str">
        <f>IF(R922="","",VLOOKUP(R922,CUSTOMS!$E$3:$N$1811,9,FALSE))</f>
        <v>中国</v>
      </c>
      <c r="AA922" s="18" t="str">
        <f>IF(R922="","",VLOOKUP(R922,CUSTOMS!$E$3:$N$1811,10,FALSE))</f>
        <v>美国</v>
      </c>
      <c r="AB922" s="32">
        <f>IF(R922="","",VLOOKUP(G922,WMS!$E$3:$T$1741,15,FALSE))</f>
        <v>0.16625</v>
      </c>
      <c r="AC922" s="32">
        <f t="shared" si="160"/>
        <v>7.98</v>
      </c>
      <c r="AD922" s="32" t="str">
        <f>IF(S922="","",VLOOKUP(S922,海关监管条件!$A$1:$B$3000,2,FALSE))</f>
        <v>A</v>
      </c>
    </row>
    <row r="923" spans="1:30">
      <c r="A923" s="2">
        <v>43750</v>
      </c>
      <c r="B923" s="2">
        <v>43756</v>
      </c>
      <c r="C923" s="2" t="s">
        <v>5144</v>
      </c>
      <c r="D923" s="3" t="s">
        <v>2397</v>
      </c>
      <c r="E923" s="3" t="s">
        <v>4589</v>
      </c>
      <c r="F923" s="3" t="s">
        <v>4605</v>
      </c>
      <c r="G923" s="17" t="str">
        <f t="shared" si="154"/>
        <v>KG-ARI-1909-00203-04651/42712084</v>
      </c>
      <c r="H923" s="18">
        <f>IF(G923="","",VLOOKUP(G923,WMS!$E$3:$Q$1741,7,FALSE))</f>
        <v>8</v>
      </c>
      <c r="I923" s="18">
        <f>IF(G923="","",VLOOKUP(G923,WMS!$E$3:$Q$1741,8,FALSE))</f>
        <v>1.17</v>
      </c>
      <c r="J923" s="18">
        <f>IF(G923="","",VLOOKUP(G923,WMS!$E$3:$Q$1741,13,FALSE))</f>
        <v>0.003</v>
      </c>
      <c r="K923" s="25" t="b">
        <f t="shared" si="155"/>
        <v>1</v>
      </c>
      <c r="L923" s="7">
        <v>5</v>
      </c>
      <c r="M923" s="26">
        <f>IF(G923="","",VLOOKUP(G923,WMS!$E$3:$U$1741,7,0)*L923)</f>
        <v>40</v>
      </c>
      <c r="N923" s="27" t="str">
        <f>IF(G923="","",VLOOKUP(G923,WMS!$E$3:$U$1741,17,0))</f>
        <v>B58</v>
      </c>
      <c r="O923" s="28">
        <f t="shared" si="156"/>
        <v>5.85</v>
      </c>
      <c r="P923" s="28">
        <f t="shared" si="157"/>
        <v>0.015</v>
      </c>
      <c r="Q923" s="25" t="str">
        <f>IF(G923="","",VLOOKUP(G923,WMS!$E$3:$G$1741,2,FALSE))</f>
        <v>KAS19092909</v>
      </c>
      <c r="R923" s="25" t="str">
        <f>IF(G923="","",VLOOKUP(G923,WMS!$E$3:$G$1741,3,FALSE))</f>
        <v>KAS1909290926</v>
      </c>
      <c r="S923" s="17" t="str">
        <f>IF(R923="","",VLOOKUP(R923,CUSTOMS!$E$3:$N$1811,2,FALSE))</f>
        <v>3924100000</v>
      </c>
      <c r="T923" s="17" t="str">
        <f>IF(R923="","",VLOOKUP(R923,CUSTOMS!$E$3:$N$1811,3,FALSE))</f>
        <v>塑料刮</v>
      </c>
      <c r="U923" s="18">
        <f t="shared" si="158"/>
        <v>40</v>
      </c>
      <c r="V923" s="18" t="str">
        <f>IF(R923="","",VLOOKUP(R923,CUSTOMS!$E$3:$N$1811,5,FALSE))</f>
        <v>个</v>
      </c>
      <c r="W923" s="32">
        <f>IF(R923="","",VLOOKUP(R923,CUSTOMS!$E$3:$N$1811,6,FALSE))</f>
        <v>0.957</v>
      </c>
      <c r="X923" s="32">
        <f t="shared" si="159"/>
        <v>38.28</v>
      </c>
      <c r="Y923" s="18" t="str">
        <f>IF(R923="","",VLOOKUP(R923,CUSTOMS!$E$3:$N$1811,8,FALSE))</f>
        <v>美元</v>
      </c>
      <c r="Z923" s="18" t="str">
        <f>IF(R923="","",VLOOKUP(R923,CUSTOMS!$E$3:$N$1811,9,FALSE))</f>
        <v>中国</v>
      </c>
      <c r="AA923" s="18" t="str">
        <f>IF(R923="","",VLOOKUP(R923,CUSTOMS!$E$3:$N$1811,10,FALSE))</f>
        <v>美国</v>
      </c>
      <c r="AB923" s="32">
        <f>IF(R923="","",VLOOKUP(G923,WMS!$E$3:$T$1741,15,FALSE))</f>
        <v>0.125</v>
      </c>
      <c r="AC923" s="32">
        <f t="shared" si="160"/>
        <v>5</v>
      </c>
      <c r="AD923" s="32" t="str">
        <f>IF(S923="","",VLOOKUP(S923,海关监管条件!$A$1:$B$3000,2,FALSE))</f>
        <v>A </v>
      </c>
    </row>
    <row r="924" spans="1:30">
      <c r="A924" s="2">
        <v>43750</v>
      </c>
      <c r="B924" s="2">
        <v>43756</v>
      </c>
      <c r="C924" s="2" t="s">
        <v>5144</v>
      </c>
      <c r="D924" s="3" t="s">
        <v>2397</v>
      </c>
      <c r="E924" s="3" t="s">
        <v>4589</v>
      </c>
      <c r="F924" s="3" t="s">
        <v>4594</v>
      </c>
      <c r="G924" s="17" t="str">
        <f t="shared" ref="G924:G935" si="161">IF(F924="","",E924&amp;"/"&amp;F924)</f>
        <v>KG-ARI-1909-00203-04651/42712190</v>
      </c>
      <c r="H924" s="18">
        <f>IF(G924="","",VLOOKUP(G924,WMS!$E$3:$Q$1741,7,FALSE))</f>
        <v>8</v>
      </c>
      <c r="I924" s="18">
        <f>IF(G924="","",VLOOKUP(G924,WMS!$E$3:$Q$1741,8,FALSE))</f>
        <v>2.2</v>
      </c>
      <c r="J924" s="18">
        <f>IF(G924="","",VLOOKUP(G924,WMS!$E$3:$Q$1741,13,FALSE))</f>
        <v>0.008</v>
      </c>
      <c r="K924" s="25" t="b">
        <f t="shared" ref="K924:K935" si="162">IF(M924="","",EXACT(H924,M924/L924))</f>
        <v>1</v>
      </c>
      <c r="L924" s="7">
        <v>9</v>
      </c>
      <c r="M924" s="26">
        <f>IF(G924="","",VLOOKUP(G924,WMS!$E$3:$U$1741,7,0)*L924)</f>
        <v>72</v>
      </c>
      <c r="N924" s="27" t="str">
        <f>IF(G924="","",VLOOKUP(G924,WMS!$E$3:$U$1741,17,0))</f>
        <v>B58</v>
      </c>
      <c r="O924" s="28">
        <f t="shared" si="156"/>
        <v>19.8</v>
      </c>
      <c r="P924" s="28">
        <f t="shared" si="157"/>
        <v>0.072</v>
      </c>
      <c r="Q924" s="25" t="str">
        <f>IF(G924="","",VLOOKUP(G924,WMS!$E$3:$G$1741,2,FALSE))</f>
        <v>KAS19092909</v>
      </c>
      <c r="R924" s="25" t="str">
        <f>IF(G924="","",VLOOKUP(G924,WMS!$E$3:$G$1741,3,FALSE))</f>
        <v>KAS1909290906</v>
      </c>
      <c r="S924" s="17" t="str">
        <f>IF(R924="","",VLOOKUP(R924,CUSTOMS!$E$3:$N$1811,2,FALSE))</f>
        <v>8205510000</v>
      </c>
      <c r="T924" s="17" t="str">
        <f>IF(R924="","",VLOOKUP(R924,CUSTOMS!$E$3:$N$1811,3,FALSE))</f>
        <v>肉锤</v>
      </c>
      <c r="U924" s="18">
        <f t="shared" si="158"/>
        <v>72</v>
      </c>
      <c r="V924" s="18" t="str">
        <f>IF(R924="","",VLOOKUP(R924,CUSTOMS!$E$3:$N$1811,5,FALSE))</f>
        <v>个</v>
      </c>
      <c r="W924" s="32">
        <f>IF(R924="","",VLOOKUP(R924,CUSTOMS!$E$3:$N$1811,6,FALSE))</f>
        <v>1.071</v>
      </c>
      <c r="X924" s="32">
        <f t="shared" si="159"/>
        <v>77.112</v>
      </c>
      <c r="Y924" s="18" t="str">
        <f>IF(R924="","",VLOOKUP(R924,CUSTOMS!$E$3:$N$1811,8,FALSE))</f>
        <v>美元</v>
      </c>
      <c r="Z924" s="18" t="str">
        <f>IF(R924="","",VLOOKUP(R924,CUSTOMS!$E$3:$N$1811,9,FALSE))</f>
        <v>中国</v>
      </c>
      <c r="AA924" s="18" t="str">
        <f>IF(R924="","",VLOOKUP(R924,CUSTOMS!$E$3:$N$1811,10,FALSE))</f>
        <v>美国</v>
      </c>
      <c r="AB924" s="32">
        <f>IF(R924="","",VLOOKUP(G924,WMS!$E$3:$T$1741,15,FALSE))</f>
        <v>0.225</v>
      </c>
      <c r="AC924" s="32">
        <f t="shared" si="160"/>
        <v>16.2</v>
      </c>
      <c r="AD924" s="32" t="str">
        <f>IF(S924="","",VLOOKUP(S924,海关监管条件!$A$1:$B$3000,2,FALSE))</f>
        <v>无 </v>
      </c>
    </row>
    <row r="925" spans="1:30">
      <c r="A925" s="2">
        <v>43750</v>
      </c>
      <c r="B925" s="2">
        <v>43756</v>
      </c>
      <c r="C925" s="2" t="s">
        <v>5144</v>
      </c>
      <c r="D925" s="3" t="s">
        <v>2397</v>
      </c>
      <c r="E925" s="3" t="s">
        <v>4589</v>
      </c>
      <c r="F925" s="3" t="s">
        <v>4606</v>
      </c>
      <c r="G925" s="17" t="str">
        <f t="shared" si="161"/>
        <v>KG-ARI-1909-00203-04651/42712213</v>
      </c>
      <c r="H925" s="18">
        <f>IF(G925="","",VLOOKUP(G925,WMS!$E$3:$Q$1741,7,FALSE))</f>
        <v>8</v>
      </c>
      <c r="I925" s="18">
        <f>IF(G925="","",VLOOKUP(G925,WMS!$E$3:$Q$1741,8,FALSE))</f>
        <v>2.13</v>
      </c>
      <c r="J925" s="18">
        <f>IF(G925="","",VLOOKUP(G925,WMS!$E$3:$Q$1741,13,FALSE))</f>
        <v>0.006</v>
      </c>
      <c r="K925" s="25" t="b">
        <f t="shared" si="162"/>
        <v>1</v>
      </c>
      <c r="L925" s="7">
        <v>14</v>
      </c>
      <c r="M925" s="26">
        <f>IF(G925="","",VLOOKUP(G925,WMS!$E$3:$U$1741,7,0)*L925)</f>
        <v>112</v>
      </c>
      <c r="N925" s="27" t="str">
        <f>IF(G925="","",VLOOKUP(G925,WMS!$E$3:$U$1741,17,0))</f>
        <v>B58</v>
      </c>
      <c r="O925" s="28">
        <f t="shared" si="156"/>
        <v>29.82</v>
      </c>
      <c r="P925" s="28">
        <f t="shared" si="157"/>
        <v>0.084</v>
      </c>
      <c r="Q925" s="25" t="str">
        <f>IF(G925="","",VLOOKUP(G925,WMS!$E$3:$G$1741,2,FALSE))</f>
        <v>KAS19092909</v>
      </c>
      <c r="R925" s="25" t="str">
        <f>IF(G925="","",VLOOKUP(G925,WMS!$E$3:$G$1741,3,FALSE))</f>
        <v>KAS1909290927</v>
      </c>
      <c r="S925" s="17" t="str">
        <f>IF(R925="","",VLOOKUP(R925,CUSTOMS!$E$3:$N$1811,2,FALSE))</f>
        <v>8205510000</v>
      </c>
      <c r="T925" s="17" t="str">
        <f>IF(R925="","",VLOOKUP(R925,CUSTOMS!$E$3:$N$1811,3,FALSE))</f>
        <v>开瓶器</v>
      </c>
      <c r="U925" s="18">
        <f t="shared" si="158"/>
        <v>112</v>
      </c>
      <c r="V925" s="18" t="str">
        <f>IF(R925="","",VLOOKUP(R925,CUSTOMS!$E$3:$N$1811,5,FALSE))</f>
        <v>个</v>
      </c>
      <c r="W925" s="32">
        <f>IF(R925="","",VLOOKUP(R925,CUSTOMS!$E$3:$N$1811,6,FALSE))</f>
        <v>1.443</v>
      </c>
      <c r="X925" s="32">
        <f t="shared" si="159"/>
        <v>161.616</v>
      </c>
      <c r="Y925" s="18" t="str">
        <f>IF(R925="","",VLOOKUP(R925,CUSTOMS!$E$3:$N$1811,8,FALSE))</f>
        <v>美元</v>
      </c>
      <c r="Z925" s="18" t="str">
        <f>IF(R925="","",VLOOKUP(R925,CUSTOMS!$E$3:$N$1811,9,FALSE))</f>
        <v>中国</v>
      </c>
      <c r="AA925" s="18" t="str">
        <f>IF(R925="","",VLOOKUP(R925,CUSTOMS!$E$3:$N$1811,10,FALSE))</f>
        <v>美国</v>
      </c>
      <c r="AB925" s="32">
        <f>IF(R925="","",VLOOKUP(G925,WMS!$E$3:$T$1741,15,FALSE))</f>
        <v>0.235</v>
      </c>
      <c r="AC925" s="32">
        <f t="shared" si="160"/>
        <v>26.32</v>
      </c>
      <c r="AD925" s="32" t="str">
        <f>IF(S925="","",VLOOKUP(S925,海关监管条件!$A$1:$B$3000,2,FALSE))</f>
        <v>无 </v>
      </c>
    </row>
    <row r="926" spans="1:30">
      <c r="A926" s="2">
        <v>43750</v>
      </c>
      <c r="B926" s="2">
        <v>43756</v>
      </c>
      <c r="C926" s="2" t="s">
        <v>5144</v>
      </c>
      <c r="D926" s="3" t="s">
        <v>2397</v>
      </c>
      <c r="E926" s="3" t="s">
        <v>4589</v>
      </c>
      <c r="F926" s="3" t="s">
        <v>4598</v>
      </c>
      <c r="G926" s="17" t="str">
        <f t="shared" si="161"/>
        <v>KG-ARI-1909-00203-04651/42712237</v>
      </c>
      <c r="H926" s="18">
        <f>IF(G926="","",VLOOKUP(G926,WMS!$E$3:$Q$1741,7,FALSE))</f>
        <v>8</v>
      </c>
      <c r="I926" s="18">
        <f>IF(G926="","",VLOOKUP(G926,WMS!$E$3:$Q$1741,8,FALSE))</f>
        <v>2.1</v>
      </c>
      <c r="J926" s="18">
        <f>IF(G926="","",VLOOKUP(G926,WMS!$E$3:$Q$1741,13,FALSE))</f>
        <v>0.005</v>
      </c>
      <c r="K926" s="25" t="b">
        <f t="shared" si="162"/>
        <v>1</v>
      </c>
      <c r="L926" s="7">
        <v>12</v>
      </c>
      <c r="M926" s="26">
        <f>IF(G926="","",VLOOKUP(G926,WMS!$E$3:$U$1741,7,0)*L926)</f>
        <v>96</v>
      </c>
      <c r="N926" s="27" t="str">
        <f>IF(G926="","",VLOOKUP(G926,WMS!$E$3:$U$1741,17,0))</f>
        <v>B58</v>
      </c>
      <c r="O926" s="28">
        <f t="shared" si="156"/>
        <v>25.2</v>
      </c>
      <c r="P926" s="28">
        <f t="shared" si="157"/>
        <v>0.06</v>
      </c>
      <c r="Q926" s="25" t="str">
        <f>IF(G926="","",VLOOKUP(G926,WMS!$E$3:$G$1741,2,FALSE))</f>
        <v>KAS19092909</v>
      </c>
      <c r="R926" s="25" t="str">
        <f>IF(G926="","",VLOOKUP(G926,WMS!$E$3:$G$1741,3,FALSE))</f>
        <v>KAS1909290913</v>
      </c>
      <c r="S926" s="17" t="str">
        <f>IF(R926="","",VLOOKUP(R926,CUSTOMS!$E$3:$N$1811,2,FALSE))</f>
        <v>8205510000</v>
      </c>
      <c r="T926" s="17" t="str">
        <f>IF(R926="","",VLOOKUP(R926,CUSTOMS!$E$3:$N$1811,3,FALSE))</f>
        <v>压蒜器</v>
      </c>
      <c r="U926" s="18">
        <f t="shared" si="158"/>
        <v>96</v>
      </c>
      <c r="V926" s="18" t="str">
        <f>IF(R926="","",VLOOKUP(R926,CUSTOMS!$E$3:$N$1811,5,FALSE))</f>
        <v>个</v>
      </c>
      <c r="W926" s="32">
        <f>IF(R926="","",VLOOKUP(R926,CUSTOMS!$E$3:$N$1811,6,FALSE))</f>
        <v>1.529</v>
      </c>
      <c r="X926" s="32">
        <f t="shared" si="159"/>
        <v>146.784</v>
      </c>
      <c r="Y926" s="18" t="str">
        <f>IF(R926="","",VLOOKUP(R926,CUSTOMS!$E$3:$N$1811,8,FALSE))</f>
        <v>美元</v>
      </c>
      <c r="Z926" s="18" t="str">
        <f>IF(R926="","",VLOOKUP(R926,CUSTOMS!$E$3:$N$1811,9,FALSE))</f>
        <v>中国</v>
      </c>
      <c r="AA926" s="18" t="str">
        <f>IF(R926="","",VLOOKUP(R926,CUSTOMS!$E$3:$N$1811,10,FALSE))</f>
        <v>美国</v>
      </c>
      <c r="AB926" s="32">
        <f>IF(R926="","",VLOOKUP(G926,WMS!$E$3:$T$1741,15,FALSE))</f>
        <v>0.235</v>
      </c>
      <c r="AC926" s="32">
        <f t="shared" si="160"/>
        <v>22.56</v>
      </c>
      <c r="AD926" s="32" t="str">
        <f>IF(S926="","",VLOOKUP(S926,海关监管条件!$A$1:$B$3000,2,FALSE))</f>
        <v>无 </v>
      </c>
    </row>
    <row r="927" spans="1:30">
      <c r="A927" s="2">
        <v>43750</v>
      </c>
      <c r="B927" s="2">
        <v>43756</v>
      </c>
      <c r="C927" s="2" t="s">
        <v>5144</v>
      </c>
      <c r="D927" s="3" t="s">
        <v>2397</v>
      </c>
      <c r="E927" s="3" t="s">
        <v>4589</v>
      </c>
      <c r="F927" s="3" t="s">
        <v>4592</v>
      </c>
      <c r="G927" s="17" t="str">
        <f t="shared" si="161"/>
        <v>KG-ARI-1909-00203-04651/42712244</v>
      </c>
      <c r="H927" s="18">
        <f>IF(G927="","",VLOOKUP(G927,WMS!$E$3:$Q$1741,7,FALSE))</f>
        <v>8</v>
      </c>
      <c r="I927" s="18">
        <f>IF(G927="","",VLOOKUP(G927,WMS!$E$3:$Q$1741,8,FALSE))</f>
        <v>1.6</v>
      </c>
      <c r="J927" s="18">
        <f>IF(G927="","",VLOOKUP(G927,WMS!$E$3:$Q$1741,13,FALSE))</f>
        <v>0.007</v>
      </c>
      <c r="K927" s="25" t="b">
        <f t="shared" si="162"/>
        <v>1</v>
      </c>
      <c r="L927" s="7">
        <v>16</v>
      </c>
      <c r="M927" s="26">
        <f>IF(G927="","",VLOOKUP(G927,WMS!$E$3:$U$1741,7,0)*L927)</f>
        <v>128</v>
      </c>
      <c r="N927" s="27" t="str">
        <f>IF(G927="","",VLOOKUP(G927,WMS!$E$3:$U$1741,17,0))</f>
        <v>BC通道</v>
      </c>
      <c r="O927" s="28">
        <f t="shared" si="156"/>
        <v>25.6</v>
      </c>
      <c r="P927" s="28">
        <f t="shared" si="157"/>
        <v>0.112</v>
      </c>
      <c r="Q927" s="25" t="str">
        <f>IF(G927="","",VLOOKUP(G927,WMS!$E$3:$G$1741,2,FALSE))</f>
        <v>KAS19092909</v>
      </c>
      <c r="R927" s="25" t="str">
        <f>IF(G927="","",VLOOKUP(G927,WMS!$E$3:$G$1741,3,FALSE))</f>
        <v>KAS1909290903</v>
      </c>
      <c r="S927" s="17" t="str">
        <f>IF(R927="","",VLOOKUP(R927,CUSTOMS!$E$3:$N$1811,2,FALSE))</f>
        <v>8205510000</v>
      </c>
      <c r="T927" s="17" t="str">
        <f>IF(R927="","",VLOOKUP(R927,CUSTOMS!$E$3:$N$1811,3,FALSE))</f>
        <v>柠檬压</v>
      </c>
      <c r="U927" s="18">
        <f t="shared" si="158"/>
        <v>128</v>
      </c>
      <c r="V927" s="18" t="str">
        <f>IF(R927="","",VLOOKUP(R927,CUSTOMS!$E$3:$N$1811,5,FALSE))</f>
        <v>个</v>
      </c>
      <c r="W927" s="32">
        <f>IF(R927="","",VLOOKUP(R927,CUSTOMS!$E$3:$N$1811,6,FALSE))</f>
        <v>1.143</v>
      </c>
      <c r="X927" s="32">
        <f t="shared" si="159"/>
        <v>146.304</v>
      </c>
      <c r="Y927" s="18" t="str">
        <f>IF(R927="","",VLOOKUP(R927,CUSTOMS!$E$3:$N$1811,8,FALSE))</f>
        <v>美元</v>
      </c>
      <c r="Z927" s="18" t="str">
        <f>IF(R927="","",VLOOKUP(R927,CUSTOMS!$E$3:$N$1811,9,FALSE))</f>
        <v>中国</v>
      </c>
      <c r="AA927" s="18" t="str">
        <f>IF(R927="","",VLOOKUP(R927,CUSTOMS!$E$3:$N$1811,10,FALSE))</f>
        <v>美国</v>
      </c>
      <c r="AB927" s="32">
        <f>IF(R927="","",VLOOKUP(G927,WMS!$E$3:$T$1741,15,FALSE))</f>
        <v>0.175</v>
      </c>
      <c r="AC927" s="32">
        <f t="shared" si="160"/>
        <v>22.4</v>
      </c>
      <c r="AD927" s="32" t="str">
        <f>IF(S927="","",VLOOKUP(S927,海关监管条件!$A$1:$B$3000,2,FALSE))</f>
        <v>无 </v>
      </c>
    </row>
    <row r="928" spans="1:30">
      <c r="A928" s="2">
        <v>43750</v>
      </c>
      <c r="B928" s="2">
        <v>43756</v>
      </c>
      <c r="C928" s="2" t="s">
        <v>5144</v>
      </c>
      <c r="D928" s="3" t="s">
        <v>2397</v>
      </c>
      <c r="E928" s="3" t="s">
        <v>4589</v>
      </c>
      <c r="F928" s="3" t="s">
        <v>4602</v>
      </c>
      <c r="G928" s="17" t="str">
        <f t="shared" si="161"/>
        <v>KG-ARI-1909-00203-04651/42712381</v>
      </c>
      <c r="H928" s="18">
        <f>IF(G928="","",VLOOKUP(G928,WMS!$E$3:$Q$1741,7,FALSE))</f>
        <v>8</v>
      </c>
      <c r="I928" s="18">
        <f>IF(G928="","",VLOOKUP(G928,WMS!$E$3:$Q$1741,8,FALSE))</f>
        <v>1.07</v>
      </c>
      <c r="J928" s="18">
        <f>IF(G928="","",VLOOKUP(G928,WMS!$E$3:$Q$1741,13,FALSE))</f>
        <v>0.004</v>
      </c>
      <c r="K928" s="25" t="b">
        <f t="shared" si="162"/>
        <v>1</v>
      </c>
      <c r="L928" s="7">
        <v>14</v>
      </c>
      <c r="M928" s="26">
        <f>IF(G928="","",VLOOKUP(G928,WMS!$E$3:$U$1741,7,0)*L928)</f>
        <v>112</v>
      </c>
      <c r="N928" s="27" t="str">
        <f>IF(G928="","",VLOOKUP(G928,WMS!$E$3:$U$1741,17,0))</f>
        <v>A403</v>
      </c>
      <c r="O928" s="28">
        <f t="shared" si="156"/>
        <v>14.98</v>
      </c>
      <c r="P928" s="28">
        <f t="shared" si="157"/>
        <v>0.056</v>
      </c>
      <c r="Q928" s="25" t="str">
        <f>IF(G928="","",VLOOKUP(G928,WMS!$E$3:$G$1741,2,FALSE))</f>
        <v>KAS19092909</v>
      </c>
      <c r="R928" s="25" t="str">
        <f>IF(G928="","",VLOOKUP(G928,WMS!$E$3:$G$1741,3,FALSE))</f>
        <v>KAS1909290923</v>
      </c>
      <c r="S928" s="17" t="str">
        <f>IF(R928="","",VLOOKUP(R928,CUSTOMS!$E$3:$N$1811,2,FALSE))</f>
        <v>3924100000</v>
      </c>
      <c r="T928" s="17" t="str">
        <f>IF(R928="","",VLOOKUP(R928,CUSTOMS!$E$3:$N$1811,3,FALSE))</f>
        <v>塑料铲</v>
      </c>
      <c r="U928" s="18">
        <f t="shared" si="158"/>
        <v>112</v>
      </c>
      <c r="V928" s="18" t="str">
        <f>IF(R928="","",VLOOKUP(R928,CUSTOMS!$E$3:$N$1811,5,FALSE))</f>
        <v>个</v>
      </c>
      <c r="W928" s="32">
        <f>IF(R928="","",VLOOKUP(R928,CUSTOMS!$E$3:$N$1811,6,FALSE))</f>
        <v>0.636</v>
      </c>
      <c r="X928" s="32">
        <f t="shared" si="159"/>
        <v>71.232</v>
      </c>
      <c r="Y928" s="18" t="str">
        <f>IF(R928="","",VLOOKUP(R928,CUSTOMS!$E$3:$N$1811,8,FALSE))</f>
        <v>美元</v>
      </c>
      <c r="Z928" s="18" t="str">
        <f>IF(R928="","",VLOOKUP(R928,CUSTOMS!$E$3:$N$1811,9,FALSE))</f>
        <v>中国</v>
      </c>
      <c r="AA928" s="18" t="str">
        <f>IF(R928="","",VLOOKUP(R928,CUSTOMS!$E$3:$N$1811,10,FALSE))</f>
        <v>美国</v>
      </c>
      <c r="AB928" s="32">
        <f>IF(R928="","",VLOOKUP(G928,WMS!$E$3:$T$1741,15,FALSE))</f>
        <v>0.11125</v>
      </c>
      <c r="AC928" s="32">
        <f t="shared" si="160"/>
        <v>12.46</v>
      </c>
      <c r="AD928" s="32" t="str">
        <f>IF(S928="","",VLOOKUP(S928,海关监管条件!$A$1:$B$3000,2,FALSE))</f>
        <v>A </v>
      </c>
    </row>
    <row r="929" spans="1:30">
      <c r="A929" s="2">
        <v>43750</v>
      </c>
      <c r="B929" s="2">
        <v>43756</v>
      </c>
      <c r="C929" s="2" t="s">
        <v>5144</v>
      </c>
      <c r="D929" s="3" t="s">
        <v>1672</v>
      </c>
      <c r="E929" s="3" t="s">
        <v>4202</v>
      </c>
      <c r="F929" s="3" t="s">
        <v>4870</v>
      </c>
      <c r="G929" s="17" t="str">
        <f t="shared" si="161"/>
        <v>KG-ARI-1909-00203-04663/42705178</v>
      </c>
      <c r="H929" s="18">
        <f>IF(G929="","",VLOOKUP(G929,WMS!$E$3:$Q$1741,7,FALSE))</f>
        <v>6</v>
      </c>
      <c r="I929" s="18">
        <f>IF(G929="","",VLOOKUP(G929,WMS!$E$3:$Q$1741,8,FALSE))</f>
        <v>1.2</v>
      </c>
      <c r="J929" s="18">
        <f>IF(G929="","",VLOOKUP(G929,WMS!$E$3:$Q$1741,13,FALSE))</f>
        <v>0.018</v>
      </c>
      <c r="K929" s="25" t="b">
        <f t="shared" si="162"/>
        <v>1</v>
      </c>
      <c r="L929" s="7">
        <v>2</v>
      </c>
      <c r="M929" s="26">
        <f>IF(G929="","",VLOOKUP(G929,WMS!$E$3:$U$1741,7,0)*L929)</f>
        <v>12</v>
      </c>
      <c r="N929" s="27" t="str">
        <f>IF(G929="","",VLOOKUP(G929,WMS!$E$3:$U$1741,17,0))</f>
        <v>A31-302</v>
      </c>
      <c r="O929" s="28">
        <f t="shared" si="156"/>
        <v>2.4</v>
      </c>
      <c r="P929" s="28">
        <f t="shared" si="157"/>
        <v>0.036</v>
      </c>
      <c r="Q929" s="25" t="str">
        <f>IF(G929="","",VLOOKUP(G929,WMS!$E$3:$G$1741,2,FALSE))</f>
        <v>KAS19091901</v>
      </c>
      <c r="R929" s="25" t="str">
        <f>IF(G929="","",VLOOKUP(G929,WMS!$E$3:$G$1741,3,FALSE))</f>
        <v>KAS1909190109</v>
      </c>
      <c r="S929" s="17" t="str">
        <f>IF(R929="","",VLOOKUP(R929,CUSTOMS!$E$3:$N$1811,2,FALSE))</f>
        <v>9503008900</v>
      </c>
      <c r="T929" s="17" t="str">
        <f>IF(R929="","",VLOOKUP(R929,CUSTOMS!$E$3:$N$1811,3,FALSE))</f>
        <v>塑胶玩具</v>
      </c>
      <c r="U929" s="18">
        <f t="shared" si="158"/>
        <v>1.5</v>
      </c>
      <c r="V929" s="18" t="str">
        <f>IF(R929="","",VLOOKUP(R929,CUSTOMS!$E$3:$N$1811,5,FALSE))</f>
        <v>千克</v>
      </c>
      <c r="W929" s="32">
        <f>IF(R929="","",VLOOKUP(R929,CUSTOMS!$E$3:$N$1811,6,FALSE))</f>
        <v>61.776</v>
      </c>
      <c r="X929" s="32">
        <f t="shared" si="159"/>
        <v>92.664</v>
      </c>
      <c r="Y929" s="18" t="str">
        <f>IF(R929="","",VLOOKUP(R929,CUSTOMS!$E$3:$N$1811,8,FALSE))</f>
        <v>港币</v>
      </c>
      <c r="Z929" s="18" t="str">
        <f>IF(R929="","",VLOOKUP(R929,CUSTOMS!$E$3:$N$1811,9,FALSE))</f>
        <v>中国</v>
      </c>
      <c r="AA929" s="18" t="str">
        <f>IF(R929="","",VLOOKUP(R929,CUSTOMS!$E$3:$N$1811,10,FALSE))</f>
        <v>美国</v>
      </c>
      <c r="AB929" s="32">
        <f>IF(R929="","",VLOOKUP(G929,WMS!$E$3:$T$1741,15,FALSE))</f>
        <v>0.125</v>
      </c>
      <c r="AC929" s="32">
        <f t="shared" si="160"/>
        <v>1.5</v>
      </c>
      <c r="AD929" s="32" t="str">
        <f>IF(S929="","",VLOOKUP(S929,海关监管条件!$A$1:$B$3000,2,FALSE))</f>
        <v>A </v>
      </c>
    </row>
    <row r="930" spans="1:30">
      <c r="A930" s="2">
        <v>43750</v>
      </c>
      <c r="B930" s="2">
        <v>43756</v>
      </c>
      <c r="C930" s="2" t="s">
        <v>5144</v>
      </c>
      <c r="D930" s="3" t="s">
        <v>2274</v>
      </c>
      <c r="E930" s="3" t="s">
        <v>4507</v>
      </c>
      <c r="F930" s="3" t="s">
        <v>4509</v>
      </c>
      <c r="G930" s="17" t="str">
        <f t="shared" si="161"/>
        <v>KG-ARI-1909-00203-04665/42508182</v>
      </c>
      <c r="H930" s="18">
        <f>IF(G930="","",VLOOKUP(G930,WMS!$E$3:$Q$1741,7,FALSE))</f>
        <v>4</v>
      </c>
      <c r="I930" s="18">
        <f>IF(G930="","",VLOOKUP(G930,WMS!$E$3:$Q$1741,8,FALSE))</f>
        <v>4.89</v>
      </c>
      <c r="J930" s="18">
        <f>IF(G930="","",VLOOKUP(G930,WMS!$E$3:$Q$1741,13,FALSE))</f>
        <v>0.021</v>
      </c>
      <c r="K930" s="25" t="b">
        <f t="shared" si="162"/>
        <v>1</v>
      </c>
      <c r="L930" s="7">
        <v>3</v>
      </c>
      <c r="M930" s="26">
        <f>IF(G930="","",VLOOKUP(G930,WMS!$E$3:$U$1741,7,0)*L930)</f>
        <v>12</v>
      </c>
      <c r="N930" s="27" t="str">
        <f>IF(G930="","",VLOOKUP(G930,WMS!$E$3:$U$1741,17,0))</f>
        <v>A411</v>
      </c>
      <c r="O930" s="28">
        <f t="shared" ref="O930:O974" si="163">IF(L930="","",I930*L930)</f>
        <v>14.67</v>
      </c>
      <c r="P930" s="28">
        <f t="shared" ref="P930:P974" si="164">IF(L930="","",J930*L930)</f>
        <v>0.063</v>
      </c>
      <c r="Q930" s="25" t="str">
        <f>IF(G930="","",VLOOKUP(G930,WMS!$E$3:$G$1741,2,FALSE))</f>
        <v>KAS19092502</v>
      </c>
      <c r="R930" s="25" t="str">
        <f>IF(G930="","",VLOOKUP(G930,WMS!$E$3:$G$1741,3,FALSE))</f>
        <v>KAS1909250202</v>
      </c>
      <c r="S930" s="17" t="str">
        <f>IF(R930="","",VLOOKUP(R930,CUSTOMS!$E$3:$N$1811,2,FALSE))</f>
        <v>3923100090</v>
      </c>
      <c r="T930" s="17" t="str">
        <f>IF(R930="","",VLOOKUP(R930,CUSTOMS!$E$3:$N$1811,3,FALSE))</f>
        <v>空化妆箱</v>
      </c>
      <c r="U930" s="18">
        <f t="shared" ref="U930:U974" si="165">IF(V930="","",IF(V930="千克",M930*AB930,M930))</f>
        <v>12</v>
      </c>
      <c r="V930" s="18" t="str">
        <f>IF(R930="","",VLOOKUP(R930,CUSTOMS!$E$3:$N$1811,5,FALSE))</f>
        <v>件</v>
      </c>
      <c r="W930" s="32">
        <f>IF(R930="","",VLOOKUP(R930,CUSTOMS!$E$3:$N$1811,6,FALSE))</f>
        <v>8.57</v>
      </c>
      <c r="X930" s="32">
        <f t="shared" ref="X930:X974" si="166">IF(W930="","",U930*W930)</f>
        <v>102.84</v>
      </c>
      <c r="Y930" s="18" t="str">
        <f>IF(R930="","",VLOOKUP(R930,CUSTOMS!$E$3:$N$1811,8,FALSE))</f>
        <v>美元</v>
      </c>
      <c r="Z930" s="18" t="str">
        <f>IF(R930="","",VLOOKUP(R930,CUSTOMS!$E$3:$N$1811,9,FALSE))</f>
        <v>中国</v>
      </c>
      <c r="AA930" s="18" t="str">
        <f>IF(R930="","",VLOOKUP(R930,CUSTOMS!$E$3:$N$1811,10,FALSE))</f>
        <v>美国</v>
      </c>
      <c r="AB930" s="32">
        <f>IF(R930="","",VLOOKUP(G930,WMS!$E$3:$T$1741,15,FALSE))</f>
        <v>1.025</v>
      </c>
      <c r="AC930" s="32">
        <f t="shared" ref="AC930:AC974" si="167">IF(AB930="","",M930*AB930)</f>
        <v>12.3</v>
      </c>
      <c r="AD930" s="32" t="str">
        <f>IF(S930="","",VLOOKUP(S930,海关监管条件!$A$1:$B$3000,2,FALSE))</f>
        <v>无</v>
      </c>
    </row>
    <row r="931" spans="1:30">
      <c r="A931" s="2">
        <v>43750</v>
      </c>
      <c r="B931" s="2">
        <v>43756</v>
      </c>
      <c r="C931" s="2" t="s">
        <v>5144</v>
      </c>
      <c r="D931" s="3" t="s">
        <v>2274</v>
      </c>
      <c r="E931" s="3" t="s">
        <v>4507</v>
      </c>
      <c r="F931" s="3" t="s">
        <v>4510</v>
      </c>
      <c r="G931" s="17" t="str">
        <f t="shared" si="161"/>
        <v>KG-ARI-1909-00203-04665/42641070</v>
      </c>
      <c r="H931" s="18">
        <f>IF(G931="","",VLOOKUP(G931,WMS!$E$3:$Q$1741,7,FALSE))</f>
        <v>12</v>
      </c>
      <c r="I931" s="18">
        <f>IF(G931="","",VLOOKUP(G931,WMS!$E$3:$Q$1741,8,FALSE))</f>
        <v>1.8</v>
      </c>
      <c r="J931" s="18">
        <f>IF(G931="","",VLOOKUP(G931,WMS!$E$3:$Q$1741,13,FALSE))</f>
        <v>0.018</v>
      </c>
      <c r="K931" s="25" t="b">
        <f t="shared" si="162"/>
        <v>1</v>
      </c>
      <c r="L931" s="7">
        <v>2</v>
      </c>
      <c r="M931" s="26">
        <f>IF(G931="","",VLOOKUP(G931,WMS!$E$3:$U$1741,7,0)*L931)</f>
        <v>24</v>
      </c>
      <c r="N931" s="27" t="str">
        <f>IF(G931="","",VLOOKUP(G931,WMS!$E$3:$U$1741,17,0))</f>
        <v>A411</v>
      </c>
      <c r="O931" s="28">
        <f t="shared" si="163"/>
        <v>3.6</v>
      </c>
      <c r="P931" s="28">
        <f t="shared" si="164"/>
        <v>0.036</v>
      </c>
      <c r="Q931" s="25" t="str">
        <f>IF(G931="","",VLOOKUP(G931,WMS!$E$3:$G$1741,2,FALSE))</f>
        <v>KAS19092502</v>
      </c>
      <c r="R931" s="25" t="str">
        <f>IF(G931="","",VLOOKUP(G931,WMS!$E$3:$G$1741,3,FALSE))</f>
        <v>KAS1909250203</v>
      </c>
      <c r="S931" s="17" t="str">
        <f>IF(R931="","",VLOOKUP(R931,CUSTOMS!$E$3:$N$1811,2,FALSE))</f>
        <v>9603290090</v>
      </c>
      <c r="T931" s="17" t="str">
        <f>IF(R931="","",VLOOKUP(R931,CUSTOMS!$E$3:$N$1811,3,FALSE))</f>
        <v>化妆套刷</v>
      </c>
      <c r="U931" s="18">
        <f t="shared" si="165"/>
        <v>24</v>
      </c>
      <c r="V931" s="18" t="str">
        <f>IF(R931="","",VLOOKUP(R931,CUSTOMS!$E$3:$N$1811,5,FALSE))</f>
        <v>件</v>
      </c>
      <c r="W931" s="32">
        <f>IF(R931="","",VLOOKUP(R931,CUSTOMS!$E$3:$N$1811,6,FALSE))</f>
        <v>3.19</v>
      </c>
      <c r="X931" s="32">
        <f t="shared" si="166"/>
        <v>76.56</v>
      </c>
      <c r="Y931" s="18" t="str">
        <f>IF(R931="","",VLOOKUP(R931,CUSTOMS!$E$3:$N$1811,8,FALSE))</f>
        <v>美元</v>
      </c>
      <c r="Z931" s="18" t="str">
        <f>IF(R931="","",VLOOKUP(R931,CUSTOMS!$E$3:$N$1811,9,FALSE))</f>
        <v>中国</v>
      </c>
      <c r="AA931" s="18" t="str">
        <f>IF(R931="","",VLOOKUP(R931,CUSTOMS!$E$3:$N$1811,10,FALSE))</f>
        <v>美国</v>
      </c>
      <c r="AB931" s="32">
        <f>IF(R931="","",VLOOKUP(G931,WMS!$E$3:$T$1741,15,FALSE))</f>
        <v>0.116666666666667</v>
      </c>
      <c r="AC931" s="32">
        <f t="shared" si="167"/>
        <v>2.80000000000001</v>
      </c>
      <c r="AD931" s="32" t="str">
        <f>IF(S931="","",VLOOKUP(S931,海关监管条件!$A$1:$B$3000,2,FALSE))</f>
        <v>无 </v>
      </c>
    </row>
    <row r="932" spans="1:30">
      <c r="A932" s="2">
        <v>43750</v>
      </c>
      <c r="B932" s="2">
        <v>43756</v>
      </c>
      <c r="C932" s="2" t="s">
        <v>5144</v>
      </c>
      <c r="D932" s="3" t="s">
        <v>2274</v>
      </c>
      <c r="E932" s="3" t="s">
        <v>4507</v>
      </c>
      <c r="F932" s="3" t="s">
        <v>4513</v>
      </c>
      <c r="G932" s="17" t="str">
        <f t="shared" si="161"/>
        <v>KG-ARI-1909-00203-04665/42641131</v>
      </c>
      <c r="H932" s="18">
        <f>IF(G932="","",VLOOKUP(G932,WMS!$E$3:$Q$1741,7,FALSE))</f>
        <v>12</v>
      </c>
      <c r="I932" s="18">
        <f>IF(G932="","",VLOOKUP(G932,WMS!$E$3:$Q$1741,8,FALSE))</f>
        <v>1.74</v>
      </c>
      <c r="J932" s="18">
        <f>IF(G932="","",VLOOKUP(G932,WMS!$E$3:$Q$1741,13,FALSE))</f>
        <v>0.016</v>
      </c>
      <c r="K932" s="25" t="b">
        <f t="shared" si="162"/>
        <v>1</v>
      </c>
      <c r="L932" s="7">
        <v>1</v>
      </c>
      <c r="M932" s="26">
        <f>IF(G932="","",VLOOKUP(G932,WMS!$E$3:$U$1741,7,0)*L932)</f>
        <v>12</v>
      </c>
      <c r="N932" s="27" t="str">
        <f>IF(G932="","",VLOOKUP(G932,WMS!$E$3:$U$1741,17,0))</f>
        <v>A411</v>
      </c>
      <c r="O932" s="28">
        <f t="shared" si="163"/>
        <v>1.74</v>
      </c>
      <c r="P932" s="28">
        <f t="shared" si="164"/>
        <v>0.016</v>
      </c>
      <c r="Q932" s="25" t="str">
        <f>IF(G932="","",VLOOKUP(G932,WMS!$E$3:$G$1741,2,FALSE))</f>
        <v>KAS19092502</v>
      </c>
      <c r="R932" s="25" t="str">
        <f>IF(G932="","",VLOOKUP(G932,WMS!$E$3:$G$1741,3,FALSE))</f>
        <v>KAS1909250206</v>
      </c>
      <c r="S932" s="17" t="str">
        <f>IF(R932="","",VLOOKUP(R932,CUSTOMS!$E$3:$N$1811,2,FALSE))</f>
        <v>9603290090</v>
      </c>
      <c r="T932" s="17" t="str">
        <f>IF(R932="","",VLOOKUP(R932,CUSTOMS!$E$3:$N$1811,3,FALSE))</f>
        <v>化妆套刷</v>
      </c>
      <c r="U932" s="18">
        <f t="shared" si="165"/>
        <v>12</v>
      </c>
      <c r="V932" s="18" t="str">
        <f>IF(R932="","",VLOOKUP(R932,CUSTOMS!$E$3:$N$1811,5,FALSE))</f>
        <v>件</v>
      </c>
      <c r="W932" s="32">
        <f>IF(R932="","",VLOOKUP(R932,CUSTOMS!$E$3:$N$1811,6,FALSE))</f>
        <v>4.05</v>
      </c>
      <c r="X932" s="32">
        <f t="shared" si="166"/>
        <v>48.6</v>
      </c>
      <c r="Y932" s="18" t="str">
        <f>IF(R932="","",VLOOKUP(R932,CUSTOMS!$E$3:$N$1811,8,FALSE))</f>
        <v>美元</v>
      </c>
      <c r="Z932" s="18" t="str">
        <f>IF(R932="","",VLOOKUP(R932,CUSTOMS!$E$3:$N$1811,9,FALSE))</f>
        <v>中国</v>
      </c>
      <c r="AA932" s="18" t="str">
        <f>IF(R932="","",VLOOKUP(R932,CUSTOMS!$E$3:$N$1811,10,FALSE))</f>
        <v>美国</v>
      </c>
      <c r="AB932" s="32">
        <f>IF(R932="","",VLOOKUP(G932,WMS!$E$3:$T$1741,15,FALSE))</f>
        <v>0.116666666666667</v>
      </c>
      <c r="AC932" s="32">
        <f t="shared" si="167"/>
        <v>1.4</v>
      </c>
      <c r="AD932" s="32" t="str">
        <f>IF(S932="","",VLOOKUP(S932,海关监管条件!$A$1:$B$3000,2,FALSE))</f>
        <v>无 </v>
      </c>
    </row>
    <row r="933" spans="1:30">
      <c r="A933" s="2">
        <v>43750</v>
      </c>
      <c r="B933" s="2">
        <v>43756</v>
      </c>
      <c r="C933" s="2" t="s">
        <v>5144</v>
      </c>
      <c r="D933" s="3" t="s">
        <v>2274</v>
      </c>
      <c r="E933" s="3" t="s">
        <v>4507</v>
      </c>
      <c r="F933" s="3" t="s">
        <v>4508</v>
      </c>
      <c r="G933" s="17" t="str">
        <f t="shared" si="161"/>
        <v>KG-ARI-1909-00203-04665/42688129</v>
      </c>
      <c r="H933" s="18">
        <f>IF(G933="","",VLOOKUP(G933,WMS!$E$3:$Q$1741,7,FALSE))</f>
        <v>12</v>
      </c>
      <c r="I933" s="18">
        <f>IF(G933="","",VLOOKUP(G933,WMS!$E$3:$Q$1741,8,FALSE))</f>
        <v>1.83</v>
      </c>
      <c r="J933" s="18">
        <f>IF(G933="","",VLOOKUP(G933,WMS!$E$3:$Q$1741,13,FALSE))</f>
        <v>0.016</v>
      </c>
      <c r="K933" s="25" t="b">
        <f t="shared" si="162"/>
        <v>1</v>
      </c>
      <c r="L933" s="7">
        <v>1</v>
      </c>
      <c r="M933" s="26">
        <f>IF(G933="","",VLOOKUP(G933,WMS!$E$3:$U$1741,7,0)*L933)</f>
        <v>12</v>
      </c>
      <c r="N933" s="27" t="str">
        <f>IF(G933="","",VLOOKUP(G933,WMS!$E$3:$U$1741,17,0))</f>
        <v>A411</v>
      </c>
      <c r="O933" s="28">
        <f t="shared" si="163"/>
        <v>1.83</v>
      </c>
      <c r="P933" s="28">
        <f t="shared" si="164"/>
        <v>0.016</v>
      </c>
      <c r="Q933" s="25" t="str">
        <f>IF(G933="","",VLOOKUP(G933,WMS!$E$3:$G$1741,2,FALSE))</f>
        <v>KAS19092502</v>
      </c>
      <c r="R933" s="25" t="str">
        <f>IF(G933="","",VLOOKUP(G933,WMS!$E$3:$G$1741,3,FALSE))</f>
        <v>KAS1909250201</v>
      </c>
      <c r="S933" s="17" t="str">
        <f>IF(R933="","",VLOOKUP(R933,CUSTOMS!$E$3:$N$1811,2,FALSE))</f>
        <v>9603290090</v>
      </c>
      <c r="T933" s="17" t="str">
        <f>IF(R933="","",VLOOKUP(R933,CUSTOMS!$E$3:$N$1811,3,FALSE))</f>
        <v>化妆套刷</v>
      </c>
      <c r="U933" s="18">
        <f t="shared" si="165"/>
        <v>12</v>
      </c>
      <c r="V933" s="18" t="str">
        <f>IF(R933="","",VLOOKUP(R933,CUSTOMS!$E$3:$N$1811,5,FALSE))</f>
        <v>件</v>
      </c>
      <c r="W933" s="32">
        <f>IF(R933="","",VLOOKUP(R933,CUSTOMS!$E$3:$N$1811,6,FALSE))</f>
        <v>3.18</v>
      </c>
      <c r="X933" s="32">
        <f t="shared" si="166"/>
        <v>38.16</v>
      </c>
      <c r="Y933" s="18" t="str">
        <f>IF(R933="","",VLOOKUP(R933,CUSTOMS!$E$3:$N$1811,8,FALSE))</f>
        <v>美元</v>
      </c>
      <c r="Z933" s="18" t="str">
        <f>IF(R933="","",VLOOKUP(R933,CUSTOMS!$E$3:$N$1811,9,FALSE))</f>
        <v>中国</v>
      </c>
      <c r="AA933" s="18" t="str">
        <f>IF(R933="","",VLOOKUP(R933,CUSTOMS!$E$3:$N$1811,10,FALSE))</f>
        <v>美国</v>
      </c>
      <c r="AB933" s="32">
        <f>IF(R933="","",VLOOKUP(G933,WMS!$E$3:$T$1741,15,FALSE))</f>
        <v>0.133333333333333</v>
      </c>
      <c r="AC933" s="32">
        <f t="shared" si="167"/>
        <v>1.6</v>
      </c>
      <c r="AD933" s="32" t="str">
        <f>IF(S933="","",VLOOKUP(S933,海关监管条件!$A$1:$B$3000,2,FALSE))</f>
        <v>无 </v>
      </c>
    </row>
    <row r="934" spans="1:30">
      <c r="A934" s="2">
        <v>43750</v>
      </c>
      <c r="B934" s="2">
        <v>43756</v>
      </c>
      <c r="C934" s="2" t="s">
        <v>5144</v>
      </c>
      <c r="D934" s="3" t="s">
        <v>2319</v>
      </c>
      <c r="E934" s="3" t="s">
        <v>4538</v>
      </c>
      <c r="F934" s="3" t="s">
        <v>4546</v>
      </c>
      <c r="G934" s="17" t="str">
        <f t="shared" si="161"/>
        <v>KG-ARI-1909-00203-04669/42590729</v>
      </c>
      <c r="H934" s="18">
        <f>IF(G934="","",VLOOKUP(G934,WMS!$E$3:$Q$1741,7,FALSE))</f>
        <v>12</v>
      </c>
      <c r="I934" s="18">
        <f>IF(G934="","",VLOOKUP(G934,WMS!$E$3:$Q$1741,8,FALSE))</f>
        <v>0.3</v>
      </c>
      <c r="J934" s="18">
        <f>IF(G934="","",VLOOKUP(G934,WMS!$E$3:$Q$1741,13,FALSE))</f>
        <v>0.006</v>
      </c>
      <c r="K934" s="25" t="b">
        <f t="shared" si="162"/>
        <v>1</v>
      </c>
      <c r="L934" s="7">
        <v>5</v>
      </c>
      <c r="M934" s="26">
        <f>IF(G934="","",VLOOKUP(G934,WMS!$E$3:$U$1741,7,0)*L934)</f>
        <v>60</v>
      </c>
      <c r="N934" s="27" t="str">
        <f>IF(G934="","",VLOOKUP(G934,WMS!$E$3:$U$1741,17,0))</f>
        <v>A411</v>
      </c>
      <c r="O934" s="28">
        <f t="shared" si="163"/>
        <v>1.5</v>
      </c>
      <c r="P934" s="28">
        <f t="shared" si="164"/>
        <v>0.03</v>
      </c>
      <c r="Q934" s="25" t="str">
        <f>IF(G934="","",VLOOKUP(G934,WMS!$E$3:$G$1741,2,FALSE))</f>
        <v>KAS19092505</v>
      </c>
      <c r="R934" s="25" t="str">
        <f>IF(G934="","",VLOOKUP(G934,WMS!$E$3:$G$1741,3,FALSE))</f>
        <v>KAS1909250501</v>
      </c>
      <c r="S934" s="17" t="str">
        <f>IF(R934="","",VLOOKUP(R934,CUSTOMS!$E$3:$N$1811,2,FALSE))</f>
        <v>9616200000</v>
      </c>
      <c r="T934" s="17" t="str">
        <f>IF(R934="","",VLOOKUP(R934,CUSTOMS!$E$3:$N$1811,3,FALSE))</f>
        <v>粉扑</v>
      </c>
      <c r="U934" s="18">
        <f t="shared" si="165"/>
        <v>0.799999999999998</v>
      </c>
      <c r="V934" s="18" t="str">
        <f>IF(R934="","",VLOOKUP(R934,CUSTOMS!$E$3:$N$1811,5,FALSE))</f>
        <v>千克</v>
      </c>
      <c r="W934" s="32">
        <f>IF(R934="","",VLOOKUP(R934,CUSTOMS!$E$3:$N$1811,6,FALSE))</f>
        <v>3</v>
      </c>
      <c r="X934" s="32">
        <f t="shared" si="166"/>
        <v>2.39999999999999</v>
      </c>
      <c r="Y934" s="18" t="str">
        <f>IF(R934="","",VLOOKUP(R934,CUSTOMS!$E$3:$N$1811,8,FALSE))</f>
        <v>美元</v>
      </c>
      <c r="Z934" s="18" t="str">
        <f>IF(R934="","",VLOOKUP(R934,CUSTOMS!$E$3:$N$1811,9,FALSE))</f>
        <v>中国</v>
      </c>
      <c r="AA934" s="18" t="str">
        <f>IF(R934="","",VLOOKUP(R934,CUSTOMS!$E$3:$N$1811,10,FALSE))</f>
        <v>美国</v>
      </c>
      <c r="AB934" s="32">
        <f>IF(R934="","",VLOOKUP(G934,WMS!$E$3:$T$1741,15,FALSE))</f>
        <v>0.0133333333333333</v>
      </c>
      <c r="AC934" s="32">
        <f t="shared" si="167"/>
        <v>0.799999999999998</v>
      </c>
      <c r="AD934" s="32" t="str">
        <f>IF(S934="","",VLOOKUP(S934,海关监管条件!$A$1:$B$3000,2,FALSE))</f>
        <v>无</v>
      </c>
    </row>
    <row r="935" spans="1:30">
      <c r="A935" s="2">
        <v>43750</v>
      </c>
      <c r="B935" s="2">
        <v>43756</v>
      </c>
      <c r="C935" s="2" t="s">
        <v>5144</v>
      </c>
      <c r="D935" s="3" t="s">
        <v>2319</v>
      </c>
      <c r="E935" s="3" t="s">
        <v>4538</v>
      </c>
      <c r="F935" s="3" t="s">
        <v>4551</v>
      </c>
      <c r="G935" s="17" t="str">
        <f t="shared" si="161"/>
        <v>KG-ARI-1909-00203-04669/42590743</v>
      </c>
      <c r="H935" s="18">
        <f>IF(G935="","",VLOOKUP(G935,WMS!$E$3:$Q$1741,7,FALSE))</f>
        <v>12</v>
      </c>
      <c r="I935" s="18">
        <f>IF(G935="","",VLOOKUP(G935,WMS!$E$3:$Q$1741,8,FALSE))</f>
        <v>0.3</v>
      </c>
      <c r="J935" s="18">
        <f>IF(G935="","",VLOOKUP(G935,WMS!$E$3:$Q$1741,13,FALSE))</f>
        <v>0.006</v>
      </c>
      <c r="K935" s="25" t="b">
        <f t="shared" si="162"/>
        <v>1</v>
      </c>
      <c r="L935" s="7">
        <v>5</v>
      </c>
      <c r="M935" s="26">
        <f>IF(G935="","",VLOOKUP(G935,WMS!$E$3:$U$1741,7,0)*L935)</f>
        <v>60</v>
      </c>
      <c r="N935" s="27" t="str">
        <f>IF(G935="","",VLOOKUP(G935,WMS!$E$3:$U$1741,17,0))</f>
        <v>A411</v>
      </c>
      <c r="O935" s="28">
        <f t="shared" si="163"/>
        <v>1.5</v>
      </c>
      <c r="P935" s="28">
        <f t="shared" si="164"/>
        <v>0.03</v>
      </c>
      <c r="Q935" s="25" t="str">
        <f>IF(G935="","",VLOOKUP(G935,WMS!$E$3:$G$1741,2,FALSE))</f>
        <v>KAS19092505</v>
      </c>
      <c r="R935" s="25" t="str">
        <f>IF(G935="","",VLOOKUP(G935,WMS!$E$3:$G$1741,3,FALSE))</f>
        <v>KAS1909250501</v>
      </c>
      <c r="S935" s="17" t="str">
        <f>IF(R935="","",VLOOKUP(R935,CUSTOMS!$E$3:$N$1811,2,FALSE))</f>
        <v>9616200000</v>
      </c>
      <c r="T935" s="17" t="str">
        <f>IF(R935="","",VLOOKUP(R935,CUSTOMS!$E$3:$N$1811,3,FALSE))</f>
        <v>粉扑</v>
      </c>
      <c r="U935" s="18">
        <f t="shared" si="165"/>
        <v>0.799999999999998</v>
      </c>
      <c r="V935" s="18" t="str">
        <f>IF(R935="","",VLOOKUP(R935,CUSTOMS!$E$3:$N$1811,5,FALSE))</f>
        <v>千克</v>
      </c>
      <c r="W935" s="32">
        <f>IF(R935="","",VLOOKUP(R935,CUSTOMS!$E$3:$N$1811,6,FALSE))</f>
        <v>3</v>
      </c>
      <c r="X935" s="32">
        <f t="shared" si="166"/>
        <v>2.39999999999999</v>
      </c>
      <c r="Y935" s="18" t="str">
        <f>IF(R935="","",VLOOKUP(R935,CUSTOMS!$E$3:$N$1811,8,FALSE))</f>
        <v>美元</v>
      </c>
      <c r="Z935" s="18" t="str">
        <f>IF(R935="","",VLOOKUP(R935,CUSTOMS!$E$3:$N$1811,9,FALSE))</f>
        <v>中国</v>
      </c>
      <c r="AA935" s="18" t="str">
        <f>IF(R935="","",VLOOKUP(R935,CUSTOMS!$E$3:$N$1811,10,FALSE))</f>
        <v>美国</v>
      </c>
      <c r="AB935" s="32">
        <f>IF(R935="","",VLOOKUP(G935,WMS!$E$3:$T$1741,15,FALSE))</f>
        <v>0.0133333333333333</v>
      </c>
      <c r="AC935" s="32">
        <f t="shared" si="167"/>
        <v>0.799999999999998</v>
      </c>
      <c r="AD935" s="32" t="str">
        <f>IF(S935="","",VLOOKUP(S935,海关监管条件!$A$1:$B$3000,2,FALSE))</f>
        <v>无</v>
      </c>
    </row>
    <row r="936" spans="1:30">
      <c r="A936" s="2">
        <v>43750</v>
      </c>
      <c r="B936" s="2">
        <v>43756</v>
      </c>
      <c r="C936" s="2" t="s">
        <v>5144</v>
      </c>
      <c r="D936" s="3" t="s">
        <v>2319</v>
      </c>
      <c r="E936" s="3" t="s">
        <v>4538</v>
      </c>
      <c r="F936" s="3" t="s">
        <v>4542</v>
      </c>
      <c r="G936" s="17" t="str">
        <f t="shared" ref="G936:G983" si="168">IF(F936="","",E936&amp;"/"&amp;F936)</f>
        <v>KG-ARI-1909-00203-04669/42590767</v>
      </c>
      <c r="H936" s="18">
        <f>IF(G936="","",VLOOKUP(G936,WMS!$E$3:$Q$1741,7,FALSE))</f>
        <v>12</v>
      </c>
      <c r="I936" s="18">
        <f>IF(G936="","",VLOOKUP(G936,WMS!$E$3:$Q$1741,8,FALSE))</f>
        <v>0.2</v>
      </c>
      <c r="J936" s="18">
        <f>IF(G936="","",VLOOKUP(G936,WMS!$E$3:$Q$1741,13,FALSE))</f>
        <v>0.004</v>
      </c>
      <c r="K936" s="25" t="b">
        <f t="shared" ref="K936:K983" si="169">IF(M936="","",EXACT(H936,M936/L936))</f>
        <v>1</v>
      </c>
      <c r="L936" s="7">
        <v>1</v>
      </c>
      <c r="M936" s="26">
        <f>IF(G936="","",VLOOKUP(G936,WMS!$E$3:$U$1741,7,0)*L936)</f>
        <v>12</v>
      </c>
      <c r="N936" s="27" t="str">
        <f>IF(G936="","",VLOOKUP(G936,WMS!$E$3:$U$1741,17,0))</f>
        <v>A411</v>
      </c>
      <c r="O936" s="28">
        <f t="shared" si="163"/>
        <v>0.2</v>
      </c>
      <c r="P936" s="28">
        <f t="shared" si="164"/>
        <v>0.004</v>
      </c>
      <c r="Q936" s="25" t="str">
        <f>IF(G936="","",VLOOKUP(G936,WMS!$E$3:$G$1741,2,FALSE))</f>
        <v>KAS19092505</v>
      </c>
      <c r="R936" s="25" t="str">
        <f>IF(G936="","",VLOOKUP(G936,WMS!$E$3:$G$1741,3,FALSE))</f>
        <v>KAS1909250501</v>
      </c>
      <c r="S936" s="17" t="str">
        <f>IF(R936="","",VLOOKUP(R936,CUSTOMS!$E$3:$N$1811,2,FALSE))</f>
        <v>9616200000</v>
      </c>
      <c r="T936" s="17" t="str">
        <f>IF(R936="","",VLOOKUP(R936,CUSTOMS!$E$3:$N$1811,3,FALSE))</f>
        <v>粉扑</v>
      </c>
      <c r="U936" s="18">
        <f t="shared" si="165"/>
        <v>0.08</v>
      </c>
      <c r="V936" s="18" t="str">
        <f>IF(R936="","",VLOOKUP(R936,CUSTOMS!$E$3:$N$1811,5,FALSE))</f>
        <v>千克</v>
      </c>
      <c r="W936" s="32">
        <f>IF(R936="","",VLOOKUP(R936,CUSTOMS!$E$3:$N$1811,6,FALSE))</f>
        <v>3</v>
      </c>
      <c r="X936" s="32">
        <f t="shared" si="166"/>
        <v>0.24</v>
      </c>
      <c r="Y936" s="18" t="str">
        <f>IF(R936="","",VLOOKUP(R936,CUSTOMS!$E$3:$N$1811,8,FALSE))</f>
        <v>美元</v>
      </c>
      <c r="Z936" s="18" t="str">
        <f>IF(R936="","",VLOOKUP(R936,CUSTOMS!$E$3:$N$1811,9,FALSE))</f>
        <v>中国</v>
      </c>
      <c r="AA936" s="18" t="str">
        <f>IF(R936="","",VLOOKUP(R936,CUSTOMS!$E$3:$N$1811,10,FALSE))</f>
        <v>美国</v>
      </c>
      <c r="AB936" s="32">
        <f>IF(R936="","",VLOOKUP(G936,WMS!$E$3:$T$1741,15,FALSE))</f>
        <v>0.00666666666666667</v>
      </c>
      <c r="AC936" s="32">
        <f t="shared" si="167"/>
        <v>0.08</v>
      </c>
      <c r="AD936" s="32" t="str">
        <f>IF(S936="","",VLOOKUP(S936,海关监管条件!$A$1:$B$3000,2,FALSE))</f>
        <v>无</v>
      </c>
    </row>
    <row r="937" spans="1:30">
      <c r="A937" s="2">
        <v>43750</v>
      </c>
      <c r="B937" s="2">
        <v>43756</v>
      </c>
      <c r="C937" s="2" t="s">
        <v>5144</v>
      </c>
      <c r="D937" s="3" t="s">
        <v>2319</v>
      </c>
      <c r="E937" s="3" t="s">
        <v>4538</v>
      </c>
      <c r="F937" s="3" t="s">
        <v>4539</v>
      </c>
      <c r="G937" s="17" t="str">
        <f t="shared" si="168"/>
        <v>KG-ARI-1909-00203-04669/42687894</v>
      </c>
      <c r="H937" s="18">
        <f>IF(G937="","",VLOOKUP(G937,WMS!$E$3:$Q$1741,7,FALSE))</f>
        <v>12</v>
      </c>
      <c r="I937" s="18">
        <f>IF(G937="","",VLOOKUP(G937,WMS!$E$3:$Q$1741,8,FALSE))</f>
        <v>1.18</v>
      </c>
      <c r="J937" s="18">
        <f>IF(G937="","",VLOOKUP(G937,WMS!$E$3:$Q$1741,13,FALSE))</f>
        <v>0.017</v>
      </c>
      <c r="K937" s="25" t="b">
        <f t="shared" si="169"/>
        <v>1</v>
      </c>
      <c r="L937" s="7">
        <v>2</v>
      </c>
      <c r="M937" s="26">
        <f>IF(G937="","",VLOOKUP(G937,WMS!$E$3:$U$1741,7,0)*L937)</f>
        <v>24</v>
      </c>
      <c r="N937" s="27" t="str">
        <f>IF(G937="","",VLOOKUP(G937,WMS!$E$3:$U$1741,17,0))</f>
        <v>A411</v>
      </c>
      <c r="O937" s="28">
        <f t="shared" si="163"/>
        <v>2.36</v>
      </c>
      <c r="P937" s="28">
        <f t="shared" si="164"/>
        <v>0.034</v>
      </c>
      <c r="Q937" s="25" t="str">
        <f>IF(G937="","",VLOOKUP(G937,WMS!$E$3:$G$1741,2,FALSE))</f>
        <v>KAS19092505</v>
      </c>
      <c r="R937" s="25" t="str">
        <f>IF(G937="","",VLOOKUP(G937,WMS!$E$3:$G$1741,3,FALSE))</f>
        <v>KAS1909250501</v>
      </c>
      <c r="S937" s="17" t="str">
        <f>IF(R937="","",VLOOKUP(R937,CUSTOMS!$E$3:$N$1811,2,FALSE))</f>
        <v>9616200000</v>
      </c>
      <c r="T937" s="17" t="str">
        <f>IF(R937="","",VLOOKUP(R937,CUSTOMS!$E$3:$N$1811,3,FALSE))</f>
        <v>粉扑</v>
      </c>
      <c r="U937" s="18">
        <f t="shared" si="165"/>
        <v>1.96</v>
      </c>
      <c r="V937" s="18" t="str">
        <f>IF(R937="","",VLOOKUP(R937,CUSTOMS!$E$3:$N$1811,5,FALSE))</f>
        <v>千克</v>
      </c>
      <c r="W937" s="32">
        <f>IF(R937="","",VLOOKUP(R937,CUSTOMS!$E$3:$N$1811,6,FALSE))</f>
        <v>3</v>
      </c>
      <c r="X937" s="32">
        <f t="shared" si="166"/>
        <v>5.88</v>
      </c>
      <c r="Y937" s="18" t="str">
        <f>IF(R937="","",VLOOKUP(R937,CUSTOMS!$E$3:$N$1811,8,FALSE))</f>
        <v>美元</v>
      </c>
      <c r="Z937" s="18" t="str">
        <f>IF(R937="","",VLOOKUP(R937,CUSTOMS!$E$3:$N$1811,9,FALSE))</f>
        <v>中国</v>
      </c>
      <c r="AA937" s="18" t="str">
        <f>IF(R937="","",VLOOKUP(R937,CUSTOMS!$E$3:$N$1811,10,FALSE))</f>
        <v>美国</v>
      </c>
      <c r="AB937" s="32">
        <f>IF(R937="","",VLOOKUP(G937,WMS!$E$3:$T$1741,15,FALSE))</f>
        <v>0.0816666666666667</v>
      </c>
      <c r="AC937" s="32">
        <f t="shared" si="167"/>
        <v>1.96</v>
      </c>
      <c r="AD937" s="32" t="str">
        <f>IF(S937="","",VLOOKUP(S937,海关监管条件!$A$1:$B$3000,2,FALSE))</f>
        <v>无</v>
      </c>
    </row>
    <row r="938" spans="1:30">
      <c r="A938" s="2">
        <v>43750</v>
      </c>
      <c r="B938" s="2">
        <v>43756</v>
      </c>
      <c r="C938" s="2" t="s">
        <v>5144</v>
      </c>
      <c r="D938" s="3" t="s">
        <v>2319</v>
      </c>
      <c r="E938" s="3" t="s">
        <v>4538</v>
      </c>
      <c r="F938" s="3" t="s">
        <v>4548</v>
      </c>
      <c r="G938" s="17" t="str">
        <f t="shared" si="168"/>
        <v>KG-ARI-1909-00203-04669/42687917</v>
      </c>
      <c r="H938" s="18">
        <f>IF(G938="","",VLOOKUP(G938,WMS!$E$3:$Q$1741,7,FALSE))</f>
        <v>12</v>
      </c>
      <c r="I938" s="18">
        <f>IF(G938="","",VLOOKUP(G938,WMS!$E$3:$Q$1741,8,FALSE))</f>
        <v>0.95</v>
      </c>
      <c r="J938" s="18">
        <f>IF(G938="","",VLOOKUP(G938,WMS!$E$3:$Q$1741,13,FALSE))</f>
        <v>0.011</v>
      </c>
      <c r="K938" s="25" t="b">
        <f t="shared" si="169"/>
        <v>1</v>
      </c>
      <c r="L938" s="7">
        <v>2</v>
      </c>
      <c r="M938" s="26">
        <f>IF(G938="","",VLOOKUP(G938,WMS!$E$3:$U$1741,7,0)*L938)</f>
        <v>24</v>
      </c>
      <c r="N938" s="27" t="str">
        <f>IF(G938="","",VLOOKUP(G938,WMS!$E$3:$U$1741,17,0))</f>
        <v>A411</v>
      </c>
      <c r="O938" s="28">
        <f t="shared" si="163"/>
        <v>1.9</v>
      </c>
      <c r="P938" s="28">
        <f t="shared" si="164"/>
        <v>0.022</v>
      </c>
      <c r="Q938" s="25" t="str">
        <f>IF(G938="","",VLOOKUP(G938,WMS!$E$3:$G$1741,2,FALSE))</f>
        <v>KAS19092505</v>
      </c>
      <c r="R938" s="25" t="str">
        <f>IF(G938="","",VLOOKUP(G938,WMS!$E$3:$G$1741,3,FALSE))</f>
        <v>KAS1909250501</v>
      </c>
      <c r="S938" s="17" t="str">
        <f>IF(R938="","",VLOOKUP(R938,CUSTOMS!$E$3:$N$1811,2,FALSE))</f>
        <v>9616200000</v>
      </c>
      <c r="T938" s="17" t="str">
        <f>IF(R938="","",VLOOKUP(R938,CUSTOMS!$E$3:$N$1811,3,FALSE))</f>
        <v>粉扑</v>
      </c>
      <c r="U938" s="18">
        <f t="shared" si="165"/>
        <v>1.22</v>
      </c>
      <c r="V938" s="18" t="str">
        <f>IF(R938="","",VLOOKUP(R938,CUSTOMS!$E$3:$N$1811,5,FALSE))</f>
        <v>千克</v>
      </c>
      <c r="W938" s="32">
        <f>IF(R938="","",VLOOKUP(R938,CUSTOMS!$E$3:$N$1811,6,FALSE))</f>
        <v>3</v>
      </c>
      <c r="X938" s="32">
        <f t="shared" si="166"/>
        <v>3.66</v>
      </c>
      <c r="Y938" s="18" t="str">
        <f>IF(R938="","",VLOOKUP(R938,CUSTOMS!$E$3:$N$1811,8,FALSE))</f>
        <v>美元</v>
      </c>
      <c r="Z938" s="18" t="str">
        <f>IF(R938="","",VLOOKUP(R938,CUSTOMS!$E$3:$N$1811,9,FALSE))</f>
        <v>中国</v>
      </c>
      <c r="AA938" s="18" t="str">
        <f>IF(R938="","",VLOOKUP(R938,CUSTOMS!$E$3:$N$1811,10,FALSE))</f>
        <v>美国</v>
      </c>
      <c r="AB938" s="32">
        <f>IF(R938="","",VLOOKUP(G938,WMS!$E$3:$T$1741,15,FALSE))</f>
        <v>0.0508333333333333</v>
      </c>
      <c r="AC938" s="32">
        <f t="shared" si="167"/>
        <v>1.22</v>
      </c>
      <c r="AD938" s="32" t="str">
        <f>IF(S938="","",VLOOKUP(S938,海关监管条件!$A$1:$B$3000,2,FALSE))</f>
        <v>无</v>
      </c>
    </row>
    <row r="939" spans="1:30">
      <c r="A939" s="2">
        <v>43750</v>
      </c>
      <c r="B939" s="2">
        <v>43756</v>
      </c>
      <c r="C939" s="2" t="s">
        <v>5144</v>
      </c>
      <c r="D939" s="3" t="s">
        <v>2319</v>
      </c>
      <c r="E939" s="3" t="s">
        <v>4538</v>
      </c>
      <c r="F939" s="3" t="s">
        <v>4541</v>
      </c>
      <c r="G939" s="17" t="str">
        <f t="shared" si="168"/>
        <v>KG-ARI-1909-00203-04669/42687924</v>
      </c>
      <c r="H939" s="18">
        <f>IF(G939="","",VLOOKUP(G939,WMS!$E$3:$Q$1741,7,FALSE))</f>
        <v>12</v>
      </c>
      <c r="I939" s="18">
        <f>IF(G939="","",VLOOKUP(G939,WMS!$E$3:$Q$1741,8,FALSE))</f>
        <v>0.94</v>
      </c>
      <c r="J939" s="18">
        <f>IF(G939="","",VLOOKUP(G939,WMS!$E$3:$Q$1741,13,FALSE))</f>
        <v>0.012</v>
      </c>
      <c r="K939" s="25" t="b">
        <f t="shared" si="169"/>
        <v>1</v>
      </c>
      <c r="L939" s="7">
        <v>2</v>
      </c>
      <c r="M939" s="26">
        <f>IF(G939="","",VLOOKUP(G939,WMS!$E$3:$U$1741,7,0)*L939)</f>
        <v>24</v>
      </c>
      <c r="N939" s="27" t="str">
        <f>IF(G939="","",VLOOKUP(G939,WMS!$E$3:$U$1741,17,0))</f>
        <v>A411</v>
      </c>
      <c r="O939" s="28">
        <f t="shared" si="163"/>
        <v>1.88</v>
      </c>
      <c r="P939" s="28">
        <f t="shared" si="164"/>
        <v>0.024</v>
      </c>
      <c r="Q939" s="25" t="str">
        <f>IF(G939="","",VLOOKUP(G939,WMS!$E$3:$G$1741,2,FALSE))</f>
        <v>KAS19092505</v>
      </c>
      <c r="R939" s="25" t="str">
        <f>IF(G939="","",VLOOKUP(G939,WMS!$E$3:$G$1741,3,FALSE))</f>
        <v>KAS1909250501</v>
      </c>
      <c r="S939" s="17" t="str">
        <f>IF(R939="","",VLOOKUP(R939,CUSTOMS!$E$3:$N$1811,2,FALSE))</f>
        <v>9616200000</v>
      </c>
      <c r="T939" s="17" t="str">
        <f>IF(R939="","",VLOOKUP(R939,CUSTOMS!$E$3:$N$1811,3,FALSE))</f>
        <v>粉扑</v>
      </c>
      <c r="U939" s="18">
        <f t="shared" si="165"/>
        <v>1.22</v>
      </c>
      <c r="V939" s="18" t="str">
        <f>IF(R939="","",VLOOKUP(R939,CUSTOMS!$E$3:$N$1811,5,FALSE))</f>
        <v>千克</v>
      </c>
      <c r="W939" s="32">
        <f>IF(R939="","",VLOOKUP(R939,CUSTOMS!$E$3:$N$1811,6,FALSE))</f>
        <v>3</v>
      </c>
      <c r="X939" s="32">
        <f t="shared" si="166"/>
        <v>3.66</v>
      </c>
      <c r="Y939" s="18" t="str">
        <f>IF(R939="","",VLOOKUP(R939,CUSTOMS!$E$3:$N$1811,8,FALSE))</f>
        <v>美元</v>
      </c>
      <c r="Z939" s="18" t="str">
        <f>IF(R939="","",VLOOKUP(R939,CUSTOMS!$E$3:$N$1811,9,FALSE))</f>
        <v>中国</v>
      </c>
      <c r="AA939" s="18" t="str">
        <f>IF(R939="","",VLOOKUP(R939,CUSTOMS!$E$3:$N$1811,10,FALSE))</f>
        <v>美国</v>
      </c>
      <c r="AB939" s="32">
        <f>IF(R939="","",VLOOKUP(G939,WMS!$E$3:$T$1741,15,FALSE))</f>
        <v>0.0508333333333333</v>
      </c>
      <c r="AC939" s="32">
        <f t="shared" si="167"/>
        <v>1.22</v>
      </c>
      <c r="AD939" s="32" t="str">
        <f>IF(S939="","",VLOOKUP(S939,海关监管条件!$A$1:$B$3000,2,FALSE))</f>
        <v>无</v>
      </c>
    </row>
    <row r="940" spans="1:30">
      <c r="A940" s="2">
        <v>43750</v>
      </c>
      <c r="B940" s="2">
        <v>43756</v>
      </c>
      <c r="C940" s="2" t="s">
        <v>5144</v>
      </c>
      <c r="D940" s="3" t="s">
        <v>2319</v>
      </c>
      <c r="E940" s="3" t="s">
        <v>4538</v>
      </c>
      <c r="F940" s="3" t="s">
        <v>4553</v>
      </c>
      <c r="G940" s="17" t="str">
        <f t="shared" si="168"/>
        <v>KG-ARI-1909-00203-04669/42687931</v>
      </c>
      <c r="H940" s="18">
        <f>IF(G940="","",VLOOKUP(G940,WMS!$E$3:$Q$1741,7,FALSE))</f>
        <v>12</v>
      </c>
      <c r="I940" s="18">
        <f>IF(G940="","",VLOOKUP(G940,WMS!$E$3:$Q$1741,8,FALSE))</f>
        <v>0.95</v>
      </c>
      <c r="J940" s="18">
        <f>IF(G940="","",VLOOKUP(G940,WMS!$E$3:$Q$1741,13,FALSE))</f>
        <v>0.012</v>
      </c>
      <c r="K940" s="25" t="b">
        <f t="shared" si="169"/>
        <v>1</v>
      </c>
      <c r="L940" s="7">
        <v>3</v>
      </c>
      <c r="M940" s="26">
        <f>IF(G940="","",VLOOKUP(G940,WMS!$E$3:$U$1741,7,0)*L940)</f>
        <v>36</v>
      </c>
      <c r="N940" s="27" t="str">
        <f>IF(G940="","",VLOOKUP(G940,WMS!$E$3:$U$1741,17,0))</f>
        <v>A411</v>
      </c>
      <c r="O940" s="28">
        <f t="shared" si="163"/>
        <v>2.85</v>
      </c>
      <c r="P940" s="28">
        <f t="shared" si="164"/>
        <v>0.036</v>
      </c>
      <c r="Q940" s="25" t="str">
        <f>IF(G940="","",VLOOKUP(G940,WMS!$E$3:$G$1741,2,FALSE))</f>
        <v>KAS19092505</v>
      </c>
      <c r="R940" s="25" t="str">
        <f>IF(G940="","",VLOOKUP(G940,WMS!$E$3:$G$1741,3,FALSE))</f>
        <v>KAS1909250501</v>
      </c>
      <c r="S940" s="17" t="str">
        <f>IF(R940="","",VLOOKUP(R940,CUSTOMS!$E$3:$N$1811,2,FALSE))</f>
        <v>9616200000</v>
      </c>
      <c r="T940" s="17" t="str">
        <f>IF(R940="","",VLOOKUP(R940,CUSTOMS!$E$3:$N$1811,3,FALSE))</f>
        <v>粉扑</v>
      </c>
      <c r="U940" s="18">
        <f t="shared" si="165"/>
        <v>1.83</v>
      </c>
      <c r="V940" s="18" t="str">
        <f>IF(R940="","",VLOOKUP(R940,CUSTOMS!$E$3:$N$1811,5,FALSE))</f>
        <v>千克</v>
      </c>
      <c r="W940" s="32">
        <f>IF(R940="","",VLOOKUP(R940,CUSTOMS!$E$3:$N$1811,6,FALSE))</f>
        <v>3</v>
      </c>
      <c r="X940" s="32">
        <f t="shared" si="166"/>
        <v>5.49</v>
      </c>
      <c r="Y940" s="18" t="str">
        <f>IF(R940="","",VLOOKUP(R940,CUSTOMS!$E$3:$N$1811,8,FALSE))</f>
        <v>美元</v>
      </c>
      <c r="Z940" s="18" t="str">
        <f>IF(R940="","",VLOOKUP(R940,CUSTOMS!$E$3:$N$1811,9,FALSE))</f>
        <v>中国</v>
      </c>
      <c r="AA940" s="18" t="str">
        <f>IF(R940="","",VLOOKUP(R940,CUSTOMS!$E$3:$N$1811,10,FALSE))</f>
        <v>美国</v>
      </c>
      <c r="AB940" s="32">
        <f>IF(R940="","",VLOOKUP(G940,WMS!$E$3:$T$1741,15,FALSE))</f>
        <v>0.0508333333333333</v>
      </c>
      <c r="AC940" s="32">
        <f t="shared" si="167"/>
        <v>1.83</v>
      </c>
      <c r="AD940" s="32" t="str">
        <f>IF(S940="","",VLOOKUP(S940,海关监管条件!$A$1:$B$3000,2,FALSE))</f>
        <v>无</v>
      </c>
    </row>
    <row r="941" spans="1:30">
      <c r="A941" s="2">
        <v>43750</v>
      </c>
      <c r="B941" s="2">
        <v>43756</v>
      </c>
      <c r="C941" s="2" t="s">
        <v>5144</v>
      </c>
      <c r="D941" s="3" t="s">
        <v>2319</v>
      </c>
      <c r="E941" s="3" t="s">
        <v>4538</v>
      </c>
      <c r="F941" s="3" t="s">
        <v>4544</v>
      </c>
      <c r="G941" s="17" t="str">
        <f t="shared" si="168"/>
        <v>KG-ARI-1909-00203-04669/42687948</v>
      </c>
      <c r="H941" s="18">
        <f>IF(G941="","",VLOOKUP(G941,WMS!$E$3:$Q$1741,7,FALSE))</f>
        <v>12</v>
      </c>
      <c r="I941" s="18">
        <f>IF(G941="","",VLOOKUP(G941,WMS!$E$3:$Q$1741,8,FALSE))</f>
        <v>0.94</v>
      </c>
      <c r="J941" s="18">
        <f>IF(G941="","",VLOOKUP(G941,WMS!$E$3:$Q$1741,13,FALSE))</f>
        <v>0.012</v>
      </c>
      <c r="K941" s="25" t="b">
        <f t="shared" si="169"/>
        <v>1</v>
      </c>
      <c r="L941" s="7">
        <v>2</v>
      </c>
      <c r="M941" s="26">
        <f>IF(G941="","",VLOOKUP(G941,WMS!$E$3:$U$1741,7,0)*L941)</f>
        <v>24</v>
      </c>
      <c r="N941" s="27" t="str">
        <f>IF(G941="","",VLOOKUP(G941,WMS!$E$3:$U$1741,17,0))</f>
        <v>A411</v>
      </c>
      <c r="O941" s="28">
        <f t="shared" si="163"/>
        <v>1.88</v>
      </c>
      <c r="P941" s="28">
        <f t="shared" si="164"/>
        <v>0.024</v>
      </c>
      <c r="Q941" s="25" t="str">
        <f>IF(G941="","",VLOOKUP(G941,WMS!$E$3:$G$1741,2,FALSE))</f>
        <v>KAS19092505</v>
      </c>
      <c r="R941" s="25" t="str">
        <f>IF(G941="","",VLOOKUP(G941,WMS!$E$3:$G$1741,3,FALSE))</f>
        <v>KAS1909250501</v>
      </c>
      <c r="S941" s="17" t="str">
        <f>IF(R941="","",VLOOKUP(R941,CUSTOMS!$E$3:$N$1811,2,FALSE))</f>
        <v>9616200000</v>
      </c>
      <c r="T941" s="17" t="str">
        <f>IF(R941="","",VLOOKUP(R941,CUSTOMS!$E$3:$N$1811,3,FALSE))</f>
        <v>粉扑</v>
      </c>
      <c r="U941" s="18">
        <f t="shared" si="165"/>
        <v>1.22</v>
      </c>
      <c r="V941" s="18" t="str">
        <f>IF(R941="","",VLOOKUP(R941,CUSTOMS!$E$3:$N$1811,5,FALSE))</f>
        <v>千克</v>
      </c>
      <c r="W941" s="32">
        <f>IF(R941="","",VLOOKUP(R941,CUSTOMS!$E$3:$N$1811,6,FALSE))</f>
        <v>3</v>
      </c>
      <c r="X941" s="32">
        <f t="shared" si="166"/>
        <v>3.66</v>
      </c>
      <c r="Y941" s="18" t="str">
        <f>IF(R941="","",VLOOKUP(R941,CUSTOMS!$E$3:$N$1811,8,FALSE))</f>
        <v>美元</v>
      </c>
      <c r="Z941" s="18" t="str">
        <f>IF(R941="","",VLOOKUP(R941,CUSTOMS!$E$3:$N$1811,9,FALSE))</f>
        <v>中国</v>
      </c>
      <c r="AA941" s="18" t="str">
        <f>IF(R941="","",VLOOKUP(R941,CUSTOMS!$E$3:$N$1811,10,FALSE))</f>
        <v>美国</v>
      </c>
      <c r="AB941" s="32">
        <f>IF(R941="","",VLOOKUP(G941,WMS!$E$3:$T$1741,15,FALSE))</f>
        <v>0.0508333333333333</v>
      </c>
      <c r="AC941" s="32">
        <f t="shared" si="167"/>
        <v>1.22</v>
      </c>
      <c r="AD941" s="32" t="str">
        <f>IF(S941="","",VLOOKUP(S941,海关监管条件!$A$1:$B$3000,2,FALSE))</f>
        <v>无</v>
      </c>
    </row>
    <row r="942" spans="1:30">
      <c r="A942" s="2">
        <v>43750</v>
      </c>
      <c r="B942" s="2">
        <v>43756</v>
      </c>
      <c r="C942" s="2" t="s">
        <v>5144</v>
      </c>
      <c r="D942" s="3" t="s">
        <v>2319</v>
      </c>
      <c r="E942" s="3" t="s">
        <v>4538</v>
      </c>
      <c r="F942" s="3" t="s">
        <v>4540</v>
      </c>
      <c r="G942" s="17" t="str">
        <f t="shared" si="168"/>
        <v>KG-ARI-1909-00203-04669/42743774</v>
      </c>
      <c r="H942" s="18">
        <f>IF(G942="","",VLOOKUP(G942,WMS!$E$3:$Q$1741,7,FALSE))</f>
        <v>12</v>
      </c>
      <c r="I942" s="18">
        <f>IF(G942="","",VLOOKUP(G942,WMS!$E$3:$Q$1741,8,FALSE))</f>
        <v>0.3</v>
      </c>
      <c r="J942" s="18">
        <f>IF(G942="","",VLOOKUP(G942,WMS!$E$3:$Q$1741,13,FALSE))</f>
        <v>0.005</v>
      </c>
      <c r="K942" s="25" t="b">
        <f t="shared" si="169"/>
        <v>1</v>
      </c>
      <c r="L942" s="7">
        <v>2</v>
      </c>
      <c r="M942" s="26">
        <f>IF(G942="","",VLOOKUP(G942,WMS!$E$3:$U$1741,7,0)*L942)</f>
        <v>24</v>
      </c>
      <c r="N942" s="27" t="str">
        <f>IF(G942="","",VLOOKUP(G942,WMS!$E$3:$U$1741,17,0))</f>
        <v>A411</v>
      </c>
      <c r="O942" s="28">
        <f t="shared" si="163"/>
        <v>0.6</v>
      </c>
      <c r="P942" s="28">
        <f t="shared" si="164"/>
        <v>0.01</v>
      </c>
      <c r="Q942" s="25" t="str">
        <f>IF(G942="","",VLOOKUP(G942,WMS!$E$3:$G$1741,2,FALSE))</f>
        <v>KAS19092505</v>
      </c>
      <c r="R942" s="25" t="str">
        <f>IF(G942="","",VLOOKUP(G942,WMS!$E$3:$G$1741,3,FALSE))</f>
        <v>KAS1909250501</v>
      </c>
      <c r="S942" s="17" t="str">
        <f>IF(R942="","",VLOOKUP(R942,CUSTOMS!$E$3:$N$1811,2,FALSE))</f>
        <v>9616200000</v>
      </c>
      <c r="T942" s="17" t="str">
        <f>IF(R942="","",VLOOKUP(R942,CUSTOMS!$E$3:$N$1811,3,FALSE))</f>
        <v>粉扑</v>
      </c>
      <c r="U942" s="18">
        <f t="shared" si="165"/>
        <v>0.259999999999999</v>
      </c>
      <c r="V942" s="18" t="str">
        <f>IF(R942="","",VLOOKUP(R942,CUSTOMS!$E$3:$N$1811,5,FALSE))</f>
        <v>千克</v>
      </c>
      <c r="W942" s="32">
        <f>IF(R942="","",VLOOKUP(R942,CUSTOMS!$E$3:$N$1811,6,FALSE))</f>
        <v>3</v>
      </c>
      <c r="X942" s="32">
        <f t="shared" si="166"/>
        <v>0.779999999999998</v>
      </c>
      <c r="Y942" s="18" t="str">
        <f>IF(R942="","",VLOOKUP(R942,CUSTOMS!$E$3:$N$1811,8,FALSE))</f>
        <v>美元</v>
      </c>
      <c r="Z942" s="18" t="str">
        <f>IF(R942="","",VLOOKUP(R942,CUSTOMS!$E$3:$N$1811,9,FALSE))</f>
        <v>中国</v>
      </c>
      <c r="AA942" s="18" t="str">
        <f>IF(R942="","",VLOOKUP(R942,CUSTOMS!$E$3:$N$1811,10,FALSE))</f>
        <v>美国</v>
      </c>
      <c r="AB942" s="32">
        <f>IF(R942="","",VLOOKUP(G942,WMS!$E$3:$T$1741,15,FALSE))</f>
        <v>0.0108333333333333</v>
      </c>
      <c r="AC942" s="32">
        <f t="shared" si="167"/>
        <v>0.259999999999999</v>
      </c>
      <c r="AD942" s="32" t="str">
        <f>IF(S942="","",VLOOKUP(S942,海关监管条件!$A$1:$B$3000,2,FALSE))</f>
        <v>无</v>
      </c>
    </row>
    <row r="943" spans="1:30">
      <c r="A943" s="2">
        <v>43750</v>
      </c>
      <c r="B943" s="2">
        <v>43756</v>
      </c>
      <c r="C943" s="2" t="s">
        <v>5144</v>
      </c>
      <c r="D943" s="3" t="s">
        <v>2319</v>
      </c>
      <c r="E943" s="3" t="s">
        <v>4538</v>
      </c>
      <c r="F943" s="3" t="s">
        <v>4550</v>
      </c>
      <c r="G943" s="17" t="str">
        <f t="shared" si="168"/>
        <v>KG-ARI-1909-00203-04669/42743880</v>
      </c>
      <c r="H943" s="18">
        <f>IF(G943="","",VLOOKUP(G943,WMS!$E$3:$Q$1741,7,FALSE))</f>
        <v>12</v>
      </c>
      <c r="I943" s="18">
        <f>IF(G943="","",VLOOKUP(G943,WMS!$E$3:$Q$1741,8,FALSE))</f>
        <v>0.3</v>
      </c>
      <c r="J943" s="18">
        <f>IF(G943="","",VLOOKUP(G943,WMS!$E$3:$Q$1741,13,FALSE))</f>
        <v>0.006</v>
      </c>
      <c r="K943" s="25" t="b">
        <f t="shared" si="169"/>
        <v>1</v>
      </c>
      <c r="L943" s="7">
        <v>3</v>
      </c>
      <c r="M943" s="26">
        <f>IF(G943="","",VLOOKUP(G943,WMS!$E$3:$U$1741,7,0)*L943)</f>
        <v>36</v>
      </c>
      <c r="N943" s="27" t="str">
        <f>IF(G943="","",VLOOKUP(G943,WMS!$E$3:$U$1741,17,0))</f>
        <v>A411</v>
      </c>
      <c r="O943" s="28">
        <f t="shared" si="163"/>
        <v>0.9</v>
      </c>
      <c r="P943" s="28">
        <f t="shared" si="164"/>
        <v>0.018</v>
      </c>
      <c r="Q943" s="25" t="str">
        <f>IF(G943="","",VLOOKUP(G943,WMS!$E$3:$G$1741,2,FALSE))</f>
        <v>KAS19092505</v>
      </c>
      <c r="R943" s="25" t="str">
        <f>IF(G943="","",VLOOKUP(G943,WMS!$E$3:$G$1741,3,FALSE))</f>
        <v>KAS1909250501</v>
      </c>
      <c r="S943" s="17" t="str">
        <f>IF(R943="","",VLOOKUP(R943,CUSTOMS!$E$3:$N$1811,2,FALSE))</f>
        <v>9616200000</v>
      </c>
      <c r="T943" s="17" t="str">
        <f>IF(R943="","",VLOOKUP(R943,CUSTOMS!$E$3:$N$1811,3,FALSE))</f>
        <v>粉扑</v>
      </c>
      <c r="U943" s="18">
        <f t="shared" si="165"/>
        <v>0.479999999999999</v>
      </c>
      <c r="V943" s="18" t="str">
        <f>IF(R943="","",VLOOKUP(R943,CUSTOMS!$E$3:$N$1811,5,FALSE))</f>
        <v>千克</v>
      </c>
      <c r="W943" s="32">
        <f>IF(R943="","",VLOOKUP(R943,CUSTOMS!$E$3:$N$1811,6,FALSE))</f>
        <v>3</v>
      </c>
      <c r="X943" s="32">
        <f t="shared" si="166"/>
        <v>1.44</v>
      </c>
      <c r="Y943" s="18" t="str">
        <f>IF(R943="","",VLOOKUP(R943,CUSTOMS!$E$3:$N$1811,8,FALSE))</f>
        <v>美元</v>
      </c>
      <c r="Z943" s="18" t="str">
        <f>IF(R943="","",VLOOKUP(R943,CUSTOMS!$E$3:$N$1811,9,FALSE))</f>
        <v>中国</v>
      </c>
      <c r="AA943" s="18" t="str">
        <f>IF(R943="","",VLOOKUP(R943,CUSTOMS!$E$3:$N$1811,10,FALSE))</f>
        <v>美国</v>
      </c>
      <c r="AB943" s="32">
        <f>IF(R943="","",VLOOKUP(G943,WMS!$E$3:$T$1741,15,FALSE))</f>
        <v>0.0133333333333333</v>
      </c>
      <c r="AC943" s="32">
        <f t="shared" si="167"/>
        <v>0.479999999999999</v>
      </c>
      <c r="AD943" s="32" t="str">
        <f>IF(S943="","",VLOOKUP(S943,海关监管条件!$A$1:$B$3000,2,FALSE))</f>
        <v>无</v>
      </c>
    </row>
    <row r="944" spans="1:30">
      <c r="A944" s="2">
        <v>43750</v>
      </c>
      <c r="B944" s="2">
        <v>43756</v>
      </c>
      <c r="C944" s="2" t="s">
        <v>5144</v>
      </c>
      <c r="D944" s="3" t="s">
        <v>2319</v>
      </c>
      <c r="E944" s="3" t="s">
        <v>4538</v>
      </c>
      <c r="F944" s="3" t="s">
        <v>4547</v>
      </c>
      <c r="G944" s="17" t="str">
        <f t="shared" si="168"/>
        <v>KG-ARI-1909-00203-04669/42743897</v>
      </c>
      <c r="H944" s="18">
        <f>IF(G944="","",VLOOKUP(G944,WMS!$E$3:$Q$1741,7,FALSE))</f>
        <v>12</v>
      </c>
      <c r="I944" s="18">
        <f>IF(G944="","",VLOOKUP(G944,WMS!$E$3:$Q$1741,8,FALSE))</f>
        <v>0.26</v>
      </c>
      <c r="J944" s="18">
        <f>IF(G944="","",VLOOKUP(G944,WMS!$E$3:$Q$1741,13,FALSE))</f>
        <v>0.005</v>
      </c>
      <c r="K944" s="25" t="b">
        <f t="shared" si="169"/>
        <v>1</v>
      </c>
      <c r="L944" s="7">
        <v>2</v>
      </c>
      <c r="M944" s="26">
        <f>IF(G944="","",VLOOKUP(G944,WMS!$E$3:$U$1741,7,0)*L944)</f>
        <v>24</v>
      </c>
      <c r="N944" s="27" t="str">
        <f>IF(G944="","",VLOOKUP(G944,WMS!$E$3:$U$1741,17,0))</f>
        <v>A411</v>
      </c>
      <c r="O944" s="28">
        <f t="shared" si="163"/>
        <v>0.52</v>
      </c>
      <c r="P944" s="28">
        <f t="shared" si="164"/>
        <v>0.01</v>
      </c>
      <c r="Q944" s="25" t="str">
        <f>IF(G944="","",VLOOKUP(G944,WMS!$E$3:$G$1741,2,FALSE))</f>
        <v>KAS19092505</v>
      </c>
      <c r="R944" s="25" t="str">
        <f>IF(G944="","",VLOOKUP(G944,WMS!$E$3:$G$1741,3,FALSE))</f>
        <v>KAS1909250501</v>
      </c>
      <c r="S944" s="17" t="str">
        <f>IF(R944="","",VLOOKUP(R944,CUSTOMS!$E$3:$N$1811,2,FALSE))</f>
        <v>9616200000</v>
      </c>
      <c r="T944" s="17" t="str">
        <f>IF(R944="","",VLOOKUP(R944,CUSTOMS!$E$3:$N$1811,3,FALSE))</f>
        <v>粉扑</v>
      </c>
      <c r="U944" s="18">
        <f t="shared" si="165"/>
        <v>0.259999999999999</v>
      </c>
      <c r="V944" s="18" t="str">
        <f>IF(R944="","",VLOOKUP(R944,CUSTOMS!$E$3:$N$1811,5,FALSE))</f>
        <v>千克</v>
      </c>
      <c r="W944" s="32">
        <f>IF(R944="","",VLOOKUP(R944,CUSTOMS!$E$3:$N$1811,6,FALSE))</f>
        <v>3</v>
      </c>
      <c r="X944" s="32">
        <f t="shared" si="166"/>
        <v>0.779999999999998</v>
      </c>
      <c r="Y944" s="18" t="str">
        <f>IF(R944="","",VLOOKUP(R944,CUSTOMS!$E$3:$N$1811,8,FALSE))</f>
        <v>美元</v>
      </c>
      <c r="Z944" s="18" t="str">
        <f>IF(R944="","",VLOOKUP(R944,CUSTOMS!$E$3:$N$1811,9,FALSE))</f>
        <v>中国</v>
      </c>
      <c r="AA944" s="18" t="str">
        <f>IF(R944="","",VLOOKUP(R944,CUSTOMS!$E$3:$N$1811,10,FALSE))</f>
        <v>美国</v>
      </c>
      <c r="AB944" s="32">
        <f>IF(R944="","",VLOOKUP(G944,WMS!$E$3:$T$1741,15,FALSE))</f>
        <v>0.0108333333333333</v>
      </c>
      <c r="AC944" s="32">
        <f t="shared" si="167"/>
        <v>0.259999999999999</v>
      </c>
      <c r="AD944" s="32" t="str">
        <f>IF(S944="","",VLOOKUP(S944,海关监管条件!$A$1:$B$3000,2,FALSE))</f>
        <v>无</v>
      </c>
    </row>
    <row r="945" spans="1:30">
      <c r="A945" s="2">
        <v>43750</v>
      </c>
      <c r="B945" s="2">
        <v>43756</v>
      </c>
      <c r="C945" s="2" t="s">
        <v>5144</v>
      </c>
      <c r="D945" s="3" t="s">
        <v>2319</v>
      </c>
      <c r="E945" s="3" t="s">
        <v>4538</v>
      </c>
      <c r="F945" s="3" t="s">
        <v>4549</v>
      </c>
      <c r="G945" s="17" t="str">
        <f t="shared" si="168"/>
        <v>KG-ARI-1909-00203-04669/42743903</v>
      </c>
      <c r="H945" s="18">
        <f>IF(G945="","",VLOOKUP(G945,WMS!$E$3:$Q$1741,7,FALSE))</f>
        <v>12</v>
      </c>
      <c r="I945" s="18">
        <f>IF(G945="","",VLOOKUP(G945,WMS!$E$3:$Q$1741,8,FALSE))</f>
        <v>0.25</v>
      </c>
      <c r="J945" s="18">
        <f>IF(G945="","",VLOOKUP(G945,WMS!$E$3:$Q$1741,13,FALSE))</f>
        <v>0.005</v>
      </c>
      <c r="K945" s="25" t="b">
        <f t="shared" si="169"/>
        <v>1</v>
      </c>
      <c r="L945" s="7">
        <v>3</v>
      </c>
      <c r="M945" s="26">
        <f>IF(G945="","",VLOOKUP(G945,WMS!$E$3:$U$1741,7,0)*L945)</f>
        <v>36</v>
      </c>
      <c r="N945" s="27" t="str">
        <f>IF(G945="","",VLOOKUP(G945,WMS!$E$3:$U$1741,17,0))</f>
        <v>A411</v>
      </c>
      <c r="O945" s="28">
        <f t="shared" si="163"/>
        <v>0.75</v>
      </c>
      <c r="P945" s="28">
        <f t="shared" si="164"/>
        <v>0.015</v>
      </c>
      <c r="Q945" s="25" t="str">
        <f>IF(G945="","",VLOOKUP(G945,WMS!$E$3:$G$1741,2,FALSE))</f>
        <v>KAS19092505</v>
      </c>
      <c r="R945" s="25" t="str">
        <f>IF(G945="","",VLOOKUP(G945,WMS!$E$3:$G$1741,3,FALSE))</f>
        <v>KAS1909250501</v>
      </c>
      <c r="S945" s="17" t="str">
        <f>IF(R945="","",VLOOKUP(R945,CUSTOMS!$E$3:$N$1811,2,FALSE))</f>
        <v>9616200000</v>
      </c>
      <c r="T945" s="17" t="str">
        <f>IF(R945="","",VLOOKUP(R945,CUSTOMS!$E$3:$N$1811,3,FALSE))</f>
        <v>粉扑</v>
      </c>
      <c r="U945" s="18">
        <f t="shared" si="165"/>
        <v>0.389999999999999</v>
      </c>
      <c r="V945" s="18" t="str">
        <f>IF(R945="","",VLOOKUP(R945,CUSTOMS!$E$3:$N$1811,5,FALSE))</f>
        <v>千克</v>
      </c>
      <c r="W945" s="32">
        <f>IF(R945="","",VLOOKUP(R945,CUSTOMS!$E$3:$N$1811,6,FALSE))</f>
        <v>3</v>
      </c>
      <c r="X945" s="32">
        <f t="shared" si="166"/>
        <v>1.17</v>
      </c>
      <c r="Y945" s="18" t="str">
        <f>IF(R945="","",VLOOKUP(R945,CUSTOMS!$E$3:$N$1811,8,FALSE))</f>
        <v>美元</v>
      </c>
      <c r="Z945" s="18" t="str">
        <f>IF(R945="","",VLOOKUP(R945,CUSTOMS!$E$3:$N$1811,9,FALSE))</f>
        <v>中国</v>
      </c>
      <c r="AA945" s="18" t="str">
        <f>IF(R945="","",VLOOKUP(R945,CUSTOMS!$E$3:$N$1811,10,FALSE))</f>
        <v>美国</v>
      </c>
      <c r="AB945" s="32">
        <f>IF(R945="","",VLOOKUP(G945,WMS!$E$3:$T$1741,15,FALSE))</f>
        <v>0.0108333333333333</v>
      </c>
      <c r="AC945" s="32">
        <f t="shared" si="167"/>
        <v>0.389999999999999</v>
      </c>
      <c r="AD945" s="32" t="str">
        <f>IF(S945="","",VLOOKUP(S945,海关监管条件!$A$1:$B$3000,2,FALSE))</f>
        <v>无</v>
      </c>
    </row>
    <row r="946" spans="1:30">
      <c r="A946" s="2">
        <v>43750</v>
      </c>
      <c r="B946" s="2">
        <v>43756</v>
      </c>
      <c r="C946" s="2" t="s">
        <v>5144</v>
      </c>
      <c r="D946" s="3" t="s">
        <v>2319</v>
      </c>
      <c r="E946" s="3" t="s">
        <v>4538</v>
      </c>
      <c r="F946" s="3" t="s">
        <v>4552</v>
      </c>
      <c r="G946" s="17" t="str">
        <f t="shared" si="168"/>
        <v>KG-ARI-1909-00203-04669/42743941</v>
      </c>
      <c r="H946" s="18">
        <f>IF(G946="","",VLOOKUP(G946,WMS!$E$3:$Q$1741,7,FALSE))</f>
        <v>12</v>
      </c>
      <c r="I946" s="18">
        <f>IF(G946="","",VLOOKUP(G946,WMS!$E$3:$Q$1741,8,FALSE))</f>
        <v>0.3</v>
      </c>
      <c r="J946" s="18">
        <f>IF(G946="","",VLOOKUP(G946,WMS!$E$3:$Q$1741,13,FALSE))</f>
        <v>0.006</v>
      </c>
      <c r="K946" s="25" t="b">
        <f t="shared" si="169"/>
        <v>1</v>
      </c>
      <c r="L946" s="7">
        <v>7</v>
      </c>
      <c r="M946" s="26">
        <f>IF(G946="","",VLOOKUP(G946,WMS!$E$3:$U$1741,7,0)*L946)</f>
        <v>84</v>
      </c>
      <c r="N946" s="27" t="str">
        <f>IF(G946="","",VLOOKUP(G946,WMS!$E$3:$U$1741,17,0))</f>
        <v>A411</v>
      </c>
      <c r="O946" s="28">
        <f t="shared" si="163"/>
        <v>2.1</v>
      </c>
      <c r="P946" s="28">
        <f t="shared" si="164"/>
        <v>0.042</v>
      </c>
      <c r="Q946" s="25" t="str">
        <f>IF(G946="","",VLOOKUP(G946,WMS!$E$3:$G$1741,2,FALSE))</f>
        <v>KAS19092505</v>
      </c>
      <c r="R946" s="25" t="str">
        <f>IF(G946="","",VLOOKUP(G946,WMS!$E$3:$G$1741,3,FALSE))</f>
        <v>KAS1909250501</v>
      </c>
      <c r="S946" s="17" t="str">
        <f>IF(R946="","",VLOOKUP(R946,CUSTOMS!$E$3:$N$1811,2,FALSE))</f>
        <v>9616200000</v>
      </c>
      <c r="T946" s="17" t="str">
        <f>IF(R946="","",VLOOKUP(R946,CUSTOMS!$E$3:$N$1811,3,FALSE))</f>
        <v>粉扑</v>
      </c>
      <c r="U946" s="18">
        <f t="shared" si="165"/>
        <v>1.12</v>
      </c>
      <c r="V946" s="18" t="str">
        <f>IF(R946="","",VLOOKUP(R946,CUSTOMS!$E$3:$N$1811,5,FALSE))</f>
        <v>千克</v>
      </c>
      <c r="W946" s="32">
        <f>IF(R946="","",VLOOKUP(R946,CUSTOMS!$E$3:$N$1811,6,FALSE))</f>
        <v>3</v>
      </c>
      <c r="X946" s="32">
        <f t="shared" si="166"/>
        <v>3.35999999999999</v>
      </c>
      <c r="Y946" s="18" t="str">
        <f>IF(R946="","",VLOOKUP(R946,CUSTOMS!$E$3:$N$1811,8,FALSE))</f>
        <v>美元</v>
      </c>
      <c r="Z946" s="18" t="str">
        <f>IF(R946="","",VLOOKUP(R946,CUSTOMS!$E$3:$N$1811,9,FALSE))</f>
        <v>中国</v>
      </c>
      <c r="AA946" s="18" t="str">
        <f>IF(R946="","",VLOOKUP(R946,CUSTOMS!$E$3:$N$1811,10,FALSE))</f>
        <v>美国</v>
      </c>
      <c r="AB946" s="32">
        <f>IF(R946="","",VLOOKUP(G946,WMS!$E$3:$T$1741,15,FALSE))</f>
        <v>0.0133333333333333</v>
      </c>
      <c r="AC946" s="32">
        <f t="shared" si="167"/>
        <v>1.12</v>
      </c>
      <c r="AD946" s="32" t="str">
        <f>IF(S946="","",VLOOKUP(S946,海关监管条件!$A$1:$B$3000,2,FALSE))</f>
        <v>无</v>
      </c>
    </row>
    <row r="947" spans="1:30">
      <c r="A947" s="2">
        <v>43750</v>
      </c>
      <c r="B947" s="2">
        <v>43756</v>
      </c>
      <c r="C947" s="2" t="s">
        <v>5144</v>
      </c>
      <c r="D947" s="3" t="s">
        <v>2319</v>
      </c>
      <c r="E947" s="3" t="s">
        <v>4538</v>
      </c>
      <c r="F947" s="3" t="s">
        <v>4545</v>
      </c>
      <c r="G947" s="17" t="str">
        <f t="shared" si="168"/>
        <v>KG-ARI-1909-00203-04669/42743965</v>
      </c>
      <c r="H947" s="18">
        <f>IF(G947="","",VLOOKUP(G947,WMS!$E$3:$Q$1741,7,FALSE))</f>
        <v>12</v>
      </c>
      <c r="I947" s="18">
        <f>IF(G947="","",VLOOKUP(G947,WMS!$E$3:$Q$1741,8,FALSE))</f>
        <v>0.54</v>
      </c>
      <c r="J947" s="18">
        <f>IF(G947="","",VLOOKUP(G947,WMS!$E$3:$Q$1741,13,FALSE))</f>
        <v>0.007</v>
      </c>
      <c r="K947" s="25" t="b">
        <f t="shared" si="169"/>
        <v>1</v>
      </c>
      <c r="L947" s="7">
        <v>2</v>
      </c>
      <c r="M947" s="26">
        <f>IF(G947="","",VLOOKUP(G947,WMS!$E$3:$U$1741,7,0)*L947)</f>
        <v>24</v>
      </c>
      <c r="N947" s="27" t="str">
        <f>IF(G947="","",VLOOKUP(G947,WMS!$E$3:$U$1741,17,0))</f>
        <v>A411</v>
      </c>
      <c r="O947" s="28">
        <f t="shared" si="163"/>
        <v>1.08</v>
      </c>
      <c r="P947" s="28">
        <f t="shared" si="164"/>
        <v>0.014</v>
      </c>
      <c r="Q947" s="25" t="str">
        <f>IF(G947="","",VLOOKUP(G947,WMS!$E$3:$G$1741,2,FALSE))</f>
        <v>KAS19092505</v>
      </c>
      <c r="R947" s="25" t="str">
        <f>IF(G947="","",VLOOKUP(G947,WMS!$E$3:$G$1741,3,FALSE))</f>
        <v>KAS1909250501</v>
      </c>
      <c r="S947" s="17" t="str">
        <f>IF(R947="","",VLOOKUP(R947,CUSTOMS!$E$3:$N$1811,2,FALSE))</f>
        <v>9616200000</v>
      </c>
      <c r="T947" s="17" t="str">
        <f>IF(R947="","",VLOOKUP(R947,CUSTOMS!$E$3:$N$1811,3,FALSE))</f>
        <v>粉扑</v>
      </c>
      <c r="U947" s="18">
        <f t="shared" si="165"/>
        <v>0.760000000000001</v>
      </c>
      <c r="V947" s="18" t="str">
        <f>IF(R947="","",VLOOKUP(R947,CUSTOMS!$E$3:$N$1811,5,FALSE))</f>
        <v>千克</v>
      </c>
      <c r="W947" s="32">
        <f>IF(R947="","",VLOOKUP(R947,CUSTOMS!$E$3:$N$1811,6,FALSE))</f>
        <v>3</v>
      </c>
      <c r="X947" s="32">
        <f t="shared" si="166"/>
        <v>2.28</v>
      </c>
      <c r="Y947" s="18" t="str">
        <f>IF(R947="","",VLOOKUP(R947,CUSTOMS!$E$3:$N$1811,8,FALSE))</f>
        <v>美元</v>
      </c>
      <c r="Z947" s="18" t="str">
        <f>IF(R947="","",VLOOKUP(R947,CUSTOMS!$E$3:$N$1811,9,FALSE))</f>
        <v>中国</v>
      </c>
      <c r="AA947" s="18" t="str">
        <f>IF(R947="","",VLOOKUP(R947,CUSTOMS!$E$3:$N$1811,10,FALSE))</f>
        <v>美国</v>
      </c>
      <c r="AB947" s="32">
        <f>IF(R947="","",VLOOKUP(G947,WMS!$E$3:$T$1741,15,FALSE))</f>
        <v>0.0316666666666667</v>
      </c>
      <c r="AC947" s="32">
        <f t="shared" si="167"/>
        <v>0.760000000000001</v>
      </c>
      <c r="AD947" s="32" t="str">
        <f>IF(S947="","",VLOOKUP(S947,海关监管条件!$A$1:$B$3000,2,FALSE))</f>
        <v>无</v>
      </c>
    </row>
    <row r="948" spans="1:30">
      <c r="A948" s="2">
        <v>43750</v>
      </c>
      <c r="B948" s="2">
        <v>43756</v>
      </c>
      <c r="C948" s="2" t="s">
        <v>5144</v>
      </c>
      <c r="D948" s="3" t="s">
        <v>2319</v>
      </c>
      <c r="E948" s="3" t="s">
        <v>4538</v>
      </c>
      <c r="F948" s="3" t="s">
        <v>4543</v>
      </c>
      <c r="G948" s="17" t="str">
        <f t="shared" si="168"/>
        <v>KG-ARI-1909-00203-04669/42743996</v>
      </c>
      <c r="H948" s="18">
        <f>IF(G948="","",VLOOKUP(G948,WMS!$E$3:$Q$1741,7,FALSE))</f>
        <v>12</v>
      </c>
      <c r="I948" s="18">
        <f>IF(G948="","",VLOOKUP(G948,WMS!$E$3:$Q$1741,8,FALSE))</f>
        <v>0.3</v>
      </c>
      <c r="J948" s="18">
        <f>IF(G948="","",VLOOKUP(G948,WMS!$E$3:$Q$1741,13,FALSE))</f>
        <v>0.006</v>
      </c>
      <c r="K948" s="25" t="b">
        <f t="shared" si="169"/>
        <v>1</v>
      </c>
      <c r="L948" s="7">
        <v>6</v>
      </c>
      <c r="M948" s="26">
        <f>IF(G948="","",VLOOKUP(G948,WMS!$E$3:$U$1741,7,0)*L948)</f>
        <v>72</v>
      </c>
      <c r="N948" s="27" t="str">
        <f>IF(G948="","",VLOOKUP(G948,WMS!$E$3:$U$1741,17,0))</f>
        <v>A411</v>
      </c>
      <c r="O948" s="28">
        <f t="shared" si="163"/>
        <v>1.8</v>
      </c>
      <c r="P948" s="28">
        <f t="shared" si="164"/>
        <v>0.036</v>
      </c>
      <c r="Q948" s="25" t="str">
        <f>IF(G948="","",VLOOKUP(G948,WMS!$E$3:$G$1741,2,FALSE))</f>
        <v>KAS19092505</v>
      </c>
      <c r="R948" s="25" t="str">
        <f>IF(G948="","",VLOOKUP(G948,WMS!$E$3:$G$1741,3,FALSE))</f>
        <v>KAS1909250501</v>
      </c>
      <c r="S948" s="17" t="str">
        <f>IF(R948="","",VLOOKUP(R948,CUSTOMS!$E$3:$N$1811,2,FALSE))</f>
        <v>9616200000</v>
      </c>
      <c r="T948" s="17" t="str">
        <f>IF(R948="","",VLOOKUP(R948,CUSTOMS!$E$3:$N$1811,3,FALSE))</f>
        <v>粉扑</v>
      </c>
      <c r="U948" s="18">
        <f t="shared" si="165"/>
        <v>0.959999999999998</v>
      </c>
      <c r="V948" s="18" t="str">
        <f>IF(R948="","",VLOOKUP(R948,CUSTOMS!$E$3:$N$1811,5,FALSE))</f>
        <v>千克</v>
      </c>
      <c r="W948" s="32">
        <f>IF(R948="","",VLOOKUP(R948,CUSTOMS!$E$3:$N$1811,6,FALSE))</f>
        <v>3</v>
      </c>
      <c r="X948" s="32">
        <f t="shared" si="166"/>
        <v>2.87999999999999</v>
      </c>
      <c r="Y948" s="18" t="str">
        <f>IF(R948="","",VLOOKUP(R948,CUSTOMS!$E$3:$N$1811,8,FALSE))</f>
        <v>美元</v>
      </c>
      <c r="Z948" s="18" t="str">
        <f>IF(R948="","",VLOOKUP(R948,CUSTOMS!$E$3:$N$1811,9,FALSE))</f>
        <v>中国</v>
      </c>
      <c r="AA948" s="18" t="str">
        <f>IF(R948="","",VLOOKUP(R948,CUSTOMS!$E$3:$N$1811,10,FALSE))</f>
        <v>美国</v>
      </c>
      <c r="AB948" s="32">
        <f>IF(R948="","",VLOOKUP(G948,WMS!$E$3:$T$1741,15,FALSE))</f>
        <v>0.0133333333333333</v>
      </c>
      <c r="AC948" s="32">
        <f t="shared" si="167"/>
        <v>0.959999999999998</v>
      </c>
      <c r="AD948" s="32" t="str">
        <f>IF(S948="","",VLOOKUP(S948,海关监管条件!$A$1:$B$3000,2,FALSE))</f>
        <v>无</v>
      </c>
    </row>
    <row r="949" spans="1:30">
      <c r="A949" s="2">
        <v>43750</v>
      </c>
      <c r="B949" s="2">
        <v>43756</v>
      </c>
      <c r="C949" s="2" t="s">
        <v>5144</v>
      </c>
      <c r="D949" s="3" t="s">
        <v>2453</v>
      </c>
      <c r="E949" s="3" t="s">
        <v>4627</v>
      </c>
      <c r="F949" s="3" t="s">
        <v>3831</v>
      </c>
      <c r="G949" s="17" t="str">
        <f t="shared" si="168"/>
        <v>KG-ARI-1909-00203-04671/42478164</v>
      </c>
      <c r="H949" s="18">
        <f>IF(G949="","",VLOOKUP(G949,WMS!$E$3:$Q$1741,7,FALSE))</f>
        <v>20</v>
      </c>
      <c r="I949" s="18">
        <f>IF(G949="","",VLOOKUP(G949,WMS!$E$3:$Q$1741,8,FALSE))</f>
        <v>1.01</v>
      </c>
      <c r="J949" s="18">
        <f>IF(G949="","",VLOOKUP(G949,WMS!$E$3:$Q$1741,13,FALSE))</f>
        <v>0.012</v>
      </c>
      <c r="K949" s="25" t="b">
        <f t="shared" si="169"/>
        <v>1</v>
      </c>
      <c r="L949" s="7">
        <v>3</v>
      </c>
      <c r="M949" s="26">
        <f>IF(G949="","",VLOOKUP(G949,WMS!$E$3:$U$1741,7,0)*L949)</f>
        <v>60</v>
      </c>
      <c r="N949" s="27" t="str">
        <f>IF(G949="","",VLOOKUP(G949,WMS!$E$3:$U$1741,17,0))</f>
        <v>A403</v>
      </c>
      <c r="O949" s="28">
        <f t="shared" si="163"/>
        <v>3.03</v>
      </c>
      <c r="P949" s="28">
        <f t="shared" si="164"/>
        <v>0.036</v>
      </c>
      <c r="Q949" s="25" t="str">
        <f>IF(G949="","",VLOOKUP(G949,WMS!$E$3:$G$1741,2,FALSE))</f>
        <v>KAS19092912</v>
      </c>
      <c r="R949" s="25" t="str">
        <f>IF(G949="","",VLOOKUP(G949,WMS!$E$3:$G$1741,3,FALSE))</f>
        <v>KAS1909291201</v>
      </c>
      <c r="S949" s="17" t="str">
        <f>IF(R949="","",VLOOKUP(R949,CUSTOMS!$E$3:$N$1811,2,FALSE))</f>
        <v>3924900000</v>
      </c>
      <c r="T949" s="17" t="str">
        <f>IF(R949="","",VLOOKUP(R949,CUSTOMS!$E$3:$N$1811,3,FALSE))</f>
        <v>浴球</v>
      </c>
      <c r="U949" s="18">
        <f t="shared" si="165"/>
        <v>60</v>
      </c>
      <c r="V949" s="18" t="str">
        <f>IF(R949="","",VLOOKUP(R949,CUSTOMS!$E$3:$N$1811,5,FALSE))</f>
        <v>个</v>
      </c>
      <c r="W949" s="32">
        <f>IF(R949="","",VLOOKUP(R949,CUSTOMS!$E$3:$N$1811,6,FALSE))</f>
        <v>0.585718015665796</v>
      </c>
      <c r="X949" s="32">
        <f t="shared" si="166"/>
        <v>35.1430809399478</v>
      </c>
      <c r="Y949" s="18" t="str">
        <f>IF(R949="","",VLOOKUP(R949,CUSTOMS!$E$3:$N$1811,8,FALSE))</f>
        <v>美元</v>
      </c>
      <c r="Z949" s="18" t="str">
        <f>IF(R949="","",VLOOKUP(R949,CUSTOMS!$E$3:$N$1811,9,FALSE))</f>
        <v>中国</v>
      </c>
      <c r="AA949" s="18" t="str">
        <f>IF(R949="","",VLOOKUP(R949,CUSTOMS!$E$3:$N$1811,10,FALSE))</f>
        <v>美国</v>
      </c>
      <c r="AB949" s="32">
        <f>IF(R949="","",VLOOKUP(G949,WMS!$E$3:$T$1741,15,FALSE))</f>
        <v>0.035</v>
      </c>
      <c r="AC949" s="32">
        <f t="shared" si="167"/>
        <v>2.1</v>
      </c>
      <c r="AD949" s="32" t="str">
        <f>IF(S949="","",VLOOKUP(S949,海关监管条件!$A$1:$B$3000,2,FALSE))</f>
        <v>A </v>
      </c>
    </row>
    <row r="950" spans="1:30">
      <c r="A950" s="2">
        <v>43750</v>
      </c>
      <c r="B950" s="2">
        <v>43756</v>
      </c>
      <c r="C950" s="2" t="s">
        <v>5144</v>
      </c>
      <c r="D950" s="3" t="s">
        <v>2453</v>
      </c>
      <c r="E950" s="3" t="s">
        <v>4627</v>
      </c>
      <c r="F950" s="3" t="s">
        <v>3825</v>
      </c>
      <c r="G950" s="17" t="str">
        <f t="shared" si="168"/>
        <v>KG-ARI-1909-00203-04671/42627326</v>
      </c>
      <c r="H950" s="18">
        <f>IF(G950="","",VLOOKUP(G950,WMS!$E$3:$Q$1741,7,FALSE))</f>
        <v>16</v>
      </c>
      <c r="I950" s="18">
        <f>IF(G950="","",VLOOKUP(G950,WMS!$E$3:$Q$1741,8,FALSE))</f>
        <v>1.01</v>
      </c>
      <c r="J950" s="18">
        <f>IF(G950="","",VLOOKUP(G950,WMS!$E$3:$Q$1741,13,FALSE))</f>
        <v>0.015</v>
      </c>
      <c r="K950" s="25" t="b">
        <f t="shared" si="169"/>
        <v>1</v>
      </c>
      <c r="L950" s="7">
        <v>3</v>
      </c>
      <c r="M950" s="26">
        <f>IF(G950="","",VLOOKUP(G950,WMS!$E$3:$U$1741,7,0)*L950)</f>
        <v>48</v>
      </c>
      <c r="N950" s="27" t="str">
        <f>IF(G950="","",VLOOKUP(G950,WMS!$E$3:$U$1741,17,0))</f>
        <v>A403</v>
      </c>
      <c r="O950" s="28">
        <f t="shared" si="163"/>
        <v>3.03</v>
      </c>
      <c r="P950" s="28">
        <f t="shared" si="164"/>
        <v>0.045</v>
      </c>
      <c r="Q950" s="25" t="str">
        <f>IF(G950="","",VLOOKUP(G950,WMS!$E$3:$G$1741,2,FALSE))</f>
        <v>KAS19092912</v>
      </c>
      <c r="R950" s="25" t="str">
        <f>IF(G950="","",VLOOKUP(G950,WMS!$E$3:$G$1741,3,FALSE))</f>
        <v>KAS1909291201</v>
      </c>
      <c r="S950" s="17" t="str">
        <f>IF(R950="","",VLOOKUP(R950,CUSTOMS!$E$3:$N$1811,2,FALSE))</f>
        <v>3924900000</v>
      </c>
      <c r="T950" s="17" t="str">
        <f>IF(R950="","",VLOOKUP(R950,CUSTOMS!$E$3:$N$1811,3,FALSE))</f>
        <v>浴球</v>
      </c>
      <c r="U950" s="18">
        <f t="shared" si="165"/>
        <v>48</v>
      </c>
      <c r="V950" s="18" t="str">
        <f>IF(R950="","",VLOOKUP(R950,CUSTOMS!$E$3:$N$1811,5,FALSE))</f>
        <v>个</v>
      </c>
      <c r="W950" s="32">
        <f>IF(R950="","",VLOOKUP(R950,CUSTOMS!$E$3:$N$1811,6,FALSE))</f>
        <v>0.585718015665796</v>
      </c>
      <c r="X950" s="32">
        <f t="shared" si="166"/>
        <v>28.1144647519582</v>
      </c>
      <c r="Y950" s="18" t="str">
        <f>IF(R950="","",VLOOKUP(R950,CUSTOMS!$E$3:$N$1811,8,FALSE))</f>
        <v>美元</v>
      </c>
      <c r="Z950" s="18" t="str">
        <f>IF(R950="","",VLOOKUP(R950,CUSTOMS!$E$3:$N$1811,9,FALSE))</f>
        <v>中国</v>
      </c>
      <c r="AA950" s="18" t="str">
        <f>IF(R950="","",VLOOKUP(R950,CUSTOMS!$E$3:$N$1811,10,FALSE))</f>
        <v>美国</v>
      </c>
      <c r="AB950" s="32">
        <f>IF(R950="","",VLOOKUP(G950,WMS!$E$3:$T$1741,15,FALSE))</f>
        <v>0.045</v>
      </c>
      <c r="AC950" s="32">
        <f t="shared" si="167"/>
        <v>2.16</v>
      </c>
      <c r="AD950" s="32" t="str">
        <f>IF(S950="","",VLOOKUP(S950,海关监管条件!$A$1:$B$3000,2,FALSE))</f>
        <v>A </v>
      </c>
    </row>
    <row r="951" spans="1:30">
      <c r="A951" s="2">
        <v>43750</v>
      </c>
      <c r="B951" s="2">
        <v>43756</v>
      </c>
      <c r="C951" s="2" t="s">
        <v>5144</v>
      </c>
      <c r="D951" s="3" t="s">
        <v>2453</v>
      </c>
      <c r="E951" s="3" t="s">
        <v>4627</v>
      </c>
      <c r="F951" s="3" t="s">
        <v>4632</v>
      </c>
      <c r="G951" s="17" t="str">
        <f t="shared" si="168"/>
        <v>KG-ARI-1909-00203-04671/42627357</v>
      </c>
      <c r="H951" s="18">
        <f>IF(G951="","",VLOOKUP(G951,WMS!$E$3:$Q$1741,7,FALSE))</f>
        <v>16</v>
      </c>
      <c r="I951" s="18">
        <f>IF(G951="","",VLOOKUP(G951,WMS!$E$3:$Q$1741,8,FALSE))</f>
        <v>1.01</v>
      </c>
      <c r="J951" s="18">
        <f>IF(G951="","",VLOOKUP(G951,WMS!$E$3:$Q$1741,13,FALSE))</f>
        <v>0.015</v>
      </c>
      <c r="K951" s="25" t="b">
        <f t="shared" si="169"/>
        <v>1</v>
      </c>
      <c r="L951" s="7">
        <v>5</v>
      </c>
      <c r="M951" s="26">
        <f>IF(G951="","",VLOOKUP(G951,WMS!$E$3:$U$1741,7,0)*L951)</f>
        <v>80</v>
      </c>
      <c r="N951" s="27" t="str">
        <f>IF(G951="","",VLOOKUP(G951,WMS!$E$3:$U$1741,17,0))</f>
        <v>A403</v>
      </c>
      <c r="O951" s="28">
        <f t="shared" si="163"/>
        <v>5.05</v>
      </c>
      <c r="P951" s="28">
        <f t="shared" si="164"/>
        <v>0.075</v>
      </c>
      <c r="Q951" s="25" t="str">
        <f>IF(G951="","",VLOOKUP(G951,WMS!$E$3:$G$1741,2,FALSE))</f>
        <v>KAS19092912</v>
      </c>
      <c r="R951" s="25" t="str">
        <f>IF(G951="","",VLOOKUP(G951,WMS!$E$3:$G$1741,3,FALSE))</f>
        <v>KAS1909291201</v>
      </c>
      <c r="S951" s="17" t="str">
        <f>IF(R951="","",VLOOKUP(R951,CUSTOMS!$E$3:$N$1811,2,FALSE))</f>
        <v>3924900000</v>
      </c>
      <c r="T951" s="17" t="str">
        <f>IF(R951="","",VLOOKUP(R951,CUSTOMS!$E$3:$N$1811,3,FALSE))</f>
        <v>浴球</v>
      </c>
      <c r="U951" s="18">
        <f t="shared" si="165"/>
        <v>80</v>
      </c>
      <c r="V951" s="18" t="str">
        <f>IF(R951="","",VLOOKUP(R951,CUSTOMS!$E$3:$N$1811,5,FALSE))</f>
        <v>个</v>
      </c>
      <c r="W951" s="32">
        <f>IF(R951="","",VLOOKUP(R951,CUSTOMS!$E$3:$N$1811,6,FALSE))</f>
        <v>0.585718015665796</v>
      </c>
      <c r="X951" s="32">
        <f t="shared" si="166"/>
        <v>46.8574412532637</v>
      </c>
      <c r="Y951" s="18" t="str">
        <f>IF(R951="","",VLOOKUP(R951,CUSTOMS!$E$3:$N$1811,8,FALSE))</f>
        <v>美元</v>
      </c>
      <c r="Z951" s="18" t="str">
        <f>IF(R951="","",VLOOKUP(R951,CUSTOMS!$E$3:$N$1811,9,FALSE))</f>
        <v>中国</v>
      </c>
      <c r="AA951" s="18" t="str">
        <f>IF(R951="","",VLOOKUP(R951,CUSTOMS!$E$3:$N$1811,10,FALSE))</f>
        <v>美国</v>
      </c>
      <c r="AB951" s="32">
        <f>IF(R951="","",VLOOKUP(G951,WMS!$E$3:$T$1741,15,FALSE))</f>
        <v>0.045</v>
      </c>
      <c r="AC951" s="32">
        <f t="shared" si="167"/>
        <v>3.6</v>
      </c>
      <c r="AD951" s="32" t="str">
        <f>IF(S951="","",VLOOKUP(S951,海关监管条件!$A$1:$B$3000,2,FALSE))</f>
        <v>A </v>
      </c>
    </row>
    <row r="952" spans="1:30">
      <c r="A952" s="2">
        <v>43750</v>
      </c>
      <c r="B952" s="2">
        <v>43756</v>
      </c>
      <c r="C952" s="2" t="s">
        <v>5144</v>
      </c>
      <c r="D952" s="3" t="s">
        <v>2453</v>
      </c>
      <c r="E952" s="3" t="s">
        <v>4627</v>
      </c>
      <c r="F952" s="3" t="s">
        <v>4633</v>
      </c>
      <c r="G952" s="17" t="str">
        <f t="shared" si="168"/>
        <v>KG-ARI-1909-00203-04671/42627364</v>
      </c>
      <c r="H952" s="18">
        <f>IF(G952="","",VLOOKUP(G952,WMS!$E$3:$Q$1741,7,FALSE))</f>
        <v>16</v>
      </c>
      <c r="I952" s="18">
        <f>IF(G952="","",VLOOKUP(G952,WMS!$E$3:$Q$1741,8,FALSE))</f>
        <v>1.01</v>
      </c>
      <c r="J952" s="18">
        <f>IF(G952="","",VLOOKUP(G952,WMS!$E$3:$Q$1741,13,FALSE))</f>
        <v>0.015</v>
      </c>
      <c r="K952" s="25" t="b">
        <f t="shared" si="169"/>
        <v>1</v>
      </c>
      <c r="L952" s="7">
        <v>2</v>
      </c>
      <c r="M952" s="26">
        <f>IF(G952="","",VLOOKUP(G952,WMS!$E$3:$U$1741,7,0)*L952)</f>
        <v>32</v>
      </c>
      <c r="N952" s="27" t="str">
        <f>IF(G952="","",VLOOKUP(G952,WMS!$E$3:$U$1741,17,0))</f>
        <v>A403</v>
      </c>
      <c r="O952" s="28">
        <f t="shared" si="163"/>
        <v>2.02</v>
      </c>
      <c r="P952" s="28">
        <f t="shared" si="164"/>
        <v>0.03</v>
      </c>
      <c r="Q952" s="25" t="str">
        <f>IF(G952="","",VLOOKUP(G952,WMS!$E$3:$G$1741,2,FALSE))</f>
        <v>KAS19092912</v>
      </c>
      <c r="R952" s="25" t="str">
        <f>IF(G952="","",VLOOKUP(G952,WMS!$E$3:$G$1741,3,FALSE))</f>
        <v>KAS1909291201</v>
      </c>
      <c r="S952" s="17" t="str">
        <f>IF(R952="","",VLOOKUP(R952,CUSTOMS!$E$3:$N$1811,2,FALSE))</f>
        <v>3924900000</v>
      </c>
      <c r="T952" s="17" t="str">
        <f>IF(R952="","",VLOOKUP(R952,CUSTOMS!$E$3:$N$1811,3,FALSE))</f>
        <v>浴球</v>
      </c>
      <c r="U952" s="18">
        <f t="shared" si="165"/>
        <v>32</v>
      </c>
      <c r="V952" s="18" t="str">
        <f>IF(R952="","",VLOOKUP(R952,CUSTOMS!$E$3:$N$1811,5,FALSE))</f>
        <v>个</v>
      </c>
      <c r="W952" s="32">
        <f>IF(R952="","",VLOOKUP(R952,CUSTOMS!$E$3:$N$1811,6,FALSE))</f>
        <v>0.585718015665796</v>
      </c>
      <c r="X952" s="32">
        <f t="shared" si="166"/>
        <v>18.7429765013055</v>
      </c>
      <c r="Y952" s="18" t="str">
        <f>IF(R952="","",VLOOKUP(R952,CUSTOMS!$E$3:$N$1811,8,FALSE))</f>
        <v>美元</v>
      </c>
      <c r="Z952" s="18" t="str">
        <f>IF(R952="","",VLOOKUP(R952,CUSTOMS!$E$3:$N$1811,9,FALSE))</f>
        <v>中国</v>
      </c>
      <c r="AA952" s="18" t="str">
        <f>IF(R952="","",VLOOKUP(R952,CUSTOMS!$E$3:$N$1811,10,FALSE))</f>
        <v>美国</v>
      </c>
      <c r="AB952" s="32">
        <f>IF(R952="","",VLOOKUP(G952,WMS!$E$3:$T$1741,15,FALSE))</f>
        <v>0.045</v>
      </c>
      <c r="AC952" s="32">
        <f t="shared" si="167"/>
        <v>1.44</v>
      </c>
      <c r="AD952" s="32" t="str">
        <f>IF(S952="","",VLOOKUP(S952,海关监管条件!$A$1:$B$3000,2,FALSE))</f>
        <v>A </v>
      </c>
    </row>
    <row r="953" spans="1:30">
      <c r="A953" s="2">
        <v>43750</v>
      </c>
      <c r="B953" s="2">
        <v>43756</v>
      </c>
      <c r="C953" s="2" t="s">
        <v>5144</v>
      </c>
      <c r="D953" s="3" t="s">
        <v>2453</v>
      </c>
      <c r="E953" s="3" t="s">
        <v>4627</v>
      </c>
      <c r="F953" s="3" t="s">
        <v>3826</v>
      </c>
      <c r="G953" s="17" t="str">
        <f t="shared" si="168"/>
        <v>KG-ARI-1909-00203-04671/42627371</v>
      </c>
      <c r="H953" s="18">
        <f>IF(G953="","",VLOOKUP(G953,WMS!$E$3:$Q$1741,7,FALSE))</f>
        <v>16</v>
      </c>
      <c r="I953" s="18">
        <f>IF(G953="","",VLOOKUP(G953,WMS!$E$3:$Q$1741,8,FALSE))</f>
        <v>1.01</v>
      </c>
      <c r="J953" s="18">
        <f>IF(G953="","",VLOOKUP(G953,WMS!$E$3:$Q$1741,13,FALSE))</f>
        <v>0.015</v>
      </c>
      <c r="K953" s="25" t="b">
        <f t="shared" si="169"/>
        <v>1</v>
      </c>
      <c r="L953" s="7">
        <v>3</v>
      </c>
      <c r="M953" s="26">
        <f>IF(G953="","",VLOOKUP(G953,WMS!$E$3:$U$1741,7,0)*L953)</f>
        <v>48</v>
      </c>
      <c r="N953" s="27" t="str">
        <f>IF(G953="","",VLOOKUP(G953,WMS!$E$3:$U$1741,17,0))</f>
        <v>A403</v>
      </c>
      <c r="O953" s="28">
        <f t="shared" si="163"/>
        <v>3.03</v>
      </c>
      <c r="P953" s="28">
        <f t="shared" si="164"/>
        <v>0.045</v>
      </c>
      <c r="Q953" s="25" t="str">
        <f>IF(G953="","",VLOOKUP(G953,WMS!$E$3:$G$1741,2,FALSE))</f>
        <v>KAS19092912</v>
      </c>
      <c r="R953" s="25" t="str">
        <f>IF(G953="","",VLOOKUP(G953,WMS!$E$3:$G$1741,3,FALSE))</f>
        <v>KAS1909291201</v>
      </c>
      <c r="S953" s="17" t="str">
        <f>IF(R953="","",VLOOKUP(R953,CUSTOMS!$E$3:$N$1811,2,FALSE))</f>
        <v>3924900000</v>
      </c>
      <c r="T953" s="17" t="str">
        <f>IF(R953="","",VLOOKUP(R953,CUSTOMS!$E$3:$N$1811,3,FALSE))</f>
        <v>浴球</v>
      </c>
      <c r="U953" s="18">
        <f t="shared" si="165"/>
        <v>48</v>
      </c>
      <c r="V953" s="18" t="str">
        <f>IF(R953="","",VLOOKUP(R953,CUSTOMS!$E$3:$N$1811,5,FALSE))</f>
        <v>个</v>
      </c>
      <c r="W953" s="32">
        <f>IF(R953="","",VLOOKUP(R953,CUSTOMS!$E$3:$N$1811,6,FALSE))</f>
        <v>0.585718015665796</v>
      </c>
      <c r="X953" s="32">
        <f t="shared" si="166"/>
        <v>28.1144647519582</v>
      </c>
      <c r="Y953" s="18" t="str">
        <f>IF(R953="","",VLOOKUP(R953,CUSTOMS!$E$3:$N$1811,8,FALSE))</f>
        <v>美元</v>
      </c>
      <c r="Z953" s="18" t="str">
        <f>IF(R953="","",VLOOKUP(R953,CUSTOMS!$E$3:$N$1811,9,FALSE))</f>
        <v>中国</v>
      </c>
      <c r="AA953" s="18" t="str">
        <f>IF(R953="","",VLOOKUP(R953,CUSTOMS!$E$3:$N$1811,10,FALSE))</f>
        <v>美国</v>
      </c>
      <c r="AB953" s="32">
        <f>IF(R953="","",VLOOKUP(G953,WMS!$E$3:$T$1741,15,FALSE))</f>
        <v>0.045</v>
      </c>
      <c r="AC953" s="32">
        <f t="shared" si="167"/>
        <v>2.16</v>
      </c>
      <c r="AD953" s="32" t="str">
        <f>IF(S953="","",VLOOKUP(S953,海关监管条件!$A$1:$B$3000,2,FALSE))</f>
        <v>A </v>
      </c>
    </row>
    <row r="954" spans="1:30">
      <c r="A954" s="2">
        <v>43750</v>
      </c>
      <c r="B954" s="2">
        <v>43756</v>
      </c>
      <c r="C954" s="2" t="s">
        <v>5144</v>
      </c>
      <c r="D954" s="3" t="s">
        <v>2453</v>
      </c>
      <c r="E954" s="3" t="s">
        <v>4627</v>
      </c>
      <c r="F954" s="3" t="s">
        <v>4635</v>
      </c>
      <c r="G954" s="17" t="str">
        <f t="shared" si="168"/>
        <v>KG-ARI-1909-00203-04671/42627463</v>
      </c>
      <c r="H954" s="18">
        <f>IF(G954="","",VLOOKUP(G954,WMS!$E$3:$Q$1741,7,FALSE))</f>
        <v>16</v>
      </c>
      <c r="I954" s="18">
        <f>IF(G954="","",VLOOKUP(G954,WMS!$E$3:$Q$1741,8,FALSE))</f>
        <v>1.01</v>
      </c>
      <c r="J954" s="18">
        <f>IF(G954="","",VLOOKUP(G954,WMS!$E$3:$Q$1741,13,FALSE))</f>
        <v>0.015</v>
      </c>
      <c r="K954" s="25" t="b">
        <f t="shared" si="169"/>
        <v>1</v>
      </c>
      <c r="L954" s="7">
        <v>3</v>
      </c>
      <c r="M954" s="26">
        <f>IF(G954="","",VLOOKUP(G954,WMS!$E$3:$U$1741,7,0)*L954)</f>
        <v>48</v>
      </c>
      <c r="N954" s="27" t="str">
        <f>IF(G954="","",VLOOKUP(G954,WMS!$E$3:$U$1741,17,0))</f>
        <v>A403</v>
      </c>
      <c r="O954" s="28">
        <f t="shared" si="163"/>
        <v>3.03</v>
      </c>
      <c r="P954" s="28">
        <f t="shared" si="164"/>
        <v>0.045</v>
      </c>
      <c r="Q954" s="25" t="str">
        <f>IF(G954="","",VLOOKUP(G954,WMS!$E$3:$G$1741,2,FALSE))</f>
        <v>KAS19092912</v>
      </c>
      <c r="R954" s="25" t="str">
        <f>IF(G954="","",VLOOKUP(G954,WMS!$E$3:$G$1741,3,FALSE))</f>
        <v>KAS1909291201</v>
      </c>
      <c r="S954" s="17" t="str">
        <f>IF(R954="","",VLOOKUP(R954,CUSTOMS!$E$3:$N$1811,2,FALSE))</f>
        <v>3924900000</v>
      </c>
      <c r="T954" s="17" t="str">
        <f>IF(R954="","",VLOOKUP(R954,CUSTOMS!$E$3:$N$1811,3,FALSE))</f>
        <v>浴球</v>
      </c>
      <c r="U954" s="18">
        <f t="shared" si="165"/>
        <v>48</v>
      </c>
      <c r="V954" s="18" t="str">
        <f>IF(R954="","",VLOOKUP(R954,CUSTOMS!$E$3:$N$1811,5,FALSE))</f>
        <v>个</v>
      </c>
      <c r="W954" s="32">
        <f>IF(R954="","",VLOOKUP(R954,CUSTOMS!$E$3:$N$1811,6,FALSE))</f>
        <v>0.585718015665796</v>
      </c>
      <c r="X954" s="32">
        <f t="shared" si="166"/>
        <v>28.1144647519582</v>
      </c>
      <c r="Y954" s="18" t="str">
        <f>IF(R954="","",VLOOKUP(R954,CUSTOMS!$E$3:$N$1811,8,FALSE))</f>
        <v>美元</v>
      </c>
      <c r="Z954" s="18" t="str">
        <f>IF(R954="","",VLOOKUP(R954,CUSTOMS!$E$3:$N$1811,9,FALSE))</f>
        <v>中国</v>
      </c>
      <c r="AA954" s="18" t="str">
        <f>IF(R954="","",VLOOKUP(R954,CUSTOMS!$E$3:$N$1811,10,FALSE))</f>
        <v>美国</v>
      </c>
      <c r="AB954" s="32">
        <f>IF(R954="","",VLOOKUP(G954,WMS!$E$3:$T$1741,15,FALSE))</f>
        <v>0.045</v>
      </c>
      <c r="AC954" s="32">
        <f t="shared" si="167"/>
        <v>2.16</v>
      </c>
      <c r="AD954" s="32" t="str">
        <f>IF(S954="","",VLOOKUP(S954,海关监管条件!$A$1:$B$3000,2,FALSE))</f>
        <v>A </v>
      </c>
    </row>
    <row r="955" spans="1:30">
      <c r="A955" s="2">
        <v>43750</v>
      </c>
      <c r="B955" s="2">
        <v>43756</v>
      </c>
      <c r="C955" s="2" t="s">
        <v>5144</v>
      </c>
      <c r="D955" s="3" t="s">
        <v>2453</v>
      </c>
      <c r="E955" s="3" t="s">
        <v>4627</v>
      </c>
      <c r="F955" s="3" t="s">
        <v>4630</v>
      </c>
      <c r="G955" s="17" t="str">
        <f t="shared" si="168"/>
        <v>KG-ARI-1909-00203-04671/42627487</v>
      </c>
      <c r="H955" s="18">
        <f>IF(G955="","",VLOOKUP(G955,WMS!$E$3:$Q$1741,7,FALSE))</f>
        <v>16</v>
      </c>
      <c r="I955" s="18">
        <f>IF(G955="","",VLOOKUP(G955,WMS!$E$3:$Q$1741,8,FALSE))</f>
        <v>0.66</v>
      </c>
      <c r="J955" s="18">
        <f>IF(G955="","",VLOOKUP(G955,WMS!$E$3:$Q$1741,13,FALSE))</f>
        <v>0.009</v>
      </c>
      <c r="K955" s="25" t="b">
        <f t="shared" si="169"/>
        <v>1</v>
      </c>
      <c r="L955" s="7">
        <v>7</v>
      </c>
      <c r="M955" s="26">
        <f>IF(G955="","",VLOOKUP(G955,WMS!$E$3:$U$1741,7,0)*L955)</f>
        <v>112</v>
      </c>
      <c r="N955" s="27" t="str">
        <f>IF(G955="","",VLOOKUP(G955,WMS!$E$3:$U$1741,17,0))</f>
        <v>A403</v>
      </c>
      <c r="O955" s="28">
        <f t="shared" si="163"/>
        <v>4.62</v>
      </c>
      <c r="P955" s="28">
        <f t="shared" si="164"/>
        <v>0.063</v>
      </c>
      <c r="Q955" s="25" t="str">
        <f>IF(G955="","",VLOOKUP(G955,WMS!$E$3:$G$1741,2,FALSE))</f>
        <v>KAS19092912</v>
      </c>
      <c r="R955" s="25" t="str">
        <f>IF(G955="","",VLOOKUP(G955,WMS!$E$3:$G$1741,3,FALSE))</f>
        <v>KAS1909291205</v>
      </c>
      <c r="S955" s="17" t="str">
        <f>IF(R955="","",VLOOKUP(R955,CUSTOMS!$E$3:$N$1811,2,FALSE))</f>
        <v>6116990000</v>
      </c>
      <c r="T955" s="17" t="str">
        <f>IF(R955="","",VLOOKUP(R955,CUSTOMS!$E$3:$N$1811,3,FALSE))</f>
        <v>手套</v>
      </c>
      <c r="U955" s="18">
        <f t="shared" si="165"/>
        <v>112</v>
      </c>
      <c r="V955" s="18" t="str">
        <f>IF(R955="","",VLOOKUP(R955,CUSTOMS!$E$3:$N$1811,5,FALSE))</f>
        <v>双</v>
      </c>
      <c r="W955" s="32">
        <f>IF(R955="","",VLOOKUP(R955,CUSTOMS!$E$3:$N$1811,6,FALSE))</f>
        <v>0.65</v>
      </c>
      <c r="X955" s="32">
        <f t="shared" si="166"/>
        <v>72.8</v>
      </c>
      <c r="Y955" s="18" t="str">
        <f>IF(R955="","",VLOOKUP(R955,CUSTOMS!$E$3:$N$1811,8,FALSE))</f>
        <v>美元</v>
      </c>
      <c r="Z955" s="18" t="str">
        <f>IF(R955="","",VLOOKUP(R955,CUSTOMS!$E$3:$N$1811,9,FALSE))</f>
        <v>中国</v>
      </c>
      <c r="AA955" s="18" t="str">
        <f>IF(R955="","",VLOOKUP(R955,CUSTOMS!$E$3:$N$1811,10,FALSE))</f>
        <v>美国</v>
      </c>
      <c r="AB955" s="32">
        <f>IF(R955="","",VLOOKUP(G955,WMS!$E$3:$T$1741,15,FALSE))</f>
        <v>0.026875</v>
      </c>
      <c r="AC955" s="32">
        <f t="shared" si="167"/>
        <v>3.01</v>
      </c>
      <c r="AD955" s="32" t="str">
        <f>IF(S955="","",VLOOKUP(S955,海关监管条件!$A$1:$B$3000,2,FALSE))</f>
        <v>无</v>
      </c>
    </row>
    <row r="956" spans="1:30">
      <c r="A956" s="2">
        <v>43750</v>
      </c>
      <c r="B956" s="2">
        <v>43756</v>
      </c>
      <c r="C956" s="2" t="s">
        <v>5144</v>
      </c>
      <c r="D956" s="3" t="s">
        <v>2453</v>
      </c>
      <c r="E956" s="3" t="s">
        <v>4627</v>
      </c>
      <c r="F956" s="3" t="s">
        <v>3824</v>
      </c>
      <c r="G956" s="17" t="str">
        <f t="shared" si="168"/>
        <v>KG-ARI-1909-00203-04671/42627531</v>
      </c>
      <c r="H956" s="18">
        <f>IF(G956="","",VLOOKUP(G956,WMS!$E$3:$Q$1741,7,FALSE))</f>
        <v>16</v>
      </c>
      <c r="I956" s="18">
        <f>IF(G956="","",VLOOKUP(G956,WMS!$E$3:$Q$1741,8,FALSE))</f>
        <v>0.66</v>
      </c>
      <c r="J956" s="18">
        <f>IF(G956="","",VLOOKUP(G956,WMS!$E$3:$Q$1741,13,FALSE))</f>
        <v>0.009</v>
      </c>
      <c r="K956" s="25" t="b">
        <f t="shared" si="169"/>
        <v>1</v>
      </c>
      <c r="L956" s="7">
        <v>2</v>
      </c>
      <c r="M956" s="26">
        <f>IF(G956="","",VLOOKUP(G956,WMS!$E$3:$U$1741,7,0)*L956)</f>
        <v>32</v>
      </c>
      <c r="N956" s="27" t="str">
        <f>IF(G956="","",VLOOKUP(G956,WMS!$E$3:$U$1741,17,0))</f>
        <v>A403</v>
      </c>
      <c r="O956" s="28">
        <f t="shared" si="163"/>
        <v>1.32</v>
      </c>
      <c r="P956" s="28">
        <f t="shared" si="164"/>
        <v>0.018</v>
      </c>
      <c r="Q956" s="25" t="str">
        <f>IF(G956="","",VLOOKUP(G956,WMS!$E$3:$G$1741,2,FALSE))</f>
        <v>KAS19092912</v>
      </c>
      <c r="R956" s="25" t="str">
        <f>IF(G956="","",VLOOKUP(G956,WMS!$E$3:$G$1741,3,FALSE))</f>
        <v>KAS1909291205</v>
      </c>
      <c r="S956" s="17" t="str">
        <f>IF(R956="","",VLOOKUP(R956,CUSTOMS!$E$3:$N$1811,2,FALSE))</f>
        <v>6116990000</v>
      </c>
      <c r="T956" s="17" t="str">
        <f>IF(R956="","",VLOOKUP(R956,CUSTOMS!$E$3:$N$1811,3,FALSE))</f>
        <v>手套</v>
      </c>
      <c r="U956" s="18">
        <f t="shared" si="165"/>
        <v>32</v>
      </c>
      <c r="V956" s="18" t="str">
        <f>IF(R956="","",VLOOKUP(R956,CUSTOMS!$E$3:$N$1811,5,FALSE))</f>
        <v>双</v>
      </c>
      <c r="W956" s="32">
        <f>IF(R956="","",VLOOKUP(R956,CUSTOMS!$E$3:$N$1811,6,FALSE))</f>
        <v>0.65</v>
      </c>
      <c r="X956" s="32">
        <f t="shared" si="166"/>
        <v>20.8</v>
      </c>
      <c r="Y956" s="18" t="str">
        <f>IF(R956="","",VLOOKUP(R956,CUSTOMS!$E$3:$N$1811,8,FALSE))</f>
        <v>美元</v>
      </c>
      <c r="Z956" s="18" t="str">
        <f>IF(R956="","",VLOOKUP(R956,CUSTOMS!$E$3:$N$1811,9,FALSE))</f>
        <v>中国</v>
      </c>
      <c r="AA956" s="18" t="str">
        <f>IF(R956="","",VLOOKUP(R956,CUSTOMS!$E$3:$N$1811,10,FALSE))</f>
        <v>美国</v>
      </c>
      <c r="AB956" s="32">
        <f>IF(R956="","",VLOOKUP(G956,WMS!$E$3:$T$1741,15,FALSE))</f>
        <v>0.026875</v>
      </c>
      <c r="AC956" s="32">
        <f t="shared" si="167"/>
        <v>0.86</v>
      </c>
      <c r="AD956" s="32" t="str">
        <f>IF(S956="","",VLOOKUP(S956,海关监管条件!$A$1:$B$3000,2,FALSE))</f>
        <v>无</v>
      </c>
    </row>
    <row r="957" spans="1:30">
      <c r="A957" s="2">
        <v>43750</v>
      </c>
      <c r="B957" s="2">
        <v>43756</v>
      </c>
      <c r="C957" s="2" t="s">
        <v>5144</v>
      </c>
      <c r="D957" s="3" t="s">
        <v>2453</v>
      </c>
      <c r="E957" s="3" t="s">
        <v>4627</v>
      </c>
      <c r="F957" s="3" t="s">
        <v>3830</v>
      </c>
      <c r="G957" s="17" t="str">
        <f t="shared" si="168"/>
        <v>KG-ARI-1909-00203-04671/42627579</v>
      </c>
      <c r="H957" s="18">
        <f>IF(G957="","",VLOOKUP(G957,WMS!$E$3:$Q$1741,7,FALSE))</f>
        <v>16</v>
      </c>
      <c r="I957" s="18">
        <f>IF(G957="","",VLOOKUP(G957,WMS!$E$3:$Q$1741,8,FALSE))</f>
        <v>0.66</v>
      </c>
      <c r="J957" s="18">
        <f>IF(G957="","",VLOOKUP(G957,WMS!$E$3:$Q$1741,13,FALSE))</f>
        <v>0.009</v>
      </c>
      <c r="K957" s="25" t="b">
        <f t="shared" si="169"/>
        <v>1</v>
      </c>
      <c r="L957" s="7">
        <v>2</v>
      </c>
      <c r="M957" s="26">
        <f>IF(G957="","",VLOOKUP(G957,WMS!$E$3:$U$1741,7,0)*L957)</f>
        <v>32</v>
      </c>
      <c r="N957" s="27" t="str">
        <f>IF(G957="","",VLOOKUP(G957,WMS!$E$3:$U$1741,17,0))</f>
        <v>A403</v>
      </c>
      <c r="O957" s="28">
        <f t="shared" si="163"/>
        <v>1.32</v>
      </c>
      <c r="P957" s="28">
        <f t="shared" si="164"/>
        <v>0.018</v>
      </c>
      <c r="Q957" s="25" t="str">
        <f>IF(G957="","",VLOOKUP(G957,WMS!$E$3:$G$1741,2,FALSE))</f>
        <v>KAS19092912</v>
      </c>
      <c r="R957" s="25" t="str">
        <f>IF(G957="","",VLOOKUP(G957,WMS!$E$3:$G$1741,3,FALSE))</f>
        <v>KAS1909291205</v>
      </c>
      <c r="S957" s="17" t="str">
        <f>IF(R957="","",VLOOKUP(R957,CUSTOMS!$E$3:$N$1811,2,FALSE))</f>
        <v>6116990000</v>
      </c>
      <c r="T957" s="17" t="str">
        <f>IF(R957="","",VLOOKUP(R957,CUSTOMS!$E$3:$N$1811,3,FALSE))</f>
        <v>手套</v>
      </c>
      <c r="U957" s="18">
        <f t="shared" si="165"/>
        <v>32</v>
      </c>
      <c r="V957" s="18" t="str">
        <f>IF(R957="","",VLOOKUP(R957,CUSTOMS!$E$3:$N$1811,5,FALSE))</f>
        <v>双</v>
      </c>
      <c r="W957" s="32">
        <f>IF(R957="","",VLOOKUP(R957,CUSTOMS!$E$3:$N$1811,6,FALSE))</f>
        <v>0.65</v>
      </c>
      <c r="X957" s="32">
        <f t="shared" si="166"/>
        <v>20.8</v>
      </c>
      <c r="Y957" s="18" t="str">
        <f>IF(R957="","",VLOOKUP(R957,CUSTOMS!$E$3:$N$1811,8,FALSE))</f>
        <v>美元</v>
      </c>
      <c r="Z957" s="18" t="str">
        <f>IF(R957="","",VLOOKUP(R957,CUSTOMS!$E$3:$N$1811,9,FALSE))</f>
        <v>中国</v>
      </c>
      <c r="AA957" s="18" t="str">
        <f>IF(R957="","",VLOOKUP(R957,CUSTOMS!$E$3:$N$1811,10,FALSE))</f>
        <v>美国</v>
      </c>
      <c r="AB957" s="32">
        <f>IF(R957="","",VLOOKUP(G957,WMS!$E$3:$T$1741,15,FALSE))</f>
        <v>0.026875</v>
      </c>
      <c r="AC957" s="32">
        <f t="shared" si="167"/>
        <v>0.86</v>
      </c>
      <c r="AD957" s="32" t="str">
        <f>IF(S957="","",VLOOKUP(S957,海关监管条件!$A$1:$B$3000,2,FALSE))</f>
        <v>无</v>
      </c>
    </row>
    <row r="958" spans="1:30">
      <c r="A958" s="2">
        <v>43750</v>
      </c>
      <c r="B958" s="2">
        <v>43756</v>
      </c>
      <c r="C958" s="2" t="s">
        <v>5144</v>
      </c>
      <c r="D958" s="3" t="s">
        <v>2453</v>
      </c>
      <c r="E958" s="3" t="s">
        <v>4627</v>
      </c>
      <c r="F958" s="3" t="s">
        <v>3823</v>
      </c>
      <c r="G958" s="17" t="str">
        <f t="shared" si="168"/>
        <v>KG-ARI-1909-00203-04671/42627593</v>
      </c>
      <c r="H958" s="18">
        <f>IF(G958="","",VLOOKUP(G958,WMS!$E$3:$Q$1741,7,FALSE))</f>
        <v>16</v>
      </c>
      <c r="I958" s="18">
        <f>IF(G958="","",VLOOKUP(G958,WMS!$E$3:$Q$1741,8,FALSE))</f>
        <v>0.66</v>
      </c>
      <c r="J958" s="18">
        <f>IF(G958="","",VLOOKUP(G958,WMS!$E$3:$Q$1741,13,FALSE))</f>
        <v>0.009</v>
      </c>
      <c r="K958" s="25" t="b">
        <f t="shared" si="169"/>
        <v>1</v>
      </c>
      <c r="L958" s="7">
        <v>1</v>
      </c>
      <c r="M958" s="26">
        <f>IF(G958="","",VLOOKUP(G958,WMS!$E$3:$U$1741,7,0)*L958)</f>
        <v>16</v>
      </c>
      <c r="N958" s="27" t="str">
        <f>IF(G958="","",VLOOKUP(G958,WMS!$E$3:$U$1741,17,0))</f>
        <v>A403</v>
      </c>
      <c r="O958" s="28">
        <f t="shared" si="163"/>
        <v>0.66</v>
      </c>
      <c r="P958" s="28">
        <f t="shared" si="164"/>
        <v>0.009</v>
      </c>
      <c r="Q958" s="25" t="str">
        <f>IF(G958="","",VLOOKUP(G958,WMS!$E$3:$G$1741,2,FALSE))</f>
        <v>KAS19092912</v>
      </c>
      <c r="R958" s="25" t="str">
        <f>IF(G958="","",VLOOKUP(G958,WMS!$E$3:$G$1741,3,FALSE))</f>
        <v>KAS1909291205</v>
      </c>
      <c r="S958" s="17" t="str">
        <f>IF(R958="","",VLOOKUP(R958,CUSTOMS!$E$3:$N$1811,2,FALSE))</f>
        <v>6116990000</v>
      </c>
      <c r="T958" s="17" t="str">
        <f>IF(R958="","",VLOOKUP(R958,CUSTOMS!$E$3:$N$1811,3,FALSE))</f>
        <v>手套</v>
      </c>
      <c r="U958" s="18">
        <f t="shared" si="165"/>
        <v>16</v>
      </c>
      <c r="V958" s="18" t="str">
        <f>IF(R958="","",VLOOKUP(R958,CUSTOMS!$E$3:$N$1811,5,FALSE))</f>
        <v>双</v>
      </c>
      <c r="W958" s="32">
        <f>IF(R958="","",VLOOKUP(R958,CUSTOMS!$E$3:$N$1811,6,FALSE))</f>
        <v>0.65</v>
      </c>
      <c r="X958" s="32">
        <f t="shared" si="166"/>
        <v>10.4</v>
      </c>
      <c r="Y958" s="18" t="str">
        <f>IF(R958="","",VLOOKUP(R958,CUSTOMS!$E$3:$N$1811,8,FALSE))</f>
        <v>美元</v>
      </c>
      <c r="Z958" s="18" t="str">
        <f>IF(R958="","",VLOOKUP(R958,CUSTOMS!$E$3:$N$1811,9,FALSE))</f>
        <v>中国</v>
      </c>
      <c r="AA958" s="18" t="str">
        <f>IF(R958="","",VLOOKUP(R958,CUSTOMS!$E$3:$N$1811,10,FALSE))</f>
        <v>美国</v>
      </c>
      <c r="AB958" s="32">
        <f>IF(R958="","",VLOOKUP(G958,WMS!$E$3:$T$1741,15,FALSE))</f>
        <v>0.026875</v>
      </c>
      <c r="AC958" s="32">
        <f t="shared" si="167"/>
        <v>0.43</v>
      </c>
      <c r="AD958" s="32" t="str">
        <f>IF(S958="","",VLOOKUP(S958,海关监管条件!$A$1:$B$3000,2,FALSE))</f>
        <v>无</v>
      </c>
    </row>
    <row r="959" spans="1:30">
      <c r="A959" s="2">
        <v>43750</v>
      </c>
      <c r="B959" s="2">
        <v>43756</v>
      </c>
      <c r="C959" s="2" t="s">
        <v>5144</v>
      </c>
      <c r="D959" s="3" t="s">
        <v>2453</v>
      </c>
      <c r="E959" s="3" t="s">
        <v>4627</v>
      </c>
      <c r="F959" s="3" t="s">
        <v>4631</v>
      </c>
      <c r="G959" s="17" t="str">
        <f t="shared" si="168"/>
        <v>KG-ARI-1909-00203-04671/42627616</v>
      </c>
      <c r="H959" s="18">
        <f>IF(G959="","",VLOOKUP(G959,WMS!$E$3:$Q$1741,7,FALSE))</f>
        <v>16</v>
      </c>
      <c r="I959" s="18">
        <f>IF(G959="","",VLOOKUP(G959,WMS!$E$3:$Q$1741,8,FALSE))</f>
        <v>0.66</v>
      </c>
      <c r="J959" s="18">
        <f>IF(G959="","",VLOOKUP(G959,WMS!$E$3:$Q$1741,13,FALSE))</f>
        <v>0.009</v>
      </c>
      <c r="K959" s="25" t="b">
        <f t="shared" si="169"/>
        <v>1</v>
      </c>
      <c r="L959" s="7">
        <v>2</v>
      </c>
      <c r="M959" s="26">
        <f>IF(G959="","",VLOOKUP(G959,WMS!$E$3:$U$1741,7,0)*L959)</f>
        <v>32</v>
      </c>
      <c r="N959" s="27" t="str">
        <f>IF(G959="","",VLOOKUP(G959,WMS!$E$3:$U$1741,17,0))</f>
        <v>A403</v>
      </c>
      <c r="O959" s="28">
        <f t="shared" si="163"/>
        <v>1.32</v>
      </c>
      <c r="P959" s="28">
        <f t="shared" si="164"/>
        <v>0.018</v>
      </c>
      <c r="Q959" s="25" t="str">
        <f>IF(G959="","",VLOOKUP(G959,WMS!$E$3:$G$1741,2,FALSE))</f>
        <v>KAS19092912</v>
      </c>
      <c r="R959" s="25" t="str">
        <f>IF(G959="","",VLOOKUP(G959,WMS!$E$3:$G$1741,3,FALSE))</f>
        <v>KAS1909291205</v>
      </c>
      <c r="S959" s="17" t="str">
        <f>IF(R959="","",VLOOKUP(R959,CUSTOMS!$E$3:$N$1811,2,FALSE))</f>
        <v>6116990000</v>
      </c>
      <c r="T959" s="17" t="str">
        <f>IF(R959="","",VLOOKUP(R959,CUSTOMS!$E$3:$N$1811,3,FALSE))</f>
        <v>手套</v>
      </c>
      <c r="U959" s="18">
        <f t="shared" si="165"/>
        <v>32</v>
      </c>
      <c r="V959" s="18" t="str">
        <f>IF(R959="","",VLOOKUP(R959,CUSTOMS!$E$3:$N$1811,5,FALSE))</f>
        <v>双</v>
      </c>
      <c r="W959" s="32">
        <f>IF(R959="","",VLOOKUP(R959,CUSTOMS!$E$3:$N$1811,6,FALSE))</f>
        <v>0.65</v>
      </c>
      <c r="X959" s="32">
        <f t="shared" si="166"/>
        <v>20.8</v>
      </c>
      <c r="Y959" s="18" t="str">
        <f>IF(R959="","",VLOOKUP(R959,CUSTOMS!$E$3:$N$1811,8,FALSE))</f>
        <v>美元</v>
      </c>
      <c r="Z959" s="18" t="str">
        <f>IF(R959="","",VLOOKUP(R959,CUSTOMS!$E$3:$N$1811,9,FALSE))</f>
        <v>中国</v>
      </c>
      <c r="AA959" s="18" t="str">
        <f>IF(R959="","",VLOOKUP(R959,CUSTOMS!$E$3:$N$1811,10,FALSE))</f>
        <v>美国</v>
      </c>
      <c r="AB959" s="32">
        <f>IF(R959="","",VLOOKUP(G959,WMS!$E$3:$T$1741,15,FALSE))</f>
        <v>0.026875</v>
      </c>
      <c r="AC959" s="32">
        <f t="shared" si="167"/>
        <v>0.86</v>
      </c>
      <c r="AD959" s="32" t="str">
        <f>IF(S959="","",VLOOKUP(S959,海关监管条件!$A$1:$B$3000,2,FALSE))</f>
        <v>无</v>
      </c>
    </row>
    <row r="960" spans="1:30">
      <c r="A960" s="2">
        <v>43750</v>
      </c>
      <c r="B960" s="2">
        <v>43756</v>
      </c>
      <c r="C960" s="2" t="s">
        <v>5144</v>
      </c>
      <c r="D960" s="35" t="s">
        <v>2239</v>
      </c>
      <c r="E960" s="35" t="s">
        <v>4499</v>
      </c>
      <c r="F960" s="35" t="s">
        <v>4500</v>
      </c>
      <c r="G960" s="17" t="str">
        <f t="shared" si="168"/>
        <v>KG-ARI-1909-00203-04683/42029946A</v>
      </c>
      <c r="H960" s="18">
        <f>IF(G960="","",VLOOKUP(G960,WMS!$E$3:$Q$1741,7,FALSE))</f>
        <v>6</v>
      </c>
      <c r="I960" s="18">
        <f>IF(G960="","",VLOOKUP(G960,WMS!$E$3:$Q$1741,8,FALSE))</f>
        <v>7</v>
      </c>
      <c r="J960" s="18">
        <f>IF(G960="","",VLOOKUP(G960,WMS!$E$3:$Q$1741,13,FALSE))</f>
        <v>0.054</v>
      </c>
      <c r="K960" s="25" t="b">
        <f t="shared" si="169"/>
        <v>1</v>
      </c>
      <c r="L960" s="7">
        <v>4</v>
      </c>
      <c r="M960" s="26">
        <f>IF(G960="","",VLOOKUP(G960,WMS!$E$3:$U$1741,7,0)*L960)</f>
        <v>24</v>
      </c>
      <c r="N960" s="27" t="str">
        <f>IF(G960="","",VLOOKUP(G960,WMS!$E$3:$U$1741,17,0))</f>
        <v>A403</v>
      </c>
      <c r="O960" s="28">
        <f t="shared" si="163"/>
        <v>28</v>
      </c>
      <c r="P960" s="28">
        <f t="shared" si="164"/>
        <v>0.216</v>
      </c>
      <c r="Q960" s="25" t="str">
        <f>IF(G960="","",VLOOKUP(G960,WMS!$E$3:$G$1741,2,FALSE))</f>
        <v>KAS19092408</v>
      </c>
      <c r="R960" s="25" t="str">
        <f>IF(G960="","",VLOOKUP(G960,WMS!$E$3:$G$1741,3,FALSE))</f>
        <v>KAS1909240801</v>
      </c>
      <c r="S960" s="17" t="str">
        <f>IF(R960="","",VLOOKUP(R960,CUSTOMS!$E$3:$N$1811,2,FALSE))</f>
        <v>7323930000</v>
      </c>
      <c r="T960" s="17" t="str">
        <f>IF(R960="","",VLOOKUP(R960,CUSTOMS!$E$3:$N$1811,3,FALSE))</f>
        <v>铁皮桶</v>
      </c>
      <c r="U960" s="18">
        <f t="shared" si="165"/>
        <v>24</v>
      </c>
      <c r="V960" s="18" t="str">
        <f>IF(R960="","",VLOOKUP(R960,CUSTOMS!$E$3:$N$1811,5,FALSE))</f>
        <v>个</v>
      </c>
      <c r="W960" s="32">
        <f>IF(R960="","",VLOOKUP(R960,CUSTOMS!$E$3:$N$1811,6,FALSE))</f>
        <v>3.63</v>
      </c>
      <c r="X960" s="32">
        <f t="shared" si="166"/>
        <v>87.12</v>
      </c>
      <c r="Y960" s="18" t="str">
        <f>IF(R960="","",VLOOKUP(R960,CUSTOMS!$E$3:$N$1811,8,FALSE))</f>
        <v>美元</v>
      </c>
      <c r="Z960" s="18" t="str">
        <f>IF(R960="","",VLOOKUP(R960,CUSTOMS!$E$3:$N$1811,9,FALSE))</f>
        <v>中国</v>
      </c>
      <c r="AA960" s="18" t="str">
        <f>IF(R960="","",VLOOKUP(R960,CUSTOMS!$E$3:$N$1811,10,FALSE))</f>
        <v>美国</v>
      </c>
      <c r="AB960" s="32">
        <f>IF(R960="","",VLOOKUP(G960,WMS!$E$3:$T$1741,15,FALSE))</f>
        <v>0.543333333333333</v>
      </c>
      <c r="AC960" s="32">
        <f t="shared" si="167"/>
        <v>13.04</v>
      </c>
      <c r="AD960" s="32" t="str">
        <f>IF(S960="","",VLOOKUP(S960,海关监管条件!$A$1:$B$3000,2,FALSE))</f>
        <v>A </v>
      </c>
    </row>
    <row r="961" spans="1:30">
      <c r="A961" s="2">
        <v>43750</v>
      </c>
      <c r="B961" s="2">
        <v>43756</v>
      </c>
      <c r="C961" s="2" t="s">
        <v>5144</v>
      </c>
      <c r="D961" s="35" t="s">
        <v>2239</v>
      </c>
      <c r="E961" s="35" t="s">
        <v>4499</v>
      </c>
      <c r="F961" s="35" t="s">
        <v>4501</v>
      </c>
      <c r="G961" s="17" t="str">
        <f t="shared" si="168"/>
        <v>KG-ARI-1909-00203-04683/42029946B</v>
      </c>
      <c r="H961" s="18">
        <v>6</v>
      </c>
      <c r="I961" s="18">
        <f>IF(G961="","",VLOOKUP(G961,WMS!$E$3:$Q$1741,8,FALSE))</f>
        <v>7</v>
      </c>
      <c r="J961" s="18">
        <f>IF(G961="","",VLOOKUP(G961,WMS!$E$3:$Q$1741,13,FALSE))</f>
        <v>0.054</v>
      </c>
      <c r="K961" s="25" t="e">
        <f t="shared" si="169"/>
        <v>#DIV/0!</v>
      </c>
      <c r="M961" s="26">
        <v>24</v>
      </c>
      <c r="N961" s="27" t="str">
        <f>IF(G961="","",VLOOKUP(G961,WMS!$E$3:$U$1741,17,0))</f>
        <v>A403</v>
      </c>
      <c r="O961" s="28" t="str">
        <f t="shared" si="163"/>
        <v/>
      </c>
      <c r="P961" s="28" t="str">
        <f t="shared" si="164"/>
        <v/>
      </c>
      <c r="Q961" s="25" t="str">
        <f>IF(G961="","",VLOOKUP(G961,WMS!$E$3:$G$1741,2,FALSE))</f>
        <v>KAS19092408</v>
      </c>
      <c r="R961" s="25" t="str">
        <f>IF(G961="","",VLOOKUP(G961,WMS!$E$3:$G$1741,3,FALSE))</f>
        <v>KAS1909240802</v>
      </c>
      <c r="S961" s="17" t="str">
        <f>IF(R961="","",VLOOKUP(R961,CUSTOMS!$E$3:$N$1811,2,FALSE))</f>
        <v>8205510000</v>
      </c>
      <c r="T961" s="17" t="str">
        <f>IF(R961="","",VLOOKUP(R961,CUSTOMS!$E$3:$N$1811,3,FALSE))</f>
        <v>厨房开瓶器</v>
      </c>
      <c r="U961" s="18">
        <f t="shared" si="165"/>
        <v>24</v>
      </c>
      <c r="V961" s="18" t="str">
        <f>IF(R961="","",VLOOKUP(R961,CUSTOMS!$E$3:$N$1811,5,FALSE))</f>
        <v>个</v>
      </c>
      <c r="W961" s="32">
        <f>IF(R961="","",VLOOKUP(R961,CUSTOMS!$E$3:$N$1811,6,FALSE))</f>
        <v>0.15</v>
      </c>
      <c r="X961" s="32">
        <f t="shared" si="166"/>
        <v>3.6</v>
      </c>
      <c r="Y961" s="18" t="str">
        <f>IF(R961="","",VLOOKUP(R961,CUSTOMS!$E$3:$N$1811,8,FALSE))</f>
        <v>美元</v>
      </c>
      <c r="Z961" s="18" t="str">
        <f>IF(R961="","",VLOOKUP(R961,CUSTOMS!$E$3:$N$1811,9,FALSE))</f>
        <v>中国</v>
      </c>
      <c r="AA961" s="18" t="str">
        <f>IF(R961="","",VLOOKUP(R961,CUSTOMS!$E$3:$N$1811,10,FALSE))</f>
        <v>美国</v>
      </c>
      <c r="AB961" s="32">
        <f>IF(R961="","",VLOOKUP(G961,WMS!$E$3:$T$1741,15,FALSE))</f>
        <v>0.166666666666667</v>
      </c>
      <c r="AC961" s="32">
        <f t="shared" si="167"/>
        <v>4.00000000000001</v>
      </c>
      <c r="AD961" s="32" t="str">
        <f>IF(S961="","",VLOOKUP(S961,海关监管条件!$A$1:$B$3000,2,FALSE))</f>
        <v>无 </v>
      </c>
    </row>
    <row r="962" spans="1:30">
      <c r="A962" s="2">
        <v>43750</v>
      </c>
      <c r="B962" s="2">
        <v>43756</v>
      </c>
      <c r="C962" s="2" t="s">
        <v>5144</v>
      </c>
      <c r="D962" s="3" t="s">
        <v>2289</v>
      </c>
      <c r="E962" s="3" t="s">
        <v>4516</v>
      </c>
      <c r="F962" s="3" t="s">
        <v>4526</v>
      </c>
      <c r="G962" s="17" t="str">
        <f t="shared" si="168"/>
        <v>KG-ARI-1909-00203-04686/42057567</v>
      </c>
      <c r="H962" s="18">
        <f>IF(G962="","",VLOOKUP(G962,WMS!$E$3:$Q$1741,7,FALSE))</f>
        <v>6</v>
      </c>
      <c r="I962" s="18">
        <f>IF(G962="","",VLOOKUP(G962,WMS!$E$3:$Q$1741,8,FALSE))</f>
        <v>1.45</v>
      </c>
      <c r="J962" s="18">
        <f>IF(G962="","",VLOOKUP(G962,WMS!$E$3:$Q$1741,13,FALSE))</f>
        <v>0.034</v>
      </c>
      <c r="K962" s="25" t="b">
        <f t="shared" si="169"/>
        <v>1</v>
      </c>
      <c r="L962" s="7">
        <v>6</v>
      </c>
      <c r="M962" s="26">
        <f>IF(G962="","",VLOOKUP(G962,WMS!$E$3:$U$1741,7,0)*L962)</f>
        <v>36</v>
      </c>
      <c r="N962" s="27" t="str">
        <f>IF(G962="","",VLOOKUP(G962,WMS!$E$3:$U$1741,17,0))</f>
        <v>A411</v>
      </c>
      <c r="O962" s="28">
        <f t="shared" si="163"/>
        <v>8.7</v>
      </c>
      <c r="P962" s="28">
        <f t="shared" si="164"/>
        <v>0.204</v>
      </c>
      <c r="Q962" s="25" t="str">
        <f>IF(G962="","",VLOOKUP(G962,WMS!$E$3:$G$1741,2,FALSE))</f>
        <v>KAS19092503</v>
      </c>
      <c r="R962" s="25" t="str">
        <f>IF(G962="","",VLOOKUP(G962,WMS!$E$3:$G$1741,3,FALSE))</f>
        <v>KAS1909250301</v>
      </c>
      <c r="S962" s="17" t="str">
        <f>IF(R962="","",VLOOKUP(R962,CUSTOMS!$E$3:$N$1811,2,FALSE))</f>
        <v>4202920000</v>
      </c>
      <c r="T962" s="17" t="str">
        <f>IF(R962="","",VLOOKUP(R962,CUSTOMS!$E$3:$N$1811,3,FALSE))</f>
        <v>涤纶化妆包</v>
      </c>
      <c r="U962" s="18">
        <f t="shared" si="165"/>
        <v>36</v>
      </c>
      <c r="V962" s="18" t="str">
        <f>IF(R962="","",VLOOKUP(R962,CUSTOMS!$E$3:$N$1811,5,FALSE))</f>
        <v>个</v>
      </c>
      <c r="W962" s="32">
        <f>IF(R962="","",VLOOKUP(R962,CUSTOMS!$E$3:$N$1811,6,FALSE))</f>
        <v>2.20345238095238</v>
      </c>
      <c r="X962" s="32">
        <f t="shared" si="166"/>
        <v>79.3242857142857</v>
      </c>
      <c r="Y962" s="18" t="str">
        <f>IF(R962="","",VLOOKUP(R962,CUSTOMS!$E$3:$N$1811,8,FALSE))</f>
        <v>美元</v>
      </c>
      <c r="Z962" s="18" t="str">
        <f>IF(R962="","",VLOOKUP(R962,CUSTOMS!$E$3:$N$1811,9,FALSE))</f>
        <v>中国</v>
      </c>
      <c r="AA962" s="18" t="str">
        <f>IF(R962="","",VLOOKUP(R962,CUSTOMS!$E$3:$N$1811,10,FALSE))</f>
        <v>美国</v>
      </c>
      <c r="AB962" s="32">
        <f>IF(R962="","",VLOOKUP(G962,WMS!$E$3:$T$1741,15,FALSE))</f>
        <v>0.166666666666667</v>
      </c>
      <c r="AC962" s="32">
        <f t="shared" si="167"/>
        <v>6.00000000000001</v>
      </c>
      <c r="AD962" s="32" t="str">
        <f>IF(S962="","",VLOOKUP(S962,海关监管条件!$A$1:$B$3000,2,FALSE))</f>
        <v>无 </v>
      </c>
    </row>
    <row r="963" spans="1:30">
      <c r="A963" s="2">
        <v>43750</v>
      </c>
      <c r="B963" s="2">
        <v>43756</v>
      </c>
      <c r="C963" s="2" t="s">
        <v>5144</v>
      </c>
      <c r="D963" s="3" t="s">
        <v>2289</v>
      </c>
      <c r="E963" s="3" t="s">
        <v>4516</v>
      </c>
      <c r="F963" s="3" t="s">
        <v>4525</v>
      </c>
      <c r="G963" s="17" t="str">
        <f t="shared" si="168"/>
        <v>KG-ARI-1909-00203-04686/42057581</v>
      </c>
      <c r="H963" s="18">
        <f>IF(G963="","",VLOOKUP(G963,WMS!$E$3:$Q$1741,7,FALSE))</f>
        <v>6</v>
      </c>
      <c r="I963" s="18">
        <f>IF(G963="","",VLOOKUP(G963,WMS!$E$3:$Q$1741,8,FALSE))</f>
        <v>1.5</v>
      </c>
      <c r="J963" s="18">
        <f>IF(G963="","",VLOOKUP(G963,WMS!$E$3:$Q$1741,13,FALSE))</f>
        <v>0.038</v>
      </c>
      <c r="K963" s="25" t="b">
        <f t="shared" si="169"/>
        <v>1</v>
      </c>
      <c r="L963" s="7">
        <v>6</v>
      </c>
      <c r="M963" s="26">
        <f>IF(G963="","",VLOOKUP(G963,WMS!$E$3:$U$1741,7,0)*L963)</f>
        <v>36</v>
      </c>
      <c r="N963" s="27" t="str">
        <f>IF(G963="","",VLOOKUP(G963,WMS!$E$3:$U$1741,17,0))</f>
        <v>A411</v>
      </c>
      <c r="O963" s="28">
        <f t="shared" si="163"/>
        <v>9</v>
      </c>
      <c r="P963" s="28">
        <f t="shared" si="164"/>
        <v>0.228</v>
      </c>
      <c r="Q963" s="25" t="str">
        <f>IF(G963="","",VLOOKUP(G963,WMS!$E$3:$G$1741,2,FALSE))</f>
        <v>KAS19092503</v>
      </c>
      <c r="R963" s="25" t="str">
        <f>IF(G963="","",VLOOKUP(G963,WMS!$E$3:$G$1741,3,FALSE))</f>
        <v>KAS1909250301</v>
      </c>
      <c r="S963" s="17" t="str">
        <f>IF(R963="","",VLOOKUP(R963,CUSTOMS!$E$3:$N$1811,2,FALSE))</f>
        <v>4202920000</v>
      </c>
      <c r="T963" s="17" t="str">
        <f>IF(R963="","",VLOOKUP(R963,CUSTOMS!$E$3:$N$1811,3,FALSE))</f>
        <v>涤纶化妆包</v>
      </c>
      <c r="U963" s="18">
        <f t="shared" si="165"/>
        <v>36</v>
      </c>
      <c r="V963" s="18" t="str">
        <f>IF(R963="","",VLOOKUP(R963,CUSTOMS!$E$3:$N$1811,5,FALSE))</f>
        <v>个</v>
      </c>
      <c r="W963" s="32">
        <f>IF(R963="","",VLOOKUP(R963,CUSTOMS!$E$3:$N$1811,6,FALSE))</f>
        <v>2.20345238095238</v>
      </c>
      <c r="X963" s="32">
        <f t="shared" si="166"/>
        <v>79.3242857142857</v>
      </c>
      <c r="Y963" s="18" t="str">
        <f>IF(R963="","",VLOOKUP(R963,CUSTOMS!$E$3:$N$1811,8,FALSE))</f>
        <v>美元</v>
      </c>
      <c r="Z963" s="18" t="str">
        <f>IF(R963="","",VLOOKUP(R963,CUSTOMS!$E$3:$N$1811,9,FALSE))</f>
        <v>中国</v>
      </c>
      <c r="AA963" s="18" t="str">
        <f>IF(R963="","",VLOOKUP(R963,CUSTOMS!$E$3:$N$1811,10,FALSE))</f>
        <v>美国</v>
      </c>
      <c r="AB963" s="32">
        <f>IF(R963="","",VLOOKUP(G963,WMS!$E$3:$T$1741,15,FALSE))</f>
        <v>0.166666666666667</v>
      </c>
      <c r="AC963" s="32">
        <f t="shared" si="167"/>
        <v>6.00000000000001</v>
      </c>
      <c r="AD963" s="32" t="str">
        <f>IF(S963="","",VLOOKUP(S963,海关监管条件!$A$1:$B$3000,2,FALSE))</f>
        <v>无 </v>
      </c>
    </row>
    <row r="964" spans="1:30">
      <c r="A964" s="2">
        <v>43750</v>
      </c>
      <c r="B964" s="2">
        <v>43756</v>
      </c>
      <c r="C964" s="2" t="s">
        <v>5144</v>
      </c>
      <c r="D964" s="3" t="s">
        <v>2289</v>
      </c>
      <c r="E964" s="3" t="s">
        <v>4516</v>
      </c>
      <c r="F964" s="3" t="s">
        <v>4523</v>
      </c>
      <c r="G964" s="17" t="str">
        <f t="shared" si="168"/>
        <v>KG-ARI-1909-00203-04686/42058083</v>
      </c>
      <c r="H964" s="18">
        <f>IF(G964="","",VLOOKUP(G964,WMS!$E$3:$Q$1741,7,FALSE))</f>
        <v>12</v>
      </c>
      <c r="I964" s="18">
        <f>IF(G964="","",VLOOKUP(G964,WMS!$E$3:$Q$1741,8,FALSE))</f>
        <v>2.15</v>
      </c>
      <c r="J964" s="18">
        <f>IF(G964="","",VLOOKUP(G964,WMS!$E$3:$Q$1741,13,FALSE))</f>
        <v>0.03</v>
      </c>
      <c r="K964" s="25" t="b">
        <f t="shared" si="169"/>
        <v>1</v>
      </c>
      <c r="L964" s="7">
        <v>6</v>
      </c>
      <c r="M964" s="26">
        <f>IF(G964="","",VLOOKUP(G964,WMS!$E$3:$U$1741,7,0)*L964)</f>
        <v>72</v>
      </c>
      <c r="N964" s="27" t="str">
        <f>IF(G964="","",VLOOKUP(G964,WMS!$E$3:$U$1741,17,0))</f>
        <v>A411</v>
      </c>
      <c r="O964" s="28">
        <f t="shared" si="163"/>
        <v>12.9</v>
      </c>
      <c r="P964" s="28">
        <f t="shared" si="164"/>
        <v>0.18</v>
      </c>
      <c r="Q964" s="25" t="str">
        <f>IF(G964="","",VLOOKUP(G964,WMS!$E$3:$G$1741,2,FALSE))</f>
        <v>KAS19092503</v>
      </c>
      <c r="R964" s="25" t="str">
        <f>IF(G964="","",VLOOKUP(G964,WMS!$E$3:$G$1741,3,FALSE))</f>
        <v>KAS1909250303</v>
      </c>
      <c r="S964" s="17" t="str">
        <f>IF(R964="","",VLOOKUP(R964,CUSTOMS!$E$3:$N$1811,2,FALSE))</f>
        <v>4202920000</v>
      </c>
      <c r="T964" s="17" t="str">
        <f>IF(R964="","",VLOOKUP(R964,CUSTOMS!$E$3:$N$1811,3,FALSE))</f>
        <v>PVC化妆包</v>
      </c>
      <c r="U964" s="18">
        <f t="shared" si="165"/>
        <v>72</v>
      </c>
      <c r="V964" s="18" t="str">
        <f>IF(R964="","",VLOOKUP(R964,CUSTOMS!$E$3:$N$1811,5,FALSE))</f>
        <v>个</v>
      </c>
      <c r="W964" s="32">
        <f>IF(R964="","",VLOOKUP(R964,CUSTOMS!$E$3:$N$1811,6,FALSE))</f>
        <v>1.79342857142857</v>
      </c>
      <c r="X964" s="32">
        <f t="shared" si="166"/>
        <v>129.126857142857</v>
      </c>
      <c r="Y964" s="18" t="str">
        <f>IF(R964="","",VLOOKUP(R964,CUSTOMS!$E$3:$N$1811,8,FALSE))</f>
        <v>美元</v>
      </c>
      <c r="Z964" s="18" t="str">
        <f>IF(R964="","",VLOOKUP(R964,CUSTOMS!$E$3:$N$1811,9,FALSE))</f>
        <v>中国</v>
      </c>
      <c r="AA964" s="18" t="str">
        <f>IF(R964="","",VLOOKUP(R964,CUSTOMS!$E$3:$N$1811,10,FALSE))</f>
        <v>美国</v>
      </c>
      <c r="AB964" s="32">
        <f>IF(R964="","",VLOOKUP(G964,WMS!$E$3:$T$1741,15,FALSE))</f>
        <v>0.141666666666667</v>
      </c>
      <c r="AC964" s="32">
        <f t="shared" si="167"/>
        <v>10.2</v>
      </c>
      <c r="AD964" s="32" t="str">
        <f>IF(S964="","",VLOOKUP(S964,海关监管条件!$A$1:$B$3000,2,FALSE))</f>
        <v>无 </v>
      </c>
    </row>
    <row r="965" spans="1:30">
      <c r="A965" s="2">
        <v>43750</v>
      </c>
      <c r="B965" s="2">
        <v>43756</v>
      </c>
      <c r="C965" s="2" t="s">
        <v>5144</v>
      </c>
      <c r="D965" s="3" t="s">
        <v>2289</v>
      </c>
      <c r="E965" s="3" t="s">
        <v>4516</v>
      </c>
      <c r="F965" s="3" t="s">
        <v>4521</v>
      </c>
      <c r="G965" s="17" t="str">
        <f t="shared" si="168"/>
        <v>KG-ARI-1909-00203-04686/42550952</v>
      </c>
      <c r="H965" s="18">
        <f>IF(G965="","",VLOOKUP(G965,WMS!$E$3:$Q$1741,7,FALSE))</f>
        <v>12</v>
      </c>
      <c r="I965" s="18">
        <f>IF(G965="","",VLOOKUP(G965,WMS!$E$3:$Q$1741,8,FALSE))</f>
        <v>2.26</v>
      </c>
      <c r="J965" s="18">
        <f>IF(G965="","",VLOOKUP(G965,WMS!$E$3:$Q$1741,13,FALSE))</f>
        <v>0.03</v>
      </c>
      <c r="K965" s="25" t="b">
        <f t="shared" si="169"/>
        <v>1</v>
      </c>
      <c r="L965" s="7">
        <v>7</v>
      </c>
      <c r="M965" s="26">
        <f>IF(G965="","",VLOOKUP(G965,WMS!$E$3:$U$1741,7,0)*L965)</f>
        <v>84</v>
      </c>
      <c r="N965" s="27" t="str">
        <f>IF(G965="","",VLOOKUP(G965,WMS!$E$3:$U$1741,17,0))</f>
        <v>A411</v>
      </c>
      <c r="O965" s="28">
        <f t="shared" si="163"/>
        <v>15.82</v>
      </c>
      <c r="P965" s="28">
        <f t="shared" si="164"/>
        <v>0.21</v>
      </c>
      <c r="Q965" s="25" t="str">
        <f>IF(G965="","",VLOOKUP(G965,WMS!$E$3:$G$1741,2,FALSE))</f>
        <v>KAS19092503</v>
      </c>
      <c r="R965" s="25" t="str">
        <f>IF(G965="","",VLOOKUP(G965,WMS!$E$3:$G$1741,3,FALSE))</f>
        <v>KAS1909250303</v>
      </c>
      <c r="S965" s="17" t="str">
        <f>IF(R965="","",VLOOKUP(R965,CUSTOMS!$E$3:$N$1811,2,FALSE))</f>
        <v>4202920000</v>
      </c>
      <c r="T965" s="17" t="str">
        <f>IF(R965="","",VLOOKUP(R965,CUSTOMS!$E$3:$N$1811,3,FALSE))</f>
        <v>PVC化妆包</v>
      </c>
      <c r="U965" s="18">
        <f t="shared" si="165"/>
        <v>84</v>
      </c>
      <c r="V965" s="18" t="str">
        <f>IF(R965="","",VLOOKUP(R965,CUSTOMS!$E$3:$N$1811,5,FALSE))</f>
        <v>个</v>
      </c>
      <c r="W965" s="32">
        <f>IF(R965="","",VLOOKUP(R965,CUSTOMS!$E$3:$N$1811,6,FALSE))</f>
        <v>1.79342857142857</v>
      </c>
      <c r="X965" s="32">
        <f t="shared" si="166"/>
        <v>150.648</v>
      </c>
      <c r="Y965" s="18" t="str">
        <f>IF(R965="","",VLOOKUP(R965,CUSTOMS!$E$3:$N$1811,8,FALSE))</f>
        <v>美元</v>
      </c>
      <c r="Z965" s="18" t="str">
        <f>IF(R965="","",VLOOKUP(R965,CUSTOMS!$E$3:$N$1811,9,FALSE))</f>
        <v>中国</v>
      </c>
      <c r="AA965" s="18" t="str">
        <f>IF(R965="","",VLOOKUP(R965,CUSTOMS!$E$3:$N$1811,10,FALSE))</f>
        <v>美国</v>
      </c>
      <c r="AB965" s="32">
        <f>IF(R965="","",VLOOKUP(G965,WMS!$E$3:$T$1741,15,FALSE))</f>
        <v>0.15</v>
      </c>
      <c r="AC965" s="32">
        <f t="shared" si="167"/>
        <v>12.6</v>
      </c>
      <c r="AD965" s="32" t="str">
        <f>IF(S965="","",VLOOKUP(S965,海关监管条件!$A$1:$B$3000,2,FALSE))</f>
        <v>无 </v>
      </c>
    </row>
    <row r="966" spans="1:30">
      <c r="A966" s="2">
        <v>43750</v>
      </c>
      <c r="B966" s="2">
        <v>43756</v>
      </c>
      <c r="C966" s="2" t="s">
        <v>5144</v>
      </c>
      <c r="D966" s="3" t="s">
        <v>2289</v>
      </c>
      <c r="E966" s="3" t="s">
        <v>4516</v>
      </c>
      <c r="F966" s="3" t="s">
        <v>4517</v>
      </c>
      <c r="G966" s="17" t="str">
        <f t="shared" si="168"/>
        <v>KG-ARI-1909-00203-04686/42739470</v>
      </c>
      <c r="H966" s="18">
        <f>IF(G966="","",VLOOKUP(G966,WMS!$E$3:$Q$1741,7,FALSE))</f>
        <v>12</v>
      </c>
      <c r="I966" s="18">
        <f>IF(G966="","",VLOOKUP(G966,WMS!$E$3:$Q$1741,8,FALSE))</f>
        <v>2.22</v>
      </c>
      <c r="J966" s="18">
        <f>IF(G966="","",VLOOKUP(G966,WMS!$E$3:$Q$1741,13,FALSE))</f>
        <v>0.045</v>
      </c>
      <c r="K966" s="25" t="b">
        <f t="shared" si="169"/>
        <v>1</v>
      </c>
      <c r="L966" s="7">
        <v>1</v>
      </c>
      <c r="M966" s="26">
        <f>IF(G966="","",VLOOKUP(G966,WMS!$E$3:$U$1741,7,0)*L966)</f>
        <v>12</v>
      </c>
      <c r="N966" s="27" t="str">
        <f>IF(G966="","",VLOOKUP(G966,WMS!$E$3:$U$1741,17,0))</f>
        <v>A411</v>
      </c>
      <c r="O966" s="28">
        <f t="shared" si="163"/>
        <v>2.22</v>
      </c>
      <c r="P966" s="28">
        <f t="shared" si="164"/>
        <v>0.045</v>
      </c>
      <c r="Q966" s="25" t="str">
        <f>IF(G966="","",VLOOKUP(G966,WMS!$E$3:$G$1741,2,FALSE))</f>
        <v>KAS19092503</v>
      </c>
      <c r="R966" s="25" t="str">
        <f>IF(G966="","",VLOOKUP(G966,WMS!$E$3:$G$1741,3,FALSE))</f>
        <v>KAS1909250301</v>
      </c>
      <c r="S966" s="17" t="str">
        <f>IF(R966="","",VLOOKUP(R966,CUSTOMS!$E$3:$N$1811,2,FALSE))</f>
        <v>4202920000</v>
      </c>
      <c r="T966" s="17" t="str">
        <f>IF(R966="","",VLOOKUP(R966,CUSTOMS!$E$3:$N$1811,3,FALSE))</f>
        <v>涤纶化妆包</v>
      </c>
      <c r="U966" s="18">
        <f t="shared" si="165"/>
        <v>12</v>
      </c>
      <c r="V966" s="18" t="str">
        <f>IF(R966="","",VLOOKUP(R966,CUSTOMS!$E$3:$N$1811,5,FALSE))</f>
        <v>个</v>
      </c>
      <c r="W966" s="32">
        <f>IF(R966="","",VLOOKUP(R966,CUSTOMS!$E$3:$N$1811,6,FALSE))</f>
        <v>2.20345238095238</v>
      </c>
      <c r="X966" s="32">
        <f t="shared" si="166"/>
        <v>26.4414285714286</v>
      </c>
      <c r="Y966" s="18" t="str">
        <f>IF(R966="","",VLOOKUP(R966,CUSTOMS!$E$3:$N$1811,8,FALSE))</f>
        <v>美元</v>
      </c>
      <c r="Z966" s="18" t="str">
        <f>IF(R966="","",VLOOKUP(R966,CUSTOMS!$E$3:$N$1811,9,FALSE))</f>
        <v>中国</v>
      </c>
      <c r="AA966" s="18" t="str">
        <f>IF(R966="","",VLOOKUP(R966,CUSTOMS!$E$3:$N$1811,10,FALSE))</f>
        <v>美国</v>
      </c>
      <c r="AB966" s="32">
        <f>IF(R966="","",VLOOKUP(G966,WMS!$E$3:$T$1741,15,FALSE))</f>
        <v>0.166666666666667</v>
      </c>
      <c r="AC966" s="32">
        <f t="shared" si="167"/>
        <v>2</v>
      </c>
      <c r="AD966" s="32" t="str">
        <f>IF(S966="","",VLOOKUP(S966,海关监管条件!$A$1:$B$3000,2,FALSE))</f>
        <v>无 </v>
      </c>
    </row>
    <row r="967" spans="1:30">
      <c r="A967" s="2">
        <v>43750</v>
      </c>
      <c r="B967" s="2">
        <v>43756</v>
      </c>
      <c r="C967" s="2" t="s">
        <v>5144</v>
      </c>
      <c r="D967" s="3" t="s">
        <v>2289</v>
      </c>
      <c r="E967" s="3" t="s">
        <v>4516</v>
      </c>
      <c r="F967" s="3" t="s">
        <v>4527</v>
      </c>
      <c r="G967" s="17" t="str">
        <f t="shared" si="168"/>
        <v>KG-ARI-1909-00203-04686/42739487</v>
      </c>
      <c r="H967" s="18">
        <f>IF(G967="","",VLOOKUP(G967,WMS!$E$3:$Q$1741,7,FALSE))</f>
        <v>12</v>
      </c>
      <c r="I967" s="18">
        <f>IF(G967="","",VLOOKUP(G967,WMS!$E$3:$Q$1741,8,FALSE))</f>
        <v>1.65</v>
      </c>
      <c r="J967" s="18">
        <f>IF(G967="","",VLOOKUP(G967,WMS!$E$3:$Q$1741,13,FALSE))</f>
        <v>0.004</v>
      </c>
      <c r="K967" s="25" t="b">
        <f t="shared" si="169"/>
        <v>1</v>
      </c>
      <c r="L967" s="7">
        <v>1</v>
      </c>
      <c r="M967" s="26">
        <f>IF(G967="","",VLOOKUP(G967,WMS!$E$3:$U$1741,7,0)*L967)</f>
        <v>12</v>
      </c>
      <c r="N967" s="27" t="str">
        <f>IF(G967="","",VLOOKUP(G967,WMS!$E$3:$U$1741,17,0))</f>
        <v>A411</v>
      </c>
      <c r="O967" s="28">
        <f t="shared" si="163"/>
        <v>1.65</v>
      </c>
      <c r="P967" s="28">
        <f t="shared" si="164"/>
        <v>0.004</v>
      </c>
      <c r="Q967" s="25" t="str">
        <f>IF(G967="","",VLOOKUP(G967,WMS!$E$3:$G$1741,2,FALSE))</f>
        <v>KAS19092503</v>
      </c>
      <c r="R967" s="25" t="str">
        <f>IF(G967="","",VLOOKUP(G967,WMS!$E$3:$G$1741,3,FALSE))</f>
        <v>KAS1909250301</v>
      </c>
      <c r="S967" s="17" t="str">
        <f>IF(R967="","",VLOOKUP(R967,CUSTOMS!$E$3:$N$1811,2,FALSE))</f>
        <v>4202920000</v>
      </c>
      <c r="T967" s="17" t="str">
        <f>IF(R967="","",VLOOKUP(R967,CUSTOMS!$E$3:$N$1811,3,FALSE))</f>
        <v>涤纶化妆包</v>
      </c>
      <c r="U967" s="18">
        <f t="shared" si="165"/>
        <v>12</v>
      </c>
      <c r="V967" s="18" t="str">
        <f>IF(R967="","",VLOOKUP(R967,CUSTOMS!$E$3:$N$1811,5,FALSE))</f>
        <v>个</v>
      </c>
      <c r="W967" s="32">
        <f>IF(R967="","",VLOOKUP(R967,CUSTOMS!$E$3:$N$1811,6,FALSE))</f>
        <v>2.20345238095238</v>
      </c>
      <c r="X967" s="32">
        <f t="shared" si="166"/>
        <v>26.4414285714286</v>
      </c>
      <c r="Y967" s="18" t="str">
        <f>IF(R967="","",VLOOKUP(R967,CUSTOMS!$E$3:$N$1811,8,FALSE))</f>
        <v>美元</v>
      </c>
      <c r="Z967" s="18" t="str">
        <f>IF(R967="","",VLOOKUP(R967,CUSTOMS!$E$3:$N$1811,9,FALSE))</f>
        <v>中国</v>
      </c>
      <c r="AA967" s="18" t="str">
        <f>IF(R967="","",VLOOKUP(R967,CUSTOMS!$E$3:$N$1811,10,FALSE))</f>
        <v>美国</v>
      </c>
      <c r="AB967" s="32">
        <f>IF(R967="","",VLOOKUP(G967,WMS!$E$3:$T$1741,15,FALSE))</f>
        <v>0.0833333333333333</v>
      </c>
      <c r="AC967" s="32">
        <f t="shared" si="167"/>
        <v>1</v>
      </c>
      <c r="AD967" s="32" t="str">
        <f>IF(S967="","",VLOOKUP(S967,海关监管条件!$A$1:$B$3000,2,FALSE))</f>
        <v>无 </v>
      </c>
    </row>
    <row r="968" spans="1:30">
      <c r="A968" s="2">
        <v>43750</v>
      </c>
      <c r="B968" s="2">
        <v>43756</v>
      </c>
      <c r="C968" s="2" t="s">
        <v>5144</v>
      </c>
      <c r="D968" s="3" t="s">
        <v>2289</v>
      </c>
      <c r="E968" s="3" t="s">
        <v>4516</v>
      </c>
      <c r="F968" s="3" t="s">
        <v>4518</v>
      </c>
      <c r="G968" s="17" t="str">
        <f t="shared" si="168"/>
        <v>KG-ARI-1909-00203-04686/42739494</v>
      </c>
      <c r="H968" s="18">
        <f>IF(G968="","",VLOOKUP(G968,WMS!$E$3:$Q$1741,7,FALSE))</f>
        <v>12</v>
      </c>
      <c r="I968" s="18">
        <f>IF(G968="","",VLOOKUP(G968,WMS!$E$3:$Q$1741,8,FALSE))</f>
        <v>2</v>
      </c>
      <c r="J968" s="18">
        <f>IF(G968="","",VLOOKUP(G968,WMS!$E$3:$Q$1741,13,FALSE))</f>
        <v>0.053</v>
      </c>
      <c r="K968" s="25" t="b">
        <f t="shared" si="169"/>
        <v>1</v>
      </c>
      <c r="L968" s="7">
        <v>3</v>
      </c>
      <c r="M968" s="26">
        <f>IF(G968="","",VLOOKUP(G968,WMS!$E$3:$U$1741,7,0)*L968)</f>
        <v>36</v>
      </c>
      <c r="N968" s="27" t="str">
        <f>IF(G968="","",VLOOKUP(G968,WMS!$E$3:$U$1741,17,0))</f>
        <v>A411</v>
      </c>
      <c r="O968" s="28">
        <f t="shared" si="163"/>
        <v>6</v>
      </c>
      <c r="P968" s="28">
        <f t="shared" si="164"/>
        <v>0.159</v>
      </c>
      <c r="Q968" s="25" t="str">
        <f>IF(G968="","",VLOOKUP(G968,WMS!$E$3:$G$1741,2,FALSE))</f>
        <v>KAS19092503</v>
      </c>
      <c r="R968" s="25" t="str">
        <f>IF(G968="","",VLOOKUP(G968,WMS!$E$3:$G$1741,3,FALSE))</f>
        <v>KAS1909250301</v>
      </c>
      <c r="S968" s="17" t="str">
        <f>IF(R968="","",VLOOKUP(R968,CUSTOMS!$E$3:$N$1811,2,FALSE))</f>
        <v>4202920000</v>
      </c>
      <c r="T968" s="17" t="str">
        <f>IF(R968="","",VLOOKUP(R968,CUSTOMS!$E$3:$N$1811,3,FALSE))</f>
        <v>涤纶化妆包</v>
      </c>
      <c r="U968" s="18">
        <f t="shared" si="165"/>
        <v>36</v>
      </c>
      <c r="V968" s="18" t="str">
        <f>IF(R968="","",VLOOKUP(R968,CUSTOMS!$E$3:$N$1811,5,FALSE))</f>
        <v>个</v>
      </c>
      <c r="W968" s="32">
        <f>IF(R968="","",VLOOKUP(R968,CUSTOMS!$E$3:$N$1811,6,FALSE))</f>
        <v>2.20345238095238</v>
      </c>
      <c r="X968" s="32">
        <f t="shared" si="166"/>
        <v>79.3242857142857</v>
      </c>
      <c r="Y968" s="18" t="str">
        <f>IF(R968="","",VLOOKUP(R968,CUSTOMS!$E$3:$N$1811,8,FALSE))</f>
        <v>美元</v>
      </c>
      <c r="Z968" s="18" t="str">
        <f>IF(R968="","",VLOOKUP(R968,CUSTOMS!$E$3:$N$1811,9,FALSE))</f>
        <v>中国</v>
      </c>
      <c r="AA968" s="18" t="str">
        <f>IF(R968="","",VLOOKUP(R968,CUSTOMS!$E$3:$N$1811,10,FALSE))</f>
        <v>美国</v>
      </c>
      <c r="AB968" s="32">
        <f>IF(R968="","",VLOOKUP(G968,WMS!$E$3:$T$1741,15,FALSE))</f>
        <v>0.125</v>
      </c>
      <c r="AC968" s="32">
        <f t="shared" si="167"/>
        <v>4.5</v>
      </c>
      <c r="AD968" s="32" t="str">
        <f>IF(S968="","",VLOOKUP(S968,海关监管条件!$A$1:$B$3000,2,FALSE))</f>
        <v>无 </v>
      </c>
    </row>
    <row r="969" spans="1:30">
      <c r="A969" s="2">
        <v>43750</v>
      </c>
      <c r="B969" s="2">
        <v>43756</v>
      </c>
      <c r="C969" s="2" t="s">
        <v>5144</v>
      </c>
      <c r="D969" s="3" t="s">
        <v>2289</v>
      </c>
      <c r="E969" s="3" t="s">
        <v>4516</v>
      </c>
      <c r="F969" s="3" t="s">
        <v>4519</v>
      </c>
      <c r="G969" s="17" t="str">
        <f t="shared" si="168"/>
        <v>KG-ARI-1909-00203-04686/42739517</v>
      </c>
      <c r="H969" s="18">
        <f>IF(G969="","",VLOOKUP(G969,WMS!$E$3:$Q$1741,7,FALSE))</f>
        <v>4</v>
      </c>
      <c r="I969" s="18">
        <f>IF(G969="","",VLOOKUP(G969,WMS!$E$3:$Q$1741,8,FALSE))</f>
        <v>1.65</v>
      </c>
      <c r="J969" s="18">
        <f>IF(G969="","",VLOOKUP(G969,WMS!$E$3:$Q$1741,13,FALSE))</f>
        <v>0.037</v>
      </c>
      <c r="K969" s="25" t="b">
        <f t="shared" si="169"/>
        <v>1</v>
      </c>
      <c r="L969" s="7">
        <v>3</v>
      </c>
      <c r="M969" s="26">
        <f>IF(G969="","",VLOOKUP(G969,WMS!$E$3:$U$1741,7,0)*L969)</f>
        <v>12</v>
      </c>
      <c r="N969" s="27" t="str">
        <f>IF(G969="","",VLOOKUP(G969,WMS!$E$3:$U$1741,17,0))</f>
        <v>A411</v>
      </c>
      <c r="O969" s="28">
        <f t="shared" si="163"/>
        <v>4.95</v>
      </c>
      <c r="P969" s="28">
        <f t="shared" si="164"/>
        <v>0.111</v>
      </c>
      <c r="Q969" s="25" t="str">
        <f>IF(G969="","",VLOOKUP(G969,WMS!$E$3:$G$1741,2,FALSE))</f>
        <v>KAS19092503</v>
      </c>
      <c r="R969" s="25" t="str">
        <f>IF(G969="","",VLOOKUP(G969,WMS!$E$3:$G$1741,3,FALSE))</f>
        <v>KAS1909250302</v>
      </c>
      <c r="S969" s="17" t="str">
        <f>IF(R969="","",VLOOKUP(R969,CUSTOMS!$E$3:$N$1811,2,FALSE))</f>
        <v>4202920000</v>
      </c>
      <c r="T969" s="17" t="str">
        <f>IF(R969="","",VLOOKUP(R969,CUSTOMS!$E$3:$N$1811,3,FALSE))</f>
        <v>PU化妆包</v>
      </c>
      <c r="U969" s="18">
        <f t="shared" si="165"/>
        <v>12</v>
      </c>
      <c r="V969" s="18" t="str">
        <f>IF(R969="","",VLOOKUP(R969,CUSTOMS!$E$3:$N$1811,5,FALSE))</f>
        <v>个</v>
      </c>
      <c r="W969" s="32">
        <f>IF(R969="","",VLOOKUP(R969,CUSTOMS!$E$3:$N$1811,6,FALSE))</f>
        <v>2.40070422535211</v>
      </c>
      <c r="X969" s="32">
        <f t="shared" si="166"/>
        <v>28.8084507042253</v>
      </c>
      <c r="Y969" s="18" t="str">
        <f>IF(R969="","",VLOOKUP(R969,CUSTOMS!$E$3:$N$1811,8,FALSE))</f>
        <v>美元</v>
      </c>
      <c r="Z969" s="18" t="str">
        <f>IF(R969="","",VLOOKUP(R969,CUSTOMS!$E$3:$N$1811,9,FALSE))</f>
        <v>中国</v>
      </c>
      <c r="AA969" s="18" t="str">
        <f>IF(R969="","",VLOOKUP(R969,CUSTOMS!$E$3:$N$1811,10,FALSE))</f>
        <v>美国</v>
      </c>
      <c r="AB969" s="32">
        <f>IF(R969="","",VLOOKUP(G969,WMS!$E$3:$T$1741,15,FALSE))</f>
        <v>0.275</v>
      </c>
      <c r="AC969" s="32">
        <f t="shared" si="167"/>
        <v>3.3</v>
      </c>
      <c r="AD969" s="32" t="str">
        <f>IF(S969="","",VLOOKUP(S969,海关监管条件!$A$1:$B$3000,2,FALSE))</f>
        <v>无 </v>
      </c>
    </row>
    <row r="970" spans="1:30">
      <c r="A970" s="2">
        <v>43750</v>
      </c>
      <c r="B970" s="2">
        <v>43756</v>
      </c>
      <c r="C970" s="2" t="s">
        <v>5144</v>
      </c>
      <c r="D970" s="3" t="s">
        <v>2289</v>
      </c>
      <c r="E970" s="3" t="s">
        <v>4516</v>
      </c>
      <c r="F970" s="3" t="s">
        <v>4524</v>
      </c>
      <c r="G970" s="17" t="str">
        <f t="shared" si="168"/>
        <v>KG-ARI-1909-00203-04686/42739548</v>
      </c>
      <c r="H970" s="18">
        <f>IF(G970="","",VLOOKUP(G970,WMS!$E$3:$Q$1741,7,FALSE))</f>
        <v>12</v>
      </c>
      <c r="I970" s="18">
        <f>IF(G970="","",VLOOKUP(G970,WMS!$E$3:$Q$1741,8,FALSE))</f>
        <v>1.45</v>
      </c>
      <c r="J970" s="18">
        <f>IF(G970="","",VLOOKUP(G970,WMS!$E$3:$Q$1741,13,FALSE))</f>
        <v>0.033</v>
      </c>
      <c r="K970" s="25" t="b">
        <f t="shared" si="169"/>
        <v>1</v>
      </c>
      <c r="L970" s="7">
        <v>1</v>
      </c>
      <c r="M970" s="26">
        <f>IF(G970="","",VLOOKUP(G970,WMS!$E$3:$U$1741,7,0)*L970)</f>
        <v>12</v>
      </c>
      <c r="N970" s="27" t="str">
        <f>IF(G970="","",VLOOKUP(G970,WMS!$E$3:$U$1741,17,0))</f>
        <v>A411</v>
      </c>
      <c r="O970" s="28">
        <f t="shared" si="163"/>
        <v>1.45</v>
      </c>
      <c r="P970" s="28">
        <f t="shared" si="164"/>
        <v>0.033</v>
      </c>
      <c r="Q970" s="25" t="str">
        <f>IF(G970="","",VLOOKUP(G970,WMS!$E$3:$G$1741,2,FALSE))</f>
        <v>KAS19092503</v>
      </c>
      <c r="R970" s="25" t="str">
        <f>IF(G970="","",VLOOKUP(G970,WMS!$E$3:$G$1741,3,FALSE))</f>
        <v>KAS1909250303</v>
      </c>
      <c r="S970" s="17" t="str">
        <f>IF(R970="","",VLOOKUP(R970,CUSTOMS!$E$3:$N$1811,2,FALSE))</f>
        <v>4202920000</v>
      </c>
      <c r="T970" s="17" t="str">
        <f>IF(R970="","",VLOOKUP(R970,CUSTOMS!$E$3:$N$1811,3,FALSE))</f>
        <v>PVC化妆包</v>
      </c>
      <c r="U970" s="18">
        <f t="shared" si="165"/>
        <v>12</v>
      </c>
      <c r="V970" s="18" t="str">
        <f>IF(R970="","",VLOOKUP(R970,CUSTOMS!$E$3:$N$1811,5,FALSE))</f>
        <v>个</v>
      </c>
      <c r="W970" s="32">
        <f>IF(R970="","",VLOOKUP(R970,CUSTOMS!$E$3:$N$1811,6,FALSE))</f>
        <v>1.79342857142857</v>
      </c>
      <c r="X970" s="32">
        <f t="shared" si="166"/>
        <v>21.5211428571428</v>
      </c>
      <c r="Y970" s="18" t="str">
        <f>IF(R970="","",VLOOKUP(R970,CUSTOMS!$E$3:$N$1811,8,FALSE))</f>
        <v>美元</v>
      </c>
      <c r="Z970" s="18" t="str">
        <f>IF(R970="","",VLOOKUP(R970,CUSTOMS!$E$3:$N$1811,9,FALSE))</f>
        <v>中国</v>
      </c>
      <c r="AA970" s="18" t="str">
        <f>IF(R970="","",VLOOKUP(R970,CUSTOMS!$E$3:$N$1811,10,FALSE))</f>
        <v>美国</v>
      </c>
      <c r="AB970" s="32">
        <f>IF(R970="","",VLOOKUP(G970,WMS!$E$3:$T$1741,15,FALSE))</f>
        <v>0.0833333333333333</v>
      </c>
      <c r="AC970" s="32">
        <f t="shared" si="167"/>
        <v>1</v>
      </c>
      <c r="AD970" s="32" t="str">
        <f>IF(S970="","",VLOOKUP(S970,海关监管条件!$A$1:$B$3000,2,FALSE))</f>
        <v>无 </v>
      </c>
    </row>
    <row r="971" spans="1:30">
      <c r="A971" s="2">
        <v>43750</v>
      </c>
      <c r="B971" s="2">
        <v>43756</v>
      </c>
      <c r="C971" s="2" t="s">
        <v>5144</v>
      </c>
      <c r="D971" s="3" t="s">
        <v>1837</v>
      </c>
      <c r="E971" s="3" t="s">
        <v>4289</v>
      </c>
      <c r="F971" s="3" t="s">
        <v>5189</v>
      </c>
      <c r="G971" s="17" t="str">
        <f t="shared" si="168"/>
        <v>KG-ARI-1909-00203-04691/42620730</v>
      </c>
      <c r="H971" s="18">
        <f>IF(G971="","",VLOOKUP(G971,WMS!$E$3:$Q$1741,7,FALSE))</f>
        <v>12</v>
      </c>
      <c r="I971" s="18">
        <f>IF(G971="","",VLOOKUP(G971,WMS!$E$3:$Q$1741,8,FALSE))</f>
        <v>0.96</v>
      </c>
      <c r="J971" s="18">
        <f>IF(G971="","",VLOOKUP(G971,WMS!$E$3:$Q$1741,13,FALSE))</f>
        <v>0.004</v>
      </c>
      <c r="K971" s="25" t="b">
        <f t="shared" si="169"/>
        <v>1</v>
      </c>
      <c r="L971" s="7">
        <v>1</v>
      </c>
      <c r="M971" s="26">
        <f>IF(G971="","",VLOOKUP(G971,WMS!$E$3:$U$1741,7,0)*L971)</f>
        <v>12</v>
      </c>
      <c r="N971" s="27" t="str">
        <f>IF(G971="","",VLOOKUP(G971,WMS!$E$3:$U$1741,17,0))</f>
        <v>A401-18</v>
      </c>
      <c r="O971" s="28">
        <f t="shared" si="163"/>
        <v>0.96</v>
      </c>
      <c r="P971" s="28">
        <f t="shared" si="164"/>
        <v>0.004</v>
      </c>
      <c r="Q971" s="25" t="str">
        <f>IF(G971="","",VLOOKUP(G971,WMS!$E$3:$G$1741,2,FALSE))</f>
        <v>KAS19092302</v>
      </c>
      <c r="R971" s="25" t="str">
        <f>IF(G971="","",VLOOKUP(G971,WMS!$E$3:$G$1741,3,FALSE))</f>
        <v>KAS1909230204</v>
      </c>
      <c r="S971" s="17">
        <f>IF(R971="","",VLOOKUP(R971,CUSTOMS!$E$3:$N$1811,2,FALSE))</f>
        <v>4819400000</v>
      </c>
      <c r="T971" s="17" t="str">
        <f>IF(R971="","",VLOOKUP(R971,CUSTOMS!$E$3:$N$1811,3,FALSE))</f>
        <v>纸袋</v>
      </c>
      <c r="U971" s="18">
        <f t="shared" si="165"/>
        <v>0.89</v>
      </c>
      <c r="V971" s="18" t="str">
        <f>IF(R971="","",VLOOKUP(R971,CUSTOMS!$E$3:$N$1811,5,FALSE))</f>
        <v>千克</v>
      </c>
      <c r="W971" s="32">
        <f>IF(R971="","",VLOOKUP(R971,CUSTOMS!$E$3:$N$1811,6,FALSE))</f>
        <v>7</v>
      </c>
      <c r="X971" s="32">
        <f t="shared" si="166"/>
        <v>6.23</v>
      </c>
      <c r="Y971" s="18" t="str">
        <f>IF(R971="","",VLOOKUP(R971,CUSTOMS!$E$3:$N$1811,8,FALSE))</f>
        <v>港币</v>
      </c>
      <c r="Z971" s="18" t="str">
        <f>IF(R971="","",VLOOKUP(R971,CUSTOMS!$E$3:$N$1811,9,FALSE))</f>
        <v>中国</v>
      </c>
      <c r="AA971" s="18" t="str">
        <f>IF(R971="","",VLOOKUP(R971,CUSTOMS!$E$3:$N$1811,10,FALSE))</f>
        <v>美国</v>
      </c>
      <c r="AB971" s="32">
        <f>IF(R971="","",VLOOKUP(G971,WMS!$E$3:$T$1741,15,FALSE))</f>
        <v>0.0741666666666667</v>
      </c>
      <c r="AC971" s="32">
        <f t="shared" si="167"/>
        <v>0.89</v>
      </c>
      <c r="AD971" s="32" t="str">
        <f>IF(S971="","",VLOOKUP(S971,海关监管条件!$A$1:$B$3000,2,FALSE))</f>
        <v>无</v>
      </c>
    </row>
    <row r="972" spans="1:30">
      <c r="A972" s="2">
        <v>43750</v>
      </c>
      <c r="B972" s="2">
        <v>43756</v>
      </c>
      <c r="C972" s="2" t="s">
        <v>5144</v>
      </c>
      <c r="D972" s="3" t="s">
        <v>1837</v>
      </c>
      <c r="E972" s="3" t="s">
        <v>4289</v>
      </c>
      <c r="F972" s="3" t="s">
        <v>5190</v>
      </c>
      <c r="G972" s="17" t="str">
        <f t="shared" si="168"/>
        <v>KG-ARI-1909-00203-04691/42687474</v>
      </c>
      <c r="H972" s="18">
        <f>IF(G972="","",VLOOKUP(G972,WMS!$E$3:$Q$1741,7,FALSE))</f>
        <v>12</v>
      </c>
      <c r="I972" s="18">
        <f>IF(G972="","",VLOOKUP(G972,WMS!$E$3:$Q$1741,8,FALSE))</f>
        <v>0.83</v>
      </c>
      <c r="J972" s="18">
        <f>IF(G972="","",VLOOKUP(G972,WMS!$E$3:$Q$1741,13,FALSE))</f>
        <v>0.014</v>
      </c>
      <c r="K972" s="25" t="b">
        <f t="shared" si="169"/>
        <v>1</v>
      </c>
      <c r="L972" s="7">
        <v>2</v>
      </c>
      <c r="M972" s="26">
        <f>IF(G972="","",VLOOKUP(G972,WMS!$E$3:$U$1741,7,0)*L972)</f>
        <v>24</v>
      </c>
      <c r="N972" s="27" t="str">
        <f>IF(G972="","",VLOOKUP(G972,WMS!$E$3:$U$1741,17,0))</f>
        <v>A401-18</v>
      </c>
      <c r="O972" s="28">
        <f t="shared" si="163"/>
        <v>1.66</v>
      </c>
      <c r="P972" s="28">
        <f t="shared" si="164"/>
        <v>0.028</v>
      </c>
      <c r="Q972" s="25" t="str">
        <f>IF(G972="","",VLOOKUP(G972,WMS!$E$3:$G$1741,2,FALSE))</f>
        <v>KAS19092302</v>
      </c>
      <c r="R972" s="25" t="str">
        <f>IF(G972="","",VLOOKUP(G972,WMS!$E$3:$G$1741,3,FALSE))</f>
        <v>KAS1909230201</v>
      </c>
      <c r="S972" s="17" t="str">
        <f>IF(R972="","",VLOOKUP(R972,CUSTOMS!$E$3:$N$1811,2,FALSE))</f>
        <v>9505900000</v>
      </c>
      <c r="T972" s="17" t="str">
        <f>IF(R972="","",VLOOKUP(R972,CUSTOMS!$E$3:$N$1811,3,FALSE))</f>
        <v>节日用品：毛毡挂饰</v>
      </c>
      <c r="U972" s="18">
        <f t="shared" si="165"/>
        <v>1.32</v>
      </c>
      <c r="V972" s="18" t="str">
        <f>IF(R972="","",VLOOKUP(R972,CUSTOMS!$E$3:$N$1811,5,FALSE))</f>
        <v>千克</v>
      </c>
      <c r="W972" s="32">
        <f>IF(R972="","",VLOOKUP(R972,CUSTOMS!$E$3:$N$1811,6,FALSE))</f>
        <v>7</v>
      </c>
      <c r="X972" s="32">
        <f t="shared" si="166"/>
        <v>9.24</v>
      </c>
      <c r="Y972" s="18" t="str">
        <f>IF(R972="","",VLOOKUP(R972,CUSTOMS!$E$3:$N$1811,8,FALSE))</f>
        <v>港币</v>
      </c>
      <c r="Z972" s="18" t="str">
        <f>IF(R972="","",VLOOKUP(R972,CUSTOMS!$E$3:$N$1811,9,FALSE))</f>
        <v>中国</v>
      </c>
      <c r="AA972" s="18" t="str">
        <f>IF(R972="","",VLOOKUP(R972,CUSTOMS!$E$3:$N$1811,10,FALSE))</f>
        <v>美国</v>
      </c>
      <c r="AB972" s="32">
        <f>IF(R972="","",VLOOKUP(G972,WMS!$E$3:$T$1741,15,FALSE))</f>
        <v>0.055</v>
      </c>
      <c r="AC972" s="32">
        <f t="shared" si="167"/>
        <v>1.32</v>
      </c>
      <c r="AD972" s="32" t="str">
        <f>IF(S972="","",VLOOKUP(S972,海关监管条件!$A$1:$B$3000,2,FALSE))</f>
        <v>无 </v>
      </c>
    </row>
    <row r="973" spans="1:30">
      <c r="A973" s="2">
        <v>43750</v>
      </c>
      <c r="B973" s="2">
        <v>43756</v>
      </c>
      <c r="C973" s="2" t="s">
        <v>5144</v>
      </c>
      <c r="D973" s="3" t="s">
        <v>2259</v>
      </c>
      <c r="E973" s="3" t="s">
        <v>4505</v>
      </c>
      <c r="F973" s="3" t="s">
        <v>5191</v>
      </c>
      <c r="G973" s="17" t="str">
        <f t="shared" si="168"/>
        <v>KG-ARI-1909-00203-04700/42116769</v>
      </c>
      <c r="H973" s="18">
        <f>IF(G973="","",VLOOKUP(G973,WMS!$E$3:$Q$1741,7,FALSE))</f>
        <v>8</v>
      </c>
      <c r="I973" s="18">
        <f>IF(G973="","",VLOOKUP(G973,WMS!$E$3:$Q$1741,8,FALSE))</f>
        <v>3.75</v>
      </c>
      <c r="J973" s="18">
        <f>IF(G973="","",VLOOKUP(G973,WMS!$E$3:$Q$1741,13,FALSE))</f>
        <v>0.034</v>
      </c>
      <c r="K973" s="25" t="b">
        <f t="shared" si="169"/>
        <v>1</v>
      </c>
      <c r="L973" s="7">
        <v>3</v>
      </c>
      <c r="M973" s="26">
        <f>IF(G973="","",VLOOKUP(G973,WMS!$E$3:$U$1741,7,0)*L973)</f>
        <v>24</v>
      </c>
      <c r="N973" s="27" t="str">
        <f>IF(G973="","",VLOOKUP(G973,WMS!$E$3:$U$1741,17,0))</f>
        <v>B69</v>
      </c>
      <c r="O973" s="28">
        <f t="shared" si="163"/>
        <v>11.25</v>
      </c>
      <c r="P973" s="28">
        <f t="shared" si="164"/>
        <v>0.102</v>
      </c>
      <c r="Q973" s="25" t="str">
        <f>IF(G973="","",VLOOKUP(G973,WMS!$E$3:$G$1741,2,FALSE))</f>
        <v>KAS19092410</v>
      </c>
      <c r="R973" s="25" t="str">
        <f>IF(G973="","",VLOOKUP(G973,WMS!$E$3:$G$1741,3,FALSE))</f>
        <v>KAS19092401003</v>
      </c>
      <c r="S973" s="17" t="str">
        <f>IF(R973="","",VLOOKUP(R973,CUSTOMS!$E$3:$N$1811,2,FALSE))</f>
        <v>9503008390</v>
      </c>
      <c r="T973" s="17" t="str">
        <f>IF(R973="","",VLOOKUP(R973,CUSTOMS!$E$3:$N$1811,3,FALSE))</f>
        <v>环保电动玩具套装</v>
      </c>
      <c r="U973" s="18">
        <f t="shared" si="165"/>
        <v>24</v>
      </c>
      <c r="V973" s="18" t="str">
        <f>IF(R973="","",VLOOKUP(R973,CUSTOMS!$E$3:$N$1811,5,FALSE))</f>
        <v>套</v>
      </c>
      <c r="W973" s="32">
        <v>2.2949</v>
      </c>
      <c r="X973" s="32">
        <f t="shared" si="166"/>
        <v>55.0776</v>
      </c>
      <c r="Y973" s="39" t="s">
        <v>154</v>
      </c>
      <c r="Z973" s="18" t="str">
        <f>IF(R973="","",VLOOKUP(R973,CUSTOMS!$E$3:$N$1811,9,FALSE))</f>
        <v>中国</v>
      </c>
      <c r="AA973" s="18" t="str">
        <f>IF(R973="","",VLOOKUP(R973,CUSTOMS!$E$3:$N$1811,10,FALSE))</f>
        <v>美国</v>
      </c>
      <c r="AB973" s="32">
        <f>IF(R973="","",VLOOKUP(G973,WMS!$E$3:$T$1741,15,FALSE))</f>
        <v>0.259008620689655</v>
      </c>
      <c r="AC973" s="32">
        <f t="shared" si="167"/>
        <v>6.21620689655172</v>
      </c>
      <c r="AD973" s="32" t="str">
        <f>IF(S973="","",VLOOKUP(S973,海关监管条件!$A$1:$B$3000,2,FALSE))</f>
        <v>A </v>
      </c>
    </row>
    <row r="974" spans="1:30">
      <c r="A974" s="2">
        <v>43750</v>
      </c>
      <c r="B974" s="2">
        <v>43756</v>
      </c>
      <c r="C974" s="2" t="s">
        <v>5144</v>
      </c>
      <c r="D974" s="3" t="s">
        <v>2259</v>
      </c>
      <c r="E974" s="3" t="s">
        <v>4505</v>
      </c>
      <c r="F974" s="3" t="s">
        <v>5192</v>
      </c>
      <c r="G974" s="17" t="str">
        <f t="shared" si="168"/>
        <v>KG-ARI-1909-00203-04700/42116783</v>
      </c>
      <c r="H974" s="18">
        <f>IF(G974="","",VLOOKUP(G974,WMS!$E$3:$Q$1741,7,FALSE))</f>
        <v>6</v>
      </c>
      <c r="I974" s="18">
        <f>IF(G974="","",VLOOKUP(G974,WMS!$E$3:$Q$1741,8,FALSE))</f>
        <v>4.4</v>
      </c>
      <c r="J974" s="18">
        <f>IF(G974="","",VLOOKUP(G974,WMS!$E$3:$Q$1741,13,FALSE))</f>
        <v>0.05</v>
      </c>
      <c r="K974" s="25" t="b">
        <f t="shared" si="169"/>
        <v>1</v>
      </c>
      <c r="L974" s="7">
        <v>2</v>
      </c>
      <c r="M974" s="26">
        <f>IF(G974="","",VLOOKUP(G974,WMS!$E$3:$U$1741,7,0)*L974)</f>
        <v>12</v>
      </c>
      <c r="N974" s="27" t="str">
        <f>IF(G974="","",VLOOKUP(G974,WMS!$E$3:$U$1741,17,0))</f>
        <v>B69</v>
      </c>
      <c r="O974" s="28">
        <f t="shared" si="163"/>
        <v>8.8</v>
      </c>
      <c r="P974" s="28">
        <f t="shared" si="164"/>
        <v>0.1</v>
      </c>
      <c r="Q974" s="25" t="str">
        <f>IF(G974="","",VLOOKUP(G974,WMS!$E$3:$G$1741,2,FALSE))</f>
        <v>KAS19092410</v>
      </c>
      <c r="R974" s="25" t="str">
        <f>IF(G974="","",VLOOKUP(G974,WMS!$E$3:$G$1741,3,FALSE))</f>
        <v>KAS19092401003</v>
      </c>
      <c r="S974" s="17" t="str">
        <f>IF(R974="","",VLOOKUP(R974,CUSTOMS!$E$3:$N$1811,2,FALSE))</f>
        <v>9503008390</v>
      </c>
      <c r="T974" s="17" t="str">
        <f>IF(R974="","",VLOOKUP(R974,CUSTOMS!$E$3:$N$1811,3,FALSE))</f>
        <v>环保电动玩具套装</v>
      </c>
      <c r="U974" s="18">
        <f t="shared" si="165"/>
        <v>12</v>
      </c>
      <c r="V974" s="18" t="str">
        <f>IF(R974="","",VLOOKUP(R974,CUSTOMS!$E$3:$N$1811,5,FALSE))</f>
        <v>套</v>
      </c>
      <c r="W974" s="32">
        <v>2.2949</v>
      </c>
      <c r="X974" s="32">
        <f t="shared" si="166"/>
        <v>27.5388</v>
      </c>
      <c r="Y974" s="39" t="s">
        <v>154</v>
      </c>
      <c r="Z974" s="18" t="str">
        <f>IF(R974="","",VLOOKUP(R974,CUSTOMS!$E$3:$N$1811,9,FALSE))</f>
        <v>中国</v>
      </c>
      <c r="AA974" s="18" t="str">
        <f>IF(R974="","",VLOOKUP(R974,CUSTOMS!$E$3:$N$1811,10,FALSE))</f>
        <v>美国</v>
      </c>
      <c r="AB974" s="32">
        <f>IF(R974="","",VLOOKUP(G974,WMS!$E$3:$T$1741,15,FALSE))</f>
        <v>0.36</v>
      </c>
      <c r="AC974" s="32">
        <f t="shared" si="167"/>
        <v>4.32</v>
      </c>
      <c r="AD974" s="32" t="str">
        <f>IF(S974="","",VLOOKUP(S974,海关监管条件!$A$1:$B$3000,2,FALSE))</f>
        <v>A </v>
      </c>
    </row>
    <row r="975" spans="1:30">
      <c r="A975" s="2">
        <v>43750</v>
      </c>
      <c r="B975" s="2">
        <v>43756</v>
      </c>
      <c r="C975" s="2" t="s">
        <v>5144</v>
      </c>
      <c r="D975" s="3" t="s">
        <v>2259</v>
      </c>
      <c r="E975" s="3" t="s">
        <v>4505</v>
      </c>
      <c r="F975" s="3" t="s">
        <v>5193</v>
      </c>
      <c r="G975" s="17" t="str">
        <f t="shared" si="168"/>
        <v>KG-ARI-1909-00203-04700/42710172</v>
      </c>
      <c r="H975" s="18">
        <f>IF(G975="","",VLOOKUP(G975,WMS!$E$3:$Q$1741,7,FALSE))</f>
        <v>4</v>
      </c>
      <c r="I975" s="18">
        <f>IF(G975="","",VLOOKUP(G975,WMS!$E$3:$Q$1741,8,FALSE))</f>
        <v>1.95</v>
      </c>
      <c r="J975" s="18">
        <f>IF(G975="","",VLOOKUP(G975,WMS!$E$3:$Q$1741,13,FALSE))</f>
        <v>0.018</v>
      </c>
      <c r="K975" s="25" t="b">
        <f t="shared" si="169"/>
        <v>1</v>
      </c>
      <c r="L975" s="7">
        <v>3</v>
      </c>
      <c r="M975" s="26">
        <f>IF(G975="","",VLOOKUP(G975,WMS!$E$3:$U$1741,7,0)*L975)</f>
        <v>12</v>
      </c>
      <c r="N975" s="27" t="str">
        <f>IF(G975="","",VLOOKUP(G975,WMS!$E$3:$U$1741,17,0))</f>
        <v>B69</v>
      </c>
      <c r="O975" s="28">
        <f t="shared" ref="O975:O1007" si="170">IF(L975="","",I975*L975)</f>
        <v>5.85</v>
      </c>
      <c r="P975" s="28">
        <f t="shared" ref="P975:P1007" si="171">IF(L975="","",J975*L975)</f>
        <v>0.054</v>
      </c>
      <c r="Q975" s="25" t="str">
        <f>IF(G975="","",VLOOKUP(G975,WMS!$E$3:$G$1741,2,FALSE))</f>
        <v>KAS19092410</v>
      </c>
      <c r="R975" s="25" t="str">
        <f>IF(G975="","",VLOOKUP(G975,WMS!$E$3:$G$1741,3,FALSE))</f>
        <v>KAS19092401001</v>
      </c>
      <c r="S975" s="17" t="str">
        <f>IF(R975="","",VLOOKUP(R975,CUSTOMS!$E$3:$N$1811,2,FALSE))</f>
        <v>9503008390</v>
      </c>
      <c r="T975" s="17" t="str">
        <f>IF(R975="","",VLOOKUP(R975,CUSTOMS!$E$3:$N$1811,3,FALSE))</f>
        <v>机械电动玩具套装</v>
      </c>
      <c r="U975" s="18">
        <f t="shared" ref="U975:U1007" si="172">IF(V975="","",IF(V975="千克",M975*AB975,M975))</f>
        <v>12</v>
      </c>
      <c r="V975" s="18" t="str">
        <f>IF(R975="","",VLOOKUP(R975,CUSTOMS!$E$3:$N$1811,5,FALSE))</f>
        <v>套</v>
      </c>
      <c r="W975" s="32">
        <v>1.5299</v>
      </c>
      <c r="X975" s="32">
        <f t="shared" ref="X975:X1007" si="173">IF(W975="","",U975*W975)</f>
        <v>18.3588</v>
      </c>
      <c r="Y975" s="39" t="s">
        <v>154</v>
      </c>
      <c r="Z975" s="18" t="str">
        <f>IF(R975="","",VLOOKUP(R975,CUSTOMS!$E$3:$N$1811,9,FALSE))</f>
        <v>中国</v>
      </c>
      <c r="AA975" s="18" t="str">
        <f>IF(R975="","",VLOOKUP(R975,CUSTOMS!$E$3:$N$1811,10,FALSE))</f>
        <v>美国</v>
      </c>
      <c r="AB975" s="32">
        <f>IF(R975="","",VLOOKUP(G975,WMS!$E$3:$T$1741,15,FALSE))</f>
        <v>0.34</v>
      </c>
      <c r="AC975" s="32">
        <f t="shared" ref="AC975:AC1007" si="174">IF(AB975="","",M975*AB975)</f>
        <v>4.08</v>
      </c>
      <c r="AD975" s="32" t="str">
        <f>IF(S975="","",VLOOKUP(S975,海关监管条件!$A$1:$B$3000,2,FALSE))</f>
        <v>A </v>
      </c>
    </row>
    <row r="976" spans="1:30">
      <c r="A976" s="2">
        <v>43750</v>
      </c>
      <c r="B976" s="2">
        <v>43756</v>
      </c>
      <c r="C976" s="2" t="s">
        <v>5144</v>
      </c>
      <c r="D976" s="3" t="s">
        <v>2030</v>
      </c>
      <c r="E976" s="3" t="s">
        <v>4389</v>
      </c>
      <c r="F976" s="3" t="s">
        <v>4396</v>
      </c>
      <c r="G976" s="17" t="str">
        <f t="shared" si="168"/>
        <v>KG-ARI-1909-00203-04708/42518242</v>
      </c>
      <c r="H976" s="18">
        <f>IF(G976="","",VLOOKUP(G976,WMS!$E$3:$Q$1741,7,FALSE))</f>
        <v>12</v>
      </c>
      <c r="I976" s="18">
        <f>IF(G976="","",VLOOKUP(G976,WMS!$E$3:$Q$1741,8,FALSE))</f>
        <v>1.5</v>
      </c>
      <c r="J976" s="18">
        <f>IF(G976="","",VLOOKUP(G976,WMS!$E$3:$Q$1741,13,FALSE))</f>
        <v>0.002</v>
      </c>
      <c r="K976" s="25" t="b">
        <f t="shared" si="169"/>
        <v>1</v>
      </c>
      <c r="L976" s="7">
        <v>1</v>
      </c>
      <c r="M976" s="26">
        <f>IF(G976="","",VLOOKUP(G976,WMS!$E$3:$U$1741,7,0)*L976)</f>
        <v>12</v>
      </c>
      <c r="N976" s="27" t="str">
        <f>IF(G976="","",VLOOKUP(G976,WMS!$E$3:$U$1741,17,0))</f>
        <v>A401-07</v>
      </c>
      <c r="O976" s="28">
        <f t="shared" si="170"/>
        <v>1.5</v>
      </c>
      <c r="P976" s="28">
        <f t="shared" si="171"/>
        <v>0.002</v>
      </c>
      <c r="Q976" s="25" t="str">
        <f>IF(G976="","",VLOOKUP(G976,WMS!$E$3:$G$1741,2,FALSE))</f>
        <v>KAS19092322</v>
      </c>
      <c r="R976" s="25" t="str">
        <f>IF(G976="","",VLOOKUP(G976,WMS!$E$3:$G$1741,3,FALSE))</f>
        <v>KAS1909232201</v>
      </c>
      <c r="S976" s="17" t="str">
        <f>IF(R976="","",VLOOKUP(R976,CUSTOMS!$E$3:$N$1811,2,FALSE))</f>
        <v>3406000090</v>
      </c>
      <c r="T976" s="17" t="str">
        <f>IF(R976="","",VLOOKUP(R976,CUSTOMS!$E$3:$N$1811,3,FALSE))</f>
        <v>蜡烛</v>
      </c>
      <c r="U976" s="18">
        <f t="shared" si="172"/>
        <v>0.23</v>
      </c>
      <c r="V976" s="18" t="str">
        <f>IF(R976="","",VLOOKUP(R976,CUSTOMS!$E$3:$N$1811,5,FALSE))</f>
        <v>千克</v>
      </c>
      <c r="W976" s="32">
        <f>IF(R976="","",VLOOKUP(R976,CUSTOMS!$E$3:$N$1811,6,FALSE))</f>
        <v>6.5</v>
      </c>
      <c r="X976" s="32">
        <f t="shared" si="173"/>
        <v>1.495</v>
      </c>
      <c r="Y976" s="18" t="str">
        <f>IF(R976="","",VLOOKUP(R976,CUSTOMS!$E$3:$N$1811,8,FALSE))</f>
        <v>美元</v>
      </c>
      <c r="Z976" s="18" t="str">
        <f>IF(R976="","",VLOOKUP(R976,CUSTOMS!$E$3:$N$1811,9,FALSE))</f>
        <v>中国</v>
      </c>
      <c r="AA976" s="18" t="str">
        <f>IF(R976="","",VLOOKUP(R976,CUSTOMS!$E$3:$N$1811,10,FALSE))</f>
        <v>美国</v>
      </c>
      <c r="AB976" s="32">
        <f>IF(R976="","",VLOOKUP(G976,WMS!$E$3:$T$1741,15,FALSE))</f>
        <v>0.0191666666666667</v>
      </c>
      <c r="AC976" s="32">
        <f t="shared" si="174"/>
        <v>0.23</v>
      </c>
      <c r="AD976" s="32" t="str">
        <f>IF(S976="","",VLOOKUP(S976,海关监管条件!$A$1:$B$3000,2,FALSE))</f>
        <v>无 </v>
      </c>
    </row>
    <row r="977" spans="1:30">
      <c r="A977" s="2">
        <v>43750</v>
      </c>
      <c r="B977" s="2">
        <v>43756</v>
      </c>
      <c r="C977" s="2" t="s">
        <v>5144</v>
      </c>
      <c r="D977" s="3" t="s">
        <v>2030</v>
      </c>
      <c r="E977" s="3" t="s">
        <v>4389</v>
      </c>
      <c r="F977" s="3" t="s">
        <v>4399</v>
      </c>
      <c r="G977" s="17" t="str">
        <f t="shared" si="168"/>
        <v>KG-ARI-1909-00203-04708/42518259</v>
      </c>
      <c r="H977" s="18">
        <f>IF(G977="","",VLOOKUP(G977,WMS!$E$3:$Q$1741,7,FALSE))</f>
        <v>12</v>
      </c>
      <c r="I977" s="18">
        <f>IF(G977="","",VLOOKUP(G977,WMS!$E$3:$Q$1741,8,FALSE))</f>
        <v>1.75</v>
      </c>
      <c r="J977" s="18">
        <f>IF(G977="","",VLOOKUP(G977,WMS!$E$3:$Q$1741,13,FALSE))</f>
        <v>0.002</v>
      </c>
      <c r="K977" s="25" t="b">
        <f t="shared" si="169"/>
        <v>1</v>
      </c>
      <c r="L977" s="7">
        <v>1</v>
      </c>
      <c r="M977" s="26">
        <f>IF(G977="","",VLOOKUP(G977,WMS!$E$3:$U$1741,7,0)*L977)</f>
        <v>12</v>
      </c>
      <c r="N977" s="27" t="str">
        <f>IF(G977="","",VLOOKUP(G977,WMS!$E$3:$U$1741,17,0))</f>
        <v>A401-08</v>
      </c>
      <c r="O977" s="28">
        <f t="shared" si="170"/>
        <v>1.75</v>
      </c>
      <c r="P977" s="28">
        <f t="shared" si="171"/>
        <v>0.002</v>
      </c>
      <c r="Q977" s="25" t="str">
        <f>IF(G977="","",VLOOKUP(G977,WMS!$E$3:$G$1741,2,FALSE))</f>
        <v>KAS19092322</v>
      </c>
      <c r="R977" s="25" t="str">
        <f>IF(G977="","",VLOOKUP(G977,WMS!$E$3:$G$1741,3,FALSE))</f>
        <v>KAS1909232201</v>
      </c>
      <c r="S977" s="17" t="str">
        <f>IF(R977="","",VLOOKUP(R977,CUSTOMS!$E$3:$N$1811,2,FALSE))</f>
        <v>3406000090</v>
      </c>
      <c r="T977" s="17" t="str">
        <f>IF(R977="","",VLOOKUP(R977,CUSTOMS!$E$3:$N$1811,3,FALSE))</f>
        <v>蜡烛</v>
      </c>
      <c r="U977" s="18">
        <f t="shared" si="172"/>
        <v>0.28</v>
      </c>
      <c r="V977" s="18" t="str">
        <f>IF(R977="","",VLOOKUP(R977,CUSTOMS!$E$3:$N$1811,5,FALSE))</f>
        <v>千克</v>
      </c>
      <c r="W977" s="32">
        <f>IF(R977="","",VLOOKUP(R977,CUSTOMS!$E$3:$N$1811,6,FALSE))</f>
        <v>6.5</v>
      </c>
      <c r="X977" s="32">
        <f t="shared" si="173"/>
        <v>1.82</v>
      </c>
      <c r="Y977" s="18" t="str">
        <f>IF(R977="","",VLOOKUP(R977,CUSTOMS!$E$3:$N$1811,8,FALSE))</f>
        <v>美元</v>
      </c>
      <c r="Z977" s="18" t="str">
        <f>IF(R977="","",VLOOKUP(R977,CUSTOMS!$E$3:$N$1811,9,FALSE))</f>
        <v>中国</v>
      </c>
      <c r="AA977" s="18" t="str">
        <f>IF(R977="","",VLOOKUP(R977,CUSTOMS!$E$3:$N$1811,10,FALSE))</f>
        <v>美国</v>
      </c>
      <c r="AB977" s="32">
        <f>IF(R977="","",VLOOKUP(G977,WMS!$E$3:$T$1741,15,FALSE))</f>
        <v>0.0233333333333333</v>
      </c>
      <c r="AC977" s="32">
        <f t="shared" si="174"/>
        <v>0.28</v>
      </c>
      <c r="AD977" s="32" t="str">
        <f>IF(S977="","",VLOOKUP(S977,海关监管条件!$A$1:$B$3000,2,FALSE))</f>
        <v>无 </v>
      </c>
    </row>
    <row r="978" spans="1:30">
      <c r="A978" s="2">
        <v>43750</v>
      </c>
      <c r="B978" s="2">
        <v>43756</v>
      </c>
      <c r="C978" s="2" t="s">
        <v>5144</v>
      </c>
      <c r="D978" s="3" t="s">
        <v>2030</v>
      </c>
      <c r="E978" s="3" t="s">
        <v>4389</v>
      </c>
      <c r="F978" s="3" t="s">
        <v>4398</v>
      </c>
      <c r="G978" s="17" t="str">
        <f t="shared" si="168"/>
        <v>KG-ARI-1909-00203-04708/42518297</v>
      </c>
      <c r="H978" s="18">
        <f>IF(G978="","",VLOOKUP(G978,WMS!$E$3:$Q$1741,7,FALSE))</f>
        <v>12</v>
      </c>
      <c r="I978" s="18">
        <f>IF(G978="","",VLOOKUP(G978,WMS!$E$3:$Q$1741,8,FALSE))</f>
        <v>1.75</v>
      </c>
      <c r="J978" s="18">
        <f>IF(G978="","",VLOOKUP(G978,WMS!$E$3:$Q$1741,13,FALSE))</f>
        <v>0.002</v>
      </c>
      <c r="K978" s="25" t="b">
        <f t="shared" si="169"/>
        <v>1</v>
      </c>
      <c r="L978" s="7">
        <v>1</v>
      </c>
      <c r="M978" s="26">
        <f>IF(G978="","",VLOOKUP(G978,WMS!$E$3:$U$1741,7,0)*L978)</f>
        <v>12</v>
      </c>
      <c r="N978" s="27" t="str">
        <f>IF(G978="","",VLOOKUP(G978,WMS!$E$3:$U$1741,17,0))</f>
        <v>A401-08</v>
      </c>
      <c r="O978" s="28">
        <f t="shared" si="170"/>
        <v>1.75</v>
      </c>
      <c r="P978" s="28">
        <f t="shared" si="171"/>
        <v>0.002</v>
      </c>
      <c r="Q978" s="25" t="str">
        <f>IF(G978="","",VLOOKUP(G978,WMS!$E$3:$G$1741,2,FALSE))</f>
        <v>KAS19092322</v>
      </c>
      <c r="R978" s="25" t="str">
        <f>IF(G978="","",VLOOKUP(G978,WMS!$E$3:$G$1741,3,FALSE))</f>
        <v>KAS1909232201</v>
      </c>
      <c r="S978" s="17" t="str">
        <f>IF(R978="","",VLOOKUP(R978,CUSTOMS!$E$3:$N$1811,2,FALSE))</f>
        <v>3406000090</v>
      </c>
      <c r="T978" s="17" t="str">
        <f>IF(R978="","",VLOOKUP(R978,CUSTOMS!$E$3:$N$1811,3,FALSE))</f>
        <v>蜡烛</v>
      </c>
      <c r="U978" s="18">
        <f t="shared" si="172"/>
        <v>0.28</v>
      </c>
      <c r="V978" s="18" t="str">
        <f>IF(R978="","",VLOOKUP(R978,CUSTOMS!$E$3:$N$1811,5,FALSE))</f>
        <v>千克</v>
      </c>
      <c r="W978" s="32">
        <f>IF(R978="","",VLOOKUP(R978,CUSTOMS!$E$3:$N$1811,6,FALSE))</f>
        <v>6.5</v>
      </c>
      <c r="X978" s="32">
        <f t="shared" si="173"/>
        <v>1.82</v>
      </c>
      <c r="Y978" s="18" t="str">
        <f>IF(R978="","",VLOOKUP(R978,CUSTOMS!$E$3:$N$1811,8,FALSE))</f>
        <v>美元</v>
      </c>
      <c r="Z978" s="18" t="str">
        <f>IF(R978="","",VLOOKUP(R978,CUSTOMS!$E$3:$N$1811,9,FALSE))</f>
        <v>中国</v>
      </c>
      <c r="AA978" s="18" t="str">
        <f>IF(R978="","",VLOOKUP(R978,CUSTOMS!$E$3:$N$1811,10,FALSE))</f>
        <v>美国</v>
      </c>
      <c r="AB978" s="32">
        <f>IF(R978="","",VLOOKUP(G978,WMS!$E$3:$T$1741,15,FALSE))</f>
        <v>0.0233333333333333</v>
      </c>
      <c r="AC978" s="32">
        <f t="shared" si="174"/>
        <v>0.28</v>
      </c>
      <c r="AD978" s="32" t="str">
        <f>IF(S978="","",VLOOKUP(S978,海关监管条件!$A$1:$B$3000,2,FALSE))</f>
        <v>无 </v>
      </c>
    </row>
    <row r="979" spans="1:30">
      <c r="A979" s="2">
        <v>43750</v>
      </c>
      <c r="B979" s="2">
        <v>43756</v>
      </c>
      <c r="C979" s="2" t="s">
        <v>5144</v>
      </c>
      <c r="D979" s="3" t="s">
        <v>2133</v>
      </c>
      <c r="E979" s="3" t="s">
        <v>4417</v>
      </c>
      <c r="F979" s="3" t="s">
        <v>4440</v>
      </c>
      <c r="G979" s="17" t="str">
        <f t="shared" si="168"/>
        <v>KG-ARI-1909-00203-04715/42299561</v>
      </c>
      <c r="H979" s="18">
        <f>IF(G979="","",VLOOKUP(G979,WMS!$E$3:$Q$1741,7,FALSE))</f>
        <v>6</v>
      </c>
      <c r="I979" s="18">
        <f>IF(G979="","",VLOOKUP(G979,WMS!$E$3:$Q$1741,8,FALSE))</f>
        <v>1.55</v>
      </c>
      <c r="J979" s="18">
        <f>IF(G979="","",VLOOKUP(G979,WMS!$E$3:$Q$1741,13,FALSE))</f>
        <v>0.008</v>
      </c>
      <c r="K979" s="25" t="b">
        <f t="shared" si="169"/>
        <v>1</v>
      </c>
      <c r="L979" s="7">
        <v>33</v>
      </c>
      <c r="M979" s="26">
        <f>IF(G979="","",VLOOKUP(G979,WMS!$E$3:$U$1741,7,0)*L979)</f>
        <v>198</v>
      </c>
      <c r="N979" s="27" t="str">
        <f>IF(G979="","",VLOOKUP(G979,WMS!$E$3:$U$1741,17,0))</f>
        <v>A39-203</v>
      </c>
      <c r="O979" s="28">
        <f t="shared" si="170"/>
        <v>51.15</v>
      </c>
      <c r="P979" s="28">
        <f t="shared" si="171"/>
        <v>0.264</v>
      </c>
      <c r="Q979" s="25" t="str">
        <f>IF(G979="","",VLOOKUP(G979,WMS!$E$3:$G$1741,2,FALSE))</f>
        <v>KAS19092003</v>
      </c>
      <c r="R979" s="25" t="str">
        <f>IF(G979="","",VLOOKUP(G979,WMS!$E$3:$G$1741,3,FALSE))</f>
        <v>KAS1909200305</v>
      </c>
      <c r="S979" s="17" t="str">
        <f>IF(R979="","",VLOOKUP(R979,CUSTOMS!$E$3:$N$1811,2,FALSE))</f>
        <v>3926909090</v>
      </c>
      <c r="T979" s="17" t="str">
        <f>IF(R979="","",VLOOKUP(R979,CUSTOMS!$E$3:$N$1811,3,FALSE))</f>
        <v>宠物胶垫</v>
      </c>
      <c r="U979" s="18">
        <f t="shared" si="172"/>
        <v>198</v>
      </c>
      <c r="V979" s="18" t="str">
        <f>IF(R979="","",VLOOKUP(R979,CUSTOMS!$E$3:$N$1811,5,FALSE))</f>
        <v>个</v>
      </c>
      <c r="W979" s="32">
        <f>IF(R979="","",VLOOKUP(R979,CUSTOMS!$E$3:$N$1811,6,FALSE))</f>
        <v>2.06</v>
      </c>
      <c r="X979" s="32">
        <f t="shared" si="173"/>
        <v>407.88</v>
      </c>
      <c r="Y979" s="18" t="str">
        <f>IF(R979="","",VLOOKUP(R979,CUSTOMS!$E$3:$N$1811,8,FALSE))</f>
        <v>美元</v>
      </c>
      <c r="Z979" s="18" t="str">
        <f>IF(R979="","",VLOOKUP(R979,CUSTOMS!$E$3:$N$1811,9,FALSE))</f>
        <v>中国</v>
      </c>
      <c r="AA979" s="18" t="str">
        <f>IF(R979="","",VLOOKUP(R979,CUSTOMS!$E$3:$N$1811,10,FALSE))</f>
        <v>美国</v>
      </c>
      <c r="AB979" s="32">
        <f>IF(R979="","",VLOOKUP(G979,WMS!$E$3:$T$1741,15,FALSE))</f>
        <v>0.205</v>
      </c>
      <c r="AC979" s="32">
        <f t="shared" si="174"/>
        <v>40.59</v>
      </c>
      <c r="AD979" s="32" t="str">
        <f>IF(S979="","",VLOOKUP(S979,海关监管条件!$A$1:$B$3000,2,FALSE))</f>
        <v>无</v>
      </c>
    </row>
    <row r="980" spans="1:30">
      <c r="A980" s="2">
        <v>43750</v>
      </c>
      <c r="B980" s="2">
        <v>43756</v>
      </c>
      <c r="C980" s="2" t="s">
        <v>5144</v>
      </c>
      <c r="D980" s="3" t="s">
        <v>2133</v>
      </c>
      <c r="E980" s="3" t="s">
        <v>4417</v>
      </c>
      <c r="F980" s="3" t="s">
        <v>4418</v>
      </c>
      <c r="G980" s="17" t="str">
        <f t="shared" si="168"/>
        <v>KG-ARI-1909-00203-04715/42300052</v>
      </c>
      <c r="H980" s="18">
        <f>IF(G980="","",VLOOKUP(G980,WMS!$E$3:$Q$1741,7,FALSE))</f>
        <v>6</v>
      </c>
      <c r="I980" s="18">
        <f>IF(G980="","",VLOOKUP(G980,WMS!$E$3:$Q$1741,8,FALSE))</f>
        <v>2.5</v>
      </c>
      <c r="J980" s="18">
        <f>IF(G980="","",VLOOKUP(G980,WMS!$E$3:$Q$1741,13,FALSE))</f>
        <v>0.01</v>
      </c>
      <c r="K980" s="25" t="b">
        <f t="shared" si="169"/>
        <v>1</v>
      </c>
      <c r="L980" s="7">
        <v>13</v>
      </c>
      <c r="M980" s="26">
        <f>IF(G980="","",VLOOKUP(G980,WMS!$E$3:$U$1741,7,0)*L980)</f>
        <v>78</v>
      </c>
      <c r="N980" s="27" t="str">
        <f>IF(G980="","",VLOOKUP(G980,WMS!$E$3:$U$1741,17,0))</f>
        <v>A25-202</v>
      </c>
      <c r="O980" s="28">
        <f t="shared" si="170"/>
        <v>32.5</v>
      </c>
      <c r="P980" s="28">
        <f t="shared" si="171"/>
        <v>0.13</v>
      </c>
      <c r="Q980" s="25" t="str">
        <f>IF(G980="","",VLOOKUP(G980,WMS!$E$3:$G$1741,2,FALSE))</f>
        <v>KAS19092003</v>
      </c>
      <c r="R980" s="25" t="str">
        <f>IF(G980="","",VLOOKUP(G980,WMS!$E$3:$G$1741,3,FALSE))</f>
        <v>KAS1909200301</v>
      </c>
      <c r="S980" s="17" t="str">
        <f>IF(R980="","",VLOOKUP(R980,CUSTOMS!$E$3:$N$1811,2,FALSE))</f>
        <v>3926909090</v>
      </c>
      <c r="T980" s="17" t="str">
        <f>IF(R980="","",VLOOKUP(R980,CUSTOMS!$E$3:$N$1811,3,FALSE))</f>
        <v>宠物碗A</v>
      </c>
      <c r="U980" s="18">
        <f t="shared" si="172"/>
        <v>78</v>
      </c>
      <c r="V980" s="18" t="str">
        <f>IF(R980="","",VLOOKUP(R980,CUSTOMS!$E$3:$N$1811,5,FALSE))</f>
        <v>套</v>
      </c>
      <c r="W980" s="32">
        <f>IF(R980="","",VLOOKUP(R980,CUSTOMS!$E$3:$N$1811,6,FALSE))</f>
        <v>2.87</v>
      </c>
      <c r="X980" s="32">
        <f t="shared" si="173"/>
        <v>223.86</v>
      </c>
      <c r="Y980" s="18" t="str">
        <f>IF(R980="","",VLOOKUP(R980,CUSTOMS!$E$3:$N$1811,8,FALSE))</f>
        <v>美元</v>
      </c>
      <c r="Z980" s="18" t="str">
        <f>IF(R980="","",VLOOKUP(R980,CUSTOMS!$E$3:$N$1811,9,FALSE))</f>
        <v>中国</v>
      </c>
      <c r="AA980" s="18" t="str">
        <f>IF(R980="","",VLOOKUP(R980,CUSTOMS!$E$3:$N$1811,10,FALSE))</f>
        <v>美国</v>
      </c>
      <c r="AB980" s="32">
        <f>IF(R980="","",VLOOKUP(G980,WMS!$E$3:$T$1741,15,FALSE))</f>
        <v>0.35</v>
      </c>
      <c r="AC980" s="32">
        <f t="shared" si="174"/>
        <v>27.3</v>
      </c>
      <c r="AD980" s="32" t="str">
        <f>IF(S980="","",VLOOKUP(S980,海关监管条件!$A$1:$B$3000,2,FALSE))</f>
        <v>无</v>
      </c>
    </row>
    <row r="981" spans="1:30">
      <c r="A981" s="2">
        <v>43750</v>
      </c>
      <c r="B981" s="2">
        <v>43756</v>
      </c>
      <c r="C981" s="2" t="s">
        <v>5144</v>
      </c>
      <c r="D981" s="3" t="s">
        <v>2133</v>
      </c>
      <c r="E981" s="3" t="s">
        <v>4417</v>
      </c>
      <c r="F981" s="3" t="s">
        <v>4419</v>
      </c>
      <c r="G981" s="17" t="str">
        <f t="shared" si="168"/>
        <v>KG-ARI-1909-00203-04715/42300069</v>
      </c>
      <c r="H981" s="18">
        <f>IF(G981="","",VLOOKUP(G981,WMS!$E$3:$Q$1741,7,FALSE))</f>
        <v>6</v>
      </c>
      <c r="I981" s="18">
        <f>IF(G981="","",VLOOKUP(G981,WMS!$E$3:$Q$1741,8,FALSE))</f>
        <v>2.45</v>
      </c>
      <c r="J981" s="18">
        <f>IF(G981="","",VLOOKUP(G981,WMS!$E$3:$Q$1741,13,FALSE))</f>
        <v>0.01</v>
      </c>
      <c r="K981" s="25" t="b">
        <f t="shared" si="169"/>
        <v>1</v>
      </c>
      <c r="L981" s="7">
        <v>17</v>
      </c>
      <c r="M981" s="26">
        <f>IF(G981="","",VLOOKUP(G981,WMS!$E$3:$U$1741,7,0)*L981)</f>
        <v>102</v>
      </c>
      <c r="N981" s="27" t="str">
        <f>IF(G981="","",VLOOKUP(G981,WMS!$E$3:$U$1741,17,0))</f>
        <v>A25-202</v>
      </c>
      <c r="O981" s="28">
        <f t="shared" si="170"/>
        <v>41.65</v>
      </c>
      <c r="P981" s="28">
        <f t="shared" si="171"/>
        <v>0.17</v>
      </c>
      <c r="Q981" s="25" t="str">
        <f>IF(G981="","",VLOOKUP(G981,WMS!$E$3:$G$1741,2,FALSE))</f>
        <v>KAS19092003</v>
      </c>
      <c r="R981" s="25" t="str">
        <f>IF(G981="","",VLOOKUP(G981,WMS!$E$3:$G$1741,3,FALSE))</f>
        <v>KAS1909200301</v>
      </c>
      <c r="S981" s="17" t="str">
        <f>IF(R981="","",VLOOKUP(R981,CUSTOMS!$E$3:$N$1811,2,FALSE))</f>
        <v>3926909090</v>
      </c>
      <c r="T981" s="17" t="str">
        <f>IF(R981="","",VLOOKUP(R981,CUSTOMS!$E$3:$N$1811,3,FALSE))</f>
        <v>宠物碗A</v>
      </c>
      <c r="U981" s="18">
        <f t="shared" si="172"/>
        <v>102</v>
      </c>
      <c r="V981" s="18" t="str">
        <f>IF(R981="","",VLOOKUP(R981,CUSTOMS!$E$3:$N$1811,5,FALSE))</f>
        <v>套</v>
      </c>
      <c r="W981" s="32">
        <f>IF(R981="","",VLOOKUP(R981,CUSTOMS!$E$3:$N$1811,6,FALSE))</f>
        <v>2.87</v>
      </c>
      <c r="X981" s="32">
        <f t="shared" si="173"/>
        <v>292.74</v>
      </c>
      <c r="Y981" s="18" t="str">
        <f>IF(R981="","",VLOOKUP(R981,CUSTOMS!$E$3:$N$1811,8,FALSE))</f>
        <v>美元</v>
      </c>
      <c r="Z981" s="18" t="str">
        <f>IF(R981="","",VLOOKUP(R981,CUSTOMS!$E$3:$N$1811,9,FALSE))</f>
        <v>中国</v>
      </c>
      <c r="AA981" s="18" t="str">
        <f>IF(R981="","",VLOOKUP(R981,CUSTOMS!$E$3:$N$1811,10,FALSE))</f>
        <v>美国</v>
      </c>
      <c r="AB981" s="32">
        <f>IF(R981="","",VLOOKUP(G981,WMS!$E$3:$T$1741,15,FALSE))</f>
        <v>0.35</v>
      </c>
      <c r="AC981" s="32">
        <f t="shared" si="174"/>
        <v>35.7</v>
      </c>
      <c r="AD981" s="32" t="str">
        <f>IF(S981="","",VLOOKUP(S981,海关监管条件!$A$1:$B$3000,2,FALSE))</f>
        <v>无</v>
      </c>
    </row>
    <row r="982" spans="1:30">
      <c r="A982" s="2">
        <v>43750</v>
      </c>
      <c r="B982" s="2">
        <v>43756</v>
      </c>
      <c r="C982" s="2" t="s">
        <v>5144</v>
      </c>
      <c r="D982" s="3" t="s">
        <v>2133</v>
      </c>
      <c r="E982" s="3" t="s">
        <v>4417</v>
      </c>
      <c r="F982" s="3" t="s">
        <v>4436</v>
      </c>
      <c r="G982" s="17" t="str">
        <f t="shared" si="168"/>
        <v>KG-ARI-1909-00203-04715/42302100</v>
      </c>
      <c r="H982" s="18">
        <f>IF(G982="","",VLOOKUP(G982,WMS!$E$3:$Q$1741,7,FALSE))</f>
        <v>4</v>
      </c>
      <c r="I982" s="18">
        <f>IF(G982="","",VLOOKUP(G982,WMS!$E$3:$Q$1741,8,FALSE))</f>
        <v>2.55</v>
      </c>
      <c r="J982" s="18">
        <f>IF(G982="","",VLOOKUP(G982,WMS!$E$3:$Q$1741,13,FALSE))</f>
        <v>0.032</v>
      </c>
      <c r="K982" s="25" t="b">
        <f t="shared" si="169"/>
        <v>1</v>
      </c>
      <c r="L982" s="7">
        <v>13</v>
      </c>
      <c r="M982" s="26">
        <f>IF(G982="","",VLOOKUP(G982,WMS!$E$3:$U$1741,7,0)*L982)</f>
        <v>52</v>
      </c>
      <c r="N982" s="27" t="str">
        <f>IF(G982="","",VLOOKUP(G982,WMS!$E$3:$U$1741,17,0))</f>
        <v>A15-203</v>
      </c>
      <c r="O982" s="28">
        <f t="shared" si="170"/>
        <v>33.15</v>
      </c>
      <c r="P982" s="28">
        <f t="shared" si="171"/>
        <v>0.416</v>
      </c>
      <c r="Q982" s="25" t="str">
        <f>IF(G982="","",VLOOKUP(G982,WMS!$E$3:$G$1741,2,FALSE))</f>
        <v>KAS19092003</v>
      </c>
      <c r="R982" s="25" t="str">
        <f>IF(G982="","",VLOOKUP(G982,WMS!$E$3:$G$1741,3,FALSE))</f>
        <v>KAS1909200303</v>
      </c>
      <c r="S982" s="17" t="str">
        <f>IF(R982="","",VLOOKUP(R982,CUSTOMS!$E$3:$N$1811,2,FALSE))</f>
        <v>3926909090</v>
      </c>
      <c r="T982" s="17" t="str">
        <f>IF(R982="","",VLOOKUP(R982,CUSTOMS!$E$3:$N$1811,3,FALSE))</f>
        <v>宠物碗B</v>
      </c>
      <c r="U982" s="18">
        <f t="shared" si="172"/>
        <v>52</v>
      </c>
      <c r="V982" s="18" t="str">
        <f>IF(R982="","",VLOOKUP(R982,CUSTOMS!$E$3:$N$1811,5,FALSE))</f>
        <v>套</v>
      </c>
      <c r="W982" s="32">
        <f>IF(R982="","",VLOOKUP(R982,CUSTOMS!$E$3:$N$1811,6,FALSE))</f>
        <v>3.21</v>
      </c>
      <c r="X982" s="32">
        <f t="shared" si="173"/>
        <v>166.92</v>
      </c>
      <c r="Y982" s="18" t="str">
        <f>IF(R982="","",VLOOKUP(R982,CUSTOMS!$E$3:$N$1811,8,FALSE))</f>
        <v>美元</v>
      </c>
      <c r="Z982" s="18" t="str">
        <f>IF(R982="","",VLOOKUP(R982,CUSTOMS!$E$3:$N$1811,9,FALSE))</f>
        <v>中国</v>
      </c>
      <c r="AA982" s="18" t="str">
        <f>IF(R982="","",VLOOKUP(R982,CUSTOMS!$E$3:$N$1811,10,FALSE))</f>
        <v>美国</v>
      </c>
      <c r="AB982" s="32">
        <f>IF(R982="","",VLOOKUP(G982,WMS!$E$3:$T$1741,15,FALSE))</f>
        <v>0.6</v>
      </c>
      <c r="AC982" s="32">
        <f t="shared" si="174"/>
        <v>31.2</v>
      </c>
      <c r="AD982" s="32" t="str">
        <f>IF(S982="","",VLOOKUP(S982,海关监管条件!$A$1:$B$3000,2,FALSE))</f>
        <v>无</v>
      </c>
    </row>
    <row r="983" spans="1:30">
      <c r="A983" s="2">
        <v>43750</v>
      </c>
      <c r="B983" s="2">
        <v>43756</v>
      </c>
      <c r="C983" s="2" t="s">
        <v>5144</v>
      </c>
      <c r="D983" s="3" t="s">
        <v>2133</v>
      </c>
      <c r="E983" s="3" t="s">
        <v>4417</v>
      </c>
      <c r="F983" s="3" t="s">
        <v>4447</v>
      </c>
      <c r="G983" s="17" t="str">
        <f t="shared" si="168"/>
        <v>KG-ARI-1909-00203-04715/42303596</v>
      </c>
      <c r="H983" s="18">
        <f>IF(G983="","",VLOOKUP(G983,WMS!$E$3:$Q$1741,7,FALSE))</f>
        <v>3</v>
      </c>
      <c r="I983" s="18">
        <f>IF(G983="","",VLOOKUP(G983,WMS!$E$3:$Q$1741,8,FALSE))</f>
        <v>1.1</v>
      </c>
      <c r="J983" s="18">
        <f>IF(G983="","",VLOOKUP(G983,WMS!$E$3:$Q$1741,13,FALSE))</f>
        <v>0.006</v>
      </c>
      <c r="K983" s="25" t="b">
        <f t="shared" si="169"/>
        <v>1</v>
      </c>
      <c r="L983" s="7">
        <v>22</v>
      </c>
      <c r="M983" s="26">
        <f>IF(G983="","",VLOOKUP(G983,WMS!$E$3:$U$1741,7,0)*L983)</f>
        <v>66</v>
      </c>
      <c r="N983" s="27" t="str">
        <f>IF(G983="","",VLOOKUP(G983,WMS!$E$3:$U$1741,17,0))</f>
        <v>A39-202</v>
      </c>
      <c r="O983" s="28">
        <f t="shared" si="170"/>
        <v>24.2</v>
      </c>
      <c r="P983" s="28">
        <f t="shared" si="171"/>
        <v>0.132</v>
      </c>
      <c r="Q983" s="25" t="str">
        <f>IF(G983="","",VLOOKUP(G983,WMS!$E$3:$G$1741,2,FALSE))</f>
        <v>KAS19092003</v>
      </c>
      <c r="R983" s="25" t="str">
        <f>IF(G983="","",VLOOKUP(G983,WMS!$E$3:$G$1741,3,FALSE))</f>
        <v>KAS1909200310</v>
      </c>
      <c r="S983" s="17" t="str">
        <f>IF(R983="","",VLOOKUP(R983,CUSTOMS!$E$3:$N$1811,2,FALSE))</f>
        <v>6116100000</v>
      </c>
      <c r="T983" s="17" t="str">
        <f>IF(R983="","",VLOOKUP(R983,CUSTOMS!$E$3:$N$1811,3,FALSE))</f>
        <v>宠物手套</v>
      </c>
      <c r="U983" s="18">
        <f t="shared" si="172"/>
        <v>66</v>
      </c>
      <c r="V983" s="18" t="str">
        <f>IF(R983="","",VLOOKUP(R983,CUSTOMS!$E$3:$N$1811,5,FALSE))</f>
        <v>双</v>
      </c>
      <c r="W983" s="32">
        <f>IF(R983="","",VLOOKUP(R983,CUSTOMS!$E$3:$N$1811,6,FALSE))</f>
        <v>3.54</v>
      </c>
      <c r="X983" s="32">
        <f t="shared" si="173"/>
        <v>233.64</v>
      </c>
      <c r="Y983" s="18" t="str">
        <f>IF(R983="","",VLOOKUP(R983,CUSTOMS!$E$3:$N$1811,8,FALSE))</f>
        <v>美元</v>
      </c>
      <c r="Z983" s="18" t="str">
        <f>IF(R983="","",VLOOKUP(R983,CUSTOMS!$E$3:$N$1811,9,FALSE))</f>
        <v>中国</v>
      </c>
      <c r="AA983" s="18" t="str">
        <f>IF(R983="","",VLOOKUP(R983,CUSTOMS!$E$3:$N$1811,10,FALSE))</f>
        <v>美国</v>
      </c>
      <c r="AB983" s="32">
        <f>IF(R983="","",VLOOKUP(G983,WMS!$E$3:$T$1741,15,FALSE))</f>
        <v>0.256666666666667</v>
      </c>
      <c r="AC983" s="32">
        <f t="shared" si="174"/>
        <v>16.94</v>
      </c>
      <c r="AD983" s="32" t="str">
        <f>IF(S983="","",VLOOKUP(S983,海关监管条件!$A$1:$B$3000,2,FALSE))</f>
        <v>无</v>
      </c>
    </row>
    <row r="984" spans="1:30">
      <c r="A984" s="2">
        <v>43750</v>
      </c>
      <c r="B984" s="2">
        <v>43756</v>
      </c>
      <c r="C984" s="2" t="s">
        <v>5144</v>
      </c>
      <c r="D984" s="3" t="s">
        <v>2133</v>
      </c>
      <c r="E984" s="3" t="s">
        <v>4417</v>
      </c>
      <c r="F984" s="3" t="s">
        <v>4420</v>
      </c>
      <c r="G984" s="17" t="str">
        <f t="shared" ref="G984:G1007" si="175">IF(F984="","",E984&amp;"/"&amp;F984)</f>
        <v>KG-ARI-1909-00203-04715/42487456</v>
      </c>
      <c r="H984" s="18">
        <f>IF(G984="","",VLOOKUP(G984,WMS!$E$3:$Q$1741,7,FALSE))</f>
        <v>6</v>
      </c>
      <c r="I984" s="18">
        <f>IF(G984="","",VLOOKUP(G984,WMS!$E$3:$Q$1741,8,FALSE))</f>
        <v>3.45</v>
      </c>
      <c r="J984" s="18">
        <f>IF(G984="","",VLOOKUP(G984,WMS!$E$3:$Q$1741,13,FALSE))</f>
        <v>0.028</v>
      </c>
      <c r="K984" s="25" t="b">
        <f t="shared" ref="K984:K1007" si="176">IF(M984="","",EXACT(H984,M984/L984))</f>
        <v>1</v>
      </c>
      <c r="L984" s="7">
        <v>12</v>
      </c>
      <c r="M984" s="26">
        <f>IF(G984="","",VLOOKUP(G984,WMS!$E$3:$U$1741,7,0)*L984)</f>
        <v>72</v>
      </c>
      <c r="N984" s="27" t="str">
        <f>IF(G984="","",VLOOKUP(G984,WMS!$E$3:$U$1741,17,0))</f>
        <v>A39-103</v>
      </c>
      <c r="O984" s="28">
        <f t="shared" si="170"/>
        <v>41.4</v>
      </c>
      <c r="P984" s="28">
        <f t="shared" si="171"/>
        <v>0.336</v>
      </c>
      <c r="Q984" s="25" t="str">
        <f>IF(G984="","",VLOOKUP(G984,WMS!$E$3:$G$1741,2,FALSE))</f>
        <v>KAS19092003</v>
      </c>
      <c r="R984" s="25" t="str">
        <f>IF(G984="","",VLOOKUP(G984,WMS!$E$3:$G$1741,3,FALSE))</f>
        <v>KAS1909200301</v>
      </c>
      <c r="S984" s="17" t="str">
        <f>IF(R984="","",VLOOKUP(R984,CUSTOMS!$E$3:$N$1811,2,FALSE))</f>
        <v>3926909090</v>
      </c>
      <c r="T984" s="17" t="str">
        <f>IF(R984="","",VLOOKUP(R984,CUSTOMS!$E$3:$N$1811,3,FALSE))</f>
        <v>宠物碗A</v>
      </c>
      <c r="U984" s="18">
        <f t="shared" si="172"/>
        <v>72</v>
      </c>
      <c r="V984" s="18" t="str">
        <f>IF(R984="","",VLOOKUP(R984,CUSTOMS!$E$3:$N$1811,5,FALSE))</f>
        <v>套</v>
      </c>
      <c r="W984" s="32">
        <f>IF(R984="","",VLOOKUP(R984,CUSTOMS!$E$3:$N$1811,6,FALSE))</f>
        <v>2.87</v>
      </c>
      <c r="X984" s="32">
        <f t="shared" si="173"/>
        <v>206.64</v>
      </c>
      <c r="Y984" s="18" t="str">
        <f>IF(R984="","",VLOOKUP(R984,CUSTOMS!$E$3:$N$1811,8,FALSE))</f>
        <v>美元</v>
      </c>
      <c r="Z984" s="18" t="str">
        <f>IF(R984="","",VLOOKUP(R984,CUSTOMS!$E$3:$N$1811,9,FALSE))</f>
        <v>中国</v>
      </c>
      <c r="AA984" s="18" t="str">
        <f>IF(R984="","",VLOOKUP(R984,CUSTOMS!$E$3:$N$1811,10,FALSE))</f>
        <v>美国</v>
      </c>
      <c r="AB984" s="32">
        <f>IF(R984="","",VLOOKUP(G984,WMS!$E$3:$T$1741,15,FALSE))</f>
        <v>0.45</v>
      </c>
      <c r="AC984" s="32">
        <f t="shared" si="174"/>
        <v>32.4</v>
      </c>
      <c r="AD984" s="32" t="str">
        <f>IF(S984="","",VLOOKUP(S984,海关监管条件!$A$1:$B$3000,2,FALSE))</f>
        <v>无</v>
      </c>
    </row>
    <row r="985" spans="1:30">
      <c r="A985" s="2">
        <v>43750</v>
      </c>
      <c r="B985" s="2">
        <v>43756</v>
      </c>
      <c r="C985" s="2" t="s">
        <v>5144</v>
      </c>
      <c r="D985" s="3" t="s">
        <v>2133</v>
      </c>
      <c r="E985" s="3" t="s">
        <v>4417</v>
      </c>
      <c r="F985" s="3" t="s">
        <v>4446</v>
      </c>
      <c r="G985" s="17" t="str">
        <f t="shared" si="175"/>
        <v>KG-ARI-1909-00203-04715/42501411</v>
      </c>
      <c r="H985" s="18">
        <f>IF(G985="","",VLOOKUP(G985,WMS!$E$3:$Q$1741,7,FALSE))</f>
        <v>10</v>
      </c>
      <c r="I985" s="18">
        <f>IF(G985="","",VLOOKUP(G985,WMS!$E$3:$Q$1741,8,FALSE))</f>
        <v>1.5</v>
      </c>
      <c r="J985" s="18">
        <f>IF(G985="","",VLOOKUP(G985,WMS!$E$3:$Q$1741,13,FALSE))</f>
        <v>0.013</v>
      </c>
      <c r="K985" s="25" t="b">
        <f t="shared" si="176"/>
        <v>1</v>
      </c>
      <c r="L985" s="7">
        <v>7</v>
      </c>
      <c r="M985" s="26">
        <f>IF(G985="","",VLOOKUP(G985,WMS!$E$3:$U$1741,7,0)*L985)</f>
        <v>70</v>
      </c>
      <c r="N985" s="27" t="str">
        <f>IF(G985="","",VLOOKUP(G985,WMS!$E$3:$U$1741,17,0))</f>
        <v>A39-103</v>
      </c>
      <c r="O985" s="28">
        <f t="shared" si="170"/>
        <v>10.5</v>
      </c>
      <c r="P985" s="28">
        <f t="shared" si="171"/>
        <v>0.091</v>
      </c>
      <c r="Q985" s="25" t="str">
        <f>IF(G985="","",VLOOKUP(G985,WMS!$E$3:$G$1741,2,FALSE))</f>
        <v>KAS19092003</v>
      </c>
      <c r="R985" s="25" t="str">
        <f>IF(G985="","",VLOOKUP(G985,WMS!$E$3:$G$1741,3,FALSE))</f>
        <v>KAS1909200309</v>
      </c>
      <c r="S985" s="17" t="str">
        <f>IF(R985="","",VLOOKUP(R985,CUSTOMS!$E$3:$N$1811,2,FALSE))</f>
        <v>3926909090</v>
      </c>
      <c r="T985" s="17" t="str">
        <f>IF(R985="","",VLOOKUP(R985,CUSTOMS!$E$3:$N$1811,3,FALSE))</f>
        <v>塑料套</v>
      </c>
      <c r="U985" s="18">
        <f t="shared" si="172"/>
        <v>70</v>
      </c>
      <c r="V985" s="18" t="str">
        <f>IF(R985="","",VLOOKUP(R985,CUSTOMS!$E$3:$N$1811,5,FALSE))</f>
        <v>套</v>
      </c>
      <c r="W985" s="32">
        <f>IF(R985="","",VLOOKUP(R985,CUSTOMS!$E$3:$N$1811,6,FALSE))</f>
        <v>0.94</v>
      </c>
      <c r="X985" s="32">
        <f t="shared" si="173"/>
        <v>65.8</v>
      </c>
      <c r="Y985" s="18" t="str">
        <f>IF(R985="","",VLOOKUP(R985,CUSTOMS!$E$3:$N$1811,8,FALSE))</f>
        <v>美元</v>
      </c>
      <c r="Z985" s="18" t="str">
        <f>IF(R985="","",VLOOKUP(R985,CUSTOMS!$E$3:$N$1811,9,FALSE))</f>
        <v>中国</v>
      </c>
      <c r="AA985" s="18" t="str">
        <f>IF(R985="","",VLOOKUP(R985,CUSTOMS!$E$3:$N$1811,10,FALSE))</f>
        <v>美国</v>
      </c>
      <c r="AB985" s="32">
        <f>IF(R985="","",VLOOKUP(G985,WMS!$E$3:$T$1741,15,FALSE))</f>
        <v>0.115</v>
      </c>
      <c r="AC985" s="32">
        <f t="shared" si="174"/>
        <v>8.05</v>
      </c>
      <c r="AD985" s="32" t="str">
        <f>IF(S985="","",VLOOKUP(S985,海关监管条件!$A$1:$B$3000,2,FALSE))</f>
        <v>无</v>
      </c>
    </row>
    <row r="986" spans="1:30">
      <c r="A986" s="2">
        <v>43750</v>
      </c>
      <c r="B986" s="2">
        <v>43756</v>
      </c>
      <c r="C986" s="2" t="s">
        <v>5144</v>
      </c>
      <c r="D986" s="3" t="s">
        <v>2133</v>
      </c>
      <c r="E986" s="3" t="s">
        <v>4417</v>
      </c>
      <c r="F986" s="3" t="s">
        <v>4432</v>
      </c>
      <c r="G986" s="17" t="str">
        <f t="shared" si="175"/>
        <v>KG-ARI-1909-00203-04715/42581024</v>
      </c>
      <c r="H986" s="18">
        <f>IF(G986="","",VLOOKUP(G986,WMS!$E$3:$Q$1741,7,FALSE))</f>
        <v>6</v>
      </c>
      <c r="I986" s="18">
        <f>IF(G986="","",VLOOKUP(G986,WMS!$E$3:$Q$1741,8,FALSE))</f>
        <v>3</v>
      </c>
      <c r="J986" s="18">
        <f>IF(G986="","",VLOOKUP(G986,WMS!$E$3:$Q$1741,13,FALSE))</f>
        <v>0.012</v>
      </c>
      <c r="K986" s="25" t="b">
        <f t="shared" si="176"/>
        <v>1</v>
      </c>
      <c r="L986" s="7">
        <v>6</v>
      </c>
      <c r="M986" s="26">
        <f>IF(G986="","",VLOOKUP(G986,WMS!$E$3:$U$1741,7,0)*L986)</f>
        <v>36</v>
      </c>
      <c r="N986" s="27" t="str">
        <f>IF(G986="","",VLOOKUP(G986,WMS!$E$3:$U$1741,17,0))</f>
        <v>A39-103</v>
      </c>
      <c r="O986" s="28">
        <f t="shared" si="170"/>
        <v>18</v>
      </c>
      <c r="P986" s="28">
        <f t="shared" si="171"/>
        <v>0.072</v>
      </c>
      <c r="Q986" s="25" t="str">
        <f>IF(G986="","",VLOOKUP(G986,WMS!$E$3:$G$1741,2,FALSE))</f>
        <v>KAS19092003</v>
      </c>
      <c r="R986" s="25" t="str">
        <f>IF(G986="","",VLOOKUP(G986,WMS!$E$3:$G$1741,3,FALSE))</f>
        <v>KAS1909200301</v>
      </c>
      <c r="S986" s="17" t="str">
        <f>IF(R986="","",VLOOKUP(R986,CUSTOMS!$E$3:$N$1811,2,FALSE))</f>
        <v>3926909090</v>
      </c>
      <c r="T986" s="17" t="str">
        <f>IF(R986="","",VLOOKUP(R986,CUSTOMS!$E$3:$N$1811,3,FALSE))</f>
        <v>宠物碗A</v>
      </c>
      <c r="U986" s="18">
        <f t="shared" si="172"/>
        <v>36</v>
      </c>
      <c r="V986" s="18" t="str">
        <f>IF(R986="","",VLOOKUP(R986,CUSTOMS!$E$3:$N$1811,5,FALSE))</f>
        <v>套</v>
      </c>
      <c r="W986" s="32">
        <f>IF(R986="","",VLOOKUP(R986,CUSTOMS!$E$3:$N$1811,6,FALSE))</f>
        <v>2.87</v>
      </c>
      <c r="X986" s="32">
        <f t="shared" si="173"/>
        <v>103.32</v>
      </c>
      <c r="Y986" s="18" t="str">
        <f>IF(R986="","",VLOOKUP(R986,CUSTOMS!$E$3:$N$1811,8,FALSE))</f>
        <v>美元</v>
      </c>
      <c r="Z986" s="18" t="str">
        <f>IF(R986="","",VLOOKUP(R986,CUSTOMS!$E$3:$N$1811,9,FALSE))</f>
        <v>中国</v>
      </c>
      <c r="AA986" s="18" t="str">
        <f>IF(R986="","",VLOOKUP(R986,CUSTOMS!$E$3:$N$1811,10,FALSE))</f>
        <v>美国</v>
      </c>
      <c r="AB986" s="32">
        <f>IF(R986="","",VLOOKUP(G986,WMS!$E$3:$T$1741,15,FALSE))</f>
        <v>0.416666666666667</v>
      </c>
      <c r="AC986" s="32">
        <f t="shared" si="174"/>
        <v>15</v>
      </c>
      <c r="AD986" s="32" t="str">
        <f>IF(S986="","",VLOOKUP(S986,海关监管条件!$A$1:$B$3000,2,FALSE))</f>
        <v>无</v>
      </c>
    </row>
    <row r="987" spans="1:30">
      <c r="A987" s="2">
        <v>43750</v>
      </c>
      <c r="B987" s="2">
        <v>43756</v>
      </c>
      <c r="C987" s="2" t="s">
        <v>5144</v>
      </c>
      <c r="D987" s="3" t="s">
        <v>2133</v>
      </c>
      <c r="E987" s="3" t="s">
        <v>4417</v>
      </c>
      <c r="F987" s="3" t="s">
        <v>4448</v>
      </c>
      <c r="G987" s="17" t="str">
        <f t="shared" si="175"/>
        <v>KG-ARI-1909-00203-04715/42609209</v>
      </c>
      <c r="H987" s="18">
        <f>IF(G987="","",VLOOKUP(G987,WMS!$E$3:$Q$1741,7,FALSE))</f>
        <v>10</v>
      </c>
      <c r="I987" s="18">
        <f>IF(G987="","",VLOOKUP(G987,WMS!$E$3:$Q$1741,8,FALSE))</f>
        <v>2.8</v>
      </c>
      <c r="J987" s="18">
        <f>IF(G987="","",VLOOKUP(G987,WMS!$E$3:$Q$1741,13,FALSE))</f>
        <v>0.015</v>
      </c>
      <c r="K987" s="25" t="b">
        <f t="shared" si="176"/>
        <v>1</v>
      </c>
      <c r="L987" s="7">
        <v>6</v>
      </c>
      <c r="M987" s="26">
        <f>IF(G987="","",VLOOKUP(G987,WMS!$E$3:$U$1741,7,0)*L987)</f>
        <v>60</v>
      </c>
      <c r="N987" s="27" t="str">
        <f>IF(G987="","",VLOOKUP(G987,WMS!$E$3:$U$1741,17,0))</f>
        <v>A39-302</v>
      </c>
      <c r="O987" s="28">
        <f t="shared" si="170"/>
        <v>16.8</v>
      </c>
      <c r="P987" s="28">
        <f t="shared" si="171"/>
        <v>0.09</v>
      </c>
      <c r="Q987" s="25" t="str">
        <f>IF(G987="","",VLOOKUP(G987,WMS!$E$3:$G$1741,2,FALSE))</f>
        <v>KAS19092003</v>
      </c>
      <c r="R987" s="25" t="str">
        <f>IF(G987="","",VLOOKUP(G987,WMS!$E$3:$G$1741,3,FALSE))</f>
        <v>KAS1909200311</v>
      </c>
      <c r="S987" s="17" t="str">
        <f>IF(R987="","",VLOOKUP(R987,CUSTOMS!$E$3:$N$1811,2,FALSE))</f>
        <v>3926909090</v>
      </c>
      <c r="T987" s="17" t="str">
        <f>IF(R987="","",VLOOKUP(R987,CUSTOMS!$E$3:$N$1811,3,FALSE))</f>
        <v>狗咬物</v>
      </c>
      <c r="U987" s="18">
        <f t="shared" si="172"/>
        <v>60</v>
      </c>
      <c r="V987" s="18" t="str">
        <f>IF(R987="","",VLOOKUP(R987,CUSTOMS!$E$3:$N$1811,5,FALSE))</f>
        <v>个</v>
      </c>
      <c r="W987" s="32">
        <f>IF(R987="","",VLOOKUP(R987,CUSTOMS!$E$3:$N$1811,6,FALSE))</f>
        <v>1.84</v>
      </c>
      <c r="X987" s="32">
        <f t="shared" si="173"/>
        <v>110.4</v>
      </c>
      <c r="Y987" s="18" t="str">
        <f>IF(R987="","",VLOOKUP(R987,CUSTOMS!$E$3:$N$1811,8,FALSE))</f>
        <v>美元</v>
      </c>
      <c r="Z987" s="18" t="str">
        <f>IF(R987="","",VLOOKUP(R987,CUSTOMS!$E$3:$N$1811,9,FALSE))</f>
        <v>中国</v>
      </c>
      <c r="AA987" s="18" t="str">
        <f>IF(R987="","",VLOOKUP(R987,CUSTOMS!$E$3:$N$1811,10,FALSE))</f>
        <v>美国</v>
      </c>
      <c r="AB987" s="32">
        <f>IF(R987="","",VLOOKUP(G987,WMS!$E$3:$T$1741,15,FALSE))</f>
        <v>0.19</v>
      </c>
      <c r="AC987" s="32">
        <f t="shared" si="174"/>
        <v>11.4</v>
      </c>
      <c r="AD987" s="32" t="str">
        <f>IF(S987="","",VLOOKUP(S987,海关监管条件!$A$1:$B$3000,2,FALSE))</f>
        <v>无</v>
      </c>
    </row>
    <row r="988" spans="1:30">
      <c r="A988" s="2">
        <v>43750</v>
      </c>
      <c r="B988" s="2">
        <v>43756</v>
      </c>
      <c r="C988" s="2" t="s">
        <v>5144</v>
      </c>
      <c r="D988" s="3" t="s">
        <v>2133</v>
      </c>
      <c r="E988" s="3" t="s">
        <v>4417</v>
      </c>
      <c r="F988" s="3" t="s">
        <v>4449</v>
      </c>
      <c r="G988" s="17" t="str">
        <f t="shared" si="175"/>
        <v>KG-ARI-1909-00203-04715/42609247</v>
      </c>
      <c r="H988" s="18">
        <f>IF(G988="","",VLOOKUP(G988,WMS!$E$3:$Q$1741,7,FALSE))</f>
        <v>6</v>
      </c>
      <c r="I988" s="18">
        <f>IF(G988="","",VLOOKUP(G988,WMS!$E$3:$Q$1741,8,FALSE))</f>
        <v>2</v>
      </c>
      <c r="J988" s="18">
        <f>IF(G988="","",VLOOKUP(G988,WMS!$E$3:$Q$1741,13,FALSE))</f>
        <v>0.012</v>
      </c>
      <c r="K988" s="25" t="b">
        <f t="shared" si="176"/>
        <v>1</v>
      </c>
      <c r="L988" s="7">
        <v>21</v>
      </c>
      <c r="M988" s="26">
        <f>IF(G988="","",VLOOKUP(G988,WMS!$E$3:$U$1741,7,0)*L988)</f>
        <v>126</v>
      </c>
      <c r="N988" s="27" t="str">
        <f>IF(G988="","",VLOOKUP(G988,WMS!$E$3:$U$1741,17,0))</f>
        <v>A25-202</v>
      </c>
      <c r="O988" s="28">
        <f t="shared" si="170"/>
        <v>42</v>
      </c>
      <c r="P988" s="28">
        <f t="shared" si="171"/>
        <v>0.252</v>
      </c>
      <c r="Q988" s="25" t="str">
        <f>IF(G988="","",VLOOKUP(G988,WMS!$E$3:$G$1741,2,FALSE))</f>
        <v>KAS19092003</v>
      </c>
      <c r="R988" s="25" t="str">
        <f>IF(G988="","",VLOOKUP(G988,WMS!$E$3:$G$1741,3,FALSE))</f>
        <v>KAS1909200312</v>
      </c>
      <c r="S988" s="17" t="str">
        <f>IF(R988="","",VLOOKUP(R988,CUSTOMS!$E$3:$N$1811,2,FALSE))</f>
        <v>3926909090</v>
      </c>
      <c r="T988" s="17" t="str">
        <f>IF(R988="","",VLOOKUP(R988,CUSTOMS!$E$3:$N$1811,3,FALSE))</f>
        <v>狗咬物</v>
      </c>
      <c r="U988" s="18">
        <f t="shared" si="172"/>
        <v>126</v>
      </c>
      <c r="V988" s="18" t="str">
        <f>IF(R988="","",VLOOKUP(R988,CUSTOMS!$E$3:$N$1811,5,FALSE))</f>
        <v>个</v>
      </c>
      <c r="W988" s="32">
        <f>IF(R988="","",VLOOKUP(R988,CUSTOMS!$E$3:$N$1811,6,FALSE))</f>
        <v>1.85</v>
      </c>
      <c r="X988" s="32">
        <f t="shared" si="173"/>
        <v>233.1</v>
      </c>
      <c r="Y988" s="18" t="str">
        <f>IF(R988="","",VLOOKUP(R988,CUSTOMS!$E$3:$N$1811,8,FALSE))</f>
        <v>美元</v>
      </c>
      <c r="Z988" s="18" t="str">
        <f>IF(R988="","",VLOOKUP(R988,CUSTOMS!$E$3:$N$1811,9,FALSE))</f>
        <v>中国</v>
      </c>
      <c r="AA988" s="18" t="str">
        <f>IF(R988="","",VLOOKUP(R988,CUSTOMS!$E$3:$N$1811,10,FALSE))</f>
        <v>美国</v>
      </c>
      <c r="AB988" s="32">
        <f>IF(R988="","",VLOOKUP(G988,WMS!$E$3:$T$1741,15,FALSE))</f>
        <v>0.283333333333333</v>
      </c>
      <c r="AC988" s="32">
        <f t="shared" si="174"/>
        <v>35.7</v>
      </c>
      <c r="AD988" s="32" t="str">
        <f>IF(S988="","",VLOOKUP(S988,海关监管条件!$A$1:$B$3000,2,FALSE))</f>
        <v>无</v>
      </c>
    </row>
    <row r="989" spans="1:30">
      <c r="A989" s="2">
        <v>43750</v>
      </c>
      <c r="B989" s="2">
        <v>43756</v>
      </c>
      <c r="C989" s="2" t="s">
        <v>5144</v>
      </c>
      <c r="D989" s="3" t="s">
        <v>2133</v>
      </c>
      <c r="E989" s="3" t="s">
        <v>4417</v>
      </c>
      <c r="F989" s="3" t="s">
        <v>4439</v>
      </c>
      <c r="G989" s="17" t="str">
        <f t="shared" si="175"/>
        <v>KG-ARI-1909-00203-04715/42624615</v>
      </c>
      <c r="H989" s="18">
        <f>IF(G989="","",VLOOKUP(G989,WMS!$E$3:$Q$1741,7,FALSE))</f>
        <v>6</v>
      </c>
      <c r="I989" s="18">
        <f>IF(G989="","",VLOOKUP(G989,WMS!$E$3:$Q$1741,8,FALSE))</f>
        <v>5</v>
      </c>
      <c r="J989" s="18">
        <f>IF(G989="","",VLOOKUP(G989,WMS!$E$3:$Q$1741,13,FALSE))</f>
        <v>0.016</v>
      </c>
      <c r="K989" s="25" t="b">
        <f t="shared" si="176"/>
        <v>1</v>
      </c>
      <c r="L989" s="7">
        <v>8</v>
      </c>
      <c r="M989" s="26">
        <f>IF(G989="","",VLOOKUP(G989,WMS!$E$3:$U$1741,7,0)*L989)</f>
        <v>48</v>
      </c>
      <c r="N989" s="27" t="str">
        <f>IF(G989="","",VLOOKUP(G989,WMS!$E$3:$U$1741,17,0))</f>
        <v>A25-202</v>
      </c>
      <c r="O989" s="28">
        <f t="shared" si="170"/>
        <v>40</v>
      </c>
      <c r="P989" s="28">
        <f t="shared" si="171"/>
        <v>0.128</v>
      </c>
      <c r="Q989" s="25" t="str">
        <f>IF(G989="","",VLOOKUP(G989,WMS!$E$3:$G$1741,2,FALSE))</f>
        <v>KAS19092003</v>
      </c>
      <c r="R989" s="25" t="str">
        <f>IF(G989="","",VLOOKUP(G989,WMS!$E$3:$G$1741,3,FALSE))</f>
        <v>KAS1909200305</v>
      </c>
      <c r="S989" s="17" t="str">
        <f>IF(R989="","",VLOOKUP(R989,CUSTOMS!$E$3:$N$1811,2,FALSE))</f>
        <v>3926909090</v>
      </c>
      <c r="T989" s="17" t="str">
        <f>IF(R989="","",VLOOKUP(R989,CUSTOMS!$E$3:$N$1811,3,FALSE))</f>
        <v>宠物胶垫</v>
      </c>
      <c r="U989" s="18">
        <f t="shared" si="172"/>
        <v>48</v>
      </c>
      <c r="V989" s="18" t="str">
        <f>IF(R989="","",VLOOKUP(R989,CUSTOMS!$E$3:$N$1811,5,FALSE))</f>
        <v>个</v>
      </c>
      <c r="W989" s="32">
        <f>IF(R989="","",VLOOKUP(R989,CUSTOMS!$E$3:$N$1811,6,FALSE))</f>
        <v>2.06</v>
      </c>
      <c r="X989" s="32">
        <f t="shared" si="173"/>
        <v>98.88</v>
      </c>
      <c r="Y989" s="18" t="str">
        <f>IF(R989="","",VLOOKUP(R989,CUSTOMS!$E$3:$N$1811,8,FALSE))</f>
        <v>美元</v>
      </c>
      <c r="Z989" s="18" t="str">
        <f>IF(R989="","",VLOOKUP(R989,CUSTOMS!$E$3:$N$1811,9,FALSE))</f>
        <v>中国</v>
      </c>
      <c r="AA989" s="18" t="str">
        <f>IF(R989="","",VLOOKUP(R989,CUSTOMS!$E$3:$N$1811,10,FALSE))</f>
        <v>美国</v>
      </c>
      <c r="AB989" s="32">
        <f>IF(R989="","",VLOOKUP(G989,WMS!$E$3:$T$1741,15,FALSE))</f>
        <v>0.766666666666667</v>
      </c>
      <c r="AC989" s="32">
        <f t="shared" si="174"/>
        <v>36.8</v>
      </c>
      <c r="AD989" s="32" t="str">
        <f>IF(S989="","",VLOOKUP(S989,海关监管条件!$A$1:$B$3000,2,FALSE))</f>
        <v>无</v>
      </c>
    </row>
    <row r="990" spans="1:30">
      <c r="A990" s="2">
        <v>43750</v>
      </c>
      <c r="B990" s="2">
        <v>43756</v>
      </c>
      <c r="C990" s="2" t="s">
        <v>5144</v>
      </c>
      <c r="D990" s="3" t="s">
        <v>2133</v>
      </c>
      <c r="E990" s="3" t="s">
        <v>4417</v>
      </c>
      <c r="F990" s="3" t="s">
        <v>4445</v>
      </c>
      <c r="G990" s="17" t="str">
        <f t="shared" si="175"/>
        <v>KG-ARI-1909-00203-04715/42670827</v>
      </c>
      <c r="H990" s="18">
        <f>IF(G990="","",VLOOKUP(G990,WMS!$E$3:$Q$1741,7,FALSE))</f>
        <v>8</v>
      </c>
      <c r="I990" s="18">
        <f>IF(G990="","",VLOOKUP(G990,WMS!$E$3:$Q$1741,8,FALSE))</f>
        <v>1.2</v>
      </c>
      <c r="J990" s="18">
        <f>IF(G990="","",VLOOKUP(G990,WMS!$E$3:$Q$1741,13,FALSE))</f>
        <v>0.011</v>
      </c>
      <c r="K990" s="25" t="b">
        <f t="shared" si="176"/>
        <v>1</v>
      </c>
      <c r="L990" s="7">
        <v>2</v>
      </c>
      <c r="M990" s="26">
        <f>IF(G990="","",VLOOKUP(G990,WMS!$E$3:$U$1741,7,0)*L990)</f>
        <v>16</v>
      </c>
      <c r="N990" s="27" t="str">
        <f>IF(G990="","",VLOOKUP(G990,WMS!$E$3:$U$1741,17,0))</f>
        <v>A39-202</v>
      </c>
      <c r="O990" s="28">
        <f t="shared" si="170"/>
        <v>2.4</v>
      </c>
      <c r="P990" s="28">
        <f t="shared" si="171"/>
        <v>0.022</v>
      </c>
      <c r="Q990" s="25" t="str">
        <f>IF(G990="","",VLOOKUP(G990,WMS!$E$3:$G$1741,2,FALSE))</f>
        <v>KAS19092003</v>
      </c>
      <c r="R990" s="25" t="str">
        <f>IF(G990="","",VLOOKUP(G990,WMS!$E$3:$G$1741,3,FALSE))</f>
        <v>KAS1909200308</v>
      </c>
      <c r="S990" s="17" t="str">
        <f>IF(R990="","",VLOOKUP(R990,CUSTOMS!$E$3:$N$1811,2,FALSE))</f>
        <v>3926909090</v>
      </c>
      <c r="T990" s="17" t="str">
        <f>IF(R990="","",VLOOKUP(R990,CUSTOMS!$E$3:$N$1811,3,FALSE))</f>
        <v>宠物冲便器</v>
      </c>
      <c r="U990" s="18">
        <f t="shared" si="172"/>
        <v>16</v>
      </c>
      <c r="V990" s="18" t="str">
        <f>IF(R990="","",VLOOKUP(R990,CUSTOMS!$E$3:$N$1811,5,FALSE))</f>
        <v>套</v>
      </c>
      <c r="W990" s="32">
        <f>IF(R990="","",VLOOKUP(R990,CUSTOMS!$E$3:$N$1811,6,FALSE))</f>
        <v>2.26</v>
      </c>
      <c r="X990" s="32">
        <f t="shared" si="173"/>
        <v>36.16</v>
      </c>
      <c r="Y990" s="18" t="str">
        <f>IF(R990="","",VLOOKUP(R990,CUSTOMS!$E$3:$N$1811,8,FALSE))</f>
        <v>美元</v>
      </c>
      <c r="Z990" s="18" t="str">
        <f>IF(R990="","",VLOOKUP(R990,CUSTOMS!$E$3:$N$1811,9,FALSE))</f>
        <v>中国</v>
      </c>
      <c r="AA990" s="18" t="str">
        <f>IF(R990="","",VLOOKUP(R990,CUSTOMS!$E$3:$N$1811,10,FALSE))</f>
        <v>美国</v>
      </c>
      <c r="AB990" s="32">
        <f>IF(R990="","",VLOOKUP(G990,WMS!$E$3:$T$1741,15,FALSE))</f>
        <v>0.1125</v>
      </c>
      <c r="AC990" s="32">
        <f t="shared" si="174"/>
        <v>1.8</v>
      </c>
      <c r="AD990" s="32" t="str">
        <f>IF(S990="","",VLOOKUP(S990,海关监管条件!$A$1:$B$3000,2,FALSE))</f>
        <v>无</v>
      </c>
    </row>
    <row r="991" spans="1:30">
      <c r="A991" s="2">
        <v>43750</v>
      </c>
      <c r="B991" s="2">
        <v>43756</v>
      </c>
      <c r="C991" s="2" t="s">
        <v>5144</v>
      </c>
      <c r="D991" s="3" t="s">
        <v>2133</v>
      </c>
      <c r="E991" s="3" t="s">
        <v>4417</v>
      </c>
      <c r="F991" s="3" t="s">
        <v>4443</v>
      </c>
      <c r="G991" s="17" t="str">
        <f t="shared" si="175"/>
        <v>KG-ARI-1909-00203-04715/42670841</v>
      </c>
      <c r="H991" s="18">
        <f>IF(G991="","",VLOOKUP(G991,WMS!$E$3:$Q$1741,7,FALSE))</f>
        <v>8</v>
      </c>
      <c r="I991" s="18">
        <f>IF(G991="","",VLOOKUP(G991,WMS!$E$3:$Q$1741,8,FALSE))</f>
        <v>1.2</v>
      </c>
      <c r="J991" s="18">
        <f>IF(G991="","",VLOOKUP(G991,WMS!$E$3:$Q$1741,13,FALSE))</f>
        <v>0.011</v>
      </c>
      <c r="K991" s="25" t="b">
        <f t="shared" si="176"/>
        <v>1</v>
      </c>
      <c r="L991" s="7">
        <v>3</v>
      </c>
      <c r="M991" s="26">
        <f>IF(G991="","",VLOOKUP(G991,WMS!$E$3:$U$1741,7,0)*L991)</f>
        <v>24</v>
      </c>
      <c r="N991" s="27" t="str">
        <f>IF(G991="","",VLOOKUP(G991,WMS!$E$3:$U$1741,17,0))</f>
        <v>A39-202</v>
      </c>
      <c r="O991" s="28">
        <f t="shared" si="170"/>
        <v>3.6</v>
      </c>
      <c r="P991" s="28">
        <f t="shared" si="171"/>
        <v>0.033</v>
      </c>
      <c r="Q991" s="25" t="str">
        <f>IF(G991="","",VLOOKUP(G991,WMS!$E$3:$G$1741,2,FALSE))</f>
        <v>KAS19092003</v>
      </c>
      <c r="R991" s="25" t="str">
        <f>IF(G991="","",VLOOKUP(G991,WMS!$E$3:$G$1741,3,FALSE))</f>
        <v>KAS1909200308</v>
      </c>
      <c r="S991" s="17" t="str">
        <f>IF(R991="","",VLOOKUP(R991,CUSTOMS!$E$3:$N$1811,2,FALSE))</f>
        <v>3926909090</v>
      </c>
      <c r="T991" s="17" t="str">
        <f>IF(R991="","",VLOOKUP(R991,CUSTOMS!$E$3:$N$1811,3,FALSE))</f>
        <v>宠物冲便器</v>
      </c>
      <c r="U991" s="18">
        <f t="shared" si="172"/>
        <v>24</v>
      </c>
      <c r="V991" s="18" t="str">
        <f>IF(R991="","",VLOOKUP(R991,CUSTOMS!$E$3:$N$1811,5,FALSE))</f>
        <v>套</v>
      </c>
      <c r="W991" s="32">
        <f>IF(R991="","",VLOOKUP(R991,CUSTOMS!$E$3:$N$1811,6,FALSE))</f>
        <v>2.26</v>
      </c>
      <c r="X991" s="32">
        <f t="shared" si="173"/>
        <v>54.24</v>
      </c>
      <c r="Y991" s="18" t="str">
        <f>IF(R991="","",VLOOKUP(R991,CUSTOMS!$E$3:$N$1811,8,FALSE))</f>
        <v>美元</v>
      </c>
      <c r="Z991" s="18" t="str">
        <f>IF(R991="","",VLOOKUP(R991,CUSTOMS!$E$3:$N$1811,9,FALSE))</f>
        <v>中国</v>
      </c>
      <c r="AA991" s="18" t="str">
        <f>IF(R991="","",VLOOKUP(R991,CUSTOMS!$E$3:$N$1811,10,FALSE))</f>
        <v>美国</v>
      </c>
      <c r="AB991" s="32">
        <f>IF(R991="","",VLOOKUP(G991,WMS!$E$3:$T$1741,15,FALSE))</f>
        <v>0.1125</v>
      </c>
      <c r="AC991" s="32">
        <f t="shared" si="174"/>
        <v>2.7</v>
      </c>
      <c r="AD991" s="32" t="str">
        <f>IF(S991="","",VLOOKUP(S991,海关监管条件!$A$1:$B$3000,2,FALSE))</f>
        <v>无</v>
      </c>
    </row>
    <row r="992" spans="1:30">
      <c r="A992" s="2">
        <v>43750</v>
      </c>
      <c r="B992" s="2">
        <v>43756</v>
      </c>
      <c r="C992" s="2" t="s">
        <v>5144</v>
      </c>
      <c r="D992" s="3" t="s">
        <v>2133</v>
      </c>
      <c r="E992" s="3" t="s">
        <v>4417</v>
      </c>
      <c r="F992" s="3" t="s">
        <v>4422</v>
      </c>
      <c r="G992" s="17" t="str">
        <f t="shared" si="175"/>
        <v>KG-ARI-1909-00203-04715/42687320</v>
      </c>
      <c r="H992" s="18">
        <f>IF(G992="","",VLOOKUP(G992,WMS!$E$3:$Q$1741,7,FALSE))</f>
        <v>6</v>
      </c>
      <c r="I992" s="18">
        <f>IF(G992="","",VLOOKUP(G992,WMS!$E$3:$Q$1741,8,FALSE))</f>
        <v>1.9</v>
      </c>
      <c r="J992" s="18">
        <f>IF(G992="","",VLOOKUP(G992,WMS!$E$3:$Q$1741,13,FALSE))</f>
        <v>0.007</v>
      </c>
      <c r="K992" s="25" t="b">
        <f t="shared" si="176"/>
        <v>1</v>
      </c>
      <c r="L992" s="7">
        <v>10</v>
      </c>
      <c r="M992" s="26">
        <f>IF(G992="","",VLOOKUP(G992,WMS!$E$3:$U$1741,7,0)*L992)</f>
        <v>60</v>
      </c>
      <c r="N992" s="27" t="str">
        <f>IF(G992="","",VLOOKUP(G992,WMS!$E$3:$U$1741,17,0))</f>
        <v>A39-202</v>
      </c>
      <c r="O992" s="28">
        <f t="shared" si="170"/>
        <v>19</v>
      </c>
      <c r="P992" s="28">
        <f t="shared" si="171"/>
        <v>0.07</v>
      </c>
      <c r="Q992" s="25" t="str">
        <f>IF(G992="","",VLOOKUP(G992,WMS!$E$3:$G$1741,2,FALSE))</f>
        <v>KAS19092003</v>
      </c>
      <c r="R992" s="25" t="str">
        <f>IF(G992="","",VLOOKUP(G992,WMS!$E$3:$G$1741,3,FALSE))</f>
        <v>KAS1909200301</v>
      </c>
      <c r="S992" s="17" t="str">
        <f>IF(R992="","",VLOOKUP(R992,CUSTOMS!$E$3:$N$1811,2,FALSE))</f>
        <v>3926909090</v>
      </c>
      <c r="T992" s="17" t="str">
        <f>IF(R992="","",VLOOKUP(R992,CUSTOMS!$E$3:$N$1811,3,FALSE))</f>
        <v>宠物碗A</v>
      </c>
      <c r="U992" s="18">
        <f t="shared" si="172"/>
        <v>60</v>
      </c>
      <c r="V992" s="18" t="str">
        <f>IF(R992="","",VLOOKUP(R992,CUSTOMS!$E$3:$N$1811,5,FALSE))</f>
        <v>套</v>
      </c>
      <c r="W992" s="32">
        <f>IF(R992="","",VLOOKUP(R992,CUSTOMS!$E$3:$N$1811,6,FALSE))</f>
        <v>2.87</v>
      </c>
      <c r="X992" s="32">
        <f t="shared" si="173"/>
        <v>172.2</v>
      </c>
      <c r="Y992" s="18" t="str">
        <f>IF(R992="","",VLOOKUP(R992,CUSTOMS!$E$3:$N$1811,8,FALSE))</f>
        <v>美元</v>
      </c>
      <c r="Z992" s="18" t="str">
        <f>IF(R992="","",VLOOKUP(R992,CUSTOMS!$E$3:$N$1811,9,FALSE))</f>
        <v>中国</v>
      </c>
      <c r="AA992" s="18" t="str">
        <f>IF(R992="","",VLOOKUP(R992,CUSTOMS!$E$3:$N$1811,10,FALSE))</f>
        <v>美国</v>
      </c>
      <c r="AB992" s="32">
        <f>IF(R992="","",VLOOKUP(G992,WMS!$E$3:$T$1741,15,FALSE))</f>
        <v>0.283333333333333</v>
      </c>
      <c r="AC992" s="32">
        <f t="shared" si="174"/>
        <v>17</v>
      </c>
      <c r="AD992" s="32" t="str">
        <f>IF(S992="","",VLOOKUP(S992,海关监管条件!$A$1:$B$3000,2,FALSE))</f>
        <v>无</v>
      </c>
    </row>
    <row r="993" spans="1:30">
      <c r="A993" s="2">
        <v>43750</v>
      </c>
      <c r="B993" s="2">
        <v>43756</v>
      </c>
      <c r="C993" s="2" t="s">
        <v>5144</v>
      </c>
      <c r="D993" s="3" t="s">
        <v>2133</v>
      </c>
      <c r="E993" s="3" t="s">
        <v>4417</v>
      </c>
      <c r="F993" s="3" t="s">
        <v>4428</v>
      </c>
      <c r="G993" s="17" t="str">
        <f t="shared" si="175"/>
        <v>KG-ARI-1909-00203-04715/42687337</v>
      </c>
      <c r="H993" s="18">
        <f>IF(G993="","",VLOOKUP(G993,WMS!$E$3:$Q$1741,7,FALSE))</f>
        <v>6</v>
      </c>
      <c r="I993" s="18">
        <f>IF(G993="","",VLOOKUP(G993,WMS!$E$3:$Q$1741,8,FALSE))</f>
        <v>3</v>
      </c>
      <c r="J993" s="18">
        <f>IF(G993="","",VLOOKUP(G993,WMS!$E$3:$Q$1741,13,FALSE))</f>
        <v>0.012</v>
      </c>
      <c r="K993" s="25" t="b">
        <f t="shared" si="176"/>
        <v>1</v>
      </c>
      <c r="L993" s="7">
        <v>9</v>
      </c>
      <c r="M993" s="26">
        <f>IF(G993="","",VLOOKUP(G993,WMS!$E$3:$U$1741,7,0)*L993)</f>
        <v>54</v>
      </c>
      <c r="N993" s="27" t="str">
        <f>IF(G993="","",VLOOKUP(G993,WMS!$E$3:$U$1741,17,0))</f>
        <v>A39-103</v>
      </c>
      <c r="O993" s="28">
        <f t="shared" si="170"/>
        <v>27</v>
      </c>
      <c r="P993" s="28">
        <f t="shared" si="171"/>
        <v>0.108</v>
      </c>
      <c r="Q993" s="25" t="str">
        <f>IF(G993="","",VLOOKUP(G993,WMS!$E$3:$G$1741,2,FALSE))</f>
        <v>KAS19092003</v>
      </c>
      <c r="R993" s="25" t="str">
        <f>IF(G993="","",VLOOKUP(G993,WMS!$E$3:$G$1741,3,FALSE))</f>
        <v>KAS1909200301</v>
      </c>
      <c r="S993" s="17" t="str">
        <f>IF(R993="","",VLOOKUP(R993,CUSTOMS!$E$3:$N$1811,2,FALSE))</f>
        <v>3926909090</v>
      </c>
      <c r="T993" s="17" t="str">
        <f>IF(R993="","",VLOOKUP(R993,CUSTOMS!$E$3:$N$1811,3,FALSE))</f>
        <v>宠物碗A</v>
      </c>
      <c r="U993" s="18">
        <f t="shared" si="172"/>
        <v>54</v>
      </c>
      <c r="V993" s="18" t="str">
        <f>IF(R993="","",VLOOKUP(R993,CUSTOMS!$E$3:$N$1811,5,FALSE))</f>
        <v>套</v>
      </c>
      <c r="W993" s="32">
        <f>IF(R993="","",VLOOKUP(R993,CUSTOMS!$E$3:$N$1811,6,FALSE))</f>
        <v>2.87</v>
      </c>
      <c r="X993" s="32">
        <f t="shared" si="173"/>
        <v>154.98</v>
      </c>
      <c r="Y993" s="18" t="str">
        <f>IF(R993="","",VLOOKUP(R993,CUSTOMS!$E$3:$N$1811,8,FALSE))</f>
        <v>美元</v>
      </c>
      <c r="Z993" s="18" t="str">
        <f>IF(R993="","",VLOOKUP(R993,CUSTOMS!$E$3:$N$1811,9,FALSE))</f>
        <v>中国</v>
      </c>
      <c r="AA993" s="18" t="str">
        <f>IF(R993="","",VLOOKUP(R993,CUSTOMS!$E$3:$N$1811,10,FALSE))</f>
        <v>美国</v>
      </c>
      <c r="AB993" s="32">
        <f>IF(R993="","",VLOOKUP(G993,WMS!$E$3:$T$1741,15,FALSE))</f>
        <v>0.416666666666667</v>
      </c>
      <c r="AC993" s="32">
        <f t="shared" si="174"/>
        <v>22.5</v>
      </c>
      <c r="AD993" s="32" t="str">
        <f>IF(S993="","",VLOOKUP(S993,海关监管条件!$A$1:$B$3000,2,FALSE))</f>
        <v>无</v>
      </c>
    </row>
    <row r="994" spans="1:30">
      <c r="A994" s="2">
        <v>43750</v>
      </c>
      <c r="B994" s="2">
        <v>43756</v>
      </c>
      <c r="C994" s="2" t="s">
        <v>5144</v>
      </c>
      <c r="D994" s="3" t="s">
        <v>2133</v>
      </c>
      <c r="E994" s="3" t="s">
        <v>4417</v>
      </c>
      <c r="F994" s="3" t="s">
        <v>4434</v>
      </c>
      <c r="G994" s="17" t="str">
        <f t="shared" si="175"/>
        <v>KG-ARI-1909-00203-04715/42690795</v>
      </c>
      <c r="H994" s="18">
        <f>IF(G994="","",VLOOKUP(G994,WMS!$E$3:$Q$1741,7,FALSE))</f>
        <v>6</v>
      </c>
      <c r="I994" s="18">
        <f>IF(G994="","",VLOOKUP(G994,WMS!$E$3:$Q$1741,8,FALSE))</f>
        <v>1.65</v>
      </c>
      <c r="J994" s="18">
        <f>IF(G994="","",VLOOKUP(G994,WMS!$E$3:$Q$1741,13,FALSE))</f>
        <v>0.006</v>
      </c>
      <c r="K994" s="25" t="b">
        <f t="shared" si="176"/>
        <v>1</v>
      </c>
      <c r="L994" s="7">
        <v>10</v>
      </c>
      <c r="M994" s="26">
        <f>IF(G994="","",VLOOKUP(G994,WMS!$E$3:$U$1741,7,0)*L994)</f>
        <v>60</v>
      </c>
      <c r="N994" s="27" t="str">
        <f>IF(G994="","",VLOOKUP(G994,WMS!$E$3:$U$1741,17,0))</f>
        <v>A39-202</v>
      </c>
      <c r="O994" s="28">
        <f t="shared" si="170"/>
        <v>16.5</v>
      </c>
      <c r="P994" s="28">
        <f t="shared" si="171"/>
        <v>0.06</v>
      </c>
      <c r="Q994" s="25" t="str">
        <f>IF(G994="","",VLOOKUP(G994,WMS!$E$3:$G$1741,2,FALSE))</f>
        <v>KAS19092003</v>
      </c>
      <c r="R994" s="25" t="str">
        <f>IF(G994="","",VLOOKUP(G994,WMS!$E$3:$G$1741,3,FALSE))</f>
        <v>KAS1909200301</v>
      </c>
      <c r="S994" s="17" t="str">
        <f>IF(R994="","",VLOOKUP(R994,CUSTOMS!$E$3:$N$1811,2,FALSE))</f>
        <v>3926909090</v>
      </c>
      <c r="T994" s="17" t="str">
        <f>IF(R994="","",VLOOKUP(R994,CUSTOMS!$E$3:$N$1811,3,FALSE))</f>
        <v>宠物碗A</v>
      </c>
      <c r="U994" s="18">
        <f t="shared" si="172"/>
        <v>60</v>
      </c>
      <c r="V994" s="18" t="str">
        <f>IF(R994="","",VLOOKUP(R994,CUSTOMS!$E$3:$N$1811,5,FALSE))</f>
        <v>套</v>
      </c>
      <c r="W994" s="32">
        <f>IF(R994="","",VLOOKUP(R994,CUSTOMS!$E$3:$N$1811,6,FALSE))</f>
        <v>2.87</v>
      </c>
      <c r="X994" s="32">
        <f t="shared" si="173"/>
        <v>172.2</v>
      </c>
      <c r="Y994" s="18" t="str">
        <f>IF(R994="","",VLOOKUP(R994,CUSTOMS!$E$3:$N$1811,8,FALSE))</f>
        <v>美元</v>
      </c>
      <c r="Z994" s="18" t="str">
        <f>IF(R994="","",VLOOKUP(R994,CUSTOMS!$E$3:$N$1811,9,FALSE))</f>
        <v>中国</v>
      </c>
      <c r="AA994" s="18" t="str">
        <f>IF(R994="","",VLOOKUP(R994,CUSTOMS!$E$3:$N$1811,10,FALSE))</f>
        <v>美国</v>
      </c>
      <c r="AB994" s="32">
        <f>IF(R994="","",VLOOKUP(G994,WMS!$E$3:$T$1741,15,FALSE))</f>
        <v>0.25</v>
      </c>
      <c r="AC994" s="32">
        <f t="shared" si="174"/>
        <v>15</v>
      </c>
      <c r="AD994" s="32" t="str">
        <f>IF(S994="","",VLOOKUP(S994,海关监管条件!$A$1:$B$3000,2,FALSE))</f>
        <v>无</v>
      </c>
    </row>
    <row r="995" spans="1:30">
      <c r="A995" s="2">
        <v>43750</v>
      </c>
      <c r="B995" s="2">
        <v>43756</v>
      </c>
      <c r="C995" s="2" t="s">
        <v>5144</v>
      </c>
      <c r="D995" s="3" t="s">
        <v>2083</v>
      </c>
      <c r="E995" s="3" t="s">
        <v>4412</v>
      </c>
      <c r="F995" s="3" t="s">
        <v>5194</v>
      </c>
      <c r="G995" s="17" t="str">
        <f t="shared" si="175"/>
        <v>KG-ARI-1909-00203-04726/42019688</v>
      </c>
      <c r="H995" s="18">
        <f>IF(G995="","",VLOOKUP(G995,WMS!$E$3:$Q$1741,7,FALSE))</f>
        <v>3</v>
      </c>
      <c r="I995" s="18">
        <f>IF(G995="","",VLOOKUP(G995,WMS!$E$3:$Q$1741,8,FALSE))</f>
        <v>4.3</v>
      </c>
      <c r="J995" s="18">
        <f>IF(G995="","",VLOOKUP(G995,WMS!$E$3:$Q$1741,13,FALSE))</f>
        <v>0.041</v>
      </c>
      <c r="K995" s="25" t="b">
        <f t="shared" si="176"/>
        <v>1</v>
      </c>
      <c r="L995" s="7">
        <v>21</v>
      </c>
      <c r="M995" s="26">
        <f>IF(G995="","",VLOOKUP(G995,WMS!$E$3:$U$1741,7,0)*L995)</f>
        <v>63</v>
      </c>
      <c r="N995" s="27" t="str">
        <f>IF(G995="","",VLOOKUP(G995,WMS!$E$3:$U$1741,17,0))</f>
        <v>A29-103</v>
      </c>
      <c r="O995" s="28">
        <f t="shared" si="170"/>
        <v>90.3</v>
      </c>
      <c r="P995" s="28">
        <f t="shared" si="171"/>
        <v>0.861</v>
      </c>
      <c r="Q995" s="25" t="str">
        <f>IF(G995="","",VLOOKUP(G995,WMS!$E$3:$G$1741,2,FALSE))</f>
        <v>KAS19092331</v>
      </c>
      <c r="R995" s="25" t="str">
        <f>IF(G995="","",VLOOKUP(G995,WMS!$E$3:$G$1741,3,FALSE))</f>
        <v>KAS1909233115</v>
      </c>
      <c r="S995" s="17" t="str">
        <f>IF(R995="","",VLOOKUP(R995,CUSTOMS!$E$3:$N$1811,2,FALSE))</f>
        <v>9503008900</v>
      </c>
      <c r="T995" s="17" t="str">
        <f>IF(R995="","",VLOOKUP(R995,CUSTOMS!$E$3:$N$1811,3,FALSE))</f>
        <v>儿童玩具：写字板</v>
      </c>
      <c r="U995" s="18">
        <f t="shared" si="172"/>
        <v>63</v>
      </c>
      <c r="V995" s="18" t="str">
        <f>IF(R995="","",VLOOKUP(R995,CUSTOMS!$E$3:$N$1811,5,FALSE))</f>
        <v>个</v>
      </c>
      <c r="W995" s="32">
        <f>IF(R995="","",VLOOKUP(R995,CUSTOMS!$E$3:$N$1811,6,FALSE))</f>
        <v>2.5</v>
      </c>
      <c r="X995" s="32">
        <f t="shared" si="173"/>
        <v>157.5</v>
      </c>
      <c r="Y995" s="18" t="str">
        <f>IF(R995="","",VLOOKUP(R995,CUSTOMS!$E$3:$N$1811,8,FALSE))</f>
        <v>美元</v>
      </c>
      <c r="Z995" s="18" t="str">
        <f>IF(R995="","",VLOOKUP(R995,CUSTOMS!$E$3:$N$1811,9,FALSE))</f>
        <v>中国</v>
      </c>
      <c r="AA995" s="18" t="str">
        <f>IF(R995="","",VLOOKUP(R995,CUSTOMS!$E$3:$N$1811,10,FALSE))</f>
        <v>美国</v>
      </c>
      <c r="AB995" s="32">
        <f>IF(R995="","",VLOOKUP(G995,WMS!$E$3:$T$1741,15,FALSE))</f>
        <v>1.33333333333333</v>
      </c>
      <c r="AC995" s="32">
        <f t="shared" si="174"/>
        <v>83.9999999999998</v>
      </c>
      <c r="AD995" s="32" t="str">
        <f>IF(S995="","",VLOOKUP(S995,海关监管条件!$A$1:$B$3000,2,FALSE))</f>
        <v>A </v>
      </c>
    </row>
    <row r="996" spans="1:30">
      <c r="A996" s="2">
        <v>43750</v>
      </c>
      <c r="B996" s="2">
        <v>43756</v>
      </c>
      <c r="C996" s="2" t="s">
        <v>5144</v>
      </c>
      <c r="D996" s="3" t="s">
        <v>2083</v>
      </c>
      <c r="E996" s="3" t="s">
        <v>4412</v>
      </c>
      <c r="F996" s="3" t="s">
        <v>5195</v>
      </c>
      <c r="G996" s="17" t="str">
        <f t="shared" si="175"/>
        <v>KG-ARI-1909-00203-04726/42232223</v>
      </c>
      <c r="H996" s="18">
        <f>IF(G996="","",VLOOKUP(G996,WMS!$E$3:$Q$1741,7,FALSE))</f>
        <v>12</v>
      </c>
      <c r="I996" s="18">
        <f>IF(G996="","",VLOOKUP(G996,WMS!$E$3:$Q$1741,8,FALSE))</f>
        <v>3</v>
      </c>
      <c r="J996" s="18">
        <f>IF(G996="","",VLOOKUP(G996,WMS!$E$3:$Q$1741,13,FALSE))</f>
        <v>0.021</v>
      </c>
      <c r="K996" s="25" t="b">
        <f t="shared" si="176"/>
        <v>1</v>
      </c>
      <c r="L996" s="7">
        <v>1</v>
      </c>
      <c r="M996" s="26">
        <f>IF(G996="","",VLOOKUP(G996,WMS!$E$3:$U$1741,7,0)*L996)</f>
        <v>12</v>
      </c>
      <c r="N996" s="27" t="str">
        <f>IF(G996="","",VLOOKUP(G996,WMS!$E$3:$U$1741,17,0))</f>
        <v>A29-204</v>
      </c>
      <c r="O996" s="28">
        <f t="shared" si="170"/>
        <v>3</v>
      </c>
      <c r="P996" s="28">
        <f t="shared" si="171"/>
        <v>0.021</v>
      </c>
      <c r="Q996" s="25" t="str">
        <f>IF(G996="","",VLOOKUP(G996,WMS!$E$3:$G$1741,2,FALSE))</f>
        <v>KAS19092331</v>
      </c>
      <c r="R996" s="25" t="str">
        <f>IF(G996="","",VLOOKUP(G996,WMS!$E$3:$G$1741,3,FALSE))</f>
        <v>KAS1909233113</v>
      </c>
      <c r="S996" s="17" t="str">
        <f>IF(R996="","",VLOOKUP(R996,CUSTOMS!$E$3:$N$1811,2,FALSE))</f>
        <v>9503008900</v>
      </c>
      <c r="T996" s="17" t="str">
        <f>IF(R996="","",VLOOKUP(R996,CUSTOMS!$E$3:$N$1811,3,FALSE))</f>
        <v>儿童玩具：粘耙球</v>
      </c>
      <c r="U996" s="18">
        <f t="shared" si="172"/>
        <v>12</v>
      </c>
      <c r="V996" s="18" t="str">
        <f>IF(R996="","",VLOOKUP(R996,CUSTOMS!$E$3:$N$1811,5,FALSE))</f>
        <v>个</v>
      </c>
      <c r="W996" s="32">
        <f>IF(R996="","",VLOOKUP(R996,CUSTOMS!$E$3:$N$1811,6,FALSE))</f>
        <v>0.4</v>
      </c>
      <c r="X996" s="32">
        <f t="shared" si="173"/>
        <v>4.8</v>
      </c>
      <c r="Y996" s="18" t="str">
        <f>IF(R996="","",VLOOKUP(R996,CUSTOMS!$E$3:$N$1811,8,FALSE))</f>
        <v>美元</v>
      </c>
      <c r="Z996" s="18" t="str">
        <f>IF(R996="","",VLOOKUP(R996,CUSTOMS!$E$3:$N$1811,9,FALSE))</f>
        <v>中国</v>
      </c>
      <c r="AA996" s="18" t="str">
        <f>IF(R996="","",VLOOKUP(R996,CUSTOMS!$E$3:$N$1811,10,FALSE))</f>
        <v>美国</v>
      </c>
      <c r="AB996" s="32">
        <f>IF(R996="","",VLOOKUP(G996,WMS!$E$3:$T$1741,15,FALSE))</f>
        <v>0.208333333333333</v>
      </c>
      <c r="AC996" s="32">
        <f t="shared" si="174"/>
        <v>2.5</v>
      </c>
      <c r="AD996" s="32" t="str">
        <f>IF(S996="","",VLOOKUP(S996,海关监管条件!$A$1:$B$3000,2,FALSE))</f>
        <v>A </v>
      </c>
    </row>
    <row r="997" spans="1:30">
      <c r="A997" s="2">
        <v>43750</v>
      </c>
      <c r="B997" s="2">
        <v>43756</v>
      </c>
      <c r="C997" s="2" t="s">
        <v>5144</v>
      </c>
      <c r="D997" s="3" t="s">
        <v>2083</v>
      </c>
      <c r="E997" s="3" t="s">
        <v>4412</v>
      </c>
      <c r="F997" s="3" t="s">
        <v>5196</v>
      </c>
      <c r="G997" s="17" t="str">
        <f t="shared" si="175"/>
        <v>KG-ARI-1909-00203-04726/42232568</v>
      </c>
      <c r="H997" s="18">
        <f>IF(G997="","",VLOOKUP(G997,WMS!$E$3:$Q$1741,7,FALSE))</f>
        <v>8</v>
      </c>
      <c r="I997" s="18">
        <f>IF(G997="","",VLOOKUP(G997,WMS!$E$3:$Q$1741,8,FALSE))</f>
        <v>2.7</v>
      </c>
      <c r="J997" s="18">
        <f>IF(G997="","",VLOOKUP(G997,WMS!$E$3:$Q$1741,13,FALSE))</f>
        <v>0.031</v>
      </c>
      <c r="K997" s="25" t="b">
        <f t="shared" si="176"/>
        <v>1</v>
      </c>
      <c r="L997" s="7">
        <v>3</v>
      </c>
      <c r="M997" s="26">
        <f>IF(G997="","",VLOOKUP(G997,WMS!$E$3:$U$1741,7,0)*L997)</f>
        <v>24</v>
      </c>
      <c r="N997" s="27" t="str">
        <f>IF(G997="","",VLOOKUP(G997,WMS!$E$3:$U$1741,17,0))</f>
        <v>A07-203</v>
      </c>
      <c r="O997" s="28">
        <f t="shared" si="170"/>
        <v>8.1</v>
      </c>
      <c r="P997" s="28">
        <f t="shared" si="171"/>
        <v>0.093</v>
      </c>
      <c r="Q997" s="25" t="str">
        <f>IF(G997="","",VLOOKUP(G997,WMS!$E$3:$G$1741,2,FALSE))</f>
        <v>KAS19092332</v>
      </c>
      <c r="R997" s="25" t="str">
        <f>IF(G997="","",VLOOKUP(G997,WMS!$E$3:$G$1741,3,FALSE))</f>
        <v>KAS1909233205</v>
      </c>
      <c r="S997" s="17" t="str">
        <f>IF(R997="","",VLOOKUP(R997,CUSTOMS!$E$3:$N$1811,2,FALSE))</f>
        <v>9504903000</v>
      </c>
      <c r="T997" s="17" t="str">
        <f>IF(R997="","",VLOOKUP(R997,CUSTOMS!$E$3:$N$1811,3,FALSE))</f>
        <v>棋类用品：跳棋</v>
      </c>
      <c r="U997" s="18">
        <f t="shared" si="172"/>
        <v>24</v>
      </c>
      <c r="V997" s="18" t="str">
        <f>IF(R997="","",VLOOKUP(R997,CUSTOMS!$E$3:$N$1811,5,FALSE))</f>
        <v>副</v>
      </c>
      <c r="W997" s="32">
        <f>IF(R997="","",VLOOKUP(R997,CUSTOMS!$E$3:$N$1811,6,FALSE))</f>
        <v>0.9</v>
      </c>
      <c r="X997" s="32">
        <f t="shared" si="173"/>
        <v>21.6</v>
      </c>
      <c r="Y997" s="18" t="str">
        <f>IF(R997="","",VLOOKUP(R997,CUSTOMS!$E$3:$N$1811,8,FALSE))</f>
        <v>美元</v>
      </c>
      <c r="Z997" s="18" t="str">
        <f>IF(R997="","",VLOOKUP(R997,CUSTOMS!$E$3:$N$1811,9,FALSE))</f>
        <v>中国</v>
      </c>
      <c r="AA997" s="18" t="str">
        <f>IF(R997="","",VLOOKUP(R997,CUSTOMS!$E$3:$N$1811,10,FALSE))</f>
        <v>美国</v>
      </c>
      <c r="AB997" s="32">
        <f>IF(R997="","",VLOOKUP(G997,WMS!$E$3:$T$1741,15,FALSE))</f>
        <v>0.3</v>
      </c>
      <c r="AC997" s="32">
        <f t="shared" si="174"/>
        <v>7.2</v>
      </c>
      <c r="AD997" s="32" t="str">
        <f>IF(S997="","",VLOOKUP(S997,海关监管条件!$A$1:$B$3000,2,FALSE))</f>
        <v>无 </v>
      </c>
    </row>
    <row r="998" spans="1:30">
      <c r="A998" s="2">
        <v>43750</v>
      </c>
      <c r="B998" s="2">
        <v>43756</v>
      </c>
      <c r="C998" s="2" t="s">
        <v>5144</v>
      </c>
      <c r="D998" s="3" t="s">
        <v>2083</v>
      </c>
      <c r="E998" s="3" t="s">
        <v>4412</v>
      </c>
      <c r="F998" s="3" t="s">
        <v>5197</v>
      </c>
      <c r="G998" s="17" t="str">
        <f t="shared" si="175"/>
        <v>KG-ARI-1909-00203-04726/42269717</v>
      </c>
      <c r="H998" s="18">
        <f>IF(G998="","",VLOOKUP(G998,WMS!$E$3:$Q$1741,7,FALSE))</f>
        <v>6</v>
      </c>
      <c r="I998" s="18">
        <f>IF(G998="","",VLOOKUP(G998,WMS!$E$3:$Q$1741,8,FALSE))</f>
        <v>1.2</v>
      </c>
      <c r="J998" s="18">
        <f>IF(G998="","",VLOOKUP(G998,WMS!$E$3:$Q$1741,13,FALSE))</f>
        <v>0.014</v>
      </c>
      <c r="K998" s="25" t="b">
        <f t="shared" si="176"/>
        <v>1</v>
      </c>
      <c r="L998" s="7">
        <v>13</v>
      </c>
      <c r="M998" s="26">
        <f>IF(G998="","",VLOOKUP(G998,WMS!$E$3:$U$1741,7,0)*L998)</f>
        <v>78</v>
      </c>
      <c r="N998" s="27" t="str">
        <f>IF(G998="","",VLOOKUP(G998,WMS!$E$3:$U$1741,17,0))</f>
        <v>A13-203</v>
      </c>
      <c r="O998" s="28">
        <f t="shared" si="170"/>
        <v>15.6</v>
      </c>
      <c r="P998" s="28">
        <f t="shared" si="171"/>
        <v>0.182</v>
      </c>
      <c r="Q998" s="25" t="str">
        <f>IF(G998="","",VLOOKUP(G998,WMS!$E$3:$G$1741,2,FALSE))</f>
        <v>KAS19092331</v>
      </c>
      <c r="R998" s="25" t="str">
        <f>IF(G998="","",VLOOKUP(G998,WMS!$E$3:$G$1741,3,FALSE))</f>
        <v>KAS1909233108</v>
      </c>
      <c r="S998" s="17" t="str">
        <f>IF(R998="","",VLOOKUP(R998,CUSTOMS!$E$3:$N$1811,2,FALSE))</f>
        <v>9503008900</v>
      </c>
      <c r="T998" s="17" t="str">
        <f>IF(R998="","",VLOOKUP(R998,CUSTOMS!$E$3:$N$1811,3,FALSE))</f>
        <v>儿童玩具：动物</v>
      </c>
      <c r="U998" s="18">
        <f t="shared" si="172"/>
        <v>78</v>
      </c>
      <c r="V998" s="18" t="str">
        <f>IF(R998="","",VLOOKUP(R998,CUSTOMS!$E$3:$N$1811,5,FALSE))</f>
        <v>个</v>
      </c>
      <c r="W998" s="32">
        <f>IF(R998="","",VLOOKUP(R998,CUSTOMS!$E$3:$N$1811,6,FALSE))</f>
        <v>0.45</v>
      </c>
      <c r="X998" s="32">
        <f t="shared" si="173"/>
        <v>35.1</v>
      </c>
      <c r="Y998" s="18" t="str">
        <f>IF(R998="","",VLOOKUP(R998,CUSTOMS!$E$3:$N$1811,8,FALSE))</f>
        <v>美元</v>
      </c>
      <c r="Z998" s="18" t="str">
        <f>IF(R998="","",VLOOKUP(R998,CUSTOMS!$E$3:$N$1811,9,FALSE))</f>
        <v>中国</v>
      </c>
      <c r="AA998" s="18" t="str">
        <f>IF(R998="","",VLOOKUP(R998,CUSTOMS!$E$3:$N$1811,10,FALSE))</f>
        <v>美国</v>
      </c>
      <c r="AB998" s="32">
        <f>IF(R998="","",VLOOKUP(G998,WMS!$E$3:$T$1741,15,FALSE))</f>
        <v>0.15</v>
      </c>
      <c r="AC998" s="32">
        <f t="shared" si="174"/>
        <v>11.7</v>
      </c>
      <c r="AD998" s="32" t="str">
        <f>IF(S998="","",VLOOKUP(S998,海关监管条件!$A$1:$B$3000,2,FALSE))</f>
        <v>A </v>
      </c>
    </row>
    <row r="999" spans="1:30">
      <c r="A999" s="2">
        <v>43750</v>
      </c>
      <c r="B999" s="2">
        <v>43756</v>
      </c>
      <c r="C999" s="2" t="s">
        <v>5144</v>
      </c>
      <c r="D999" s="3" t="s">
        <v>2083</v>
      </c>
      <c r="E999" s="3" t="s">
        <v>4412</v>
      </c>
      <c r="F999" s="3" t="s">
        <v>5198</v>
      </c>
      <c r="G999" s="17" t="str">
        <f t="shared" si="175"/>
        <v>KG-ARI-1909-00203-04726/42269724</v>
      </c>
      <c r="H999" s="18">
        <f>IF(G999="","",VLOOKUP(G999,WMS!$E$3:$Q$1741,7,FALSE))</f>
        <v>6</v>
      </c>
      <c r="I999" s="18">
        <f>IF(G999="","",VLOOKUP(G999,WMS!$E$3:$Q$1741,8,FALSE))</f>
        <v>1.7</v>
      </c>
      <c r="J999" s="18">
        <f>IF(G999="","",VLOOKUP(G999,WMS!$E$3:$Q$1741,13,FALSE))</f>
        <v>0.02</v>
      </c>
      <c r="K999" s="25" t="b">
        <f t="shared" si="176"/>
        <v>1</v>
      </c>
      <c r="L999" s="7">
        <v>3</v>
      </c>
      <c r="M999" s="26">
        <f>IF(G999="","",VLOOKUP(G999,WMS!$E$3:$U$1741,7,0)*L999)</f>
        <v>18</v>
      </c>
      <c r="N999" s="27" t="str">
        <f>IF(G999="","",VLOOKUP(G999,WMS!$E$3:$U$1741,17,0))</f>
        <v>A29-104</v>
      </c>
      <c r="O999" s="28">
        <f t="shared" si="170"/>
        <v>5.1</v>
      </c>
      <c r="P999" s="28">
        <f t="shared" si="171"/>
        <v>0.06</v>
      </c>
      <c r="Q999" s="25" t="str">
        <f>IF(G999="","",VLOOKUP(G999,WMS!$E$3:$G$1741,2,FALSE))</f>
        <v>KAS19092331</v>
      </c>
      <c r="R999" s="25" t="str">
        <f>IF(G999="","",VLOOKUP(G999,WMS!$E$3:$G$1741,3,FALSE))</f>
        <v>KAS1909233108</v>
      </c>
      <c r="S999" s="17" t="str">
        <f>IF(R999="","",VLOOKUP(R999,CUSTOMS!$E$3:$N$1811,2,FALSE))</f>
        <v>9503008900</v>
      </c>
      <c r="T999" s="17" t="str">
        <f>IF(R999="","",VLOOKUP(R999,CUSTOMS!$E$3:$N$1811,3,FALSE))</f>
        <v>儿童玩具：动物</v>
      </c>
      <c r="U999" s="18">
        <f t="shared" si="172"/>
        <v>18</v>
      </c>
      <c r="V999" s="18" t="str">
        <f>IF(R999="","",VLOOKUP(R999,CUSTOMS!$E$3:$N$1811,5,FALSE))</f>
        <v>个</v>
      </c>
      <c r="W999" s="32">
        <f>IF(R999="","",VLOOKUP(R999,CUSTOMS!$E$3:$N$1811,6,FALSE))</f>
        <v>0.45</v>
      </c>
      <c r="X999" s="32">
        <f t="shared" si="173"/>
        <v>8.1</v>
      </c>
      <c r="Y999" s="18" t="str">
        <f>IF(R999="","",VLOOKUP(R999,CUSTOMS!$E$3:$N$1811,8,FALSE))</f>
        <v>美元</v>
      </c>
      <c r="Z999" s="18" t="str">
        <f>IF(R999="","",VLOOKUP(R999,CUSTOMS!$E$3:$N$1811,9,FALSE))</f>
        <v>中国</v>
      </c>
      <c r="AA999" s="18" t="str">
        <f>IF(R999="","",VLOOKUP(R999,CUSTOMS!$E$3:$N$1811,10,FALSE))</f>
        <v>美国</v>
      </c>
      <c r="AB999" s="32">
        <f>IF(R999="","",VLOOKUP(G999,WMS!$E$3:$T$1741,15,FALSE))</f>
        <v>0.183333333333333</v>
      </c>
      <c r="AC999" s="32">
        <f t="shared" si="174"/>
        <v>3.29999999999999</v>
      </c>
      <c r="AD999" s="32" t="str">
        <f>IF(S999="","",VLOOKUP(S999,海关监管条件!$A$1:$B$3000,2,FALSE))</f>
        <v>A </v>
      </c>
    </row>
    <row r="1000" spans="1:30">
      <c r="A1000" s="2">
        <v>43750</v>
      </c>
      <c r="B1000" s="2">
        <v>43756</v>
      </c>
      <c r="C1000" s="2" t="s">
        <v>5144</v>
      </c>
      <c r="D1000" s="3" t="s">
        <v>2083</v>
      </c>
      <c r="E1000" s="3" t="s">
        <v>4412</v>
      </c>
      <c r="F1000" s="3" t="s">
        <v>5199</v>
      </c>
      <c r="G1000" s="17" t="str">
        <f t="shared" si="175"/>
        <v>KG-ARI-1909-00203-04726/42269908</v>
      </c>
      <c r="H1000" s="18">
        <f>IF(G1000="","",VLOOKUP(G1000,WMS!$E$3:$Q$1741,7,FALSE))</f>
        <v>6</v>
      </c>
      <c r="I1000" s="18">
        <f>IF(G1000="","",VLOOKUP(G1000,WMS!$E$3:$Q$1741,8,FALSE))</f>
        <v>1.2</v>
      </c>
      <c r="J1000" s="18">
        <f>IF(G1000="","",VLOOKUP(G1000,WMS!$E$3:$Q$1741,13,FALSE))</f>
        <v>0.014</v>
      </c>
      <c r="K1000" s="25" t="b">
        <f t="shared" si="176"/>
        <v>1</v>
      </c>
      <c r="L1000" s="7">
        <v>3</v>
      </c>
      <c r="M1000" s="26">
        <f>IF(G1000="","",VLOOKUP(G1000,WMS!$E$3:$U$1741,7,0)*L1000)</f>
        <v>18</v>
      </c>
      <c r="N1000" s="27" t="str">
        <f>IF(G1000="","",VLOOKUP(G1000,WMS!$E$3:$U$1741,17,0))</f>
        <v>A13-203</v>
      </c>
      <c r="O1000" s="28">
        <f t="shared" si="170"/>
        <v>3.6</v>
      </c>
      <c r="P1000" s="28">
        <f t="shared" si="171"/>
        <v>0.042</v>
      </c>
      <c r="Q1000" s="25" t="str">
        <f>IF(G1000="","",VLOOKUP(G1000,WMS!$E$3:$G$1741,2,FALSE))</f>
        <v>KAS19092331</v>
      </c>
      <c r="R1000" s="25" t="str">
        <f>IF(G1000="","",VLOOKUP(G1000,WMS!$E$3:$G$1741,3,FALSE))</f>
        <v>KAS1909233108</v>
      </c>
      <c r="S1000" s="17" t="str">
        <f>IF(R1000="","",VLOOKUP(R1000,CUSTOMS!$E$3:$N$1811,2,FALSE))</f>
        <v>9503008900</v>
      </c>
      <c r="T1000" s="17" t="str">
        <f>IF(R1000="","",VLOOKUP(R1000,CUSTOMS!$E$3:$N$1811,3,FALSE))</f>
        <v>儿童玩具：动物</v>
      </c>
      <c r="U1000" s="18">
        <f t="shared" si="172"/>
        <v>18</v>
      </c>
      <c r="V1000" s="18" t="str">
        <f>IF(R1000="","",VLOOKUP(R1000,CUSTOMS!$E$3:$N$1811,5,FALSE))</f>
        <v>个</v>
      </c>
      <c r="W1000" s="32">
        <f>IF(R1000="","",VLOOKUP(R1000,CUSTOMS!$E$3:$N$1811,6,FALSE))</f>
        <v>0.45</v>
      </c>
      <c r="X1000" s="32">
        <f t="shared" si="173"/>
        <v>8.1</v>
      </c>
      <c r="Y1000" s="18" t="str">
        <f>IF(R1000="","",VLOOKUP(R1000,CUSTOMS!$E$3:$N$1811,8,FALSE))</f>
        <v>美元</v>
      </c>
      <c r="Z1000" s="18" t="str">
        <f>IF(R1000="","",VLOOKUP(R1000,CUSTOMS!$E$3:$N$1811,9,FALSE))</f>
        <v>中国</v>
      </c>
      <c r="AA1000" s="18" t="str">
        <f>IF(R1000="","",VLOOKUP(R1000,CUSTOMS!$E$3:$N$1811,10,FALSE))</f>
        <v>美国</v>
      </c>
      <c r="AB1000" s="32">
        <f>IF(R1000="","",VLOOKUP(G1000,WMS!$E$3:$T$1741,15,FALSE))</f>
        <v>0.166666666666667</v>
      </c>
      <c r="AC1000" s="32">
        <f t="shared" si="174"/>
        <v>3.00000000000001</v>
      </c>
      <c r="AD1000" s="32" t="str">
        <f>IF(S1000="","",VLOOKUP(S1000,海关监管条件!$A$1:$B$3000,2,FALSE))</f>
        <v>A </v>
      </c>
    </row>
    <row r="1001" spans="1:30">
      <c r="A1001" s="2">
        <v>43750</v>
      </c>
      <c r="B1001" s="2">
        <v>43756</v>
      </c>
      <c r="C1001" s="2" t="s">
        <v>5144</v>
      </c>
      <c r="D1001" s="3" t="s">
        <v>2083</v>
      </c>
      <c r="E1001" s="3" t="s">
        <v>4412</v>
      </c>
      <c r="F1001" s="3" t="s">
        <v>5200</v>
      </c>
      <c r="G1001" s="17" t="str">
        <f t="shared" si="175"/>
        <v>KG-ARI-1909-00203-04726/42333623</v>
      </c>
      <c r="H1001" s="18">
        <f>IF(G1001="","",VLOOKUP(G1001,WMS!$E$3:$Q$1741,7,FALSE))</f>
        <v>6</v>
      </c>
      <c r="I1001" s="18">
        <f>IF(G1001="","",VLOOKUP(G1001,WMS!$E$3:$Q$1741,8,FALSE))</f>
        <v>2.9</v>
      </c>
      <c r="J1001" s="18">
        <f>IF(G1001="","",VLOOKUP(G1001,WMS!$E$3:$Q$1741,13,FALSE))</f>
        <v>0.067</v>
      </c>
      <c r="K1001" s="25" t="b">
        <f t="shared" si="176"/>
        <v>1</v>
      </c>
      <c r="L1001" s="7">
        <v>10</v>
      </c>
      <c r="M1001" s="26">
        <f>IF(G1001="","",VLOOKUP(G1001,WMS!$E$3:$U$1741,7,0)*L1001)</f>
        <v>60</v>
      </c>
      <c r="N1001" s="27" t="str">
        <f>IF(G1001="","",VLOOKUP(G1001,WMS!$E$3:$U$1741,17,0))</f>
        <v>A403</v>
      </c>
      <c r="O1001" s="28">
        <f t="shared" si="170"/>
        <v>29</v>
      </c>
      <c r="P1001" s="28">
        <f t="shared" si="171"/>
        <v>0.67</v>
      </c>
      <c r="Q1001" s="25" t="str">
        <f>IF(G1001="","",VLOOKUP(G1001,WMS!$E$3:$G$1741,2,FALSE))</f>
        <v>KAS19092331</v>
      </c>
      <c r="R1001" s="25" t="str">
        <f>IF(G1001="","",VLOOKUP(G1001,WMS!$E$3:$G$1741,3,FALSE))</f>
        <v>KAS1909233114</v>
      </c>
      <c r="S1001" s="17" t="str">
        <f>IF(R1001="","",VLOOKUP(R1001,CUSTOMS!$E$3:$N$1811,2,FALSE))</f>
        <v>9503008900</v>
      </c>
      <c r="T1001" s="17" t="str">
        <f>IF(R1001="","",VLOOKUP(R1001,CUSTOMS!$E$3:$N$1811,3,FALSE))</f>
        <v>儿童玩具：保龄球</v>
      </c>
      <c r="U1001" s="18">
        <f t="shared" si="172"/>
        <v>60</v>
      </c>
      <c r="V1001" s="18" t="str">
        <f>IF(R1001="","",VLOOKUP(R1001,CUSTOMS!$E$3:$N$1811,5,FALSE))</f>
        <v>个</v>
      </c>
      <c r="W1001" s="32">
        <f>IF(R1001="","",VLOOKUP(R1001,CUSTOMS!$E$3:$N$1811,6,FALSE))</f>
        <v>0.7</v>
      </c>
      <c r="X1001" s="32">
        <f t="shared" si="173"/>
        <v>42</v>
      </c>
      <c r="Y1001" s="18" t="str">
        <f>IF(R1001="","",VLOOKUP(R1001,CUSTOMS!$E$3:$N$1811,8,FALSE))</f>
        <v>美元</v>
      </c>
      <c r="Z1001" s="18" t="str">
        <f>IF(R1001="","",VLOOKUP(R1001,CUSTOMS!$E$3:$N$1811,9,FALSE))</f>
        <v>中国</v>
      </c>
      <c r="AA1001" s="18" t="str">
        <f>IF(R1001="","",VLOOKUP(R1001,CUSTOMS!$E$3:$N$1811,10,FALSE))</f>
        <v>美国</v>
      </c>
      <c r="AB1001" s="32">
        <f>IF(R1001="","",VLOOKUP(G1001,WMS!$E$3:$T$1741,15,FALSE))</f>
        <v>0.35</v>
      </c>
      <c r="AC1001" s="32">
        <f t="shared" si="174"/>
        <v>21</v>
      </c>
      <c r="AD1001" s="32" t="str">
        <f>IF(S1001="","",VLOOKUP(S1001,海关监管条件!$A$1:$B$3000,2,FALSE))</f>
        <v>A </v>
      </c>
    </row>
    <row r="1002" spans="1:30">
      <c r="A1002" s="2">
        <v>43750</v>
      </c>
      <c r="B1002" s="2">
        <v>43756</v>
      </c>
      <c r="C1002" s="2" t="s">
        <v>5144</v>
      </c>
      <c r="D1002" s="3" t="s">
        <v>2083</v>
      </c>
      <c r="E1002" s="3" t="s">
        <v>4412</v>
      </c>
      <c r="F1002" s="3" t="s">
        <v>5201</v>
      </c>
      <c r="G1002" s="17" t="str">
        <f t="shared" si="175"/>
        <v>KG-ARI-1909-00203-04726/42419860</v>
      </c>
      <c r="H1002" s="18">
        <f>IF(G1002="","",VLOOKUP(G1002,WMS!$E$3:$Q$1741,7,FALSE))</f>
        <v>6</v>
      </c>
      <c r="I1002" s="18">
        <f>IF(G1002="","",VLOOKUP(G1002,WMS!$E$3:$Q$1741,8,FALSE))</f>
        <v>1.3</v>
      </c>
      <c r="J1002" s="18">
        <f>IF(G1002="","",VLOOKUP(G1002,WMS!$E$3:$Q$1741,13,FALSE))</f>
        <v>0.009</v>
      </c>
      <c r="K1002" s="25" t="b">
        <f t="shared" si="176"/>
        <v>1</v>
      </c>
      <c r="L1002" s="7">
        <v>1</v>
      </c>
      <c r="M1002" s="26">
        <f>IF(G1002="","",VLOOKUP(G1002,WMS!$E$3:$U$1741,7,0)*L1002)</f>
        <v>6</v>
      </c>
      <c r="N1002" s="27" t="str">
        <f>IF(G1002="","",VLOOKUP(G1002,WMS!$E$3:$U$1741,17,0))</f>
        <v>A06-203</v>
      </c>
      <c r="O1002" s="28">
        <f t="shared" si="170"/>
        <v>1.3</v>
      </c>
      <c r="P1002" s="28">
        <f t="shared" si="171"/>
        <v>0.009</v>
      </c>
      <c r="Q1002" s="25" t="str">
        <f>IF(G1002="","",VLOOKUP(G1002,WMS!$E$3:$G$1741,2,FALSE))</f>
        <v>KAS19092331</v>
      </c>
      <c r="R1002" s="25" t="str">
        <f>IF(G1002="","",VLOOKUP(G1002,WMS!$E$3:$G$1741,3,FALSE))</f>
        <v>KAS1909233117</v>
      </c>
      <c r="S1002" s="17" t="str">
        <f>IF(R1002="","",VLOOKUP(R1002,CUSTOMS!$E$3:$N$1811,2,FALSE))</f>
        <v>9503008900</v>
      </c>
      <c r="T1002" s="17" t="str">
        <f>IF(R1002="","",VLOOKUP(R1002,CUSTOMS!$E$3:$N$1811,3,FALSE))</f>
        <v>儿童玩具：棒球套装</v>
      </c>
      <c r="U1002" s="18">
        <f t="shared" si="172"/>
        <v>6</v>
      </c>
      <c r="V1002" s="18" t="str">
        <f>IF(R1002="","",VLOOKUP(R1002,CUSTOMS!$E$3:$N$1811,5,FALSE))</f>
        <v>个</v>
      </c>
      <c r="W1002" s="32">
        <f>IF(R1002="","",VLOOKUP(R1002,CUSTOMS!$E$3:$N$1811,6,FALSE))</f>
        <v>0.4</v>
      </c>
      <c r="X1002" s="32">
        <f t="shared" si="173"/>
        <v>2.4</v>
      </c>
      <c r="Y1002" s="18" t="str">
        <f>IF(R1002="","",VLOOKUP(R1002,CUSTOMS!$E$3:$N$1811,8,FALSE))</f>
        <v>美元</v>
      </c>
      <c r="Z1002" s="18" t="str">
        <f>IF(R1002="","",VLOOKUP(R1002,CUSTOMS!$E$3:$N$1811,9,FALSE))</f>
        <v>中国</v>
      </c>
      <c r="AA1002" s="18" t="str">
        <f>IF(R1002="","",VLOOKUP(R1002,CUSTOMS!$E$3:$N$1811,10,FALSE))</f>
        <v>美国</v>
      </c>
      <c r="AB1002" s="32">
        <f>IF(R1002="","",VLOOKUP(G1002,WMS!$E$3:$T$1741,15,FALSE))</f>
        <v>0.2</v>
      </c>
      <c r="AC1002" s="32">
        <f t="shared" si="174"/>
        <v>1.2</v>
      </c>
      <c r="AD1002" s="32" t="str">
        <f>IF(S1002="","",VLOOKUP(S1002,海关监管条件!$A$1:$B$3000,2,FALSE))</f>
        <v>A </v>
      </c>
    </row>
    <row r="1003" spans="1:30">
      <c r="A1003" s="2">
        <v>43750</v>
      </c>
      <c r="B1003" s="2">
        <v>43756</v>
      </c>
      <c r="C1003" s="2" t="s">
        <v>5144</v>
      </c>
      <c r="D1003" s="3" t="s">
        <v>2083</v>
      </c>
      <c r="E1003" s="3" t="s">
        <v>4412</v>
      </c>
      <c r="F1003" s="3" t="s">
        <v>5202</v>
      </c>
      <c r="G1003" s="17" t="str">
        <f t="shared" si="175"/>
        <v>KG-ARI-1909-00203-04726/42629016</v>
      </c>
      <c r="H1003" s="18">
        <f>IF(G1003="","",VLOOKUP(G1003,WMS!$E$3:$Q$1741,7,FALSE))</f>
        <v>4</v>
      </c>
      <c r="I1003" s="18">
        <f>IF(G1003="","",VLOOKUP(G1003,WMS!$E$3:$Q$1741,8,FALSE))</f>
        <v>3.5</v>
      </c>
      <c r="J1003" s="18">
        <f>IF(G1003="","",VLOOKUP(G1003,WMS!$E$3:$Q$1741,13,FALSE))</f>
        <v>0.03</v>
      </c>
      <c r="K1003" s="25" t="b">
        <f t="shared" si="176"/>
        <v>1</v>
      </c>
      <c r="L1003" s="7">
        <v>4</v>
      </c>
      <c r="M1003" s="26">
        <f>IF(G1003="","",VLOOKUP(G1003,WMS!$E$3:$U$1741,7,0)*L1003)</f>
        <v>16</v>
      </c>
      <c r="N1003" s="27" t="str">
        <f>IF(G1003="","",VLOOKUP(G1003,WMS!$E$3:$U$1741,17,0))</f>
        <v>A07-203</v>
      </c>
      <c r="O1003" s="28">
        <f t="shared" si="170"/>
        <v>14</v>
      </c>
      <c r="P1003" s="28">
        <f t="shared" si="171"/>
        <v>0.12</v>
      </c>
      <c r="Q1003" s="25" t="str">
        <f>IF(G1003="","",VLOOKUP(G1003,WMS!$E$3:$G$1741,2,FALSE))</f>
        <v>KAS19092332</v>
      </c>
      <c r="R1003" s="25" t="str">
        <f>IF(G1003="","",VLOOKUP(G1003,WMS!$E$3:$G$1741,3,FALSE))</f>
        <v>KAS1909233212</v>
      </c>
      <c r="S1003" s="17" t="str">
        <f>IF(R1003="","",VLOOKUP(R1003,CUSTOMS!$E$3:$N$1811,2,FALSE))</f>
        <v>9503006000</v>
      </c>
      <c r="T1003" s="17" t="str">
        <f>IF(R1003="","",VLOOKUP(R1003,CUSTOMS!$E$3:$N$1811,3,FALSE))</f>
        <v>智力玩具：积木</v>
      </c>
      <c r="U1003" s="18">
        <f t="shared" si="172"/>
        <v>16</v>
      </c>
      <c r="V1003" s="18" t="str">
        <f>IF(R1003="","",VLOOKUP(R1003,CUSTOMS!$E$3:$N$1811,5,FALSE))</f>
        <v>套</v>
      </c>
      <c r="W1003" s="32">
        <f>IF(R1003="","",VLOOKUP(R1003,CUSTOMS!$E$3:$N$1811,6,FALSE))</f>
        <v>2.2</v>
      </c>
      <c r="X1003" s="32">
        <f t="shared" si="173"/>
        <v>35.2</v>
      </c>
      <c r="Y1003" s="18" t="str">
        <f>IF(R1003="","",VLOOKUP(R1003,CUSTOMS!$E$3:$N$1811,8,FALSE))</f>
        <v>美元</v>
      </c>
      <c r="Z1003" s="18" t="str">
        <f>IF(R1003="","",VLOOKUP(R1003,CUSTOMS!$E$3:$N$1811,9,FALSE))</f>
        <v>中国</v>
      </c>
      <c r="AA1003" s="18" t="str">
        <f>IF(R1003="","",VLOOKUP(R1003,CUSTOMS!$E$3:$N$1811,10,FALSE))</f>
        <v>美国</v>
      </c>
      <c r="AB1003" s="32">
        <f>IF(R1003="","",VLOOKUP(G1003,WMS!$E$3:$T$1741,15,FALSE))</f>
        <v>0.8</v>
      </c>
      <c r="AC1003" s="32">
        <f t="shared" si="174"/>
        <v>12.8</v>
      </c>
      <c r="AD1003" s="32" t="str">
        <f>IF(S1003="","",VLOOKUP(S1003,海关监管条件!$A$1:$B$3000,2,FALSE))</f>
        <v>A </v>
      </c>
    </row>
    <row r="1004" spans="1:30">
      <c r="A1004" s="2">
        <v>43750</v>
      </c>
      <c r="B1004" s="2">
        <v>43756</v>
      </c>
      <c r="C1004" s="2" t="s">
        <v>5144</v>
      </c>
      <c r="D1004" s="3" t="s">
        <v>2083</v>
      </c>
      <c r="E1004" s="3" t="s">
        <v>4412</v>
      </c>
      <c r="F1004" s="3" t="s">
        <v>5203</v>
      </c>
      <c r="G1004" s="17" t="str">
        <f t="shared" si="175"/>
        <v>KG-ARI-1909-00203-04726/42690146</v>
      </c>
      <c r="H1004" s="18">
        <f>IF(G1004="","",VLOOKUP(G1004,WMS!$E$3:$Q$1741,7,FALSE))</f>
        <v>4</v>
      </c>
      <c r="I1004" s="18">
        <f>IF(G1004="","",VLOOKUP(G1004,WMS!$E$3:$Q$1741,8,FALSE))</f>
        <v>2.7</v>
      </c>
      <c r="J1004" s="18">
        <f>IF(G1004="","",VLOOKUP(G1004,WMS!$E$3:$Q$1741,13,FALSE))</f>
        <v>0.046</v>
      </c>
      <c r="K1004" s="25" t="b">
        <f t="shared" si="176"/>
        <v>1</v>
      </c>
      <c r="L1004" s="7">
        <v>3</v>
      </c>
      <c r="M1004" s="26">
        <f>IF(G1004="","",VLOOKUP(G1004,WMS!$E$3:$U$1741,7,0)*L1004)</f>
        <v>12</v>
      </c>
      <c r="N1004" s="27" t="str">
        <f>IF(G1004="","",VLOOKUP(G1004,WMS!$E$3:$U$1741,17,0))</f>
        <v>A403</v>
      </c>
      <c r="O1004" s="28">
        <f t="shared" si="170"/>
        <v>8.1</v>
      </c>
      <c r="P1004" s="28">
        <f t="shared" si="171"/>
        <v>0.138</v>
      </c>
      <c r="Q1004" s="25" t="str">
        <f>IF(G1004="","",VLOOKUP(G1004,WMS!$E$3:$G$1741,2,FALSE))</f>
        <v>KAS19092332</v>
      </c>
      <c r="R1004" s="25" t="str">
        <f>IF(G1004="","",VLOOKUP(G1004,WMS!$E$3:$G$1741,3,FALSE))</f>
        <v>KAS1909233203</v>
      </c>
      <c r="S1004" s="17" t="str">
        <f>IF(R1004="","",VLOOKUP(R1004,CUSTOMS!$E$3:$N$1811,2,FALSE))</f>
        <v>9503008900</v>
      </c>
      <c r="T1004" s="17" t="str">
        <f>IF(R1004="","",VLOOKUP(R1004,CUSTOMS!$E$3:$N$1811,3,FALSE))</f>
        <v>儿童玩具：轨道车套装</v>
      </c>
      <c r="U1004" s="18">
        <f t="shared" si="172"/>
        <v>12</v>
      </c>
      <c r="V1004" s="18" t="str">
        <f>IF(R1004="","",VLOOKUP(R1004,CUSTOMS!$E$3:$N$1811,5,FALSE))</f>
        <v>个</v>
      </c>
      <c r="W1004" s="32">
        <f>IF(R1004="","",VLOOKUP(R1004,CUSTOMS!$E$3:$N$1811,6,FALSE))</f>
        <v>1</v>
      </c>
      <c r="X1004" s="32">
        <f t="shared" si="173"/>
        <v>12</v>
      </c>
      <c r="Y1004" s="18" t="str">
        <f>IF(R1004="","",VLOOKUP(R1004,CUSTOMS!$E$3:$N$1811,8,FALSE))</f>
        <v>美元</v>
      </c>
      <c r="Z1004" s="18" t="str">
        <f>IF(R1004="","",VLOOKUP(R1004,CUSTOMS!$E$3:$N$1811,9,FALSE))</f>
        <v>中国</v>
      </c>
      <c r="AA1004" s="18" t="str">
        <f>IF(R1004="","",VLOOKUP(R1004,CUSTOMS!$E$3:$N$1811,10,FALSE))</f>
        <v>美国</v>
      </c>
      <c r="AB1004" s="32">
        <f>IF(R1004="","",VLOOKUP(G1004,WMS!$E$3:$T$1741,15,FALSE))</f>
        <v>0.5675</v>
      </c>
      <c r="AC1004" s="32">
        <f t="shared" si="174"/>
        <v>6.81</v>
      </c>
      <c r="AD1004" s="32" t="str">
        <f>IF(S1004="","",VLOOKUP(S1004,海关监管条件!$A$1:$B$3000,2,FALSE))</f>
        <v>A </v>
      </c>
    </row>
    <row r="1005" spans="1:30">
      <c r="A1005" s="2">
        <v>43750</v>
      </c>
      <c r="B1005" s="2">
        <v>43756</v>
      </c>
      <c r="C1005" s="2" t="s">
        <v>5144</v>
      </c>
      <c r="D1005" s="3" t="s">
        <v>2083</v>
      </c>
      <c r="E1005" s="3" t="s">
        <v>4412</v>
      </c>
      <c r="F1005" s="3" t="s">
        <v>5204</v>
      </c>
      <c r="G1005" s="17" t="str">
        <f t="shared" si="175"/>
        <v>KG-ARI-1909-00203-04726/42743248</v>
      </c>
      <c r="H1005" s="18">
        <f>IF(G1005="","",VLOOKUP(G1005,WMS!$E$3:$Q$1741,7,FALSE))</f>
        <v>6</v>
      </c>
      <c r="I1005" s="18">
        <f>IF(G1005="","",VLOOKUP(G1005,WMS!$E$3:$Q$1741,8,FALSE))</f>
        <v>8.2</v>
      </c>
      <c r="J1005" s="18">
        <f>IF(G1005="","",VLOOKUP(G1005,WMS!$E$3:$Q$1741,13,FALSE))</f>
        <v>0.079</v>
      </c>
      <c r="K1005" s="25" t="b">
        <f t="shared" si="176"/>
        <v>1</v>
      </c>
      <c r="L1005" s="7">
        <v>2</v>
      </c>
      <c r="M1005" s="26">
        <f>IF(G1005="","",VLOOKUP(G1005,WMS!$E$3:$U$1741,7,0)*L1005)</f>
        <v>12</v>
      </c>
      <c r="N1005" s="27" t="str">
        <f>IF(G1005="","",VLOOKUP(G1005,WMS!$E$3:$U$1741,17,0))</f>
        <v>A29-304</v>
      </c>
      <c r="O1005" s="28">
        <f t="shared" si="170"/>
        <v>16.4</v>
      </c>
      <c r="P1005" s="28">
        <f t="shared" si="171"/>
        <v>0.158</v>
      </c>
      <c r="Q1005" s="25" t="str">
        <f>IF(G1005="","",VLOOKUP(G1005,WMS!$E$3:$G$1741,2,FALSE))</f>
        <v>KAS19092331</v>
      </c>
      <c r="R1005" s="25" t="str">
        <f>IF(G1005="","",VLOOKUP(G1005,WMS!$E$3:$G$1741,3,FALSE))</f>
        <v>KAS1909233116</v>
      </c>
      <c r="S1005" s="17" t="str">
        <f>IF(R1005="","",VLOOKUP(R1005,CUSTOMS!$E$3:$N$1811,2,FALSE))</f>
        <v>9503006000</v>
      </c>
      <c r="T1005" s="17" t="str">
        <f>IF(R1005="","",VLOOKUP(R1005,CUSTOMS!$E$3:$N$1811,3,FALSE))</f>
        <v>智力玩具：积木</v>
      </c>
      <c r="U1005" s="18">
        <f t="shared" si="172"/>
        <v>12</v>
      </c>
      <c r="V1005" s="18" t="str">
        <f>IF(R1005="","",VLOOKUP(R1005,CUSTOMS!$E$3:$N$1811,5,FALSE))</f>
        <v>套</v>
      </c>
      <c r="W1005" s="32">
        <f>IF(R1005="","",VLOOKUP(R1005,CUSTOMS!$E$3:$N$1811,6,FALSE))</f>
        <v>3.5</v>
      </c>
      <c r="X1005" s="32">
        <f t="shared" si="173"/>
        <v>42</v>
      </c>
      <c r="Y1005" s="18" t="str">
        <f>IF(R1005="","",VLOOKUP(R1005,CUSTOMS!$E$3:$N$1811,8,FALSE))</f>
        <v>美元</v>
      </c>
      <c r="Z1005" s="18" t="str">
        <f>IF(R1005="","",VLOOKUP(R1005,CUSTOMS!$E$3:$N$1811,9,FALSE))</f>
        <v>中国</v>
      </c>
      <c r="AA1005" s="18" t="str">
        <f>IF(R1005="","",VLOOKUP(R1005,CUSTOMS!$E$3:$N$1811,10,FALSE))</f>
        <v>美国</v>
      </c>
      <c r="AB1005" s="32">
        <f>IF(R1005="","",VLOOKUP(G1005,WMS!$E$3:$T$1741,15,FALSE))</f>
        <v>1.25</v>
      </c>
      <c r="AC1005" s="32">
        <f t="shared" si="174"/>
        <v>15</v>
      </c>
      <c r="AD1005" s="32" t="str">
        <f>IF(S1005="","",VLOOKUP(S1005,海关监管条件!$A$1:$B$3000,2,FALSE))</f>
        <v>A </v>
      </c>
    </row>
    <row r="1006" spans="1:30">
      <c r="A1006" s="2">
        <v>43750</v>
      </c>
      <c r="B1006" s="2">
        <v>43756</v>
      </c>
      <c r="C1006" s="2" t="s">
        <v>5144</v>
      </c>
      <c r="D1006" s="3" t="s">
        <v>2083</v>
      </c>
      <c r="E1006" s="3" t="s">
        <v>4412</v>
      </c>
      <c r="F1006" s="3" t="s">
        <v>5205</v>
      </c>
      <c r="G1006" s="17" t="str">
        <f t="shared" si="175"/>
        <v>KG-ARI-1909-00203-04726/42743262</v>
      </c>
      <c r="H1006" s="18">
        <f>IF(G1006="","",VLOOKUP(G1006,WMS!$E$3:$Q$1741,7,FALSE))</f>
        <v>6</v>
      </c>
      <c r="I1006" s="18">
        <f>IF(G1006="","",VLOOKUP(G1006,WMS!$E$3:$Q$1741,8,FALSE))</f>
        <v>6.2</v>
      </c>
      <c r="J1006" s="18">
        <f>IF(G1006="","",VLOOKUP(G1006,WMS!$E$3:$Q$1741,13,FALSE))</f>
        <v>0.042</v>
      </c>
      <c r="K1006" s="25" t="b">
        <f t="shared" si="176"/>
        <v>1</v>
      </c>
      <c r="L1006" s="7">
        <v>4</v>
      </c>
      <c r="M1006" s="26">
        <f>IF(G1006="","",VLOOKUP(G1006,WMS!$E$3:$U$1741,7,0)*L1006)</f>
        <v>24</v>
      </c>
      <c r="N1006" s="27" t="str">
        <f>IF(G1006="","",VLOOKUP(G1006,WMS!$E$3:$U$1741,17,0))</f>
        <v>A10-303</v>
      </c>
      <c r="O1006" s="28">
        <f t="shared" si="170"/>
        <v>24.8</v>
      </c>
      <c r="P1006" s="28">
        <f t="shared" si="171"/>
        <v>0.168</v>
      </c>
      <c r="Q1006" s="25" t="str">
        <f>IF(G1006="","",VLOOKUP(G1006,WMS!$E$3:$G$1741,2,FALSE))</f>
        <v>KAS19092332</v>
      </c>
      <c r="R1006" s="25" t="str">
        <f>IF(G1006="","",VLOOKUP(G1006,WMS!$E$3:$G$1741,3,FALSE))</f>
        <v>KAS1909233210</v>
      </c>
      <c r="S1006" s="17" t="str">
        <f>IF(R1006="","",VLOOKUP(R1006,CUSTOMS!$E$3:$N$1811,2,FALSE))</f>
        <v>9503008900</v>
      </c>
      <c r="T1006" s="17" t="str">
        <f>IF(R1006="","",VLOOKUP(R1006,CUSTOMS!$E$3:$N$1811,3,FALSE))</f>
        <v>儿童玩具：滑行车</v>
      </c>
      <c r="U1006" s="18">
        <f t="shared" si="172"/>
        <v>24</v>
      </c>
      <c r="V1006" s="18" t="str">
        <f>IF(R1006="","",VLOOKUP(R1006,CUSTOMS!$E$3:$N$1811,5,FALSE))</f>
        <v>个</v>
      </c>
      <c r="W1006" s="32">
        <f>IF(R1006="","",VLOOKUP(R1006,CUSTOMS!$E$3:$N$1811,6,FALSE))</f>
        <v>0.8</v>
      </c>
      <c r="X1006" s="32">
        <f t="shared" si="173"/>
        <v>19.2</v>
      </c>
      <c r="Y1006" s="18" t="str">
        <f>IF(R1006="","",VLOOKUP(R1006,CUSTOMS!$E$3:$N$1811,8,FALSE))</f>
        <v>美元</v>
      </c>
      <c r="Z1006" s="18" t="str">
        <f>IF(R1006="","",VLOOKUP(R1006,CUSTOMS!$E$3:$N$1811,9,FALSE))</f>
        <v>中国</v>
      </c>
      <c r="AA1006" s="18" t="str">
        <f>IF(R1006="","",VLOOKUP(R1006,CUSTOMS!$E$3:$N$1811,10,FALSE))</f>
        <v>美国</v>
      </c>
      <c r="AB1006" s="32">
        <f>IF(R1006="","",VLOOKUP(G1006,WMS!$E$3:$T$1741,15,FALSE))</f>
        <v>0.416666666666667</v>
      </c>
      <c r="AC1006" s="32">
        <f t="shared" si="174"/>
        <v>10</v>
      </c>
      <c r="AD1006" s="32" t="str">
        <f>IF(S1006="","",VLOOKUP(S1006,海关监管条件!$A$1:$B$3000,2,FALSE))</f>
        <v>A </v>
      </c>
    </row>
    <row r="1007" spans="1:30">
      <c r="A1007" s="2">
        <v>43750</v>
      </c>
      <c r="B1007" s="2">
        <v>43756</v>
      </c>
      <c r="C1007" s="2" t="s">
        <v>5144</v>
      </c>
      <c r="D1007" s="3" t="s">
        <v>2083</v>
      </c>
      <c r="E1007" s="3" t="s">
        <v>4412</v>
      </c>
      <c r="F1007" s="3" t="s">
        <v>5206</v>
      </c>
      <c r="G1007" s="17" t="str">
        <f t="shared" si="175"/>
        <v>KG-ARI-1909-00203-04726/42743316</v>
      </c>
      <c r="H1007" s="18">
        <f>IF(G1007="","",VLOOKUP(G1007,WMS!$E$3:$Q$1741,7,FALSE))</f>
        <v>6</v>
      </c>
      <c r="I1007" s="18">
        <f>IF(G1007="","",VLOOKUP(G1007,WMS!$E$3:$Q$1741,8,FALSE))</f>
        <v>3.8</v>
      </c>
      <c r="J1007" s="18">
        <f>IF(G1007="","",VLOOKUP(G1007,WMS!$E$3:$Q$1741,13,FALSE))</f>
        <v>0.067</v>
      </c>
      <c r="K1007" s="25" t="b">
        <f t="shared" si="176"/>
        <v>1</v>
      </c>
      <c r="L1007" s="7">
        <v>1</v>
      </c>
      <c r="M1007" s="26">
        <f>IF(G1007="","",VLOOKUP(G1007,WMS!$E$3:$U$1741,7,0)*L1007)</f>
        <v>6</v>
      </c>
      <c r="N1007" s="27" t="str">
        <f>IF(G1007="","",VLOOKUP(G1007,WMS!$E$3:$U$1741,17,0))</f>
        <v>A10-103</v>
      </c>
      <c r="O1007" s="28">
        <f t="shared" si="170"/>
        <v>3.8</v>
      </c>
      <c r="P1007" s="28">
        <f t="shared" si="171"/>
        <v>0.067</v>
      </c>
      <c r="Q1007" s="25" t="str">
        <f>IF(G1007="","",VLOOKUP(G1007,WMS!$E$3:$G$1741,2,FALSE))</f>
        <v>KAS19092332</v>
      </c>
      <c r="R1007" s="25" t="str">
        <f>IF(G1007="","",VLOOKUP(G1007,WMS!$E$3:$G$1741,3,FALSE))</f>
        <v>KAS1909233211</v>
      </c>
      <c r="S1007" s="17" t="str">
        <f>IF(R1007="","",VLOOKUP(R1007,CUSTOMS!$E$3:$N$1811,2,FALSE))</f>
        <v>9503008900</v>
      </c>
      <c r="T1007" s="17" t="str">
        <f>IF(R1007="","",VLOOKUP(R1007,CUSTOMS!$E$3:$N$1811,3,FALSE))</f>
        <v>儿童玩具：工程车</v>
      </c>
      <c r="U1007" s="18">
        <f t="shared" si="172"/>
        <v>6</v>
      </c>
      <c r="V1007" s="18" t="str">
        <f>IF(R1007="","",VLOOKUP(R1007,CUSTOMS!$E$3:$N$1811,5,FALSE))</f>
        <v>个</v>
      </c>
      <c r="W1007" s="32">
        <f>IF(R1007="","",VLOOKUP(R1007,CUSTOMS!$E$3:$N$1811,6,FALSE))</f>
        <v>0.85</v>
      </c>
      <c r="X1007" s="32">
        <f t="shared" si="173"/>
        <v>5.1</v>
      </c>
      <c r="Y1007" s="18" t="str">
        <f>IF(R1007="","",VLOOKUP(R1007,CUSTOMS!$E$3:$N$1811,8,FALSE))</f>
        <v>美元</v>
      </c>
      <c r="Z1007" s="18" t="str">
        <f>IF(R1007="","",VLOOKUP(R1007,CUSTOMS!$E$3:$N$1811,9,FALSE))</f>
        <v>中国</v>
      </c>
      <c r="AA1007" s="18" t="str">
        <f>IF(R1007="","",VLOOKUP(R1007,CUSTOMS!$E$3:$N$1811,10,FALSE))</f>
        <v>美国</v>
      </c>
      <c r="AB1007" s="32">
        <f>IF(R1007="","",VLOOKUP(G1007,WMS!$E$3:$T$1741,15,FALSE))</f>
        <v>0.433333333333333</v>
      </c>
      <c r="AC1007" s="32">
        <f t="shared" si="174"/>
        <v>2.6</v>
      </c>
      <c r="AD1007" s="32" t="str">
        <f>IF(S1007="","",VLOOKUP(S1007,海关监管条件!$A$1:$B$3000,2,FALSE))</f>
        <v>A </v>
      </c>
    </row>
    <row r="1008" spans="1:30">
      <c r="A1008" s="2">
        <v>43750</v>
      </c>
      <c r="B1008" s="2">
        <v>43756</v>
      </c>
      <c r="C1008" s="2" t="s">
        <v>5144</v>
      </c>
      <c r="D1008" s="3" t="s">
        <v>2083</v>
      </c>
      <c r="E1008" s="3" t="s">
        <v>4412</v>
      </c>
      <c r="F1008" s="3" t="s">
        <v>5207</v>
      </c>
      <c r="G1008" s="17" t="str">
        <f t="shared" ref="G1008:G1071" si="177">IF(F1008="","",E1008&amp;"/"&amp;F1008)</f>
        <v>KG-ARI-1909-00203-04726/42750598</v>
      </c>
      <c r="H1008" s="18">
        <f>IF(G1008="","",VLOOKUP(G1008,WMS!$E$3:$Q$1741,7,FALSE))</f>
        <v>8</v>
      </c>
      <c r="I1008" s="18">
        <f>IF(G1008="","",VLOOKUP(G1008,WMS!$E$3:$Q$1741,8,FALSE))</f>
        <v>3.2</v>
      </c>
      <c r="J1008" s="18">
        <f>IF(G1008="","",VLOOKUP(G1008,WMS!$E$3:$Q$1741,13,FALSE))</f>
        <v>0.036</v>
      </c>
      <c r="K1008" s="25" t="b">
        <f t="shared" ref="K1008:K1071" si="178">IF(M1008="","",EXACT(H1008,M1008/L1008))</f>
        <v>1</v>
      </c>
      <c r="L1008" s="7">
        <v>5</v>
      </c>
      <c r="M1008" s="26">
        <f>IF(G1008="","",VLOOKUP(G1008,WMS!$E$3:$U$1741,7,0)*L1008)</f>
        <v>40</v>
      </c>
      <c r="N1008" s="27" t="str">
        <f>IF(G1008="","",VLOOKUP(G1008,WMS!$E$3:$U$1741,17,0))</f>
        <v>A13-203</v>
      </c>
      <c r="O1008" s="28">
        <f t="shared" ref="O1008:O1071" si="179">IF(L1008="","",I1008*L1008)</f>
        <v>16</v>
      </c>
      <c r="P1008" s="28">
        <f t="shared" ref="P1008:P1071" si="180">IF(L1008="","",J1008*L1008)</f>
        <v>0.18</v>
      </c>
      <c r="Q1008" s="25" t="str">
        <f>IF(G1008="","",VLOOKUP(G1008,WMS!$E$3:$G$1741,2,FALSE))</f>
        <v>KAS19092331</v>
      </c>
      <c r="R1008" s="25" t="str">
        <f>IF(G1008="","",VLOOKUP(G1008,WMS!$E$3:$G$1741,3,FALSE))</f>
        <v>KAS1909233111</v>
      </c>
      <c r="S1008" s="17" t="str">
        <f>IF(R1008="","",VLOOKUP(R1008,CUSTOMS!$E$3:$N$1811,2,FALSE))</f>
        <v>9503006000</v>
      </c>
      <c r="T1008" s="17" t="str">
        <f>IF(R1008="","",VLOOKUP(R1008,CUSTOMS!$E$3:$N$1811,3,FALSE))</f>
        <v>智力玩具：企鹅砸冰游戏</v>
      </c>
      <c r="U1008" s="18">
        <f t="shared" ref="U1008:U1071" si="181">IF(V1008="","",IF(V1008="千克",M1008*AB1008,M1008))</f>
        <v>40</v>
      </c>
      <c r="V1008" s="18" t="str">
        <f>IF(R1008="","",VLOOKUP(R1008,CUSTOMS!$E$3:$N$1811,5,FALSE))</f>
        <v>套</v>
      </c>
      <c r="W1008" s="32">
        <f>IF(R1008="","",VLOOKUP(R1008,CUSTOMS!$E$3:$N$1811,6,FALSE))</f>
        <v>1</v>
      </c>
      <c r="X1008" s="32">
        <f t="shared" ref="X1008:X1071" si="182">IF(W1008="","",U1008*W1008)</f>
        <v>40</v>
      </c>
      <c r="Y1008" s="18" t="str">
        <f>IF(R1008="","",VLOOKUP(R1008,CUSTOMS!$E$3:$N$1811,8,FALSE))</f>
        <v>美元</v>
      </c>
      <c r="Z1008" s="18" t="str">
        <f>IF(R1008="","",VLOOKUP(R1008,CUSTOMS!$E$3:$N$1811,9,FALSE))</f>
        <v>中国</v>
      </c>
      <c r="AA1008" s="18" t="str">
        <f>IF(R1008="","",VLOOKUP(R1008,CUSTOMS!$E$3:$N$1811,10,FALSE))</f>
        <v>美国</v>
      </c>
      <c r="AB1008" s="32">
        <f>IF(R1008="","",VLOOKUP(G1008,WMS!$E$3:$T$1741,15,FALSE))</f>
        <v>0.3375</v>
      </c>
      <c r="AC1008" s="32">
        <f t="shared" ref="AC1008:AC1071" si="183">IF(AB1008="","",M1008*AB1008)</f>
        <v>13.5</v>
      </c>
      <c r="AD1008" s="32" t="str">
        <f>IF(S1008="","",VLOOKUP(S1008,海关监管条件!$A$1:$B$3000,2,FALSE))</f>
        <v>A </v>
      </c>
    </row>
    <row r="1009" spans="1:30">
      <c r="A1009" s="2">
        <v>43750</v>
      </c>
      <c r="B1009" s="2">
        <v>43756</v>
      </c>
      <c r="C1009" s="2" t="s">
        <v>5144</v>
      </c>
      <c r="D1009" s="3" t="s">
        <v>2083</v>
      </c>
      <c r="E1009" s="3" t="s">
        <v>4412</v>
      </c>
      <c r="F1009" s="3" t="s">
        <v>5208</v>
      </c>
      <c r="G1009" s="17" t="str">
        <f t="shared" si="177"/>
        <v>KG-ARI-1909-00203-04726/42752271</v>
      </c>
      <c r="H1009" s="18">
        <f>IF(G1009="","",VLOOKUP(G1009,WMS!$E$3:$Q$1741,7,FALSE))</f>
        <v>6</v>
      </c>
      <c r="I1009" s="18">
        <f>IF(G1009="","",VLOOKUP(G1009,WMS!$E$3:$Q$1741,8,FALSE))</f>
        <v>1.5</v>
      </c>
      <c r="J1009" s="18">
        <f>IF(G1009="","",VLOOKUP(G1009,WMS!$E$3:$Q$1741,13,FALSE))</f>
        <v>0.018</v>
      </c>
      <c r="K1009" s="25" t="b">
        <f t="shared" si="178"/>
        <v>1</v>
      </c>
      <c r="L1009" s="7">
        <v>4</v>
      </c>
      <c r="M1009" s="26">
        <f>IF(G1009="","",VLOOKUP(G1009,WMS!$E$3:$U$1741,7,0)*L1009)</f>
        <v>24</v>
      </c>
      <c r="N1009" s="27" t="str">
        <f>IF(G1009="","",VLOOKUP(G1009,WMS!$E$3:$U$1741,17,0))</f>
        <v>A29-304</v>
      </c>
      <c r="O1009" s="28">
        <f t="shared" si="179"/>
        <v>6</v>
      </c>
      <c r="P1009" s="28">
        <f t="shared" si="180"/>
        <v>0.072</v>
      </c>
      <c r="Q1009" s="25" t="str">
        <f>IF(G1009="","",VLOOKUP(G1009,WMS!$E$3:$G$1741,2,FALSE))</f>
        <v>KAS19092331</v>
      </c>
      <c r="R1009" s="25" t="str">
        <f>IF(G1009="","",VLOOKUP(G1009,WMS!$E$3:$G$1741,3,FALSE))</f>
        <v>KAS1909233102</v>
      </c>
      <c r="S1009" s="17" t="str">
        <f>IF(R1009="","",VLOOKUP(R1009,CUSTOMS!$E$3:$N$1811,2,FALSE))</f>
        <v>9503002900</v>
      </c>
      <c r="T1009" s="17" t="str">
        <f>IF(R1009="","",VLOOKUP(R1009,CUSTOMS!$E$3:$N$1811,3,FALSE))</f>
        <v>儿童玩偶：公仔套装</v>
      </c>
      <c r="U1009" s="18">
        <f t="shared" si="181"/>
        <v>24</v>
      </c>
      <c r="V1009" s="18" t="str">
        <f>IF(R1009="","",VLOOKUP(R1009,CUSTOMS!$E$3:$N$1811,5,FALSE))</f>
        <v>个</v>
      </c>
      <c r="W1009" s="32">
        <f>IF(R1009="","",VLOOKUP(R1009,CUSTOMS!$E$3:$N$1811,6,FALSE))</f>
        <v>0.8</v>
      </c>
      <c r="X1009" s="32">
        <f t="shared" si="182"/>
        <v>19.2</v>
      </c>
      <c r="Y1009" s="18" t="str">
        <f>IF(R1009="","",VLOOKUP(R1009,CUSTOMS!$E$3:$N$1811,8,FALSE))</f>
        <v>美元</v>
      </c>
      <c r="Z1009" s="18" t="str">
        <f>IF(R1009="","",VLOOKUP(R1009,CUSTOMS!$E$3:$N$1811,9,FALSE))</f>
        <v>中国</v>
      </c>
      <c r="AA1009" s="18" t="str">
        <f>IF(R1009="","",VLOOKUP(R1009,CUSTOMS!$E$3:$N$1811,10,FALSE))</f>
        <v>美国</v>
      </c>
      <c r="AB1009" s="32">
        <f>IF(R1009="","",VLOOKUP(G1009,WMS!$E$3:$T$1741,15,FALSE))</f>
        <v>0.205</v>
      </c>
      <c r="AC1009" s="32">
        <f t="shared" si="183"/>
        <v>4.92</v>
      </c>
      <c r="AD1009" s="32" t="str">
        <f>IF(S1009="","",VLOOKUP(S1009,海关监管条件!$A$1:$B$3000,2,FALSE))</f>
        <v>A </v>
      </c>
    </row>
    <row r="1010" spans="1:30">
      <c r="A1010" s="2">
        <v>43750</v>
      </c>
      <c r="B1010" s="2">
        <v>43756</v>
      </c>
      <c r="C1010" s="2" t="s">
        <v>5144</v>
      </c>
      <c r="D1010" s="3" t="s">
        <v>1976</v>
      </c>
      <c r="E1010" s="3" t="s">
        <v>4350</v>
      </c>
      <c r="F1010" s="3" t="s">
        <v>4358</v>
      </c>
      <c r="G1010" s="17" t="str">
        <f t="shared" si="177"/>
        <v>KG-ARI-1909-00203-04736/42439868</v>
      </c>
      <c r="H1010" s="18">
        <f>IF(G1010="","",VLOOKUP(G1010,WMS!$E$3:$Q$1741,7,FALSE))</f>
        <v>6</v>
      </c>
      <c r="I1010" s="18">
        <f>IF(G1010="","",VLOOKUP(G1010,WMS!$E$3:$Q$1741,8,FALSE))</f>
        <v>2.4</v>
      </c>
      <c r="J1010" s="18">
        <f>IF(G1010="","",VLOOKUP(G1010,WMS!$E$3:$Q$1741,13,FALSE))</f>
        <v>0.053</v>
      </c>
      <c r="K1010" s="25" t="b">
        <f t="shared" si="178"/>
        <v>1</v>
      </c>
      <c r="L1010" s="7">
        <v>11</v>
      </c>
      <c r="M1010" s="26">
        <f>IF(G1010="","",VLOOKUP(G1010,WMS!$E$3:$U$1741,7,0)*L1010)</f>
        <v>66</v>
      </c>
      <c r="N1010" s="27" t="str">
        <f>IF(G1010="","",VLOOKUP(G1010,WMS!$E$3:$U$1741,17,0))</f>
        <v>A401-09</v>
      </c>
      <c r="O1010" s="28">
        <f t="shared" si="179"/>
        <v>26.4</v>
      </c>
      <c r="P1010" s="28">
        <f t="shared" si="180"/>
        <v>0.583</v>
      </c>
      <c r="Q1010" s="25" t="str">
        <f>IF(G1010="","",VLOOKUP(G1010,WMS!$E$3:$G$1741,2,FALSE))</f>
        <v>KAS19092316</v>
      </c>
      <c r="R1010" s="25" t="str">
        <f>IF(G1010="","",VLOOKUP(G1010,WMS!$E$3:$G$1741,3,FALSE))</f>
        <v>KAS1909231603</v>
      </c>
      <c r="S1010" s="17" t="str">
        <f>IF(R1010="","",VLOOKUP(R1010,CUSTOMS!$E$3:$N$1811,2,FALSE))</f>
        <v>3926909090</v>
      </c>
      <c r="T1010" s="17" t="str">
        <f>IF(R1010="","",VLOOKUP(R1010,CUSTOMS!$E$3:$N$1811,3,FALSE))</f>
        <v>塑料宠物零食桶</v>
      </c>
      <c r="U1010" s="18">
        <f t="shared" si="181"/>
        <v>66</v>
      </c>
      <c r="V1010" s="18" t="str">
        <f>IF(R1010="","",VLOOKUP(R1010,CUSTOMS!$E$3:$N$1811,5,FALSE))</f>
        <v>个</v>
      </c>
      <c r="W1010" s="32">
        <f>IF(R1010="","",VLOOKUP(R1010,CUSTOMS!$E$3:$N$1811,6,FALSE))</f>
        <v>1.55</v>
      </c>
      <c r="X1010" s="32">
        <f t="shared" si="182"/>
        <v>102.3</v>
      </c>
      <c r="Y1010" s="18" t="str">
        <f>IF(R1010="","",VLOOKUP(R1010,CUSTOMS!$E$3:$N$1811,8,FALSE))</f>
        <v>美元</v>
      </c>
      <c r="Z1010" s="18" t="str">
        <f>IF(R1010="","",VLOOKUP(R1010,CUSTOMS!$E$3:$N$1811,9,FALSE))</f>
        <v>中国</v>
      </c>
      <c r="AA1010" s="18" t="str">
        <f>IF(R1010="","",VLOOKUP(R1010,CUSTOMS!$E$3:$N$1811,10,FALSE))</f>
        <v>美国</v>
      </c>
      <c r="AB1010" s="32">
        <f>IF(R1010="","",VLOOKUP(G1010,WMS!$E$3:$T$1741,15,FALSE))</f>
        <v>0.3</v>
      </c>
      <c r="AC1010" s="32">
        <f t="shared" si="183"/>
        <v>19.8</v>
      </c>
      <c r="AD1010" s="32" t="str">
        <f>IF(S1010="","",VLOOKUP(S1010,海关监管条件!$A$1:$B$3000,2,FALSE))</f>
        <v>无</v>
      </c>
    </row>
    <row r="1011" spans="1:30">
      <c r="A1011" s="2">
        <v>43750</v>
      </c>
      <c r="B1011" s="2">
        <v>43756</v>
      </c>
      <c r="C1011" s="2" t="s">
        <v>5144</v>
      </c>
      <c r="D1011" s="3" t="s">
        <v>1976</v>
      </c>
      <c r="E1011" s="3" t="s">
        <v>4350</v>
      </c>
      <c r="F1011" s="3" t="s">
        <v>4357</v>
      </c>
      <c r="G1011" s="17" t="str">
        <f t="shared" si="177"/>
        <v>KG-ARI-1909-00203-04736/42439882</v>
      </c>
      <c r="H1011" s="18">
        <f>IF(G1011="","",VLOOKUP(G1011,WMS!$E$3:$Q$1741,7,FALSE))</f>
        <v>12</v>
      </c>
      <c r="I1011" s="18">
        <f>IF(G1011="","",VLOOKUP(G1011,WMS!$E$3:$Q$1741,8,FALSE))</f>
        <v>1.5</v>
      </c>
      <c r="J1011" s="18">
        <f>IF(G1011="","",VLOOKUP(G1011,WMS!$E$3:$Q$1741,13,FALSE))</f>
        <v>0.009</v>
      </c>
      <c r="K1011" s="25" t="b">
        <f t="shared" si="178"/>
        <v>1</v>
      </c>
      <c r="L1011" s="7">
        <v>7</v>
      </c>
      <c r="M1011" s="26">
        <f>IF(G1011="","",VLOOKUP(G1011,WMS!$E$3:$U$1741,7,0)*L1011)</f>
        <v>84</v>
      </c>
      <c r="N1011" s="27" t="str">
        <f>IF(G1011="","",VLOOKUP(G1011,WMS!$E$3:$U$1741,17,0))</f>
        <v>A401-10</v>
      </c>
      <c r="O1011" s="28">
        <f t="shared" si="179"/>
        <v>10.5</v>
      </c>
      <c r="P1011" s="28">
        <f t="shared" si="180"/>
        <v>0.063</v>
      </c>
      <c r="Q1011" s="25" t="str">
        <f>IF(G1011="","",VLOOKUP(G1011,WMS!$E$3:$G$1741,2,FALSE))</f>
        <v>KAS19092316</v>
      </c>
      <c r="R1011" s="25" t="str">
        <f>IF(G1011="","",VLOOKUP(G1011,WMS!$E$3:$G$1741,3,FALSE))</f>
        <v>KAS1909231602</v>
      </c>
      <c r="S1011" s="17" t="str">
        <f>IF(R1011="","",VLOOKUP(R1011,CUSTOMS!$E$3:$N$1811,2,FALSE))</f>
        <v>3926909090</v>
      </c>
      <c r="T1011" s="17" t="str">
        <f>IF(R1011="","",VLOOKUP(R1011,CUSTOMS!$E$3:$N$1811,3,FALSE))</f>
        <v>塑料宠物碗</v>
      </c>
      <c r="U1011" s="18">
        <f t="shared" si="181"/>
        <v>84</v>
      </c>
      <c r="V1011" s="18" t="str">
        <f>IF(R1011="","",VLOOKUP(R1011,CUSTOMS!$E$3:$N$1811,5,FALSE))</f>
        <v>个</v>
      </c>
      <c r="W1011" s="32">
        <f>IF(R1011="","",VLOOKUP(R1011,CUSTOMS!$E$3:$N$1811,6,FALSE))</f>
        <v>1.05</v>
      </c>
      <c r="X1011" s="32">
        <f t="shared" si="182"/>
        <v>88.2</v>
      </c>
      <c r="Y1011" s="18" t="str">
        <f>IF(R1011="","",VLOOKUP(R1011,CUSTOMS!$E$3:$N$1811,8,FALSE))</f>
        <v>美元</v>
      </c>
      <c r="Z1011" s="18" t="str">
        <f>IF(R1011="","",VLOOKUP(R1011,CUSTOMS!$E$3:$N$1811,9,FALSE))</f>
        <v>中国</v>
      </c>
      <c r="AA1011" s="18" t="str">
        <f>IF(R1011="","",VLOOKUP(R1011,CUSTOMS!$E$3:$N$1811,10,FALSE))</f>
        <v>美国</v>
      </c>
      <c r="AB1011" s="32">
        <f>IF(R1011="","",VLOOKUP(G1011,WMS!$E$3:$T$1741,15,FALSE))</f>
        <v>0.104166666666667</v>
      </c>
      <c r="AC1011" s="32">
        <f t="shared" si="183"/>
        <v>8.75000000000003</v>
      </c>
      <c r="AD1011" s="32" t="str">
        <f>IF(S1011="","",VLOOKUP(S1011,海关监管条件!$A$1:$B$3000,2,FALSE))</f>
        <v>无</v>
      </c>
    </row>
    <row r="1012" spans="1:30">
      <c r="A1012" s="2">
        <v>43750</v>
      </c>
      <c r="B1012" s="2">
        <v>43756</v>
      </c>
      <c r="C1012" s="2" t="s">
        <v>5144</v>
      </c>
      <c r="D1012" s="3" t="s">
        <v>1976</v>
      </c>
      <c r="E1012" s="3" t="s">
        <v>4350</v>
      </c>
      <c r="F1012" s="3" t="s">
        <v>4354</v>
      </c>
      <c r="G1012" s="17" t="str">
        <f t="shared" si="177"/>
        <v>KG-ARI-1909-00203-04736/42442592</v>
      </c>
      <c r="H1012" s="18">
        <f>IF(G1012="","",VLOOKUP(G1012,WMS!$E$3:$Q$1741,7,FALSE))</f>
        <v>12</v>
      </c>
      <c r="I1012" s="18">
        <f>IF(G1012="","",VLOOKUP(G1012,WMS!$E$3:$Q$1741,8,FALSE))</f>
        <v>0.8</v>
      </c>
      <c r="J1012" s="18">
        <f>IF(G1012="","",VLOOKUP(G1012,WMS!$E$3:$Q$1741,13,FALSE))</f>
        <v>0.005</v>
      </c>
      <c r="K1012" s="25" t="b">
        <f t="shared" si="178"/>
        <v>1</v>
      </c>
      <c r="L1012" s="7">
        <v>7</v>
      </c>
      <c r="M1012" s="26">
        <f>IF(G1012="","",VLOOKUP(G1012,WMS!$E$3:$U$1741,7,0)*L1012)</f>
        <v>84</v>
      </c>
      <c r="N1012" s="27" t="str">
        <f>IF(G1012="","",VLOOKUP(G1012,WMS!$E$3:$U$1741,17,0))</f>
        <v>A401-10</v>
      </c>
      <c r="O1012" s="28">
        <f t="shared" si="179"/>
        <v>5.6</v>
      </c>
      <c r="P1012" s="28">
        <f t="shared" si="180"/>
        <v>0.035</v>
      </c>
      <c r="Q1012" s="25" t="str">
        <f>IF(G1012="","",VLOOKUP(G1012,WMS!$E$3:$G$1741,2,FALSE))</f>
        <v>KAS19092316</v>
      </c>
      <c r="R1012" s="25" t="str">
        <f>IF(G1012="","",VLOOKUP(G1012,WMS!$E$3:$G$1741,3,FALSE))</f>
        <v>KAS1909231607</v>
      </c>
      <c r="S1012" s="17" t="str">
        <f>IF(R1012="","",VLOOKUP(R1012,CUSTOMS!$E$3:$N$1811,2,FALSE))</f>
        <v>8214200000</v>
      </c>
      <c r="T1012" s="17" t="str">
        <f>IF(R1012="","",VLOOKUP(R1012,CUSTOMS!$E$3:$N$1811,3,FALSE))</f>
        <v>宠物指甲剪</v>
      </c>
      <c r="U1012" s="18">
        <f t="shared" si="181"/>
        <v>84</v>
      </c>
      <c r="V1012" s="18" t="str">
        <f>IF(R1012="","",VLOOKUP(R1012,CUSTOMS!$E$3:$N$1811,5,FALSE))</f>
        <v>把</v>
      </c>
      <c r="W1012" s="32">
        <f>IF(R1012="","",VLOOKUP(R1012,CUSTOMS!$E$3:$N$1811,6,FALSE))</f>
        <v>0.82</v>
      </c>
      <c r="X1012" s="32">
        <f t="shared" si="182"/>
        <v>68.88</v>
      </c>
      <c r="Y1012" s="18" t="str">
        <f>IF(R1012="","",VLOOKUP(R1012,CUSTOMS!$E$3:$N$1811,8,FALSE))</f>
        <v>美元</v>
      </c>
      <c r="Z1012" s="18" t="str">
        <f>IF(R1012="","",VLOOKUP(R1012,CUSTOMS!$E$3:$N$1811,9,FALSE))</f>
        <v>中国</v>
      </c>
      <c r="AA1012" s="18" t="str">
        <f>IF(R1012="","",VLOOKUP(R1012,CUSTOMS!$E$3:$N$1811,10,FALSE))</f>
        <v>美国</v>
      </c>
      <c r="AB1012" s="32">
        <f>IF(R1012="","",VLOOKUP(G1012,WMS!$E$3:$T$1741,15,FALSE))</f>
        <v>0.05</v>
      </c>
      <c r="AC1012" s="32">
        <f t="shared" si="183"/>
        <v>4.2</v>
      </c>
      <c r="AD1012" s="32" t="str">
        <f>IF(S1012="","",VLOOKUP(S1012,海关监管条件!$A$1:$B$3000,2,FALSE))</f>
        <v>无</v>
      </c>
    </row>
    <row r="1013" spans="1:30">
      <c r="A1013" s="2">
        <v>43750</v>
      </c>
      <c r="B1013" s="2">
        <v>43756</v>
      </c>
      <c r="C1013" s="2" t="s">
        <v>5144</v>
      </c>
      <c r="D1013" s="3" t="s">
        <v>1976</v>
      </c>
      <c r="E1013" s="3" t="s">
        <v>4350</v>
      </c>
      <c r="F1013" s="3" t="s">
        <v>4355</v>
      </c>
      <c r="G1013" s="17" t="str">
        <f t="shared" si="177"/>
        <v>KG-ARI-1909-00203-04736/42442608</v>
      </c>
      <c r="H1013" s="18">
        <f>IF(G1013="","",VLOOKUP(G1013,WMS!$E$3:$Q$1741,7,FALSE))</f>
        <v>12</v>
      </c>
      <c r="I1013" s="18">
        <f>IF(G1013="","",VLOOKUP(G1013,WMS!$E$3:$Q$1741,8,FALSE))</f>
        <v>1.7</v>
      </c>
      <c r="J1013" s="18">
        <f>IF(G1013="","",VLOOKUP(G1013,WMS!$E$3:$Q$1741,13,FALSE))</f>
        <v>0.016</v>
      </c>
      <c r="K1013" s="25" t="b">
        <f t="shared" si="178"/>
        <v>1</v>
      </c>
      <c r="L1013" s="7">
        <v>4</v>
      </c>
      <c r="M1013" s="26">
        <f>IF(G1013="","",VLOOKUP(G1013,WMS!$E$3:$U$1741,7,0)*L1013)</f>
        <v>48</v>
      </c>
      <c r="N1013" s="27" t="str">
        <f>IF(G1013="","",VLOOKUP(G1013,WMS!$E$3:$U$1741,17,0))</f>
        <v>A401-10</v>
      </c>
      <c r="O1013" s="28">
        <f t="shared" si="179"/>
        <v>6.8</v>
      </c>
      <c r="P1013" s="28">
        <f t="shared" si="180"/>
        <v>0.064</v>
      </c>
      <c r="Q1013" s="25" t="str">
        <f>IF(G1013="","",VLOOKUP(G1013,WMS!$E$3:$G$1741,2,FALSE))</f>
        <v>KAS19092316</v>
      </c>
      <c r="R1013" s="25" t="str">
        <f>IF(G1013="","",VLOOKUP(G1013,WMS!$E$3:$G$1741,3,FALSE))</f>
        <v>KAS1909231606</v>
      </c>
      <c r="S1013" s="17" t="str">
        <f>IF(R1013="","",VLOOKUP(R1013,CUSTOMS!$E$3:$N$1811,2,FALSE))</f>
        <v>9615110000</v>
      </c>
      <c r="T1013" s="17" t="str">
        <f>IF(R1013="","",VLOOKUP(R1013,CUSTOMS!$E$3:$N$1811,3,FALSE))</f>
        <v>宠物梳</v>
      </c>
      <c r="U1013" s="18">
        <f t="shared" si="181"/>
        <v>48</v>
      </c>
      <c r="V1013" s="18" t="str">
        <f>IF(R1013="","",VLOOKUP(R1013,CUSTOMS!$E$3:$N$1811,5,FALSE))</f>
        <v>把</v>
      </c>
      <c r="W1013" s="32">
        <f>IF(R1013="","",VLOOKUP(R1013,CUSTOMS!$E$3:$N$1811,6,FALSE))</f>
        <v>0.95</v>
      </c>
      <c r="X1013" s="32">
        <f t="shared" si="182"/>
        <v>45.6</v>
      </c>
      <c r="Y1013" s="18" t="str">
        <f>IF(R1013="","",VLOOKUP(R1013,CUSTOMS!$E$3:$N$1811,8,FALSE))</f>
        <v>美元</v>
      </c>
      <c r="Z1013" s="18" t="str">
        <f>IF(R1013="","",VLOOKUP(R1013,CUSTOMS!$E$3:$N$1811,9,FALSE))</f>
        <v>中国</v>
      </c>
      <c r="AA1013" s="18" t="str">
        <f>IF(R1013="","",VLOOKUP(R1013,CUSTOMS!$E$3:$N$1811,10,FALSE))</f>
        <v>美国</v>
      </c>
      <c r="AB1013" s="32">
        <f>IF(R1013="","",VLOOKUP(G1013,WMS!$E$3:$T$1741,15,FALSE))</f>
        <v>0.116666666666667</v>
      </c>
      <c r="AC1013" s="32">
        <f t="shared" si="183"/>
        <v>5.60000000000002</v>
      </c>
      <c r="AD1013" s="32" t="str">
        <f>IF(S1013="","",VLOOKUP(S1013,海关监管条件!$A$1:$B$3000,2,FALSE))</f>
        <v>无 </v>
      </c>
    </row>
    <row r="1014" spans="1:30">
      <c r="A1014" s="2">
        <v>43750</v>
      </c>
      <c r="B1014" s="2">
        <v>43756</v>
      </c>
      <c r="C1014" s="2" t="s">
        <v>5144</v>
      </c>
      <c r="D1014" s="3" t="s">
        <v>1976</v>
      </c>
      <c r="E1014" s="3" t="s">
        <v>4350</v>
      </c>
      <c r="F1014" s="3" t="s">
        <v>4353</v>
      </c>
      <c r="G1014" s="17" t="str">
        <f t="shared" si="177"/>
        <v>KG-ARI-1909-00203-04736/42442653</v>
      </c>
      <c r="H1014" s="18">
        <f>IF(G1014="","",VLOOKUP(G1014,WMS!$E$3:$Q$1741,7,FALSE))</f>
        <v>12</v>
      </c>
      <c r="I1014" s="18">
        <f>IF(G1014="","",VLOOKUP(G1014,WMS!$E$3:$Q$1741,8,FALSE))</f>
        <v>1</v>
      </c>
      <c r="J1014" s="18">
        <f>IF(G1014="","",VLOOKUP(G1014,WMS!$E$3:$Q$1741,13,FALSE))</f>
        <v>0.006</v>
      </c>
      <c r="K1014" s="25" t="b">
        <f t="shared" si="178"/>
        <v>1</v>
      </c>
      <c r="L1014" s="7">
        <v>2</v>
      </c>
      <c r="M1014" s="26">
        <f>IF(G1014="","",VLOOKUP(G1014,WMS!$E$3:$U$1741,7,0)*L1014)</f>
        <v>24</v>
      </c>
      <c r="N1014" s="27" t="str">
        <f>IF(G1014="","",VLOOKUP(G1014,WMS!$E$3:$U$1741,17,0))</f>
        <v>A401-11</v>
      </c>
      <c r="O1014" s="28">
        <f t="shared" si="179"/>
        <v>2</v>
      </c>
      <c r="P1014" s="28">
        <f t="shared" si="180"/>
        <v>0.012</v>
      </c>
      <c r="Q1014" s="25" t="str">
        <f>IF(G1014="","",VLOOKUP(G1014,WMS!$E$3:$G$1741,2,FALSE))</f>
        <v>KAS19092316</v>
      </c>
      <c r="R1014" s="25" t="str">
        <f>IF(G1014="","",VLOOKUP(G1014,WMS!$E$3:$G$1741,3,FALSE))</f>
        <v>KAS1909231606</v>
      </c>
      <c r="S1014" s="17" t="str">
        <f>IF(R1014="","",VLOOKUP(R1014,CUSTOMS!$E$3:$N$1811,2,FALSE))</f>
        <v>9615110000</v>
      </c>
      <c r="T1014" s="17" t="str">
        <f>IF(R1014="","",VLOOKUP(R1014,CUSTOMS!$E$3:$N$1811,3,FALSE))</f>
        <v>宠物梳</v>
      </c>
      <c r="U1014" s="18">
        <f t="shared" si="181"/>
        <v>24</v>
      </c>
      <c r="V1014" s="18" t="str">
        <f>IF(R1014="","",VLOOKUP(R1014,CUSTOMS!$E$3:$N$1811,5,FALSE))</f>
        <v>把</v>
      </c>
      <c r="W1014" s="32">
        <f>IF(R1014="","",VLOOKUP(R1014,CUSTOMS!$E$3:$N$1811,6,FALSE))</f>
        <v>0.95</v>
      </c>
      <c r="X1014" s="32">
        <f t="shared" si="182"/>
        <v>22.8</v>
      </c>
      <c r="Y1014" s="18" t="str">
        <f>IF(R1014="","",VLOOKUP(R1014,CUSTOMS!$E$3:$N$1811,8,FALSE))</f>
        <v>美元</v>
      </c>
      <c r="Z1014" s="18" t="str">
        <f>IF(R1014="","",VLOOKUP(R1014,CUSTOMS!$E$3:$N$1811,9,FALSE))</f>
        <v>中国</v>
      </c>
      <c r="AA1014" s="18" t="str">
        <f>IF(R1014="","",VLOOKUP(R1014,CUSTOMS!$E$3:$N$1811,10,FALSE))</f>
        <v>美国</v>
      </c>
      <c r="AB1014" s="32">
        <f>IF(R1014="","",VLOOKUP(G1014,WMS!$E$3:$T$1741,15,FALSE))</f>
        <v>0.05</v>
      </c>
      <c r="AC1014" s="32">
        <f t="shared" si="183"/>
        <v>1.2</v>
      </c>
      <c r="AD1014" s="32" t="str">
        <f>IF(S1014="","",VLOOKUP(S1014,海关监管条件!$A$1:$B$3000,2,FALSE))</f>
        <v>无 </v>
      </c>
    </row>
    <row r="1015" spans="1:30">
      <c r="A1015" s="2">
        <v>43750</v>
      </c>
      <c r="B1015" s="2">
        <v>43756</v>
      </c>
      <c r="C1015" s="2" t="s">
        <v>5144</v>
      </c>
      <c r="D1015" s="3" t="s">
        <v>1976</v>
      </c>
      <c r="E1015" s="3" t="s">
        <v>4350</v>
      </c>
      <c r="F1015" s="3" t="s">
        <v>4356</v>
      </c>
      <c r="G1015" s="17" t="str">
        <f t="shared" si="177"/>
        <v>KG-ARI-1909-00203-04736/42444749</v>
      </c>
      <c r="H1015" s="18">
        <f>IF(G1015="","",VLOOKUP(G1015,WMS!$E$3:$Q$1741,7,FALSE))</f>
        <v>12</v>
      </c>
      <c r="I1015" s="18">
        <f>IF(G1015="","",VLOOKUP(G1015,WMS!$E$3:$Q$1741,8,FALSE))</f>
        <v>1.1</v>
      </c>
      <c r="J1015" s="18">
        <f>IF(G1015="","",VLOOKUP(G1015,WMS!$E$3:$Q$1741,13,FALSE))</f>
        <v>0.014</v>
      </c>
      <c r="K1015" s="25" t="b">
        <f t="shared" si="178"/>
        <v>1</v>
      </c>
      <c r="L1015" s="7">
        <v>7</v>
      </c>
      <c r="M1015" s="26">
        <f>IF(G1015="","",VLOOKUP(G1015,WMS!$E$3:$U$1741,7,0)*L1015)</f>
        <v>84</v>
      </c>
      <c r="N1015" s="27" t="str">
        <f>IF(G1015="","",VLOOKUP(G1015,WMS!$E$3:$U$1741,17,0))</f>
        <v>A401-11</v>
      </c>
      <c r="O1015" s="28">
        <f t="shared" si="179"/>
        <v>7.7</v>
      </c>
      <c r="P1015" s="28">
        <f t="shared" si="180"/>
        <v>0.098</v>
      </c>
      <c r="Q1015" s="25" t="str">
        <f>IF(G1015="","",VLOOKUP(G1015,WMS!$E$3:$G$1741,2,FALSE))</f>
        <v>KAS19092316</v>
      </c>
      <c r="R1015" s="25" t="str">
        <f>IF(G1015="","",VLOOKUP(G1015,WMS!$E$3:$G$1741,3,FALSE))</f>
        <v>KAS1909231604</v>
      </c>
      <c r="S1015" s="17" t="str">
        <f>IF(R1015="","",VLOOKUP(R1015,CUSTOMS!$E$3:$N$1811,2,FALSE))</f>
        <v>3926909090</v>
      </c>
      <c r="T1015" s="17" t="str">
        <f>IF(R1015="","",VLOOKUP(R1015,CUSTOMS!$E$3:$N$1811,3,FALSE))</f>
        <v>塑料狗食铲</v>
      </c>
      <c r="U1015" s="18">
        <f t="shared" si="181"/>
        <v>84</v>
      </c>
      <c r="V1015" s="18" t="str">
        <f>IF(R1015="","",VLOOKUP(R1015,CUSTOMS!$E$3:$N$1811,5,FALSE))</f>
        <v>把</v>
      </c>
      <c r="W1015" s="32">
        <f>IF(R1015="","",VLOOKUP(R1015,CUSTOMS!$E$3:$N$1811,6,FALSE))</f>
        <v>0.29</v>
      </c>
      <c r="X1015" s="32">
        <f t="shared" si="182"/>
        <v>24.36</v>
      </c>
      <c r="Y1015" s="18" t="str">
        <f>IF(R1015="","",VLOOKUP(R1015,CUSTOMS!$E$3:$N$1811,8,FALSE))</f>
        <v>美元</v>
      </c>
      <c r="Z1015" s="18" t="str">
        <f>IF(R1015="","",VLOOKUP(R1015,CUSTOMS!$E$3:$N$1811,9,FALSE))</f>
        <v>中国</v>
      </c>
      <c r="AA1015" s="18" t="str">
        <f>IF(R1015="","",VLOOKUP(R1015,CUSTOMS!$E$3:$N$1811,10,FALSE))</f>
        <v>美国</v>
      </c>
      <c r="AB1015" s="32">
        <f>IF(R1015="","",VLOOKUP(G1015,WMS!$E$3:$T$1741,15,FALSE))</f>
        <v>0.0666666666666667</v>
      </c>
      <c r="AC1015" s="32">
        <f t="shared" si="183"/>
        <v>5.6</v>
      </c>
      <c r="AD1015" s="32" t="str">
        <f>IF(S1015="","",VLOOKUP(S1015,海关监管条件!$A$1:$B$3000,2,FALSE))</f>
        <v>无</v>
      </c>
    </row>
    <row r="1016" spans="1:30">
      <c r="A1016" s="2">
        <v>43750</v>
      </c>
      <c r="B1016" s="2">
        <v>43756</v>
      </c>
      <c r="C1016" s="2" t="s">
        <v>5144</v>
      </c>
      <c r="D1016" s="3" t="s">
        <v>1976</v>
      </c>
      <c r="E1016" s="3" t="s">
        <v>4350</v>
      </c>
      <c r="F1016" s="3" t="s">
        <v>4351</v>
      </c>
      <c r="G1016" s="17" t="str">
        <f t="shared" si="177"/>
        <v>KG-ARI-1909-00203-04736/42504702</v>
      </c>
      <c r="H1016" s="18">
        <f>IF(G1016="","",VLOOKUP(G1016,WMS!$E$3:$Q$1741,7,FALSE))</f>
        <v>12</v>
      </c>
      <c r="I1016" s="18">
        <f>IF(G1016="","",VLOOKUP(G1016,WMS!$E$3:$Q$1741,8,FALSE))</f>
        <v>0.7</v>
      </c>
      <c r="J1016" s="18">
        <f>IF(G1016="","",VLOOKUP(G1016,WMS!$E$3:$Q$1741,13,FALSE))</f>
        <v>0.011</v>
      </c>
      <c r="K1016" s="25" t="b">
        <f t="shared" si="178"/>
        <v>1</v>
      </c>
      <c r="L1016" s="7">
        <v>5</v>
      </c>
      <c r="M1016" s="26">
        <f>IF(G1016="","",VLOOKUP(G1016,WMS!$E$3:$U$1741,7,0)*L1016)</f>
        <v>60</v>
      </c>
      <c r="N1016" s="27" t="str">
        <f>IF(G1016="","",VLOOKUP(G1016,WMS!$E$3:$U$1741,17,0))</f>
        <v>A401-10</v>
      </c>
      <c r="O1016" s="28">
        <f t="shared" si="179"/>
        <v>3.5</v>
      </c>
      <c r="P1016" s="28">
        <f t="shared" si="180"/>
        <v>0.055</v>
      </c>
      <c r="Q1016" s="25" t="str">
        <f>IF(G1016="","",VLOOKUP(G1016,WMS!$E$3:$G$1741,2,FALSE))</f>
        <v>KAS19092316</v>
      </c>
      <c r="R1016" s="25" t="str">
        <f>IF(G1016="","",VLOOKUP(G1016,WMS!$E$3:$G$1741,3,FALSE))</f>
        <v>KAS1909231605</v>
      </c>
      <c r="S1016" s="17" t="str">
        <f>IF(R1016="","",VLOOKUP(R1016,CUSTOMS!$E$3:$N$1811,2,FALSE))</f>
        <v>3926909090</v>
      </c>
      <c r="T1016" s="17" t="str">
        <f>IF(R1016="","",VLOOKUP(R1016,CUSTOMS!$E$3:$N$1811,3,FALSE))</f>
        <v>塑料猫砂铲</v>
      </c>
      <c r="U1016" s="18">
        <f t="shared" si="181"/>
        <v>60</v>
      </c>
      <c r="V1016" s="18" t="str">
        <f>IF(R1016="","",VLOOKUP(R1016,CUSTOMS!$E$3:$N$1811,5,FALSE))</f>
        <v>把</v>
      </c>
      <c r="W1016" s="32">
        <f>IF(R1016="","",VLOOKUP(R1016,CUSTOMS!$E$3:$N$1811,6,FALSE))</f>
        <v>0.25</v>
      </c>
      <c r="X1016" s="32">
        <f t="shared" si="182"/>
        <v>15</v>
      </c>
      <c r="Y1016" s="18" t="str">
        <f>IF(R1016="","",VLOOKUP(R1016,CUSTOMS!$E$3:$N$1811,8,FALSE))</f>
        <v>美元</v>
      </c>
      <c r="Z1016" s="18" t="str">
        <f>IF(R1016="","",VLOOKUP(R1016,CUSTOMS!$E$3:$N$1811,9,FALSE))</f>
        <v>中国</v>
      </c>
      <c r="AA1016" s="18" t="str">
        <f>IF(R1016="","",VLOOKUP(R1016,CUSTOMS!$E$3:$N$1811,10,FALSE))</f>
        <v>美国</v>
      </c>
      <c r="AB1016" s="32">
        <f>IF(R1016="","",VLOOKUP(G1016,WMS!$E$3:$T$1741,15,FALSE))</f>
        <v>0.0333333333333333</v>
      </c>
      <c r="AC1016" s="32">
        <f t="shared" si="183"/>
        <v>2</v>
      </c>
      <c r="AD1016" s="32" t="str">
        <f>IF(S1016="","",VLOOKUP(S1016,海关监管条件!$A$1:$B$3000,2,FALSE))</f>
        <v>无</v>
      </c>
    </row>
    <row r="1017" spans="1:30">
      <c r="A1017" s="2">
        <v>43750</v>
      </c>
      <c r="B1017" s="2">
        <v>43756</v>
      </c>
      <c r="C1017" s="2" t="s">
        <v>5144</v>
      </c>
      <c r="D1017" s="3" t="s">
        <v>2298</v>
      </c>
      <c r="E1017" s="3" t="s">
        <v>4504</v>
      </c>
      <c r="F1017" s="3" t="s">
        <v>4528</v>
      </c>
      <c r="G1017" s="17" t="str">
        <f t="shared" si="177"/>
        <v>KG-ARI-1909-00203-04743/41801246</v>
      </c>
      <c r="H1017" s="18">
        <f>IF(G1017="","",VLOOKUP(G1017,WMS!$E$3:$Q$1741,7,FALSE))</f>
        <v>2</v>
      </c>
      <c r="I1017" s="18">
        <f>IF(G1017="","",VLOOKUP(G1017,WMS!$E$3:$Q$1741,8,FALSE))</f>
        <v>9.95</v>
      </c>
      <c r="J1017" s="18">
        <f>IF(G1017="","",VLOOKUP(G1017,WMS!$E$3:$Q$1741,13,FALSE))</f>
        <v>0.019</v>
      </c>
      <c r="K1017" s="25" t="b">
        <f t="shared" si="178"/>
        <v>1</v>
      </c>
      <c r="L1017" s="7">
        <v>20</v>
      </c>
      <c r="M1017" s="26">
        <f>IF(G1017="","",VLOOKUP(G1017,WMS!$E$3:$U$1741,7,0)*L1017)</f>
        <v>40</v>
      </c>
      <c r="N1017" s="27" t="str">
        <f>IF(G1017="","",VLOOKUP(G1017,WMS!$E$3:$U$1741,17,0))</f>
        <v>A411</v>
      </c>
      <c r="O1017" s="28">
        <f t="shared" si="179"/>
        <v>199</v>
      </c>
      <c r="P1017" s="28">
        <f t="shared" si="180"/>
        <v>0.38</v>
      </c>
      <c r="Q1017" s="25" t="str">
        <f>IF(G1017="","",VLOOKUP(G1017,WMS!$E$3:$G$1741,2,FALSE))</f>
        <v>KAS19092504</v>
      </c>
      <c r="R1017" s="25" t="str">
        <f>IF(G1017="","",VLOOKUP(G1017,WMS!$E$3:$G$1741,3,FALSE))</f>
        <v>KAS1909250401</v>
      </c>
      <c r="S1017" s="17" t="str">
        <f>IF(R1017="","",VLOOKUP(R1017,CUSTOMS!$E$3:$N$1811,2,FALSE))</f>
        <v>6911101900</v>
      </c>
      <c r="T1017" s="17" t="str">
        <f>IF(R1017="","",VLOOKUP(R1017,CUSTOMS!$E$3:$N$1811,3,FALSE))</f>
        <v>日用瓷：12头餐具</v>
      </c>
      <c r="U1017" s="18">
        <f t="shared" si="181"/>
        <v>40</v>
      </c>
      <c r="V1017" s="18" t="str">
        <f>IF(R1017="","",VLOOKUP(R1017,CUSTOMS!$E$3:$N$1811,5,FALSE))</f>
        <v>只</v>
      </c>
      <c r="W1017" s="32">
        <f>IF(R1017="","",VLOOKUP(R1017,CUSTOMS!$E$3:$N$1811,6,FALSE))</f>
        <v>3.45</v>
      </c>
      <c r="X1017" s="32">
        <f t="shared" si="182"/>
        <v>138</v>
      </c>
      <c r="Y1017" s="18" t="str">
        <f>IF(R1017="","",VLOOKUP(R1017,CUSTOMS!$E$3:$N$1811,8,FALSE))</f>
        <v>美元</v>
      </c>
      <c r="Z1017" s="18" t="str">
        <f>IF(R1017="","",VLOOKUP(R1017,CUSTOMS!$E$3:$N$1811,9,FALSE))</f>
        <v>中国</v>
      </c>
      <c r="AA1017" s="18" t="str">
        <f>IF(R1017="","",VLOOKUP(R1017,CUSTOMS!$E$3:$N$1811,10,FALSE))</f>
        <v>美国</v>
      </c>
      <c r="AB1017" s="32">
        <f>IF(R1017="","",VLOOKUP(G1017,WMS!$E$3:$T$1741,15,FALSE))</f>
        <v>4.5</v>
      </c>
      <c r="AC1017" s="32">
        <f t="shared" si="183"/>
        <v>180</v>
      </c>
      <c r="AD1017" s="32" t="str">
        <f>IF(S1017="","",VLOOKUP(S1017,海关监管条件!$A$1:$B$3000,2,FALSE))</f>
        <v>A</v>
      </c>
    </row>
    <row r="1018" spans="1:30">
      <c r="A1018" s="2">
        <v>43750</v>
      </c>
      <c r="B1018" s="2">
        <v>43756</v>
      </c>
      <c r="C1018" s="2" t="s">
        <v>5144</v>
      </c>
      <c r="D1018" s="3" t="s">
        <v>2250</v>
      </c>
      <c r="E1018" s="3" t="s">
        <v>4504</v>
      </c>
      <c r="F1018" s="3" t="s">
        <v>5209</v>
      </c>
      <c r="G1018" s="17" t="str">
        <f t="shared" si="177"/>
        <v>KG-ARI-1909-00203-04743/42568926</v>
      </c>
      <c r="H1018" s="18">
        <f>IF(G1018="","",VLOOKUP(G1018,WMS!$E$3:$Q$1741,7,FALSE))</f>
        <v>12</v>
      </c>
      <c r="I1018" s="18">
        <f>IF(G1018="","",VLOOKUP(G1018,WMS!$E$3:$Q$1741,8,FALSE))</f>
        <v>10.65</v>
      </c>
      <c r="J1018" s="18">
        <f>IF(G1018="","",VLOOKUP(G1018,WMS!$E$3:$Q$1741,13,FALSE))</f>
        <v>0.025</v>
      </c>
      <c r="K1018" s="25" t="b">
        <f t="shared" si="178"/>
        <v>1</v>
      </c>
      <c r="L1018" s="7">
        <v>4</v>
      </c>
      <c r="M1018" s="26">
        <f>IF(G1018="","",VLOOKUP(G1018,WMS!$E$3:$U$1741,7,0)*L1018)</f>
        <v>48</v>
      </c>
      <c r="N1018" s="27" t="str">
        <f>IF(G1018="","",VLOOKUP(G1018,WMS!$E$3:$U$1741,17,0))</f>
        <v>A403</v>
      </c>
      <c r="O1018" s="28">
        <f t="shared" si="179"/>
        <v>42.6</v>
      </c>
      <c r="P1018" s="28">
        <f t="shared" si="180"/>
        <v>0.1</v>
      </c>
      <c r="Q1018" s="25" t="str">
        <f>IF(G1018="","",VLOOKUP(G1018,WMS!$E$3:$G$1741,2,FALSE))</f>
        <v>KAS19092409</v>
      </c>
      <c r="R1018" s="25" t="str">
        <f>IF(G1018="","",VLOOKUP(G1018,WMS!$E$3:$G$1741,3,FALSE))</f>
        <v>KAS1909240901</v>
      </c>
      <c r="S1018" s="17" t="str">
        <f>IF(R1018="","",VLOOKUP(R1018,CUSTOMS!$E$3:$N$1811,2,FALSE))</f>
        <v>6911101900</v>
      </c>
      <c r="T1018" s="17" t="str">
        <f>IF(R1018="","",VLOOKUP(R1018,CUSTOMS!$E$3:$N$1811,3,FALSE))</f>
        <v>日用瓷：盘</v>
      </c>
      <c r="U1018" s="18">
        <f t="shared" si="181"/>
        <v>48</v>
      </c>
      <c r="V1018" s="18" t="str">
        <f>IF(R1018="","",VLOOKUP(R1018,CUSTOMS!$E$3:$N$1811,5,FALSE))</f>
        <v>件</v>
      </c>
      <c r="W1018" s="32">
        <f>IF(R1018="","",VLOOKUP(R1018,CUSTOMS!$E$3:$N$1811,6,FALSE))</f>
        <v>1.2875615530303</v>
      </c>
      <c r="X1018" s="32">
        <f t="shared" si="182"/>
        <v>61.8029545454544</v>
      </c>
      <c r="Y1018" s="18" t="str">
        <f>IF(R1018="","",VLOOKUP(R1018,CUSTOMS!$E$3:$N$1811,8,FALSE))</f>
        <v>美元</v>
      </c>
      <c r="Z1018" s="18" t="str">
        <f>IF(R1018="","",VLOOKUP(R1018,CUSTOMS!$E$3:$N$1811,9,FALSE))</f>
        <v>中国</v>
      </c>
      <c r="AA1018" s="18" t="str">
        <f>IF(R1018="","",VLOOKUP(R1018,CUSTOMS!$E$3:$N$1811,10,FALSE))</f>
        <v>美国</v>
      </c>
      <c r="AB1018" s="32">
        <f>IF(R1018="","",VLOOKUP(G1018,WMS!$E$3:$T$1741,15,FALSE))</f>
        <v>0.8</v>
      </c>
      <c r="AC1018" s="32">
        <f t="shared" si="183"/>
        <v>38.4</v>
      </c>
      <c r="AD1018" s="32" t="str">
        <f>IF(S1018="","",VLOOKUP(S1018,海关监管条件!$A$1:$B$3000,2,FALSE))</f>
        <v>A</v>
      </c>
    </row>
    <row r="1019" spans="1:30">
      <c r="A1019" s="2">
        <v>43750</v>
      </c>
      <c r="B1019" s="2">
        <v>43756</v>
      </c>
      <c r="C1019" s="2" t="s">
        <v>5144</v>
      </c>
      <c r="D1019" s="3" t="s">
        <v>2250</v>
      </c>
      <c r="E1019" s="3" t="s">
        <v>4504</v>
      </c>
      <c r="F1019" s="3" t="s">
        <v>5210</v>
      </c>
      <c r="G1019" s="17" t="str">
        <f t="shared" si="177"/>
        <v>KG-ARI-1909-00203-04743/42568940</v>
      </c>
      <c r="H1019" s="18">
        <f>IF(G1019="","",VLOOKUP(G1019,WMS!$E$3:$Q$1741,7,FALSE))</f>
        <v>12</v>
      </c>
      <c r="I1019" s="18">
        <f>IF(G1019="","",VLOOKUP(G1019,WMS!$E$3:$Q$1741,8,FALSE))</f>
        <v>5.53</v>
      </c>
      <c r="J1019" s="18">
        <f>IF(G1019="","",VLOOKUP(G1019,WMS!$E$3:$Q$1741,13,FALSE))</f>
        <v>0.012</v>
      </c>
      <c r="K1019" s="25" t="b">
        <f t="shared" si="178"/>
        <v>1</v>
      </c>
      <c r="L1019" s="7">
        <v>23</v>
      </c>
      <c r="M1019" s="26">
        <f>IF(G1019="","",VLOOKUP(G1019,WMS!$E$3:$U$1741,7,0)*L1019)</f>
        <v>276</v>
      </c>
      <c r="N1019" s="27" t="str">
        <f>IF(G1019="","",VLOOKUP(G1019,WMS!$E$3:$U$1741,17,0))</f>
        <v>A403</v>
      </c>
      <c r="O1019" s="28">
        <f t="shared" si="179"/>
        <v>127.19</v>
      </c>
      <c r="P1019" s="28">
        <f t="shared" si="180"/>
        <v>0.276</v>
      </c>
      <c r="Q1019" s="25" t="str">
        <f>IF(G1019="","",VLOOKUP(G1019,WMS!$E$3:$G$1741,2,FALSE))</f>
        <v>KAS19092409</v>
      </c>
      <c r="R1019" s="25" t="str">
        <f>IF(G1019="","",VLOOKUP(G1019,WMS!$E$3:$G$1741,3,FALSE))</f>
        <v>KAS1909240901</v>
      </c>
      <c r="S1019" s="17" t="str">
        <f>IF(R1019="","",VLOOKUP(R1019,CUSTOMS!$E$3:$N$1811,2,FALSE))</f>
        <v>6911101900</v>
      </c>
      <c r="T1019" s="17" t="str">
        <f>IF(R1019="","",VLOOKUP(R1019,CUSTOMS!$E$3:$N$1811,3,FALSE))</f>
        <v>日用瓷：盘</v>
      </c>
      <c r="U1019" s="18">
        <f t="shared" si="181"/>
        <v>276</v>
      </c>
      <c r="V1019" s="18" t="str">
        <f>IF(R1019="","",VLOOKUP(R1019,CUSTOMS!$E$3:$N$1811,5,FALSE))</f>
        <v>件</v>
      </c>
      <c r="W1019" s="32">
        <f>IF(R1019="","",VLOOKUP(R1019,CUSTOMS!$E$3:$N$1811,6,FALSE))</f>
        <v>1.2875615530303</v>
      </c>
      <c r="X1019" s="32">
        <f t="shared" si="182"/>
        <v>355.366988636363</v>
      </c>
      <c r="Y1019" s="18" t="str">
        <f>IF(R1019="","",VLOOKUP(R1019,CUSTOMS!$E$3:$N$1811,8,FALSE))</f>
        <v>美元</v>
      </c>
      <c r="Z1019" s="18" t="str">
        <f>IF(R1019="","",VLOOKUP(R1019,CUSTOMS!$E$3:$N$1811,9,FALSE))</f>
        <v>中国</v>
      </c>
      <c r="AA1019" s="18" t="str">
        <f>IF(R1019="","",VLOOKUP(R1019,CUSTOMS!$E$3:$N$1811,10,FALSE))</f>
        <v>美国</v>
      </c>
      <c r="AB1019" s="32">
        <f>IF(R1019="","",VLOOKUP(G1019,WMS!$E$3:$T$1741,15,FALSE))</f>
        <v>0.4</v>
      </c>
      <c r="AC1019" s="32">
        <f t="shared" si="183"/>
        <v>110.4</v>
      </c>
      <c r="AD1019" s="32" t="str">
        <f>IF(S1019="","",VLOOKUP(S1019,海关监管条件!$A$1:$B$3000,2,FALSE))</f>
        <v>A</v>
      </c>
    </row>
    <row r="1020" spans="1:30">
      <c r="A1020" s="2">
        <v>43750</v>
      </c>
      <c r="B1020" s="2">
        <v>43756</v>
      </c>
      <c r="C1020" s="2" t="s">
        <v>5144</v>
      </c>
      <c r="D1020" s="3" t="s">
        <v>2250</v>
      </c>
      <c r="E1020" s="3" t="s">
        <v>4504</v>
      </c>
      <c r="F1020" s="3" t="s">
        <v>5211</v>
      </c>
      <c r="G1020" s="17" t="str">
        <f t="shared" si="177"/>
        <v>KG-ARI-1909-00203-04743/42568957</v>
      </c>
      <c r="H1020" s="18">
        <f>IF(G1020="","",VLOOKUP(G1020,WMS!$E$3:$Q$1741,7,FALSE))</f>
        <v>12</v>
      </c>
      <c r="I1020" s="18">
        <f>IF(G1020="","",VLOOKUP(G1020,WMS!$E$3:$Q$1741,8,FALSE))</f>
        <v>8.4</v>
      </c>
      <c r="J1020" s="18">
        <f>IF(G1020="","",VLOOKUP(G1020,WMS!$E$3:$Q$1741,13,FALSE))</f>
        <v>0.027</v>
      </c>
      <c r="K1020" s="25" t="b">
        <f t="shared" si="178"/>
        <v>1</v>
      </c>
      <c r="L1020" s="7">
        <v>9</v>
      </c>
      <c r="M1020" s="26">
        <f>IF(G1020="","",VLOOKUP(G1020,WMS!$E$3:$U$1741,7,0)*L1020)</f>
        <v>108</v>
      </c>
      <c r="N1020" s="27" t="str">
        <f>IF(G1020="","",VLOOKUP(G1020,WMS!$E$3:$U$1741,17,0))</f>
        <v>A403</v>
      </c>
      <c r="O1020" s="28">
        <f t="shared" si="179"/>
        <v>75.6</v>
      </c>
      <c r="P1020" s="28">
        <f t="shared" si="180"/>
        <v>0.243</v>
      </c>
      <c r="Q1020" s="25" t="str">
        <f>IF(G1020="","",VLOOKUP(G1020,WMS!$E$3:$G$1741,2,FALSE))</f>
        <v>KAS19092409</v>
      </c>
      <c r="R1020" s="25" t="str">
        <f>IF(G1020="","",VLOOKUP(G1020,WMS!$E$3:$G$1741,3,FALSE))</f>
        <v>KAS1909240902</v>
      </c>
      <c r="S1020" s="17" t="str">
        <f>IF(R1020="","",VLOOKUP(R1020,CUSTOMS!$E$3:$N$1811,2,FALSE))</f>
        <v>6911101900</v>
      </c>
      <c r="T1020" s="17" t="str">
        <f>IF(R1020="","",VLOOKUP(R1020,CUSTOMS!$E$3:$N$1811,3,FALSE))</f>
        <v>日用瓷：碗</v>
      </c>
      <c r="U1020" s="18">
        <f t="shared" si="181"/>
        <v>108</v>
      </c>
      <c r="V1020" s="18" t="str">
        <f>IF(R1020="","",VLOOKUP(R1020,CUSTOMS!$E$3:$N$1811,5,FALSE))</f>
        <v>件</v>
      </c>
      <c r="W1020" s="32">
        <f>IF(R1020="","",VLOOKUP(R1020,CUSTOMS!$E$3:$N$1811,6,FALSE))</f>
        <v>1.23164825046041</v>
      </c>
      <c r="X1020" s="32">
        <f t="shared" si="182"/>
        <v>133.018011049724</v>
      </c>
      <c r="Y1020" s="18" t="str">
        <f>IF(R1020="","",VLOOKUP(R1020,CUSTOMS!$E$3:$N$1811,8,FALSE))</f>
        <v>美元</v>
      </c>
      <c r="Z1020" s="18" t="str">
        <f>IF(R1020="","",VLOOKUP(R1020,CUSTOMS!$E$3:$N$1811,9,FALSE))</f>
        <v>中国</v>
      </c>
      <c r="AA1020" s="18" t="str">
        <f>IF(R1020="","",VLOOKUP(R1020,CUSTOMS!$E$3:$N$1811,10,FALSE))</f>
        <v>美国</v>
      </c>
      <c r="AB1020" s="32">
        <f>IF(R1020="","",VLOOKUP(G1020,WMS!$E$3:$T$1741,15,FALSE))</f>
        <v>0.65</v>
      </c>
      <c r="AC1020" s="32">
        <f t="shared" si="183"/>
        <v>70.2</v>
      </c>
      <c r="AD1020" s="32" t="str">
        <f>IF(S1020="","",VLOOKUP(S1020,海关监管条件!$A$1:$B$3000,2,FALSE))</f>
        <v>A</v>
      </c>
    </row>
    <row r="1021" spans="1:30">
      <c r="A1021" s="2">
        <v>43750</v>
      </c>
      <c r="B1021" s="2">
        <v>43756</v>
      </c>
      <c r="C1021" s="2" t="s">
        <v>5144</v>
      </c>
      <c r="D1021" s="3" t="s">
        <v>2250</v>
      </c>
      <c r="E1021" s="3" t="s">
        <v>4504</v>
      </c>
      <c r="F1021" s="3" t="s">
        <v>5212</v>
      </c>
      <c r="G1021" s="17" t="str">
        <f t="shared" si="177"/>
        <v>KG-ARI-1909-00203-04743/42568971</v>
      </c>
      <c r="H1021" s="18">
        <f>IF(G1021="","",VLOOKUP(G1021,WMS!$E$3:$Q$1741,7,FALSE))</f>
        <v>12</v>
      </c>
      <c r="I1021" s="18">
        <f>IF(G1021="","",VLOOKUP(G1021,WMS!$E$3:$Q$1741,8,FALSE))</f>
        <v>6.15</v>
      </c>
      <c r="J1021" s="18">
        <f>IF(G1021="","",VLOOKUP(G1021,WMS!$E$3:$Q$1741,13,FALSE))</f>
        <v>0.019</v>
      </c>
      <c r="K1021" s="25" t="b">
        <f t="shared" si="178"/>
        <v>1</v>
      </c>
      <c r="L1021" s="7">
        <v>8</v>
      </c>
      <c r="M1021" s="26">
        <f>IF(G1021="","",VLOOKUP(G1021,WMS!$E$3:$U$1741,7,0)*L1021)</f>
        <v>96</v>
      </c>
      <c r="N1021" s="27" t="str">
        <f>IF(G1021="","",VLOOKUP(G1021,WMS!$E$3:$U$1741,17,0))</f>
        <v>A403</v>
      </c>
      <c r="O1021" s="28">
        <f t="shared" si="179"/>
        <v>49.2</v>
      </c>
      <c r="P1021" s="28">
        <f t="shared" si="180"/>
        <v>0.152</v>
      </c>
      <c r="Q1021" s="25" t="str">
        <f>IF(G1021="","",VLOOKUP(G1021,WMS!$E$3:$G$1741,2,FALSE))</f>
        <v>KAS19092409</v>
      </c>
      <c r="R1021" s="25" t="str">
        <f>IF(G1021="","",VLOOKUP(G1021,WMS!$E$3:$G$1741,3,FALSE))</f>
        <v>KAS1909240902</v>
      </c>
      <c r="S1021" s="17" t="str">
        <f>IF(R1021="","",VLOOKUP(R1021,CUSTOMS!$E$3:$N$1811,2,FALSE))</f>
        <v>6911101900</v>
      </c>
      <c r="T1021" s="17" t="str">
        <f>IF(R1021="","",VLOOKUP(R1021,CUSTOMS!$E$3:$N$1811,3,FALSE))</f>
        <v>日用瓷：碗</v>
      </c>
      <c r="U1021" s="18">
        <f t="shared" si="181"/>
        <v>96</v>
      </c>
      <c r="V1021" s="18" t="str">
        <f>IF(R1021="","",VLOOKUP(R1021,CUSTOMS!$E$3:$N$1811,5,FALSE))</f>
        <v>件</v>
      </c>
      <c r="W1021" s="32">
        <f>IF(R1021="","",VLOOKUP(R1021,CUSTOMS!$E$3:$N$1811,6,FALSE))</f>
        <v>1.23164825046041</v>
      </c>
      <c r="X1021" s="32">
        <f t="shared" si="182"/>
        <v>118.238232044199</v>
      </c>
      <c r="Y1021" s="18" t="str">
        <f>IF(R1021="","",VLOOKUP(R1021,CUSTOMS!$E$3:$N$1811,8,FALSE))</f>
        <v>美元</v>
      </c>
      <c r="Z1021" s="18" t="str">
        <f>IF(R1021="","",VLOOKUP(R1021,CUSTOMS!$E$3:$N$1811,9,FALSE))</f>
        <v>中国</v>
      </c>
      <c r="AA1021" s="18" t="str">
        <f>IF(R1021="","",VLOOKUP(R1021,CUSTOMS!$E$3:$N$1811,10,FALSE))</f>
        <v>美国</v>
      </c>
      <c r="AB1021" s="32">
        <f>IF(R1021="","",VLOOKUP(G1021,WMS!$E$3:$T$1741,15,FALSE))</f>
        <v>0.45</v>
      </c>
      <c r="AC1021" s="32">
        <f t="shared" si="183"/>
        <v>43.2</v>
      </c>
      <c r="AD1021" s="32" t="str">
        <f>IF(S1021="","",VLOOKUP(S1021,海关监管条件!$A$1:$B$3000,2,FALSE))</f>
        <v>A</v>
      </c>
    </row>
    <row r="1022" spans="1:30">
      <c r="A1022" s="2">
        <v>43750</v>
      </c>
      <c r="B1022" s="2">
        <v>43756</v>
      </c>
      <c r="C1022" s="2" t="s">
        <v>5144</v>
      </c>
      <c r="D1022" s="3" t="s">
        <v>2250</v>
      </c>
      <c r="E1022" s="3" t="s">
        <v>4504</v>
      </c>
      <c r="F1022" s="3" t="s">
        <v>5213</v>
      </c>
      <c r="G1022" s="17" t="str">
        <f t="shared" si="177"/>
        <v>KG-ARI-1909-00203-04743/42569121</v>
      </c>
      <c r="H1022" s="18">
        <f>IF(G1022="","",VLOOKUP(G1022,WMS!$E$3:$Q$1741,7,FALSE))</f>
        <v>12</v>
      </c>
      <c r="I1022" s="18">
        <f>IF(G1022="","",VLOOKUP(G1022,WMS!$E$3:$Q$1741,8,FALSE))</f>
        <v>5.4</v>
      </c>
      <c r="J1022" s="18">
        <f>IF(G1022="","",VLOOKUP(G1022,WMS!$E$3:$Q$1741,13,FALSE))</f>
        <v>0.025</v>
      </c>
      <c r="K1022" s="25" t="b">
        <f t="shared" si="178"/>
        <v>1</v>
      </c>
      <c r="L1022" s="7">
        <v>11</v>
      </c>
      <c r="M1022" s="26">
        <f>IF(G1022="","",VLOOKUP(G1022,WMS!$E$3:$U$1741,7,0)*L1022)</f>
        <v>132</v>
      </c>
      <c r="N1022" s="27" t="str">
        <f>IF(G1022="","",VLOOKUP(G1022,WMS!$E$3:$U$1741,17,0))</f>
        <v>A403</v>
      </c>
      <c r="O1022" s="28">
        <f t="shared" si="179"/>
        <v>59.4</v>
      </c>
      <c r="P1022" s="28">
        <f t="shared" si="180"/>
        <v>0.275</v>
      </c>
      <c r="Q1022" s="25" t="str">
        <f>IF(G1022="","",VLOOKUP(G1022,WMS!$E$3:$G$1741,2,FALSE))</f>
        <v>KAS19092409</v>
      </c>
      <c r="R1022" s="25" t="str">
        <f>IF(G1022="","",VLOOKUP(G1022,WMS!$E$3:$G$1741,3,FALSE))</f>
        <v>KAS1909240903</v>
      </c>
      <c r="S1022" s="17" t="str">
        <f>IF(R1022="","",VLOOKUP(R1022,CUSTOMS!$E$3:$N$1811,2,FALSE))</f>
        <v>6911101900</v>
      </c>
      <c r="T1022" s="17" t="str">
        <f>IF(R1022="","",VLOOKUP(R1022,CUSTOMS!$E$3:$N$1811,3,FALSE))</f>
        <v>日用瓷：杯</v>
      </c>
      <c r="U1022" s="18">
        <f t="shared" si="181"/>
        <v>132</v>
      </c>
      <c r="V1022" s="18" t="str">
        <f>IF(R1022="","",VLOOKUP(R1022,CUSTOMS!$E$3:$N$1811,5,FALSE))</f>
        <v>件</v>
      </c>
      <c r="W1022" s="32">
        <f>IF(R1022="","",VLOOKUP(R1022,CUSTOMS!$E$3:$N$1811,6,FALSE))</f>
        <v>0.865194444444444</v>
      </c>
      <c r="X1022" s="32">
        <f t="shared" si="182"/>
        <v>114.205666666667</v>
      </c>
      <c r="Y1022" s="18" t="str">
        <f>IF(R1022="","",VLOOKUP(R1022,CUSTOMS!$E$3:$N$1811,8,FALSE))</f>
        <v>美元</v>
      </c>
      <c r="Z1022" s="18" t="str">
        <f>IF(R1022="","",VLOOKUP(R1022,CUSTOMS!$E$3:$N$1811,9,FALSE))</f>
        <v>中国</v>
      </c>
      <c r="AA1022" s="18" t="str">
        <f>IF(R1022="","",VLOOKUP(R1022,CUSTOMS!$E$3:$N$1811,10,FALSE))</f>
        <v>美国</v>
      </c>
      <c r="AB1022" s="32">
        <f>IF(R1022="","",VLOOKUP(G1022,WMS!$E$3:$T$1741,15,FALSE))</f>
        <v>0.4</v>
      </c>
      <c r="AC1022" s="32">
        <f t="shared" si="183"/>
        <v>52.8</v>
      </c>
      <c r="AD1022" s="32" t="str">
        <f>IF(S1022="","",VLOOKUP(S1022,海关监管条件!$A$1:$B$3000,2,FALSE))</f>
        <v>A</v>
      </c>
    </row>
    <row r="1023" spans="1:30">
      <c r="A1023" s="2">
        <v>43750</v>
      </c>
      <c r="B1023" s="2">
        <v>43756</v>
      </c>
      <c r="C1023" s="2" t="s">
        <v>5144</v>
      </c>
      <c r="D1023" s="3" t="s">
        <v>2250</v>
      </c>
      <c r="E1023" s="3" t="s">
        <v>4504</v>
      </c>
      <c r="F1023" s="3" t="s">
        <v>5214</v>
      </c>
      <c r="G1023" s="17" t="str">
        <f t="shared" si="177"/>
        <v>KG-ARI-1909-00203-04743/42588740</v>
      </c>
      <c r="H1023" s="18">
        <f>IF(G1023="","",VLOOKUP(G1023,WMS!$E$3:$Q$1741,7,FALSE))</f>
        <v>6</v>
      </c>
      <c r="I1023" s="18">
        <f>IF(G1023="","",VLOOKUP(G1023,WMS!$E$3:$Q$1741,8,FALSE))</f>
        <v>7.55</v>
      </c>
      <c r="J1023" s="18">
        <f>IF(G1023="","",VLOOKUP(G1023,WMS!$E$3:$Q$1741,13,FALSE))</f>
        <v>0.031</v>
      </c>
      <c r="K1023" s="25" t="b">
        <f t="shared" si="178"/>
        <v>1</v>
      </c>
      <c r="L1023" s="7">
        <v>29</v>
      </c>
      <c r="M1023" s="26">
        <f>IF(G1023="","",VLOOKUP(G1023,WMS!$E$3:$U$1741,7,0)*L1023)</f>
        <v>174</v>
      </c>
      <c r="N1023" s="27" t="str">
        <f>IF(G1023="","",VLOOKUP(G1023,WMS!$E$3:$U$1741,17,0))</f>
        <v>A403</v>
      </c>
      <c r="O1023" s="28">
        <f t="shared" si="179"/>
        <v>218.95</v>
      </c>
      <c r="P1023" s="28">
        <f t="shared" si="180"/>
        <v>0.899</v>
      </c>
      <c r="Q1023" s="25" t="str">
        <f>IF(G1023="","",VLOOKUP(G1023,WMS!$E$3:$G$1741,2,FALSE))</f>
        <v>KAS19092409</v>
      </c>
      <c r="R1023" s="25" t="str">
        <f>IF(G1023="","",VLOOKUP(G1023,WMS!$E$3:$G$1741,3,FALSE))</f>
        <v>KAS1909240902</v>
      </c>
      <c r="S1023" s="17" t="str">
        <f>IF(R1023="","",VLOOKUP(R1023,CUSTOMS!$E$3:$N$1811,2,FALSE))</f>
        <v>6911101900</v>
      </c>
      <c r="T1023" s="17" t="str">
        <f>IF(R1023="","",VLOOKUP(R1023,CUSTOMS!$E$3:$N$1811,3,FALSE))</f>
        <v>日用瓷：碗</v>
      </c>
      <c r="U1023" s="18">
        <f t="shared" si="181"/>
        <v>174</v>
      </c>
      <c r="V1023" s="18" t="str">
        <f>IF(R1023="","",VLOOKUP(R1023,CUSTOMS!$E$3:$N$1811,5,FALSE))</f>
        <v>件</v>
      </c>
      <c r="W1023" s="32">
        <f>IF(R1023="","",VLOOKUP(R1023,CUSTOMS!$E$3:$N$1811,6,FALSE))</f>
        <v>1.23164825046041</v>
      </c>
      <c r="X1023" s="32">
        <f t="shared" si="182"/>
        <v>214.306795580111</v>
      </c>
      <c r="Y1023" s="18" t="str">
        <f>IF(R1023="","",VLOOKUP(R1023,CUSTOMS!$E$3:$N$1811,8,FALSE))</f>
        <v>美元</v>
      </c>
      <c r="Z1023" s="18" t="str">
        <f>IF(R1023="","",VLOOKUP(R1023,CUSTOMS!$E$3:$N$1811,9,FALSE))</f>
        <v>中国</v>
      </c>
      <c r="AA1023" s="18" t="str">
        <f>IF(R1023="","",VLOOKUP(R1023,CUSTOMS!$E$3:$N$1811,10,FALSE))</f>
        <v>美国</v>
      </c>
      <c r="AB1023" s="32">
        <f>IF(R1023="","",VLOOKUP(G1023,WMS!$E$3:$T$1741,15,FALSE))</f>
        <v>1.1</v>
      </c>
      <c r="AC1023" s="32">
        <f t="shared" si="183"/>
        <v>191.4</v>
      </c>
      <c r="AD1023" s="32" t="str">
        <f>IF(S1023="","",VLOOKUP(S1023,海关监管条件!$A$1:$B$3000,2,FALSE))</f>
        <v>A</v>
      </c>
    </row>
    <row r="1024" spans="1:30">
      <c r="A1024" s="2">
        <v>43750</v>
      </c>
      <c r="B1024" s="2">
        <v>43756</v>
      </c>
      <c r="C1024" s="2" t="s">
        <v>5144</v>
      </c>
      <c r="D1024" s="3" t="s">
        <v>2250</v>
      </c>
      <c r="E1024" s="3" t="s">
        <v>4504</v>
      </c>
      <c r="F1024" s="3" t="s">
        <v>5215</v>
      </c>
      <c r="G1024" s="17" t="str">
        <f t="shared" si="177"/>
        <v>KG-ARI-1909-00203-04743/42624400</v>
      </c>
      <c r="H1024" s="18">
        <f>IF(G1024="","",VLOOKUP(G1024,WMS!$E$3:$Q$1741,7,FALSE))</f>
        <v>12</v>
      </c>
      <c r="I1024" s="18">
        <f>IF(G1024="","",VLOOKUP(G1024,WMS!$E$3:$Q$1741,8,FALSE))</f>
        <v>10</v>
      </c>
      <c r="J1024" s="18">
        <f>IF(G1024="","",VLOOKUP(G1024,WMS!$E$3:$Q$1741,13,FALSE))</f>
        <v>0.046</v>
      </c>
      <c r="K1024" s="25" t="b">
        <f t="shared" si="178"/>
        <v>1</v>
      </c>
      <c r="L1024" s="7">
        <v>18</v>
      </c>
      <c r="M1024" s="26">
        <f>IF(G1024="","",VLOOKUP(G1024,WMS!$E$3:$U$1741,7,0)*L1024)</f>
        <v>216</v>
      </c>
      <c r="N1024" s="27" t="str">
        <f>IF(G1024="","",VLOOKUP(G1024,WMS!$E$3:$U$1741,17,0))</f>
        <v>A403</v>
      </c>
      <c r="O1024" s="28">
        <f t="shared" si="179"/>
        <v>180</v>
      </c>
      <c r="P1024" s="28">
        <f t="shared" si="180"/>
        <v>0.828</v>
      </c>
      <c r="Q1024" s="25" t="str">
        <f>IF(G1024="","",VLOOKUP(G1024,WMS!$E$3:$G$1741,2,FALSE))</f>
        <v>KAS19092409</v>
      </c>
      <c r="R1024" s="25" t="str">
        <f>IF(G1024="","",VLOOKUP(G1024,WMS!$E$3:$G$1741,3,FALSE))</f>
        <v>KAS1909240902</v>
      </c>
      <c r="S1024" s="17" t="str">
        <f>IF(R1024="","",VLOOKUP(R1024,CUSTOMS!$E$3:$N$1811,2,FALSE))</f>
        <v>6911101900</v>
      </c>
      <c r="T1024" s="17" t="str">
        <f>IF(R1024="","",VLOOKUP(R1024,CUSTOMS!$E$3:$N$1811,3,FALSE))</f>
        <v>日用瓷：碗</v>
      </c>
      <c r="U1024" s="18">
        <f t="shared" si="181"/>
        <v>216</v>
      </c>
      <c r="V1024" s="18" t="str">
        <f>IF(R1024="","",VLOOKUP(R1024,CUSTOMS!$E$3:$N$1811,5,FALSE))</f>
        <v>件</v>
      </c>
      <c r="W1024" s="32">
        <f>IF(R1024="","",VLOOKUP(R1024,CUSTOMS!$E$3:$N$1811,6,FALSE))</f>
        <v>1.23164825046041</v>
      </c>
      <c r="X1024" s="32">
        <f t="shared" si="182"/>
        <v>266.036022099449</v>
      </c>
      <c r="Y1024" s="18" t="str">
        <f>IF(R1024="","",VLOOKUP(R1024,CUSTOMS!$E$3:$N$1811,8,FALSE))</f>
        <v>美元</v>
      </c>
      <c r="Z1024" s="18" t="str">
        <f>IF(R1024="","",VLOOKUP(R1024,CUSTOMS!$E$3:$N$1811,9,FALSE))</f>
        <v>中国</v>
      </c>
      <c r="AA1024" s="18" t="str">
        <f>IF(R1024="","",VLOOKUP(R1024,CUSTOMS!$E$3:$N$1811,10,FALSE))</f>
        <v>美国</v>
      </c>
      <c r="AB1024" s="32">
        <f>IF(R1024="","",VLOOKUP(G1024,WMS!$E$3:$T$1741,15,FALSE))</f>
        <v>0.7</v>
      </c>
      <c r="AC1024" s="32">
        <f t="shared" si="183"/>
        <v>151.2</v>
      </c>
      <c r="AD1024" s="32" t="str">
        <f>IF(S1024="","",VLOOKUP(S1024,海关监管条件!$A$1:$B$3000,2,FALSE))</f>
        <v>A</v>
      </c>
    </row>
    <row r="1025" spans="1:30">
      <c r="A1025" s="2">
        <v>43750</v>
      </c>
      <c r="B1025" s="2">
        <v>43756</v>
      </c>
      <c r="C1025" s="2" t="s">
        <v>5144</v>
      </c>
      <c r="D1025" s="3" t="s">
        <v>2250</v>
      </c>
      <c r="E1025" s="3" t="s">
        <v>4504</v>
      </c>
      <c r="F1025" s="3" t="s">
        <v>5216</v>
      </c>
      <c r="G1025" s="17" t="str">
        <f t="shared" si="177"/>
        <v>KG-ARI-1909-00203-04743/42691525</v>
      </c>
      <c r="H1025" s="18">
        <f>IF(G1025="","",VLOOKUP(G1025,WMS!$E$3:$Q$1741,7,FALSE))</f>
        <v>12</v>
      </c>
      <c r="I1025" s="18">
        <f>IF(G1025="","",VLOOKUP(G1025,WMS!$E$3:$Q$1741,8,FALSE))</f>
        <v>3.05</v>
      </c>
      <c r="J1025" s="18">
        <f>IF(G1025="","",VLOOKUP(G1025,WMS!$E$3:$Q$1741,13,FALSE))</f>
        <v>0.01</v>
      </c>
      <c r="K1025" s="25" t="b">
        <f t="shared" si="178"/>
        <v>1</v>
      </c>
      <c r="L1025" s="7">
        <v>27</v>
      </c>
      <c r="M1025" s="26">
        <f>IF(G1025="","",VLOOKUP(G1025,WMS!$E$3:$U$1741,7,0)*L1025)</f>
        <v>324</v>
      </c>
      <c r="N1025" s="27" t="str">
        <f>IF(G1025="","",VLOOKUP(G1025,WMS!$E$3:$U$1741,17,0))</f>
        <v>A403</v>
      </c>
      <c r="O1025" s="28">
        <f t="shared" si="179"/>
        <v>82.35</v>
      </c>
      <c r="P1025" s="28">
        <f t="shared" si="180"/>
        <v>0.27</v>
      </c>
      <c r="Q1025" s="25" t="str">
        <f>IF(G1025="","",VLOOKUP(G1025,WMS!$E$3:$G$1741,2,FALSE))</f>
        <v>KAS19092409</v>
      </c>
      <c r="R1025" s="25" t="str">
        <f>IF(G1025="","",VLOOKUP(G1025,WMS!$E$3:$G$1741,3,FALSE))</f>
        <v>KAS1909240902</v>
      </c>
      <c r="S1025" s="17" t="str">
        <f>IF(R1025="","",VLOOKUP(R1025,CUSTOMS!$E$3:$N$1811,2,FALSE))</f>
        <v>6911101900</v>
      </c>
      <c r="T1025" s="17" t="str">
        <f>IF(R1025="","",VLOOKUP(R1025,CUSTOMS!$E$3:$N$1811,3,FALSE))</f>
        <v>日用瓷：碗</v>
      </c>
      <c r="U1025" s="18">
        <f t="shared" si="181"/>
        <v>324</v>
      </c>
      <c r="V1025" s="18" t="str">
        <f>IF(R1025="","",VLOOKUP(R1025,CUSTOMS!$E$3:$N$1811,5,FALSE))</f>
        <v>件</v>
      </c>
      <c r="W1025" s="32">
        <f>IF(R1025="","",VLOOKUP(R1025,CUSTOMS!$E$3:$N$1811,6,FALSE))</f>
        <v>1.23164825046041</v>
      </c>
      <c r="X1025" s="32">
        <f t="shared" si="182"/>
        <v>399.054033149173</v>
      </c>
      <c r="Y1025" s="18" t="str">
        <f>IF(R1025="","",VLOOKUP(R1025,CUSTOMS!$E$3:$N$1811,8,FALSE))</f>
        <v>美元</v>
      </c>
      <c r="Z1025" s="18" t="str">
        <f>IF(R1025="","",VLOOKUP(R1025,CUSTOMS!$E$3:$N$1811,9,FALSE))</f>
        <v>中国</v>
      </c>
      <c r="AA1025" s="18" t="str">
        <f>IF(R1025="","",VLOOKUP(R1025,CUSTOMS!$E$3:$N$1811,10,FALSE))</f>
        <v>美国</v>
      </c>
      <c r="AB1025" s="32">
        <f>IF(R1025="","",VLOOKUP(G1025,WMS!$E$3:$T$1741,15,FALSE))</f>
        <v>0.216666666666667</v>
      </c>
      <c r="AC1025" s="32">
        <f t="shared" si="183"/>
        <v>70.2000000000001</v>
      </c>
      <c r="AD1025" s="32" t="str">
        <f>IF(S1025="","",VLOOKUP(S1025,海关监管条件!$A$1:$B$3000,2,FALSE))</f>
        <v>A</v>
      </c>
    </row>
    <row r="1026" spans="1:30">
      <c r="A1026" s="2">
        <v>43750</v>
      </c>
      <c r="B1026" s="2">
        <v>43756</v>
      </c>
      <c r="C1026" s="2" t="s">
        <v>5144</v>
      </c>
      <c r="D1026" s="3" t="s">
        <v>1746</v>
      </c>
      <c r="E1026" s="3" t="s">
        <v>4211</v>
      </c>
      <c r="F1026" s="3" t="s">
        <v>4221</v>
      </c>
      <c r="G1026" s="17" t="str">
        <f t="shared" si="177"/>
        <v>KG-ARI-1909-00203-04755/42699484</v>
      </c>
      <c r="H1026" s="18">
        <f>IF(G1026="","",VLOOKUP(G1026,WMS!$E$3:$Q$1741,7,FALSE))</f>
        <v>8</v>
      </c>
      <c r="I1026" s="18">
        <f>IF(G1026="","",VLOOKUP(G1026,WMS!$E$3:$Q$1741,8,FALSE))</f>
        <v>1.25</v>
      </c>
      <c r="J1026" s="18">
        <f>IF(G1026="","",VLOOKUP(G1026,WMS!$E$3:$Q$1741,13,FALSE))</f>
        <v>0.026</v>
      </c>
      <c r="K1026" s="25" t="b">
        <f t="shared" si="178"/>
        <v>1</v>
      </c>
      <c r="L1026" s="7">
        <v>1</v>
      </c>
      <c r="M1026" s="26">
        <f>IF(G1026="","",VLOOKUP(G1026,WMS!$E$3:$U$1741,7,0)*L1026)</f>
        <v>8</v>
      </c>
      <c r="N1026" s="27" t="str">
        <f>IF(G1026="","",VLOOKUP(G1026,WMS!$E$3:$U$1741,17,0))</f>
        <v>A12-203</v>
      </c>
      <c r="O1026" s="28">
        <f t="shared" si="179"/>
        <v>1.25</v>
      </c>
      <c r="P1026" s="28">
        <f t="shared" si="180"/>
        <v>0.026</v>
      </c>
      <c r="Q1026" s="25" t="str">
        <f>IF(G1026="","",VLOOKUP(G1026,WMS!$E$3:$G$1741,2,FALSE))</f>
        <v>KAS19091904</v>
      </c>
      <c r="R1026" s="25" t="str">
        <f>IF(G1026="","",VLOOKUP(G1026,WMS!$E$3:$G$1741,3,FALSE))</f>
        <v>KAS1909190401</v>
      </c>
      <c r="S1026" s="17" t="str">
        <f>IF(R1026="","",VLOOKUP(R1026,CUSTOMS!$E$3:$N$1811,2,FALSE))</f>
        <v>4202920000</v>
      </c>
      <c r="T1026" s="17" t="str">
        <f>IF(R1026="","",VLOOKUP(R1026,CUSTOMS!$E$3:$N$1811,3,FALSE))</f>
        <v>化妆包</v>
      </c>
      <c r="U1026" s="18">
        <f t="shared" si="181"/>
        <v>8</v>
      </c>
      <c r="V1026" s="18" t="str">
        <f>IF(R1026="","",VLOOKUP(R1026,CUSTOMS!$E$3:$N$1811,5,FALSE))</f>
        <v>个</v>
      </c>
      <c r="W1026" s="32">
        <f>IF(R1026="","",VLOOKUP(R1026,CUSTOMS!$E$3:$N$1811,6,FALSE))</f>
        <v>10</v>
      </c>
      <c r="X1026" s="32">
        <f t="shared" si="182"/>
        <v>80</v>
      </c>
      <c r="Y1026" s="18" t="str">
        <f>IF(R1026="","",VLOOKUP(R1026,CUSTOMS!$E$3:$N$1811,8,FALSE))</f>
        <v>港币</v>
      </c>
      <c r="Z1026" s="18" t="str">
        <f>IF(R1026="","",VLOOKUP(R1026,CUSTOMS!$E$3:$N$1811,9,FALSE))</f>
        <v>中国</v>
      </c>
      <c r="AA1026" s="18" t="str">
        <f>IF(R1026="","",VLOOKUP(R1026,CUSTOMS!$E$3:$N$1811,10,FALSE))</f>
        <v>美国</v>
      </c>
      <c r="AB1026" s="32">
        <f>IF(R1026="","",VLOOKUP(G1026,WMS!$E$3:$T$1741,15,FALSE))</f>
        <v>0.09375</v>
      </c>
      <c r="AC1026" s="32">
        <f t="shared" si="183"/>
        <v>0.75</v>
      </c>
      <c r="AD1026" s="32" t="str">
        <f>IF(S1026="","",VLOOKUP(S1026,海关监管条件!$A$1:$B$3000,2,FALSE))</f>
        <v>无 </v>
      </c>
    </row>
    <row r="1027" spans="1:30">
      <c r="A1027" s="2">
        <v>43750</v>
      </c>
      <c r="B1027" s="2">
        <v>43756</v>
      </c>
      <c r="C1027" s="2" t="s">
        <v>5144</v>
      </c>
      <c r="D1027" s="19" t="s">
        <v>1640</v>
      </c>
      <c r="E1027" s="19" t="s">
        <v>4152</v>
      </c>
      <c r="F1027" s="19" t="s">
        <v>4162</v>
      </c>
      <c r="G1027" s="17" t="str">
        <f t="shared" si="177"/>
        <v>KG-ARI-1909-00203-04759/42049173</v>
      </c>
      <c r="H1027" s="18">
        <f>IF(G1027="","",VLOOKUP(G1027,WMS!$E$3:$Q$1741,7,FALSE))</f>
        <v>6</v>
      </c>
      <c r="I1027" s="18">
        <f>IF(G1027="","",VLOOKUP(G1027,WMS!$E$3:$Q$1741,8,FALSE))</f>
        <v>1.8</v>
      </c>
      <c r="J1027" s="18">
        <f>IF(G1027="","",VLOOKUP(G1027,WMS!$E$3:$Q$1741,13,FALSE))</f>
        <v>0.017</v>
      </c>
      <c r="K1027" s="25" t="b">
        <f t="shared" si="178"/>
        <v>1</v>
      </c>
      <c r="L1027" s="7">
        <v>22</v>
      </c>
      <c r="M1027" s="26">
        <f>IF(G1027="","",VLOOKUP(G1027,WMS!$E$3:$U$1741,7,0)*L1027)</f>
        <v>132</v>
      </c>
      <c r="N1027" s="27" t="str">
        <f>IF(G1027="","",VLOOKUP(G1027,WMS!$E$3:$U$1741,17,0))</f>
        <v>A38-201</v>
      </c>
      <c r="O1027" s="28">
        <f t="shared" si="179"/>
        <v>39.6</v>
      </c>
      <c r="P1027" s="28">
        <f t="shared" si="180"/>
        <v>0.374</v>
      </c>
      <c r="Q1027" s="25" t="str">
        <f>IF(G1027="","",VLOOKUP(G1027,WMS!$E$3:$G$1741,2,FALSE))</f>
        <v>KAS19091701</v>
      </c>
      <c r="R1027" s="25" t="str">
        <f>IF(G1027="","",VLOOKUP(G1027,WMS!$E$3:$G$1741,3,FALSE))</f>
        <v>KAS1909170103</v>
      </c>
      <c r="S1027" s="17" t="str">
        <f>IF(R1027="","",VLOOKUP(R1027,CUSTOMS!$E$3:$N$1811,2,FALSE))</f>
        <v>7323990000</v>
      </c>
      <c r="T1027" s="17" t="str">
        <f>IF(R1027="","",VLOOKUP(R1027,CUSTOMS!$E$3:$N$1811,3,FALSE))</f>
        <v>铁制厨房架</v>
      </c>
      <c r="U1027" s="18">
        <f t="shared" si="181"/>
        <v>132</v>
      </c>
      <c r="V1027" s="18" t="str">
        <f>IF(R1027="","",VLOOKUP(R1027,CUSTOMS!$E$3:$N$1811,5,FALSE))</f>
        <v>只</v>
      </c>
      <c r="W1027" s="32">
        <f>IF(R1027="","",VLOOKUP(R1027,CUSTOMS!$E$3:$N$1811,6,FALSE))</f>
        <v>0.992726730310262</v>
      </c>
      <c r="X1027" s="32">
        <f t="shared" si="182"/>
        <v>131.039928400955</v>
      </c>
      <c r="Y1027" s="18" t="str">
        <f>IF(R1027="","",VLOOKUP(R1027,CUSTOMS!$E$3:$N$1811,8,FALSE))</f>
        <v>美元</v>
      </c>
      <c r="Z1027" s="18" t="str">
        <f>IF(R1027="","",VLOOKUP(R1027,CUSTOMS!$E$3:$N$1811,9,FALSE))</f>
        <v>中国</v>
      </c>
      <c r="AA1027" s="18" t="str">
        <f>IF(R1027="","",VLOOKUP(R1027,CUSTOMS!$E$3:$N$1811,10,FALSE))</f>
        <v>美国</v>
      </c>
      <c r="AB1027" s="32">
        <f>IF(R1027="","",VLOOKUP(G1027,WMS!$E$3:$T$1741,15,FALSE))</f>
        <v>0.268333333333333</v>
      </c>
      <c r="AC1027" s="32">
        <f t="shared" si="183"/>
        <v>35.42</v>
      </c>
      <c r="AD1027" s="32" t="str">
        <f>IF(S1027="","",VLOOKUP(S1027,海关监管条件!$A$1:$B$3000,2,FALSE))</f>
        <v>A</v>
      </c>
    </row>
    <row r="1028" spans="1:30">
      <c r="A1028" s="2">
        <v>43750</v>
      </c>
      <c r="B1028" s="2">
        <v>43756</v>
      </c>
      <c r="C1028" s="2" t="s">
        <v>5144</v>
      </c>
      <c r="D1028" s="19" t="s">
        <v>1640</v>
      </c>
      <c r="E1028" s="19" t="s">
        <v>4152</v>
      </c>
      <c r="F1028" s="19" t="s">
        <v>4157</v>
      </c>
      <c r="G1028" s="17" t="str">
        <f t="shared" si="177"/>
        <v>KG-ARI-1909-00203-04759/42287490</v>
      </c>
      <c r="H1028" s="18">
        <f>IF(G1028="","",VLOOKUP(G1028,WMS!$E$3:$Q$1741,7,FALSE))</f>
        <v>2</v>
      </c>
      <c r="I1028" s="18">
        <f>IF(G1028="","",VLOOKUP(G1028,WMS!$E$3:$Q$1741,8,FALSE))</f>
        <v>4.7</v>
      </c>
      <c r="J1028" s="18">
        <f>IF(G1028="","",VLOOKUP(G1028,WMS!$E$3:$Q$1741,13,FALSE))</f>
        <v>0.073</v>
      </c>
      <c r="K1028" s="25" t="b">
        <f t="shared" si="178"/>
        <v>1</v>
      </c>
      <c r="L1028" s="7">
        <v>7</v>
      </c>
      <c r="M1028" s="26">
        <f>IF(G1028="","",VLOOKUP(G1028,WMS!$E$3:$U$1741,7,0)*L1028)</f>
        <v>14</v>
      </c>
      <c r="N1028" s="27" t="str">
        <f>IF(G1028="","",VLOOKUP(G1028,WMS!$E$3:$U$1741,17,0))</f>
        <v>A403</v>
      </c>
      <c r="O1028" s="28">
        <f t="shared" si="179"/>
        <v>32.9</v>
      </c>
      <c r="P1028" s="28">
        <f t="shared" si="180"/>
        <v>0.511</v>
      </c>
      <c r="Q1028" s="25" t="str">
        <f>IF(G1028="","",VLOOKUP(G1028,WMS!$E$3:$G$1741,2,FALSE))</f>
        <v>KAS19091701</v>
      </c>
      <c r="R1028" s="25" t="str">
        <f>IF(G1028="","",VLOOKUP(G1028,WMS!$E$3:$G$1741,3,FALSE))</f>
        <v>KAS1909170101</v>
      </c>
      <c r="S1028" s="17" t="str">
        <f>IF(R1028="","",VLOOKUP(R1028,CUSTOMS!$E$3:$N$1811,2,FALSE))</f>
        <v>9403200000</v>
      </c>
      <c r="T1028" s="17" t="str">
        <f>IF(R1028="","",VLOOKUP(R1028,CUSTOMS!$E$3:$N$1811,3,FALSE))</f>
        <v>落地储物架</v>
      </c>
      <c r="U1028" s="18">
        <f t="shared" si="181"/>
        <v>14</v>
      </c>
      <c r="V1028" s="18" t="str">
        <f>IF(R1028="","",VLOOKUP(R1028,CUSTOMS!$E$3:$N$1811,5,FALSE))</f>
        <v>件</v>
      </c>
      <c r="W1028" s="32">
        <f>IF(R1028="","",VLOOKUP(R1028,CUSTOMS!$E$3:$N$1811,6,FALSE))</f>
        <v>3.95433139534884</v>
      </c>
      <c r="X1028" s="32">
        <f t="shared" si="182"/>
        <v>55.3606395348838</v>
      </c>
      <c r="Y1028" s="18" t="str">
        <f>IF(R1028="","",VLOOKUP(R1028,CUSTOMS!$E$3:$N$1811,8,FALSE))</f>
        <v>美元</v>
      </c>
      <c r="Z1028" s="18" t="str">
        <f>IF(R1028="","",VLOOKUP(R1028,CUSTOMS!$E$3:$N$1811,9,FALSE))</f>
        <v>中国</v>
      </c>
      <c r="AA1028" s="18" t="str">
        <f>IF(R1028="","",VLOOKUP(R1028,CUSTOMS!$E$3:$N$1811,10,FALSE))</f>
        <v>美国</v>
      </c>
      <c r="AB1028" s="32">
        <f>IF(R1028="","",VLOOKUP(G1028,WMS!$E$3:$T$1741,15,FALSE))</f>
        <v>1.8</v>
      </c>
      <c r="AC1028" s="32">
        <f t="shared" si="183"/>
        <v>25.2</v>
      </c>
      <c r="AD1028" s="32" t="str">
        <f>IF(S1028="","",VLOOKUP(S1028,海关监管条件!$A$1:$B$3000,2,FALSE))</f>
        <v>无 </v>
      </c>
    </row>
    <row r="1029" spans="1:30">
      <c r="A1029" s="2">
        <v>43750</v>
      </c>
      <c r="B1029" s="2">
        <v>43756</v>
      </c>
      <c r="C1029" s="2" t="s">
        <v>5144</v>
      </c>
      <c r="D1029" s="19" t="s">
        <v>1640</v>
      </c>
      <c r="E1029" s="19" t="s">
        <v>4152</v>
      </c>
      <c r="F1029" s="19" t="s">
        <v>4186</v>
      </c>
      <c r="G1029" s="17" t="str">
        <f t="shared" si="177"/>
        <v>KG-ARI-1909-00203-04759/42368649</v>
      </c>
      <c r="H1029" s="18">
        <f>IF(G1029="","",VLOOKUP(G1029,WMS!$E$3:$Q$1741,7,FALSE))</f>
        <v>6</v>
      </c>
      <c r="I1029" s="18">
        <f>IF(G1029="","",VLOOKUP(G1029,WMS!$E$3:$Q$1741,8,FALSE))</f>
        <v>4.6</v>
      </c>
      <c r="J1029" s="18">
        <f>IF(G1029="","",VLOOKUP(G1029,WMS!$E$3:$Q$1741,13,FALSE))</f>
        <v>0.079</v>
      </c>
      <c r="K1029" s="25" t="b">
        <f t="shared" si="178"/>
        <v>1</v>
      </c>
      <c r="L1029" s="7">
        <v>7</v>
      </c>
      <c r="M1029" s="26">
        <f>IF(G1029="","",VLOOKUP(G1029,WMS!$E$3:$U$1741,7,0)*L1029)</f>
        <v>42</v>
      </c>
      <c r="N1029" s="27" t="str">
        <f>IF(G1029="","",VLOOKUP(G1029,WMS!$E$3:$U$1741,17,0))</f>
        <v>A403</v>
      </c>
      <c r="O1029" s="28">
        <f t="shared" si="179"/>
        <v>32.2</v>
      </c>
      <c r="P1029" s="28">
        <f t="shared" si="180"/>
        <v>0.553</v>
      </c>
      <c r="Q1029" s="25" t="str">
        <f>IF(G1029="","",VLOOKUP(G1029,WMS!$E$3:$G$1741,2,FALSE))</f>
        <v>KAS19091701</v>
      </c>
      <c r="R1029" s="25" t="str">
        <f>IF(G1029="","",VLOOKUP(G1029,WMS!$E$3:$G$1741,3,FALSE))</f>
        <v>KAS1909170113</v>
      </c>
      <c r="S1029" s="17" t="str">
        <f>IF(R1029="","",VLOOKUP(R1029,CUSTOMS!$E$3:$N$1811,2,FALSE))</f>
        <v>7323990000</v>
      </c>
      <c r="T1029" s="17" t="str">
        <f>IF(R1029="","",VLOOKUP(R1029,CUSTOMS!$E$3:$N$1811,3,FALSE))</f>
        <v>铁制托盘</v>
      </c>
      <c r="U1029" s="18">
        <f t="shared" si="181"/>
        <v>42</v>
      </c>
      <c r="V1029" s="18" t="str">
        <f>IF(R1029="","",VLOOKUP(R1029,CUSTOMS!$E$3:$N$1811,5,FALSE))</f>
        <v>只</v>
      </c>
      <c r="W1029" s="32">
        <f>IF(R1029="","",VLOOKUP(R1029,CUSTOMS!$E$3:$N$1811,6,FALSE))</f>
        <v>1.5315</v>
      </c>
      <c r="X1029" s="32">
        <f t="shared" si="182"/>
        <v>64.323</v>
      </c>
      <c r="Y1029" s="18" t="str">
        <f>IF(R1029="","",VLOOKUP(R1029,CUSTOMS!$E$3:$N$1811,8,FALSE))</f>
        <v>美元</v>
      </c>
      <c r="Z1029" s="18" t="str">
        <f>IF(R1029="","",VLOOKUP(R1029,CUSTOMS!$E$3:$N$1811,9,FALSE))</f>
        <v>中国</v>
      </c>
      <c r="AA1029" s="18" t="str">
        <f>IF(R1029="","",VLOOKUP(R1029,CUSTOMS!$E$3:$N$1811,10,FALSE))</f>
        <v>美国</v>
      </c>
      <c r="AB1029" s="32">
        <f>IF(R1029="","",VLOOKUP(G1029,WMS!$E$3:$T$1741,15,FALSE))</f>
        <v>0.633333333333333</v>
      </c>
      <c r="AC1029" s="32">
        <f t="shared" si="183"/>
        <v>26.6</v>
      </c>
      <c r="AD1029" s="32" t="str">
        <f>IF(S1029="","",VLOOKUP(S1029,海关监管条件!$A$1:$B$3000,2,FALSE))</f>
        <v>A</v>
      </c>
    </row>
    <row r="1030" spans="1:30">
      <c r="A1030" s="2">
        <v>43750</v>
      </c>
      <c r="B1030" s="2">
        <v>43756</v>
      </c>
      <c r="C1030" s="2" t="s">
        <v>5144</v>
      </c>
      <c r="D1030" s="19" t="s">
        <v>1640</v>
      </c>
      <c r="E1030" s="19" t="s">
        <v>4152</v>
      </c>
      <c r="F1030" s="19" t="s">
        <v>4158</v>
      </c>
      <c r="G1030" s="17" t="str">
        <f t="shared" si="177"/>
        <v>KG-ARI-1909-00203-04759/42617068</v>
      </c>
      <c r="H1030" s="18">
        <f>IF(G1030="","",VLOOKUP(G1030,WMS!$E$3:$Q$1741,7,FALSE))</f>
        <v>4</v>
      </c>
      <c r="I1030" s="18">
        <f>IF(G1030="","",VLOOKUP(G1030,WMS!$E$3:$Q$1741,8,FALSE))</f>
        <v>5.3</v>
      </c>
      <c r="J1030" s="18">
        <f>IF(G1030="","",VLOOKUP(G1030,WMS!$E$3:$Q$1741,13,FALSE))</f>
        <v>0.038</v>
      </c>
      <c r="K1030" s="25" t="b">
        <f t="shared" si="178"/>
        <v>1</v>
      </c>
      <c r="L1030" s="7">
        <v>2</v>
      </c>
      <c r="M1030" s="26">
        <f>IF(G1030="","",VLOOKUP(G1030,WMS!$E$3:$U$1741,7,0)*L1030)</f>
        <v>8</v>
      </c>
      <c r="N1030" s="27" t="str">
        <f>IF(G1030="","",VLOOKUP(G1030,WMS!$E$3:$U$1741,17,0))</f>
        <v>A38-103</v>
      </c>
      <c r="O1030" s="28">
        <f t="shared" si="179"/>
        <v>10.6</v>
      </c>
      <c r="P1030" s="28">
        <f t="shared" si="180"/>
        <v>0.076</v>
      </c>
      <c r="Q1030" s="25" t="str">
        <f>IF(G1030="","",VLOOKUP(G1030,WMS!$E$3:$G$1741,2,FALSE))</f>
        <v>KAS19091701</v>
      </c>
      <c r="R1030" s="25" t="str">
        <f>IF(G1030="","",VLOOKUP(G1030,WMS!$E$3:$G$1741,3,FALSE))</f>
        <v>KAS1909170102</v>
      </c>
      <c r="S1030" s="17" t="str">
        <f>IF(R1030="","",VLOOKUP(R1030,CUSTOMS!$E$3:$N$1811,2,FALSE))</f>
        <v>9403900099</v>
      </c>
      <c r="T1030" s="17" t="str">
        <f>IF(R1030="","",VLOOKUP(R1030,CUSTOMS!$E$3:$N$1811,3,FALSE))</f>
        <v>储物架层网</v>
      </c>
      <c r="U1030" s="18">
        <f t="shared" si="181"/>
        <v>8</v>
      </c>
      <c r="V1030" s="18" t="str">
        <f>IF(R1030="","",VLOOKUP(R1030,CUSTOMS!$E$3:$N$1811,5,FALSE))</f>
        <v>只</v>
      </c>
      <c r="W1030" s="32">
        <f>IF(R1030="","",VLOOKUP(R1030,CUSTOMS!$E$3:$N$1811,6,FALSE))</f>
        <v>2.5530078125</v>
      </c>
      <c r="X1030" s="32">
        <f t="shared" si="182"/>
        <v>20.4240625</v>
      </c>
      <c r="Y1030" s="18" t="str">
        <f>IF(R1030="","",VLOOKUP(R1030,CUSTOMS!$E$3:$N$1811,8,FALSE))</f>
        <v>美元</v>
      </c>
      <c r="Z1030" s="18" t="str">
        <f>IF(R1030="","",VLOOKUP(R1030,CUSTOMS!$E$3:$N$1811,9,FALSE))</f>
        <v>中国</v>
      </c>
      <c r="AA1030" s="18" t="str">
        <f>IF(R1030="","",VLOOKUP(R1030,CUSTOMS!$E$3:$N$1811,10,FALSE))</f>
        <v>美国</v>
      </c>
      <c r="AB1030" s="32">
        <f>IF(R1030="","",VLOOKUP(G1030,WMS!$E$3:$T$1741,15,FALSE))</f>
        <v>1.1225</v>
      </c>
      <c r="AC1030" s="32">
        <f t="shared" si="183"/>
        <v>8.98</v>
      </c>
      <c r="AD1030" s="32" t="str">
        <f>IF(S1030="","",VLOOKUP(S1030,海关监管条件!$A$1:$B$3000,2,FALSE))</f>
        <v>无 </v>
      </c>
    </row>
    <row r="1031" spans="1:30">
      <c r="A1031" s="2">
        <v>43750</v>
      </c>
      <c r="B1031" s="2">
        <v>43756</v>
      </c>
      <c r="C1031" s="2" t="s">
        <v>5144</v>
      </c>
      <c r="D1031" s="19" t="s">
        <v>1640</v>
      </c>
      <c r="E1031" s="19" t="s">
        <v>4152</v>
      </c>
      <c r="F1031" s="19" t="s">
        <v>4159</v>
      </c>
      <c r="G1031" s="17" t="str">
        <f t="shared" si="177"/>
        <v>KG-ARI-1909-00203-04759/42617099</v>
      </c>
      <c r="H1031" s="18">
        <f>IF(G1031="","",VLOOKUP(G1031,WMS!$E$3:$Q$1741,7,FALSE))</f>
        <v>4</v>
      </c>
      <c r="I1031" s="18">
        <f>IF(G1031="","",VLOOKUP(G1031,WMS!$E$3:$Q$1741,8,FALSE))</f>
        <v>6.4</v>
      </c>
      <c r="J1031" s="18">
        <f>IF(G1031="","",VLOOKUP(G1031,WMS!$E$3:$Q$1741,13,FALSE))</f>
        <v>0.051</v>
      </c>
      <c r="K1031" s="25" t="b">
        <f t="shared" si="178"/>
        <v>1</v>
      </c>
      <c r="L1031" s="7">
        <v>2</v>
      </c>
      <c r="M1031" s="26">
        <f>IF(G1031="","",VLOOKUP(G1031,WMS!$E$3:$U$1741,7,0)*L1031)</f>
        <v>8</v>
      </c>
      <c r="N1031" s="27" t="str">
        <f>IF(G1031="","",VLOOKUP(G1031,WMS!$E$3:$U$1741,17,0))</f>
        <v>A43-101</v>
      </c>
      <c r="O1031" s="28">
        <f t="shared" si="179"/>
        <v>12.8</v>
      </c>
      <c r="P1031" s="28">
        <f t="shared" si="180"/>
        <v>0.102</v>
      </c>
      <c r="Q1031" s="25" t="str">
        <f>IF(G1031="","",VLOOKUP(G1031,WMS!$E$3:$G$1741,2,FALSE))</f>
        <v>KAS19091701</v>
      </c>
      <c r="R1031" s="25" t="str">
        <f>IF(G1031="","",VLOOKUP(G1031,WMS!$E$3:$G$1741,3,FALSE))</f>
        <v>KAS1909170102</v>
      </c>
      <c r="S1031" s="17" t="str">
        <f>IF(R1031="","",VLOOKUP(R1031,CUSTOMS!$E$3:$N$1811,2,FALSE))</f>
        <v>9403900099</v>
      </c>
      <c r="T1031" s="17" t="str">
        <f>IF(R1031="","",VLOOKUP(R1031,CUSTOMS!$E$3:$N$1811,3,FALSE))</f>
        <v>储物架层网</v>
      </c>
      <c r="U1031" s="18">
        <f t="shared" si="181"/>
        <v>8</v>
      </c>
      <c r="V1031" s="18" t="str">
        <f>IF(R1031="","",VLOOKUP(R1031,CUSTOMS!$E$3:$N$1811,5,FALSE))</f>
        <v>只</v>
      </c>
      <c r="W1031" s="32">
        <f>IF(R1031="","",VLOOKUP(R1031,CUSTOMS!$E$3:$N$1811,6,FALSE))</f>
        <v>2.5530078125</v>
      </c>
      <c r="X1031" s="32">
        <f t="shared" si="182"/>
        <v>20.4240625</v>
      </c>
      <c r="Y1031" s="18" t="str">
        <f>IF(R1031="","",VLOOKUP(R1031,CUSTOMS!$E$3:$N$1811,8,FALSE))</f>
        <v>美元</v>
      </c>
      <c r="Z1031" s="18" t="str">
        <f>IF(R1031="","",VLOOKUP(R1031,CUSTOMS!$E$3:$N$1811,9,FALSE))</f>
        <v>中国</v>
      </c>
      <c r="AA1031" s="18" t="str">
        <f>IF(R1031="","",VLOOKUP(R1031,CUSTOMS!$E$3:$N$1811,10,FALSE))</f>
        <v>美国</v>
      </c>
      <c r="AB1031" s="32">
        <f>IF(R1031="","",VLOOKUP(G1031,WMS!$E$3:$T$1741,15,FALSE))</f>
        <v>1.365</v>
      </c>
      <c r="AC1031" s="32">
        <f t="shared" si="183"/>
        <v>10.92</v>
      </c>
      <c r="AD1031" s="32" t="str">
        <f>IF(S1031="","",VLOOKUP(S1031,海关监管条件!$A$1:$B$3000,2,FALSE))</f>
        <v>无 </v>
      </c>
    </row>
    <row r="1032" spans="1:30">
      <c r="A1032" s="2">
        <v>43750</v>
      </c>
      <c r="B1032" s="2">
        <v>43756</v>
      </c>
      <c r="C1032" s="2" t="s">
        <v>5144</v>
      </c>
      <c r="D1032" s="19" t="s">
        <v>1640</v>
      </c>
      <c r="E1032" s="19" t="s">
        <v>4152</v>
      </c>
      <c r="F1032" s="19" t="s">
        <v>4175</v>
      </c>
      <c r="G1032" s="17" t="str">
        <f t="shared" si="177"/>
        <v>KG-ARI-1909-00203-04759/42688426</v>
      </c>
      <c r="H1032" s="18">
        <f>IF(G1032="","",VLOOKUP(G1032,WMS!$E$3:$Q$1741,7,FALSE))</f>
        <v>6</v>
      </c>
      <c r="I1032" s="18">
        <f>IF(G1032="","",VLOOKUP(G1032,WMS!$E$3:$Q$1741,8,FALSE))</f>
        <v>1.8</v>
      </c>
      <c r="J1032" s="18">
        <f>IF(G1032="","",VLOOKUP(G1032,WMS!$E$3:$Q$1741,13,FALSE))</f>
        <v>0.013</v>
      </c>
      <c r="K1032" s="25" t="b">
        <f t="shared" si="178"/>
        <v>1</v>
      </c>
      <c r="L1032" s="7">
        <v>8</v>
      </c>
      <c r="M1032" s="26">
        <f>IF(G1032="","",VLOOKUP(G1032,WMS!$E$3:$U$1741,7,0)*L1032)</f>
        <v>48</v>
      </c>
      <c r="N1032" s="27" t="str">
        <f>IF(G1032="","",VLOOKUP(G1032,WMS!$E$3:$U$1741,17,0))</f>
        <v>A38-203</v>
      </c>
      <c r="O1032" s="28">
        <f t="shared" si="179"/>
        <v>14.4</v>
      </c>
      <c r="P1032" s="28">
        <f t="shared" si="180"/>
        <v>0.104</v>
      </c>
      <c r="Q1032" s="25" t="str">
        <f>IF(G1032="","",VLOOKUP(G1032,WMS!$E$3:$G$1741,2,FALSE))</f>
        <v>KAS19091701</v>
      </c>
      <c r="R1032" s="25" t="str">
        <f>IF(G1032="","",VLOOKUP(G1032,WMS!$E$3:$G$1741,3,FALSE))</f>
        <v>KAS1909170106</v>
      </c>
      <c r="S1032" s="17" t="str">
        <f>IF(R1032="","",VLOOKUP(R1032,CUSTOMS!$E$3:$N$1811,2,FALSE))</f>
        <v>7323990000</v>
      </c>
      <c r="T1032" s="17" t="str">
        <f>IF(R1032="","",VLOOKUP(R1032,CUSTOMS!$E$3:$N$1811,3,FALSE))</f>
        <v>铁制刀叉桶</v>
      </c>
      <c r="U1032" s="18">
        <f t="shared" si="181"/>
        <v>48</v>
      </c>
      <c r="V1032" s="18" t="str">
        <f>IF(R1032="","",VLOOKUP(R1032,CUSTOMS!$E$3:$N$1811,5,FALSE))</f>
        <v>只</v>
      </c>
      <c r="W1032" s="32">
        <f>IF(R1032="","",VLOOKUP(R1032,CUSTOMS!$E$3:$N$1811,6,FALSE))</f>
        <v>1.00343621399177</v>
      </c>
      <c r="X1032" s="32">
        <f t="shared" si="182"/>
        <v>48.164938271605</v>
      </c>
      <c r="Y1032" s="18" t="str">
        <f>IF(R1032="","",VLOOKUP(R1032,CUSTOMS!$E$3:$N$1811,8,FALSE))</f>
        <v>美元</v>
      </c>
      <c r="Z1032" s="18" t="str">
        <f>IF(R1032="","",VLOOKUP(R1032,CUSTOMS!$E$3:$N$1811,9,FALSE))</f>
        <v>中国</v>
      </c>
      <c r="AA1032" s="18" t="str">
        <f>IF(R1032="","",VLOOKUP(R1032,CUSTOMS!$E$3:$N$1811,10,FALSE))</f>
        <v>美国</v>
      </c>
      <c r="AB1032" s="32">
        <f>IF(R1032="","",VLOOKUP(G1032,WMS!$E$3:$T$1741,15,FALSE))</f>
        <v>0.25</v>
      </c>
      <c r="AC1032" s="32">
        <f t="shared" si="183"/>
        <v>12</v>
      </c>
      <c r="AD1032" s="32" t="str">
        <f>IF(S1032="","",VLOOKUP(S1032,海关监管条件!$A$1:$B$3000,2,FALSE))</f>
        <v>A</v>
      </c>
    </row>
    <row r="1033" spans="1:30">
      <c r="A1033" s="2">
        <v>43750</v>
      </c>
      <c r="B1033" s="2">
        <v>43756</v>
      </c>
      <c r="C1033" s="2" t="s">
        <v>5144</v>
      </c>
      <c r="D1033" s="19" t="s">
        <v>1640</v>
      </c>
      <c r="E1033" s="19" t="s">
        <v>4152</v>
      </c>
      <c r="F1033" s="19" t="s">
        <v>4177</v>
      </c>
      <c r="G1033" s="17" t="str">
        <f t="shared" si="177"/>
        <v>KG-ARI-1909-00203-04759/42688433</v>
      </c>
      <c r="H1033" s="18">
        <f>IF(G1033="","",VLOOKUP(G1033,WMS!$E$3:$Q$1741,7,FALSE))</f>
        <v>6</v>
      </c>
      <c r="I1033" s="18">
        <f>IF(G1033="","",VLOOKUP(G1033,WMS!$E$3:$Q$1741,8,FALSE))</f>
        <v>2.3</v>
      </c>
      <c r="J1033" s="18">
        <f>IF(G1033="","",VLOOKUP(G1033,WMS!$E$3:$Q$1741,13,FALSE))</f>
        <v>0.012</v>
      </c>
      <c r="K1033" s="25" t="b">
        <f t="shared" si="178"/>
        <v>1</v>
      </c>
      <c r="L1033" s="7">
        <v>10</v>
      </c>
      <c r="M1033" s="26">
        <f>IF(G1033="","",VLOOKUP(G1033,WMS!$E$3:$U$1741,7,0)*L1033)</f>
        <v>60</v>
      </c>
      <c r="N1033" s="27" t="str">
        <f>IF(G1033="","",VLOOKUP(G1033,WMS!$E$3:$U$1741,17,0))</f>
        <v>A38-203</v>
      </c>
      <c r="O1033" s="28">
        <f t="shared" si="179"/>
        <v>23</v>
      </c>
      <c r="P1033" s="28">
        <f t="shared" si="180"/>
        <v>0.12</v>
      </c>
      <c r="Q1033" s="25" t="str">
        <f>IF(G1033="","",VLOOKUP(G1033,WMS!$E$3:$G$1741,2,FALSE))</f>
        <v>KAS19091701</v>
      </c>
      <c r="R1033" s="25" t="str">
        <f>IF(G1033="","",VLOOKUP(G1033,WMS!$E$3:$G$1741,3,FALSE))</f>
        <v>KAS1909170109</v>
      </c>
      <c r="S1033" s="17" t="str">
        <f>IF(R1033="","",VLOOKUP(R1033,CUSTOMS!$E$3:$N$1811,2,FALSE))</f>
        <v>7323990000</v>
      </c>
      <c r="T1033" s="17" t="str">
        <f>IF(R1033="","",VLOOKUP(R1033,CUSTOMS!$E$3:$N$1811,3,FALSE))</f>
        <v>铁制餐巾架</v>
      </c>
      <c r="U1033" s="18">
        <f t="shared" si="181"/>
        <v>60</v>
      </c>
      <c r="V1033" s="18" t="str">
        <f>IF(R1033="","",VLOOKUP(R1033,CUSTOMS!$E$3:$N$1811,5,FALSE))</f>
        <v>只</v>
      </c>
      <c r="W1033" s="32">
        <f>IF(R1033="","",VLOOKUP(R1033,CUSTOMS!$E$3:$N$1811,6,FALSE))</f>
        <v>1.17905555555556</v>
      </c>
      <c r="X1033" s="32">
        <f t="shared" si="182"/>
        <v>70.7433333333336</v>
      </c>
      <c r="Y1033" s="18" t="str">
        <f>IF(R1033="","",VLOOKUP(R1033,CUSTOMS!$E$3:$N$1811,8,FALSE))</f>
        <v>美元</v>
      </c>
      <c r="Z1033" s="18" t="str">
        <f>IF(R1033="","",VLOOKUP(R1033,CUSTOMS!$E$3:$N$1811,9,FALSE))</f>
        <v>中国</v>
      </c>
      <c r="AA1033" s="18" t="str">
        <f>IF(R1033="","",VLOOKUP(R1033,CUSTOMS!$E$3:$N$1811,10,FALSE))</f>
        <v>美国</v>
      </c>
      <c r="AB1033" s="32">
        <f>IF(R1033="","",VLOOKUP(G1033,WMS!$E$3:$T$1741,15,FALSE))</f>
        <v>0.4</v>
      </c>
      <c r="AC1033" s="32">
        <f t="shared" si="183"/>
        <v>24</v>
      </c>
      <c r="AD1033" s="32" t="str">
        <f>IF(S1033="","",VLOOKUP(S1033,海关监管条件!$A$1:$B$3000,2,FALSE))</f>
        <v>A</v>
      </c>
    </row>
    <row r="1034" spans="1:30">
      <c r="A1034" s="2">
        <v>43750</v>
      </c>
      <c r="B1034" s="2">
        <v>43756</v>
      </c>
      <c r="C1034" s="2" t="s">
        <v>5144</v>
      </c>
      <c r="D1034" s="19" t="s">
        <v>1640</v>
      </c>
      <c r="E1034" s="19" t="s">
        <v>4152</v>
      </c>
      <c r="F1034" s="19" t="s">
        <v>3933</v>
      </c>
      <c r="G1034" s="17" t="str">
        <f t="shared" si="177"/>
        <v>KG-ARI-1909-00203-04759/42688440</v>
      </c>
      <c r="H1034" s="18">
        <f>IF(G1034="","",VLOOKUP(G1034,WMS!$E$3:$Q$1741,7,FALSE))</f>
        <v>12</v>
      </c>
      <c r="I1034" s="18">
        <f>IF(G1034="","",VLOOKUP(G1034,WMS!$E$3:$Q$1741,8,FALSE))</f>
        <v>6</v>
      </c>
      <c r="J1034" s="18">
        <f>IF(G1034="","",VLOOKUP(G1034,WMS!$E$3:$Q$1741,13,FALSE))</f>
        <v>0.015</v>
      </c>
      <c r="K1034" s="25" t="b">
        <f t="shared" si="178"/>
        <v>1</v>
      </c>
      <c r="L1034" s="7">
        <v>10</v>
      </c>
      <c r="M1034" s="26">
        <f>IF(G1034="","",VLOOKUP(G1034,WMS!$E$3:$U$1741,7,0)*L1034)</f>
        <v>120</v>
      </c>
      <c r="N1034" s="27" t="str">
        <f>IF(G1034="","",VLOOKUP(G1034,WMS!$E$3:$U$1741,17,0))</f>
        <v>A38-301</v>
      </c>
      <c r="O1034" s="28">
        <f t="shared" si="179"/>
        <v>60</v>
      </c>
      <c r="P1034" s="28">
        <f t="shared" si="180"/>
        <v>0.15</v>
      </c>
      <c r="Q1034" s="25" t="str">
        <f>IF(G1034="","",VLOOKUP(G1034,WMS!$E$3:$G$1741,2,FALSE))</f>
        <v>KAS19091701</v>
      </c>
      <c r="R1034" s="25" t="str">
        <f>IF(G1034="","",VLOOKUP(G1034,WMS!$E$3:$G$1741,3,FALSE))</f>
        <v>KAS1909170105</v>
      </c>
      <c r="S1034" s="17" t="str">
        <f>IF(R1034="","",VLOOKUP(R1034,CUSTOMS!$E$3:$N$1811,2,FALSE))</f>
        <v>7323990000</v>
      </c>
      <c r="T1034" s="17" t="str">
        <f>IF(R1034="","",VLOOKUP(R1034,CUSTOMS!$E$3:$N$1811,3,FALSE))</f>
        <v>铁制果篮</v>
      </c>
      <c r="U1034" s="18">
        <f t="shared" si="181"/>
        <v>120</v>
      </c>
      <c r="V1034" s="18" t="str">
        <f>IF(R1034="","",VLOOKUP(R1034,CUSTOMS!$E$3:$N$1811,5,FALSE))</f>
        <v>只</v>
      </c>
      <c r="W1034" s="32">
        <f>IF(R1034="","",VLOOKUP(R1034,CUSTOMS!$E$3:$N$1811,6,FALSE))</f>
        <v>1.21666666666667</v>
      </c>
      <c r="X1034" s="32">
        <f t="shared" si="182"/>
        <v>146</v>
      </c>
      <c r="Y1034" s="18" t="str">
        <f>IF(R1034="","",VLOOKUP(R1034,CUSTOMS!$E$3:$N$1811,8,FALSE))</f>
        <v>美元</v>
      </c>
      <c r="Z1034" s="18" t="str">
        <f>IF(R1034="","",VLOOKUP(R1034,CUSTOMS!$E$3:$N$1811,9,FALSE))</f>
        <v>中国</v>
      </c>
      <c r="AA1034" s="18" t="str">
        <f>IF(R1034="","",VLOOKUP(R1034,CUSTOMS!$E$3:$N$1811,10,FALSE))</f>
        <v>美国</v>
      </c>
      <c r="AB1034" s="32">
        <f>IF(R1034="","",VLOOKUP(G1034,WMS!$E$3:$T$1741,15,FALSE))</f>
        <v>0.425</v>
      </c>
      <c r="AC1034" s="32">
        <f t="shared" si="183"/>
        <v>51</v>
      </c>
      <c r="AD1034" s="32" t="str">
        <f>IF(S1034="","",VLOOKUP(S1034,海关监管条件!$A$1:$B$3000,2,FALSE))</f>
        <v>A</v>
      </c>
    </row>
    <row r="1035" spans="1:30">
      <c r="A1035" s="2">
        <v>43750</v>
      </c>
      <c r="B1035" s="2">
        <v>43756</v>
      </c>
      <c r="C1035" s="2" t="s">
        <v>5144</v>
      </c>
      <c r="D1035" s="3" t="s">
        <v>1996</v>
      </c>
      <c r="E1035" s="3" t="s">
        <v>4362</v>
      </c>
      <c r="F1035" s="3" t="s">
        <v>4366</v>
      </c>
      <c r="G1035" s="17" t="str">
        <f t="shared" si="177"/>
        <v>KG-ARI-1909-00203-04764/42722984</v>
      </c>
      <c r="H1035" s="18">
        <f>IF(G1035="","",VLOOKUP(G1035,WMS!$E$3:$Q$1741,7,FALSE))</f>
        <v>16</v>
      </c>
      <c r="I1035" s="18">
        <f>IF(G1035="","",VLOOKUP(G1035,WMS!$E$3:$Q$1741,8,FALSE))</f>
        <v>1.1</v>
      </c>
      <c r="J1035" s="18">
        <f>IF(G1035="","",VLOOKUP(G1035,WMS!$E$3:$Q$1741,13,FALSE))</f>
        <v>0.006</v>
      </c>
      <c r="K1035" s="25" t="b">
        <f t="shared" si="178"/>
        <v>1</v>
      </c>
      <c r="L1035" s="7">
        <v>4</v>
      </c>
      <c r="M1035" s="26">
        <f>IF(G1035="","",VLOOKUP(G1035,WMS!$E$3:$U$1741,7,0)*L1035)</f>
        <v>64</v>
      </c>
      <c r="N1035" s="27" t="str">
        <f>IF(G1035="","",VLOOKUP(G1035,WMS!$E$3:$U$1741,17,0))</f>
        <v>A401-12</v>
      </c>
      <c r="O1035" s="28">
        <f t="shared" si="179"/>
        <v>4.4</v>
      </c>
      <c r="P1035" s="28">
        <f t="shared" si="180"/>
        <v>0.024</v>
      </c>
      <c r="Q1035" s="25" t="str">
        <f>IF(G1035="","",VLOOKUP(G1035,WMS!$E$3:$G$1741,2,FALSE))</f>
        <v>KAS19092318</v>
      </c>
      <c r="R1035" s="25" t="str">
        <f>IF(G1035="","",VLOOKUP(G1035,WMS!$E$3:$G$1741,3,FALSE))</f>
        <v>KAS1909231801</v>
      </c>
      <c r="S1035" s="17" t="str">
        <f>IF(R1035="","",VLOOKUP(R1035,CUSTOMS!$E$3:$N$1811,2,FALSE))</f>
        <v>9615110000</v>
      </c>
      <c r="T1035" s="17" t="str">
        <f>IF(R1035="","",VLOOKUP(R1035,CUSTOMS!$E$3:$N$1811,3,FALSE))</f>
        <v>头饰品：发束</v>
      </c>
      <c r="U1035" s="18">
        <f t="shared" si="181"/>
        <v>3.2</v>
      </c>
      <c r="V1035" s="18" t="str">
        <f>IF(R1035="","",VLOOKUP(R1035,CUSTOMS!$E$3:$N$1811,5,FALSE))</f>
        <v>千克</v>
      </c>
      <c r="W1035" s="32">
        <f>IF(R1035="","",VLOOKUP(R1035,CUSTOMS!$E$3:$N$1811,6,FALSE))</f>
        <v>25.1</v>
      </c>
      <c r="X1035" s="32">
        <f t="shared" si="182"/>
        <v>80.32</v>
      </c>
      <c r="Y1035" s="18" t="str">
        <f>IF(R1035="","",VLOOKUP(R1035,CUSTOMS!$E$3:$N$1811,8,FALSE))</f>
        <v>美元</v>
      </c>
      <c r="Z1035" s="18" t="str">
        <f>IF(R1035="","",VLOOKUP(R1035,CUSTOMS!$E$3:$N$1811,9,FALSE))</f>
        <v>中国</v>
      </c>
      <c r="AA1035" s="18" t="str">
        <f>IF(R1035="","",VLOOKUP(R1035,CUSTOMS!$E$3:$N$1811,10,FALSE))</f>
        <v>美国</v>
      </c>
      <c r="AB1035" s="32">
        <f>IF(R1035="","",VLOOKUP(G1035,WMS!$E$3:$T$1741,15,FALSE))</f>
        <v>0.05</v>
      </c>
      <c r="AC1035" s="32">
        <f t="shared" si="183"/>
        <v>3.2</v>
      </c>
      <c r="AD1035" s="32" t="str">
        <f>IF(S1035="","",VLOOKUP(S1035,海关监管条件!$A$1:$B$3000,2,FALSE))</f>
        <v>无 </v>
      </c>
    </row>
    <row r="1036" spans="1:30">
      <c r="A1036" s="2">
        <v>43750</v>
      </c>
      <c r="B1036" s="2">
        <v>43756</v>
      </c>
      <c r="C1036" s="2" t="s">
        <v>5144</v>
      </c>
      <c r="D1036" s="3" t="s">
        <v>1996</v>
      </c>
      <c r="E1036" s="3" t="s">
        <v>4362</v>
      </c>
      <c r="F1036" s="3" t="s">
        <v>4363</v>
      </c>
      <c r="G1036" s="17" t="str">
        <f t="shared" si="177"/>
        <v>KG-ARI-1909-00203-04764/42723356</v>
      </c>
      <c r="H1036" s="18">
        <f>IF(G1036="","",VLOOKUP(G1036,WMS!$E$3:$Q$1741,7,FALSE))</f>
        <v>18</v>
      </c>
      <c r="I1036" s="18">
        <f>IF(G1036="","",VLOOKUP(G1036,WMS!$E$3:$Q$1741,8,FALSE))</f>
        <v>0.5</v>
      </c>
      <c r="J1036" s="18">
        <f>IF(G1036="","",VLOOKUP(G1036,WMS!$E$3:$Q$1741,13,FALSE))</f>
        <v>0.002</v>
      </c>
      <c r="K1036" s="25" t="b">
        <f t="shared" si="178"/>
        <v>1</v>
      </c>
      <c r="L1036" s="7">
        <v>2</v>
      </c>
      <c r="M1036" s="26">
        <f>IF(G1036="","",VLOOKUP(G1036,WMS!$E$3:$U$1741,7,0)*L1036)</f>
        <v>36</v>
      </c>
      <c r="N1036" s="27" t="str">
        <f>IF(G1036="","",VLOOKUP(G1036,WMS!$E$3:$U$1741,17,0))</f>
        <v>A401-12</v>
      </c>
      <c r="O1036" s="28">
        <f t="shared" si="179"/>
        <v>1</v>
      </c>
      <c r="P1036" s="28">
        <f t="shared" si="180"/>
        <v>0.004</v>
      </c>
      <c r="Q1036" s="25" t="str">
        <f>IF(G1036="","",VLOOKUP(G1036,WMS!$E$3:$G$1741,2,FALSE))</f>
        <v>KAS19092318</v>
      </c>
      <c r="R1036" s="25" t="str">
        <f>IF(G1036="","",VLOOKUP(G1036,WMS!$E$3:$G$1741,3,FALSE))</f>
        <v>KAS1909231801</v>
      </c>
      <c r="S1036" s="17" t="str">
        <f>IF(R1036="","",VLOOKUP(R1036,CUSTOMS!$E$3:$N$1811,2,FALSE))</f>
        <v>9615110000</v>
      </c>
      <c r="T1036" s="17" t="str">
        <f>IF(R1036="","",VLOOKUP(R1036,CUSTOMS!$E$3:$N$1811,3,FALSE))</f>
        <v>头饰品：发束</v>
      </c>
      <c r="U1036" s="18">
        <f t="shared" si="181"/>
        <v>0.600000000000001</v>
      </c>
      <c r="V1036" s="18" t="str">
        <f>IF(R1036="","",VLOOKUP(R1036,CUSTOMS!$E$3:$N$1811,5,FALSE))</f>
        <v>千克</v>
      </c>
      <c r="W1036" s="32">
        <f>IF(R1036="","",VLOOKUP(R1036,CUSTOMS!$E$3:$N$1811,6,FALSE))</f>
        <v>25.1</v>
      </c>
      <c r="X1036" s="32">
        <f t="shared" si="182"/>
        <v>15.06</v>
      </c>
      <c r="Y1036" s="18" t="str">
        <f>IF(R1036="","",VLOOKUP(R1036,CUSTOMS!$E$3:$N$1811,8,FALSE))</f>
        <v>美元</v>
      </c>
      <c r="Z1036" s="18" t="str">
        <f>IF(R1036="","",VLOOKUP(R1036,CUSTOMS!$E$3:$N$1811,9,FALSE))</f>
        <v>中国</v>
      </c>
      <c r="AA1036" s="18" t="str">
        <f>IF(R1036="","",VLOOKUP(R1036,CUSTOMS!$E$3:$N$1811,10,FALSE))</f>
        <v>美国</v>
      </c>
      <c r="AB1036" s="32">
        <f>IF(R1036="","",VLOOKUP(G1036,WMS!$E$3:$T$1741,15,FALSE))</f>
        <v>0.0166666666666667</v>
      </c>
      <c r="AC1036" s="32">
        <f t="shared" si="183"/>
        <v>0.600000000000001</v>
      </c>
      <c r="AD1036" s="32" t="str">
        <f>IF(S1036="","",VLOOKUP(S1036,海关监管条件!$A$1:$B$3000,2,FALSE))</f>
        <v>无 </v>
      </c>
    </row>
    <row r="1037" spans="1:30">
      <c r="A1037" s="2">
        <v>43750</v>
      </c>
      <c r="B1037" s="2">
        <v>43756</v>
      </c>
      <c r="C1037" s="2" t="s">
        <v>5144</v>
      </c>
      <c r="D1037" s="3" t="s">
        <v>1996</v>
      </c>
      <c r="E1037" s="3" t="s">
        <v>4362</v>
      </c>
      <c r="F1037" s="3" t="s">
        <v>4364</v>
      </c>
      <c r="G1037" s="17" t="str">
        <f t="shared" si="177"/>
        <v>KG-ARI-1909-00203-04764/42723424</v>
      </c>
      <c r="H1037" s="18">
        <f>IF(G1037="","",VLOOKUP(G1037,WMS!$E$3:$Q$1741,7,FALSE))</f>
        <v>18</v>
      </c>
      <c r="I1037" s="18">
        <f>IF(G1037="","",VLOOKUP(G1037,WMS!$E$3:$Q$1741,8,FALSE))</f>
        <v>0.5</v>
      </c>
      <c r="J1037" s="18">
        <f>IF(G1037="","",VLOOKUP(G1037,WMS!$E$3:$Q$1741,13,FALSE))</f>
        <v>0.002</v>
      </c>
      <c r="K1037" s="25" t="b">
        <f t="shared" si="178"/>
        <v>1</v>
      </c>
      <c r="L1037" s="7">
        <v>1</v>
      </c>
      <c r="M1037" s="26">
        <f>IF(G1037="","",VLOOKUP(G1037,WMS!$E$3:$U$1741,7,0)*L1037)</f>
        <v>18</v>
      </c>
      <c r="N1037" s="27" t="str">
        <f>IF(G1037="","",VLOOKUP(G1037,WMS!$E$3:$U$1741,17,0))</f>
        <v>A401-12</v>
      </c>
      <c r="O1037" s="28">
        <f t="shared" si="179"/>
        <v>0.5</v>
      </c>
      <c r="P1037" s="28">
        <f t="shared" si="180"/>
        <v>0.002</v>
      </c>
      <c r="Q1037" s="25" t="str">
        <f>IF(G1037="","",VLOOKUP(G1037,WMS!$E$3:$G$1741,2,FALSE))</f>
        <v>KAS19092318</v>
      </c>
      <c r="R1037" s="25" t="str">
        <f>IF(G1037="","",VLOOKUP(G1037,WMS!$E$3:$G$1741,3,FALSE))</f>
        <v>KAS1909231801</v>
      </c>
      <c r="S1037" s="17" t="str">
        <f>IF(R1037="","",VLOOKUP(R1037,CUSTOMS!$E$3:$N$1811,2,FALSE))</f>
        <v>9615110000</v>
      </c>
      <c r="T1037" s="17" t="str">
        <f>IF(R1037="","",VLOOKUP(R1037,CUSTOMS!$E$3:$N$1811,3,FALSE))</f>
        <v>头饰品：发束</v>
      </c>
      <c r="U1037" s="18">
        <f t="shared" si="181"/>
        <v>0.300000000000001</v>
      </c>
      <c r="V1037" s="18" t="str">
        <f>IF(R1037="","",VLOOKUP(R1037,CUSTOMS!$E$3:$N$1811,5,FALSE))</f>
        <v>千克</v>
      </c>
      <c r="W1037" s="32">
        <f>IF(R1037="","",VLOOKUP(R1037,CUSTOMS!$E$3:$N$1811,6,FALSE))</f>
        <v>25.1</v>
      </c>
      <c r="X1037" s="32">
        <f t="shared" si="182"/>
        <v>7.53000000000002</v>
      </c>
      <c r="Y1037" s="18" t="str">
        <f>IF(R1037="","",VLOOKUP(R1037,CUSTOMS!$E$3:$N$1811,8,FALSE))</f>
        <v>美元</v>
      </c>
      <c r="Z1037" s="18" t="str">
        <f>IF(R1037="","",VLOOKUP(R1037,CUSTOMS!$E$3:$N$1811,9,FALSE))</f>
        <v>中国</v>
      </c>
      <c r="AA1037" s="18" t="str">
        <f>IF(R1037="","",VLOOKUP(R1037,CUSTOMS!$E$3:$N$1811,10,FALSE))</f>
        <v>美国</v>
      </c>
      <c r="AB1037" s="32">
        <f>IF(R1037="","",VLOOKUP(G1037,WMS!$E$3:$T$1741,15,FALSE))</f>
        <v>0.0166666666666667</v>
      </c>
      <c r="AC1037" s="32">
        <f t="shared" si="183"/>
        <v>0.300000000000001</v>
      </c>
      <c r="AD1037" s="32" t="str">
        <f>IF(S1037="","",VLOOKUP(S1037,海关监管条件!$A$1:$B$3000,2,FALSE))</f>
        <v>无 </v>
      </c>
    </row>
    <row r="1038" spans="1:30">
      <c r="A1038" s="2">
        <v>43750</v>
      </c>
      <c r="B1038" s="2">
        <v>43756</v>
      </c>
      <c r="C1038" s="2" t="s">
        <v>5144</v>
      </c>
      <c r="D1038" s="3" t="s">
        <v>1855</v>
      </c>
      <c r="E1038" s="3" t="s">
        <v>4294</v>
      </c>
      <c r="F1038" s="3" t="s">
        <v>5217</v>
      </c>
      <c r="G1038" s="17" t="str">
        <f t="shared" si="177"/>
        <v>KG-ARI-1909-00203-04777/42706717</v>
      </c>
      <c r="H1038" s="18">
        <f>IF(G1038="","",VLOOKUP(G1038,WMS!$E$3:$Q$1741,7,FALSE))</f>
        <v>12</v>
      </c>
      <c r="I1038" s="18">
        <f>IF(G1038="","",VLOOKUP(G1038,WMS!$E$3:$Q$1741,8,FALSE))</f>
        <v>1.2</v>
      </c>
      <c r="J1038" s="18">
        <f>IF(G1038="","",VLOOKUP(G1038,WMS!$E$3:$Q$1741,13,FALSE))</f>
        <v>0.006</v>
      </c>
      <c r="K1038" s="25" t="b">
        <f t="shared" si="178"/>
        <v>1</v>
      </c>
      <c r="L1038" s="7">
        <v>1</v>
      </c>
      <c r="M1038" s="26">
        <f>IF(G1038="","",VLOOKUP(G1038,WMS!$E$3:$U$1741,7,0)*L1038)</f>
        <v>12</v>
      </c>
      <c r="N1038" s="27" t="str">
        <f>IF(G1038="","",VLOOKUP(G1038,WMS!$E$3:$U$1741,17,0))</f>
        <v>A401-08</v>
      </c>
      <c r="O1038" s="28">
        <f t="shared" si="179"/>
        <v>1.2</v>
      </c>
      <c r="P1038" s="28">
        <f t="shared" si="180"/>
        <v>0.006</v>
      </c>
      <c r="Q1038" s="25" t="str">
        <f>IF(G1038="","",VLOOKUP(G1038,WMS!$E$3:$G$1741,2,FALSE))</f>
        <v>KAS19092303</v>
      </c>
      <c r="R1038" s="25" t="str">
        <f>IF(G1038="","",VLOOKUP(G1038,WMS!$E$3:$G$1741,3,FALSE))</f>
        <v>KAS1909230304</v>
      </c>
      <c r="S1038" s="17" t="str">
        <f>IF(R1038="","",VLOOKUP(R1038,CUSTOMS!$E$3:$N$1811,2,FALSE))</f>
        <v>8544421100</v>
      </c>
      <c r="T1038" s="17" t="str">
        <f>IF(R1038="","",VLOOKUP(R1038,CUSTOMS!$E$3:$N$1811,3,FALSE))</f>
        <v>连接线L/带接头/≤80伏</v>
      </c>
      <c r="U1038" s="18">
        <f t="shared" si="181"/>
        <v>0.75</v>
      </c>
      <c r="V1038" s="18" t="str">
        <f>IF(R1038="","",VLOOKUP(R1038,CUSTOMS!$E$3:$N$1811,5,FALSE))</f>
        <v>千克</v>
      </c>
      <c r="W1038" s="32">
        <f>IF(R1038="","",VLOOKUP(R1038,CUSTOMS!$E$3:$N$1811,6,FALSE))</f>
        <v>75.86</v>
      </c>
      <c r="X1038" s="32">
        <f t="shared" si="182"/>
        <v>56.895</v>
      </c>
      <c r="Y1038" s="18" t="str">
        <f>IF(R1038="","",VLOOKUP(R1038,CUSTOMS!$E$3:$N$1811,8,FALSE))</f>
        <v>港币</v>
      </c>
      <c r="Z1038" s="18" t="str">
        <f>IF(R1038="","",VLOOKUP(R1038,CUSTOMS!$E$3:$N$1811,9,FALSE))</f>
        <v>中国</v>
      </c>
      <c r="AA1038" s="18" t="str">
        <f>IF(R1038="","",VLOOKUP(R1038,CUSTOMS!$E$3:$N$1811,10,FALSE))</f>
        <v>美国</v>
      </c>
      <c r="AB1038" s="32">
        <f>IF(R1038="","",VLOOKUP(G1038,WMS!$E$3:$T$1741,15,FALSE))</f>
        <v>0.0625</v>
      </c>
      <c r="AC1038" s="32">
        <f t="shared" si="183"/>
        <v>0.75</v>
      </c>
      <c r="AD1038" s="32" t="str">
        <f>IF(S1038="","",VLOOKUP(S1038,海关监管条件!$A$1:$B$3000,2,FALSE))</f>
        <v>无</v>
      </c>
    </row>
    <row r="1039" spans="1:30">
      <c r="A1039" s="2">
        <v>43750</v>
      </c>
      <c r="B1039" s="2">
        <v>43756</v>
      </c>
      <c r="C1039" s="2" t="s">
        <v>5144</v>
      </c>
      <c r="D1039" s="3" t="s">
        <v>1855</v>
      </c>
      <c r="E1039" s="3" t="s">
        <v>4294</v>
      </c>
      <c r="F1039" s="3" t="s">
        <v>5218</v>
      </c>
      <c r="G1039" s="17" t="str">
        <f t="shared" si="177"/>
        <v>KG-ARI-1909-00203-04777/42742074</v>
      </c>
      <c r="H1039" s="18">
        <f>IF(G1039="","",VLOOKUP(G1039,WMS!$E$3:$Q$1741,7,FALSE))</f>
        <v>12</v>
      </c>
      <c r="I1039" s="18">
        <f>IF(G1039="","",VLOOKUP(G1039,WMS!$E$3:$Q$1741,8,FALSE))</f>
        <v>1.1</v>
      </c>
      <c r="J1039" s="18">
        <f>IF(G1039="","",VLOOKUP(G1039,WMS!$E$3:$Q$1741,13,FALSE))</f>
        <v>0.006</v>
      </c>
      <c r="K1039" s="25" t="b">
        <f t="shared" si="178"/>
        <v>1</v>
      </c>
      <c r="L1039" s="7">
        <v>1</v>
      </c>
      <c r="M1039" s="26">
        <f>IF(G1039="","",VLOOKUP(G1039,WMS!$E$3:$U$1741,7,0)*L1039)</f>
        <v>12</v>
      </c>
      <c r="N1039" s="27" t="str">
        <f>IF(G1039="","",VLOOKUP(G1039,WMS!$E$3:$U$1741,17,0))</f>
        <v>A401-07</v>
      </c>
      <c r="O1039" s="28">
        <f t="shared" si="179"/>
        <v>1.1</v>
      </c>
      <c r="P1039" s="28">
        <f t="shared" si="180"/>
        <v>0.006</v>
      </c>
      <c r="Q1039" s="25" t="str">
        <f>IF(G1039="","",VLOOKUP(G1039,WMS!$E$3:$G$1741,2,FALSE))</f>
        <v>KAS19092303</v>
      </c>
      <c r="R1039" s="25" t="str">
        <f>IF(G1039="","",VLOOKUP(G1039,WMS!$E$3:$G$1741,3,FALSE))</f>
        <v>KAS1909230305</v>
      </c>
      <c r="S1039" s="17" t="str">
        <f>IF(R1039="","",VLOOKUP(R1039,CUSTOMS!$E$3:$N$1811,2,FALSE))</f>
        <v>8544421100</v>
      </c>
      <c r="T1039" s="17" t="str">
        <f>IF(R1039="","",VLOOKUP(R1039,CUSTOMS!$E$3:$N$1811,3,FALSE))</f>
        <v>连接线L/带接头/≤80伏</v>
      </c>
      <c r="U1039" s="18">
        <f t="shared" si="181"/>
        <v>0.666666666666667</v>
      </c>
      <c r="V1039" s="18" t="str">
        <f>IF(R1039="","",VLOOKUP(R1039,CUSTOMS!$E$3:$N$1811,5,FALSE))</f>
        <v>千克</v>
      </c>
      <c r="W1039" s="32">
        <f>IF(R1039="","",VLOOKUP(R1039,CUSTOMS!$E$3:$N$1811,6,FALSE))</f>
        <v>75.86</v>
      </c>
      <c r="X1039" s="32">
        <f t="shared" si="182"/>
        <v>50.5733333333334</v>
      </c>
      <c r="Y1039" s="18" t="str">
        <f>IF(R1039="","",VLOOKUP(R1039,CUSTOMS!$E$3:$N$1811,8,FALSE))</f>
        <v>港币</v>
      </c>
      <c r="Z1039" s="18" t="str">
        <f>IF(R1039="","",VLOOKUP(R1039,CUSTOMS!$E$3:$N$1811,9,FALSE))</f>
        <v>中国</v>
      </c>
      <c r="AA1039" s="18" t="str">
        <f>IF(R1039="","",VLOOKUP(R1039,CUSTOMS!$E$3:$N$1811,10,FALSE))</f>
        <v>美国</v>
      </c>
      <c r="AB1039" s="32">
        <f>IF(R1039="","",VLOOKUP(G1039,WMS!$E$3:$T$1741,15,FALSE))</f>
        <v>0.0555555555555556</v>
      </c>
      <c r="AC1039" s="32">
        <f t="shared" si="183"/>
        <v>0.666666666666667</v>
      </c>
      <c r="AD1039" s="32" t="str">
        <f>IF(S1039="","",VLOOKUP(S1039,海关监管条件!$A$1:$B$3000,2,FALSE))</f>
        <v>无</v>
      </c>
    </row>
    <row r="1040" spans="1:30">
      <c r="A1040" s="2">
        <v>43750</v>
      </c>
      <c r="B1040" s="2">
        <v>43756</v>
      </c>
      <c r="C1040" s="2" t="s">
        <v>5144</v>
      </c>
      <c r="D1040" s="3" t="s">
        <v>1928</v>
      </c>
      <c r="E1040" s="3" t="s">
        <v>4336</v>
      </c>
      <c r="F1040" s="3" t="s">
        <v>5219</v>
      </c>
      <c r="G1040" s="17" t="str">
        <f t="shared" si="177"/>
        <v>KG-ARI-1909-00203-04781/42647515</v>
      </c>
      <c r="H1040" s="18">
        <f>IF(G1040="","",VLOOKUP(G1040,WMS!$E$3:$Q$1741,7,FALSE))</f>
        <v>6</v>
      </c>
      <c r="I1040" s="18">
        <f>IF(G1040="","",VLOOKUP(G1040,WMS!$E$3:$Q$1741,8,FALSE))</f>
        <v>2.5</v>
      </c>
      <c r="J1040" s="18">
        <f>IF(G1040="","",VLOOKUP(G1040,WMS!$E$3:$Q$1741,13,FALSE))</f>
        <v>0.028</v>
      </c>
      <c r="K1040" s="25" t="b">
        <f t="shared" si="178"/>
        <v>1</v>
      </c>
      <c r="L1040" s="7">
        <v>7</v>
      </c>
      <c r="M1040" s="26">
        <f>IF(G1040="","",VLOOKUP(G1040,WMS!$E$3:$U$1741,7,0)*L1040)</f>
        <v>42</v>
      </c>
      <c r="N1040" s="27" t="str">
        <f>IF(G1040="","",VLOOKUP(G1040,WMS!$E$3:$U$1741,17,0))</f>
        <v>A401-15</v>
      </c>
      <c r="O1040" s="28">
        <f t="shared" si="179"/>
        <v>17.5</v>
      </c>
      <c r="P1040" s="28">
        <f t="shared" si="180"/>
        <v>0.196</v>
      </c>
      <c r="Q1040" s="25" t="str">
        <f>IF(G1040="","",VLOOKUP(G1040,WMS!$E$3:$G$1741,2,FALSE))</f>
        <v>KAS19092313</v>
      </c>
      <c r="R1040" s="25" t="str">
        <f>IF(G1040="","",VLOOKUP(G1040,WMS!$E$3:$G$1741,3,FALSE))</f>
        <v>KAS1909231301</v>
      </c>
      <c r="S1040" s="17" t="str">
        <f>IF(R1040="","",VLOOKUP(R1040,CUSTOMS!$E$3:$N$1811,2,FALSE))</f>
        <v>9603909090</v>
      </c>
      <c r="T1040" s="17" t="str">
        <f>IF(R1040="","",VLOOKUP(R1040,CUSTOMS!$E$3:$N$1811,3,FALSE))</f>
        <v>马桶刷</v>
      </c>
      <c r="U1040" s="18">
        <f t="shared" si="181"/>
        <v>42</v>
      </c>
      <c r="V1040" s="18" t="str">
        <f>IF(R1040="","",VLOOKUP(R1040,CUSTOMS!$E$3:$N$1811,5,FALSE))</f>
        <v>个</v>
      </c>
      <c r="W1040" s="32">
        <f>IF(R1040="","",VLOOKUP(R1040,CUSTOMS!$E$3:$N$1811,6,FALSE))</f>
        <v>0.8</v>
      </c>
      <c r="X1040" s="32">
        <f t="shared" si="182"/>
        <v>33.6</v>
      </c>
      <c r="Y1040" s="18" t="str">
        <f>IF(R1040="","",VLOOKUP(R1040,CUSTOMS!$E$3:$N$1811,8,FALSE))</f>
        <v>美元</v>
      </c>
      <c r="Z1040" s="18" t="str">
        <f>IF(R1040="","",VLOOKUP(R1040,CUSTOMS!$E$3:$N$1811,9,FALSE))</f>
        <v>中国</v>
      </c>
      <c r="AA1040" s="18" t="str">
        <f>IF(R1040="","",VLOOKUP(R1040,CUSTOMS!$E$3:$N$1811,10,FALSE))</f>
        <v>美国</v>
      </c>
      <c r="AB1040" s="32">
        <f>IF(R1040="","",VLOOKUP(G1040,WMS!$E$3:$T$1741,15,FALSE))</f>
        <v>0.333333333333333</v>
      </c>
      <c r="AC1040" s="32">
        <f t="shared" si="183"/>
        <v>14</v>
      </c>
      <c r="AD1040" s="32" t="str">
        <f>IF(S1040="","",VLOOKUP(S1040,海关监管条件!$A$1:$B$3000,2,FALSE))</f>
        <v>无</v>
      </c>
    </row>
    <row r="1041" spans="1:30">
      <c r="A1041" s="2">
        <v>43750</v>
      </c>
      <c r="B1041" s="2">
        <v>43756</v>
      </c>
      <c r="C1041" s="2" t="s">
        <v>5144</v>
      </c>
      <c r="D1041" s="3" t="s">
        <v>307</v>
      </c>
      <c r="E1041" s="3" t="s">
        <v>3378</v>
      </c>
      <c r="F1041" s="3" t="s">
        <v>3379</v>
      </c>
      <c r="G1041" s="17" t="str">
        <f t="shared" si="177"/>
        <v>KG-KGT-1810-00017-00517/42496984A</v>
      </c>
      <c r="H1041" s="18">
        <f>IF(G1041="","",VLOOKUP(G1041,WMS!$E$3:$Q$1741,7,FALSE))</f>
        <v>4</v>
      </c>
      <c r="I1041" s="18">
        <f>IF(G1041="","",VLOOKUP(G1041,WMS!$E$3:$Q$1741,8,FALSE))</f>
        <v>7.95</v>
      </c>
      <c r="J1041" s="18">
        <f>IF(G1041="","",VLOOKUP(G1041,WMS!$E$3:$Q$1741,13,FALSE))</f>
        <v>0.07</v>
      </c>
      <c r="K1041" s="25" t="b">
        <f t="shared" si="178"/>
        <v>1</v>
      </c>
      <c r="L1041" s="7">
        <v>4</v>
      </c>
      <c r="M1041" s="26">
        <f>IF(G1041="","",VLOOKUP(G1041,WMS!$E$3:$U$1741,7,0)*L1041)</f>
        <v>16</v>
      </c>
      <c r="N1041" s="27" t="str">
        <f>IF(G1041="","",VLOOKUP(G1041,WMS!$E$3:$U$1741,17,0))</f>
        <v>B82</v>
      </c>
      <c r="O1041" s="28">
        <f t="shared" si="179"/>
        <v>31.8</v>
      </c>
      <c r="P1041" s="28">
        <f t="shared" si="180"/>
        <v>0.28</v>
      </c>
      <c r="Q1041" s="25" t="str">
        <f>IF(G1041="","",VLOOKUP(G1041,WMS!$E$3:$G$1741,2,FALSE))</f>
        <v>KAS18102503</v>
      </c>
      <c r="R1041" s="25" t="str">
        <f>IF(G1041="","",VLOOKUP(G1041,WMS!$E$3:$G$1741,3,FALSE))</f>
        <v>KAS1810250302</v>
      </c>
      <c r="S1041" s="17" t="str">
        <f>IF(R1041="","",VLOOKUP(R1041,CUSTOMS!$E$3:$N$1811,2,FALSE))</f>
        <v>7323990000</v>
      </c>
      <c r="T1041" s="17" t="str">
        <f>IF(R1041="","",VLOOKUP(R1041,CUSTOMS!$E$3:$N$1811,3,FALSE))</f>
        <v>铁制厨房架</v>
      </c>
      <c r="U1041" s="18">
        <f t="shared" si="181"/>
        <v>16</v>
      </c>
      <c r="V1041" s="18" t="str">
        <f>IF(R1041="","",VLOOKUP(R1041,CUSTOMS!$E$3:$N$1811,5,FALSE))</f>
        <v>只</v>
      </c>
      <c r="W1041" s="32">
        <f>IF(R1041="","",VLOOKUP(R1041,CUSTOMS!$E$3:$N$1811,6,FALSE))</f>
        <v>1.28523381294964</v>
      </c>
      <c r="X1041" s="32">
        <f t="shared" si="182"/>
        <v>20.5637410071942</v>
      </c>
      <c r="Y1041" s="18" t="str">
        <f>IF(R1041="","",VLOOKUP(R1041,CUSTOMS!$E$3:$N$1811,8,FALSE))</f>
        <v>美元</v>
      </c>
      <c r="Z1041" s="18" t="str">
        <f>IF(R1041="","",VLOOKUP(R1041,CUSTOMS!$E$3:$N$1811,9,FALSE))</f>
        <v>中国</v>
      </c>
      <c r="AA1041" s="18" t="str">
        <f>IF(R1041="","",VLOOKUP(R1041,CUSTOMS!$E$3:$N$1811,10,FALSE))</f>
        <v>印度尼西亚</v>
      </c>
      <c r="AB1041" s="32">
        <f>IF(R1041="","",VLOOKUP(G1041,WMS!$E$3:$T$1741,15,FALSE))</f>
        <v>1.245</v>
      </c>
      <c r="AC1041" s="32">
        <f t="shared" si="183"/>
        <v>19.92</v>
      </c>
      <c r="AD1041" s="32" t="str">
        <f>IF(S1041="","",VLOOKUP(S1041,海关监管条件!$A$1:$B$3000,2,FALSE))</f>
        <v>A</v>
      </c>
    </row>
    <row r="1042" spans="1:30">
      <c r="A1042" s="2">
        <v>43750</v>
      </c>
      <c r="B1042" s="2">
        <v>43756</v>
      </c>
      <c r="C1042" s="2" t="s">
        <v>5144</v>
      </c>
      <c r="D1042" s="3" t="s">
        <v>307</v>
      </c>
      <c r="E1042" s="3" t="s">
        <v>3378</v>
      </c>
      <c r="F1042" s="3" t="s">
        <v>3380</v>
      </c>
      <c r="G1042" s="17" t="str">
        <f t="shared" si="177"/>
        <v>KG-KGT-1810-00017-00517/42496984B</v>
      </c>
      <c r="H1042" s="18">
        <v>4</v>
      </c>
      <c r="I1042" s="18">
        <f>IF(G1042="","",VLOOKUP(G1042,WMS!$E$3:$Q$1741,8,FALSE))</f>
        <v>7.95</v>
      </c>
      <c r="J1042" s="18">
        <f>IF(G1042="","",VLOOKUP(G1042,WMS!$E$3:$Q$1741,13,FALSE))</f>
        <v>0.07</v>
      </c>
      <c r="K1042" s="25" t="e">
        <f t="shared" si="178"/>
        <v>#DIV/0!</v>
      </c>
      <c r="M1042" s="26">
        <v>16</v>
      </c>
      <c r="N1042" s="27" t="str">
        <f>IF(G1042="","",VLOOKUP(G1042,WMS!$E$3:$U$1741,17,0))</f>
        <v>B82</v>
      </c>
      <c r="O1042" s="28" t="str">
        <f t="shared" si="179"/>
        <v/>
      </c>
      <c r="P1042" s="28" t="str">
        <f t="shared" si="180"/>
        <v/>
      </c>
      <c r="Q1042" s="25" t="str">
        <f>IF(G1042="","",VLOOKUP(G1042,WMS!$E$3:$G$1741,2,FALSE))</f>
        <v>KAS18102503</v>
      </c>
      <c r="R1042" s="25" t="str">
        <f>IF(G1042="","",VLOOKUP(G1042,WMS!$E$3:$G$1741,3,FALSE))</f>
        <v>KAS1810250303</v>
      </c>
      <c r="S1042" s="17" t="str">
        <f>IF(R1042="","",VLOOKUP(R1042,CUSTOMS!$E$3:$N$1811,2,FALSE))</f>
        <v>3924100000</v>
      </c>
      <c r="T1042" s="17" t="str">
        <f>IF(R1042="","",VLOOKUP(R1042,CUSTOMS!$E$3:$N$1811,3,FALSE))</f>
        <v>塑料接水盘连刀叉盒</v>
      </c>
      <c r="U1042" s="18">
        <f t="shared" si="181"/>
        <v>16</v>
      </c>
      <c r="V1042" s="18" t="str">
        <f>IF(R1042="","",VLOOKUP(R1042,CUSTOMS!$E$3:$N$1811,5,FALSE))</f>
        <v>套</v>
      </c>
      <c r="W1042" s="32">
        <f>IF(R1042="","",VLOOKUP(R1042,CUSTOMS!$E$3:$N$1811,6,FALSE))</f>
        <v>0.998125</v>
      </c>
      <c r="X1042" s="32">
        <f t="shared" si="182"/>
        <v>15.97</v>
      </c>
      <c r="Y1042" s="18" t="str">
        <f>IF(R1042="","",VLOOKUP(R1042,CUSTOMS!$E$3:$N$1811,8,FALSE))</f>
        <v>美元</v>
      </c>
      <c r="Z1042" s="18" t="str">
        <f>IF(R1042="","",VLOOKUP(R1042,CUSTOMS!$E$3:$N$1811,9,FALSE))</f>
        <v>中国</v>
      </c>
      <c r="AA1042" s="18" t="str">
        <f>IF(R1042="","",VLOOKUP(R1042,CUSTOMS!$E$3:$N$1811,10,FALSE))</f>
        <v>印度尼西亚</v>
      </c>
      <c r="AB1042" s="32">
        <f>IF(R1042="","",VLOOKUP(G1042,WMS!$E$3:$T$1741,15,FALSE))</f>
        <v>0.315</v>
      </c>
      <c r="AC1042" s="32">
        <f t="shared" si="183"/>
        <v>5.04</v>
      </c>
      <c r="AD1042" s="32" t="str">
        <f>IF(S1042="","",VLOOKUP(S1042,海关监管条件!$A$1:$B$3000,2,FALSE))</f>
        <v>A </v>
      </c>
    </row>
    <row r="1043" spans="1:30">
      <c r="A1043" s="2">
        <v>43756</v>
      </c>
      <c r="B1043" s="2">
        <v>43763</v>
      </c>
      <c r="C1043" s="2" t="s">
        <v>5220</v>
      </c>
      <c r="D1043" s="19" t="s">
        <v>289</v>
      </c>
      <c r="E1043" s="19" t="s">
        <v>3344</v>
      </c>
      <c r="F1043" s="19">
        <v>42630234</v>
      </c>
      <c r="G1043" s="17" t="str">
        <f t="shared" si="177"/>
        <v>KG-ARI-1808-00019-00216/42630234</v>
      </c>
      <c r="H1043" s="18">
        <f>IF(G1043="","",VLOOKUP(G1043,WMS!$E$3:$Q$1741,7,FALSE))</f>
        <v>12</v>
      </c>
      <c r="I1043" s="18">
        <f>IF(G1043="","",VLOOKUP(G1043,WMS!$E$3:$Q$1741,8,FALSE))</f>
        <v>2.8</v>
      </c>
      <c r="J1043" s="18">
        <f>IF(G1043="","",VLOOKUP(G1043,WMS!$E$3:$Q$1741,13,FALSE))</f>
        <v>0.032</v>
      </c>
      <c r="K1043" s="25" t="b">
        <f t="shared" si="178"/>
        <v>1</v>
      </c>
      <c r="L1043" s="7">
        <v>1</v>
      </c>
      <c r="M1043" s="26">
        <f>IF(G1043="","",VLOOKUP(G1043,WMS!$E$3:$U$1741,7,0)*L1043)</f>
        <v>12</v>
      </c>
      <c r="N1043" s="27" t="str">
        <f>IF(G1043="","",VLOOKUP(G1043,WMS!$E$3:$U$1741,17,0))</f>
        <v>A18-102</v>
      </c>
      <c r="O1043" s="28">
        <f t="shared" si="179"/>
        <v>2.8</v>
      </c>
      <c r="P1043" s="28">
        <f t="shared" si="180"/>
        <v>0.032</v>
      </c>
      <c r="Q1043" s="25" t="str">
        <f>IF(G1043="","",VLOOKUP(G1043,WMS!$E$3:$G$1741,2,FALSE))</f>
        <v>KAS18100801</v>
      </c>
      <c r="R1043" s="25" t="str">
        <f>IF(G1043="","",VLOOKUP(G1043,WMS!$E$3:$G$1741,3,FALSE))</f>
        <v>KAS1810080102</v>
      </c>
      <c r="S1043" s="17" t="str">
        <f>IF(R1043="","",VLOOKUP(R1043,CUSTOMS!$E$3:$N$1811,2,FALSE))</f>
        <v>3924100000</v>
      </c>
      <c r="T1043" s="17" t="str">
        <f>IF(R1043="","",VLOOKUP(R1043,CUSTOMS!$E$3:$N$1811,3,FALSE))</f>
        <v>塑胶食物盒/A</v>
      </c>
      <c r="U1043" s="18">
        <f t="shared" si="181"/>
        <v>2.29166666666666</v>
      </c>
      <c r="V1043" s="18" t="str">
        <f>IF(R1043="","",VLOOKUP(R1043,CUSTOMS!$E$3:$N$1811,5,FALSE))</f>
        <v>千克</v>
      </c>
      <c r="W1043" s="32">
        <f>IF(R1043="","",VLOOKUP(R1043,CUSTOMS!$E$3:$N$1811,6,FALSE))</f>
        <v>2</v>
      </c>
      <c r="X1043" s="32">
        <f t="shared" si="182"/>
        <v>4.58333333333333</v>
      </c>
      <c r="Y1043" s="18" t="str">
        <f>IF(R1043="","",VLOOKUP(R1043,CUSTOMS!$E$3:$N$1811,8,FALSE))</f>
        <v>美元</v>
      </c>
      <c r="Z1043" s="18" t="str">
        <f>IF(R1043="","",VLOOKUP(R1043,CUSTOMS!$E$3:$N$1811,9,FALSE))</f>
        <v>中国</v>
      </c>
      <c r="AA1043" s="18" t="str">
        <f>IF(R1043="","",VLOOKUP(R1043,CUSTOMS!$E$3:$N$1811,10,FALSE))</f>
        <v>美国</v>
      </c>
      <c r="AB1043" s="32">
        <f>IF(R1043="","",VLOOKUP(G1043,WMS!$E$3:$T$1741,15,FALSE))</f>
        <v>0.190972222222222</v>
      </c>
      <c r="AC1043" s="32">
        <f t="shared" si="183"/>
        <v>2.29166666666666</v>
      </c>
      <c r="AD1043" s="32" t="str">
        <f>IF(S1043="","",VLOOKUP(S1043,海关监管条件!$A$1:$B$3000,2,FALSE))</f>
        <v>A </v>
      </c>
    </row>
    <row r="1044" spans="1:30">
      <c r="A1044" s="2">
        <v>43756</v>
      </c>
      <c r="B1044" s="2">
        <v>43763</v>
      </c>
      <c r="C1044" s="2" t="s">
        <v>5220</v>
      </c>
      <c r="D1044" s="19" t="s">
        <v>355</v>
      </c>
      <c r="E1044" s="19" t="s">
        <v>3398</v>
      </c>
      <c r="F1044" s="19">
        <v>42534921</v>
      </c>
      <c r="G1044" s="17" t="str">
        <f t="shared" si="177"/>
        <v>KG-ARI-1808-00019-00372/42534921</v>
      </c>
      <c r="H1044" s="18">
        <f>IF(G1044="","",VLOOKUP(G1044,WMS!$E$3:$Q$1741,7,FALSE))</f>
        <v>6</v>
      </c>
      <c r="I1044" s="18">
        <f>IF(G1044="","",VLOOKUP(G1044,WMS!$E$3:$Q$1741,8,FALSE))</f>
        <v>6.95</v>
      </c>
      <c r="J1044" s="18">
        <f>IF(G1044="","",VLOOKUP(G1044,WMS!$E$3:$Q$1741,13,FALSE))</f>
        <v>0.021</v>
      </c>
      <c r="K1044" s="25" t="b">
        <f t="shared" si="178"/>
        <v>1</v>
      </c>
      <c r="L1044" s="7">
        <v>3</v>
      </c>
      <c r="M1044" s="26">
        <f>IF(G1044="","",VLOOKUP(G1044,WMS!$E$3:$U$1741,7,0)*L1044)</f>
        <v>18</v>
      </c>
      <c r="N1044" s="27" t="str">
        <f>IF(G1044="","",VLOOKUP(G1044,WMS!$E$3:$U$1741,17,0))</f>
        <v>A22-304</v>
      </c>
      <c r="O1044" s="28">
        <f t="shared" si="179"/>
        <v>20.85</v>
      </c>
      <c r="P1044" s="28">
        <f t="shared" si="180"/>
        <v>0.063</v>
      </c>
      <c r="Q1044" s="25" t="str">
        <f>IF(G1044="","",VLOOKUP(G1044,WMS!$E$3:$G$1741,2,FALSE))</f>
        <v>KAS18111901</v>
      </c>
      <c r="R1044" s="25" t="str">
        <f>IF(G1044="","",VLOOKUP(G1044,WMS!$E$3:$G$1741,3,FALSE))</f>
        <v>KAS1811190105</v>
      </c>
      <c r="S1044" s="17" t="str">
        <f>IF(R1044="","",VLOOKUP(R1044,CUSTOMS!$E$3:$N$1811,2,FALSE))</f>
        <v>6911101900</v>
      </c>
      <c r="T1044" s="17" t="str">
        <f>IF(R1044="","",VLOOKUP(R1044,CUSTOMS!$E$3:$N$1811,3,FALSE))</f>
        <v>日用瓷:盘.锅.壶</v>
      </c>
      <c r="U1044" s="18">
        <f t="shared" si="181"/>
        <v>18</v>
      </c>
      <c r="V1044" s="18" t="str">
        <f>IF(R1044="","",VLOOKUP(R1044,CUSTOMS!$E$3:$N$1811,5,FALSE))</f>
        <v>只</v>
      </c>
      <c r="W1044" s="32">
        <f>IF(R1044="","",VLOOKUP(R1044,CUSTOMS!$E$3:$N$1811,6,FALSE))</f>
        <v>1</v>
      </c>
      <c r="X1044" s="32">
        <f t="shared" si="182"/>
        <v>18</v>
      </c>
      <c r="Y1044" s="18" t="str">
        <f>IF(R1044="","",VLOOKUP(R1044,CUSTOMS!$E$3:$N$1811,8,FALSE))</f>
        <v>港币</v>
      </c>
      <c r="Z1044" s="18" t="str">
        <f>IF(R1044="","",VLOOKUP(R1044,CUSTOMS!$E$3:$N$1811,9,FALSE))</f>
        <v>中国</v>
      </c>
      <c r="AA1044" s="18" t="str">
        <f>IF(R1044="","",VLOOKUP(R1044,CUSTOMS!$E$3:$N$1811,10,FALSE))</f>
        <v>美国</v>
      </c>
      <c r="AB1044" s="32">
        <f>IF(R1044="","",VLOOKUP(G1044,WMS!$E$3:$T$1741,15,FALSE))</f>
        <v>1.11666666666667</v>
      </c>
      <c r="AC1044" s="32">
        <f t="shared" si="183"/>
        <v>20.1000000000001</v>
      </c>
      <c r="AD1044" s="32" t="str">
        <f>IF(S1044="","",VLOOKUP(S1044,海关监管条件!$A$1:$B$3000,2,FALSE))</f>
        <v>A</v>
      </c>
    </row>
    <row r="1045" spans="1:30">
      <c r="A1045" s="2">
        <v>43756</v>
      </c>
      <c r="B1045" s="2">
        <v>43763</v>
      </c>
      <c r="C1045" s="2" t="s">
        <v>5220</v>
      </c>
      <c r="D1045" s="19" t="s">
        <v>187</v>
      </c>
      <c r="E1045" s="19" t="s">
        <v>3283</v>
      </c>
      <c r="F1045" s="19" t="s">
        <v>3286</v>
      </c>
      <c r="G1045" s="17" t="str">
        <f t="shared" si="177"/>
        <v>KG-ARI-1808-00019-00394/42477815</v>
      </c>
      <c r="H1045" s="18">
        <f>IF(G1045="","",VLOOKUP(G1045,WMS!$E$3:$Q$1741,7,FALSE))</f>
        <v>25</v>
      </c>
      <c r="I1045" s="18">
        <f>IF(G1045="","",VLOOKUP(G1045,WMS!$E$3:$Q$1741,8,FALSE))</f>
        <v>1.6</v>
      </c>
      <c r="J1045" s="18">
        <f>IF(G1045="","",VLOOKUP(G1045,WMS!$E$3:$Q$1741,13,FALSE))</f>
        <v>0.004</v>
      </c>
      <c r="K1045" s="25" t="b">
        <f t="shared" si="178"/>
        <v>1</v>
      </c>
      <c r="L1045" s="7">
        <v>1</v>
      </c>
      <c r="M1045" s="26">
        <f>IF(G1045="","",VLOOKUP(G1045,WMS!$E$3:$U$1741,7,0)*L1045)</f>
        <v>25</v>
      </c>
      <c r="N1045" s="27" t="str">
        <f>IF(G1045="","",VLOOKUP(G1045,WMS!$E$3:$U$1741,17,0))</f>
        <v>A20-203</v>
      </c>
      <c r="O1045" s="28">
        <f t="shared" si="179"/>
        <v>1.6</v>
      </c>
      <c r="P1045" s="28">
        <f t="shared" si="180"/>
        <v>0.004</v>
      </c>
      <c r="Q1045" s="25" t="str">
        <f>IF(G1045="","",VLOOKUP(G1045,WMS!$E$3:$G$1741,2,FALSE))</f>
        <v>KAS18081003</v>
      </c>
      <c r="R1045" s="25" t="str">
        <f>IF(G1045="","",VLOOKUP(G1045,WMS!$E$3:$G$1741,3,FALSE))</f>
        <v>KAS18008100359</v>
      </c>
      <c r="S1045" s="17" t="str">
        <f>IF(R1045="","",VLOOKUP(R1045,CUSTOMS!$E$3:$N$1811,2,FALSE))</f>
        <v>7006000090</v>
      </c>
      <c r="T1045" s="17" t="str">
        <f>IF(R1045="","",VLOOKUP(R1045,CUSTOMS!$E$3:$N$1811,3,FALSE))</f>
        <v>钢化玻璃膜</v>
      </c>
      <c r="U1045" s="18">
        <f t="shared" si="181"/>
        <v>25</v>
      </c>
      <c r="V1045" s="18" t="str">
        <f>IF(R1045="","",VLOOKUP(R1045,CUSTOMS!$E$3:$N$1811,5,FALSE))</f>
        <v>个</v>
      </c>
      <c r="W1045" s="32">
        <f>IF(R1045="","",VLOOKUP(R1045,CUSTOMS!$E$3:$N$1811,6,FALSE))</f>
        <v>0.6411</v>
      </c>
      <c r="X1045" s="32">
        <f t="shared" si="182"/>
        <v>16.0275</v>
      </c>
      <c r="Y1045" s="18" t="str">
        <f>IF(R1045="","",VLOOKUP(R1045,CUSTOMS!$E$3:$N$1811,8,FALSE))</f>
        <v>美元</v>
      </c>
      <c r="Z1045" s="18" t="str">
        <f>IF(R1045="","",VLOOKUP(R1045,CUSTOMS!$E$3:$N$1811,9,FALSE))</f>
        <v>中国</v>
      </c>
      <c r="AA1045" s="18" t="str">
        <f>IF(R1045="","",VLOOKUP(R1045,CUSTOMS!$E$3:$N$1811,10,FALSE))</f>
        <v>中国</v>
      </c>
      <c r="AB1045" s="32">
        <f>IF(R1045="","",VLOOKUP(G1045,WMS!$E$3:$T$1741,15,FALSE))</f>
        <v>0.05934</v>
      </c>
      <c r="AC1045" s="32">
        <f t="shared" si="183"/>
        <v>1.4835</v>
      </c>
      <c r="AD1045" s="32" t="str">
        <f>IF(S1045="","",VLOOKUP(S1045,海关监管条件!$A$1:$B$3000,2,FALSE))</f>
        <v>无</v>
      </c>
    </row>
    <row r="1046" spans="1:30">
      <c r="A1046" s="2">
        <v>43756</v>
      </c>
      <c r="B1046" s="2">
        <v>43763</v>
      </c>
      <c r="C1046" s="2" t="s">
        <v>5220</v>
      </c>
      <c r="D1046" s="3" t="s">
        <v>660</v>
      </c>
      <c r="E1046" s="3" t="s">
        <v>3674</v>
      </c>
      <c r="F1046" s="3" t="s">
        <v>5057</v>
      </c>
      <c r="G1046" s="17" t="str">
        <f t="shared" si="177"/>
        <v>KG-ARI-1812-00048-00948/42626800</v>
      </c>
      <c r="H1046" s="18">
        <f>IF(G1046="","",VLOOKUP(G1046,WMS!$E$3:$Q$1741,7,FALSE))</f>
        <v>8</v>
      </c>
      <c r="I1046" s="18">
        <f>IF(G1046="","",VLOOKUP(G1046,WMS!$E$3:$Q$1741,8,FALSE))</f>
        <v>9.25</v>
      </c>
      <c r="J1046" s="18">
        <f>IF(G1046="","",VLOOKUP(G1046,WMS!$E$3:$Q$1741,13,FALSE))</f>
        <v>0.117</v>
      </c>
      <c r="K1046" s="25" t="b">
        <f t="shared" si="178"/>
        <v>1</v>
      </c>
      <c r="L1046" s="7">
        <v>2</v>
      </c>
      <c r="M1046" s="26">
        <f>IF(G1046="","",VLOOKUP(G1046,WMS!$E$3:$U$1741,7,0)*L1046)</f>
        <v>16</v>
      </c>
      <c r="N1046" s="27" t="str">
        <f>IF(G1046="","",VLOOKUP(G1046,WMS!$E$3:$U$1741,17,0))</f>
        <v>A403</v>
      </c>
      <c r="O1046" s="28">
        <f t="shared" si="179"/>
        <v>18.5</v>
      </c>
      <c r="P1046" s="28">
        <f t="shared" si="180"/>
        <v>0.234</v>
      </c>
      <c r="Q1046" s="25" t="str">
        <f>IF(G1046="","",VLOOKUP(G1046,WMS!$E$3:$G$1741,2,FALSE))</f>
        <v>KAS19010702</v>
      </c>
      <c r="R1046" s="25" t="str">
        <f>IF(G1046="","",VLOOKUP(G1046,WMS!$E$3:$G$1741,3,FALSE))</f>
        <v>KAS1901070201</v>
      </c>
      <c r="S1046" s="17" t="str">
        <f>IF(R1046="","",VLOOKUP(R1046,CUSTOMS!$E$3:$N$1811,2,FALSE))</f>
        <v>3924900000</v>
      </c>
      <c r="T1046" s="17" t="str">
        <f>IF(R1046="","",VLOOKUP(R1046,CUSTOMS!$E$3:$N$1811,3,FALSE))</f>
        <v>塑胶储物箱</v>
      </c>
      <c r="U1046" s="18">
        <f t="shared" si="181"/>
        <v>18.6105263157894</v>
      </c>
      <c r="V1046" s="18" t="str">
        <f>IF(R1046="","",VLOOKUP(R1046,CUSTOMS!$E$3:$N$1811,5,FALSE))</f>
        <v>千克</v>
      </c>
      <c r="W1046" s="32">
        <f>IF(R1046="","",VLOOKUP(R1046,CUSTOMS!$E$3:$N$1811,6,FALSE))</f>
        <v>2</v>
      </c>
      <c r="X1046" s="32">
        <f t="shared" si="182"/>
        <v>37.2210526315789</v>
      </c>
      <c r="Y1046" s="18" t="str">
        <f>IF(R1046="","",VLOOKUP(R1046,CUSTOMS!$E$3:$N$1811,8,FALSE))</f>
        <v>美元</v>
      </c>
      <c r="Z1046" s="18" t="str">
        <f>IF(R1046="","",VLOOKUP(R1046,CUSTOMS!$E$3:$N$1811,9,FALSE))</f>
        <v>中国</v>
      </c>
      <c r="AA1046" s="18" t="str">
        <f>IF(R1046="","",VLOOKUP(R1046,CUSTOMS!$E$3:$N$1811,10,FALSE))</f>
        <v>美国</v>
      </c>
      <c r="AB1046" s="32">
        <f>IF(R1046="","",VLOOKUP(G1046,WMS!$E$3:$T$1741,15,FALSE))</f>
        <v>1.16315789473684</v>
      </c>
      <c r="AC1046" s="32">
        <f t="shared" si="183"/>
        <v>18.6105263157894</v>
      </c>
      <c r="AD1046" s="32" t="str">
        <f>IF(S1046="","",VLOOKUP(S1046,海关监管条件!$A$1:$B$3000,2,FALSE))</f>
        <v>A </v>
      </c>
    </row>
    <row r="1047" spans="1:30">
      <c r="A1047" s="2">
        <v>43756</v>
      </c>
      <c r="B1047" s="2">
        <v>43763</v>
      </c>
      <c r="C1047" s="2" t="s">
        <v>5220</v>
      </c>
      <c r="D1047" s="3" t="s">
        <v>660</v>
      </c>
      <c r="E1047" s="3" t="s">
        <v>3674</v>
      </c>
      <c r="F1047" s="3" t="s">
        <v>5145</v>
      </c>
      <c r="G1047" s="17" t="str">
        <f t="shared" si="177"/>
        <v>KG-ARI-1812-00048-00948/42626862</v>
      </c>
      <c r="H1047" s="18">
        <f>IF(G1047="","",VLOOKUP(G1047,WMS!$E$3:$Q$1741,7,FALSE))</f>
        <v>8</v>
      </c>
      <c r="I1047" s="18">
        <f>IF(G1047="","",VLOOKUP(G1047,WMS!$E$3:$Q$1741,8,FALSE))</f>
        <v>12.6</v>
      </c>
      <c r="J1047" s="18">
        <f>IF(G1047="","",VLOOKUP(G1047,WMS!$E$3:$Q$1741,13,FALSE))</f>
        <v>0.161</v>
      </c>
      <c r="K1047" s="25" t="b">
        <f t="shared" si="178"/>
        <v>1</v>
      </c>
      <c r="L1047" s="7">
        <v>1</v>
      </c>
      <c r="M1047" s="26">
        <f>IF(G1047="","",VLOOKUP(G1047,WMS!$E$3:$U$1741,7,0)*L1047)</f>
        <v>8</v>
      </c>
      <c r="N1047" s="27" t="str">
        <f>IF(G1047="","",VLOOKUP(G1047,WMS!$E$3:$U$1741,17,0))</f>
        <v>B58</v>
      </c>
      <c r="O1047" s="28">
        <f t="shared" si="179"/>
        <v>12.6</v>
      </c>
      <c r="P1047" s="28">
        <f t="shared" si="180"/>
        <v>0.161</v>
      </c>
      <c r="Q1047" s="25" t="str">
        <f>IF(G1047="","",VLOOKUP(G1047,WMS!$E$3:$G$1741,2,FALSE))</f>
        <v>KAS19010703</v>
      </c>
      <c r="R1047" s="25" t="str">
        <f>IF(G1047="","",VLOOKUP(G1047,WMS!$E$3:$G$1741,3,FALSE))</f>
        <v>KAS1901070301</v>
      </c>
      <c r="S1047" s="17" t="str">
        <f>IF(R1047="","",VLOOKUP(R1047,CUSTOMS!$E$3:$N$1811,2,FALSE))</f>
        <v>3924900000</v>
      </c>
      <c r="T1047" s="17" t="str">
        <f>IF(R1047="","",VLOOKUP(R1047,CUSTOMS!$E$3:$N$1811,3,FALSE))</f>
        <v>塑胶储物箱</v>
      </c>
      <c r="U1047" s="18">
        <f t="shared" si="181"/>
        <v>13.1958762886598</v>
      </c>
      <c r="V1047" s="18" t="str">
        <f>IF(R1047="","",VLOOKUP(R1047,CUSTOMS!$E$3:$N$1811,5,FALSE))</f>
        <v>千克</v>
      </c>
      <c r="W1047" s="32">
        <f>IF(R1047="","",VLOOKUP(R1047,CUSTOMS!$E$3:$N$1811,6,FALSE))</f>
        <v>2</v>
      </c>
      <c r="X1047" s="32">
        <f t="shared" si="182"/>
        <v>26.3917525773195</v>
      </c>
      <c r="Y1047" s="18" t="str">
        <f>IF(R1047="","",VLOOKUP(R1047,CUSTOMS!$E$3:$N$1811,8,FALSE))</f>
        <v>美元</v>
      </c>
      <c r="Z1047" s="18" t="str">
        <f>IF(R1047="","",VLOOKUP(R1047,CUSTOMS!$E$3:$N$1811,9,FALSE))</f>
        <v>中国</v>
      </c>
      <c r="AA1047" s="18" t="str">
        <f>IF(R1047="","",VLOOKUP(R1047,CUSTOMS!$E$3:$N$1811,10,FALSE))</f>
        <v>美国</v>
      </c>
      <c r="AB1047" s="32">
        <f>IF(R1047="","",VLOOKUP(G1047,WMS!$E$3:$T$1741,15,FALSE))</f>
        <v>1.64948453608247</v>
      </c>
      <c r="AC1047" s="32">
        <f t="shared" si="183"/>
        <v>13.1958762886598</v>
      </c>
      <c r="AD1047" s="32" t="str">
        <f>IF(S1047="","",VLOOKUP(S1047,海关监管条件!$A$1:$B$3000,2,FALSE))</f>
        <v>A </v>
      </c>
    </row>
    <row r="1048" spans="1:30">
      <c r="A1048" s="2">
        <v>43756</v>
      </c>
      <c r="B1048" s="2">
        <v>43763</v>
      </c>
      <c r="C1048" s="2" t="s">
        <v>5220</v>
      </c>
      <c r="D1048" s="3" t="s">
        <v>660</v>
      </c>
      <c r="E1048" s="3" t="s">
        <v>3674</v>
      </c>
      <c r="F1048" s="3" t="s">
        <v>5146</v>
      </c>
      <c r="G1048" s="17" t="str">
        <f t="shared" si="177"/>
        <v>KG-ARI-1812-00048-00948/42626909</v>
      </c>
      <c r="H1048" s="18">
        <f>IF(G1048="","",VLOOKUP(G1048,WMS!$E$3:$Q$1741,7,FALSE))</f>
        <v>8</v>
      </c>
      <c r="I1048" s="18">
        <f>IF(G1048="","",VLOOKUP(G1048,WMS!$E$3:$Q$1741,8,FALSE))</f>
        <v>12.65</v>
      </c>
      <c r="J1048" s="18">
        <f>IF(G1048="","",VLOOKUP(G1048,WMS!$E$3:$Q$1741,13,FALSE))</f>
        <v>0.19</v>
      </c>
      <c r="K1048" s="25" t="b">
        <f t="shared" si="178"/>
        <v>1</v>
      </c>
      <c r="L1048" s="7">
        <v>1</v>
      </c>
      <c r="M1048" s="26">
        <f>IF(G1048="","",VLOOKUP(G1048,WMS!$E$3:$U$1741,7,0)*L1048)</f>
        <v>8</v>
      </c>
      <c r="N1048" s="27" t="str">
        <f>IF(G1048="","",VLOOKUP(G1048,WMS!$E$3:$U$1741,17,0))</f>
        <v>B69</v>
      </c>
      <c r="O1048" s="28">
        <f t="shared" si="179"/>
        <v>12.65</v>
      </c>
      <c r="P1048" s="28">
        <f t="shared" si="180"/>
        <v>0.19</v>
      </c>
      <c r="Q1048" s="25" t="str">
        <f>IF(G1048="","",VLOOKUP(G1048,WMS!$E$3:$G$1741,2,FALSE))</f>
        <v>KAS19010703</v>
      </c>
      <c r="R1048" s="25" t="str">
        <f>IF(G1048="","",VLOOKUP(G1048,WMS!$E$3:$G$1741,3,FALSE))</f>
        <v>KAS1901070301</v>
      </c>
      <c r="S1048" s="17" t="str">
        <f>IF(R1048="","",VLOOKUP(R1048,CUSTOMS!$E$3:$N$1811,2,FALSE))</f>
        <v>3924900000</v>
      </c>
      <c r="T1048" s="17" t="str">
        <f>IF(R1048="","",VLOOKUP(R1048,CUSTOMS!$E$3:$N$1811,3,FALSE))</f>
        <v>塑胶储物箱</v>
      </c>
      <c r="U1048" s="18">
        <f t="shared" si="181"/>
        <v>16</v>
      </c>
      <c r="V1048" s="18" t="str">
        <f>IF(R1048="","",VLOOKUP(R1048,CUSTOMS!$E$3:$N$1811,5,FALSE))</f>
        <v>千克</v>
      </c>
      <c r="W1048" s="32">
        <f>IF(R1048="","",VLOOKUP(R1048,CUSTOMS!$E$3:$N$1811,6,FALSE))</f>
        <v>2</v>
      </c>
      <c r="X1048" s="32">
        <f t="shared" si="182"/>
        <v>32</v>
      </c>
      <c r="Y1048" s="18" t="str">
        <f>IF(R1048="","",VLOOKUP(R1048,CUSTOMS!$E$3:$N$1811,8,FALSE))</f>
        <v>美元</v>
      </c>
      <c r="Z1048" s="18" t="str">
        <f>IF(R1048="","",VLOOKUP(R1048,CUSTOMS!$E$3:$N$1811,9,FALSE))</f>
        <v>中国</v>
      </c>
      <c r="AA1048" s="18" t="str">
        <f>IF(R1048="","",VLOOKUP(R1048,CUSTOMS!$E$3:$N$1811,10,FALSE))</f>
        <v>美国</v>
      </c>
      <c r="AB1048" s="32">
        <f>IF(R1048="","",VLOOKUP(G1048,WMS!$E$3:$T$1741,15,FALSE))</f>
        <v>2</v>
      </c>
      <c r="AC1048" s="32">
        <f t="shared" si="183"/>
        <v>16</v>
      </c>
      <c r="AD1048" s="32" t="str">
        <f>IF(S1048="","",VLOOKUP(S1048,海关监管条件!$A$1:$B$3000,2,FALSE))</f>
        <v>A </v>
      </c>
    </row>
    <row r="1049" spans="1:30">
      <c r="A1049" s="2">
        <v>43756</v>
      </c>
      <c r="B1049" s="2">
        <v>43763</v>
      </c>
      <c r="C1049" s="2" t="s">
        <v>5220</v>
      </c>
      <c r="D1049" s="19" t="s">
        <v>776</v>
      </c>
      <c r="E1049" s="19" t="s">
        <v>3735</v>
      </c>
      <c r="F1049" s="19">
        <v>41904558</v>
      </c>
      <c r="G1049" s="17" t="str">
        <f t="shared" si="177"/>
        <v>KG-ARI-1812-00048-00996/41904558</v>
      </c>
      <c r="H1049" s="18">
        <f>IF(G1049="","",VLOOKUP(G1049,WMS!$E$3:$Q$1741,7,FALSE))</f>
        <v>6</v>
      </c>
      <c r="I1049" s="18">
        <f>IF(G1049="","",VLOOKUP(G1049,WMS!$E$3:$Q$1741,8,FALSE))</f>
        <v>7.1</v>
      </c>
      <c r="J1049" s="18">
        <f>IF(G1049="","",VLOOKUP(G1049,WMS!$E$3:$Q$1741,13,FALSE))</f>
        <v>0.027</v>
      </c>
      <c r="K1049" s="25" t="b">
        <f t="shared" si="178"/>
        <v>1</v>
      </c>
      <c r="L1049" s="7">
        <v>2</v>
      </c>
      <c r="M1049" s="26">
        <f>IF(G1049="","",VLOOKUP(G1049,WMS!$E$3:$U$1741,7,0)*L1049)</f>
        <v>12</v>
      </c>
      <c r="N1049" s="27" t="str">
        <f>IF(G1049="","",VLOOKUP(G1049,WMS!$E$3:$U$1741,17,0))</f>
        <v>A25-202</v>
      </c>
      <c r="O1049" s="28">
        <f t="shared" si="179"/>
        <v>14.2</v>
      </c>
      <c r="P1049" s="28">
        <f t="shared" si="180"/>
        <v>0.054</v>
      </c>
      <c r="Q1049" s="25" t="str">
        <f>IF(G1049="","",VLOOKUP(G1049,WMS!$E$3:$G$1741,2,FALSE))</f>
        <v>KAS19011806</v>
      </c>
      <c r="R1049" s="25" t="str">
        <f>IF(G1049="","",VLOOKUP(G1049,WMS!$E$3:$G$1741,3,FALSE))</f>
        <v>KAS1901180601</v>
      </c>
      <c r="S1049" s="17" t="str">
        <f>IF(R1049="","",VLOOKUP(R1049,CUSTOMS!$E$3:$N$1811,2,FALSE))</f>
        <v>8215200000</v>
      </c>
      <c r="T1049" s="17" t="str">
        <f>IF(R1049="","",VLOOKUP(R1049,CUSTOMS!$E$3:$N$1811,3,FALSE))</f>
        <v>餐厨用具</v>
      </c>
      <c r="U1049" s="18">
        <f t="shared" si="181"/>
        <v>12</v>
      </c>
      <c r="V1049" s="18" t="str">
        <f>IF(R1049="","",VLOOKUP(R1049,CUSTOMS!$E$3:$N$1811,5,FALSE))</f>
        <v>套</v>
      </c>
      <c r="W1049" s="32">
        <f>IF(R1049="","",VLOOKUP(R1049,CUSTOMS!$E$3:$N$1811,6,FALSE))</f>
        <v>0.43</v>
      </c>
      <c r="X1049" s="32">
        <f t="shared" si="182"/>
        <v>5.16</v>
      </c>
      <c r="Y1049" s="18" t="str">
        <f>IF(R1049="","",VLOOKUP(R1049,CUSTOMS!$E$3:$N$1811,8,FALSE))</f>
        <v>美元</v>
      </c>
      <c r="Z1049" s="18" t="str">
        <f>IF(R1049="","",VLOOKUP(R1049,CUSTOMS!$E$3:$N$1811,9,FALSE))</f>
        <v>中国</v>
      </c>
      <c r="AA1049" s="18" t="str">
        <f>IF(R1049="","",VLOOKUP(R1049,CUSTOMS!$E$3:$N$1811,10,FALSE))</f>
        <v>美国</v>
      </c>
      <c r="AB1049" s="32">
        <f>IF(R1049="","",VLOOKUP(G1049,WMS!$E$3:$T$1741,15,FALSE))</f>
        <v>1.09166666666667</v>
      </c>
      <c r="AC1049" s="32">
        <f t="shared" si="183"/>
        <v>13.1</v>
      </c>
      <c r="AD1049" s="32" t="str">
        <f>IF(S1049="","",VLOOKUP(S1049,海关监管条件!$A$1:$B$3000,2,FALSE))</f>
        <v>A </v>
      </c>
    </row>
    <row r="1050" spans="1:30">
      <c r="A1050" s="2">
        <v>43756</v>
      </c>
      <c r="B1050" s="2">
        <v>43763</v>
      </c>
      <c r="C1050" s="2" t="s">
        <v>5220</v>
      </c>
      <c r="D1050" s="19" t="s">
        <v>825</v>
      </c>
      <c r="E1050" s="19" t="s">
        <v>3763</v>
      </c>
      <c r="F1050" s="19" t="s">
        <v>3764</v>
      </c>
      <c r="G1050" s="17" t="str">
        <f t="shared" si="177"/>
        <v>KG-ARI-1812-00048-01231/42269700</v>
      </c>
      <c r="H1050" s="18">
        <f>IF(G1050="","",VLOOKUP(G1050,WMS!$E$3:$Q$1741,7,FALSE))</f>
        <v>24</v>
      </c>
      <c r="I1050" s="18">
        <f>IF(G1050="","",VLOOKUP(G1050,WMS!$E$3:$Q$1741,8,FALSE))</f>
        <v>1.05</v>
      </c>
      <c r="J1050" s="18">
        <f>IF(G1050="","",VLOOKUP(G1050,WMS!$E$3:$Q$1741,13,FALSE))</f>
        <v>0.01</v>
      </c>
      <c r="K1050" s="25" t="b">
        <f t="shared" si="178"/>
        <v>1</v>
      </c>
      <c r="L1050" s="7">
        <v>1</v>
      </c>
      <c r="M1050" s="26">
        <f>IF(G1050="","",VLOOKUP(G1050,WMS!$E$3:$U$1741,7,0)*L1050)</f>
        <v>24</v>
      </c>
      <c r="N1050" s="27" t="str">
        <f>IF(G1050="","",VLOOKUP(G1050,WMS!$E$3:$U$1741,17,0))</f>
        <v>A26-304</v>
      </c>
      <c r="O1050" s="28">
        <f t="shared" si="179"/>
        <v>1.05</v>
      </c>
      <c r="P1050" s="28">
        <f t="shared" si="180"/>
        <v>0.01</v>
      </c>
      <c r="Q1050" s="25" t="str">
        <f>IF(G1050="","",VLOOKUP(G1050,WMS!$E$3:$G$1741,2,FALSE))</f>
        <v>KAS19012803</v>
      </c>
      <c r="R1050" s="25" t="str">
        <f>IF(G1050="","",VLOOKUP(G1050,WMS!$E$3:$G$1741,3,FALSE))</f>
        <v>KAS1901280305</v>
      </c>
      <c r="S1050" s="17" t="str">
        <f>IF(R1050="","",VLOOKUP(R1050,CUSTOMS!$E$3:$N$1811,2,FALSE))</f>
        <v>8205510000</v>
      </c>
      <c r="T1050" s="17" t="str">
        <f>IF(R1050="","",VLOOKUP(R1050,CUSTOMS!$E$3:$N$1811,3,FALSE))</f>
        <v>不锈钢刨</v>
      </c>
      <c r="U1050" s="18">
        <f t="shared" si="181"/>
        <v>24</v>
      </c>
      <c r="V1050" s="18" t="str">
        <f>IF(R1050="","",VLOOKUP(R1050,CUSTOMS!$E$3:$N$1811,5,FALSE))</f>
        <v>个</v>
      </c>
      <c r="W1050" s="32">
        <f>IF(R1050="","",VLOOKUP(R1050,CUSTOMS!$E$3:$N$1811,6,FALSE))</f>
        <v>0.179</v>
      </c>
      <c r="X1050" s="32">
        <f t="shared" si="182"/>
        <v>4.296</v>
      </c>
      <c r="Y1050" s="18" t="str">
        <f>IF(R1050="","",VLOOKUP(R1050,CUSTOMS!$E$3:$N$1811,8,FALSE))</f>
        <v>美元</v>
      </c>
      <c r="Z1050" s="18" t="str">
        <f>IF(R1050="","",VLOOKUP(R1050,CUSTOMS!$E$3:$N$1811,9,FALSE))</f>
        <v>中国</v>
      </c>
      <c r="AA1050" s="18" t="str">
        <f>IF(R1050="","",VLOOKUP(R1050,CUSTOMS!$E$3:$N$1811,10,FALSE))</f>
        <v>美国</v>
      </c>
      <c r="AB1050" s="32">
        <f>IF(R1050="","",VLOOKUP(G1050,WMS!$E$3:$T$1741,15,FALSE))</f>
        <v>0.03</v>
      </c>
      <c r="AC1050" s="32">
        <f t="shared" si="183"/>
        <v>0.72</v>
      </c>
      <c r="AD1050" s="32" t="str">
        <f>IF(S1050="","",VLOOKUP(S1050,海关监管条件!$A$1:$B$3000,2,FALSE))</f>
        <v>无 </v>
      </c>
    </row>
    <row r="1051" spans="1:30">
      <c r="A1051" s="2">
        <v>43756</v>
      </c>
      <c r="B1051" s="2">
        <v>43763</v>
      </c>
      <c r="C1051" s="2" t="s">
        <v>5220</v>
      </c>
      <c r="D1051" s="19" t="s">
        <v>705</v>
      </c>
      <c r="E1051" s="19" t="s">
        <v>3688</v>
      </c>
      <c r="F1051" s="19">
        <v>42115977</v>
      </c>
      <c r="G1051" s="17" t="str">
        <f t="shared" si="177"/>
        <v>KG-ARI-1812-00048-01357/42115977</v>
      </c>
      <c r="H1051" s="18">
        <f>IF(G1051="","",VLOOKUP(G1051,WMS!$E$3:$Q$1741,7,FALSE))</f>
        <v>6</v>
      </c>
      <c r="I1051" s="18">
        <f>IF(G1051="","",VLOOKUP(G1051,WMS!$E$3:$Q$1741,8,FALSE))</f>
        <v>6.5</v>
      </c>
      <c r="J1051" s="18">
        <f>IF(G1051="","",VLOOKUP(G1051,WMS!$E$3:$Q$1741,13,FALSE))</f>
        <v>0.05</v>
      </c>
      <c r="K1051" s="25" t="b">
        <f t="shared" si="178"/>
        <v>1</v>
      </c>
      <c r="L1051" s="7">
        <v>1</v>
      </c>
      <c r="M1051" s="26">
        <f>IF(G1051="","",VLOOKUP(G1051,WMS!$E$3:$U$1741,7,0)*L1051)</f>
        <v>6</v>
      </c>
      <c r="N1051" s="27" t="str">
        <f>IF(G1051="","",VLOOKUP(G1051,WMS!$E$3:$U$1741,17,0))</f>
        <v>A40-203</v>
      </c>
      <c r="O1051" s="28">
        <f t="shared" si="179"/>
        <v>6.5</v>
      </c>
      <c r="P1051" s="28">
        <f t="shared" si="180"/>
        <v>0.05</v>
      </c>
      <c r="Q1051" s="25" t="str">
        <f>IF(G1051="","",VLOOKUP(G1051,WMS!$E$3:$G$1741,2,FALSE))</f>
        <v>KAS19011001</v>
      </c>
      <c r="R1051" s="25" t="str">
        <f>IF(G1051="","",VLOOKUP(G1051,WMS!$E$3:$G$1741,3,FALSE))</f>
        <v>KAS1901100106</v>
      </c>
      <c r="S1051" s="17" t="str">
        <f>IF(R1051="","",VLOOKUP(R1051,CUSTOMS!$E$3:$N$1811,2,FALSE))</f>
        <v>7323990000</v>
      </c>
      <c r="T1051" s="17" t="str">
        <f>IF(R1051="","",VLOOKUP(R1051,CUSTOMS!$E$3:$N$1811,3,FALSE))</f>
        <v>铁制厨房架</v>
      </c>
      <c r="U1051" s="18">
        <f t="shared" si="181"/>
        <v>6</v>
      </c>
      <c r="V1051" s="18" t="str">
        <f>IF(R1051="","",VLOOKUP(R1051,CUSTOMS!$E$3:$N$1811,5,FALSE))</f>
        <v>只</v>
      </c>
      <c r="W1051" s="32">
        <f>IF(R1051="","",VLOOKUP(R1051,CUSTOMS!$E$3:$N$1811,6,FALSE))</f>
        <v>0.295</v>
      </c>
      <c r="X1051" s="32">
        <f t="shared" si="182"/>
        <v>1.77</v>
      </c>
      <c r="Y1051" s="18" t="str">
        <f>IF(R1051="","",VLOOKUP(R1051,CUSTOMS!$E$3:$N$1811,8,FALSE))</f>
        <v>美元</v>
      </c>
      <c r="Z1051" s="18" t="str">
        <f>IF(R1051="","",VLOOKUP(R1051,CUSTOMS!$E$3:$N$1811,9,FALSE))</f>
        <v>中国</v>
      </c>
      <c r="AA1051" s="18" t="str">
        <f>IF(R1051="","",VLOOKUP(R1051,CUSTOMS!$E$3:$N$1811,10,FALSE))</f>
        <v>美国</v>
      </c>
      <c r="AB1051" s="32">
        <f>IF(R1051="","",VLOOKUP(G1051,WMS!$E$3:$T$1741,15,FALSE))</f>
        <v>1.005</v>
      </c>
      <c r="AC1051" s="32">
        <f t="shared" si="183"/>
        <v>6.03</v>
      </c>
      <c r="AD1051" s="32" t="str">
        <f>IF(S1051="","",VLOOKUP(S1051,海关监管条件!$A$1:$B$3000,2,FALSE))</f>
        <v>A</v>
      </c>
    </row>
    <row r="1052" spans="1:30">
      <c r="A1052" s="2">
        <v>43756</v>
      </c>
      <c r="B1052" s="2">
        <v>43763</v>
      </c>
      <c r="C1052" s="2" t="s">
        <v>5220</v>
      </c>
      <c r="D1052" s="35" t="s">
        <v>1289</v>
      </c>
      <c r="E1052" s="35" t="s">
        <v>3994</v>
      </c>
      <c r="F1052" s="35" t="s">
        <v>3521</v>
      </c>
      <c r="G1052" s="17" t="str">
        <f t="shared" si="177"/>
        <v>KG-ARI-1903-00107-02556/42561347A</v>
      </c>
      <c r="H1052" s="18">
        <f>IF(G1052="","",VLOOKUP(G1052,WMS!$E$3:$Q$1741,7,FALSE))</f>
        <v>8</v>
      </c>
      <c r="I1052" s="18">
        <f>IF(G1052="","",VLOOKUP(G1052,WMS!$E$3:$Q$1741,8,FALSE))</f>
        <v>6</v>
      </c>
      <c r="J1052" s="18">
        <f>IF(G1052="","",VLOOKUP(G1052,WMS!$E$3:$Q$1741,13,FALSE))</f>
        <v>0.013</v>
      </c>
      <c r="K1052" s="25" t="b">
        <f t="shared" si="178"/>
        <v>1</v>
      </c>
      <c r="L1052" s="7">
        <v>4</v>
      </c>
      <c r="M1052" s="26">
        <f>IF(G1052="","",VLOOKUP(G1052,WMS!$E$3:$U$1741,7,0)*L1052)</f>
        <v>32</v>
      </c>
      <c r="N1052" s="27" t="str">
        <f>IF(G1052="","",VLOOKUP(G1052,WMS!$E$3:$U$1741,17,0))</f>
        <v>A29-202</v>
      </c>
      <c r="O1052" s="28">
        <f t="shared" si="179"/>
        <v>24</v>
      </c>
      <c r="P1052" s="28">
        <f t="shared" si="180"/>
        <v>0.052</v>
      </c>
      <c r="Q1052" s="25" t="str">
        <f>IF(G1052="","",VLOOKUP(G1052,WMS!$E$3:$G$1741,2,FALSE))</f>
        <v>KAS19070204</v>
      </c>
      <c r="R1052" s="25" t="str">
        <f>IF(G1052="","",VLOOKUP(G1052,WMS!$E$3:$G$1741,3,FALSE))</f>
        <v>KAS1907020409</v>
      </c>
      <c r="S1052" s="17" t="str">
        <f>IF(R1052="","",VLOOKUP(R1052,CUSTOMS!$E$3:$N$1811,2,FALSE))</f>
        <v>6911101900</v>
      </c>
      <c r="T1052" s="17" t="str">
        <f>IF(R1052="","",VLOOKUP(R1052,CUSTOMS!$E$3:$N$1811,3,FALSE))</f>
        <v>日用瓷:盘</v>
      </c>
      <c r="U1052" s="18">
        <f t="shared" si="181"/>
        <v>32</v>
      </c>
      <c r="V1052" s="18" t="str">
        <f>IF(R1052="","",VLOOKUP(R1052,CUSTOMS!$E$3:$N$1811,5,FALSE))</f>
        <v>只</v>
      </c>
      <c r="W1052" s="32">
        <f>IF(R1052="","",VLOOKUP(R1052,CUSTOMS!$E$3:$N$1811,6,FALSE))</f>
        <v>0.3</v>
      </c>
      <c r="X1052" s="32">
        <f t="shared" si="182"/>
        <v>9.6</v>
      </c>
      <c r="Y1052" s="18" t="str">
        <f>IF(R1052="","",VLOOKUP(R1052,CUSTOMS!$E$3:$N$1811,8,FALSE))</f>
        <v>美元</v>
      </c>
      <c r="Z1052" s="18" t="str">
        <f>IF(R1052="","",VLOOKUP(R1052,CUSTOMS!$E$3:$N$1811,9,FALSE))</f>
        <v>中国</v>
      </c>
      <c r="AA1052" s="18" t="str">
        <f>IF(R1052="","",VLOOKUP(R1052,CUSTOMS!$E$3:$N$1811,10,FALSE))</f>
        <v>美国</v>
      </c>
      <c r="AB1052" s="32">
        <f>IF(R1052="","",VLOOKUP(G1052,WMS!$E$3:$T$1741,15,FALSE))</f>
        <v>0.5045</v>
      </c>
      <c r="AC1052" s="32">
        <f t="shared" si="183"/>
        <v>16.144</v>
      </c>
      <c r="AD1052" s="32" t="str">
        <f>IF(S1052="","",VLOOKUP(S1052,海关监管条件!$A$1:$B$3000,2,FALSE))</f>
        <v>A</v>
      </c>
    </row>
    <row r="1053" spans="1:30">
      <c r="A1053" s="2">
        <v>43756</v>
      </c>
      <c r="B1053" s="2">
        <v>43763</v>
      </c>
      <c r="C1053" s="2" t="s">
        <v>5220</v>
      </c>
      <c r="D1053" s="35" t="s">
        <v>1289</v>
      </c>
      <c r="E1053" s="35" t="s">
        <v>3994</v>
      </c>
      <c r="F1053" s="35" t="s">
        <v>3625</v>
      </c>
      <c r="G1053" s="17" t="str">
        <f t="shared" si="177"/>
        <v>KG-ARI-1903-00107-02556/42561347B</v>
      </c>
      <c r="H1053" s="18">
        <v>8</v>
      </c>
      <c r="I1053" s="18">
        <f>IF(G1053="","",VLOOKUP(G1053,WMS!$E$3:$Q$1741,8,FALSE))</f>
        <v>6</v>
      </c>
      <c r="J1053" s="18">
        <f>IF(G1053="","",VLOOKUP(G1053,WMS!$E$3:$Q$1741,13,FALSE))</f>
        <v>0.013</v>
      </c>
      <c r="K1053" s="25" t="e">
        <f t="shared" si="178"/>
        <v>#DIV/0!</v>
      </c>
      <c r="M1053" s="26">
        <v>32</v>
      </c>
      <c r="N1053" s="27" t="str">
        <f>IF(G1053="","",VLOOKUP(G1053,WMS!$E$3:$U$1741,17,0))</f>
        <v>A29-202</v>
      </c>
      <c r="O1053" s="28" t="str">
        <f t="shared" si="179"/>
        <v/>
      </c>
      <c r="P1053" s="28" t="str">
        <f t="shared" si="180"/>
        <v/>
      </c>
      <c r="Q1053" s="25" t="str">
        <f>IF(G1053="","",VLOOKUP(G1053,WMS!$E$3:$G$1741,2,FALSE))</f>
        <v>KAS19070204</v>
      </c>
      <c r="R1053" s="25" t="str">
        <f>IF(G1053="","",VLOOKUP(G1053,WMS!$E$3:$G$1741,3,FALSE))</f>
        <v>KAS1907020402</v>
      </c>
      <c r="S1053" s="17" t="str">
        <f>IF(R1053="","",VLOOKUP(R1053,CUSTOMS!$E$3:$N$1811,2,FALSE))</f>
        <v>4421919090</v>
      </c>
      <c r="T1053" s="17" t="str">
        <f>IF(R1053="","",VLOOKUP(R1053,CUSTOMS!$E$3:$N$1811,3,FALSE))</f>
        <v>竹座</v>
      </c>
      <c r="U1053" s="18">
        <f t="shared" si="181"/>
        <v>32</v>
      </c>
      <c r="V1053" s="18" t="str">
        <f>IF(R1053="","",VLOOKUP(R1053,CUSTOMS!$E$3:$N$1811,5,FALSE))</f>
        <v>只</v>
      </c>
      <c r="W1053" s="32">
        <f>IF(R1053="","",VLOOKUP(R1053,CUSTOMS!$E$3:$N$1811,6,FALSE))</f>
        <v>0.12</v>
      </c>
      <c r="X1053" s="32">
        <f t="shared" si="182"/>
        <v>3.84</v>
      </c>
      <c r="Y1053" s="18" t="str">
        <f>IF(R1053="","",VLOOKUP(R1053,CUSTOMS!$E$3:$N$1811,8,FALSE))</f>
        <v>美元</v>
      </c>
      <c r="Z1053" s="18" t="str">
        <f>IF(R1053="","",VLOOKUP(R1053,CUSTOMS!$E$3:$N$1811,9,FALSE))</f>
        <v>中国</v>
      </c>
      <c r="AA1053" s="18" t="str">
        <f>IF(R1053="","",VLOOKUP(R1053,CUSTOMS!$E$3:$N$1811,10,FALSE))</f>
        <v>美国</v>
      </c>
      <c r="AB1053" s="32">
        <f>IF(R1053="","",VLOOKUP(G1053,WMS!$E$3:$T$1741,15,FALSE))</f>
        <v>0.1205</v>
      </c>
      <c r="AC1053" s="32">
        <f t="shared" si="183"/>
        <v>3.856</v>
      </c>
      <c r="AD1053" s="32" t="str">
        <f>IF(S1053="","",VLOOKUP(S1053,海关监管条件!$A$1:$B$3000,2,FALSE))</f>
        <v>AB</v>
      </c>
    </row>
    <row r="1054" spans="1:30">
      <c r="A1054" s="2">
        <v>43756</v>
      </c>
      <c r="B1054" s="2">
        <v>43763</v>
      </c>
      <c r="C1054" s="2" t="s">
        <v>5220</v>
      </c>
      <c r="D1054" s="19" t="s">
        <v>1455</v>
      </c>
      <c r="E1054" s="19" t="s">
        <v>4078</v>
      </c>
      <c r="F1054" s="19" t="s">
        <v>3591</v>
      </c>
      <c r="G1054" s="17" t="str">
        <f t="shared" si="177"/>
        <v>KG-ARI-1904-00124-03506/42170440</v>
      </c>
      <c r="H1054" s="18">
        <f>IF(G1054="","",VLOOKUP(G1054,WMS!$E$3:$Q$1741,7,FALSE))</f>
        <v>12</v>
      </c>
      <c r="I1054" s="18">
        <f>IF(G1054="","",VLOOKUP(G1054,WMS!$E$3:$Q$1741,8,FALSE))</f>
        <v>4.6</v>
      </c>
      <c r="J1054" s="18">
        <f>IF(G1054="","",VLOOKUP(G1054,WMS!$E$3:$Q$1741,13,FALSE))</f>
        <v>0.013</v>
      </c>
      <c r="K1054" s="25" t="b">
        <f t="shared" si="178"/>
        <v>1</v>
      </c>
      <c r="L1054" s="7">
        <v>1</v>
      </c>
      <c r="M1054" s="26">
        <f>IF(G1054="","",VLOOKUP(G1054,WMS!$E$3:$U$1741,7,0)*L1054)</f>
        <v>12</v>
      </c>
      <c r="N1054" s="27" t="str">
        <f>IF(G1054="","",VLOOKUP(G1054,WMS!$E$3:$U$1741,17,0))</f>
        <v>A34-203</v>
      </c>
      <c r="O1054" s="28">
        <f t="shared" si="179"/>
        <v>4.6</v>
      </c>
      <c r="P1054" s="28">
        <f t="shared" si="180"/>
        <v>0.013</v>
      </c>
      <c r="Q1054" s="25" t="str">
        <f>IF(G1054="","",VLOOKUP(G1054,WMS!$E$3:$G$1741,2,FALSE))</f>
        <v>KAS19081304</v>
      </c>
      <c r="R1054" s="25" t="str">
        <f>IF(G1054="","",VLOOKUP(G1054,WMS!$E$3:$G$1741,3,FALSE))</f>
        <v>KAS1908130401</v>
      </c>
      <c r="S1054" s="17" t="str">
        <f>IF(R1054="","",VLOOKUP(R1054,CUSTOMS!$E$3:$N$1811,2,FALSE))</f>
        <v>6911101900</v>
      </c>
      <c r="T1054" s="17" t="str">
        <f>IF(R1054="","",VLOOKUP(R1054,CUSTOMS!$E$3:$N$1811,3,FALSE))</f>
        <v>盅/瓷餐具</v>
      </c>
      <c r="U1054" s="18">
        <f t="shared" si="181"/>
        <v>12</v>
      </c>
      <c r="V1054" s="18" t="str">
        <f>IF(R1054="","",VLOOKUP(R1054,CUSTOMS!$E$3:$N$1811,5,FALSE))</f>
        <v>套</v>
      </c>
      <c r="W1054" s="32">
        <f>IF(R1054="","",VLOOKUP(R1054,CUSTOMS!$E$3:$N$1811,6,FALSE))</f>
        <v>1.14</v>
      </c>
      <c r="X1054" s="32">
        <f t="shared" si="182"/>
        <v>13.68</v>
      </c>
      <c r="Y1054" s="18" t="str">
        <f>IF(R1054="","",VLOOKUP(R1054,CUSTOMS!$E$3:$N$1811,8,FALSE))</f>
        <v>美元</v>
      </c>
      <c r="Z1054" s="18" t="str">
        <f>IF(R1054="","",VLOOKUP(R1054,CUSTOMS!$E$3:$N$1811,9,FALSE))</f>
        <v>中国</v>
      </c>
      <c r="AA1054" s="18" t="str">
        <f>IF(R1054="","",VLOOKUP(R1054,CUSTOMS!$E$3:$N$1811,10,FALSE))</f>
        <v>美国</v>
      </c>
      <c r="AB1054" s="32">
        <f>IF(R1054="","",VLOOKUP(G1054,WMS!$E$3:$T$1741,15,FALSE))</f>
        <v>0.333333333333333</v>
      </c>
      <c r="AC1054" s="32">
        <f t="shared" si="183"/>
        <v>4</v>
      </c>
      <c r="AD1054" s="32" t="str">
        <f>IF(S1054="","",VLOOKUP(S1054,海关监管条件!$A$1:$B$3000,2,FALSE))</f>
        <v>A</v>
      </c>
    </row>
    <row r="1055" spans="1:30">
      <c r="A1055" s="2">
        <v>43756</v>
      </c>
      <c r="B1055" s="2">
        <v>43763</v>
      </c>
      <c r="C1055" s="2" t="s">
        <v>5220</v>
      </c>
      <c r="D1055" s="3" t="s">
        <v>1483</v>
      </c>
      <c r="E1055" s="3" t="s">
        <v>4087</v>
      </c>
      <c r="F1055" s="3" t="s">
        <v>4868</v>
      </c>
      <c r="G1055" s="17" t="str">
        <f t="shared" si="177"/>
        <v>KG-ARI-1906-00169-03588/42705451</v>
      </c>
      <c r="H1055" s="18">
        <f>IF(G1055="","",VLOOKUP(G1055,WMS!$E$3:$Q$1741,7,FALSE))</f>
        <v>4</v>
      </c>
      <c r="I1055" s="18">
        <f>IF(G1055="","",VLOOKUP(G1055,WMS!$E$3:$Q$1741,8,FALSE))</f>
        <v>2.9</v>
      </c>
      <c r="J1055" s="18">
        <f>IF(G1055="","",VLOOKUP(G1055,WMS!$E$3:$Q$1741,13,FALSE))</f>
        <v>0.027</v>
      </c>
      <c r="K1055" s="25" t="b">
        <f t="shared" si="178"/>
        <v>1</v>
      </c>
      <c r="L1055" s="7">
        <v>3</v>
      </c>
      <c r="M1055" s="26">
        <f>IF(G1055="","",VLOOKUP(G1055,WMS!$E$3:$U$1741,7,0)*L1055)</f>
        <v>12</v>
      </c>
      <c r="N1055" s="27" t="str">
        <f>IF(G1055="","",VLOOKUP(G1055,WMS!$E$3:$U$1741,17,0))</f>
        <v>A18-303</v>
      </c>
      <c r="O1055" s="28">
        <f t="shared" si="179"/>
        <v>8.7</v>
      </c>
      <c r="P1055" s="28">
        <f t="shared" si="180"/>
        <v>0.081</v>
      </c>
      <c r="Q1055" s="25" t="str">
        <f>IF(G1055="","",VLOOKUP(G1055,WMS!$E$3:$G$1741,2,FALSE))</f>
        <v>KAS19082802</v>
      </c>
      <c r="R1055" s="25" t="str">
        <f>IF(G1055="","",VLOOKUP(G1055,WMS!$E$3:$G$1741,3,FALSE))</f>
        <v>KAS1908280205</v>
      </c>
      <c r="S1055" s="17" t="str">
        <f>IF(R1055="","",VLOOKUP(R1055,CUSTOMS!$E$3:$N$1811,2,FALSE))</f>
        <v>9503008900</v>
      </c>
      <c r="T1055" s="17" t="str">
        <f>IF(R1055="","",VLOOKUP(R1055,CUSTOMS!$E$3:$N$1811,3,FALSE))</f>
        <v>塑胶玩具</v>
      </c>
      <c r="U1055" s="18">
        <f t="shared" si="181"/>
        <v>7.2</v>
      </c>
      <c r="V1055" s="18" t="str">
        <f>IF(R1055="","",VLOOKUP(R1055,CUSTOMS!$E$3:$N$1811,5,FALSE))</f>
        <v>千克</v>
      </c>
      <c r="W1055" s="32">
        <f>IF(R1055="","",VLOOKUP(R1055,CUSTOMS!$E$3:$N$1811,6,FALSE))</f>
        <v>39.2925</v>
      </c>
      <c r="X1055" s="32">
        <f t="shared" si="182"/>
        <v>282.906</v>
      </c>
      <c r="Y1055" s="18" t="str">
        <f>IF(R1055="","",VLOOKUP(R1055,CUSTOMS!$E$3:$N$1811,8,FALSE))</f>
        <v>港币</v>
      </c>
      <c r="Z1055" s="18" t="str">
        <f>IF(R1055="","",VLOOKUP(R1055,CUSTOMS!$E$3:$N$1811,9,FALSE))</f>
        <v>中国</v>
      </c>
      <c r="AA1055" s="18" t="str">
        <f>IF(R1055="","",VLOOKUP(R1055,CUSTOMS!$E$3:$N$1811,10,FALSE))</f>
        <v>美国</v>
      </c>
      <c r="AB1055" s="32">
        <f>IF(R1055="","",VLOOKUP(G1055,WMS!$E$3:$T$1741,15,FALSE))</f>
        <v>0.6</v>
      </c>
      <c r="AC1055" s="32">
        <f t="shared" si="183"/>
        <v>7.2</v>
      </c>
      <c r="AD1055" s="32" t="str">
        <f>IF(S1055="","",VLOOKUP(S1055,海关监管条件!$A$1:$B$3000,2,FALSE))</f>
        <v>A </v>
      </c>
    </row>
    <row r="1056" spans="1:30">
      <c r="A1056" s="2">
        <v>43756</v>
      </c>
      <c r="B1056" s="2">
        <v>43763</v>
      </c>
      <c r="C1056" s="2" t="s">
        <v>5220</v>
      </c>
      <c r="D1056" s="3" t="s">
        <v>1483</v>
      </c>
      <c r="E1056" s="3" t="s">
        <v>4087</v>
      </c>
      <c r="F1056" s="3" t="s">
        <v>5221</v>
      </c>
      <c r="G1056" s="17" t="str">
        <f t="shared" si="177"/>
        <v>KG-ARI-1906-00169-03588/42747642</v>
      </c>
      <c r="H1056" s="18">
        <f>IF(G1056="","",VLOOKUP(G1056,WMS!$E$3:$Q$1741,7,FALSE))</f>
        <v>12</v>
      </c>
      <c r="I1056" s="18">
        <f>IF(G1056="","",VLOOKUP(G1056,WMS!$E$3:$Q$1741,8,FALSE))</f>
        <v>0.9</v>
      </c>
      <c r="J1056" s="18">
        <f>IF(G1056="","",VLOOKUP(G1056,WMS!$E$3:$Q$1741,13,FALSE))</f>
        <v>0.007</v>
      </c>
      <c r="K1056" s="25" t="b">
        <f t="shared" si="178"/>
        <v>1</v>
      </c>
      <c r="L1056" s="7">
        <v>5</v>
      </c>
      <c r="M1056" s="26">
        <f>IF(G1056="","",VLOOKUP(G1056,WMS!$E$3:$U$1741,7,0)*L1056)</f>
        <v>60</v>
      </c>
      <c r="N1056" s="27" t="str">
        <f>IF(G1056="","",VLOOKUP(G1056,WMS!$E$3:$U$1741,17,0))</f>
        <v>A18-203</v>
      </c>
      <c r="O1056" s="28">
        <f t="shared" si="179"/>
        <v>4.5</v>
      </c>
      <c r="P1056" s="28">
        <f t="shared" si="180"/>
        <v>0.035</v>
      </c>
      <c r="Q1056" s="25" t="str">
        <f>IF(G1056="","",VLOOKUP(G1056,WMS!$E$3:$G$1741,2,FALSE))</f>
        <v>KAS19082803</v>
      </c>
      <c r="R1056" s="25" t="str">
        <f>IF(G1056="","",VLOOKUP(G1056,WMS!$E$3:$G$1741,3,FALSE))</f>
        <v>KAS1908280301</v>
      </c>
      <c r="S1056" s="17" t="str">
        <f>IF(R1056="","",VLOOKUP(R1056,CUSTOMS!$E$3:$N$1811,2,FALSE))</f>
        <v>9503002100</v>
      </c>
      <c r="T1056" s="17" t="str">
        <f>IF(R1056="","",VLOOKUP(R1056,CUSTOMS!$E$3:$N$1811,3,FALSE))</f>
        <v>儿童玩具：动物</v>
      </c>
      <c r="U1056" s="18">
        <f t="shared" si="181"/>
        <v>60</v>
      </c>
      <c r="V1056" s="18" t="str">
        <f>IF(R1056="","",VLOOKUP(R1056,CUSTOMS!$E$3:$N$1811,5,FALSE))</f>
        <v>个</v>
      </c>
      <c r="W1056" s="32">
        <f>IF(R1056="","",VLOOKUP(R1056,CUSTOMS!$E$3:$N$1811,6,FALSE))</f>
        <v>1.5</v>
      </c>
      <c r="X1056" s="32">
        <f t="shared" si="182"/>
        <v>90</v>
      </c>
      <c r="Y1056" s="18" t="str">
        <f>IF(R1056="","",VLOOKUP(R1056,CUSTOMS!$E$3:$N$1811,8,FALSE))</f>
        <v>美元</v>
      </c>
      <c r="Z1056" s="18" t="str">
        <f>IF(R1056="","",VLOOKUP(R1056,CUSTOMS!$E$3:$N$1811,9,FALSE))</f>
        <v>中国</v>
      </c>
      <c r="AA1056" s="18" t="str">
        <f>IF(R1056="","",VLOOKUP(R1056,CUSTOMS!$E$3:$N$1811,10,FALSE))</f>
        <v>美国</v>
      </c>
      <c r="AB1056" s="32">
        <f>IF(R1056="","",VLOOKUP(G1056,WMS!$E$3:$T$1741,15,FALSE))</f>
        <v>0.0448717948717949</v>
      </c>
      <c r="AC1056" s="32">
        <f t="shared" si="183"/>
        <v>2.69230769230769</v>
      </c>
      <c r="AD1056" s="32" t="str">
        <f>IF(S1056="","",VLOOKUP(S1056,海关监管条件!$A$1:$B$3000,2,FALSE))</f>
        <v>A</v>
      </c>
    </row>
    <row r="1057" spans="1:30">
      <c r="A1057" s="2">
        <v>43756</v>
      </c>
      <c r="B1057" s="2">
        <v>43763</v>
      </c>
      <c r="C1057" s="2" t="s">
        <v>5220</v>
      </c>
      <c r="D1057" s="19" t="s">
        <v>1376</v>
      </c>
      <c r="E1057" s="19" t="s">
        <v>4046</v>
      </c>
      <c r="F1057" s="19" t="s">
        <v>4047</v>
      </c>
      <c r="G1057" s="17" t="str">
        <f t="shared" si="177"/>
        <v>KG-ARI-1906-00169-03605/42752349</v>
      </c>
      <c r="H1057" s="18">
        <f>IF(G1057="","",VLOOKUP(G1057,WMS!$E$3:$Q$1741,7,FALSE))</f>
        <v>6</v>
      </c>
      <c r="I1057" s="18">
        <f>IF(G1057="","",VLOOKUP(G1057,WMS!$E$3:$Q$1741,8,FALSE))</f>
        <v>1.95</v>
      </c>
      <c r="J1057" s="18">
        <f>IF(G1057="","",VLOOKUP(G1057,WMS!$E$3:$Q$1741,13,FALSE))</f>
        <v>0.036</v>
      </c>
      <c r="K1057" s="25" t="b">
        <f t="shared" si="178"/>
        <v>1</v>
      </c>
      <c r="L1057" s="7">
        <v>5</v>
      </c>
      <c r="M1057" s="26">
        <f>IF(G1057="","",VLOOKUP(G1057,WMS!$E$3:$U$1741,7,0)*L1057)</f>
        <v>30</v>
      </c>
      <c r="N1057" s="27" t="str">
        <f>IF(G1057="","",VLOOKUP(G1057,WMS!$E$3:$U$1741,17,0))</f>
        <v>A13-203</v>
      </c>
      <c r="O1057" s="28">
        <f t="shared" si="179"/>
        <v>9.75</v>
      </c>
      <c r="P1057" s="28">
        <f t="shared" si="180"/>
        <v>0.18</v>
      </c>
      <c r="Q1057" s="25" t="str">
        <f>IF(G1057="","",VLOOKUP(G1057,WMS!$E$3:$G$1741,2,FALSE))</f>
        <v>KAS19073002</v>
      </c>
      <c r="R1057" s="25" t="str">
        <f>IF(G1057="","",VLOOKUP(G1057,WMS!$E$3:$G$1741,3,FALSE))</f>
        <v>KAS1907300202</v>
      </c>
      <c r="S1057" s="17" t="str">
        <f>IF(R1057="","",VLOOKUP(R1057,CUSTOMS!$E$3:$N$1811,2,FALSE))</f>
        <v>9503008900</v>
      </c>
      <c r="T1057" s="17" t="str">
        <f>IF(R1057="","",VLOOKUP(R1057,CUSTOMS!$E$3:$N$1811,3,FALSE))</f>
        <v>塑膠玩具</v>
      </c>
      <c r="U1057" s="18">
        <f t="shared" si="181"/>
        <v>2.7</v>
      </c>
      <c r="V1057" s="18" t="str">
        <f>IF(R1057="","",VLOOKUP(R1057,CUSTOMS!$E$3:$N$1811,5,FALSE))</f>
        <v>千克</v>
      </c>
      <c r="W1057" s="32">
        <f>IF(R1057="","",VLOOKUP(R1057,CUSTOMS!$E$3:$N$1811,6,FALSE))</f>
        <v>1.5988</v>
      </c>
      <c r="X1057" s="32">
        <f t="shared" si="182"/>
        <v>4.31676</v>
      </c>
      <c r="Y1057" s="18" t="str">
        <f>IF(R1057="","",VLOOKUP(R1057,CUSTOMS!$E$3:$N$1811,8,FALSE))</f>
        <v>美元</v>
      </c>
      <c r="Z1057" s="18" t="str">
        <f>IF(R1057="","",VLOOKUP(R1057,CUSTOMS!$E$3:$N$1811,9,FALSE))</f>
        <v>中国</v>
      </c>
      <c r="AA1057" s="18" t="str">
        <f>IF(R1057="","",VLOOKUP(R1057,CUSTOMS!$E$3:$N$1811,10,FALSE))</f>
        <v>美国</v>
      </c>
      <c r="AB1057" s="32">
        <f>IF(R1057="","",VLOOKUP(G1057,WMS!$E$3:$T$1741,15,FALSE))</f>
        <v>0.09</v>
      </c>
      <c r="AC1057" s="32">
        <f t="shared" si="183"/>
        <v>2.7</v>
      </c>
      <c r="AD1057" s="32" t="str">
        <f>IF(S1057="","",VLOOKUP(S1057,海关监管条件!$A$1:$B$3000,2,FALSE))</f>
        <v>A </v>
      </c>
    </row>
    <row r="1058" spans="1:30">
      <c r="A1058" s="2">
        <v>43756</v>
      </c>
      <c r="B1058" s="2">
        <v>43763</v>
      </c>
      <c r="C1058" s="2" t="s">
        <v>5220</v>
      </c>
      <c r="D1058" s="19" t="s">
        <v>1529</v>
      </c>
      <c r="E1058" s="19" t="s">
        <v>4100</v>
      </c>
      <c r="F1058" s="19" t="s">
        <v>4102</v>
      </c>
      <c r="G1058" s="17" t="str">
        <f t="shared" si="177"/>
        <v>KG-ARI-1906-00169-03721/42752684</v>
      </c>
      <c r="H1058" s="18">
        <f>IF(G1058="","",VLOOKUP(G1058,WMS!$E$3:$Q$1741,7,FALSE))</f>
        <v>4</v>
      </c>
      <c r="I1058" s="18">
        <f>IF(G1058="","",VLOOKUP(G1058,WMS!$E$3:$Q$1741,8,FALSE))</f>
        <v>1.8</v>
      </c>
      <c r="J1058" s="18">
        <f>IF(G1058="","",VLOOKUP(G1058,WMS!$E$3:$Q$1741,13,FALSE))</f>
        <v>0.019</v>
      </c>
      <c r="K1058" s="25" t="b">
        <f t="shared" si="178"/>
        <v>1</v>
      </c>
      <c r="L1058" s="7">
        <v>2</v>
      </c>
      <c r="M1058" s="26">
        <f>IF(G1058="","",VLOOKUP(G1058,WMS!$E$3:$U$1741,7,0)*L1058)</f>
        <v>8</v>
      </c>
      <c r="N1058" s="27" t="str">
        <f>IF(G1058="","",VLOOKUP(G1058,WMS!$E$3:$U$1741,17,0))</f>
        <v>A18-304</v>
      </c>
      <c r="O1058" s="28">
        <f t="shared" si="179"/>
        <v>3.6</v>
      </c>
      <c r="P1058" s="28">
        <f t="shared" si="180"/>
        <v>0.038</v>
      </c>
      <c r="Q1058" s="25" t="str">
        <f>IF(G1058="","",VLOOKUP(G1058,WMS!$E$3:$G$1741,2,FALSE))</f>
        <v>KAS19082809</v>
      </c>
      <c r="R1058" s="25" t="str">
        <f>IF(G1058="","",VLOOKUP(G1058,WMS!$E$3:$G$1741,3,FALSE))</f>
        <v>KAS1908280901</v>
      </c>
      <c r="S1058" s="17" t="str">
        <f>IF(R1058="","",VLOOKUP(R1058,CUSTOMS!$E$3:$N$1811,2,FALSE))</f>
        <v>9503008390</v>
      </c>
      <c r="T1058" s="17" t="str">
        <f>IF(R1058="","",VLOOKUP(R1058,CUSTOMS!$E$3:$N$1811,3,FALSE))</f>
        <v>机械电动玩具套装</v>
      </c>
      <c r="U1058" s="18">
        <f t="shared" si="181"/>
        <v>8</v>
      </c>
      <c r="V1058" s="18" t="str">
        <f>IF(R1058="","",VLOOKUP(R1058,CUSTOMS!$E$3:$N$1811,5,FALSE))</f>
        <v>套</v>
      </c>
      <c r="W1058" s="32">
        <f>IF(R1058="","",VLOOKUP(R1058,CUSTOMS!$E$3:$N$1811,6,FALSE))</f>
        <v>12</v>
      </c>
      <c r="X1058" s="32">
        <f t="shared" si="182"/>
        <v>96</v>
      </c>
      <c r="Y1058" s="18" t="str">
        <f>IF(R1058="","",VLOOKUP(R1058,CUSTOMS!$E$3:$N$1811,8,FALSE))</f>
        <v>港币</v>
      </c>
      <c r="Z1058" s="18" t="str">
        <f>IF(R1058="","",VLOOKUP(R1058,CUSTOMS!$E$3:$N$1811,9,FALSE))</f>
        <v>中国</v>
      </c>
      <c r="AA1058" s="18" t="str">
        <f>IF(R1058="","",VLOOKUP(R1058,CUSTOMS!$E$3:$N$1811,10,FALSE))</f>
        <v>美国</v>
      </c>
      <c r="AB1058" s="32">
        <f>IF(R1058="","",VLOOKUP(G1058,WMS!$E$3:$T$1741,15,FALSE))</f>
        <v>0.3</v>
      </c>
      <c r="AC1058" s="32">
        <f t="shared" si="183"/>
        <v>2.4</v>
      </c>
      <c r="AD1058" s="32" t="str">
        <f>IF(S1058="","",VLOOKUP(S1058,海关监管条件!$A$1:$B$3000,2,FALSE))</f>
        <v>A </v>
      </c>
    </row>
    <row r="1059" spans="1:30">
      <c r="A1059" s="2">
        <v>43756</v>
      </c>
      <c r="B1059" s="2">
        <v>43763</v>
      </c>
      <c r="C1059" s="2" t="s">
        <v>5220</v>
      </c>
      <c r="D1059" s="40" t="s">
        <v>1498</v>
      </c>
      <c r="E1059" s="40" t="s">
        <v>4089</v>
      </c>
      <c r="F1059" s="40">
        <v>42752110</v>
      </c>
      <c r="G1059" s="17" t="str">
        <f t="shared" si="177"/>
        <v>KG-ARI-1906-00169-03875/42752110</v>
      </c>
      <c r="H1059" s="18">
        <f>IF(G1059="","",VLOOKUP(G1059,WMS!$E$3:$Q$1741,7,FALSE))</f>
        <v>6</v>
      </c>
      <c r="I1059" s="18">
        <f>IF(G1059="","",VLOOKUP(G1059,WMS!$E$3:$Q$1741,8,FALSE))</f>
        <v>3.55</v>
      </c>
      <c r="J1059" s="18">
        <f>IF(G1059="","",VLOOKUP(G1059,WMS!$E$3:$Q$1741,13,FALSE))</f>
        <v>0.04</v>
      </c>
      <c r="K1059" s="25" t="b">
        <f t="shared" si="178"/>
        <v>1</v>
      </c>
      <c r="L1059" s="7">
        <v>3</v>
      </c>
      <c r="M1059" s="26">
        <f>IF(G1059="","",VLOOKUP(G1059,WMS!$E$3:$U$1741,7,0)*L1059)</f>
        <v>18</v>
      </c>
      <c r="N1059" s="27" t="str">
        <f>IF(G1059="","",VLOOKUP(G1059,WMS!$E$3:$U$1741,17,0))</f>
        <v>A35-303</v>
      </c>
      <c r="O1059" s="28">
        <f t="shared" si="179"/>
        <v>10.65</v>
      </c>
      <c r="P1059" s="28">
        <f t="shared" si="180"/>
        <v>0.12</v>
      </c>
      <c r="Q1059" s="25" t="str">
        <f>IF(G1059="","",VLOOKUP(G1059,WMS!$E$3:$G$1741,2,FALSE))</f>
        <v>KAS19082811</v>
      </c>
      <c r="R1059" s="25" t="str">
        <f>IF(G1059="","",VLOOKUP(G1059,WMS!$E$3:$G$1741,3,FALSE))</f>
        <v>KAS1908281105</v>
      </c>
      <c r="S1059" s="17" t="str">
        <f>IF(R1059="","",VLOOKUP(R1059,CUSTOMS!$E$3:$N$1811,2,FALSE))</f>
        <v>9503008390</v>
      </c>
      <c r="T1059" s="17" t="str">
        <f>IF(R1059="","",VLOOKUP(R1059,CUSTOMS!$E$3:$N$1811,3,FALSE))</f>
        <v>电动填充玩具：鲸鱼</v>
      </c>
      <c r="U1059" s="18">
        <f t="shared" si="181"/>
        <v>18</v>
      </c>
      <c r="V1059" s="18" t="str">
        <f>IF(R1059="","",VLOOKUP(R1059,CUSTOMS!$E$3:$N$1811,5,FALSE))</f>
        <v>个</v>
      </c>
      <c r="W1059" s="32">
        <f>IF(R1059="","",VLOOKUP(R1059,CUSTOMS!$E$3:$N$1811,6,FALSE))</f>
        <v>6.25</v>
      </c>
      <c r="X1059" s="32">
        <f t="shared" si="182"/>
        <v>112.5</v>
      </c>
      <c r="Y1059" s="18" t="str">
        <f>IF(R1059="","",VLOOKUP(R1059,CUSTOMS!$E$3:$N$1811,8,FALSE))</f>
        <v>美元</v>
      </c>
      <c r="Z1059" s="18" t="str">
        <f>IF(R1059="","",VLOOKUP(R1059,CUSTOMS!$E$3:$N$1811,9,FALSE))</f>
        <v>中国</v>
      </c>
      <c r="AA1059" s="18" t="str">
        <f>IF(R1059="","",VLOOKUP(R1059,CUSTOMS!$E$3:$N$1811,10,FALSE))</f>
        <v>美国</v>
      </c>
      <c r="AB1059" s="32">
        <f>IF(R1059="","",VLOOKUP(G1059,WMS!$E$3:$T$1741,15,FALSE))</f>
        <v>0.35</v>
      </c>
      <c r="AC1059" s="32">
        <f t="shared" si="183"/>
        <v>6.3</v>
      </c>
      <c r="AD1059" s="32" t="str">
        <f>IF(S1059="","",VLOOKUP(S1059,海关监管条件!$A$1:$B$3000,2,FALSE))</f>
        <v>A </v>
      </c>
    </row>
    <row r="1060" spans="1:30">
      <c r="A1060" s="2">
        <v>43756</v>
      </c>
      <c r="B1060" s="2">
        <v>43763</v>
      </c>
      <c r="C1060" s="2" t="s">
        <v>5220</v>
      </c>
      <c r="D1060" s="3" t="s">
        <v>1498</v>
      </c>
      <c r="E1060" s="3" t="s">
        <v>4089</v>
      </c>
      <c r="F1060" s="3" t="s">
        <v>5222</v>
      </c>
      <c r="G1060" s="17" t="str">
        <f t="shared" si="177"/>
        <v>KG-ARI-1906-00169-03875/42752134</v>
      </c>
      <c r="H1060" s="18">
        <f>IF(G1060="","",VLOOKUP(G1060,WMS!$E$3:$Q$1741,7,FALSE))</f>
        <v>6</v>
      </c>
      <c r="I1060" s="18">
        <f>IF(G1060="","",VLOOKUP(G1060,WMS!$E$3:$Q$1741,8,FALSE))</f>
        <v>3.5</v>
      </c>
      <c r="J1060" s="18">
        <f>IF(G1060="","",VLOOKUP(G1060,WMS!$E$3:$Q$1741,13,FALSE))</f>
        <v>0.04</v>
      </c>
      <c r="K1060" s="25" t="b">
        <f t="shared" si="178"/>
        <v>1</v>
      </c>
      <c r="L1060" s="7">
        <v>3</v>
      </c>
      <c r="M1060" s="26">
        <f>IF(G1060="","",VLOOKUP(G1060,WMS!$E$3:$U$1741,7,0)*L1060)</f>
        <v>18</v>
      </c>
      <c r="N1060" s="27" t="str">
        <f>IF(G1060="","",VLOOKUP(G1060,WMS!$E$3:$U$1741,17,0))</f>
        <v>A35-303</v>
      </c>
      <c r="O1060" s="28">
        <f t="shared" si="179"/>
        <v>10.5</v>
      </c>
      <c r="P1060" s="28">
        <f t="shared" si="180"/>
        <v>0.12</v>
      </c>
      <c r="Q1060" s="25" t="str">
        <f>IF(G1060="","",VLOOKUP(G1060,WMS!$E$3:$G$1741,2,FALSE))</f>
        <v>KAS19082811</v>
      </c>
      <c r="R1060" s="25" t="str">
        <f>IF(G1060="","",VLOOKUP(G1060,WMS!$E$3:$G$1741,3,FALSE))</f>
        <v>KAS1908281106</v>
      </c>
      <c r="S1060" s="17" t="str">
        <f>IF(R1060="","",VLOOKUP(R1060,CUSTOMS!$E$3:$N$1811,2,FALSE))</f>
        <v>9503008390</v>
      </c>
      <c r="T1060" s="17" t="str">
        <f>IF(R1060="","",VLOOKUP(R1060,CUSTOMS!$E$3:$N$1811,3,FALSE))</f>
        <v>电动填充玩具：独角兽</v>
      </c>
      <c r="U1060" s="18">
        <f t="shared" si="181"/>
        <v>18</v>
      </c>
      <c r="V1060" s="18" t="str">
        <f>IF(R1060="","",VLOOKUP(R1060,CUSTOMS!$E$3:$N$1811,5,FALSE))</f>
        <v>个</v>
      </c>
      <c r="W1060" s="32">
        <f>IF(R1060="","",VLOOKUP(R1060,CUSTOMS!$E$3:$N$1811,6,FALSE))</f>
        <v>3.68</v>
      </c>
      <c r="X1060" s="32">
        <f t="shared" si="182"/>
        <v>66.24</v>
      </c>
      <c r="Y1060" s="18" t="str">
        <f>IF(R1060="","",VLOOKUP(R1060,CUSTOMS!$E$3:$N$1811,8,FALSE))</f>
        <v>美元</v>
      </c>
      <c r="Z1060" s="18" t="str">
        <f>IF(R1060="","",VLOOKUP(R1060,CUSTOMS!$E$3:$N$1811,9,FALSE))</f>
        <v>中国</v>
      </c>
      <c r="AA1060" s="18" t="str">
        <f>IF(R1060="","",VLOOKUP(R1060,CUSTOMS!$E$3:$N$1811,10,FALSE))</f>
        <v>美国</v>
      </c>
      <c r="AB1060" s="32">
        <f>IF(R1060="","",VLOOKUP(G1060,WMS!$E$3:$T$1741,15,FALSE))</f>
        <v>0.34</v>
      </c>
      <c r="AC1060" s="32">
        <f t="shared" si="183"/>
        <v>6.12</v>
      </c>
      <c r="AD1060" s="32" t="str">
        <f>IF(S1060="","",VLOOKUP(S1060,海关监管条件!$A$1:$B$3000,2,FALSE))</f>
        <v>A </v>
      </c>
    </row>
    <row r="1061" spans="1:30">
      <c r="A1061" s="2">
        <v>43756</v>
      </c>
      <c r="B1061" s="2">
        <v>43763</v>
      </c>
      <c r="C1061" s="2" t="s">
        <v>5220</v>
      </c>
      <c r="D1061" s="3" t="s">
        <v>2225</v>
      </c>
      <c r="E1061" s="3" t="s">
        <v>4497</v>
      </c>
      <c r="F1061" s="3" t="s">
        <v>5223</v>
      </c>
      <c r="G1061" s="17" t="str">
        <f t="shared" si="177"/>
        <v>KG-ARI-1908-00195-04263/42761488</v>
      </c>
      <c r="H1061" s="18">
        <f>IF(G1061="","",VLOOKUP(G1061,WMS!$E$3:$Q$1741,7,FALSE))</f>
        <v>2</v>
      </c>
      <c r="I1061" s="18">
        <f>IF(G1061="","",VLOOKUP(G1061,WMS!$E$3:$Q$1741,8,FALSE))</f>
        <v>1.2</v>
      </c>
      <c r="J1061" s="18">
        <f>IF(G1061="","",VLOOKUP(G1061,WMS!$E$3:$Q$1741,13,FALSE))</f>
        <v>0.078</v>
      </c>
      <c r="K1061" s="25" t="b">
        <f t="shared" si="178"/>
        <v>1</v>
      </c>
      <c r="L1061" s="7">
        <v>5</v>
      </c>
      <c r="M1061" s="26">
        <f>IF(G1061="","",VLOOKUP(G1061,WMS!$E$3:$U$1741,7,0)*L1061)</f>
        <v>10</v>
      </c>
      <c r="N1061" s="27" t="str">
        <f>IF(G1061="","",VLOOKUP(G1061,WMS!$E$3:$U$1741,17,0))</f>
        <v>A403</v>
      </c>
      <c r="O1061" s="28">
        <f t="shared" si="179"/>
        <v>6</v>
      </c>
      <c r="P1061" s="28">
        <f t="shared" si="180"/>
        <v>0.39</v>
      </c>
      <c r="Q1061" s="25" t="str">
        <f>IF(G1061="","",VLOOKUP(G1061,WMS!$E$3:$G$1741,2,FALSE))</f>
        <v>KAS19092405</v>
      </c>
      <c r="R1061" s="25" t="str">
        <f>IF(G1061="","",VLOOKUP(G1061,WMS!$E$3:$G$1741,3,FALSE))</f>
        <v>KAS1909240501</v>
      </c>
      <c r="S1061" s="17" t="str">
        <f>IF(R1061="","",VLOOKUP(R1061,CUSTOMS!$E$3:$N$1811,2,FALSE))</f>
        <v>9505900000</v>
      </c>
      <c r="T1061" s="17" t="str">
        <f>IF(R1061="","",VLOOKUP(R1061,CUSTOMS!$E$3:$N$1811,3,FALSE))</f>
        <v>节日用品:马形吊饰</v>
      </c>
      <c r="U1061" s="18">
        <f t="shared" si="181"/>
        <v>2.69230769230769</v>
      </c>
      <c r="V1061" s="18" t="str">
        <f>IF(R1061="","",VLOOKUP(R1061,CUSTOMS!$E$3:$N$1811,5,FALSE))</f>
        <v>千克</v>
      </c>
      <c r="W1061" s="32">
        <f>IF(R1061="","",VLOOKUP(R1061,CUSTOMS!$E$3:$N$1811,6,FALSE))</f>
        <v>5.5</v>
      </c>
      <c r="X1061" s="32">
        <f t="shared" si="182"/>
        <v>14.8076923076923</v>
      </c>
      <c r="Y1061" s="18" t="str">
        <f>IF(R1061="","",VLOOKUP(R1061,CUSTOMS!$E$3:$N$1811,8,FALSE))</f>
        <v>美元</v>
      </c>
      <c r="Z1061" s="18" t="str">
        <f>IF(R1061="","",VLOOKUP(R1061,CUSTOMS!$E$3:$N$1811,9,FALSE))</f>
        <v>中国</v>
      </c>
      <c r="AA1061" s="18" t="str">
        <f>IF(R1061="","",VLOOKUP(R1061,CUSTOMS!$E$3:$N$1811,10,FALSE))</f>
        <v>美国</v>
      </c>
      <c r="AB1061" s="32">
        <f>IF(R1061="","",VLOOKUP(G1061,WMS!$E$3:$T$1741,15,FALSE))</f>
        <v>0.269230769230769</v>
      </c>
      <c r="AC1061" s="32">
        <f t="shared" si="183"/>
        <v>2.69230769230769</v>
      </c>
      <c r="AD1061" s="32" t="str">
        <f>IF(S1061="","",VLOOKUP(S1061,海关监管条件!$A$1:$B$3000,2,FALSE))</f>
        <v>无 </v>
      </c>
    </row>
    <row r="1062" spans="1:30">
      <c r="A1062" s="2">
        <v>43756</v>
      </c>
      <c r="B1062" s="2">
        <v>43763</v>
      </c>
      <c r="C1062" s="2" t="s">
        <v>5220</v>
      </c>
      <c r="D1062" s="3" t="s">
        <v>2225</v>
      </c>
      <c r="E1062" s="3" t="s">
        <v>4497</v>
      </c>
      <c r="F1062" s="3" t="s">
        <v>5224</v>
      </c>
      <c r="G1062" s="17" t="str">
        <f t="shared" si="177"/>
        <v>KG-ARI-1908-00195-04263/42775638</v>
      </c>
      <c r="H1062" s="18">
        <f>IF(G1062="","",VLOOKUP(G1062,WMS!$E$3:$Q$1741,7,FALSE))</f>
        <v>4</v>
      </c>
      <c r="I1062" s="18">
        <f>IF(G1062="","",VLOOKUP(G1062,WMS!$E$3:$Q$1741,8,FALSE))</f>
        <v>1.85</v>
      </c>
      <c r="J1062" s="18">
        <f>IF(G1062="","",VLOOKUP(G1062,WMS!$E$3:$Q$1741,13,FALSE))</f>
        <v>0.081</v>
      </c>
      <c r="K1062" s="25" t="b">
        <f t="shared" si="178"/>
        <v>1</v>
      </c>
      <c r="L1062" s="7">
        <v>3</v>
      </c>
      <c r="M1062" s="26">
        <f>IF(G1062="","",VLOOKUP(G1062,WMS!$E$3:$U$1741,7,0)*L1062)</f>
        <v>12</v>
      </c>
      <c r="N1062" s="27" t="str">
        <f>IF(G1062="","",VLOOKUP(G1062,WMS!$E$3:$U$1741,17,0))</f>
        <v>A403</v>
      </c>
      <c r="O1062" s="28">
        <f t="shared" si="179"/>
        <v>5.55</v>
      </c>
      <c r="P1062" s="28">
        <f t="shared" si="180"/>
        <v>0.243</v>
      </c>
      <c r="Q1062" s="25" t="str">
        <f>IF(G1062="","",VLOOKUP(G1062,WMS!$E$3:$G$1741,2,FALSE))</f>
        <v>KAS19092405</v>
      </c>
      <c r="R1062" s="25" t="str">
        <f>IF(G1062="","",VLOOKUP(G1062,WMS!$E$3:$G$1741,3,FALSE))</f>
        <v>KAS1909240503</v>
      </c>
      <c r="S1062" s="17" t="str">
        <f>IF(R1062="","",VLOOKUP(R1062,CUSTOMS!$E$3:$N$1811,2,FALSE))</f>
        <v>9505900000</v>
      </c>
      <c r="T1062" s="17" t="str">
        <f>IF(R1062="","",VLOOKUP(R1062,CUSTOMS!$E$3:$N$1811,3,FALSE))</f>
        <v>节日用品:独角兽吊饰</v>
      </c>
      <c r="U1062" s="18">
        <f t="shared" si="181"/>
        <v>3.375</v>
      </c>
      <c r="V1062" s="18" t="str">
        <f>IF(R1062="","",VLOOKUP(R1062,CUSTOMS!$E$3:$N$1811,5,FALSE))</f>
        <v>千克</v>
      </c>
      <c r="W1062" s="32">
        <f>IF(R1062="","",VLOOKUP(R1062,CUSTOMS!$E$3:$N$1811,6,FALSE))</f>
        <v>5.5</v>
      </c>
      <c r="X1062" s="32">
        <f t="shared" si="182"/>
        <v>18.5625</v>
      </c>
      <c r="Y1062" s="18" t="str">
        <f>IF(R1062="","",VLOOKUP(R1062,CUSTOMS!$E$3:$N$1811,8,FALSE))</f>
        <v>美元</v>
      </c>
      <c r="Z1062" s="18" t="str">
        <f>IF(R1062="","",VLOOKUP(R1062,CUSTOMS!$E$3:$N$1811,9,FALSE))</f>
        <v>中国</v>
      </c>
      <c r="AA1062" s="18" t="str">
        <f>IF(R1062="","",VLOOKUP(R1062,CUSTOMS!$E$3:$N$1811,10,FALSE))</f>
        <v>美国</v>
      </c>
      <c r="AB1062" s="32">
        <f>IF(R1062="","",VLOOKUP(G1062,WMS!$E$3:$T$1741,15,FALSE))</f>
        <v>0.28125</v>
      </c>
      <c r="AC1062" s="32">
        <f t="shared" si="183"/>
        <v>3.375</v>
      </c>
      <c r="AD1062" s="32" t="str">
        <f>IF(S1062="","",VLOOKUP(S1062,海关监管条件!$A$1:$B$3000,2,FALSE))</f>
        <v>无 </v>
      </c>
    </row>
    <row r="1063" spans="1:30">
      <c r="A1063" s="2">
        <v>43756</v>
      </c>
      <c r="B1063" s="2">
        <v>43763</v>
      </c>
      <c r="C1063" s="2" t="s">
        <v>5220</v>
      </c>
      <c r="D1063" s="3" t="s">
        <v>2225</v>
      </c>
      <c r="E1063" s="3" t="s">
        <v>4497</v>
      </c>
      <c r="F1063" s="3" t="s">
        <v>5225</v>
      </c>
      <c r="G1063" s="17" t="str">
        <f t="shared" si="177"/>
        <v>KG-ARI-1908-00195-04263/42775669</v>
      </c>
      <c r="H1063" s="18">
        <f>IF(G1063="","",VLOOKUP(G1063,WMS!$E$3:$Q$1741,7,FALSE))</f>
        <v>4</v>
      </c>
      <c r="I1063" s="18">
        <f>IF(G1063="","",VLOOKUP(G1063,WMS!$E$3:$Q$1741,8,FALSE))</f>
        <v>1.6</v>
      </c>
      <c r="J1063" s="18">
        <f>IF(G1063="","",VLOOKUP(G1063,WMS!$E$3:$Q$1741,13,FALSE))</f>
        <v>0.113</v>
      </c>
      <c r="K1063" s="25" t="b">
        <f t="shared" si="178"/>
        <v>1</v>
      </c>
      <c r="L1063" s="7">
        <v>2</v>
      </c>
      <c r="M1063" s="26">
        <f>IF(G1063="","",VLOOKUP(G1063,WMS!$E$3:$U$1741,7,0)*L1063)</f>
        <v>8</v>
      </c>
      <c r="N1063" s="27" t="str">
        <f>IF(G1063="","",VLOOKUP(G1063,WMS!$E$3:$U$1741,17,0))</f>
        <v>A403</v>
      </c>
      <c r="O1063" s="28">
        <f t="shared" si="179"/>
        <v>3.2</v>
      </c>
      <c r="P1063" s="28">
        <f t="shared" si="180"/>
        <v>0.226</v>
      </c>
      <c r="Q1063" s="25" t="str">
        <f>IF(G1063="","",VLOOKUP(G1063,WMS!$E$3:$G$1741,2,FALSE))</f>
        <v>KAS19092405</v>
      </c>
      <c r="R1063" s="25" t="str">
        <f>IF(G1063="","",VLOOKUP(G1063,WMS!$E$3:$G$1741,3,FALSE))</f>
        <v>KAS1909240502</v>
      </c>
      <c r="S1063" s="17" t="str">
        <f>IF(R1063="","",VLOOKUP(R1063,CUSTOMS!$E$3:$N$1811,2,FALSE))</f>
        <v>9505900000</v>
      </c>
      <c r="T1063" s="17" t="str">
        <f>IF(R1063="","",VLOOKUP(R1063,CUSTOMS!$E$3:$N$1811,3,FALSE))</f>
        <v>节日用品:五角星吊饰</v>
      </c>
      <c r="U1063" s="18">
        <f t="shared" si="181"/>
        <v>2.15384615384615</v>
      </c>
      <c r="V1063" s="18" t="str">
        <f>IF(R1063="","",VLOOKUP(R1063,CUSTOMS!$E$3:$N$1811,5,FALSE))</f>
        <v>千克</v>
      </c>
      <c r="W1063" s="32">
        <f>IF(R1063="","",VLOOKUP(R1063,CUSTOMS!$E$3:$N$1811,6,FALSE))</f>
        <v>5.5</v>
      </c>
      <c r="X1063" s="32">
        <f t="shared" si="182"/>
        <v>11.8461538461538</v>
      </c>
      <c r="Y1063" s="18" t="str">
        <f>IF(R1063="","",VLOOKUP(R1063,CUSTOMS!$E$3:$N$1811,8,FALSE))</f>
        <v>美元</v>
      </c>
      <c r="Z1063" s="18" t="str">
        <f>IF(R1063="","",VLOOKUP(R1063,CUSTOMS!$E$3:$N$1811,9,FALSE))</f>
        <v>中国</v>
      </c>
      <c r="AA1063" s="18" t="str">
        <f>IF(R1063="","",VLOOKUP(R1063,CUSTOMS!$E$3:$N$1811,10,FALSE))</f>
        <v>美国</v>
      </c>
      <c r="AB1063" s="32">
        <f>IF(R1063="","",VLOOKUP(G1063,WMS!$E$3:$T$1741,15,FALSE))</f>
        <v>0.269230769230769</v>
      </c>
      <c r="AC1063" s="32">
        <f t="shared" si="183"/>
        <v>2.15384615384615</v>
      </c>
      <c r="AD1063" s="32" t="str">
        <f>IF(S1063="","",VLOOKUP(S1063,海关监管条件!$A$1:$B$3000,2,FALSE))</f>
        <v>无 </v>
      </c>
    </row>
    <row r="1064" spans="1:30">
      <c r="A1064" s="2">
        <v>43756</v>
      </c>
      <c r="B1064" s="2">
        <v>43763</v>
      </c>
      <c r="C1064" s="2" t="s">
        <v>5220</v>
      </c>
      <c r="D1064" s="3" t="s">
        <v>2324</v>
      </c>
      <c r="E1064" s="3" t="s">
        <v>4554</v>
      </c>
      <c r="F1064" s="3" t="s">
        <v>5226</v>
      </c>
      <c r="G1064" s="17" t="str">
        <f t="shared" si="177"/>
        <v>KG-ARI-1909-00186-04201/42796664</v>
      </c>
      <c r="H1064" s="18">
        <f>IF(G1064="","",VLOOKUP(G1064,WMS!$E$3:$Q$1741,7,FALSE))</f>
        <v>4</v>
      </c>
      <c r="I1064" s="18">
        <f>IF(G1064="","",VLOOKUP(G1064,WMS!$E$3:$Q$1741,8,FALSE))</f>
        <v>2.03</v>
      </c>
      <c r="J1064" s="18">
        <f>IF(G1064="","",VLOOKUP(G1064,WMS!$E$3:$Q$1741,13,FALSE))</f>
        <v>0.01</v>
      </c>
      <c r="K1064" s="25" t="b">
        <f t="shared" si="178"/>
        <v>1</v>
      </c>
      <c r="L1064" s="7">
        <v>2</v>
      </c>
      <c r="M1064" s="26">
        <f>IF(G1064="","",VLOOKUP(G1064,WMS!$E$3:$U$1741,7,0)*L1064)</f>
        <v>8</v>
      </c>
      <c r="N1064" s="27" t="str">
        <f>IF(G1064="","",VLOOKUP(G1064,WMS!$E$3:$U$1741,17,0))</f>
        <v>A411</v>
      </c>
      <c r="O1064" s="28">
        <f t="shared" si="179"/>
        <v>4.06</v>
      </c>
      <c r="P1064" s="28">
        <f t="shared" si="180"/>
        <v>0.02</v>
      </c>
      <c r="Q1064" s="25" t="str">
        <f>IF(G1064="","",VLOOKUP(G1064,WMS!$E$3:$G$1741,2,FALSE))</f>
        <v>KAS19092506</v>
      </c>
      <c r="R1064" s="25" t="str">
        <f>IF(G1064="","",VLOOKUP(G1064,WMS!$E$3:$G$1741,3,FALSE))</f>
        <v>KAS1909250601</v>
      </c>
      <c r="S1064" s="17" t="str">
        <f>IF(R1064="","",VLOOKUP(R1064,CUSTOMS!$E$3:$N$1811,2,FALSE))</f>
        <v>9505900000</v>
      </c>
      <c r="T1064" s="17" t="str">
        <f>IF(R1064="","",VLOOKUP(R1064,CUSTOMS!$E$3:$N$1811,3,FALSE))</f>
        <v>节日用品</v>
      </c>
      <c r="U1064" s="18">
        <f t="shared" si="181"/>
        <v>2.55555555555555</v>
      </c>
      <c r="V1064" s="18" t="str">
        <f>IF(R1064="","",VLOOKUP(R1064,CUSTOMS!$E$3:$N$1811,5,FALSE))</f>
        <v>千克</v>
      </c>
      <c r="W1064" s="32">
        <f>IF(R1064="","",VLOOKUP(R1064,CUSTOMS!$E$3:$N$1811,6,FALSE))</f>
        <v>5</v>
      </c>
      <c r="X1064" s="32">
        <f t="shared" si="182"/>
        <v>12.7777777777778</v>
      </c>
      <c r="Y1064" s="18" t="str">
        <f>IF(R1064="","",VLOOKUP(R1064,CUSTOMS!$E$3:$N$1811,8,FALSE))</f>
        <v>美元</v>
      </c>
      <c r="Z1064" s="18" t="str">
        <f>IF(R1064="","",VLOOKUP(R1064,CUSTOMS!$E$3:$N$1811,9,FALSE))</f>
        <v>中国</v>
      </c>
      <c r="AA1064" s="18" t="str">
        <f>IF(R1064="","",VLOOKUP(R1064,CUSTOMS!$E$3:$N$1811,10,FALSE))</f>
        <v>美国</v>
      </c>
      <c r="AB1064" s="32">
        <f>IF(R1064="","",VLOOKUP(G1064,WMS!$E$3:$T$1741,15,FALSE))</f>
        <v>0.319444444444444</v>
      </c>
      <c r="AC1064" s="32">
        <f t="shared" si="183"/>
        <v>2.55555555555555</v>
      </c>
      <c r="AD1064" s="32" t="str">
        <f>IF(S1064="","",VLOOKUP(S1064,海关监管条件!$A$1:$B$3000,2,FALSE))</f>
        <v>无 </v>
      </c>
    </row>
    <row r="1065" spans="1:30">
      <c r="A1065" s="2">
        <v>43756</v>
      </c>
      <c r="B1065" s="2">
        <v>43763</v>
      </c>
      <c r="C1065" s="2" t="s">
        <v>5220</v>
      </c>
      <c r="D1065" s="3" t="s">
        <v>2363</v>
      </c>
      <c r="E1065" s="3" t="s">
        <v>4564</v>
      </c>
      <c r="F1065" s="3" t="s">
        <v>4580</v>
      </c>
      <c r="G1065" s="17" t="str">
        <f t="shared" si="177"/>
        <v>KG-ARI-1909-00203-04321/42692706</v>
      </c>
      <c r="H1065" s="18">
        <f>IF(G1065="","",VLOOKUP(G1065,WMS!$E$3:$Q$1741,7,FALSE))</f>
        <v>6</v>
      </c>
      <c r="I1065" s="18">
        <f>IF(G1065="","",VLOOKUP(G1065,WMS!$E$3:$Q$1741,8,FALSE))</f>
        <v>5.5</v>
      </c>
      <c r="J1065" s="18">
        <f>IF(G1065="","",VLOOKUP(G1065,WMS!$E$3:$Q$1741,13,FALSE))</f>
        <v>0.024</v>
      </c>
      <c r="K1065" s="25" t="b">
        <f t="shared" si="178"/>
        <v>1</v>
      </c>
      <c r="L1065" s="7">
        <v>1</v>
      </c>
      <c r="M1065" s="26">
        <f>IF(G1065="","",VLOOKUP(G1065,WMS!$E$3:$U$1741,7,0)*L1065)</f>
        <v>6</v>
      </c>
      <c r="N1065" s="27" t="str">
        <f>IF(G1065="","",VLOOKUP(G1065,WMS!$E$3:$U$1741,17,0))</f>
        <v>A21-102</v>
      </c>
      <c r="O1065" s="28">
        <f t="shared" si="179"/>
        <v>5.5</v>
      </c>
      <c r="P1065" s="28">
        <f t="shared" si="180"/>
        <v>0.024</v>
      </c>
      <c r="Q1065" s="25" t="str">
        <f>IF(G1065="","",VLOOKUP(G1065,WMS!$E$3:$G$1741,2,FALSE))</f>
        <v>KAS19092903</v>
      </c>
      <c r="R1065" s="25" t="str">
        <f>IF(G1065="","",VLOOKUP(G1065,WMS!$E$3:$G$1741,3,FALSE))</f>
        <v>KAS1909290305</v>
      </c>
      <c r="S1065" s="17" t="str">
        <f>IF(R1065="","",VLOOKUP(R1065,CUSTOMS!$E$3:$N$1811,2,FALSE))</f>
        <v>6911101900</v>
      </c>
      <c r="T1065" s="17" t="str">
        <f>IF(R1065="","",VLOOKUP(R1065,CUSTOMS!$E$3:$N$1811,3,FALSE))</f>
        <v>壶/瓷餐具</v>
      </c>
      <c r="U1065" s="18">
        <f t="shared" si="181"/>
        <v>6</v>
      </c>
      <c r="V1065" s="18" t="str">
        <f>IF(R1065="","",VLOOKUP(R1065,CUSTOMS!$E$3:$N$1811,5,FALSE))</f>
        <v>只</v>
      </c>
      <c r="W1065" s="32">
        <f>IF(R1065="","",VLOOKUP(R1065,CUSTOMS!$E$3:$N$1811,6,FALSE))</f>
        <v>2.26290322580645</v>
      </c>
      <c r="X1065" s="32">
        <f t="shared" si="182"/>
        <v>13.5774193548387</v>
      </c>
      <c r="Y1065" s="18" t="str">
        <f>IF(R1065="","",VLOOKUP(R1065,CUSTOMS!$E$3:$N$1811,8,FALSE))</f>
        <v>美元</v>
      </c>
      <c r="Z1065" s="18" t="str">
        <f>IF(R1065="","",VLOOKUP(R1065,CUSTOMS!$E$3:$N$1811,9,FALSE))</f>
        <v>中国</v>
      </c>
      <c r="AA1065" s="18" t="str">
        <f>IF(R1065="","",VLOOKUP(R1065,CUSTOMS!$E$3:$N$1811,10,FALSE))</f>
        <v>美国</v>
      </c>
      <c r="AB1065" s="32">
        <f>IF(R1065="","",VLOOKUP(G1065,WMS!$E$3:$T$1741,15,FALSE))</f>
        <v>0.75</v>
      </c>
      <c r="AC1065" s="32">
        <f t="shared" si="183"/>
        <v>4.5</v>
      </c>
      <c r="AD1065" s="32" t="str">
        <f>IF(S1065="","",VLOOKUP(S1065,海关监管条件!$A$1:$B$3000,2,FALSE))</f>
        <v>A</v>
      </c>
    </row>
    <row r="1066" spans="1:30">
      <c r="A1066" s="2">
        <v>43756</v>
      </c>
      <c r="B1066" s="2">
        <v>43763</v>
      </c>
      <c r="C1066" s="2" t="s">
        <v>5220</v>
      </c>
      <c r="D1066" s="3" t="s">
        <v>1698</v>
      </c>
      <c r="E1066" s="3" t="s">
        <v>4208</v>
      </c>
      <c r="F1066" s="3" t="s">
        <v>5089</v>
      </c>
      <c r="G1066" s="17" t="str">
        <f t="shared" si="177"/>
        <v>KG-ARI-1909-00203-04422/42195382</v>
      </c>
      <c r="H1066" s="18">
        <f>IF(G1066="","",VLOOKUP(G1066,WMS!$E$3:$Q$1741,7,FALSE))</f>
        <v>4</v>
      </c>
      <c r="I1066" s="18">
        <f>IF(G1066="","",VLOOKUP(G1066,WMS!$E$3:$Q$1741,8,FALSE))</f>
        <v>8.55</v>
      </c>
      <c r="J1066" s="18">
        <f>IF(G1066="","",VLOOKUP(G1066,WMS!$E$3:$Q$1741,13,FALSE))</f>
        <v>0.084</v>
      </c>
      <c r="K1066" s="25" t="b">
        <f t="shared" si="178"/>
        <v>1</v>
      </c>
      <c r="L1066" s="7">
        <v>1</v>
      </c>
      <c r="M1066" s="26">
        <f>IF(G1066="","",VLOOKUP(G1066,WMS!$E$3:$U$1741,7,0)*L1066)</f>
        <v>4</v>
      </c>
      <c r="N1066" s="27" t="str">
        <f>IF(G1066="","",VLOOKUP(G1066,WMS!$E$3:$U$1741,17,0))</f>
        <v>A402</v>
      </c>
      <c r="O1066" s="28">
        <f t="shared" si="179"/>
        <v>8.55</v>
      </c>
      <c r="P1066" s="28">
        <f t="shared" si="180"/>
        <v>0.084</v>
      </c>
      <c r="Q1066" s="25" t="str">
        <f>IF(G1066="","",VLOOKUP(G1066,WMS!$E$3:$G$1741,2,FALSE))</f>
        <v>KAS19091911</v>
      </c>
      <c r="R1066" s="25" t="str">
        <f>IF(G1066="","",VLOOKUP(G1066,WMS!$E$3:$G$1741,3,FALSE))</f>
        <v>KAS1909191109</v>
      </c>
      <c r="S1066" s="17" t="str">
        <f>IF(R1066="","",VLOOKUP(R1066,CUSTOMS!$E$3:$N$1811,2,FALSE))</f>
        <v>9403200000</v>
      </c>
      <c r="T1066" s="17" t="str">
        <f>IF(R1066="","",VLOOKUP(R1066,CUSTOMS!$E$3:$N$1811,3,FALSE))</f>
        <v>铁制鞋架</v>
      </c>
      <c r="U1066" s="18">
        <f t="shared" si="181"/>
        <v>4</v>
      </c>
      <c r="V1066" s="18" t="str">
        <f>IF(R1066="","",VLOOKUP(R1066,CUSTOMS!$E$3:$N$1811,5,FALSE))</f>
        <v>只</v>
      </c>
      <c r="W1066" s="32">
        <f>IF(R1066="","",VLOOKUP(R1066,CUSTOMS!$E$3:$N$1811,6,FALSE))</f>
        <v>3.94</v>
      </c>
      <c r="X1066" s="32">
        <f t="shared" si="182"/>
        <v>15.76</v>
      </c>
      <c r="Y1066" s="18" t="str">
        <f>IF(R1066="","",VLOOKUP(R1066,CUSTOMS!$E$3:$N$1811,8,FALSE))</f>
        <v>美元</v>
      </c>
      <c r="Z1066" s="18" t="str">
        <f>IF(R1066="","",VLOOKUP(R1066,CUSTOMS!$E$3:$N$1811,9,FALSE))</f>
        <v>中国</v>
      </c>
      <c r="AA1066" s="18" t="str">
        <f>IF(R1066="","",VLOOKUP(R1066,CUSTOMS!$E$3:$N$1811,10,FALSE))</f>
        <v>美国</v>
      </c>
      <c r="AB1066" s="32">
        <f>IF(R1066="","",VLOOKUP(G1066,WMS!$E$3:$T$1741,15,FALSE))</f>
        <v>1.725</v>
      </c>
      <c r="AC1066" s="32">
        <f t="shared" si="183"/>
        <v>6.9</v>
      </c>
      <c r="AD1066" s="32" t="str">
        <f>IF(S1066="","",VLOOKUP(S1066,海关监管条件!$A$1:$B$3000,2,FALSE))</f>
        <v>无 </v>
      </c>
    </row>
    <row r="1067" spans="1:30">
      <c r="A1067" s="2">
        <v>43756</v>
      </c>
      <c r="B1067" s="2">
        <v>43763</v>
      </c>
      <c r="C1067" s="2" t="s">
        <v>5220</v>
      </c>
      <c r="D1067" s="3" t="s">
        <v>1698</v>
      </c>
      <c r="E1067" s="3" t="s">
        <v>4208</v>
      </c>
      <c r="F1067" s="3" t="s">
        <v>5103</v>
      </c>
      <c r="G1067" s="17" t="str">
        <f t="shared" si="177"/>
        <v>KG-ARI-1909-00203-04422/42433958</v>
      </c>
      <c r="H1067" s="18">
        <f>IF(G1067="","",VLOOKUP(G1067,WMS!$E$3:$Q$1741,7,FALSE))</f>
        <v>6</v>
      </c>
      <c r="I1067" s="18">
        <f>IF(G1067="","",VLOOKUP(G1067,WMS!$E$3:$Q$1741,8,FALSE))</f>
        <v>3.25</v>
      </c>
      <c r="J1067" s="18">
        <f>IF(G1067="","",VLOOKUP(G1067,WMS!$E$3:$Q$1741,13,FALSE))</f>
        <v>0.059</v>
      </c>
      <c r="K1067" s="25" t="b">
        <f t="shared" si="178"/>
        <v>1</v>
      </c>
      <c r="L1067" s="7">
        <v>1</v>
      </c>
      <c r="M1067" s="26">
        <f>IF(G1067="","",VLOOKUP(G1067,WMS!$E$3:$U$1741,7,0)*L1067)</f>
        <v>6</v>
      </c>
      <c r="N1067" s="27" t="str">
        <f>IF(G1067="","",VLOOKUP(G1067,WMS!$E$3:$U$1741,17,0))</f>
        <v>A403</v>
      </c>
      <c r="O1067" s="28">
        <f t="shared" si="179"/>
        <v>3.25</v>
      </c>
      <c r="P1067" s="28">
        <f t="shared" si="180"/>
        <v>0.059</v>
      </c>
      <c r="Q1067" s="25" t="str">
        <f>IF(G1067="","",VLOOKUP(G1067,WMS!$E$3:$G$1741,2,FALSE))</f>
        <v>KAS19091912</v>
      </c>
      <c r="R1067" s="25" t="str">
        <f>IF(G1067="","",VLOOKUP(G1067,WMS!$E$3:$G$1741,3,FALSE))</f>
        <v>KAS1909191205</v>
      </c>
      <c r="S1067" s="17" t="str">
        <f>IF(R1067="","",VLOOKUP(R1067,CUSTOMS!$E$3:$N$1811,2,FALSE))</f>
        <v>7323990000</v>
      </c>
      <c r="T1067" s="17" t="str">
        <f>IF(R1067="","",VLOOKUP(R1067,CUSTOMS!$E$3:$N$1811,3,FALSE))</f>
        <v>铁制果篮</v>
      </c>
      <c r="U1067" s="18">
        <f t="shared" si="181"/>
        <v>6</v>
      </c>
      <c r="V1067" s="18" t="str">
        <f>IF(R1067="","",VLOOKUP(R1067,CUSTOMS!$E$3:$N$1811,5,FALSE))</f>
        <v>只</v>
      </c>
      <c r="W1067" s="32">
        <f>IF(R1067="","",VLOOKUP(R1067,CUSTOMS!$E$3:$N$1811,6,FALSE))</f>
        <v>1.97</v>
      </c>
      <c r="X1067" s="32">
        <f t="shared" si="182"/>
        <v>11.82</v>
      </c>
      <c r="Y1067" s="18" t="str">
        <f>IF(R1067="","",VLOOKUP(R1067,CUSTOMS!$E$3:$N$1811,8,FALSE))</f>
        <v>美元</v>
      </c>
      <c r="Z1067" s="18" t="str">
        <f>IF(R1067="","",VLOOKUP(R1067,CUSTOMS!$E$3:$N$1811,9,FALSE))</f>
        <v>中国</v>
      </c>
      <c r="AA1067" s="18" t="str">
        <f>IF(R1067="","",VLOOKUP(R1067,CUSTOMS!$E$3:$N$1811,10,FALSE))</f>
        <v>美国</v>
      </c>
      <c r="AB1067" s="32">
        <f>IF(R1067="","",VLOOKUP(G1067,WMS!$E$3:$T$1741,15,FALSE))</f>
        <v>0.416666666666667</v>
      </c>
      <c r="AC1067" s="32">
        <f t="shared" si="183"/>
        <v>2.5</v>
      </c>
      <c r="AD1067" s="32" t="str">
        <f>IF(S1067="","",VLOOKUP(S1067,海关监管条件!$A$1:$B$3000,2,FALSE))</f>
        <v>A</v>
      </c>
    </row>
    <row r="1068" spans="1:30">
      <c r="A1068" s="2">
        <v>43756</v>
      </c>
      <c r="B1068" s="2">
        <v>43763</v>
      </c>
      <c r="C1068" s="2" t="s">
        <v>5220</v>
      </c>
      <c r="D1068" s="3" t="s">
        <v>1698</v>
      </c>
      <c r="E1068" s="3" t="s">
        <v>4208</v>
      </c>
      <c r="F1068" s="3" t="s">
        <v>5154</v>
      </c>
      <c r="G1068" s="17" t="str">
        <f t="shared" si="177"/>
        <v>KG-ARI-1909-00203-04422/42644477</v>
      </c>
      <c r="H1068" s="18">
        <f>IF(G1068="","",VLOOKUP(G1068,WMS!$E$3:$Q$1741,7,FALSE))</f>
        <v>6</v>
      </c>
      <c r="I1068" s="18">
        <f>IF(G1068="","",VLOOKUP(G1068,WMS!$E$3:$Q$1741,8,FALSE))</f>
        <v>3.3</v>
      </c>
      <c r="J1068" s="18">
        <f>IF(G1068="","",VLOOKUP(G1068,WMS!$E$3:$Q$1741,13,FALSE))</f>
        <v>0.026</v>
      </c>
      <c r="K1068" s="25" t="b">
        <f t="shared" si="178"/>
        <v>1</v>
      </c>
      <c r="L1068" s="7">
        <v>1</v>
      </c>
      <c r="M1068" s="26">
        <f>IF(G1068="","",VLOOKUP(G1068,WMS!$E$3:$U$1741,7,0)*L1068)</f>
        <v>6</v>
      </c>
      <c r="N1068" s="27" t="str">
        <f>IF(G1068="","",VLOOKUP(G1068,WMS!$E$3:$U$1741,17,0))</f>
        <v>A15-303</v>
      </c>
      <c r="O1068" s="28">
        <f t="shared" si="179"/>
        <v>3.3</v>
      </c>
      <c r="P1068" s="28">
        <f t="shared" si="180"/>
        <v>0.026</v>
      </c>
      <c r="Q1068" s="25" t="str">
        <f>IF(G1068="","",VLOOKUP(G1068,WMS!$E$3:$G$1741,2,FALSE))</f>
        <v>KAS19091911</v>
      </c>
      <c r="R1068" s="25" t="str">
        <f>IF(G1068="","",VLOOKUP(G1068,WMS!$E$3:$G$1741,3,FALSE))</f>
        <v>KAS1909191113</v>
      </c>
      <c r="S1068" s="17" t="str">
        <f>IF(R1068="","",VLOOKUP(R1068,CUSTOMS!$E$3:$N$1811,2,FALSE))</f>
        <v>7324900000</v>
      </c>
      <c r="T1068" s="17" t="str">
        <f>IF(R1068="","",VLOOKUP(R1068,CUSTOMS!$E$3:$N$1811,3,FALSE))</f>
        <v>铁制浴室架</v>
      </c>
      <c r="U1068" s="18">
        <f t="shared" si="181"/>
        <v>6</v>
      </c>
      <c r="V1068" s="18" t="str">
        <f>IF(R1068="","",VLOOKUP(R1068,CUSTOMS!$E$3:$N$1811,5,FALSE))</f>
        <v>只</v>
      </c>
      <c r="W1068" s="32">
        <f>IF(R1068="","",VLOOKUP(R1068,CUSTOMS!$E$3:$N$1811,6,FALSE))</f>
        <v>1.73</v>
      </c>
      <c r="X1068" s="32">
        <f t="shared" si="182"/>
        <v>10.38</v>
      </c>
      <c r="Y1068" s="18" t="str">
        <f>IF(R1068="","",VLOOKUP(R1068,CUSTOMS!$E$3:$N$1811,8,FALSE))</f>
        <v>美元</v>
      </c>
      <c r="Z1068" s="18" t="str">
        <f>IF(R1068="","",VLOOKUP(R1068,CUSTOMS!$E$3:$N$1811,9,FALSE))</f>
        <v>中国</v>
      </c>
      <c r="AA1068" s="18" t="str">
        <f>IF(R1068="","",VLOOKUP(R1068,CUSTOMS!$E$3:$N$1811,10,FALSE))</f>
        <v>美国</v>
      </c>
      <c r="AB1068" s="32">
        <f>IF(R1068="","",VLOOKUP(G1068,WMS!$E$3:$T$1741,15,FALSE))</f>
        <v>0.416666666666667</v>
      </c>
      <c r="AC1068" s="32">
        <f t="shared" si="183"/>
        <v>2.5</v>
      </c>
      <c r="AD1068" s="32" t="str">
        <f>IF(S1068="","",VLOOKUP(S1068,海关监管条件!$A$1:$B$3000,2,FALSE))</f>
        <v>无 </v>
      </c>
    </row>
    <row r="1069" spans="1:30">
      <c r="A1069" s="2">
        <v>43756</v>
      </c>
      <c r="B1069" s="2">
        <v>43763</v>
      </c>
      <c r="C1069" s="2" t="s">
        <v>5220</v>
      </c>
      <c r="D1069" s="3" t="s">
        <v>1902</v>
      </c>
      <c r="E1069" s="3" t="s">
        <v>4317</v>
      </c>
      <c r="F1069" s="3" t="s">
        <v>4320</v>
      </c>
      <c r="G1069" s="17" t="str">
        <f t="shared" si="177"/>
        <v>KG-ARI-1909-00203-04430/42164982</v>
      </c>
      <c r="H1069" s="18">
        <f>IF(G1069="","",VLOOKUP(G1069,WMS!$E$3:$Q$1741,7,FALSE))</f>
        <v>2</v>
      </c>
      <c r="I1069" s="18">
        <f>IF(G1069="","",VLOOKUP(G1069,WMS!$E$3:$Q$1741,8,FALSE))</f>
        <v>2.69</v>
      </c>
      <c r="J1069" s="18">
        <f>IF(G1069="","",VLOOKUP(G1069,WMS!$E$3:$Q$1741,13,FALSE))</f>
        <v>0.038</v>
      </c>
      <c r="K1069" s="25" t="b">
        <f t="shared" si="178"/>
        <v>1</v>
      </c>
      <c r="L1069" s="7">
        <v>7</v>
      </c>
      <c r="M1069" s="26">
        <f>IF(G1069="","",VLOOKUP(G1069,WMS!$E$3:$U$1741,7,0)*L1069)</f>
        <v>14</v>
      </c>
      <c r="N1069" s="27" t="str">
        <f>IF(G1069="","",VLOOKUP(G1069,WMS!$E$3:$U$1741,17,0))</f>
        <v>A401-05</v>
      </c>
      <c r="O1069" s="28">
        <f t="shared" si="179"/>
        <v>18.83</v>
      </c>
      <c r="P1069" s="28">
        <f t="shared" si="180"/>
        <v>0.266</v>
      </c>
      <c r="Q1069" s="25" t="str">
        <f>IF(G1069="","",VLOOKUP(G1069,WMS!$E$3:$G$1741,2,FALSE))</f>
        <v>KAS19092311</v>
      </c>
      <c r="R1069" s="25" t="str">
        <f>IF(G1069="","",VLOOKUP(G1069,WMS!$E$3:$G$1741,3,FALSE))</f>
        <v>KAS190923110104</v>
      </c>
      <c r="S1069" s="17" t="str">
        <f>IF(R1069="","",VLOOKUP(R1069,CUSTOMS!$E$3:$N$1811,2,FALSE))</f>
        <v>9503008900</v>
      </c>
      <c r="T1069" s="17" t="str">
        <f>IF(R1069="","",VLOOKUP(R1069,CUSTOMS!$E$3:$N$1811,3,FALSE))</f>
        <v>填充塑胶玩具公仔套装/乐少宝</v>
      </c>
      <c r="U1069" s="18">
        <f t="shared" si="181"/>
        <v>14</v>
      </c>
      <c r="V1069" s="18" t="str">
        <f>IF(R1069="","",VLOOKUP(R1069,CUSTOMS!$E$3:$N$1811,5,FALSE))</f>
        <v>套</v>
      </c>
      <c r="W1069" s="32">
        <f>IF(R1069="","",VLOOKUP(R1069,CUSTOMS!$E$3:$N$1811,6,FALSE))</f>
        <v>77.3</v>
      </c>
      <c r="X1069" s="32">
        <f t="shared" si="182"/>
        <v>1082.2</v>
      </c>
      <c r="Y1069" s="18" t="str">
        <f>IF(R1069="","",VLOOKUP(R1069,CUSTOMS!$E$3:$N$1811,8,FALSE))</f>
        <v>港币</v>
      </c>
      <c r="Z1069" s="18" t="str">
        <f>IF(R1069="","",VLOOKUP(R1069,CUSTOMS!$E$3:$N$1811,9,FALSE))</f>
        <v>中国</v>
      </c>
      <c r="AA1069" s="18" t="str">
        <f>IF(R1069="","",VLOOKUP(R1069,CUSTOMS!$E$3:$N$1811,10,FALSE))</f>
        <v>美国</v>
      </c>
      <c r="AB1069" s="32">
        <f>IF(R1069="","",VLOOKUP(G1069,WMS!$E$3:$T$1741,15,FALSE))</f>
        <v>0.645</v>
      </c>
      <c r="AC1069" s="32">
        <f t="shared" si="183"/>
        <v>9.03</v>
      </c>
      <c r="AD1069" s="32" t="str">
        <f>IF(S1069="","",VLOOKUP(S1069,海关监管条件!$A$1:$B$3000,2,FALSE))</f>
        <v>A </v>
      </c>
    </row>
    <row r="1070" spans="1:30">
      <c r="A1070" s="2">
        <v>43756</v>
      </c>
      <c r="B1070" s="2">
        <v>43763</v>
      </c>
      <c r="C1070" s="2" t="s">
        <v>5220</v>
      </c>
      <c r="D1070" s="3" t="s">
        <v>2078</v>
      </c>
      <c r="E1070" s="3" t="s">
        <v>4411</v>
      </c>
      <c r="F1070" s="3" t="s">
        <v>5227</v>
      </c>
      <c r="G1070" s="17" t="str">
        <f t="shared" si="177"/>
        <v>KG-ARI-1909-00203-04445/42613459</v>
      </c>
      <c r="H1070" s="18">
        <f>IF(G1070="","",VLOOKUP(G1070,WMS!$E$3:$Q$1741,7,FALSE))</f>
        <v>12</v>
      </c>
      <c r="I1070" s="18">
        <f>IF(G1070="","",VLOOKUP(G1070,WMS!$E$3:$Q$1741,8,FALSE))</f>
        <v>0.4</v>
      </c>
      <c r="J1070" s="18">
        <f>IF(G1070="","",VLOOKUP(G1070,WMS!$E$3:$Q$1741,13,FALSE))</f>
        <v>0.008</v>
      </c>
      <c r="K1070" s="25" t="b">
        <f t="shared" si="178"/>
        <v>1</v>
      </c>
      <c r="L1070" s="7">
        <v>1</v>
      </c>
      <c r="M1070" s="26">
        <f>IF(G1070="","",VLOOKUP(G1070,WMS!$E$3:$U$1741,7,0)*L1070)</f>
        <v>12</v>
      </c>
      <c r="N1070" s="27" t="str">
        <f>IF(G1070="","",VLOOKUP(G1070,WMS!$E$3:$U$1741,17,0))</f>
        <v>A401-05</v>
      </c>
      <c r="O1070" s="28">
        <f t="shared" si="179"/>
        <v>0.4</v>
      </c>
      <c r="P1070" s="28">
        <f t="shared" si="180"/>
        <v>0.008</v>
      </c>
      <c r="Q1070" s="25" t="str">
        <f>IF(G1070="","",VLOOKUP(G1070,WMS!$E$3:$G$1741,2,FALSE))</f>
        <v>KAS19092330</v>
      </c>
      <c r="R1070" s="25" t="str">
        <f>IF(G1070="","",VLOOKUP(G1070,WMS!$E$3:$G$1741,3,FALSE))</f>
        <v>KAS1909233001</v>
      </c>
      <c r="S1070" s="17" t="str">
        <f>IF(R1070="","",VLOOKUP(R1070,CUSTOMS!$E$3:$N$1811,2,FALSE))</f>
        <v>9505900000</v>
      </c>
      <c r="T1070" s="17" t="str">
        <f>IF(R1070="","",VLOOKUP(R1070,CUSTOMS!$E$3:$N$1811,3,FALSE))</f>
        <v>节日用品</v>
      </c>
      <c r="U1070" s="18">
        <f t="shared" si="181"/>
        <v>0.333333333333334</v>
      </c>
      <c r="V1070" s="18" t="str">
        <f>IF(R1070="","",VLOOKUP(R1070,CUSTOMS!$E$3:$N$1811,5,FALSE))</f>
        <v>千克</v>
      </c>
      <c r="W1070" s="32">
        <f>IF(R1070="","",VLOOKUP(R1070,CUSTOMS!$E$3:$N$1811,6,FALSE))</f>
        <v>5</v>
      </c>
      <c r="X1070" s="32">
        <f t="shared" si="182"/>
        <v>1.66666666666667</v>
      </c>
      <c r="Y1070" s="18" t="str">
        <f>IF(R1070="","",VLOOKUP(R1070,CUSTOMS!$E$3:$N$1811,8,FALSE))</f>
        <v>美元</v>
      </c>
      <c r="Z1070" s="18" t="str">
        <f>IF(R1070="","",VLOOKUP(R1070,CUSTOMS!$E$3:$N$1811,9,FALSE))</f>
        <v>中国</v>
      </c>
      <c r="AA1070" s="18" t="str">
        <f>IF(R1070="","",VLOOKUP(R1070,CUSTOMS!$E$3:$N$1811,10,FALSE))</f>
        <v>美国</v>
      </c>
      <c r="AB1070" s="32">
        <f>IF(R1070="","",VLOOKUP(G1070,WMS!$E$3:$T$1741,15,FALSE))</f>
        <v>0.0277777777777778</v>
      </c>
      <c r="AC1070" s="32">
        <f t="shared" si="183"/>
        <v>0.333333333333334</v>
      </c>
      <c r="AD1070" s="32" t="str">
        <f>IF(S1070="","",VLOOKUP(S1070,海关监管条件!$A$1:$B$3000,2,FALSE))</f>
        <v>无 </v>
      </c>
    </row>
    <row r="1071" spans="1:30">
      <c r="A1071" s="2">
        <v>43756</v>
      </c>
      <c r="B1071" s="2">
        <v>43763</v>
      </c>
      <c r="C1071" s="2" t="s">
        <v>5220</v>
      </c>
      <c r="D1071" s="3" t="s">
        <v>2078</v>
      </c>
      <c r="E1071" s="3" t="s">
        <v>4411</v>
      </c>
      <c r="F1071" s="3" t="s">
        <v>5155</v>
      </c>
      <c r="G1071" s="17" t="str">
        <f t="shared" si="177"/>
        <v>KG-ARI-1909-00203-04445/42613480</v>
      </c>
      <c r="H1071" s="18">
        <f>IF(G1071="","",VLOOKUP(G1071,WMS!$E$3:$Q$1741,7,FALSE))</f>
        <v>12</v>
      </c>
      <c r="I1071" s="18">
        <f>IF(G1071="","",VLOOKUP(G1071,WMS!$E$3:$Q$1741,8,FALSE))</f>
        <v>0.3</v>
      </c>
      <c r="J1071" s="18">
        <f>IF(G1071="","",VLOOKUP(G1071,WMS!$E$3:$Q$1741,13,FALSE))</f>
        <v>0.005</v>
      </c>
      <c r="K1071" s="25" t="b">
        <f t="shared" si="178"/>
        <v>1</v>
      </c>
      <c r="L1071" s="7">
        <v>1</v>
      </c>
      <c r="M1071" s="26">
        <f>IF(G1071="","",VLOOKUP(G1071,WMS!$E$3:$U$1741,7,0)*L1071)</f>
        <v>12</v>
      </c>
      <c r="N1071" s="27" t="str">
        <f>IF(G1071="","",VLOOKUP(G1071,WMS!$E$3:$U$1741,17,0))</f>
        <v>A401-04</v>
      </c>
      <c r="O1071" s="28">
        <f t="shared" si="179"/>
        <v>0.3</v>
      </c>
      <c r="P1071" s="28">
        <f t="shared" si="180"/>
        <v>0.005</v>
      </c>
      <c r="Q1071" s="25" t="str">
        <f>IF(G1071="","",VLOOKUP(G1071,WMS!$E$3:$G$1741,2,FALSE))</f>
        <v>KAS19092330</v>
      </c>
      <c r="R1071" s="25" t="str">
        <f>IF(G1071="","",VLOOKUP(G1071,WMS!$E$3:$G$1741,3,FALSE))</f>
        <v>KAS1909233001</v>
      </c>
      <c r="S1071" s="17" t="str">
        <f>IF(R1071="","",VLOOKUP(R1071,CUSTOMS!$E$3:$N$1811,2,FALSE))</f>
        <v>9505900000</v>
      </c>
      <c r="T1071" s="17" t="str">
        <f>IF(R1071="","",VLOOKUP(R1071,CUSTOMS!$E$3:$N$1811,3,FALSE))</f>
        <v>节日用品</v>
      </c>
      <c r="U1071" s="18">
        <f t="shared" si="181"/>
        <v>0.111111111111111</v>
      </c>
      <c r="V1071" s="18" t="str">
        <f>IF(R1071="","",VLOOKUP(R1071,CUSTOMS!$E$3:$N$1811,5,FALSE))</f>
        <v>千克</v>
      </c>
      <c r="W1071" s="32">
        <f>IF(R1071="","",VLOOKUP(R1071,CUSTOMS!$E$3:$N$1811,6,FALSE))</f>
        <v>5</v>
      </c>
      <c r="X1071" s="32">
        <f t="shared" si="182"/>
        <v>0.555555555555556</v>
      </c>
      <c r="Y1071" s="18" t="str">
        <f>IF(R1071="","",VLOOKUP(R1071,CUSTOMS!$E$3:$N$1811,8,FALSE))</f>
        <v>美元</v>
      </c>
      <c r="Z1071" s="18" t="str">
        <f>IF(R1071="","",VLOOKUP(R1071,CUSTOMS!$E$3:$N$1811,9,FALSE))</f>
        <v>中国</v>
      </c>
      <c r="AA1071" s="18" t="str">
        <f>IF(R1071="","",VLOOKUP(R1071,CUSTOMS!$E$3:$N$1811,10,FALSE))</f>
        <v>美国</v>
      </c>
      <c r="AB1071" s="32">
        <f>IF(R1071="","",VLOOKUP(G1071,WMS!$E$3:$T$1741,15,FALSE))</f>
        <v>0.00925925925925926</v>
      </c>
      <c r="AC1071" s="32">
        <f t="shared" si="183"/>
        <v>0.111111111111111</v>
      </c>
      <c r="AD1071" s="32" t="str">
        <f>IF(S1071="","",VLOOKUP(S1071,海关监管条件!$A$1:$B$3000,2,FALSE))</f>
        <v>无 </v>
      </c>
    </row>
    <row r="1072" spans="1:30">
      <c r="A1072" s="2">
        <v>43756</v>
      </c>
      <c r="B1072" s="2">
        <v>43763</v>
      </c>
      <c r="C1072" s="2" t="s">
        <v>5220</v>
      </c>
      <c r="D1072" s="3" t="s">
        <v>1601</v>
      </c>
      <c r="E1072" s="3" t="s">
        <v>4142</v>
      </c>
      <c r="F1072" s="3" t="s">
        <v>5070</v>
      </c>
      <c r="G1072" s="17" t="str">
        <f t="shared" ref="G1072:G1112" si="184">IF(F1072="","",E1072&amp;"/"&amp;F1072)</f>
        <v>KG-ARI-1909-00203-04465/42116585</v>
      </c>
      <c r="H1072" s="18">
        <f>IF(G1072="","",VLOOKUP(G1072,WMS!$E$3:$Q$1741,7,FALSE))</f>
        <v>6</v>
      </c>
      <c r="I1072" s="18">
        <f>IF(G1072="","",VLOOKUP(G1072,WMS!$E$3:$Q$1741,8,FALSE))</f>
        <v>1.5</v>
      </c>
      <c r="J1072" s="18">
        <f>IF(G1072="","",VLOOKUP(G1072,WMS!$E$3:$Q$1741,13,FALSE))</f>
        <v>0.009</v>
      </c>
      <c r="K1072" s="25" t="b">
        <f t="shared" ref="K1072:K1112" si="185">IF(M1072="","",EXACT(H1072,M1072/L1072))</f>
        <v>1</v>
      </c>
      <c r="L1072" s="7">
        <v>2</v>
      </c>
      <c r="M1072" s="26">
        <f>IF(G1072="","",VLOOKUP(G1072,WMS!$E$3:$U$1741,7,0)*L1072)</f>
        <v>12</v>
      </c>
      <c r="N1072" s="27" t="str">
        <f>IF(G1072="","",VLOOKUP(G1072,WMS!$E$3:$U$1741,17,0))</f>
        <v>A27-201</v>
      </c>
      <c r="O1072" s="28">
        <f t="shared" ref="O1072:O1112" si="186">IF(L1072="","",I1072*L1072)</f>
        <v>3</v>
      </c>
      <c r="P1072" s="28">
        <f t="shared" ref="P1072:P1112" si="187">IF(L1072="","",J1072*L1072)</f>
        <v>0.018</v>
      </c>
      <c r="Q1072" s="25" t="str">
        <f>IF(G1072="","",VLOOKUP(G1072,WMS!$E$3:$G$1741,2,FALSE))</f>
        <v>KAS19091007</v>
      </c>
      <c r="R1072" s="25" t="str">
        <f>IF(G1072="","",VLOOKUP(G1072,WMS!$E$3:$G$1741,3,FALSE))</f>
        <v>MOL1909101118</v>
      </c>
      <c r="S1072" s="17" t="str">
        <f>IF(R1072="","",VLOOKUP(R1072,CUSTOMS!$E$3:$N$1811,2,FALSE))</f>
        <v>3924100000</v>
      </c>
      <c r="T1072" s="17" t="str">
        <f>IF(R1072="","",VLOOKUP(R1072,CUSTOMS!$E$3:$N$1811,3,FALSE))</f>
        <v>硅胶蛋糕盘</v>
      </c>
      <c r="U1072" s="18">
        <f t="shared" ref="U1072:U1112" si="188">IF(V1072="","",IF(V1072="千克",M1072*AB1072,M1072))</f>
        <v>12</v>
      </c>
      <c r="V1072" s="18" t="str">
        <f>IF(R1072="","",VLOOKUP(R1072,CUSTOMS!$E$3:$N$1811,5,FALSE))</f>
        <v>个</v>
      </c>
      <c r="W1072" s="32">
        <f>IF(R1072="","",VLOOKUP(R1072,CUSTOMS!$E$3:$N$1811,6,FALSE))</f>
        <v>0.7</v>
      </c>
      <c r="X1072" s="32">
        <f t="shared" ref="X1072:X1112" si="189">IF(W1072="","",U1072*W1072)</f>
        <v>8.4</v>
      </c>
      <c r="Y1072" s="18" t="str">
        <f>IF(R1072="","",VLOOKUP(R1072,CUSTOMS!$E$3:$N$1811,8,FALSE))</f>
        <v>美元</v>
      </c>
      <c r="Z1072" s="18" t="str">
        <f>IF(R1072="","",VLOOKUP(R1072,CUSTOMS!$E$3:$N$1811,9,FALSE))</f>
        <v>中国</v>
      </c>
      <c r="AA1072" s="18" t="str">
        <f>IF(R1072="","",VLOOKUP(R1072,CUSTOMS!$E$3:$N$1811,10,FALSE))</f>
        <v>美国</v>
      </c>
      <c r="AB1072" s="32">
        <f>IF(R1072="","",VLOOKUP(G1072,WMS!$E$3:$T$1741,15,FALSE))</f>
        <v>0.196666666666667</v>
      </c>
      <c r="AC1072" s="32">
        <f t="shared" ref="AC1072:AC1112" si="190">IF(AB1072="","",M1072*AB1072)</f>
        <v>2.36</v>
      </c>
      <c r="AD1072" s="32" t="str">
        <f>IF(S1072="","",VLOOKUP(S1072,海关监管条件!$A$1:$B$3000,2,FALSE))</f>
        <v>A </v>
      </c>
    </row>
    <row r="1073" spans="1:30">
      <c r="A1073" s="2">
        <v>43756</v>
      </c>
      <c r="B1073" s="2">
        <v>43763</v>
      </c>
      <c r="C1073" s="2" t="s">
        <v>5220</v>
      </c>
      <c r="D1073" s="3" t="s">
        <v>1601</v>
      </c>
      <c r="E1073" s="3" t="s">
        <v>4142</v>
      </c>
      <c r="F1073" s="3" t="s">
        <v>5071</v>
      </c>
      <c r="G1073" s="17" t="str">
        <f t="shared" si="184"/>
        <v>KG-ARI-1909-00203-04465/42116592</v>
      </c>
      <c r="H1073" s="18">
        <f>IF(G1073="","",VLOOKUP(G1073,WMS!$E$3:$Q$1741,7,FALSE))</f>
        <v>6</v>
      </c>
      <c r="I1073" s="18">
        <f>IF(G1073="","",VLOOKUP(G1073,WMS!$E$3:$Q$1741,8,FALSE))</f>
        <v>1.1</v>
      </c>
      <c r="J1073" s="18">
        <f>IF(G1073="","",VLOOKUP(G1073,WMS!$E$3:$Q$1741,13,FALSE))</f>
        <v>0.007</v>
      </c>
      <c r="K1073" s="25" t="b">
        <f t="shared" si="185"/>
        <v>1</v>
      </c>
      <c r="L1073" s="7">
        <v>1</v>
      </c>
      <c r="M1073" s="26">
        <f>IF(G1073="","",VLOOKUP(G1073,WMS!$E$3:$U$1741,7,0)*L1073)</f>
        <v>6</v>
      </c>
      <c r="N1073" s="27" t="str">
        <f>IF(G1073="","",VLOOKUP(G1073,WMS!$E$3:$U$1741,17,0))</f>
        <v>A27-103</v>
      </c>
      <c r="O1073" s="28">
        <f t="shared" si="186"/>
        <v>1.1</v>
      </c>
      <c r="P1073" s="28">
        <f t="shared" si="187"/>
        <v>0.007</v>
      </c>
      <c r="Q1073" s="25" t="str">
        <f>IF(G1073="","",VLOOKUP(G1073,WMS!$E$3:$G$1741,2,FALSE))</f>
        <v>KAS19091007</v>
      </c>
      <c r="R1073" s="25" t="str">
        <f>IF(G1073="","",VLOOKUP(G1073,WMS!$E$3:$G$1741,3,FALSE))</f>
        <v>MOL1909101119</v>
      </c>
      <c r="S1073" s="17" t="str">
        <f>IF(R1073="","",VLOOKUP(R1073,CUSTOMS!$E$3:$N$1811,2,FALSE))</f>
        <v>3924100000</v>
      </c>
      <c r="T1073" s="17" t="str">
        <f>IF(R1073="","",VLOOKUP(R1073,CUSTOMS!$E$3:$N$1811,3,FALSE))</f>
        <v>6孔圆形硅胶蛋糕盘</v>
      </c>
      <c r="U1073" s="18">
        <f t="shared" si="188"/>
        <v>6</v>
      </c>
      <c r="V1073" s="18" t="str">
        <f>IF(R1073="","",VLOOKUP(R1073,CUSTOMS!$E$3:$N$1811,5,FALSE))</f>
        <v>个</v>
      </c>
      <c r="W1073" s="32">
        <f>IF(R1073="","",VLOOKUP(R1073,CUSTOMS!$E$3:$N$1811,6,FALSE))</f>
        <v>0.7</v>
      </c>
      <c r="X1073" s="32">
        <f t="shared" si="189"/>
        <v>4.2</v>
      </c>
      <c r="Y1073" s="18" t="str">
        <f>IF(R1073="","",VLOOKUP(R1073,CUSTOMS!$E$3:$N$1811,8,FALSE))</f>
        <v>美元</v>
      </c>
      <c r="Z1073" s="18" t="str">
        <f>IF(R1073="","",VLOOKUP(R1073,CUSTOMS!$E$3:$N$1811,9,FALSE))</f>
        <v>中国</v>
      </c>
      <c r="AA1073" s="18" t="str">
        <f>IF(R1073="","",VLOOKUP(R1073,CUSTOMS!$E$3:$N$1811,10,FALSE))</f>
        <v>美国</v>
      </c>
      <c r="AB1073" s="32">
        <f>IF(R1073="","",VLOOKUP(G1073,WMS!$E$3:$T$1741,15,FALSE))</f>
        <v>0.156666666666667</v>
      </c>
      <c r="AC1073" s="32">
        <f t="shared" si="190"/>
        <v>0.940000000000002</v>
      </c>
      <c r="AD1073" s="32" t="str">
        <f>IF(S1073="","",VLOOKUP(S1073,海关监管条件!$A$1:$B$3000,2,FALSE))</f>
        <v>A </v>
      </c>
    </row>
    <row r="1074" spans="1:30">
      <c r="A1074" s="2">
        <v>43756</v>
      </c>
      <c r="B1074" s="2">
        <v>43763</v>
      </c>
      <c r="C1074" s="2" t="s">
        <v>5220</v>
      </c>
      <c r="D1074" s="3" t="s">
        <v>1601</v>
      </c>
      <c r="E1074" s="3" t="s">
        <v>4142</v>
      </c>
      <c r="F1074" s="3" t="s">
        <v>5078</v>
      </c>
      <c r="G1074" s="17" t="str">
        <f t="shared" si="184"/>
        <v>KG-ARI-1909-00203-04465/42720164</v>
      </c>
      <c r="H1074" s="18">
        <f>IF(G1074="","",VLOOKUP(G1074,WMS!$E$3:$Q$1741,7,FALSE))</f>
        <v>6</v>
      </c>
      <c r="I1074" s="18">
        <f>IF(G1074="","",VLOOKUP(G1074,WMS!$E$3:$Q$1741,8,FALSE))</f>
        <v>0.85</v>
      </c>
      <c r="J1074" s="18">
        <f>IF(G1074="","",VLOOKUP(G1074,WMS!$E$3:$Q$1741,13,FALSE))</f>
        <v>0.004</v>
      </c>
      <c r="K1074" s="25" t="b">
        <f t="shared" si="185"/>
        <v>1</v>
      </c>
      <c r="L1074" s="7">
        <v>1</v>
      </c>
      <c r="M1074" s="26">
        <f>IF(G1074="","",VLOOKUP(G1074,WMS!$E$3:$U$1741,7,0)*L1074)</f>
        <v>6</v>
      </c>
      <c r="N1074" s="27" t="str">
        <f>IF(G1074="","",VLOOKUP(G1074,WMS!$E$3:$U$1741,17,0))</f>
        <v>A27-201</v>
      </c>
      <c r="O1074" s="28">
        <f t="shared" si="186"/>
        <v>0.85</v>
      </c>
      <c r="P1074" s="28">
        <f t="shared" si="187"/>
        <v>0.004</v>
      </c>
      <c r="Q1074" s="25" t="str">
        <f>IF(G1074="","",VLOOKUP(G1074,WMS!$E$3:$G$1741,2,FALSE))</f>
        <v>KAS19091007</v>
      </c>
      <c r="R1074" s="25" t="str">
        <f>IF(G1074="","",VLOOKUP(G1074,WMS!$E$3:$G$1741,3,FALSE))</f>
        <v>MOL1909101127</v>
      </c>
      <c r="S1074" s="17" t="str">
        <f>IF(R1074="","",VLOOKUP(R1074,CUSTOMS!$E$3:$N$1811,2,FALSE))</f>
        <v>8211100000</v>
      </c>
      <c r="T1074" s="17" t="str">
        <f>IF(R1074="","",VLOOKUP(R1074,CUSTOMS!$E$3:$N$1811,3,FALSE))</f>
        <v>2件套套刀</v>
      </c>
      <c r="U1074" s="18">
        <f t="shared" si="188"/>
        <v>6</v>
      </c>
      <c r="V1074" s="18" t="str">
        <f>IF(R1074="","",VLOOKUP(R1074,CUSTOMS!$E$3:$N$1811,5,FALSE))</f>
        <v>套</v>
      </c>
      <c r="W1074" s="32">
        <f>IF(R1074="","",VLOOKUP(R1074,CUSTOMS!$E$3:$N$1811,6,FALSE))</f>
        <v>0.8</v>
      </c>
      <c r="X1074" s="32">
        <f t="shared" si="189"/>
        <v>4.8</v>
      </c>
      <c r="Y1074" s="18" t="str">
        <f>IF(R1074="","",VLOOKUP(R1074,CUSTOMS!$E$3:$N$1811,8,FALSE))</f>
        <v>美元</v>
      </c>
      <c r="Z1074" s="18" t="str">
        <f>IF(R1074="","",VLOOKUP(R1074,CUSTOMS!$E$3:$N$1811,9,FALSE))</f>
        <v>中国</v>
      </c>
      <c r="AA1074" s="18" t="str">
        <f>IF(R1074="","",VLOOKUP(R1074,CUSTOMS!$E$3:$N$1811,10,FALSE))</f>
        <v>美国</v>
      </c>
      <c r="AB1074" s="32">
        <f>IF(R1074="","",VLOOKUP(G1074,WMS!$E$3:$T$1741,15,FALSE))</f>
        <v>0.0966666666666667</v>
      </c>
      <c r="AC1074" s="32">
        <f t="shared" si="190"/>
        <v>0.58</v>
      </c>
      <c r="AD1074" s="32" t="str">
        <f>IF(S1074="","",VLOOKUP(S1074,海关监管条件!$A$1:$B$3000,2,FALSE))</f>
        <v>无</v>
      </c>
    </row>
    <row r="1075" spans="1:30">
      <c r="A1075" s="2">
        <v>43756</v>
      </c>
      <c r="B1075" s="2">
        <v>43763</v>
      </c>
      <c r="C1075" s="2" t="s">
        <v>5220</v>
      </c>
      <c r="D1075" s="3" t="s">
        <v>1601</v>
      </c>
      <c r="E1075" s="3" t="s">
        <v>4142</v>
      </c>
      <c r="F1075" s="3" t="s">
        <v>5080</v>
      </c>
      <c r="G1075" s="17" t="str">
        <f t="shared" si="184"/>
        <v>KG-ARI-1909-00203-04465/42749868</v>
      </c>
      <c r="H1075" s="18">
        <f>IF(G1075="","",VLOOKUP(G1075,WMS!$E$3:$Q$1741,7,FALSE))</f>
        <v>6</v>
      </c>
      <c r="I1075" s="18">
        <f>IF(G1075="","",VLOOKUP(G1075,WMS!$E$3:$Q$1741,8,FALSE))</f>
        <v>8.8</v>
      </c>
      <c r="J1075" s="18">
        <f>IF(G1075="","",VLOOKUP(G1075,WMS!$E$3:$Q$1741,13,FALSE))</f>
        <v>0.043</v>
      </c>
      <c r="K1075" s="25" t="b">
        <f t="shared" si="185"/>
        <v>1</v>
      </c>
      <c r="L1075" s="7">
        <v>1</v>
      </c>
      <c r="M1075" s="26">
        <f>IF(G1075="","",VLOOKUP(G1075,WMS!$E$3:$U$1741,7,0)*L1075)</f>
        <v>6</v>
      </c>
      <c r="N1075" s="27" t="str">
        <f>IF(G1075="","",VLOOKUP(G1075,WMS!$E$3:$U$1741,17,0))</f>
        <v>A27-101</v>
      </c>
      <c r="O1075" s="28">
        <f t="shared" si="186"/>
        <v>8.8</v>
      </c>
      <c r="P1075" s="28">
        <f t="shared" si="187"/>
        <v>0.043</v>
      </c>
      <c r="Q1075" s="25" t="str">
        <f>IF(G1075="","",VLOOKUP(G1075,WMS!$E$3:$G$1741,2,FALSE))</f>
        <v>KAS19091007</v>
      </c>
      <c r="R1075" s="25" t="str">
        <f>IF(G1075="","",VLOOKUP(G1075,WMS!$E$3:$G$1741,3,FALSE))</f>
        <v>MOL1909101131</v>
      </c>
      <c r="S1075" s="17" t="str">
        <f>IF(R1075="","",VLOOKUP(R1075,CUSTOMS!$E$3:$N$1811,2,FALSE))</f>
        <v>8211100000</v>
      </c>
      <c r="T1075" s="17" t="str">
        <f>IF(R1075="","",VLOOKUP(R1075,CUSTOMS!$E$3:$N$1811,3,FALSE))</f>
        <v>5件套套刀(配塑料刀座)</v>
      </c>
      <c r="U1075" s="18">
        <f t="shared" si="188"/>
        <v>6</v>
      </c>
      <c r="V1075" s="18" t="str">
        <f>IF(R1075="","",VLOOKUP(R1075,CUSTOMS!$E$3:$N$1811,5,FALSE))</f>
        <v>套</v>
      </c>
      <c r="W1075" s="32">
        <f>IF(R1075="","",VLOOKUP(R1075,CUSTOMS!$E$3:$N$1811,6,FALSE))</f>
        <v>1.8</v>
      </c>
      <c r="X1075" s="32">
        <f t="shared" si="189"/>
        <v>10.8</v>
      </c>
      <c r="Y1075" s="18" t="str">
        <f>IF(R1075="","",VLOOKUP(R1075,CUSTOMS!$E$3:$N$1811,8,FALSE))</f>
        <v>美元</v>
      </c>
      <c r="Z1075" s="18" t="str">
        <f>IF(R1075="","",VLOOKUP(R1075,CUSTOMS!$E$3:$N$1811,9,FALSE))</f>
        <v>中国</v>
      </c>
      <c r="AA1075" s="18" t="str">
        <f>IF(R1075="","",VLOOKUP(R1075,CUSTOMS!$E$3:$N$1811,10,FALSE))</f>
        <v>美国</v>
      </c>
      <c r="AB1075" s="32">
        <f>IF(R1075="","",VLOOKUP(G1075,WMS!$E$3:$T$1741,15,FALSE))</f>
        <v>1.33333333333333</v>
      </c>
      <c r="AC1075" s="32">
        <f t="shared" si="190"/>
        <v>7.99999999999998</v>
      </c>
      <c r="AD1075" s="32" t="str">
        <f>IF(S1075="","",VLOOKUP(S1075,海关监管条件!$A$1:$B$3000,2,FALSE))</f>
        <v>无</v>
      </c>
    </row>
    <row r="1076" spans="1:30">
      <c r="A1076" s="2">
        <v>43756</v>
      </c>
      <c r="B1076" s="2">
        <v>43763</v>
      </c>
      <c r="C1076" s="2" t="s">
        <v>5220</v>
      </c>
      <c r="D1076" s="3" t="s">
        <v>1865</v>
      </c>
      <c r="E1076" s="3" t="s">
        <v>4297</v>
      </c>
      <c r="F1076" s="3" t="s">
        <v>5156</v>
      </c>
      <c r="G1076" s="17" t="str">
        <f t="shared" si="184"/>
        <v>KG-ARI-1909-00203-04486/38256844</v>
      </c>
      <c r="H1076" s="18">
        <f>IF(G1076="","",VLOOKUP(G1076,WMS!$E$3:$Q$1741,7,FALSE))</f>
        <v>20</v>
      </c>
      <c r="I1076" s="18">
        <f>IF(G1076="","",VLOOKUP(G1076,WMS!$E$3:$Q$1741,8,FALSE))</f>
        <v>3.12</v>
      </c>
      <c r="J1076" s="18">
        <f>IF(G1076="","",VLOOKUP(G1076,WMS!$E$3:$Q$1741,13,FALSE))</f>
        <v>0.032</v>
      </c>
      <c r="K1076" s="25" t="b">
        <f t="shared" si="185"/>
        <v>1</v>
      </c>
      <c r="L1076" s="7">
        <v>1</v>
      </c>
      <c r="M1076" s="26">
        <f>IF(G1076="","",VLOOKUP(G1076,WMS!$E$3:$U$1741,7,0)*L1076)</f>
        <v>20</v>
      </c>
      <c r="N1076" s="27" t="str">
        <f>IF(G1076="","",VLOOKUP(G1076,WMS!$E$3:$U$1741,17,0))</f>
        <v>A401-20</v>
      </c>
      <c r="O1076" s="28">
        <f t="shared" si="186"/>
        <v>3.12</v>
      </c>
      <c r="P1076" s="28">
        <f t="shared" si="187"/>
        <v>0.032</v>
      </c>
      <c r="Q1076" s="25" t="str">
        <f>IF(G1076="","",VLOOKUP(G1076,WMS!$E$3:$G$1741,2,FALSE))</f>
        <v>KAS19092305</v>
      </c>
      <c r="R1076" s="25" t="str">
        <f>IF(G1076="","",VLOOKUP(G1076,WMS!$E$3:$G$1741,3,FALSE))</f>
        <v>KAS1909230506</v>
      </c>
      <c r="S1076" s="17" t="str">
        <f>IF(R1076="","",VLOOKUP(R1076,CUSTOMS!$E$3:$N$1811,2,FALSE))</f>
        <v>8215990000</v>
      </c>
      <c r="T1076" s="17" t="str">
        <f>IF(R1076="","",VLOOKUP(R1076,CUSTOMS!$E$3:$N$1811,3,FALSE))</f>
        <v>篮</v>
      </c>
      <c r="U1076" s="18">
        <f t="shared" si="188"/>
        <v>20</v>
      </c>
      <c r="V1076" s="18" t="str">
        <f>IF(R1076="","",VLOOKUP(R1076,CUSTOMS!$E$3:$N$1811,5,FALSE))</f>
        <v>个</v>
      </c>
      <c r="W1076" s="32">
        <f>IF(R1076="","",VLOOKUP(R1076,CUSTOMS!$E$3:$N$1811,6,FALSE))</f>
        <v>0.38</v>
      </c>
      <c r="X1076" s="32">
        <f t="shared" si="189"/>
        <v>7.6</v>
      </c>
      <c r="Y1076" s="18" t="str">
        <f>IF(R1076="","",VLOOKUP(R1076,CUSTOMS!$E$3:$N$1811,8,FALSE))</f>
        <v>美元</v>
      </c>
      <c r="Z1076" s="18" t="str">
        <f>IF(R1076="","",VLOOKUP(R1076,CUSTOMS!$E$3:$N$1811,9,FALSE))</f>
        <v>中国</v>
      </c>
      <c r="AA1076" s="18" t="str">
        <f>IF(R1076="","",VLOOKUP(R1076,CUSTOMS!$E$3:$N$1811,10,FALSE))</f>
        <v>美国</v>
      </c>
      <c r="AB1076" s="32">
        <f>IF(R1076="","",VLOOKUP(G1076,WMS!$E$3:$T$1741,15,FALSE))</f>
        <v>0.131</v>
      </c>
      <c r="AC1076" s="32">
        <f t="shared" si="190"/>
        <v>2.62</v>
      </c>
      <c r="AD1076" s="32" t="str">
        <f>IF(S1076="","",VLOOKUP(S1076,海关监管条件!$A$1:$B$3000,2,FALSE))</f>
        <v>A</v>
      </c>
    </row>
    <row r="1077" spans="1:30">
      <c r="A1077" s="2">
        <v>43756</v>
      </c>
      <c r="B1077" s="2">
        <v>43763</v>
      </c>
      <c r="C1077" s="2" t="s">
        <v>5220</v>
      </c>
      <c r="D1077" s="19" t="s">
        <v>1777</v>
      </c>
      <c r="E1077" s="19" t="s">
        <v>4234</v>
      </c>
      <c r="F1077" s="19" t="s">
        <v>4269</v>
      </c>
      <c r="G1077" s="17" t="str">
        <f t="shared" si="184"/>
        <v>KG-ARI-1909-00203-04505/42336488</v>
      </c>
      <c r="H1077" s="18">
        <f>IF(G1077="","",VLOOKUP(G1077,WMS!$E$3:$Q$1741,7,FALSE))</f>
        <v>6</v>
      </c>
      <c r="I1077" s="18">
        <f>IF(G1077="","",VLOOKUP(G1077,WMS!$E$3:$Q$1741,8,FALSE))</f>
        <v>3.25</v>
      </c>
      <c r="J1077" s="18">
        <f>IF(G1077="","",VLOOKUP(G1077,WMS!$E$3:$Q$1741,13,FALSE))</f>
        <v>0.029</v>
      </c>
      <c r="K1077" s="25" t="b">
        <f t="shared" si="185"/>
        <v>1</v>
      </c>
      <c r="L1077" s="7">
        <v>1</v>
      </c>
      <c r="M1077" s="26">
        <f>IF(G1077="","",VLOOKUP(G1077,WMS!$E$3:$U$1741,7,0)*L1077)</f>
        <v>6</v>
      </c>
      <c r="N1077" s="27" t="str">
        <f>IF(G1077="","",VLOOKUP(G1077,WMS!$E$3:$U$1741,17,0))</f>
        <v>A45-303</v>
      </c>
      <c r="O1077" s="28">
        <f t="shared" si="186"/>
        <v>3.25</v>
      </c>
      <c r="P1077" s="28">
        <f t="shared" si="187"/>
        <v>0.029</v>
      </c>
      <c r="Q1077" s="25" t="str">
        <f>IF(G1077="","",VLOOKUP(G1077,WMS!$E$3:$G$1741,2,FALSE))</f>
        <v>KAS19092002</v>
      </c>
      <c r="R1077" s="25" t="str">
        <f>IF(G1077="","",VLOOKUP(G1077,WMS!$E$3:$G$1741,3,FALSE))</f>
        <v>KAS1909200210</v>
      </c>
      <c r="S1077" s="17" t="str">
        <f>IF(R1077="","",VLOOKUP(R1077,CUSTOMS!$E$3:$N$1811,2,FALSE))</f>
        <v>9503008900</v>
      </c>
      <c r="T1077" s="17" t="str">
        <f>IF(R1077="","",VLOOKUP(R1077,CUSTOMS!$E$3:$N$1811,3,FALSE))</f>
        <v>儿童玩具：医疗狗</v>
      </c>
      <c r="U1077" s="18">
        <f t="shared" si="188"/>
        <v>6</v>
      </c>
      <c r="V1077" s="18" t="str">
        <f>IF(R1077="","",VLOOKUP(R1077,CUSTOMS!$E$3:$N$1811,5,FALSE))</f>
        <v>个</v>
      </c>
      <c r="W1077" s="32">
        <f>IF(R1077="","",VLOOKUP(R1077,CUSTOMS!$E$3:$N$1811,6,FALSE))</f>
        <v>0.5</v>
      </c>
      <c r="X1077" s="32">
        <f t="shared" si="189"/>
        <v>3</v>
      </c>
      <c r="Y1077" s="18" t="str">
        <f>IF(R1077="","",VLOOKUP(R1077,CUSTOMS!$E$3:$N$1811,8,FALSE))</f>
        <v>美元</v>
      </c>
      <c r="Z1077" s="18" t="str">
        <f>IF(R1077="","",VLOOKUP(R1077,CUSTOMS!$E$3:$N$1811,9,FALSE))</f>
        <v>中国</v>
      </c>
      <c r="AA1077" s="18" t="str">
        <f>IF(R1077="","",VLOOKUP(R1077,CUSTOMS!$E$3:$N$1811,10,FALSE))</f>
        <v>美国</v>
      </c>
      <c r="AB1077" s="32">
        <f>IF(R1077="","",VLOOKUP(G1077,WMS!$E$3:$T$1741,15,FALSE))</f>
        <v>0.5</v>
      </c>
      <c r="AC1077" s="32">
        <f t="shared" si="190"/>
        <v>3</v>
      </c>
      <c r="AD1077" s="32" t="str">
        <f>IF(S1077="","",VLOOKUP(S1077,海关监管条件!$A$1:$B$3000,2,FALSE))</f>
        <v>A </v>
      </c>
    </row>
    <row r="1078" spans="1:30">
      <c r="A1078" s="2">
        <v>43756</v>
      </c>
      <c r="B1078" s="2">
        <v>43763</v>
      </c>
      <c r="C1078" s="2" t="s">
        <v>5220</v>
      </c>
      <c r="D1078" s="19" t="s">
        <v>1777</v>
      </c>
      <c r="E1078" s="19" t="s">
        <v>4234</v>
      </c>
      <c r="F1078" s="19" t="s">
        <v>4278</v>
      </c>
      <c r="G1078" s="17" t="str">
        <f t="shared" si="184"/>
        <v>KG-ARI-1909-00203-04505/42476443</v>
      </c>
      <c r="H1078" s="18">
        <f>IF(G1078="","",VLOOKUP(G1078,WMS!$E$3:$Q$1741,7,FALSE))</f>
        <v>4</v>
      </c>
      <c r="I1078" s="18">
        <f>IF(G1078="","",VLOOKUP(G1078,WMS!$E$3:$Q$1741,8,FALSE))</f>
        <v>2.85</v>
      </c>
      <c r="J1078" s="18">
        <f>IF(G1078="","",VLOOKUP(G1078,WMS!$E$3:$Q$1741,13,FALSE))</f>
        <v>0.045</v>
      </c>
      <c r="K1078" s="25" t="b">
        <f t="shared" si="185"/>
        <v>1</v>
      </c>
      <c r="L1078" s="7">
        <v>1</v>
      </c>
      <c r="M1078" s="26">
        <f>IF(G1078="","",VLOOKUP(G1078,WMS!$E$3:$U$1741,7,0)*L1078)</f>
        <v>4</v>
      </c>
      <c r="N1078" s="27" t="str">
        <f>IF(G1078="","",VLOOKUP(G1078,WMS!$E$3:$U$1741,17,0))</f>
        <v>A411</v>
      </c>
      <c r="O1078" s="28">
        <f t="shared" si="186"/>
        <v>2.85</v>
      </c>
      <c r="P1078" s="28">
        <f t="shared" si="187"/>
        <v>0.045</v>
      </c>
      <c r="Q1078" s="25" t="str">
        <f>IF(G1078="","",VLOOKUP(G1078,WMS!$E$3:$G$1741,2,FALSE))</f>
        <v>KAS19092002</v>
      </c>
      <c r="R1078" s="25" t="str">
        <f>IF(G1078="","",VLOOKUP(G1078,WMS!$E$3:$G$1741,3,FALSE))</f>
        <v>KAS1909200216</v>
      </c>
      <c r="S1078" s="17" t="str">
        <f>IF(R1078="","",VLOOKUP(R1078,CUSTOMS!$E$3:$N$1811,2,FALSE))</f>
        <v>9503008390</v>
      </c>
      <c r="T1078" s="17" t="str">
        <f>IF(R1078="","",VLOOKUP(R1078,CUSTOMS!$E$3:$N$1811,3,FALSE))</f>
        <v>电动玩具：电动吹风机</v>
      </c>
      <c r="U1078" s="18">
        <f t="shared" si="188"/>
        <v>4</v>
      </c>
      <c r="V1078" s="18" t="str">
        <f>IF(R1078="","",VLOOKUP(R1078,CUSTOMS!$E$3:$N$1811,5,FALSE))</f>
        <v>套</v>
      </c>
      <c r="W1078" s="32">
        <f>IF(R1078="","",VLOOKUP(R1078,CUSTOMS!$E$3:$N$1811,6,FALSE))</f>
        <v>0.5</v>
      </c>
      <c r="X1078" s="32">
        <f t="shared" si="189"/>
        <v>2</v>
      </c>
      <c r="Y1078" s="18" t="str">
        <f>IF(R1078="","",VLOOKUP(R1078,CUSTOMS!$E$3:$N$1811,8,FALSE))</f>
        <v>美元</v>
      </c>
      <c r="Z1078" s="18" t="str">
        <f>IF(R1078="","",VLOOKUP(R1078,CUSTOMS!$E$3:$N$1811,9,FALSE))</f>
        <v>中国</v>
      </c>
      <c r="AA1078" s="18" t="str">
        <f>IF(R1078="","",VLOOKUP(R1078,CUSTOMS!$E$3:$N$1811,10,FALSE))</f>
        <v>美国</v>
      </c>
      <c r="AB1078" s="32">
        <f>IF(R1078="","",VLOOKUP(G1078,WMS!$E$3:$T$1741,15,FALSE))</f>
        <v>0.575</v>
      </c>
      <c r="AC1078" s="32">
        <f t="shared" si="190"/>
        <v>2.3</v>
      </c>
      <c r="AD1078" s="32" t="str">
        <f>IF(S1078="","",VLOOKUP(S1078,海关监管条件!$A$1:$B$3000,2,FALSE))</f>
        <v>A </v>
      </c>
    </row>
    <row r="1079" spans="1:30">
      <c r="A1079" s="2">
        <v>43756</v>
      </c>
      <c r="B1079" s="2">
        <v>43763</v>
      </c>
      <c r="C1079" s="2" t="s">
        <v>5220</v>
      </c>
      <c r="D1079" s="3" t="s">
        <v>2234</v>
      </c>
      <c r="E1079" s="3" t="s">
        <v>4498</v>
      </c>
      <c r="F1079" s="3" t="s">
        <v>5228</v>
      </c>
      <c r="G1079" s="17" t="str">
        <f t="shared" si="184"/>
        <v>KG-ARI-1909-00203-04508/42722557</v>
      </c>
      <c r="H1079" s="18">
        <f>IF(G1079="","",VLOOKUP(G1079,WMS!$E$3:$Q$1741,7,FALSE))</f>
        <v>6</v>
      </c>
      <c r="I1079" s="18">
        <f>IF(G1079="","",VLOOKUP(G1079,WMS!$E$3:$Q$1741,8,FALSE))</f>
        <v>7.95</v>
      </c>
      <c r="J1079" s="18">
        <f>IF(G1079="","",VLOOKUP(G1079,WMS!$E$3:$Q$1741,13,FALSE))</f>
        <v>0.026</v>
      </c>
      <c r="K1079" s="25" t="b">
        <f t="shared" si="185"/>
        <v>1</v>
      </c>
      <c r="L1079" s="7">
        <v>1</v>
      </c>
      <c r="M1079" s="26">
        <f>IF(G1079="","",VLOOKUP(G1079,WMS!$E$3:$U$1741,7,0)*L1079)</f>
        <v>6</v>
      </c>
      <c r="N1079" s="27" t="str">
        <f>IF(G1079="","",VLOOKUP(G1079,WMS!$E$3:$U$1741,17,0))</f>
        <v>A42-203</v>
      </c>
      <c r="O1079" s="28">
        <f t="shared" si="186"/>
        <v>7.95</v>
      </c>
      <c r="P1079" s="28">
        <f t="shared" si="187"/>
        <v>0.026</v>
      </c>
      <c r="Q1079" s="25" t="str">
        <f>IF(G1079="","",VLOOKUP(G1079,WMS!$E$3:$G$1741,2,FALSE))</f>
        <v>KAS19092406</v>
      </c>
      <c r="R1079" s="25" t="str">
        <f>IF(G1079="","",VLOOKUP(G1079,WMS!$E$3:$G$1741,3,FALSE))</f>
        <v>KAS1909240603</v>
      </c>
      <c r="S1079" s="17" t="str">
        <f>IF(R1079="","",VLOOKUP(R1079,CUSTOMS!$E$3:$N$1811,2,FALSE))</f>
        <v>6911101900</v>
      </c>
      <c r="T1079" s="17" t="str">
        <f>IF(R1079="","",VLOOKUP(R1079,CUSTOMS!$E$3:$N$1811,3,FALSE))</f>
        <v>日用瓷: 杯</v>
      </c>
      <c r="U1079" s="18">
        <f t="shared" si="188"/>
        <v>6</v>
      </c>
      <c r="V1079" s="18" t="str">
        <f>IF(R1079="","",VLOOKUP(R1079,CUSTOMS!$E$3:$N$1811,5,FALSE))</f>
        <v>套</v>
      </c>
      <c r="W1079" s="32">
        <f>IF(R1079="","",VLOOKUP(R1079,CUSTOMS!$E$3:$N$1811,6,FALSE))</f>
        <v>1.38</v>
      </c>
      <c r="X1079" s="32">
        <f t="shared" si="189"/>
        <v>8.28</v>
      </c>
      <c r="Y1079" s="18" t="str">
        <f>IF(R1079="","",VLOOKUP(R1079,CUSTOMS!$E$3:$N$1811,8,FALSE))</f>
        <v>美元</v>
      </c>
      <c r="Z1079" s="18" t="str">
        <f>IF(R1079="","",VLOOKUP(R1079,CUSTOMS!$E$3:$N$1811,9,FALSE))</f>
        <v>中国</v>
      </c>
      <c r="AA1079" s="18" t="str">
        <f>IF(R1079="","",VLOOKUP(R1079,CUSTOMS!$E$3:$N$1811,10,FALSE))</f>
        <v>美国</v>
      </c>
      <c r="AB1079" s="32">
        <f>IF(R1079="","",VLOOKUP(G1079,WMS!$E$3:$T$1741,15,FALSE))</f>
        <v>1.16666666666667</v>
      </c>
      <c r="AC1079" s="32">
        <f t="shared" si="190"/>
        <v>7.00000000000002</v>
      </c>
      <c r="AD1079" s="32" t="str">
        <f>IF(S1079="","",VLOOKUP(S1079,海关监管条件!$A$1:$B$3000,2,FALSE))</f>
        <v>A</v>
      </c>
    </row>
    <row r="1080" spans="1:30">
      <c r="A1080" s="2">
        <v>43756</v>
      </c>
      <c r="B1080" s="2">
        <v>43763</v>
      </c>
      <c r="C1080" s="2" t="s">
        <v>5220</v>
      </c>
      <c r="D1080" s="3" t="s">
        <v>1894</v>
      </c>
      <c r="E1080" s="3" t="s">
        <v>4315</v>
      </c>
      <c r="F1080" s="3" t="s">
        <v>5229</v>
      </c>
      <c r="G1080" s="17" t="str">
        <f t="shared" si="184"/>
        <v>KG-ARI-1909-00203-04509/42656852</v>
      </c>
      <c r="H1080" s="18">
        <f>IF(G1080="","",VLOOKUP(G1080,WMS!$E$3:$Q$1741,7,FALSE))</f>
        <v>6</v>
      </c>
      <c r="I1080" s="18">
        <f>IF(G1080="","",VLOOKUP(G1080,WMS!$E$3:$Q$1741,8,FALSE))</f>
        <v>1.36</v>
      </c>
      <c r="J1080" s="18">
        <f>IF(G1080="","",VLOOKUP(G1080,WMS!$E$3:$Q$1741,13,FALSE))</f>
        <v>0.018</v>
      </c>
      <c r="K1080" s="25" t="b">
        <f t="shared" si="185"/>
        <v>1</v>
      </c>
      <c r="L1080" s="7">
        <v>1</v>
      </c>
      <c r="M1080" s="26">
        <f>IF(G1080="","",VLOOKUP(G1080,WMS!$E$3:$U$1741,7,0)*L1080)</f>
        <v>6</v>
      </c>
      <c r="N1080" s="27" t="str">
        <f>IF(G1080="","",VLOOKUP(G1080,WMS!$E$3:$U$1741,17,0))</f>
        <v>A401-01</v>
      </c>
      <c r="O1080" s="28">
        <f t="shared" si="186"/>
        <v>1.36</v>
      </c>
      <c r="P1080" s="28">
        <f t="shared" si="187"/>
        <v>0.018</v>
      </c>
      <c r="Q1080" s="25" t="str">
        <f>IF(G1080="","",VLOOKUP(G1080,WMS!$E$3:$G$1741,2,FALSE))</f>
        <v>KAS19092309</v>
      </c>
      <c r="R1080" s="25" t="str">
        <f>IF(G1080="","",VLOOKUP(G1080,WMS!$E$3:$G$1741,3,FALSE))</f>
        <v>KAS1909230901</v>
      </c>
      <c r="S1080" s="17" t="str">
        <f>IF(R1080="","",VLOOKUP(R1080,CUSTOMS!$E$3:$N$1811,2,FALSE))</f>
        <v>9405409000</v>
      </c>
      <c r="T1080" s="17" t="str">
        <f>IF(R1080="","",VLOOKUP(R1080,CUSTOMS!$E$3:$N$1811,3,FALSE))</f>
        <v>装饰灯</v>
      </c>
      <c r="U1080" s="18">
        <f t="shared" si="188"/>
        <v>6</v>
      </c>
      <c r="V1080" s="18" t="str">
        <f>IF(R1080="","",VLOOKUP(R1080,CUSTOMS!$E$3:$N$1811,5,FALSE))</f>
        <v>套</v>
      </c>
      <c r="W1080" s="32">
        <f>IF(R1080="","",VLOOKUP(R1080,CUSTOMS!$E$3:$N$1811,6,FALSE))</f>
        <v>1.78</v>
      </c>
      <c r="X1080" s="32">
        <f t="shared" si="189"/>
        <v>10.68</v>
      </c>
      <c r="Y1080" s="18" t="str">
        <f>IF(R1080="","",VLOOKUP(R1080,CUSTOMS!$E$3:$N$1811,8,FALSE))</f>
        <v>美元</v>
      </c>
      <c r="Z1080" s="18" t="str">
        <f>IF(R1080="","",VLOOKUP(R1080,CUSTOMS!$E$3:$N$1811,9,FALSE))</f>
        <v>中国</v>
      </c>
      <c r="AA1080" s="18" t="str">
        <f>IF(R1080="","",VLOOKUP(R1080,CUSTOMS!$E$3:$N$1811,10,FALSE))</f>
        <v>美国</v>
      </c>
      <c r="AB1080" s="32">
        <f>IF(R1080="","",VLOOKUP(G1080,WMS!$E$3:$T$1741,15,FALSE))</f>
        <v>0.186666666666667</v>
      </c>
      <c r="AC1080" s="32">
        <f t="shared" si="190"/>
        <v>1.12</v>
      </c>
      <c r="AD1080" s="32" t="str">
        <f>IF(S1080="","",VLOOKUP(S1080,海关监管条件!$A$1:$B$3000,2,FALSE))</f>
        <v>无 </v>
      </c>
    </row>
    <row r="1081" spans="1:30">
      <c r="A1081" s="2">
        <v>43756</v>
      </c>
      <c r="B1081" s="2">
        <v>43763</v>
      </c>
      <c r="C1081" s="2" t="s">
        <v>5220</v>
      </c>
      <c r="D1081" s="3" t="s">
        <v>1894</v>
      </c>
      <c r="E1081" s="3" t="s">
        <v>4315</v>
      </c>
      <c r="F1081" s="3" t="s">
        <v>5230</v>
      </c>
      <c r="G1081" s="17" t="str">
        <f t="shared" si="184"/>
        <v>KG-ARI-1909-00203-04509/42656890</v>
      </c>
      <c r="H1081" s="18">
        <f>IF(G1081="","",VLOOKUP(G1081,WMS!$E$3:$Q$1741,7,FALSE))</f>
        <v>6</v>
      </c>
      <c r="I1081" s="18">
        <f>IF(G1081="","",VLOOKUP(G1081,WMS!$E$3:$Q$1741,8,FALSE))</f>
        <v>1.34</v>
      </c>
      <c r="J1081" s="18">
        <f>IF(G1081="","",VLOOKUP(G1081,WMS!$E$3:$Q$1741,13,FALSE))</f>
        <v>0.017</v>
      </c>
      <c r="K1081" s="25" t="b">
        <f t="shared" si="185"/>
        <v>1</v>
      </c>
      <c r="L1081" s="7">
        <v>2</v>
      </c>
      <c r="M1081" s="26">
        <f>IF(G1081="","",VLOOKUP(G1081,WMS!$E$3:$U$1741,7,0)*L1081)</f>
        <v>12</v>
      </c>
      <c r="N1081" s="27" t="str">
        <f>IF(G1081="","",VLOOKUP(G1081,WMS!$E$3:$U$1741,17,0))</f>
        <v>A401-01</v>
      </c>
      <c r="O1081" s="28">
        <f t="shared" si="186"/>
        <v>2.68</v>
      </c>
      <c r="P1081" s="28">
        <f t="shared" si="187"/>
        <v>0.034</v>
      </c>
      <c r="Q1081" s="25" t="str">
        <f>IF(G1081="","",VLOOKUP(G1081,WMS!$E$3:$G$1741,2,FALSE))</f>
        <v>KAS19092309</v>
      </c>
      <c r="R1081" s="25" t="str">
        <f>IF(G1081="","",VLOOKUP(G1081,WMS!$E$3:$G$1741,3,FALSE))</f>
        <v>KAS1909230901</v>
      </c>
      <c r="S1081" s="17" t="str">
        <f>IF(R1081="","",VLOOKUP(R1081,CUSTOMS!$E$3:$N$1811,2,FALSE))</f>
        <v>9405409000</v>
      </c>
      <c r="T1081" s="17" t="str">
        <f>IF(R1081="","",VLOOKUP(R1081,CUSTOMS!$E$3:$N$1811,3,FALSE))</f>
        <v>装饰灯</v>
      </c>
      <c r="U1081" s="18">
        <f t="shared" si="188"/>
        <v>12</v>
      </c>
      <c r="V1081" s="18" t="str">
        <f>IF(R1081="","",VLOOKUP(R1081,CUSTOMS!$E$3:$N$1811,5,FALSE))</f>
        <v>套</v>
      </c>
      <c r="W1081" s="32">
        <f>IF(R1081="","",VLOOKUP(R1081,CUSTOMS!$E$3:$N$1811,6,FALSE))</f>
        <v>1.78</v>
      </c>
      <c r="X1081" s="32">
        <f t="shared" si="189"/>
        <v>21.36</v>
      </c>
      <c r="Y1081" s="18" t="str">
        <f>IF(R1081="","",VLOOKUP(R1081,CUSTOMS!$E$3:$N$1811,8,FALSE))</f>
        <v>美元</v>
      </c>
      <c r="Z1081" s="18" t="str">
        <f>IF(R1081="","",VLOOKUP(R1081,CUSTOMS!$E$3:$N$1811,9,FALSE))</f>
        <v>中国</v>
      </c>
      <c r="AA1081" s="18" t="str">
        <f>IF(R1081="","",VLOOKUP(R1081,CUSTOMS!$E$3:$N$1811,10,FALSE))</f>
        <v>美国</v>
      </c>
      <c r="AB1081" s="32">
        <f>IF(R1081="","",VLOOKUP(G1081,WMS!$E$3:$T$1741,15,FALSE))</f>
        <v>0.18</v>
      </c>
      <c r="AC1081" s="32">
        <f t="shared" si="190"/>
        <v>2.16</v>
      </c>
      <c r="AD1081" s="32" t="str">
        <f>IF(S1081="","",VLOOKUP(S1081,海关监管条件!$A$1:$B$3000,2,FALSE))</f>
        <v>无 </v>
      </c>
    </row>
    <row r="1082" spans="1:30">
      <c r="A1082" s="2">
        <v>43756</v>
      </c>
      <c r="B1082" s="2">
        <v>43763</v>
      </c>
      <c r="C1082" s="2" t="s">
        <v>5220</v>
      </c>
      <c r="D1082" s="3" t="s">
        <v>1894</v>
      </c>
      <c r="E1082" s="3" t="s">
        <v>4315</v>
      </c>
      <c r="F1082" s="3" t="s">
        <v>5231</v>
      </c>
      <c r="G1082" s="17" t="str">
        <f t="shared" si="184"/>
        <v>KG-ARI-1909-00203-04509/42706755</v>
      </c>
      <c r="H1082" s="18">
        <f>IF(G1082="","",VLOOKUP(G1082,WMS!$E$3:$Q$1741,7,FALSE))</f>
        <v>8</v>
      </c>
      <c r="I1082" s="18">
        <f>IF(G1082="","",VLOOKUP(G1082,WMS!$E$3:$Q$1741,8,FALSE))</f>
        <v>3.42</v>
      </c>
      <c r="J1082" s="18">
        <f>IF(G1082="","",VLOOKUP(G1082,WMS!$E$3:$Q$1741,13,FALSE))</f>
        <v>0.01</v>
      </c>
      <c r="K1082" s="25" t="b">
        <f t="shared" si="185"/>
        <v>1</v>
      </c>
      <c r="L1082" s="7">
        <v>1</v>
      </c>
      <c r="M1082" s="26">
        <f>IF(G1082="","",VLOOKUP(G1082,WMS!$E$3:$U$1741,7,0)*L1082)</f>
        <v>8</v>
      </c>
      <c r="N1082" s="27" t="str">
        <f>IF(G1082="","",VLOOKUP(G1082,WMS!$E$3:$U$1741,17,0))</f>
        <v>A401-05</v>
      </c>
      <c r="O1082" s="28">
        <f t="shared" si="186"/>
        <v>3.42</v>
      </c>
      <c r="P1082" s="28">
        <f t="shared" si="187"/>
        <v>0.01</v>
      </c>
      <c r="Q1082" s="25" t="str">
        <f>IF(G1082="","",VLOOKUP(G1082,WMS!$E$3:$G$1741,2,FALSE))</f>
        <v>KAS19092309</v>
      </c>
      <c r="R1082" s="25" t="str">
        <f>IF(G1082="","",VLOOKUP(G1082,WMS!$E$3:$G$1741,3,FALSE))</f>
        <v>KAS1909230904</v>
      </c>
      <c r="S1082" s="17" t="str">
        <f>IF(R1082="","",VLOOKUP(R1082,CUSTOMS!$E$3:$N$1811,2,FALSE))</f>
        <v>9405409000</v>
      </c>
      <c r="T1082" s="17" t="str">
        <f>IF(R1082="","",VLOOKUP(R1082,CUSTOMS!$E$3:$N$1811,3,FALSE))</f>
        <v>装饰灯</v>
      </c>
      <c r="U1082" s="18">
        <f t="shared" si="188"/>
        <v>8</v>
      </c>
      <c r="V1082" s="18" t="str">
        <f>IF(R1082="","",VLOOKUP(R1082,CUSTOMS!$E$3:$N$1811,5,FALSE))</f>
        <v>套</v>
      </c>
      <c r="W1082" s="32">
        <f>IF(R1082="","",VLOOKUP(R1082,CUSTOMS!$E$3:$N$1811,6,FALSE))</f>
        <v>3.13</v>
      </c>
      <c r="X1082" s="32">
        <f t="shared" si="189"/>
        <v>25.04</v>
      </c>
      <c r="Y1082" s="18" t="str">
        <f>IF(R1082="","",VLOOKUP(R1082,CUSTOMS!$E$3:$N$1811,8,FALSE))</f>
        <v>美元</v>
      </c>
      <c r="Z1082" s="18" t="str">
        <f>IF(R1082="","",VLOOKUP(R1082,CUSTOMS!$E$3:$N$1811,9,FALSE))</f>
        <v>中国</v>
      </c>
      <c r="AA1082" s="18" t="str">
        <f>IF(R1082="","",VLOOKUP(R1082,CUSTOMS!$E$3:$N$1811,10,FALSE))</f>
        <v>美国</v>
      </c>
      <c r="AB1082" s="32">
        <f>IF(R1082="","",VLOOKUP(G1082,WMS!$E$3:$T$1741,15,FALSE))</f>
        <v>0.38375</v>
      </c>
      <c r="AC1082" s="32">
        <f t="shared" si="190"/>
        <v>3.07</v>
      </c>
      <c r="AD1082" s="32" t="str">
        <f>IF(S1082="","",VLOOKUP(S1082,海关监管条件!$A$1:$B$3000,2,FALSE))</f>
        <v>无 </v>
      </c>
    </row>
    <row r="1083" spans="1:30">
      <c r="A1083" s="2">
        <v>43756</v>
      </c>
      <c r="B1083" s="2">
        <v>43763</v>
      </c>
      <c r="C1083" s="2" t="s">
        <v>5220</v>
      </c>
      <c r="D1083" s="3" t="s">
        <v>1894</v>
      </c>
      <c r="E1083" s="3" t="s">
        <v>4315</v>
      </c>
      <c r="F1083" s="3" t="s">
        <v>5232</v>
      </c>
      <c r="G1083" s="17" t="str">
        <f t="shared" si="184"/>
        <v>KG-ARI-1909-00203-04509/42721178</v>
      </c>
      <c r="H1083" s="18">
        <f>IF(G1083="","",VLOOKUP(G1083,WMS!$E$3:$Q$1741,7,FALSE))</f>
        <v>12</v>
      </c>
      <c r="I1083" s="18">
        <f>IF(G1083="","",VLOOKUP(G1083,WMS!$E$3:$Q$1741,8,FALSE))</f>
        <v>0.96</v>
      </c>
      <c r="J1083" s="18">
        <f>IF(G1083="","",VLOOKUP(G1083,WMS!$E$3:$Q$1741,13,FALSE))</f>
        <v>0.012</v>
      </c>
      <c r="K1083" s="25" t="b">
        <f t="shared" si="185"/>
        <v>1</v>
      </c>
      <c r="L1083" s="7">
        <v>1</v>
      </c>
      <c r="M1083" s="26">
        <f>IF(G1083="","",VLOOKUP(G1083,WMS!$E$3:$U$1741,7,0)*L1083)</f>
        <v>12</v>
      </c>
      <c r="N1083" s="27" t="str">
        <f>IF(G1083="","",VLOOKUP(G1083,WMS!$E$3:$U$1741,17,0))</f>
        <v>A401-01</v>
      </c>
      <c r="O1083" s="28">
        <f t="shared" si="186"/>
        <v>0.96</v>
      </c>
      <c r="P1083" s="28">
        <f t="shared" si="187"/>
        <v>0.012</v>
      </c>
      <c r="Q1083" s="25" t="str">
        <f>IF(G1083="","",VLOOKUP(G1083,WMS!$E$3:$G$1741,2,FALSE))</f>
        <v>KAS19092309</v>
      </c>
      <c r="R1083" s="25" t="str">
        <f>IF(G1083="","",VLOOKUP(G1083,WMS!$E$3:$G$1741,3,FALSE))</f>
        <v>KAS1909230902</v>
      </c>
      <c r="S1083" s="17" t="str">
        <f>IF(R1083="","",VLOOKUP(R1083,CUSTOMS!$E$3:$N$1811,2,FALSE))</f>
        <v>9405409000</v>
      </c>
      <c r="T1083" s="17" t="str">
        <f>IF(R1083="","",VLOOKUP(R1083,CUSTOMS!$E$3:$N$1811,3,FALSE))</f>
        <v>装饰灯</v>
      </c>
      <c r="U1083" s="18">
        <f t="shared" si="188"/>
        <v>12</v>
      </c>
      <c r="V1083" s="18" t="str">
        <f>IF(R1083="","",VLOOKUP(R1083,CUSTOMS!$E$3:$N$1811,5,FALSE))</f>
        <v>套</v>
      </c>
      <c r="W1083" s="32">
        <f>IF(R1083="","",VLOOKUP(R1083,CUSTOMS!$E$3:$N$1811,6,FALSE))</f>
        <v>1.72</v>
      </c>
      <c r="X1083" s="32">
        <f t="shared" si="189"/>
        <v>20.64</v>
      </c>
      <c r="Y1083" s="18" t="str">
        <f>IF(R1083="","",VLOOKUP(R1083,CUSTOMS!$E$3:$N$1811,8,FALSE))</f>
        <v>美元</v>
      </c>
      <c r="Z1083" s="18" t="str">
        <f>IF(R1083="","",VLOOKUP(R1083,CUSTOMS!$E$3:$N$1811,9,FALSE))</f>
        <v>中国</v>
      </c>
      <c r="AA1083" s="18" t="str">
        <f>IF(R1083="","",VLOOKUP(R1083,CUSTOMS!$E$3:$N$1811,10,FALSE))</f>
        <v>美国</v>
      </c>
      <c r="AB1083" s="32">
        <f>IF(R1083="","",VLOOKUP(G1083,WMS!$E$3:$T$1741,15,FALSE))</f>
        <v>0.0641666666666667</v>
      </c>
      <c r="AC1083" s="32">
        <f t="shared" si="190"/>
        <v>0.77</v>
      </c>
      <c r="AD1083" s="32" t="str">
        <f>IF(S1083="","",VLOOKUP(S1083,海关监管条件!$A$1:$B$3000,2,FALSE))</f>
        <v>无 </v>
      </c>
    </row>
    <row r="1084" spans="1:30">
      <c r="A1084" s="2">
        <v>43756</v>
      </c>
      <c r="B1084" s="2">
        <v>43763</v>
      </c>
      <c r="C1084" s="2" t="s">
        <v>5220</v>
      </c>
      <c r="D1084" s="3" t="s">
        <v>2001</v>
      </c>
      <c r="E1084" s="3" t="s">
        <v>4367</v>
      </c>
      <c r="F1084" s="3" t="s">
        <v>4381</v>
      </c>
      <c r="G1084" s="17" t="str">
        <f t="shared" si="184"/>
        <v>KG-ARI-1909-00203-04545/42701200</v>
      </c>
      <c r="H1084" s="18">
        <f>IF(G1084="","",VLOOKUP(G1084,WMS!$E$3:$Q$1741,7,FALSE))</f>
        <v>4</v>
      </c>
      <c r="I1084" s="18">
        <f>IF(G1084="","",VLOOKUP(G1084,WMS!$E$3:$Q$1741,8,FALSE))</f>
        <v>3.3</v>
      </c>
      <c r="J1084" s="18">
        <f>IF(G1084="","",VLOOKUP(G1084,WMS!$E$3:$Q$1741,13,FALSE))</f>
        <v>0.05</v>
      </c>
      <c r="K1084" s="25" t="b">
        <f t="shared" si="185"/>
        <v>1</v>
      </c>
      <c r="L1084" s="7">
        <v>3</v>
      </c>
      <c r="M1084" s="26">
        <f>IF(G1084="","",VLOOKUP(G1084,WMS!$E$3:$U$1741,7,0)*L1084)</f>
        <v>12</v>
      </c>
      <c r="N1084" s="27" t="str">
        <f>IF(G1084="","",VLOOKUP(G1084,WMS!$E$3:$U$1741,17,0))</f>
        <v>A401-06</v>
      </c>
      <c r="O1084" s="28">
        <f t="shared" si="186"/>
        <v>9.9</v>
      </c>
      <c r="P1084" s="28">
        <f t="shared" si="187"/>
        <v>0.15</v>
      </c>
      <c r="Q1084" s="25" t="str">
        <f>IF(G1084="","",VLOOKUP(G1084,WMS!$E$3:$G$1741,2,FALSE))</f>
        <v>KAS19092319</v>
      </c>
      <c r="R1084" s="25" t="str">
        <f>IF(G1084="","",VLOOKUP(G1084,WMS!$E$3:$G$1741,3,FALSE))</f>
        <v>KAS1909231901</v>
      </c>
      <c r="S1084" s="17" t="str">
        <f>IF(R1084="","",VLOOKUP(R1084,CUSTOMS!$E$3:$N$1811,2,FALSE))</f>
        <v>9503002900</v>
      </c>
      <c r="T1084" s="17" t="str">
        <f>IF(R1084="","",VLOOKUP(R1084,CUSTOMS!$E$3:$N$1811,3,FALSE))</f>
        <v>塑胶公仔</v>
      </c>
      <c r="U1084" s="18">
        <f t="shared" si="188"/>
        <v>4.8</v>
      </c>
      <c r="V1084" s="18" t="str">
        <f>IF(R1084="","",VLOOKUP(R1084,CUSTOMS!$E$3:$N$1811,5,FALSE))</f>
        <v>千克</v>
      </c>
      <c r="W1084" s="32">
        <f>IF(R1084="","",VLOOKUP(R1084,CUSTOMS!$E$3:$N$1811,6,FALSE))</f>
        <v>1.89</v>
      </c>
      <c r="X1084" s="32">
        <f t="shared" si="189"/>
        <v>9.072</v>
      </c>
      <c r="Y1084" s="18" t="str">
        <f>IF(R1084="","",VLOOKUP(R1084,CUSTOMS!$E$3:$N$1811,8,FALSE))</f>
        <v>美元</v>
      </c>
      <c r="Z1084" s="18" t="str">
        <f>IF(R1084="","",VLOOKUP(R1084,CUSTOMS!$E$3:$N$1811,9,FALSE))</f>
        <v>中国</v>
      </c>
      <c r="AA1084" s="18" t="str">
        <f>IF(R1084="","",VLOOKUP(R1084,CUSTOMS!$E$3:$N$1811,10,FALSE))</f>
        <v>美国</v>
      </c>
      <c r="AB1084" s="32">
        <f>IF(R1084="","",VLOOKUP(G1084,WMS!$E$3:$T$1741,15,FALSE))</f>
        <v>0.4</v>
      </c>
      <c r="AC1084" s="32">
        <f t="shared" si="190"/>
        <v>4.8</v>
      </c>
      <c r="AD1084" s="32" t="str">
        <f>IF(S1084="","",VLOOKUP(S1084,海关监管条件!$A$1:$B$3000,2,FALSE))</f>
        <v>A </v>
      </c>
    </row>
    <row r="1085" spans="1:30">
      <c r="A1085" s="2">
        <v>43756</v>
      </c>
      <c r="B1085" s="2">
        <v>43763</v>
      </c>
      <c r="C1085" s="2" t="s">
        <v>5220</v>
      </c>
      <c r="D1085" s="3" t="s">
        <v>2001</v>
      </c>
      <c r="E1085" s="3" t="s">
        <v>4367</v>
      </c>
      <c r="F1085" s="3" t="s">
        <v>4370</v>
      </c>
      <c r="G1085" s="17" t="str">
        <f t="shared" si="184"/>
        <v>KG-ARI-1909-00203-04545/42752462</v>
      </c>
      <c r="H1085" s="18">
        <f>IF(G1085="","",VLOOKUP(G1085,WMS!$E$3:$Q$1741,7,FALSE))</f>
        <v>8</v>
      </c>
      <c r="I1085" s="18">
        <f>IF(G1085="","",VLOOKUP(G1085,WMS!$E$3:$Q$1741,8,FALSE))</f>
        <v>1.45</v>
      </c>
      <c r="J1085" s="18">
        <f>IF(G1085="","",VLOOKUP(G1085,WMS!$E$3:$Q$1741,13,FALSE))</f>
        <v>0.01</v>
      </c>
      <c r="K1085" s="25" t="b">
        <f t="shared" si="185"/>
        <v>1</v>
      </c>
      <c r="L1085" s="7">
        <v>2</v>
      </c>
      <c r="M1085" s="26">
        <f>IF(G1085="","",VLOOKUP(G1085,WMS!$E$3:$U$1741,7,0)*L1085)</f>
        <v>16</v>
      </c>
      <c r="N1085" s="27" t="str">
        <f>IF(G1085="","",VLOOKUP(G1085,WMS!$E$3:$U$1741,17,0))</f>
        <v>A401-02</v>
      </c>
      <c r="O1085" s="28">
        <f t="shared" si="186"/>
        <v>2.9</v>
      </c>
      <c r="P1085" s="28">
        <f t="shared" si="187"/>
        <v>0.02</v>
      </c>
      <c r="Q1085" s="25" t="str">
        <f>IF(G1085="","",VLOOKUP(G1085,WMS!$E$3:$G$1741,2,FALSE))</f>
        <v>KAS19092319</v>
      </c>
      <c r="R1085" s="25" t="str">
        <f>IF(G1085="","",VLOOKUP(G1085,WMS!$E$3:$G$1741,3,FALSE))</f>
        <v>KAS1909231903</v>
      </c>
      <c r="S1085" s="17" t="str">
        <f>IF(R1085="","",VLOOKUP(R1085,CUSTOMS!$E$3:$N$1811,2,FALSE))</f>
        <v>9503009000</v>
      </c>
      <c r="T1085" s="17" t="str">
        <f>IF(R1085="","",VLOOKUP(R1085,CUSTOMS!$E$3:$N$1811,3,FALSE))</f>
        <v>公仔衫</v>
      </c>
      <c r="U1085" s="18">
        <f t="shared" si="188"/>
        <v>0.4</v>
      </c>
      <c r="V1085" s="18" t="str">
        <f>IF(R1085="","",VLOOKUP(R1085,CUSTOMS!$E$3:$N$1811,5,FALSE))</f>
        <v>千克</v>
      </c>
      <c r="W1085" s="32">
        <f>IF(R1085="","",VLOOKUP(R1085,CUSTOMS!$E$3:$N$1811,6,FALSE))</f>
        <v>1.5</v>
      </c>
      <c r="X1085" s="32">
        <f t="shared" si="189"/>
        <v>0.6</v>
      </c>
      <c r="Y1085" s="18" t="str">
        <f>IF(R1085="","",VLOOKUP(R1085,CUSTOMS!$E$3:$N$1811,8,FALSE))</f>
        <v>美元</v>
      </c>
      <c r="Z1085" s="18" t="str">
        <f>IF(R1085="","",VLOOKUP(R1085,CUSTOMS!$E$3:$N$1811,9,FALSE))</f>
        <v>中国</v>
      </c>
      <c r="AA1085" s="18" t="str">
        <f>IF(R1085="","",VLOOKUP(R1085,CUSTOMS!$E$3:$N$1811,10,FALSE))</f>
        <v>美国</v>
      </c>
      <c r="AB1085" s="32">
        <f>IF(R1085="","",VLOOKUP(G1085,WMS!$E$3:$T$1741,15,FALSE))</f>
        <v>0.025</v>
      </c>
      <c r="AC1085" s="32">
        <f t="shared" si="190"/>
        <v>0.4</v>
      </c>
      <c r="AD1085" s="32" t="str">
        <f>IF(S1085="","",VLOOKUP(S1085,海关监管条件!$A$1:$B$3000,2,FALSE))</f>
        <v>A</v>
      </c>
    </row>
    <row r="1086" spans="1:30">
      <c r="A1086" s="2">
        <v>43756</v>
      </c>
      <c r="B1086" s="2">
        <v>43763</v>
      </c>
      <c r="C1086" s="2" t="s">
        <v>5220</v>
      </c>
      <c r="D1086" s="3" t="s">
        <v>2001</v>
      </c>
      <c r="E1086" s="3" t="s">
        <v>4367</v>
      </c>
      <c r="F1086" s="3" t="s">
        <v>4373</v>
      </c>
      <c r="G1086" s="17" t="str">
        <f t="shared" si="184"/>
        <v>KG-ARI-1909-00203-04545/42752479</v>
      </c>
      <c r="H1086" s="18">
        <f>IF(G1086="","",VLOOKUP(G1086,WMS!$E$3:$Q$1741,7,FALSE))</f>
        <v>8</v>
      </c>
      <c r="I1086" s="18">
        <f>IF(G1086="","",VLOOKUP(G1086,WMS!$E$3:$Q$1741,8,FALSE))</f>
        <v>1.5</v>
      </c>
      <c r="J1086" s="18">
        <f>IF(G1086="","",VLOOKUP(G1086,WMS!$E$3:$Q$1741,13,FALSE))</f>
        <v>0.011</v>
      </c>
      <c r="K1086" s="25" t="b">
        <f t="shared" si="185"/>
        <v>1</v>
      </c>
      <c r="L1086" s="7">
        <v>1</v>
      </c>
      <c r="M1086" s="26">
        <f>IF(G1086="","",VLOOKUP(G1086,WMS!$E$3:$U$1741,7,0)*L1086)</f>
        <v>8</v>
      </c>
      <c r="N1086" s="27" t="str">
        <f>IF(G1086="","",VLOOKUP(G1086,WMS!$E$3:$U$1741,17,0))</f>
        <v>A401-02</v>
      </c>
      <c r="O1086" s="28">
        <f t="shared" si="186"/>
        <v>1.5</v>
      </c>
      <c r="P1086" s="28">
        <f t="shared" si="187"/>
        <v>0.011</v>
      </c>
      <c r="Q1086" s="25" t="str">
        <f>IF(G1086="","",VLOOKUP(G1086,WMS!$E$3:$G$1741,2,FALSE))</f>
        <v>KAS19092319</v>
      </c>
      <c r="R1086" s="25" t="str">
        <f>IF(G1086="","",VLOOKUP(G1086,WMS!$E$3:$G$1741,3,FALSE))</f>
        <v>KAS1909231903</v>
      </c>
      <c r="S1086" s="17" t="str">
        <f>IF(R1086="","",VLOOKUP(R1086,CUSTOMS!$E$3:$N$1811,2,FALSE))</f>
        <v>9503009000</v>
      </c>
      <c r="T1086" s="17" t="str">
        <f>IF(R1086="","",VLOOKUP(R1086,CUSTOMS!$E$3:$N$1811,3,FALSE))</f>
        <v>公仔衫</v>
      </c>
      <c r="U1086" s="18">
        <f t="shared" si="188"/>
        <v>0.2</v>
      </c>
      <c r="V1086" s="18" t="str">
        <f>IF(R1086="","",VLOOKUP(R1086,CUSTOMS!$E$3:$N$1811,5,FALSE))</f>
        <v>千克</v>
      </c>
      <c r="W1086" s="32">
        <f>IF(R1086="","",VLOOKUP(R1086,CUSTOMS!$E$3:$N$1811,6,FALSE))</f>
        <v>1.5</v>
      </c>
      <c r="X1086" s="32">
        <f t="shared" si="189"/>
        <v>0.3</v>
      </c>
      <c r="Y1086" s="18" t="str">
        <f>IF(R1086="","",VLOOKUP(R1086,CUSTOMS!$E$3:$N$1811,8,FALSE))</f>
        <v>美元</v>
      </c>
      <c r="Z1086" s="18" t="str">
        <f>IF(R1086="","",VLOOKUP(R1086,CUSTOMS!$E$3:$N$1811,9,FALSE))</f>
        <v>中国</v>
      </c>
      <c r="AA1086" s="18" t="str">
        <f>IF(R1086="","",VLOOKUP(R1086,CUSTOMS!$E$3:$N$1811,10,FALSE))</f>
        <v>美国</v>
      </c>
      <c r="AB1086" s="32">
        <f>IF(R1086="","",VLOOKUP(G1086,WMS!$E$3:$T$1741,15,FALSE))</f>
        <v>0.025</v>
      </c>
      <c r="AC1086" s="32">
        <f t="shared" si="190"/>
        <v>0.2</v>
      </c>
      <c r="AD1086" s="32" t="str">
        <f>IF(S1086="","",VLOOKUP(S1086,海关监管条件!$A$1:$B$3000,2,FALSE))</f>
        <v>A</v>
      </c>
    </row>
    <row r="1087" spans="1:30">
      <c r="A1087" s="2">
        <v>43756</v>
      </c>
      <c r="B1087" s="2">
        <v>43763</v>
      </c>
      <c r="C1087" s="2" t="s">
        <v>5220</v>
      </c>
      <c r="D1087" s="3" t="s">
        <v>2001</v>
      </c>
      <c r="E1087" s="3" t="s">
        <v>4367</v>
      </c>
      <c r="F1087" s="3" t="s">
        <v>4384</v>
      </c>
      <c r="G1087" s="17" t="str">
        <f t="shared" si="184"/>
        <v>KG-ARI-1909-00203-04545/42752486</v>
      </c>
      <c r="H1087" s="18">
        <f>IF(G1087="","",VLOOKUP(G1087,WMS!$E$3:$Q$1741,7,FALSE))</f>
        <v>8</v>
      </c>
      <c r="I1087" s="18">
        <f>IF(G1087="","",VLOOKUP(G1087,WMS!$E$3:$Q$1741,8,FALSE))</f>
        <v>1.5</v>
      </c>
      <c r="J1087" s="18">
        <f>IF(G1087="","",VLOOKUP(G1087,WMS!$E$3:$Q$1741,13,FALSE))</f>
        <v>0.011</v>
      </c>
      <c r="K1087" s="25" t="b">
        <f t="shared" si="185"/>
        <v>1</v>
      </c>
      <c r="L1087" s="7">
        <v>2</v>
      </c>
      <c r="M1087" s="26">
        <f>IF(G1087="","",VLOOKUP(G1087,WMS!$E$3:$U$1741,7,0)*L1087)</f>
        <v>16</v>
      </c>
      <c r="N1087" s="27" t="str">
        <f>IF(G1087="","",VLOOKUP(G1087,WMS!$E$3:$U$1741,17,0))</f>
        <v>A401-02</v>
      </c>
      <c r="O1087" s="28">
        <f t="shared" si="186"/>
        <v>3</v>
      </c>
      <c r="P1087" s="28">
        <f t="shared" si="187"/>
        <v>0.022</v>
      </c>
      <c r="Q1087" s="25" t="str">
        <f>IF(G1087="","",VLOOKUP(G1087,WMS!$E$3:$G$1741,2,FALSE))</f>
        <v>KAS19092319</v>
      </c>
      <c r="R1087" s="25" t="str">
        <f>IF(G1087="","",VLOOKUP(G1087,WMS!$E$3:$G$1741,3,FALSE))</f>
        <v>KAS1909231903</v>
      </c>
      <c r="S1087" s="17" t="str">
        <f>IF(R1087="","",VLOOKUP(R1087,CUSTOMS!$E$3:$N$1811,2,FALSE))</f>
        <v>9503009000</v>
      </c>
      <c r="T1087" s="17" t="str">
        <f>IF(R1087="","",VLOOKUP(R1087,CUSTOMS!$E$3:$N$1811,3,FALSE))</f>
        <v>公仔衫</v>
      </c>
      <c r="U1087" s="18">
        <f t="shared" si="188"/>
        <v>0.4</v>
      </c>
      <c r="V1087" s="18" t="str">
        <f>IF(R1087="","",VLOOKUP(R1087,CUSTOMS!$E$3:$N$1811,5,FALSE))</f>
        <v>千克</v>
      </c>
      <c r="W1087" s="32">
        <f>IF(R1087="","",VLOOKUP(R1087,CUSTOMS!$E$3:$N$1811,6,FALSE))</f>
        <v>1.5</v>
      </c>
      <c r="X1087" s="32">
        <f t="shared" si="189"/>
        <v>0.6</v>
      </c>
      <c r="Y1087" s="18" t="str">
        <f>IF(R1087="","",VLOOKUP(R1087,CUSTOMS!$E$3:$N$1811,8,FALSE))</f>
        <v>美元</v>
      </c>
      <c r="Z1087" s="18" t="str">
        <f>IF(R1087="","",VLOOKUP(R1087,CUSTOMS!$E$3:$N$1811,9,FALSE))</f>
        <v>中国</v>
      </c>
      <c r="AA1087" s="18" t="str">
        <f>IF(R1087="","",VLOOKUP(R1087,CUSTOMS!$E$3:$N$1811,10,FALSE))</f>
        <v>美国</v>
      </c>
      <c r="AB1087" s="32">
        <f>IF(R1087="","",VLOOKUP(G1087,WMS!$E$3:$T$1741,15,FALSE))</f>
        <v>0.025</v>
      </c>
      <c r="AC1087" s="32">
        <f t="shared" si="190"/>
        <v>0.4</v>
      </c>
      <c r="AD1087" s="32" t="str">
        <f>IF(S1087="","",VLOOKUP(S1087,海关监管条件!$A$1:$B$3000,2,FALSE))</f>
        <v>A</v>
      </c>
    </row>
    <row r="1088" spans="1:30">
      <c r="A1088" s="2">
        <v>43756</v>
      </c>
      <c r="B1088" s="2">
        <v>43763</v>
      </c>
      <c r="C1088" s="2" t="s">
        <v>5220</v>
      </c>
      <c r="D1088" s="3" t="s">
        <v>2328</v>
      </c>
      <c r="E1088" s="3" t="s">
        <v>4555</v>
      </c>
      <c r="F1088" s="3" t="s">
        <v>5162</v>
      </c>
      <c r="G1088" s="17" t="str">
        <f t="shared" si="184"/>
        <v>KG-ARI-1909-00203-04547/42191490</v>
      </c>
      <c r="H1088" s="18">
        <f>IF(G1088="","",VLOOKUP(G1088,WMS!$E$3:$Q$1741,7,FALSE))</f>
        <v>12</v>
      </c>
      <c r="I1088" s="18">
        <f>IF(G1088="","",VLOOKUP(G1088,WMS!$E$3:$Q$1741,8,FALSE))</f>
        <v>1.7</v>
      </c>
      <c r="J1088" s="18">
        <f>IF(G1088="","",VLOOKUP(G1088,WMS!$E$3:$Q$1741,13,FALSE))</f>
        <v>0.011</v>
      </c>
      <c r="K1088" s="25" t="b">
        <f t="shared" si="185"/>
        <v>1</v>
      </c>
      <c r="L1088" s="7">
        <v>1</v>
      </c>
      <c r="M1088" s="26">
        <f>IF(G1088="","",VLOOKUP(G1088,WMS!$E$3:$U$1741,7,0)*L1088)</f>
        <v>12</v>
      </c>
      <c r="N1088" s="27" t="str">
        <f>IF(G1088="","",VLOOKUP(G1088,WMS!$E$3:$U$1741,17,0))</f>
        <v>A411</v>
      </c>
      <c r="O1088" s="28">
        <f t="shared" si="186"/>
        <v>1.7</v>
      </c>
      <c r="P1088" s="28">
        <f t="shared" si="187"/>
        <v>0.011</v>
      </c>
      <c r="Q1088" s="25" t="str">
        <f>IF(G1088="","",VLOOKUP(G1088,WMS!$E$3:$G$1741,2,FALSE))</f>
        <v>KAS19092507</v>
      </c>
      <c r="R1088" s="25" t="str">
        <f>IF(G1088="","",VLOOKUP(G1088,WMS!$E$3:$G$1741,3,FALSE))</f>
        <v>KAS1909250707</v>
      </c>
      <c r="S1088" s="17" t="str">
        <f>IF(R1088="","",VLOOKUP(R1088,CUSTOMS!$E$3:$N$1811,2,FALSE))</f>
        <v>8215990000</v>
      </c>
      <c r="T1088" s="17" t="str">
        <f>IF(R1088="","",VLOOKUP(R1088,CUSTOMS!$E$3:$N$1811,3,FALSE))</f>
        <v>油隔</v>
      </c>
      <c r="U1088" s="18">
        <f t="shared" si="188"/>
        <v>12</v>
      </c>
      <c r="V1088" s="18" t="str">
        <f>IF(R1088="","",VLOOKUP(R1088,CUSTOMS!$E$3:$N$1811,5,FALSE))</f>
        <v>只</v>
      </c>
      <c r="W1088" s="32">
        <f>IF(R1088="","",VLOOKUP(R1088,CUSTOMS!$E$3:$N$1811,6,FALSE))</f>
        <v>0.65</v>
      </c>
      <c r="X1088" s="32">
        <f t="shared" si="189"/>
        <v>7.8</v>
      </c>
      <c r="Y1088" s="18" t="str">
        <f>IF(R1088="","",VLOOKUP(R1088,CUSTOMS!$E$3:$N$1811,8,FALSE))</f>
        <v>美元</v>
      </c>
      <c r="Z1088" s="18" t="str">
        <f>IF(R1088="","",VLOOKUP(R1088,CUSTOMS!$E$3:$N$1811,9,FALSE))</f>
        <v>中国</v>
      </c>
      <c r="AA1088" s="18" t="str">
        <f>IF(R1088="","",VLOOKUP(R1088,CUSTOMS!$E$3:$N$1811,10,FALSE))</f>
        <v>美国</v>
      </c>
      <c r="AB1088" s="32">
        <f>IF(R1088="","",VLOOKUP(G1088,WMS!$E$3:$T$1741,15,FALSE))</f>
        <v>0.075</v>
      </c>
      <c r="AC1088" s="32">
        <f t="shared" si="190"/>
        <v>0.9</v>
      </c>
      <c r="AD1088" s="32" t="str">
        <f>IF(S1088="","",VLOOKUP(S1088,海关监管条件!$A$1:$B$3000,2,FALSE))</f>
        <v>A</v>
      </c>
    </row>
    <row r="1089" spans="1:30">
      <c r="A1089" s="2">
        <v>43756</v>
      </c>
      <c r="B1089" s="2">
        <v>43763</v>
      </c>
      <c r="C1089" s="2" t="s">
        <v>5220</v>
      </c>
      <c r="D1089" s="3" t="s">
        <v>2034</v>
      </c>
      <c r="E1089" s="3" t="s">
        <v>4400</v>
      </c>
      <c r="F1089" s="3" t="s">
        <v>5168</v>
      </c>
      <c r="G1089" s="17" t="str">
        <f t="shared" si="184"/>
        <v>KG-ARI-1909-00203-04560/42613701</v>
      </c>
      <c r="H1089" s="18">
        <f>IF(G1089="","",VLOOKUP(G1089,WMS!$E$3:$Q$1741,7,FALSE))</f>
        <v>6</v>
      </c>
      <c r="I1089" s="18">
        <f>IF(G1089="","",VLOOKUP(G1089,WMS!$E$3:$Q$1741,8,FALSE))</f>
        <v>0.17</v>
      </c>
      <c r="J1089" s="18">
        <f>IF(G1089="","",VLOOKUP(G1089,WMS!$E$3:$Q$1741,13,FALSE))</f>
        <v>0.011</v>
      </c>
      <c r="K1089" s="25" t="b">
        <f t="shared" si="185"/>
        <v>1</v>
      </c>
      <c r="L1089" s="7">
        <v>1</v>
      </c>
      <c r="M1089" s="26">
        <f>IF(G1089="","",VLOOKUP(G1089,WMS!$E$3:$U$1741,7,0)*L1089)</f>
        <v>6</v>
      </c>
      <c r="N1089" s="27" t="str">
        <f>IF(G1089="","",VLOOKUP(G1089,WMS!$E$3:$U$1741,17,0))</f>
        <v>A401-09</v>
      </c>
      <c r="O1089" s="28">
        <f t="shared" si="186"/>
        <v>0.17</v>
      </c>
      <c r="P1089" s="28">
        <f t="shared" si="187"/>
        <v>0.011</v>
      </c>
      <c r="Q1089" s="25" t="str">
        <f>IF(G1089="","",VLOOKUP(G1089,WMS!$E$3:$G$1741,2,FALSE))</f>
        <v>KAS19092324</v>
      </c>
      <c r="R1089" s="25" t="str">
        <f>IF(G1089="","",VLOOKUP(G1089,WMS!$E$3:$G$1741,3,FALSE))</f>
        <v>KAS1909232401</v>
      </c>
      <c r="S1089" s="17" t="str">
        <f>IF(R1089="","",VLOOKUP(R1089,CUSTOMS!$E$3:$N$1811,2,FALSE))</f>
        <v>3926909090</v>
      </c>
      <c r="T1089" s="17" t="str">
        <f>IF(R1089="","",VLOOKUP(R1089,CUSTOMS!$E$3:$N$1811,3,FALSE))</f>
        <v>手机支架</v>
      </c>
      <c r="U1089" s="18">
        <f t="shared" si="188"/>
        <v>6</v>
      </c>
      <c r="V1089" s="18" t="str">
        <f>IF(R1089="","",VLOOKUP(R1089,CUSTOMS!$E$3:$N$1811,5,FALSE))</f>
        <v>个</v>
      </c>
      <c r="W1089" s="32">
        <f>IF(R1089="","",VLOOKUP(R1089,CUSTOMS!$E$3:$N$1811,6,FALSE))</f>
        <v>2.55</v>
      </c>
      <c r="X1089" s="32">
        <f t="shared" si="189"/>
        <v>15.3</v>
      </c>
      <c r="Y1089" s="18" t="str">
        <f>IF(R1089="","",VLOOKUP(R1089,CUSTOMS!$E$3:$N$1811,8,FALSE))</f>
        <v>美元</v>
      </c>
      <c r="Z1089" s="18" t="str">
        <f>IF(R1089="","",VLOOKUP(R1089,CUSTOMS!$E$3:$N$1811,9,FALSE))</f>
        <v>中国</v>
      </c>
      <c r="AA1089" s="18" t="str">
        <f>IF(R1089="","",VLOOKUP(R1089,CUSTOMS!$E$3:$N$1811,10,FALSE))</f>
        <v>美国</v>
      </c>
      <c r="AB1089" s="32">
        <f>IF(R1089="","",VLOOKUP(G1089,WMS!$E$3:$T$1741,15,FALSE))</f>
        <v>0.0183333333333333</v>
      </c>
      <c r="AC1089" s="32">
        <f t="shared" si="190"/>
        <v>0.11</v>
      </c>
      <c r="AD1089" s="32" t="str">
        <f>IF(S1089="","",VLOOKUP(S1089,海关监管条件!$A$1:$B$3000,2,FALSE))</f>
        <v>无</v>
      </c>
    </row>
    <row r="1090" spans="1:30">
      <c r="A1090" s="2">
        <v>43756</v>
      </c>
      <c r="B1090" s="2">
        <v>43763</v>
      </c>
      <c r="C1090" s="2" t="s">
        <v>5220</v>
      </c>
      <c r="D1090" s="3" t="s">
        <v>1958</v>
      </c>
      <c r="E1090" s="3" t="s">
        <v>4341</v>
      </c>
      <c r="F1090" s="3" t="s">
        <v>4349</v>
      </c>
      <c r="G1090" s="17" t="str">
        <f t="shared" si="184"/>
        <v>KG-ARI-1909-00203-04582/42601869</v>
      </c>
      <c r="H1090" s="18">
        <f>IF(G1090="","",VLOOKUP(G1090,WMS!$E$3:$Q$1741,7,FALSE))</f>
        <v>8</v>
      </c>
      <c r="I1090" s="18">
        <f>IF(G1090="","",VLOOKUP(G1090,WMS!$E$3:$Q$1741,8,FALSE))</f>
        <v>0.9</v>
      </c>
      <c r="J1090" s="18">
        <f>IF(G1090="","",VLOOKUP(G1090,WMS!$E$3:$Q$1741,13,FALSE))</f>
        <v>0.01</v>
      </c>
      <c r="K1090" s="25" t="b">
        <f t="shared" si="185"/>
        <v>1</v>
      </c>
      <c r="L1090" s="7">
        <v>2</v>
      </c>
      <c r="M1090" s="26">
        <f>IF(G1090="","",VLOOKUP(G1090,WMS!$E$3:$U$1741,7,0)*L1090)</f>
        <v>16</v>
      </c>
      <c r="N1090" s="27" t="str">
        <f>IF(G1090="","",VLOOKUP(G1090,WMS!$E$3:$U$1741,17,0))</f>
        <v>A401-10</v>
      </c>
      <c r="O1090" s="28">
        <f t="shared" si="186"/>
        <v>1.8</v>
      </c>
      <c r="P1090" s="28">
        <f t="shared" si="187"/>
        <v>0.02</v>
      </c>
      <c r="Q1090" s="25" t="str">
        <f>IF(G1090="","",VLOOKUP(G1090,WMS!$E$3:$G$1741,2,FALSE))</f>
        <v>KAS19092315</v>
      </c>
      <c r="R1090" s="25" t="str">
        <f>IF(G1090="","",VLOOKUP(G1090,WMS!$E$3:$G$1741,3,FALSE))</f>
        <v>KAS1909231509</v>
      </c>
      <c r="S1090" s="17" t="str">
        <f>IF(R1090="","",VLOOKUP(R1090,CUSTOMS!$E$3:$N$1811,2,FALSE))</f>
        <v>9503008900</v>
      </c>
      <c r="T1090" s="17" t="str">
        <f>IF(R1090="","",VLOOKUP(R1090,CUSTOMS!$E$3:$N$1811,3,FALSE))</f>
        <v>塑胶玩具/警报器</v>
      </c>
      <c r="U1090" s="18">
        <f t="shared" si="188"/>
        <v>16</v>
      </c>
      <c r="V1090" s="18" t="str">
        <f>IF(R1090="","",VLOOKUP(R1090,CUSTOMS!$E$3:$N$1811,5,FALSE))</f>
        <v>个</v>
      </c>
      <c r="W1090" s="32">
        <f>IF(R1090="","",VLOOKUP(R1090,CUSTOMS!$E$3:$N$1811,6,FALSE))</f>
        <v>16.6</v>
      </c>
      <c r="X1090" s="32">
        <f t="shared" si="189"/>
        <v>265.6</v>
      </c>
      <c r="Y1090" s="18" t="str">
        <f>IF(R1090="","",VLOOKUP(R1090,CUSTOMS!$E$3:$N$1811,8,FALSE))</f>
        <v>人民币</v>
      </c>
      <c r="Z1090" s="18" t="str">
        <f>IF(R1090="","",VLOOKUP(R1090,CUSTOMS!$E$3:$N$1811,9,FALSE))</f>
        <v>中国</v>
      </c>
      <c r="AA1090" s="18" t="str">
        <f>IF(R1090="","",VLOOKUP(R1090,CUSTOMS!$E$3:$N$1811,10,FALSE))</f>
        <v>美国</v>
      </c>
      <c r="AB1090" s="32">
        <f>IF(R1090="","",VLOOKUP(G1090,WMS!$E$3:$T$1741,15,FALSE))</f>
        <v>0.05</v>
      </c>
      <c r="AC1090" s="32">
        <f t="shared" si="190"/>
        <v>0.8</v>
      </c>
      <c r="AD1090" s="32" t="str">
        <f>IF(S1090="","",VLOOKUP(S1090,海关监管条件!$A$1:$B$3000,2,FALSE))</f>
        <v>A </v>
      </c>
    </row>
    <row r="1091" spans="1:30">
      <c r="A1091" s="2">
        <v>43756</v>
      </c>
      <c r="B1091" s="2">
        <v>43763</v>
      </c>
      <c r="C1091" s="2" t="s">
        <v>5220</v>
      </c>
      <c r="D1091" s="3" t="s">
        <v>1958</v>
      </c>
      <c r="E1091" s="3" t="s">
        <v>4341</v>
      </c>
      <c r="F1091" s="3" t="s">
        <v>4346</v>
      </c>
      <c r="G1091" s="17" t="str">
        <f t="shared" si="184"/>
        <v>KG-ARI-1909-00203-04582/42602675</v>
      </c>
      <c r="H1091" s="18">
        <f>IF(G1091="","",VLOOKUP(G1091,WMS!$E$3:$Q$1741,7,FALSE))</f>
        <v>12</v>
      </c>
      <c r="I1091" s="18">
        <f>IF(G1091="","",VLOOKUP(G1091,WMS!$E$3:$Q$1741,8,FALSE))</f>
        <v>1.1</v>
      </c>
      <c r="J1091" s="18">
        <f>IF(G1091="","",VLOOKUP(G1091,WMS!$E$3:$Q$1741,13,FALSE))</f>
        <v>0.014</v>
      </c>
      <c r="K1091" s="25" t="b">
        <f t="shared" si="185"/>
        <v>1</v>
      </c>
      <c r="L1091" s="7">
        <v>6</v>
      </c>
      <c r="M1091" s="26">
        <f>IF(G1091="","",VLOOKUP(G1091,WMS!$E$3:$U$1741,7,0)*L1091)</f>
        <v>72</v>
      </c>
      <c r="N1091" s="27" t="str">
        <f>IF(G1091="","",VLOOKUP(G1091,WMS!$E$3:$U$1741,17,0))</f>
        <v>A401-10</v>
      </c>
      <c r="O1091" s="28">
        <f t="shared" si="186"/>
        <v>6.6</v>
      </c>
      <c r="P1091" s="28">
        <f t="shared" si="187"/>
        <v>0.084</v>
      </c>
      <c r="Q1091" s="25" t="str">
        <f>IF(G1091="","",VLOOKUP(G1091,WMS!$E$3:$G$1741,2,FALSE))</f>
        <v>KAS19092315</v>
      </c>
      <c r="R1091" s="25" t="str">
        <f>IF(G1091="","",VLOOKUP(G1091,WMS!$E$3:$G$1741,3,FALSE))</f>
        <v>KAS1909231504</v>
      </c>
      <c r="S1091" s="17" t="str">
        <f>IF(R1091="","",VLOOKUP(R1091,CUSTOMS!$E$3:$N$1811,2,FALSE))</f>
        <v>9503008900</v>
      </c>
      <c r="T1091" s="17" t="str">
        <f>IF(R1091="","",VLOOKUP(R1091,CUSTOMS!$E$3:$N$1811,3,FALSE))</f>
        <v>塑胶玩具/隐形笔</v>
      </c>
      <c r="U1091" s="18">
        <f t="shared" si="188"/>
        <v>72</v>
      </c>
      <c r="V1091" s="18" t="str">
        <f>IF(R1091="","",VLOOKUP(R1091,CUSTOMS!$E$3:$N$1811,5,FALSE))</f>
        <v>个</v>
      </c>
      <c r="W1091" s="32">
        <f>IF(R1091="","",VLOOKUP(R1091,CUSTOMS!$E$3:$N$1811,6,FALSE))</f>
        <v>12</v>
      </c>
      <c r="X1091" s="32">
        <f t="shared" si="189"/>
        <v>864</v>
      </c>
      <c r="Y1091" s="18" t="str">
        <f>IF(R1091="","",VLOOKUP(R1091,CUSTOMS!$E$3:$N$1811,8,FALSE))</f>
        <v>人民币</v>
      </c>
      <c r="Z1091" s="18" t="str">
        <f>IF(R1091="","",VLOOKUP(R1091,CUSTOMS!$E$3:$N$1811,9,FALSE))</f>
        <v>中国</v>
      </c>
      <c r="AA1091" s="18" t="str">
        <f>IF(R1091="","",VLOOKUP(R1091,CUSTOMS!$E$3:$N$1811,10,FALSE))</f>
        <v>美国</v>
      </c>
      <c r="AB1091" s="32">
        <f>IF(R1091="","",VLOOKUP(G1091,WMS!$E$3:$T$1741,15,FALSE))</f>
        <v>0.0277777777777778</v>
      </c>
      <c r="AC1091" s="32">
        <f t="shared" si="190"/>
        <v>2</v>
      </c>
      <c r="AD1091" s="32" t="str">
        <f>IF(S1091="","",VLOOKUP(S1091,海关监管条件!$A$1:$B$3000,2,FALSE))</f>
        <v>A </v>
      </c>
    </row>
    <row r="1092" spans="1:30">
      <c r="A1092" s="2">
        <v>43756</v>
      </c>
      <c r="B1092" s="2">
        <v>43763</v>
      </c>
      <c r="C1092" s="2" t="s">
        <v>5220</v>
      </c>
      <c r="D1092" s="19" t="s">
        <v>2155</v>
      </c>
      <c r="E1092" s="19" t="s">
        <v>4450</v>
      </c>
      <c r="F1092" s="19">
        <v>42499947</v>
      </c>
      <c r="G1092" s="17" t="str">
        <f t="shared" si="184"/>
        <v>KG-ARI-1909-00203-04602/42499947</v>
      </c>
      <c r="H1092" s="18">
        <f>IF(G1092="","",VLOOKUP(G1092,WMS!$E$3:$Q$1741,7,FALSE))</f>
        <v>8</v>
      </c>
      <c r="I1092" s="18">
        <f>IF(G1092="","",VLOOKUP(G1092,WMS!$E$3:$Q$1741,8,FALSE))</f>
        <v>3.7</v>
      </c>
      <c r="J1092" s="18">
        <f>IF(G1092="","",VLOOKUP(G1092,WMS!$E$3:$Q$1741,13,FALSE))</f>
        <v>0.015</v>
      </c>
      <c r="K1092" s="25" t="b">
        <f t="shared" si="185"/>
        <v>1</v>
      </c>
      <c r="L1092" s="7">
        <v>10</v>
      </c>
      <c r="M1092" s="26">
        <f>IF(G1092="","",VLOOKUP(G1092,WMS!$E$3:$U$1741,7,0)*L1092)</f>
        <v>80</v>
      </c>
      <c r="N1092" s="27" t="str">
        <f>IF(G1092="","",VLOOKUP(G1092,WMS!$E$3:$U$1741,17,0))</f>
        <v>A18-104</v>
      </c>
      <c r="O1092" s="28">
        <f t="shared" si="186"/>
        <v>37</v>
      </c>
      <c r="P1092" s="28">
        <f t="shared" si="187"/>
        <v>0.15</v>
      </c>
      <c r="Q1092" s="25" t="str">
        <f>IF(G1092="","",VLOOKUP(G1092,WMS!$E$3:$G$1741,2,FALSE))</f>
        <v>KAS19092415</v>
      </c>
      <c r="R1092" s="25" t="str">
        <f>IF(G1092="","",VLOOKUP(G1092,WMS!$E$3:$G$1741,3,FALSE))</f>
        <v>KAS1909241515</v>
      </c>
      <c r="S1092" s="17" t="str">
        <f>IF(R1092="","",VLOOKUP(R1092,CUSTOMS!$E$3:$N$1811,2,FALSE))</f>
        <v>6913100000</v>
      </c>
      <c r="T1092" s="17" t="str">
        <f>IF(R1092="","",VLOOKUP(R1092,CUSTOMS!$E$3:$N$1811,3,FALSE))</f>
        <v>陈设瓷:花盆</v>
      </c>
      <c r="U1092" s="18">
        <f t="shared" si="188"/>
        <v>80</v>
      </c>
      <c r="V1092" s="18" t="str">
        <f>IF(R1092="","",VLOOKUP(R1092,CUSTOMS!$E$3:$N$1811,5,FALSE))</f>
        <v>只</v>
      </c>
      <c r="W1092" s="32">
        <f>IF(R1092="","",VLOOKUP(R1092,CUSTOMS!$E$3:$N$1811,6,FALSE))</f>
        <v>0.4</v>
      </c>
      <c r="X1092" s="32">
        <f t="shared" si="189"/>
        <v>32</v>
      </c>
      <c r="Y1092" s="18" t="str">
        <f>IF(R1092="","",VLOOKUP(R1092,CUSTOMS!$E$3:$N$1811,8,FALSE))</f>
        <v>美元</v>
      </c>
      <c r="Z1092" s="18" t="str">
        <f>IF(R1092="","",VLOOKUP(R1092,CUSTOMS!$E$3:$N$1811,9,FALSE))</f>
        <v>中国</v>
      </c>
      <c r="AA1092" s="18" t="str">
        <f>IF(R1092="","",VLOOKUP(R1092,CUSTOMS!$E$3:$N$1811,10,FALSE))</f>
        <v>美国</v>
      </c>
      <c r="AB1092" s="32">
        <f>IF(R1092="","",VLOOKUP(G1092,WMS!$E$3:$T$1741,15,FALSE))</f>
        <v>0.375</v>
      </c>
      <c r="AC1092" s="32">
        <f t="shared" si="190"/>
        <v>30</v>
      </c>
      <c r="AD1092" s="32" t="str">
        <f>IF(S1092="","",VLOOKUP(S1092,海关监管条件!$A$1:$B$3000,2,FALSE))</f>
        <v>无</v>
      </c>
    </row>
    <row r="1093" spans="1:30">
      <c r="A1093" s="2">
        <v>43756</v>
      </c>
      <c r="B1093" s="2">
        <v>43763</v>
      </c>
      <c r="C1093" s="2" t="s">
        <v>5220</v>
      </c>
      <c r="D1093" s="19" t="s">
        <v>2155</v>
      </c>
      <c r="E1093" s="19" t="s">
        <v>4450</v>
      </c>
      <c r="F1093" s="19">
        <v>42618553</v>
      </c>
      <c r="G1093" s="17" t="str">
        <f t="shared" si="184"/>
        <v>KG-ARI-1909-00203-04602/42618553</v>
      </c>
      <c r="H1093" s="18">
        <f>IF(G1093="","",VLOOKUP(G1093,WMS!$E$3:$Q$1741,7,FALSE))</f>
        <v>12</v>
      </c>
      <c r="I1093" s="18">
        <f>IF(G1093="","",VLOOKUP(G1093,WMS!$E$3:$Q$1741,8,FALSE))</f>
        <v>3.9</v>
      </c>
      <c r="J1093" s="18">
        <f>IF(G1093="","",VLOOKUP(G1093,WMS!$E$3:$Q$1741,13,FALSE))</f>
        <v>0.012</v>
      </c>
      <c r="K1093" s="25" t="b">
        <f t="shared" si="185"/>
        <v>1</v>
      </c>
      <c r="L1093" s="7">
        <v>1</v>
      </c>
      <c r="M1093" s="26">
        <f>IF(G1093="","",VLOOKUP(G1093,WMS!$E$3:$U$1741,7,0)*L1093)</f>
        <v>12</v>
      </c>
      <c r="N1093" s="27" t="str">
        <f>IF(G1093="","",VLOOKUP(G1093,WMS!$E$3:$U$1741,17,0))</f>
        <v>A35-302</v>
      </c>
      <c r="O1093" s="28">
        <f t="shared" si="186"/>
        <v>3.9</v>
      </c>
      <c r="P1093" s="28">
        <f t="shared" si="187"/>
        <v>0.012</v>
      </c>
      <c r="Q1093" s="25" t="str">
        <f>IF(G1093="","",VLOOKUP(G1093,WMS!$E$3:$G$1741,2,FALSE))</f>
        <v>KAS19092415</v>
      </c>
      <c r="R1093" s="25" t="str">
        <f>IF(G1093="","",VLOOKUP(G1093,WMS!$E$3:$G$1741,3,FALSE))</f>
        <v>KAS1909241507</v>
      </c>
      <c r="S1093" s="17" t="str">
        <f>IF(R1093="","",VLOOKUP(R1093,CUSTOMS!$E$3:$N$1811,2,FALSE))</f>
        <v>6911900000</v>
      </c>
      <c r="T1093" s="17" t="str">
        <f>IF(R1093="","",VLOOKUP(R1093,CUSTOMS!$E$3:$N$1811,3,FALSE))</f>
        <v>盥洗用瓷器:皂碟.乳液瓶.漱口杯.托盘.马桶刷座</v>
      </c>
      <c r="U1093" s="18">
        <f t="shared" si="188"/>
        <v>12</v>
      </c>
      <c r="V1093" s="18" t="str">
        <f>IF(R1093="","",VLOOKUP(R1093,CUSTOMS!$E$3:$N$1811,5,FALSE))</f>
        <v>只</v>
      </c>
      <c r="W1093" s="32">
        <f>IF(R1093="","",VLOOKUP(R1093,CUSTOMS!$E$3:$N$1811,6,FALSE))</f>
        <v>0.4</v>
      </c>
      <c r="X1093" s="32">
        <f t="shared" si="189"/>
        <v>4.8</v>
      </c>
      <c r="Y1093" s="18" t="str">
        <f>IF(R1093="","",VLOOKUP(R1093,CUSTOMS!$E$3:$N$1811,8,FALSE))</f>
        <v>美元</v>
      </c>
      <c r="Z1093" s="18" t="str">
        <f>IF(R1093="","",VLOOKUP(R1093,CUSTOMS!$E$3:$N$1811,9,FALSE))</f>
        <v>中国</v>
      </c>
      <c r="AA1093" s="18" t="str">
        <f>IF(R1093="","",VLOOKUP(R1093,CUSTOMS!$E$3:$N$1811,10,FALSE))</f>
        <v>美国</v>
      </c>
      <c r="AB1093" s="32">
        <f>IF(R1093="","",VLOOKUP(G1093,WMS!$E$3:$T$1741,15,FALSE))</f>
        <v>0.3</v>
      </c>
      <c r="AC1093" s="32">
        <f t="shared" si="190"/>
        <v>3.6</v>
      </c>
      <c r="AD1093" s="32" t="str">
        <f>IF(S1093="","",VLOOKUP(S1093,海关监管条件!$A$1:$B$3000,2,FALSE))</f>
        <v>无</v>
      </c>
    </row>
    <row r="1094" spans="1:30">
      <c r="A1094" s="2">
        <v>43756</v>
      </c>
      <c r="B1094" s="2">
        <v>43763</v>
      </c>
      <c r="C1094" s="2" t="s">
        <v>5220</v>
      </c>
      <c r="D1094" s="19" t="s">
        <v>2155</v>
      </c>
      <c r="E1094" s="19" t="s">
        <v>4450</v>
      </c>
      <c r="F1094" s="19">
        <v>42619321</v>
      </c>
      <c r="G1094" s="17" t="str">
        <f t="shared" si="184"/>
        <v>KG-ARI-1909-00203-04602/42619321</v>
      </c>
      <c r="H1094" s="18">
        <f>IF(G1094="","",VLOOKUP(G1094,WMS!$E$3:$Q$1741,7,FALSE))</f>
        <v>4</v>
      </c>
      <c r="I1094" s="18">
        <f>IF(G1094="","",VLOOKUP(G1094,WMS!$E$3:$Q$1741,8,FALSE))</f>
        <v>9.05</v>
      </c>
      <c r="J1094" s="18">
        <f>IF(G1094="","",VLOOKUP(G1094,WMS!$E$3:$Q$1741,13,FALSE))</f>
        <v>0.039</v>
      </c>
      <c r="K1094" s="25" t="b">
        <f t="shared" si="185"/>
        <v>1</v>
      </c>
      <c r="L1094" s="7">
        <v>17</v>
      </c>
      <c r="M1094" s="26">
        <f>IF(G1094="","",VLOOKUP(G1094,WMS!$E$3:$U$1741,7,0)*L1094)</f>
        <v>68</v>
      </c>
      <c r="N1094" s="27" t="str">
        <f>IF(G1094="","",VLOOKUP(G1094,WMS!$E$3:$U$1741,17,0))</f>
        <v>B69</v>
      </c>
      <c r="O1094" s="28">
        <f t="shared" si="186"/>
        <v>153.85</v>
      </c>
      <c r="P1094" s="28">
        <f t="shared" si="187"/>
        <v>0.663</v>
      </c>
      <c r="Q1094" s="25" t="str">
        <f>IF(G1094="","",VLOOKUP(G1094,WMS!$E$3:$G$1741,2,FALSE))</f>
        <v>KAS19092415</v>
      </c>
      <c r="R1094" s="25" t="str">
        <f>IF(G1094="","",VLOOKUP(G1094,WMS!$E$3:$G$1741,3,FALSE))</f>
        <v>KAS1909241515</v>
      </c>
      <c r="S1094" s="17" t="str">
        <f>IF(R1094="","",VLOOKUP(R1094,CUSTOMS!$E$3:$N$1811,2,FALSE))</f>
        <v>6913100000</v>
      </c>
      <c r="T1094" s="17" t="str">
        <f>IF(R1094="","",VLOOKUP(R1094,CUSTOMS!$E$3:$N$1811,3,FALSE))</f>
        <v>陈设瓷:花盆</v>
      </c>
      <c r="U1094" s="18">
        <f t="shared" si="188"/>
        <v>68</v>
      </c>
      <c r="V1094" s="18" t="str">
        <f>IF(R1094="","",VLOOKUP(R1094,CUSTOMS!$E$3:$N$1811,5,FALSE))</f>
        <v>只</v>
      </c>
      <c r="W1094" s="32">
        <f>IF(R1094="","",VLOOKUP(R1094,CUSTOMS!$E$3:$N$1811,6,FALSE))</f>
        <v>0.4</v>
      </c>
      <c r="X1094" s="32">
        <f t="shared" si="189"/>
        <v>27.2</v>
      </c>
      <c r="Y1094" s="18" t="str">
        <f>IF(R1094="","",VLOOKUP(R1094,CUSTOMS!$E$3:$N$1811,8,FALSE))</f>
        <v>美元</v>
      </c>
      <c r="Z1094" s="18" t="str">
        <f>IF(R1094="","",VLOOKUP(R1094,CUSTOMS!$E$3:$N$1811,9,FALSE))</f>
        <v>中国</v>
      </c>
      <c r="AA1094" s="18" t="str">
        <f>IF(R1094="","",VLOOKUP(R1094,CUSTOMS!$E$3:$N$1811,10,FALSE))</f>
        <v>美国</v>
      </c>
      <c r="AB1094" s="32">
        <f>IF(R1094="","",VLOOKUP(G1094,WMS!$E$3:$T$1741,15,FALSE))</f>
        <v>1.9</v>
      </c>
      <c r="AC1094" s="32">
        <f t="shared" si="190"/>
        <v>129.2</v>
      </c>
      <c r="AD1094" s="32" t="str">
        <f>IF(S1094="","",VLOOKUP(S1094,海关监管条件!$A$1:$B$3000,2,FALSE))</f>
        <v>无</v>
      </c>
    </row>
    <row r="1095" spans="1:30">
      <c r="A1095" s="2">
        <v>43756</v>
      </c>
      <c r="B1095" s="2">
        <v>43763</v>
      </c>
      <c r="C1095" s="2" t="s">
        <v>5220</v>
      </c>
      <c r="D1095" s="35" t="s">
        <v>2155</v>
      </c>
      <c r="E1095" s="35" t="s">
        <v>4450</v>
      </c>
      <c r="F1095" s="35" t="s">
        <v>4451</v>
      </c>
      <c r="G1095" s="17" t="str">
        <f t="shared" si="184"/>
        <v>KG-ARI-1909-00203-04602/42627395A</v>
      </c>
      <c r="H1095" s="18">
        <f>IF(G1095="","",VLOOKUP(G1095,WMS!$E$3:$Q$1741,7,FALSE))</f>
        <v>6</v>
      </c>
      <c r="I1095" s="18">
        <f>IF(G1095="","",VLOOKUP(G1095,WMS!$E$3:$Q$1741,8,FALSE))</f>
        <v>4</v>
      </c>
      <c r="J1095" s="18">
        <f>IF(G1095="","",VLOOKUP(G1095,WMS!$E$3:$Q$1741,13,FALSE))</f>
        <v>0.023</v>
      </c>
      <c r="K1095" s="25" t="b">
        <f t="shared" si="185"/>
        <v>1</v>
      </c>
      <c r="L1095" s="7">
        <v>7</v>
      </c>
      <c r="M1095" s="26">
        <f>IF(G1095="","",VLOOKUP(G1095,WMS!$E$3:$U$1741,7,0)*L1095)</f>
        <v>42</v>
      </c>
      <c r="N1095" s="27" t="str">
        <f>IF(G1095="","",VLOOKUP(G1095,WMS!$E$3:$U$1741,17,0))</f>
        <v>B69</v>
      </c>
      <c r="O1095" s="28">
        <f t="shared" si="186"/>
        <v>28</v>
      </c>
      <c r="P1095" s="28">
        <f t="shared" si="187"/>
        <v>0.161</v>
      </c>
      <c r="Q1095" s="25" t="str">
        <f>IF(G1095="","",VLOOKUP(G1095,WMS!$E$3:$G$1741,2,FALSE))</f>
        <v>KAS19092415</v>
      </c>
      <c r="R1095" s="25" t="str">
        <f>IF(G1095="","",VLOOKUP(G1095,WMS!$E$3:$G$1741,3,FALSE))</f>
        <v>KAS1909241515</v>
      </c>
      <c r="S1095" s="17" t="str">
        <f>IF(R1095="","",VLOOKUP(R1095,CUSTOMS!$E$3:$N$1811,2,FALSE))</f>
        <v>6913100000</v>
      </c>
      <c r="T1095" s="17" t="str">
        <f>IF(R1095="","",VLOOKUP(R1095,CUSTOMS!$E$3:$N$1811,3,FALSE))</f>
        <v>陈设瓷:花盆</v>
      </c>
      <c r="U1095" s="18">
        <f t="shared" si="188"/>
        <v>42</v>
      </c>
      <c r="V1095" s="18" t="str">
        <f>IF(R1095="","",VLOOKUP(R1095,CUSTOMS!$E$3:$N$1811,5,FALSE))</f>
        <v>只</v>
      </c>
      <c r="W1095" s="32">
        <f>IF(R1095="","",VLOOKUP(R1095,CUSTOMS!$E$3:$N$1811,6,FALSE))</f>
        <v>0.4</v>
      </c>
      <c r="X1095" s="32">
        <f t="shared" si="189"/>
        <v>16.8</v>
      </c>
      <c r="Y1095" s="18" t="str">
        <f>IF(R1095="","",VLOOKUP(R1095,CUSTOMS!$E$3:$N$1811,8,FALSE))</f>
        <v>美元</v>
      </c>
      <c r="Z1095" s="18" t="str">
        <f>IF(R1095="","",VLOOKUP(R1095,CUSTOMS!$E$3:$N$1811,9,FALSE))</f>
        <v>中国</v>
      </c>
      <c r="AA1095" s="18" t="str">
        <f>IF(R1095="","",VLOOKUP(R1095,CUSTOMS!$E$3:$N$1811,10,FALSE))</f>
        <v>美国</v>
      </c>
      <c r="AB1095" s="32">
        <f>IF(R1095="","",VLOOKUP(G1095,WMS!$E$3:$T$1741,15,FALSE))</f>
        <v>0.5</v>
      </c>
      <c r="AC1095" s="32">
        <f t="shared" si="190"/>
        <v>21</v>
      </c>
      <c r="AD1095" s="32" t="str">
        <f>IF(S1095="","",VLOOKUP(S1095,海关监管条件!$A$1:$B$3000,2,FALSE))</f>
        <v>无</v>
      </c>
    </row>
    <row r="1096" spans="1:30">
      <c r="A1096" s="2">
        <v>43756</v>
      </c>
      <c r="B1096" s="2">
        <v>43763</v>
      </c>
      <c r="C1096" s="2" t="s">
        <v>5220</v>
      </c>
      <c r="D1096" s="35" t="s">
        <v>2155</v>
      </c>
      <c r="E1096" s="35" t="s">
        <v>4450</v>
      </c>
      <c r="F1096" s="35" t="s">
        <v>4452</v>
      </c>
      <c r="G1096" s="17" t="str">
        <f t="shared" si="184"/>
        <v>KG-ARI-1909-00203-04602/42627395B</v>
      </c>
      <c r="H1096" s="18">
        <v>6</v>
      </c>
      <c r="I1096" s="18">
        <f>IF(G1096="","",VLOOKUP(G1096,WMS!$E$3:$Q$1741,8,FALSE))</f>
        <v>4</v>
      </c>
      <c r="J1096" s="18">
        <f>IF(G1096="","",VLOOKUP(G1096,WMS!$E$3:$Q$1741,13,FALSE))</f>
        <v>0.023</v>
      </c>
      <c r="K1096" s="25" t="e">
        <f t="shared" si="185"/>
        <v>#DIV/0!</v>
      </c>
      <c r="M1096" s="26">
        <v>42</v>
      </c>
      <c r="N1096" s="27" t="str">
        <f>IF(G1096="","",VLOOKUP(G1096,WMS!$E$3:$U$1741,17,0))</f>
        <v>B69</v>
      </c>
      <c r="O1096" s="28" t="str">
        <f t="shared" si="186"/>
        <v/>
      </c>
      <c r="P1096" s="28" t="str">
        <f t="shared" si="187"/>
        <v/>
      </c>
      <c r="Q1096" s="25" t="str">
        <f>IF(G1096="","",VLOOKUP(G1096,WMS!$E$3:$G$1741,2,FALSE))</f>
        <v>KAS19092415</v>
      </c>
      <c r="R1096" s="25" t="str">
        <f>IF(G1096="","",VLOOKUP(G1096,WMS!$E$3:$G$1741,3,FALSE))</f>
        <v>KAS1909241501</v>
      </c>
      <c r="S1096" s="17" t="str">
        <f>IF(R1096="","",VLOOKUP(R1096,CUSTOMS!$E$3:$N$1811,2,FALSE))</f>
        <v>4421999090</v>
      </c>
      <c r="T1096" s="17" t="str">
        <f>IF(R1096="","",VLOOKUP(R1096,CUSTOMS!$E$3:$N$1811,3,FALSE))</f>
        <v>木座</v>
      </c>
      <c r="U1096" s="18">
        <f t="shared" si="188"/>
        <v>42</v>
      </c>
      <c r="V1096" s="18" t="str">
        <f>IF(R1096="","",VLOOKUP(R1096,CUSTOMS!$E$3:$N$1811,5,FALSE))</f>
        <v>只</v>
      </c>
      <c r="W1096" s="32">
        <f>IF(R1096="","",VLOOKUP(R1096,CUSTOMS!$E$3:$N$1811,6,FALSE))</f>
        <v>0.14</v>
      </c>
      <c r="X1096" s="32">
        <f t="shared" si="189"/>
        <v>5.88</v>
      </c>
      <c r="Y1096" s="18" t="str">
        <f>IF(R1096="","",VLOOKUP(R1096,CUSTOMS!$E$3:$N$1811,8,FALSE))</f>
        <v>美元</v>
      </c>
      <c r="Z1096" s="18" t="str">
        <f>IF(R1096="","",VLOOKUP(R1096,CUSTOMS!$E$3:$N$1811,9,FALSE))</f>
        <v>中国</v>
      </c>
      <c r="AA1096" s="18" t="str">
        <f>IF(R1096="","",VLOOKUP(R1096,CUSTOMS!$E$3:$N$1811,10,FALSE))</f>
        <v>美国</v>
      </c>
      <c r="AB1096" s="32">
        <f>IF(R1096="","",VLOOKUP(G1096,WMS!$E$3:$T$1741,15,FALSE))</f>
        <v>0.0833333333333333</v>
      </c>
      <c r="AC1096" s="32">
        <f t="shared" si="190"/>
        <v>3.5</v>
      </c>
      <c r="AD1096" s="32" t="str">
        <f>IF(S1096="","",VLOOKUP(S1096,海关监管条件!$A$1:$B$3000,2,FALSE))</f>
        <v>AB</v>
      </c>
    </row>
    <row r="1097" spans="1:30">
      <c r="A1097" s="2">
        <v>43756</v>
      </c>
      <c r="B1097" s="2">
        <v>43763</v>
      </c>
      <c r="C1097" s="2" t="s">
        <v>5220</v>
      </c>
      <c r="D1097" s="19" t="s">
        <v>2155</v>
      </c>
      <c r="E1097" s="19" t="s">
        <v>4450</v>
      </c>
      <c r="F1097" s="19">
        <v>42699279</v>
      </c>
      <c r="G1097" s="17" t="str">
        <f t="shared" si="184"/>
        <v>KG-ARI-1909-00203-04602/42699279</v>
      </c>
      <c r="H1097" s="18">
        <f>IF(G1097="","",VLOOKUP(G1097,WMS!$E$3:$Q$1741,7,FALSE))</f>
        <v>6</v>
      </c>
      <c r="I1097" s="18">
        <f>IF(G1097="","",VLOOKUP(G1097,WMS!$E$3:$Q$1741,8,FALSE))</f>
        <v>2.35</v>
      </c>
      <c r="J1097" s="18">
        <f>IF(G1097="","",VLOOKUP(G1097,WMS!$E$3:$Q$1741,13,FALSE))</f>
        <v>0.009</v>
      </c>
      <c r="K1097" s="25" t="b">
        <f t="shared" si="185"/>
        <v>1</v>
      </c>
      <c r="L1097" s="7">
        <v>2</v>
      </c>
      <c r="M1097" s="26">
        <f>IF(G1097="","",VLOOKUP(G1097,WMS!$E$3:$U$1741,7,0)*L1097)</f>
        <v>12</v>
      </c>
      <c r="N1097" s="27" t="str">
        <f>IF(G1097="","",VLOOKUP(G1097,WMS!$E$3:$U$1741,17,0))</f>
        <v>A18-304</v>
      </c>
      <c r="O1097" s="28">
        <f t="shared" si="186"/>
        <v>4.7</v>
      </c>
      <c r="P1097" s="28">
        <f t="shared" si="187"/>
        <v>0.018</v>
      </c>
      <c r="Q1097" s="25" t="str">
        <f>IF(G1097="","",VLOOKUP(G1097,WMS!$E$3:$G$1741,2,FALSE))</f>
        <v>KAS19092415</v>
      </c>
      <c r="R1097" s="25" t="str">
        <f>IF(G1097="","",VLOOKUP(G1097,WMS!$E$3:$G$1741,3,FALSE))</f>
        <v>KAS1909241507</v>
      </c>
      <c r="S1097" s="17" t="str">
        <f>IF(R1097="","",VLOOKUP(R1097,CUSTOMS!$E$3:$N$1811,2,FALSE))</f>
        <v>6911900000</v>
      </c>
      <c r="T1097" s="17" t="str">
        <f>IF(R1097="","",VLOOKUP(R1097,CUSTOMS!$E$3:$N$1811,3,FALSE))</f>
        <v>盥洗用瓷器:皂碟.乳液瓶.漱口杯.托盘.马桶刷座</v>
      </c>
      <c r="U1097" s="18">
        <f t="shared" si="188"/>
        <v>12</v>
      </c>
      <c r="V1097" s="18" t="str">
        <f>IF(R1097="","",VLOOKUP(R1097,CUSTOMS!$E$3:$N$1811,5,FALSE))</f>
        <v>只</v>
      </c>
      <c r="W1097" s="32">
        <f>IF(R1097="","",VLOOKUP(R1097,CUSTOMS!$E$3:$N$1811,6,FALSE))</f>
        <v>0.4</v>
      </c>
      <c r="X1097" s="32">
        <f t="shared" si="189"/>
        <v>4.8</v>
      </c>
      <c r="Y1097" s="18" t="str">
        <f>IF(R1097="","",VLOOKUP(R1097,CUSTOMS!$E$3:$N$1811,8,FALSE))</f>
        <v>美元</v>
      </c>
      <c r="Z1097" s="18" t="str">
        <f>IF(R1097="","",VLOOKUP(R1097,CUSTOMS!$E$3:$N$1811,9,FALSE))</f>
        <v>中国</v>
      </c>
      <c r="AA1097" s="18" t="str">
        <f>IF(R1097="","",VLOOKUP(R1097,CUSTOMS!$E$3:$N$1811,10,FALSE))</f>
        <v>美国</v>
      </c>
      <c r="AB1097" s="32">
        <f>IF(R1097="","",VLOOKUP(G1097,WMS!$E$3:$T$1741,15,FALSE))</f>
        <v>0.333333333333333</v>
      </c>
      <c r="AC1097" s="32">
        <f t="shared" si="190"/>
        <v>4</v>
      </c>
      <c r="AD1097" s="32" t="str">
        <f>IF(S1097="","",VLOOKUP(S1097,海关监管条件!$A$1:$B$3000,2,FALSE))</f>
        <v>无</v>
      </c>
    </row>
    <row r="1098" spans="1:30">
      <c r="A1098" s="2">
        <v>43756</v>
      </c>
      <c r="B1098" s="2">
        <v>43763</v>
      </c>
      <c r="C1098" s="2" t="s">
        <v>5220</v>
      </c>
      <c r="D1098" s="19" t="s">
        <v>2155</v>
      </c>
      <c r="E1098" s="19" t="s">
        <v>4450</v>
      </c>
      <c r="F1098" s="19">
        <v>42700968</v>
      </c>
      <c r="G1098" s="17" t="str">
        <f t="shared" si="184"/>
        <v>KG-ARI-1909-00203-04602/42700968</v>
      </c>
      <c r="H1098" s="18">
        <f>IF(G1098="","",VLOOKUP(G1098,WMS!$E$3:$Q$1741,7,FALSE))</f>
        <v>6</v>
      </c>
      <c r="I1098" s="18">
        <f>IF(G1098="","",VLOOKUP(G1098,WMS!$E$3:$Q$1741,8,FALSE))</f>
        <v>5.65</v>
      </c>
      <c r="J1098" s="18">
        <f>IF(G1098="","",VLOOKUP(G1098,WMS!$E$3:$Q$1741,13,FALSE))</f>
        <v>0.015</v>
      </c>
      <c r="K1098" s="25" t="b">
        <f t="shared" si="185"/>
        <v>1</v>
      </c>
      <c r="L1098" s="7">
        <v>1</v>
      </c>
      <c r="M1098" s="26">
        <f>IF(G1098="","",VLOOKUP(G1098,WMS!$E$3:$U$1741,7,0)*L1098)</f>
        <v>6</v>
      </c>
      <c r="N1098" s="27" t="str">
        <f>IF(G1098="","",VLOOKUP(G1098,WMS!$E$3:$U$1741,17,0))</f>
        <v>A18-304</v>
      </c>
      <c r="O1098" s="28">
        <f t="shared" si="186"/>
        <v>5.65</v>
      </c>
      <c r="P1098" s="28">
        <f t="shared" si="187"/>
        <v>0.015</v>
      </c>
      <c r="Q1098" s="25" t="str">
        <f>IF(G1098="","",VLOOKUP(G1098,WMS!$E$3:$G$1741,2,FALSE))</f>
        <v>KAS19092415</v>
      </c>
      <c r="R1098" s="25" t="str">
        <f>IF(G1098="","",VLOOKUP(G1098,WMS!$E$3:$G$1741,3,FALSE))</f>
        <v>KAS1909241507</v>
      </c>
      <c r="S1098" s="17" t="str">
        <f>IF(R1098="","",VLOOKUP(R1098,CUSTOMS!$E$3:$N$1811,2,FALSE))</f>
        <v>6911900000</v>
      </c>
      <c r="T1098" s="17" t="str">
        <f>IF(R1098="","",VLOOKUP(R1098,CUSTOMS!$E$3:$N$1811,3,FALSE))</f>
        <v>盥洗用瓷器:皂碟.乳液瓶.漱口杯.托盘.马桶刷座</v>
      </c>
      <c r="U1098" s="18">
        <f t="shared" si="188"/>
        <v>6</v>
      </c>
      <c r="V1098" s="18" t="str">
        <f>IF(R1098="","",VLOOKUP(R1098,CUSTOMS!$E$3:$N$1811,5,FALSE))</f>
        <v>只</v>
      </c>
      <c r="W1098" s="32">
        <f>IF(R1098="","",VLOOKUP(R1098,CUSTOMS!$E$3:$N$1811,6,FALSE))</f>
        <v>0.4</v>
      </c>
      <c r="X1098" s="32">
        <f t="shared" si="189"/>
        <v>2.4</v>
      </c>
      <c r="Y1098" s="18" t="str">
        <f>IF(R1098="","",VLOOKUP(R1098,CUSTOMS!$E$3:$N$1811,8,FALSE))</f>
        <v>美元</v>
      </c>
      <c r="Z1098" s="18" t="str">
        <f>IF(R1098="","",VLOOKUP(R1098,CUSTOMS!$E$3:$N$1811,9,FALSE))</f>
        <v>中国</v>
      </c>
      <c r="AA1098" s="18" t="str">
        <f>IF(R1098="","",VLOOKUP(R1098,CUSTOMS!$E$3:$N$1811,10,FALSE))</f>
        <v>美国</v>
      </c>
      <c r="AB1098" s="32">
        <f>IF(R1098="","",VLOOKUP(G1098,WMS!$E$3:$T$1741,15,FALSE))</f>
        <v>0.833333333333333</v>
      </c>
      <c r="AC1098" s="32">
        <f t="shared" si="190"/>
        <v>5</v>
      </c>
      <c r="AD1098" s="32" t="str">
        <f>IF(S1098="","",VLOOKUP(S1098,海关监管条件!$A$1:$B$3000,2,FALSE))</f>
        <v>无</v>
      </c>
    </row>
    <row r="1099" spans="1:30">
      <c r="A1099" s="2">
        <v>43756</v>
      </c>
      <c r="B1099" s="2">
        <v>43763</v>
      </c>
      <c r="C1099" s="2" t="s">
        <v>5220</v>
      </c>
      <c r="D1099" s="19" t="s">
        <v>2155</v>
      </c>
      <c r="E1099" s="19" t="s">
        <v>4450</v>
      </c>
      <c r="F1099" s="19">
        <v>42727569</v>
      </c>
      <c r="G1099" s="17" t="str">
        <f t="shared" si="184"/>
        <v>KG-ARI-1909-00203-04602/42727569</v>
      </c>
      <c r="H1099" s="18">
        <f>IF(G1099="","",VLOOKUP(G1099,WMS!$E$3:$Q$1741,7,FALSE))</f>
        <v>12</v>
      </c>
      <c r="I1099" s="18">
        <f>IF(G1099="","",VLOOKUP(G1099,WMS!$E$3:$Q$1741,8,FALSE))</f>
        <v>4.45</v>
      </c>
      <c r="J1099" s="18">
        <f>IF(G1099="","",VLOOKUP(G1099,WMS!$E$3:$Q$1741,13,FALSE))</f>
        <v>0.015</v>
      </c>
      <c r="K1099" s="25" t="b">
        <f t="shared" si="185"/>
        <v>1</v>
      </c>
      <c r="L1099" s="7">
        <v>2</v>
      </c>
      <c r="M1099" s="26">
        <f>IF(G1099="","",VLOOKUP(G1099,WMS!$E$3:$U$1741,7,0)*L1099)</f>
        <v>24</v>
      </c>
      <c r="N1099" s="27" t="str">
        <f>IF(G1099="","",VLOOKUP(G1099,WMS!$E$3:$U$1741,17,0))</f>
        <v>A22-204</v>
      </c>
      <c r="O1099" s="28">
        <f t="shared" si="186"/>
        <v>8.9</v>
      </c>
      <c r="P1099" s="28">
        <f t="shared" si="187"/>
        <v>0.03</v>
      </c>
      <c r="Q1099" s="25" t="str">
        <f>IF(G1099="","",VLOOKUP(G1099,WMS!$E$3:$G$1741,2,FALSE))</f>
        <v>KAS19092415</v>
      </c>
      <c r="R1099" s="25" t="str">
        <f>IF(G1099="","",VLOOKUP(G1099,WMS!$E$3:$G$1741,3,FALSE))</f>
        <v>KAS1909241514</v>
      </c>
      <c r="S1099" s="17" t="str">
        <f>IF(R1099="","",VLOOKUP(R1099,CUSTOMS!$E$3:$N$1811,2,FALSE))</f>
        <v>6911101900</v>
      </c>
      <c r="T1099" s="17" t="str">
        <f>IF(R1099="","",VLOOKUP(R1099,CUSTOMS!$E$3:$N$1811,3,FALSE))</f>
        <v>日用瓷:壶.碟.盘.碗.杯.锅.罐</v>
      </c>
      <c r="U1099" s="18">
        <f t="shared" si="188"/>
        <v>24</v>
      </c>
      <c r="V1099" s="18" t="str">
        <f>IF(R1099="","",VLOOKUP(R1099,CUSTOMS!$E$3:$N$1811,5,FALSE))</f>
        <v>只</v>
      </c>
      <c r="W1099" s="32">
        <f>IF(R1099="","",VLOOKUP(R1099,CUSTOMS!$E$3:$N$1811,6,FALSE))</f>
        <v>0.4</v>
      </c>
      <c r="X1099" s="32">
        <f t="shared" si="189"/>
        <v>9.6</v>
      </c>
      <c r="Y1099" s="18" t="str">
        <f>IF(R1099="","",VLOOKUP(R1099,CUSTOMS!$E$3:$N$1811,8,FALSE))</f>
        <v>美元</v>
      </c>
      <c r="Z1099" s="18" t="str">
        <f>IF(R1099="","",VLOOKUP(R1099,CUSTOMS!$E$3:$N$1811,9,FALSE))</f>
        <v>中国</v>
      </c>
      <c r="AA1099" s="18" t="str">
        <f>IF(R1099="","",VLOOKUP(R1099,CUSTOMS!$E$3:$N$1811,10,FALSE))</f>
        <v>美国</v>
      </c>
      <c r="AB1099" s="32">
        <f>IF(R1099="","",VLOOKUP(G1099,WMS!$E$3:$T$1741,15,FALSE))</f>
        <v>0.3</v>
      </c>
      <c r="AC1099" s="32">
        <f t="shared" si="190"/>
        <v>7.2</v>
      </c>
      <c r="AD1099" s="32" t="str">
        <f>IF(S1099="","",VLOOKUP(S1099,海关监管条件!$A$1:$B$3000,2,FALSE))</f>
        <v>A</v>
      </c>
    </row>
    <row r="1100" spans="1:30">
      <c r="A1100" s="2">
        <v>43756</v>
      </c>
      <c r="B1100" s="2">
        <v>43763</v>
      </c>
      <c r="C1100" s="2" t="s">
        <v>5220</v>
      </c>
      <c r="D1100" s="19" t="s">
        <v>2155</v>
      </c>
      <c r="E1100" s="19" t="s">
        <v>4450</v>
      </c>
      <c r="F1100" s="19">
        <v>42727576</v>
      </c>
      <c r="G1100" s="17" t="str">
        <f t="shared" si="184"/>
        <v>KG-ARI-1909-00203-04602/42727576</v>
      </c>
      <c r="H1100" s="18">
        <f>IF(G1100="","",VLOOKUP(G1100,WMS!$E$3:$Q$1741,7,FALSE))</f>
        <v>12</v>
      </c>
      <c r="I1100" s="18">
        <f>IF(G1100="","",VLOOKUP(G1100,WMS!$E$3:$Q$1741,8,FALSE))</f>
        <v>9.1</v>
      </c>
      <c r="J1100" s="18">
        <f>IF(G1100="","",VLOOKUP(G1100,WMS!$E$3:$Q$1741,13,FALSE))</f>
        <v>0.021</v>
      </c>
      <c r="K1100" s="25" t="b">
        <f t="shared" si="185"/>
        <v>1</v>
      </c>
      <c r="L1100" s="7">
        <v>1</v>
      </c>
      <c r="M1100" s="26">
        <f>IF(G1100="","",VLOOKUP(G1100,WMS!$E$3:$U$1741,7,0)*L1100)</f>
        <v>12</v>
      </c>
      <c r="N1100" s="27" t="str">
        <f>IF(G1100="","",VLOOKUP(G1100,WMS!$E$3:$U$1741,17,0))</f>
        <v>A22-304</v>
      </c>
      <c r="O1100" s="28">
        <f t="shared" si="186"/>
        <v>9.1</v>
      </c>
      <c r="P1100" s="28">
        <f t="shared" si="187"/>
        <v>0.021</v>
      </c>
      <c r="Q1100" s="25" t="str">
        <f>IF(G1100="","",VLOOKUP(G1100,WMS!$E$3:$G$1741,2,FALSE))</f>
        <v>KAS19092415</v>
      </c>
      <c r="R1100" s="25" t="str">
        <f>IF(G1100="","",VLOOKUP(G1100,WMS!$E$3:$G$1741,3,FALSE))</f>
        <v>KAS1909241514</v>
      </c>
      <c r="S1100" s="17" t="str">
        <f>IF(R1100="","",VLOOKUP(R1100,CUSTOMS!$E$3:$N$1811,2,FALSE))</f>
        <v>6911101900</v>
      </c>
      <c r="T1100" s="17" t="str">
        <f>IF(R1100="","",VLOOKUP(R1100,CUSTOMS!$E$3:$N$1811,3,FALSE))</f>
        <v>日用瓷:壶.碟.盘.碗.杯.锅.罐</v>
      </c>
      <c r="U1100" s="18">
        <f t="shared" si="188"/>
        <v>12</v>
      </c>
      <c r="V1100" s="18" t="str">
        <f>IF(R1100="","",VLOOKUP(R1100,CUSTOMS!$E$3:$N$1811,5,FALSE))</f>
        <v>只</v>
      </c>
      <c r="W1100" s="32">
        <f>IF(R1100="","",VLOOKUP(R1100,CUSTOMS!$E$3:$N$1811,6,FALSE))</f>
        <v>0.4</v>
      </c>
      <c r="X1100" s="32">
        <f t="shared" si="189"/>
        <v>4.8</v>
      </c>
      <c r="Y1100" s="18" t="str">
        <f>IF(R1100="","",VLOOKUP(R1100,CUSTOMS!$E$3:$N$1811,8,FALSE))</f>
        <v>美元</v>
      </c>
      <c r="Z1100" s="18" t="str">
        <f>IF(R1100="","",VLOOKUP(R1100,CUSTOMS!$E$3:$N$1811,9,FALSE))</f>
        <v>中国</v>
      </c>
      <c r="AA1100" s="18" t="str">
        <f>IF(R1100="","",VLOOKUP(R1100,CUSTOMS!$E$3:$N$1811,10,FALSE))</f>
        <v>美国</v>
      </c>
      <c r="AB1100" s="32">
        <f>IF(R1100="","",VLOOKUP(G1100,WMS!$E$3:$T$1741,15,FALSE))</f>
        <v>0.7</v>
      </c>
      <c r="AC1100" s="32">
        <f t="shared" si="190"/>
        <v>8.4</v>
      </c>
      <c r="AD1100" s="32" t="str">
        <f>IF(S1100="","",VLOOKUP(S1100,海关监管条件!$A$1:$B$3000,2,FALSE))</f>
        <v>A</v>
      </c>
    </row>
    <row r="1101" spans="1:30">
      <c r="A1101" s="2">
        <v>43756</v>
      </c>
      <c r="B1101" s="2">
        <v>43763</v>
      </c>
      <c r="C1101" s="2" t="s">
        <v>5220</v>
      </c>
      <c r="D1101" s="19" t="s">
        <v>2155</v>
      </c>
      <c r="E1101" s="19" t="s">
        <v>4450</v>
      </c>
      <c r="F1101" s="19">
        <v>42747352</v>
      </c>
      <c r="G1101" s="17" t="str">
        <f t="shared" si="184"/>
        <v>KG-ARI-1909-00203-04602/42747352</v>
      </c>
      <c r="H1101" s="18">
        <f>IF(G1101="","",VLOOKUP(G1101,WMS!$E$3:$Q$1741,7,FALSE))</f>
        <v>2</v>
      </c>
      <c r="I1101" s="18">
        <f>IF(G1101="","",VLOOKUP(G1101,WMS!$E$3:$Q$1741,8,FALSE))</f>
        <v>5.8</v>
      </c>
      <c r="J1101" s="18">
        <f>IF(G1101="","",VLOOKUP(G1101,WMS!$E$3:$Q$1741,13,FALSE))</f>
        <v>0.02</v>
      </c>
      <c r="K1101" s="25" t="b">
        <f t="shared" si="185"/>
        <v>1</v>
      </c>
      <c r="L1101" s="7">
        <v>6</v>
      </c>
      <c r="M1101" s="26">
        <f>IF(G1101="","",VLOOKUP(G1101,WMS!$E$3:$U$1741,7,0)*L1101)</f>
        <v>12</v>
      </c>
      <c r="N1101" s="27" t="str">
        <f>IF(G1101="","",VLOOKUP(G1101,WMS!$E$3:$U$1741,17,0))</f>
        <v>A36-303</v>
      </c>
      <c r="O1101" s="28">
        <f t="shared" si="186"/>
        <v>34.8</v>
      </c>
      <c r="P1101" s="28">
        <f t="shared" si="187"/>
        <v>0.12</v>
      </c>
      <c r="Q1101" s="25" t="str">
        <f>IF(G1101="","",VLOOKUP(G1101,WMS!$E$3:$G$1741,2,FALSE))</f>
        <v>KAS19092415</v>
      </c>
      <c r="R1101" s="25" t="str">
        <f>IF(G1101="","",VLOOKUP(G1101,WMS!$E$3:$G$1741,3,FALSE))</f>
        <v>KAS1909241514</v>
      </c>
      <c r="S1101" s="17" t="str">
        <f>IF(R1101="","",VLOOKUP(R1101,CUSTOMS!$E$3:$N$1811,2,FALSE))</f>
        <v>6911101900</v>
      </c>
      <c r="T1101" s="17" t="str">
        <f>IF(R1101="","",VLOOKUP(R1101,CUSTOMS!$E$3:$N$1811,3,FALSE))</f>
        <v>日用瓷:壶.碟.盘.碗.杯.锅.罐</v>
      </c>
      <c r="U1101" s="18">
        <f t="shared" si="188"/>
        <v>12</v>
      </c>
      <c r="V1101" s="18" t="str">
        <f>IF(R1101="","",VLOOKUP(R1101,CUSTOMS!$E$3:$N$1811,5,FALSE))</f>
        <v>只</v>
      </c>
      <c r="W1101" s="32">
        <f>IF(R1101="","",VLOOKUP(R1101,CUSTOMS!$E$3:$N$1811,6,FALSE))</f>
        <v>0.4</v>
      </c>
      <c r="X1101" s="32">
        <f t="shared" si="189"/>
        <v>4.8</v>
      </c>
      <c r="Y1101" s="18" t="str">
        <f>IF(R1101="","",VLOOKUP(R1101,CUSTOMS!$E$3:$N$1811,8,FALSE))</f>
        <v>美元</v>
      </c>
      <c r="Z1101" s="18" t="str">
        <f>IF(R1101="","",VLOOKUP(R1101,CUSTOMS!$E$3:$N$1811,9,FALSE))</f>
        <v>中国</v>
      </c>
      <c r="AA1101" s="18" t="str">
        <f>IF(R1101="","",VLOOKUP(R1101,CUSTOMS!$E$3:$N$1811,10,FALSE))</f>
        <v>美国</v>
      </c>
      <c r="AB1101" s="32">
        <f>IF(R1101="","",VLOOKUP(G1101,WMS!$E$3:$T$1741,15,FALSE))</f>
        <v>2.6</v>
      </c>
      <c r="AC1101" s="32">
        <f t="shared" si="190"/>
        <v>31.2</v>
      </c>
      <c r="AD1101" s="32" t="str">
        <f>IF(S1101="","",VLOOKUP(S1101,海关监管条件!$A$1:$B$3000,2,FALSE))</f>
        <v>A</v>
      </c>
    </row>
    <row r="1102" spans="1:30">
      <c r="A1102" s="2">
        <v>43756</v>
      </c>
      <c r="B1102" s="2">
        <v>43763</v>
      </c>
      <c r="C1102" s="2" t="s">
        <v>5220</v>
      </c>
      <c r="D1102" s="19" t="s">
        <v>2155</v>
      </c>
      <c r="E1102" s="19" t="s">
        <v>4450</v>
      </c>
      <c r="F1102" s="19">
        <v>42747406</v>
      </c>
      <c r="G1102" s="17" t="str">
        <f t="shared" si="184"/>
        <v>KG-ARI-1909-00203-04602/42747406</v>
      </c>
      <c r="H1102" s="18">
        <f>IF(G1102="","",VLOOKUP(G1102,WMS!$E$3:$Q$1741,7,FALSE))</f>
        <v>4</v>
      </c>
      <c r="I1102" s="18">
        <f>IF(G1102="","",VLOOKUP(G1102,WMS!$E$3:$Q$1741,8,FALSE))</f>
        <v>6.1</v>
      </c>
      <c r="J1102" s="18">
        <f>IF(G1102="","",VLOOKUP(G1102,WMS!$E$3:$Q$1741,13,FALSE))</f>
        <v>0.018</v>
      </c>
      <c r="K1102" s="25" t="b">
        <f t="shared" si="185"/>
        <v>1</v>
      </c>
      <c r="L1102" s="7">
        <v>1</v>
      </c>
      <c r="M1102" s="26">
        <f>IF(G1102="","",VLOOKUP(G1102,WMS!$E$3:$U$1741,7,0)*L1102)</f>
        <v>4</v>
      </c>
      <c r="N1102" s="27" t="str">
        <f>IF(G1102="","",VLOOKUP(G1102,WMS!$E$3:$U$1741,17,0))</f>
        <v>A22-104</v>
      </c>
      <c r="O1102" s="28">
        <f t="shared" si="186"/>
        <v>6.1</v>
      </c>
      <c r="P1102" s="28">
        <f t="shared" si="187"/>
        <v>0.018</v>
      </c>
      <c r="Q1102" s="25" t="str">
        <f>IF(G1102="","",VLOOKUP(G1102,WMS!$E$3:$G$1741,2,FALSE))</f>
        <v>KAS19092415</v>
      </c>
      <c r="R1102" s="25" t="str">
        <f>IF(G1102="","",VLOOKUP(G1102,WMS!$E$3:$G$1741,3,FALSE))</f>
        <v>KAS1909241514</v>
      </c>
      <c r="S1102" s="17" t="str">
        <f>IF(R1102="","",VLOOKUP(R1102,CUSTOMS!$E$3:$N$1811,2,FALSE))</f>
        <v>6911101900</v>
      </c>
      <c r="T1102" s="17" t="str">
        <f>IF(R1102="","",VLOOKUP(R1102,CUSTOMS!$E$3:$N$1811,3,FALSE))</f>
        <v>日用瓷:壶.碟.盘.碗.杯.锅.罐</v>
      </c>
      <c r="U1102" s="18">
        <f t="shared" si="188"/>
        <v>4</v>
      </c>
      <c r="V1102" s="18" t="str">
        <f>IF(R1102="","",VLOOKUP(R1102,CUSTOMS!$E$3:$N$1811,5,FALSE))</f>
        <v>只</v>
      </c>
      <c r="W1102" s="32">
        <f>IF(R1102="","",VLOOKUP(R1102,CUSTOMS!$E$3:$N$1811,6,FALSE))</f>
        <v>0.4</v>
      </c>
      <c r="X1102" s="32">
        <f t="shared" si="189"/>
        <v>1.6</v>
      </c>
      <c r="Y1102" s="18" t="str">
        <f>IF(R1102="","",VLOOKUP(R1102,CUSTOMS!$E$3:$N$1811,8,FALSE))</f>
        <v>美元</v>
      </c>
      <c r="Z1102" s="18" t="str">
        <f>IF(R1102="","",VLOOKUP(R1102,CUSTOMS!$E$3:$N$1811,9,FALSE))</f>
        <v>中国</v>
      </c>
      <c r="AA1102" s="18" t="str">
        <f>IF(R1102="","",VLOOKUP(R1102,CUSTOMS!$E$3:$N$1811,10,FALSE))</f>
        <v>美国</v>
      </c>
      <c r="AB1102" s="32">
        <f>IF(R1102="","",VLOOKUP(G1102,WMS!$E$3:$T$1741,15,FALSE))</f>
        <v>1.4</v>
      </c>
      <c r="AC1102" s="32">
        <f t="shared" si="190"/>
        <v>5.6</v>
      </c>
      <c r="AD1102" s="32" t="str">
        <f>IF(S1102="","",VLOOKUP(S1102,海关监管条件!$A$1:$B$3000,2,FALSE))</f>
        <v>A</v>
      </c>
    </row>
    <row r="1103" spans="1:30">
      <c r="A1103" s="2">
        <v>43756</v>
      </c>
      <c r="B1103" s="2">
        <v>43763</v>
      </c>
      <c r="C1103" s="2" t="s">
        <v>5220</v>
      </c>
      <c r="D1103" s="19" t="s">
        <v>2155</v>
      </c>
      <c r="E1103" s="19" t="s">
        <v>4450</v>
      </c>
      <c r="F1103" s="19">
        <v>42747529</v>
      </c>
      <c r="G1103" s="17" t="str">
        <f t="shared" si="184"/>
        <v>KG-ARI-1909-00203-04602/42747529</v>
      </c>
      <c r="H1103" s="18">
        <f>IF(G1103="","",VLOOKUP(G1103,WMS!$E$3:$Q$1741,7,FALSE))</f>
        <v>4</v>
      </c>
      <c r="I1103" s="18">
        <f>IF(G1103="","",VLOOKUP(G1103,WMS!$E$3:$Q$1741,8,FALSE))</f>
        <v>8.35</v>
      </c>
      <c r="J1103" s="18">
        <f>IF(G1103="","",VLOOKUP(G1103,WMS!$E$3:$Q$1741,13,FALSE))</f>
        <v>0.022</v>
      </c>
      <c r="K1103" s="25" t="b">
        <f t="shared" si="185"/>
        <v>1</v>
      </c>
      <c r="L1103" s="7">
        <v>5</v>
      </c>
      <c r="M1103" s="26">
        <f>IF(G1103="","",VLOOKUP(G1103,WMS!$E$3:$U$1741,7,0)*L1103)</f>
        <v>20</v>
      </c>
      <c r="N1103" s="27" t="str">
        <f>IF(G1103="","",VLOOKUP(G1103,WMS!$E$3:$U$1741,17,0))</f>
        <v>A22-104</v>
      </c>
      <c r="O1103" s="28">
        <f t="shared" si="186"/>
        <v>41.75</v>
      </c>
      <c r="P1103" s="28">
        <f t="shared" si="187"/>
        <v>0.11</v>
      </c>
      <c r="Q1103" s="25" t="str">
        <f>IF(G1103="","",VLOOKUP(G1103,WMS!$E$3:$G$1741,2,FALSE))</f>
        <v>KAS19092415</v>
      </c>
      <c r="R1103" s="25" t="str">
        <f>IF(G1103="","",VLOOKUP(G1103,WMS!$E$3:$G$1741,3,FALSE))</f>
        <v>KAS1909241514</v>
      </c>
      <c r="S1103" s="17" t="str">
        <f>IF(R1103="","",VLOOKUP(R1103,CUSTOMS!$E$3:$N$1811,2,FALSE))</f>
        <v>6911101900</v>
      </c>
      <c r="T1103" s="17" t="str">
        <f>IF(R1103="","",VLOOKUP(R1103,CUSTOMS!$E$3:$N$1811,3,FALSE))</f>
        <v>日用瓷:壶.碟.盘.碗.杯.锅.罐</v>
      </c>
      <c r="U1103" s="18">
        <f t="shared" si="188"/>
        <v>20</v>
      </c>
      <c r="V1103" s="18" t="str">
        <f>IF(R1103="","",VLOOKUP(R1103,CUSTOMS!$E$3:$N$1811,5,FALSE))</f>
        <v>只</v>
      </c>
      <c r="W1103" s="32">
        <f>IF(R1103="","",VLOOKUP(R1103,CUSTOMS!$E$3:$N$1811,6,FALSE))</f>
        <v>0.4</v>
      </c>
      <c r="X1103" s="32">
        <f t="shared" si="189"/>
        <v>8</v>
      </c>
      <c r="Y1103" s="18" t="str">
        <f>IF(R1103="","",VLOOKUP(R1103,CUSTOMS!$E$3:$N$1811,8,FALSE))</f>
        <v>美元</v>
      </c>
      <c r="Z1103" s="18" t="str">
        <f>IF(R1103="","",VLOOKUP(R1103,CUSTOMS!$E$3:$N$1811,9,FALSE))</f>
        <v>中国</v>
      </c>
      <c r="AA1103" s="18" t="str">
        <f>IF(R1103="","",VLOOKUP(R1103,CUSTOMS!$E$3:$N$1811,10,FALSE))</f>
        <v>美国</v>
      </c>
      <c r="AB1103" s="32">
        <f>IF(R1103="","",VLOOKUP(G1103,WMS!$E$3:$T$1741,15,FALSE))</f>
        <v>1.9</v>
      </c>
      <c r="AC1103" s="32">
        <f t="shared" si="190"/>
        <v>38</v>
      </c>
      <c r="AD1103" s="32" t="str">
        <f>IF(S1103="","",VLOOKUP(S1103,海关监管条件!$A$1:$B$3000,2,FALSE))</f>
        <v>A</v>
      </c>
    </row>
    <row r="1104" spans="1:30">
      <c r="A1104" s="2">
        <v>43756</v>
      </c>
      <c r="B1104" s="2">
        <v>43763</v>
      </c>
      <c r="C1104" s="2" t="s">
        <v>5220</v>
      </c>
      <c r="D1104" s="19" t="s">
        <v>2155</v>
      </c>
      <c r="E1104" s="19" t="s">
        <v>4450</v>
      </c>
      <c r="F1104" s="19">
        <v>42747543</v>
      </c>
      <c r="G1104" s="17" t="str">
        <f t="shared" si="184"/>
        <v>KG-ARI-1909-00203-04602/42747543</v>
      </c>
      <c r="H1104" s="18">
        <f>IF(G1104="","",VLOOKUP(G1104,WMS!$E$3:$Q$1741,7,FALSE))</f>
        <v>2</v>
      </c>
      <c r="I1104" s="18">
        <f>IF(G1104="","",VLOOKUP(G1104,WMS!$E$3:$Q$1741,8,FALSE))</f>
        <v>5.3</v>
      </c>
      <c r="J1104" s="18">
        <f>IF(G1104="","",VLOOKUP(G1104,WMS!$E$3:$Q$1741,13,FALSE))</f>
        <v>0.023</v>
      </c>
      <c r="K1104" s="25" t="b">
        <f t="shared" si="185"/>
        <v>1</v>
      </c>
      <c r="L1104" s="7">
        <v>6</v>
      </c>
      <c r="M1104" s="26">
        <f>IF(G1104="","",VLOOKUP(G1104,WMS!$E$3:$U$1741,7,0)*L1104)</f>
        <v>12</v>
      </c>
      <c r="N1104" s="27" t="str">
        <f>IF(G1104="","",VLOOKUP(G1104,WMS!$E$3:$U$1741,17,0))</f>
        <v>A22-204</v>
      </c>
      <c r="O1104" s="28">
        <f t="shared" si="186"/>
        <v>31.8</v>
      </c>
      <c r="P1104" s="28">
        <f t="shared" si="187"/>
        <v>0.138</v>
      </c>
      <c r="Q1104" s="25" t="str">
        <f>IF(G1104="","",VLOOKUP(G1104,WMS!$E$3:$G$1741,2,FALSE))</f>
        <v>KAS19092415</v>
      </c>
      <c r="R1104" s="25" t="str">
        <f>IF(G1104="","",VLOOKUP(G1104,WMS!$E$3:$G$1741,3,FALSE))</f>
        <v>KAS1909241514</v>
      </c>
      <c r="S1104" s="17" t="str">
        <f>IF(R1104="","",VLOOKUP(R1104,CUSTOMS!$E$3:$N$1811,2,FALSE))</f>
        <v>6911101900</v>
      </c>
      <c r="T1104" s="17" t="str">
        <f>IF(R1104="","",VLOOKUP(R1104,CUSTOMS!$E$3:$N$1811,3,FALSE))</f>
        <v>日用瓷:壶.碟.盘.碗.杯.锅.罐</v>
      </c>
      <c r="U1104" s="18">
        <f t="shared" si="188"/>
        <v>12</v>
      </c>
      <c r="V1104" s="18" t="str">
        <f>IF(R1104="","",VLOOKUP(R1104,CUSTOMS!$E$3:$N$1811,5,FALSE))</f>
        <v>只</v>
      </c>
      <c r="W1104" s="32">
        <f>IF(R1104="","",VLOOKUP(R1104,CUSTOMS!$E$3:$N$1811,6,FALSE))</f>
        <v>0.4</v>
      </c>
      <c r="X1104" s="32">
        <f t="shared" si="189"/>
        <v>4.8</v>
      </c>
      <c r="Y1104" s="18" t="str">
        <f>IF(R1104="","",VLOOKUP(R1104,CUSTOMS!$E$3:$N$1811,8,FALSE))</f>
        <v>美元</v>
      </c>
      <c r="Z1104" s="18" t="str">
        <f>IF(R1104="","",VLOOKUP(R1104,CUSTOMS!$E$3:$N$1811,9,FALSE))</f>
        <v>中国</v>
      </c>
      <c r="AA1104" s="18" t="str">
        <f>IF(R1104="","",VLOOKUP(R1104,CUSTOMS!$E$3:$N$1811,10,FALSE))</f>
        <v>美国</v>
      </c>
      <c r="AB1104" s="32">
        <f>IF(R1104="","",VLOOKUP(G1104,WMS!$E$3:$T$1741,15,FALSE))</f>
        <v>2.65</v>
      </c>
      <c r="AC1104" s="32">
        <f t="shared" si="190"/>
        <v>31.8</v>
      </c>
      <c r="AD1104" s="32" t="str">
        <f>IF(S1104="","",VLOOKUP(S1104,海关监管条件!$A$1:$B$3000,2,FALSE))</f>
        <v>A</v>
      </c>
    </row>
    <row r="1105" spans="1:30">
      <c r="A1105" s="2">
        <v>43756</v>
      </c>
      <c r="B1105" s="2">
        <v>43763</v>
      </c>
      <c r="C1105" s="2" t="s">
        <v>5220</v>
      </c>
      <c r="D1105" s="19" t="s">
        <v>2155</v>
      </c>
      <c r="E1105" s="19" t="s">
        <v>4450</v>
      </c>
      <c r="F1105" s="19">
        <v>42747574</v>
      </c>
      <c r="G1105" s="17" t="str">
        <f t="shared" si="184"/>
        <v>KG-ARI-1909-00203-04602/42747574</v>
      </c>
      <c r="H1105" s="18">
        <f>IF(G1105="","",VLOOKUP(G1105,WMS!$E$3:$Q$1741,7,FALSE))</f>
        <v>4</v>
      </c>
      <c r="I1105" s="18">
        <f>IF(G1105="","",VLOOKUP(G1105,WMS!$E$3:$Q$1741,8,FALSE))</f>
        <v>9.7</v>
      </c>
      <c r="J1105" s="18">
        <f>IF(G1105="","",VLOOKUP(G1105,WMS!$E$3:$Q$1741,13,FALSE))</f>
        <v>0.037</v>
      </c>
      <c r="K1105" s="25" t="b">
        <f t="shared" si="185"/>
        <v>1</v>
      </c>
      <c r="L1105" s="7">
        <v>7</v>
      </c>
      <c r="M1105" s="26">
        <f>IF(G1105="","",VLOOKUP(G1105,WMS!$E$3:$U$1741,7,0)*L1105)</f>
        <v>28</v>
      </c>
      <c r="N1105" s="27" t="str">
        <f>IF(G1105="","",VLOOKUP(G1105,WMS!$E$3:$U$1741,17,0))</f>
        <v>A22-203</v>
      </c>
      <c r="O1105" s="28">
        <f t="shared" si="186"/>
        <v>67.9</v>
      </c>
      <c r="P1105" s="28">
        <f t="shared" si="187"/>
        <v>0.259</v>
      </c>
      <c r="Q1105" s="25" t="str">
        <f>IF(G1105="","",VLOOKUP(G1105,WMS!$E$3:$G$1741,2,FALSE))</f>
        <v>KAS19092415</v>
      </c>
      <c r="R1105" s="25" t="str">
        <f>IF(G1105="","",VLOOKUP(G1105,WMS!$E$3:$G$1741,3,FALSE))</f>
        <v>KAS1909241514</v>
      </c>
      <c r="S1105" s="17" t="str">
        <f>IF(R1105="","",VLOOKUP(R1105,CUSTOMS!$E$3:$N$1811,2,FALSE))</f>
        <v>6911101900</v>
      </c>
      <c r="T1105" s="17" t="str">
        <f>IF(R1105="","",VLOOKUP(R1105,CUSTOMS!$E$3:$N$1811,3,FALSE))</f>
        <v>日用瓷:壶.碟.盘.碗.杯.锅.罐</v>
      </c>
      <c r="U1105" s="18">
        <f t="shared" si="188"/>
        <v>28</v>
      </c>
      <c r="V1105" s="18" t="str">
        <f>IF(R1105="","",VLOOKUP(R1105,CUSTOMS!$E$3:$N$1811,5,FALSE))</f>
        <v>只</v>
      </c>
      <c r="W1105" s="32">
        <f>IF(R1105="","",VLOOKUP(R1105,CUSTOMS!$E$3:$N$1811,6,FALSE))</f>
        <v>0.4</v>
      </c>
      <c r="X1105" s="32">
        <f t="shared" si="189"/>
        <v>11.2</v>
      </c>
      <c r="Y1105" s="18" t="str">
        <f>IF(R1105="","",VLOOKUP(R1105,CUSTOMS!$E$3:$N$1811,8,FALSE))</f>
        <v>美元</v>
      </c>
      <c r="Z1105" s="18" t="str">
        <f>IF(R1105="","",VLOOKUP(R1105,CUSTOMS!$E$3:$N$1811,9,FALSE))</f>
        <v>中国</v>
      </c>
      <c r="AA1105" s="18" t="str">
        <f>IF(R1105="","",VLOOKUP(R1105,CUSTOMS!$E$3:$N$1811,10,FALSE))</f>
        <v>美国</v>
      </c>
      <c r="AB1105" s="32">
        <f>IF(R1105="","",VLOOKUP(G1105,WMS!$E$3:$T$1741,15,FALSE))</f>
        <v>2.35</v>
      </c>
      <c r="AC1105" s="32">
        <f t="shared" si="190"/>
        <v>65.8</v>
      </c>
      <c r="AD1105" s="32" t="str">
        <f>IF(S1105="","",VLOOKUP(S1105,海关监管条件!$A$1:$B$3000,2,FALSE))</f>
        <v>A</v>
      </c>
    </row>
    <row r="1106" spans="1:30">
      <c r="A1106" s="2">
        <v>43756</v>
      </c>
      <c r="B1106" s="2">
        <v>43763</v>
      </c>
      <c r="C1106" s="2" t="s">
        <v>5220</v>
      </c>
      <c r="D1106" s="19" t="s">
        <v>2155</v>
      </c>
      <c r="E1106" s="19" t="s">
        <v>4450</v>
      </c>
      <c r="F1106" s="19">
        <v>42748137</v>
      </c>
      <c r="G1106" s="17" t="str">
        <f t="shared" si="184"/>
        <v>KG-ARI-1909-00203-04602/42748137</v>
      </c>
      <c r="H1106" s="18">
        <f>IF(G1106="","",VLOOKUP(G1106,WMS!$E$3:$Q$1741,7,FALSE))</f>
        <v>8</v>
      </c>
      <c r="I1106" s="18">
        <f>IF(G1106="","",VLOOKUP(G1106,WMS!$E$3:$Q$1741,8,FALSE))</f>
        <v>13.45</v>
      </c>
      <c r="J1106" s="18">
        <f>IF(G1106="","",VLOOKUP(G1106,WMS!$E$3:$Q$1741,13,FALSE))</f>
        <v>0.042</v>
      </c>
      <c r="K1106" s="25" t="b">
        <f t="shared" si="185"/>
        <v>1</v>
      </c>
      <c r="L1106" s="7">
        <v>5</v>
      </c>
      <c r="M1106" s="26">
        <f>IF(G1106="","",VLOOKUP(G1106,WMS!$E$3:$U$1741,7,0)*L1106)</f>
        <v>40</v>
      </c>
      <c r="N1106" s="27" t="str">
        <f>IF(G1106="","",VLOOKUP(G1106,WMS!$E$3:$U$1741,17,0))</f>
        <v>B69</v>
      </c>
      <c r="O1106" s="28">
        <f t="shared" si="186"/>
        <v>67.25</v>
      </c>
      <c r="P1106" s="28">
        <f t="shared" si="187"/>
        <v>0.21</v>
      </c>
      <c r="Q1106" s="25" t="str">
        <f>IF(G1106="","",VLOOKUP(G1106,WMS!$E$3:$G$1741,2,FALSE))</f>
        <v>KAS19092415</v>
      </c>
      <c r="R1106" s="25" t="str">
        <f>IF(G1106="","",VLOOKUP(G1106,WMS!$E$3:$G$1741,3,FALSE))</f>
        <v>KAS1909241514</v>
      </c>
      <c r="S1106" s="17" t="str">
        <f>IF(R1106="","",VLOOKUP(R1106,CUSTOMS!$E$3:$N$1811,2,FALSE))</f>
        <v>6911101900</v>
      </c>
      <c r="T1106" s="17" t="str">
        <f>IF(R1106="","",VLOOKUP(R1106,CUSTOMS!$E$3:$N$1811,3,FALSE))</f>
        <v>日用瓷:壶.碟.盘.碗.杯.锅.罐</v>
      </c>
      <c r="U1106" s="18">
        <f t="shared" si="188"/>
        <v>40</v>
      </c>
      <c r="V1106" s="18" t="str">
        <f>IF(R1106="","",VLOOKUP(R1106,CUSTOMS!$E$3:$N$1811,5,FALSE))</f>
        <v>只</v>
      </c>
      <c r="W1106" s="32">
        <f>IF(R1106="","",VLOOKUP(R1106,CUSTOMS!$E$3:$N$1811,6,FALSE))</f>
        <v>0.4</v>
      </c>
      <c r="X1106" s="32">
        <f t="shared" si="189"/>
        <v>16</v>
      </c>
      <c r="Y1106" s="18" t="str">
        <f>IF(R1106="","",VLOOKUP(R1106,CUSTOMS!$E$3:$N$1811,8,FALSE))</f>
        <v>美元</v>
      </c>
      <c r="Z1106" s="18" t="str">
        <f>IF(R1106="","",VLOOKUP(R1106,CUSTOMS!$E$3:$N$1811,9,FALSE))</f>
        <v>中国</v>
      </c>
      <c r="AA1106" s="18" t="str">
        <f>IF(R1106="","",VLOOKUP(R1106,CUSTOMS!$E$3:$N$1811,10,FALSE))</f>
        <v>美国</v>
      </c>
      <c r="AB1106" s="32">
        <f>IF(R1106="","",VLOOKUP(G1106,WMS!$E$3:$T$1741,15,FALSE))</f>
        <v>1.5</v>
      </c>
      <c r="AC1106" s="32">
        <f t="shared" si="190"/>
        <v>60</v>
      </c>
      <c r="AD1106" s="32" t="str">
        <f>IF(S1106="","",VLOOKUP(S1106,海关监管条件!$A$1:$B$3000,2,FALSE))</f>
        <v>A</v>
      </c>
    </row>
    <row r="1107" spans="1:30">
      <c r="A1107" s="2">
        <v>43756</v>
      </c>
      <c r="B1107" s="2">
        <v>43763</v>
      </c>
      <c r="C1107" s="2" t="s">
        <v>5220</v>
      </c>
      <c r="D1107" s="19" t="s">
        <v>2155</v>
      </c>
      <c r="E1107" s="19" t="s">
        <v>4450</v>
      </c>
      <c r="F1107" s="19">
        <v>42754237</v>
      </c>
      <c r="G1107" s="17" t="str">
        <f t="shared" si="184"/>
        <v>KG-ARI-1909-00203-04602/42754237</v>
      </c>
      <c r="H1107" s="18">
        <f>IF(G1107="","",VLOOKUP(G1107,WMS!$E$3:$Q$1741,7,FALSE))</f>
        <v>4</v>
      </c>
      <c r="I1107" s="18">
        <f>IF(G1107="","",VLOOKUP(G1107,WMS!$E$3:$Q$1741,8,FALSE))</f>
        <v>3.35</v>
      </c>
      <c r="J1107" s="18">
        <f>IF(G1107="","",VLOOKUP(G1107,WMS!$E$3:$Q$1741,13,FALSE))</f>
        <v>0.037</v>
      </c>
      <c r="K1107" s="25" t="b">
        <f t="shared" si="185"/>
        <v>1</v>
      </c>
      <c r="L1107" s="7">
        <v>12</v>
      </c>
      <c r="M1107" s="26">
        <f>IF(G1107="","",VLOOKUP(G1107,WMS!$E$3:$U$1741,7,0)*L1107)</f>
        <v>48</v>
      </c>
      <c r="N1107" s="27" t="str">
        <f>IF(G1107="","",VLOOKUP(G1107,WMS!$E$3:$U$1741,17,0))</f>
        <v>B69</v>
      </c>
      <c r="O1107" s="28">
        <f t="shared" si="186"/>
        <v>40.2</v>
      </c>
      <c r="P1107" s="28">
        <f t="shared" si="187"/>
        <v>0.444</v>
      </c>
      <c r="Q1107" s="25" t="str">
        <f>IF(G1107="","",VLOOKUP(G1107,WMS!$E$3:$G$1741,2,FALSE))</f>
        <v>KAS19092415</v>
      </c>
      <c r="R1107" s="25" t="str">
        <f>IF(G1107="","",VLOOKUP(G1107,WMS!$E$3:$G$1741,3,FALSE))</f>
        <v>KAS1909241515</v>
      </c>
      <c r="S1107" s="17" t="str">
        <f>IF(R1107="","",VLOOKUP(R1107,CUSTOMS!$E$3:$N$1811,2,FALSE))</f>
        <v>6913100000</v>
      </c>
      <c r="T1107" s="17" t="str">
        <f>IF(R1107="","",VLOOKUP(R1107,CUSTOMS!$E$3:$N$1811,3,FALSE))</f>
        <v>陈设瓷:花盆</v>
      </c>
      <c r="U1107" s="18">
        <f t="shared" si="188"/>
        <v>48</v>
      </c>
      <c r="V1107" s="18" t="str">
        <f>IF(R1107="","",VLOOKUP(R1107,CUSTOMS!$E$3:$N$1811,5,FALSE))</f>
        <v>只</v>
      </c>
      <c r="W1107" s="32">
        <f>IF(R1107="","",VLOOKUP(R1107,CUSTOMS!$E$3:$N$1811,6,FALSE))</f>
        <v>0.4</v>
      </c>
      <c r="X1107" s="32">
        <f t="shared" si="189"/>
        <v>19.2</v>
      </c>
      <c r="Y1107" s="18" t="str">
        <f>IF(R1107="","",VLOOKUP(R1107,CUSTOMS!$E$3:$N$1811,8,FALSE))</f>
        <v>美元</v>
      </c>
      <c r="Z1107" s="18" t="str">
        <f>IF(R1107="","",VLOOKUP(R1107,CUSTOMS!$E$3:$N$1811,9,FALSE))</f>
        <v>中国</v>
      </c>
      <c r="AA1107" s="18" t="str">
        <f>IF(R1107="","",VLOOKUP(R1107,CUSTOMS!$E$3:$N$1811,10,FALSE))</f>
        <v>美国</v>
      </c>
      <c r="AB1107" s="32">
        <f>IF(R1107="","",VLOOKUP(G1107,WMS!$E$3:$T$1741,15,FALSE))</f>
        <v>0.8</v>
      </c>
      <c r="AC1107" s="32">
        <f t="shared" si="190"/>
        <v>38.4</v>
      </c>
      <c r="AD1107" s="32" t="str">
        <f>IF(S1107="","",VLOOKUP(S1107,海关监管条件!$A$1:$B$3000,2,FALSE))</f>
        <v>无</v>
      </c>
    </row>
    <row r="1108" spans="1:30">
      <c r="A1108" s="2">
        <v>43756</v>
      </c>
      <c r="B1108" s="2">
        <v>43763</v>
      </c>
      <c r="C1108" s="2" t="s">
        <v>5220</v>
      </c>
      <c r="D1108" s="19" t="s">
        <v>2155</v>
      </c>
      <c r="E1108" s="19" t="s">
        <v>4450</v>
      </c>
      <c r="F1108" s="19">
        <v>42754541</v>
      </c>
      <c r="G1108" s="17" t="str">
        <f t="shared" si="184"/>
        <v>KG-ARI-1909-00203-04602/42754541</v>
      </c>
      <c r="H1108" s="18">
        <f>IF(G1108="","",VLOOKUP(G1108,WMS!$E$3:$Q$1741,7,FALSE))</f>
        <v>8</v>
      </c>
      <c r="I1108" s="18">
        <f>IF(G1108="","",VLOOKUP(G1108,WMS!$E$3:$Q$1741,8,FALSE))</f>
        <v>9.25</v>
      </c>
      <c r="J1108" s="18">
        <f>IF(G1108="","",VLOOKUP(G1108,WMS!$E$3:$Q$1741,13,FALSE))</f>
        <v>0.072</v>
      </c>
      <c r="K1108" s="25" t="b">
        <f t="shared" si="185"/>
        <v>1</v>
      </c>
      <c r="L1108" s="7">
        <v>1</v>
      </c>
      <c r="M1108" s="26">
        <f>IF(G1108="","",VLOOKUP(G1108,WMS!$E$3:$U$1741,7,0)*L1108)</f>
        <v>8</v>
      </c>
      <c r="N1108" s="27" t="str">
        <f>IF(G1108="","",VLOOKUP(G1108,WMS!$E$3:$U$1741,17,0))</f>
        <v>B69</v>
      </c>
      <c r="O1108" s="28">
        <f t="shared" si="186"/>
        <v>9.25</v>
      </c>
      <c r="P1108" s="28">
        <f t="shared" si="187"/>
        <v>0.072</v>
      </c>
      <c r="Q1108" s="25" t="str">
        <f>IF(G1108="","",VLOOKUP(G1108,WMS!$E$3:$G$1741,2,FALSE))</f>
        <v>KAS19092415</v>
      </c>
      <c r="R1108" s="25" t="str">
        <f>IF(G1108="","",VLOOKUP(G1108,WMS!$E$3:$G$1741,3,FALSE))</f>
        <v>KAS1909241513</v>
      </c>
      <c r="S1108" s="17" t="str">
        <f>IF(R1108="","",VLOOKUP(R1108,CUSTOMS!$E$3:$N$1811,2,FALSE))</f>
        <v>6913100000</v>
      </c>
      <c r="T1108" s="17" t="str">
        <f>IF(R1108="","",VLOOKUP(R1108,CUSTOMS!$E$3:$N$1811,3,FALSE))</f>
        <v>陈设瓷:花瓶</v>
      </c>
      <c r="U1108" s="18">
        <f t="shared" si="188"/>
        <v>8</v>
      </c>
      <c r="V1108" s="18" t="str">
        <f>IF(R1108="","",VLOOKUP(R1108,CUSTOMS!$E$3:$N$1811,5,FALSE))</f>
        <v>只</v>
      </c>
      <c r="W1108" s="32">
        <f>IF(R1108="","",VLOOKUP(R1108,CUSTOMS!$E$3:$N$1811,6,FALSE))</f>
        <v>0.5</v>
      </c>
      <c r="X1108" s="32">
        <f t="shared" si="189"/>
        <v>4</v>
      </c>
      <c r="Y1108" s="18" t="str">
        <f>IF(R1108="","",VLOOKUP(R1108,CUSTOMS!$E$3:$N$1811,8,FALSE))</f>
        <v>美元</v>
      </c>
      <c r="Z1108" s="18" t="str">
        <f>IF(R1108="","",VLOOKUP(R1108,CUSTOMS!$E$3:$N$1811,9,FALSE))</f>
        <v>中国</v>
      </c>
      <c r="AA1108" s="18" t="str">
        <f>IF(R1108="","",VLOOKUP(R1108,CUSTOMS!$E$3:$N$1811,10,FALSE))</f>
        <v>美国</v>
      </c>
      <c r="AB1108" s="32">
        <f>IF(R1108="","",VLOOKUP(G1108,WMS!$E$3:$T$1741,15,FALSE))</f>
        <v>1.1</v>
      </c>
      <c r="AC1108" s="32">
        <f t="shared" si="190"/>
        <v>8.8</v>
      </c>
      <c r="AD1108" s="32" t="str">
        <f>IF(S1108="","",VLOOKUP(S1108,海关监管条件!$A$1:$B$3000,2,FALSE))</f>
        <v>无</v>
      </c>
    </row>
    <row r="1109" spans="1:30">
      <c r="A1109" s="2">
        <v>43756</v>
      </c>
      <c r="B1109" s="2">
        <v>43763</v>
      </c>
      <c r="C1109" s="2" t="s">
        <v>5220</v>
      </c>
      <c r="D1109" s="35" t="s">
        <v>2155</v>
      </c>
      <c r="E1109" s="35" t="s">
        <v>4450</v>
      </c>
      <c r="F1109" s="35" t="s">
        <v>4457</v>
      </c>
      <c r="G1109" s="17" t="str">
        <f t="shared" si="184"/>
        <v>KG-ARI-1909-00203-04602/42757450A</v>
      </c>
      <c r="H1109" s="18">
        <f>IF(G1109="","",VLOOKUP(G1109,WMS!$E$3:$Q$1741,7,FALSE))</f>
        <v>8</v>
      </c>
      <c r="I1109" s="18">
        <f>IF(G1109="","",VLOOKUP(G1109,WMS!$E$3:$Q$1741,8,FALSE))</f>
        <v>7.8</v>
      </c>
      <c r="J1109" s="18">
        <f>IF(G1109="","",VLOOKUP(G1109,WMS!$E$3:$Q$1741,13,FALSE))</f>
        <v>0.023</v>
      </c>
      <c r="K1109" s="25" t="b">
        <f t="shared" si="185"/>
        <v>1</v>
      </c>
      <c r="L1109" s="7">
        <v>2</v>
      </c>
      <c r="M1109" s="26">
        <f>IF(G1109="","",VLOOKUP(G1109,WMS!$E$3:$U$1741,7,0)*L1109)</f>
        <v>16</v>
      </c>
      <c r="N1109" s="27" t="str">
        <f>IF(G1109="","",VLOOKUP(G1109,WMS!$E$3:$U$1741,17,0))</f>
        <v>A36-303</v>
      </c>
      <c r="O1109" s="28">
        <f t="shared" si="186"/>
        <v>15.6</v>
      </c>
      <c r="P1109" s="28">
        <f t="shared" si="187"/>
        <v>0.046</v>
      </c>
      <c r="Q1109" s="25" t="str">
        <f>IF(G1109="","",VLOOKUP(G1109,WMS!$E$3:$G$1741,2,FALSE))</f>
        <v>KAS19092415</v>
      </c>
      <c r="R1109" s="25" t="str">
        <f>IF(G1109="","",VLOOKUP(G1109,WMS!$E$3:$G$1741,3,FALSE))</f>
        <v>KAS1909241516</v>
      </c>
      <c r="S1109" s="17" t="str">
        <f>IF(R1109="","",VLOOKUP(R1109,CUSTOMS!$E$3:$N$1811,2,FALSE))</f>
        <v>6911101900</v>
      </c>
      <c r="T1109" s="17" t="str">
        <f>IF(R1109="","",VLOOKUP(R1109,CUSTOMS!$E$3:$N$1811,3,FALSE))</f>
        <v>日用瓷:罐
</v>
      </c>
      <c r="U1109" s="18">
        <f t="shared" si="188"/>
        <v>16</v>
      </c>
      <c r="V1109" s="18" t="str">
        <f>IF(R1109="","",VLOOKUP(R1109,CUSTOMS!$E$3:$N$1811,5,FALSE))</f>
        <v>只</v>
      </c>
      <c r="W1109" s="32">
        <f>IF(R1109="","",VLOOKUP(R1109,CUSTOMS!$E$3:$N$1811,6,FALSE))</f>
        <v>0.3</v>
      </c>
      <c r="X1109" s="32">
        <f t="shared" si="189"/>
        <v>4.8</v>
      </c>
      <c r="Y1109" s="18" t="str">
        <f>IF(R1109="","",VLOOKUP(R1109,CUSTOMS!$E$3:$N$1811,8,FALSE))</f>
        <v>美元</v>
      </c>
      <c r="Z1109" s="18" t="str">
        <f>IF(R1109="","",VLOOKUP(R1109,CUSTOMS!$E$3:$N$1811,9,FALSE))</f>
        <v>中国</v>
      </c>
      <c r="AA1109" s="18" t="str">
        <f>IF(R1109="","",VLOOKUP(R1109,CUSTOMS!$E$3:$N$1811,10,FALSE))</f>
        <v>美国</v>
      </c>
      <c r="AB1109" s="32">
        <f>IF(R1109="","",VLOOKUP(G1109,WMS!$E$3:$T$1741,15,FALSE))</f>
        <v>0.7125</v>
      </c>
      <c r="AC1109" s="32">
        <f t="shared" si="190"/>
        <v>11.4</v>
      </c>
      <c r="AD1109" s="32" t="str">
        <f>IF(S1109="","",VLOOKUP(S1109,海关监管条件!$A$1:$B$3000,2,FALSE))</f>
        <v>A</v>
      </c>
    </row>
    <row r="1110" spans="1:30">
      <c r="A1110" s="2">
        <v>43756</v>
      </c>
      <c r="B1110" s="2">
        <v>43763</v>
      </c>
      <c r="C1110" s="2" t="s">
        <v>5220</v>
      </c>
      <c r="D1110" s="35" t="s">
        <v>2155</v>
      </c>
      <c r="E1110" s="35" t="s">
        <v>4450</v>
      </c>
      <c r="F1110" s="35" t="s">
        <v>4458</v>
      </c>
      <c r="G1110" s="17" t="str">
        <f t="shared" si="184"/>
        <v>KG-ARI-1909-00203-04602/42757450B</v>
      </c>
      <c r="H1110" s="18">
        <v>8</v>
      </c>
      <c r="I1110" s="18">
        <f>IF(G1110="","",VLOOKUP(G1110,WMS!$E$3:$Q$1741,8,FALSE))</f>
        <v>7.8</v>
      </c>
      <c r="J1110" s="18">
        <f>IF(G1110="","",VLOOKUP(G1110,WMS!$E$3:$Q$1741,13,FALSE))</f>
        <v>0.023</v>
      </c>
      <c r="K1110" s="25" t="e">
        <f t="shared" si="185"/>
        <v>#DIV/0!</v>
      </c>
      <c r="M1110" s="26">
        <v>16</v>
      </c>
      <c r="N1110" s="27" t="str">
        <f>IF(G1110="","",VLOOKUP(G1110,WMS!$E$3:$U$1741,17,0))</f>
        <v>A36-303</v>
      </c>
      <c r="O1110" s="28" t="str">
        <f t="shared" si="186"/>
        <v/>
      </c>
      <c r="P1110" s="28" t="str">
        <f t="shared" si="187"/>
        <v/>
      </c>
      <c r="Q1110" s="25" t="str">
        <f>IF(G1110="","",VLOOKUP(G1110,WMS!$E$3:$G$1741,2,FALSE))</f>
        <v>KAS19092415</v>
      </c>
      <c r="R1110" s="25" t="str">
        <f>IF(G1110="","",VLOOKUP(G1110,WMS!$E$3:$G$1741,3,FALSE))</f>
        <v>KAS1909241504</v>
      </c>
      <c r="S1110" s="17" t="str">
        <f>IF(R1110="","",VLOOKUP(R1110,CUSTOMS!$E$3:$N$1811,2,FALSE))</f>
        <v>4421999090</v>
      </c>
      <c r="T1110" s="17" t="str">
        <f>IF(R1110="","",VLOOKUP(R1110,CUSTOMS!$E$3:$N$1811,3,FALSE))</f>
        <v>木盖</v>
      </c>
      <c r="U1110" s="18">
        <f t="shared" si="188"/>
        <v>16</v>
      </c>
      <c r="V1110" s="18" t="str">
        <f>IF(R1110="","",VLOOKUP(R1110,CUSTOMS!$E$3:$N$1811,5,FALSE))</f>
        <v>只</v>
      </c>
      <c r="W1110" s="32">
        <f>IF(R1110="","",VLOOKUP(R1110,CUSTOMS!$E$3:$N$1811,6,FALSE))</f>
        <v>0.13</v>
      </c>
      <c r="X1110" s="32">
        <f t="shared" si="189"/>
        <v>2.08</v>
      </c>
      <c r="Y1110" s="18" t="str">
        <f>IF(R1110="","",VLOOKUP(R1110,CUSTOMS!$E$3:$N$1811,8,FALSE))</f>
        <v>美元</v>
      </c>
      <c r="Z1110" s="18" t="str">
        <f>IF(R1110="","",VLOOKUP(R1110,CUSTOMS!$E$3:$N$1811,9,FALSE))</f>
        <v>中国</v>
      </c>
      <c r="AA1110" s="18" t="str">
        <f>IF(R1110="","",VLOOKUP(R1110,CUSTOMS!$E$3:$N$1811,10,FALSE))</f>
        <v>美国</v>
      </c>
      <c r="AB1110" s="32">
        <f>IF(R1110="","",VLOOKUP(G1110,WMS!$E$3:$T$1741,15,FALSE))</f>
        <v>0.1125</v>
      </c>
      <c r="AC1110" s="32">
        <f t="shared" si="190"/>
        <v>1.8</v>
      </c>
      <c r="AD1110" s="32" t="str">
        <f>IF(S1110="","",VLOOKUP(S1110,海关监管条件!$A$1:$B$3000,2,FALSE))</f>
        <v>AB</v>
      </c>
    </row>
    <row r="1111" spans="1:30">
      <c r="A1111" s="2">
        <v>43756</v>
      </c>
      <c r="B1111" s="2">
        <v>43763</v>
      </c>
      <c r="C1111" s="2" t="s">
        <v>5220</v>
      </c>
      <c r="D1111" s="19" t="s">
        <v>2155</v>
      </c>
      <c r="E1111" s="19" t="s">
        <v>4450</v>
      </c>
      <c r="F1111" s="19">
        <v>42785590</v>
      </c>
      <c r="G1111" s="17" t="str">
        <f t="shared" si="184"/>
        <v>KG-ARI-1909-00203-04602/42785590</v>
      </c>
      <c r="H1111" s="18">
        <f>IF(G1111="","",VLOOKUP(G1111,WMS!$E$3:$Q$1741,7,FALSE))</f>
        <v>6</v>
      </c>
      <c r="I1111" s="18">
        <f>IF(G1111="","",VLOOKUP(G1111,WMS!$E$3:$Q$1741,8,FALSE))</f>
        <v>1.2</v>
      </c>
      <c r="J1111" s="18">
        <f>IF(G1111="","",VLOOKUP(G1111,WMS!$E$3:$Q$1741,13,FALSE))</f>
        <v>0.006</v>
      </c>
      <c r="K1111" s="25" t="b">
        <f t="shared" si="185"/>
        <v>1</v>
      </c>
      <c r="L1111" s="7">
        <v>7</v>
      </c>
      <c r="M1111" s="26">
        <f>IF(G1111="","",VLOOKUP(G1111,WMS!$E$3:$U$1741,7,0)*L1111)</f>
        <v>42</v>
      </c>
      <c r="N1111" s="27" t="str">
        <f>IF(G1111="","",VLOOKUP(G1111,WMS!$E$3:$U$1741,17,0))</f>
        <v>A18-304</v>
      </c>
      <c r="O1111" s="28">
        <f t="shared" si="186"/>
        <v>8.4</v>
      </c>
      <c r="P1111" s="28">
        <f t="shared" si="187"/>
        <v>0.042</v>
      </c>
      <c r="Q1111" s="25" t="str">
        <f>IF(G1111="","",VLOOKUP(G1111,WMS!$E$3:$G$1741,2,FALSE))</f>
        <v>KAS19092415</v>
      </c>
      <c r="R1111" s="25" t="str">
        <f>IF(G1111="","",VLOOKUP(G1111,WMS!$E$3:$G$1741,3,FALSE))</f>
        <v>KAS1909241511</v>
      </c>
      <c r="S1111" s="17" t="str">
        <f>IF(R1111="","",VLOOKUP(R1111,CUSTOMS!$E$3:$N$1811,2,FALSE))</f>
        <v>7323930000</v>
      </c>
      <c r="T1111" s="17" t="str">
        <f>IF(R1111="","",VLOOKUP(R1111,CUSTOMS!$E$3:$N$1811,3,FALSE))</f>
        <v>饼干模</v>
      </c>
      <c r="U1111" s="18">
        <f t="shared" si="188"/>
        <v>42</v>
      </c>
      <c r="V1111" s="18" t="str">
        <f>IF(R1111="","",VLOOKUP(R1111,CUSTOMS!$E$3:$N$1811,5,FALSE))</f>
        <v>只</v>
      </c>
      <c r="W1111" s="32">
        <f>IF(R1111="","",VLOOKUP(R1111,CUSTOMS!$E$3:$N$1811,6,FALSE))</f>
        <v>0.2</v>
      </c>
      <c r="X1111" s="32">
        <f t="shared" si="189"/>
        <v>8.4</v>
      </c>
      <c r="Y1111" s="18" t="str">
        <f>IF(R1111="","",VLOOKUP(R1111,CUSTOMS!$E$3:$N$1811,8,FALSE))</f>
        <v>美元</v>
      </c>
      <c r="Z1111" s="18" t="str">
        <f>IF(R1111="","",VLOOKUP(R1111,CUSTOMS!$E$3:$N$1811,9,FALSE))</f>
        <v>中国</v>
      </c>
      <c r="AA1111" s="18" t="str">
        <f>IF(R1111="","",VLOOKUP(R1111,CUSTOMS!$E$3:$N$1811,10,FALSE))</f>
        <v>美国</v>
      </c>
      <c r="AB1111" s="32">
        <f>IF(R1111="","",VLOOKUP(G1111,WMS!$E$3:$T$1741,15,FALSE))</f>
        <v>0.116666666666667</v>
      </c>
      <c r="AC1111" s="32">
        <f t="shared" si="190"/>
        <v>4.90000000000001</v>
      </c>
      <c r="AD1111" s="32" t="str">
        <f>IF(S1111="","",VLOOKUP(S1111,海关监管条件!$A$1:$B$3000,2,FALSE))</f>
        <v>A </v>
      </c>
    </row>
    <row r="1112" spans="1:30">
      <c r="A1112" s="2">
        <v>43756</v>
      </c>
      <c r="B1112" s="2">
        <v>43763</v>
      </c>
      <c r="C1112" s="2" t="s">
        <v>5220</v>
      </c>
      <c r="D1112" s="19" t="s">
        <v>2155</v>
      </c>
      <c r="E1112" s="19" t="s">
        <v>4470</v>
      </c>
      <c r="F1112" s="19">
        <v>42729310</v>
      </c>
      <c r="G1112" s="17" t="str">
        <f t="shared" si="184"/>
        <v>KG-ARI-1909-00203-04604/42729310</v>
      </c>
      <c r="H1112" s="18">
        <f>IF(G1112="","",VLOOKUP(G1112,WMS!$E$3:$Q$1741,7,FALSE))</f>
        <v>6</v>
      </c>
      <c r="I1112" s="18">
        <f>IF(G1112="","",VLOOKUP(G1112,WMS!$E$3:$Q$1741,8,FALSE))</f>
        <v>2.75</v>
      </c>
      <c r="J1112" s="18">
        <f>IF(G1112="","",VLOOKUP(G1112,WMS!$E$3:$Q$1741,13,FALSE))</f>
        <v>0.064</v>
      </c>
      <c r="K1112" s="25" t="b">
        <f t="shared" si="185"/>
        <v>1</v>
      </c>
      <c r="L1112" s="7">
        <v>1</v>
      </c>
      <c r="M1112" s="26">
        <f>IF(G1112="","",VLOOKUP(G1112,WMS!$E$3:$U$1741,7,0)*L1112)</f>
        <v>6</v>
      </c>
      <c r="N1112" s="27" t="str">
        <f>IF(G1112="","",VLOOKUP(G1112,WMS!$E$3:$U$1741,17,0))</f>
        <v>B69</v>
      </c>
      <c r="O1112" s="28">
        <f t="shared" si="186"/>
        <v>2.75</v>
      </c>
      <c r="P1112" s="28">
        <f t="shared" si="187"/>
        <v>0.064</v>
      </c>
      <c r="Q1112" s="25" t="str">
        <f>IF(G1112="","",VLOOKUP(G1112,WMS!$E$3:$G$1741,2,FALSE))</f>
        <v>KAS19092415</v>
      </c>
      <c r="R1112" s="25" t="str">
        <f>IF(G1112="","",VLOOKUP(G1112,WMS!$E$3:$G$1741,3,FALSE))</f>
        <v>KAS1909241505</v>
      </c>
      <c r="S1112" s="17" t="str">
        <f>IF(R1112="","",VLOOKUP(R1112,CUSTOMS!$E$3:$N$1811,2,FALSE))</f>
        <v>4602191000</v>
      </c>
      <c r="T1112" s="17" t="str">
        <f>IF(R1112="","",VLOOKUP(R1112,CUSTOMS!$E$3:$N$1811,3,FALSE))</f>
        <v>草篮</v>
      </c>
      <c r="U1112" s="18">
        <f t="shared" si="188"/>
        <v>6</v>
      </c>
      <c r="V1112" s="18" t="str">
        <f>IF(R1112="","",VLOOKUP(R1112,CUSTOMS!$E$3:$N$1811,5,FALSE))</f>
        <v>只</v>
      </c>
      <c r="W1112" s="32">
        <f>IF(R1112="","",VLOOKUP(R1112,CUSTOMS!$E$3:$N$1811,6,FALSE))</f>
        <v>0.5</v>
      </c>
      <c r="X1112" s="32">
        <f t="shared" si="189"/>
        <v>3</v>
      </c>
      <c r="Y1112" s="18" t="str">
        <f>IF(R1112="","",VLOOKUP(R1112,CUSTOMS!$E$3:$N$1811,8,FALSE))</f>
        <v>美元</v>
      </c>
      <c r="Z1112" s="18" t="str">
        <f>IF(R1112="","",VLOOKUP(R1112,CUSTOMS!$E$3:$N$1811,9,FALSE))</f>
        <v>中国</v>
      </c>
      <c r="AA1112" s="18" t="str">
        <f>IF(R1112="","",VLOOKUP(R1112,CUSTOMS!$E$3:$N$1811,10,FALSE))</f>
        <v>美国</v>
      </c>
      <c r="AB1112" s="32">
        <f>IF(R1112="","",VLOOKUP(G1112,WMS!$E$3:$T$1741,15,FALSE))</f>
        <v>0.325</v>
      </c>
      <c r="AC1112" s="32">
        <f t="shared" si="190"/>
        <v>1.95</v>
      </c>
      <c r="AD1112" s="32" t="str">
        <f>IF(S1112="","",VLOOKUP(S1112,海关监管条件!$A$1:$B$3000,2,FALSE))</f>
        <v>AB</v>
      </c>
    </row>
    <row r="1113" spans="1:30">
      <c r="A1113" s="2">
        <v>43756</v>
      </c>
      <c r="B1113" s="2">
        <v>43763</v>
      </c>
      <c r="C1113" s="2" t="s">
        <v>5220</v>
      </c>
      <c r="D1113" s="19" t="s">
        <v>1751</v>
      </c>
      <c r="E1113" s="19" t="s">
        <v>4222</v>
      </c>
      <c r="F1113" s="19" t="s">
        <v>4223</v>
      </c>
      <c r="G1113" s="17" t="str">
        <f t="shared" ref="G1113:G1155" si="191">IF(F1113="","",E1113&amp;"/"&amp;F1113)</f>
        <v>KG-ARI-1909-00203-04608/42273431</v>
      </c>
      <c r="H1113" s="18">
        <f>IF(G1113="","",VLOOKUP(G1113,WMS!$E$3:$Q$1741,7,FALSE))</f>
        <v>4</v>
      </c>
      <c r="I1113" s="18">
        <f>IF(G1113="","",VLOOKUP(G1113,WMS!$E$3:$Q$1741,8,FALSE))</f>
        <v>1.25</v>
      </c>
      <c r="J1113" s="18">
        <f>IF(G1113="","",VLOOKUP(G1113,WMS!$E$3:$Q$1741,13,FALSE))</f>
        <v>0.018</v>
      </c>
      <c r="K1113" s="25" t="b">
        <f t="shared" ref="K1113:K1155" si="192">IF(M1113="","",EXACT(H1113,M1113/L1113))</f>
        <v>1</v>
      </c>
      <c r="L1113" s="7">
        <v>2</v>
      </c>
      <c r="M1113" s="26">
        <f>IF(G1113="","",VLOOKUP(G1113,WMS!$E$3:$U$1741,7,0)*L1113)</f>
        <v>8</v>
      </c>
      <c r="N1113" s="27" t="str">
        <f>IF(G1113="","",VLOOKUP(G1113,WMS!$E$3:$U$1741,17,0))</f>
        <v>A01-303</v>
      </c>
      <c r="O1113" s="28">
        <f t="shared" ref="O1113:O1155" si="193">IF(L1113="","",I1113*L1113)</f>
        <v>2.5</v>
      </c>
      <c r="P1113" s="28">
        <f t="shared" ref="P1113:P1155" si="194">IF(L1113="","",J1113*L1113)</f>
        <v>0.036</v>
      </c>
      <c r="Q1113" s="25" t="str">
        <f>IF(G1113="","",VLOOKUP(G1113,WMS!$E$3:$G$1741,2,FALSE))</f>
        <v>KAS19091905</v>
      </c>
      <c r="R1113" s="25" t="str">
        <f>IF(G1113="","",VLOOKUP(G1113,WMS!$E$3:$G$1741,3,FALSE))</f>
        <v>KAS1909190501</v>
      </c>
      <c r="S1113" s="17" t="str">
        <f>IF(R1113="","",VLOOKUP(R1113,CUSTOMS!$E$3:$N$1811,2,FALSE))</f>
        <v>9503006000</v>
      </c>
      <c r="T1113" s="17" t="str">
        <f>IF(R1113="","",VLOOKUP(R1113,CUSTOMS!$E$3:$N$1811,3,FALSE))</f>
        <v>智力玩具</v>
      </c>
      <c r="U1113" s="18">
        <f t="shared" ref="U1113:U1155" si="195">IF(V1113="","",IF(V1113="千克",M1113*AB1113,M1113))</f>
        <v>8</v>
      </c>
      <c r="V1113" s="18" t="str">
        <f>IF(R1113="","",VLOOKUP(R1113,CUSTOMS!$E$3:$N$1811,5,FALSE))</f>
        <v>套</v>
      </c>
      <c r="W1113" s="32">
        <f>IF(R1113="","",VLOOKUP(R1113,CUSTOMS!$E$3:$N$1811,6,FALSE))</f>
        <v>0.51</v>
      </c>
      <c r="X1113" s="32">
        <f t="shared" ref="X1113:X1155" si="196">IF(W1113="","",U1113*W1113)</f>
        <v>4.08</v>
      </c>
      <c r="Y1113" s="18" t="str">
        <f>IF(R1113="","",VLOOKUP(R1113,CUSTOMS!$E$3:$N$1811,8,FALSE))</f>
        <v>美元</v>
      </c>
      <c r="Z1113" s="18" t="str">
        <f>IF(R1113="","",VLOOKUP(R1113,CUSTOMS!$E$3:$N$1811,9,FALSE))</f>
        <v>中国</v>
      </c>
      <c r="AA1113" s="18" t="str">
        <f>IF(R1113="","",VLOOKUP(R1113,CUSTOMS!$E$3:$N$1811,10,FALSE))</f>
        <v>美国</v>
      </c>
      <c r="AB1113" s="32">
        <f>IF(R1113="","",VLOOKUP(G1113,WMS!$E$3:$T$1741,15,FALSE))</f>
        <v>0.255</v>
      </c>
      <c r="AC1113" s="32">
        <f t="shared" ref="AC1113:AC1155" si="197">IF(AB1113="","",M1113*AB1113)</f>
        <v>2.04</v>
      </c>
      <c r="AD1113" s="32" t="str">
        <f>IF(S1113="","",VLOOKUP(S1113,海关监管条件!$A$1:$B$3000,2,FALSE))</f>
        <v>A </v>
      </c>
    </row>
    <row r="1114" spans="1:30">
      <c r="A1114" s="2">
        <v>43756</v>
      </c>
      <c r="B1114" s="2">
        <v>43763</v>
      </c>
      <c r="C1114" s="2" t="s">
        <v>5220</v>
      </c>
      <c r="D1114" s="19" t="s">
        <v>2017</v>
      </c>
      <c r="E1114" s="19" t="s">
        <v>4387</v>
      </c>
      <c r="F1114" s="19">
        <v>42303510</v>
      </c>
      <c r="G1114" s="17" t="str">
        <f t="shared" si="191"/>
        <v>KG-ARI-1909-00203-
04616/42303510</v>
      </c>
      <c r="H1114" s="18">
        <f>IF(G1114="","",VLOOKUP(G1114,WMS!$E$3:$Q$1741,7,FALSE))</f>
        <v>4</v>
      </c>
      <c r="I1114" s="18">
        <f>IF(G1114="","",VLOOKUP(G1114,WMS!$E$3:$Q$1741,8,FALSE))</f>
        <v>9.89</v>
      </c>
      <c r="J1114" s="18">
        <f>IF(G1114="","",VLOOKUP(G1114,WMS!$E$3:$Q$1741,13,FALSE))</f>
        <v>0.135</v>
      </c>
      <c r="K1114" s="25" t="b">
        <f t="shared" si="192"/>
        <v>1</v>
      </c>
      <c r="L1114" s="7">
        <v>6</v>
      </c>
      <c r="M1114" s="26">
        <f>IF(G1114="","",VLOOKUP(G1114,WMS!$E$3:$U$1741,7,0)*L1114)</f>
        <v>24</v>
      </c>
      <c r="N1114" s="27" t="str">
        <f>IF(G1114="","",VLOOKUP(G1114,WMS!$E$3:$U$1741,17,0))</f>
        <v>A401-21</v>
      </c>
      <c r="O1114" s="28">
        <f t="shared" si="193"/>
        <v>59.34</v>
      </c>
      <c r="P1114" s="28">
        <f t="shared" si="194"/>
        <v>0.81</v>
      </c>
      <c r="Q1114" s="25" t="str">
        <f>IF(G1114="","",VLOOKUP(G1114,WMS!$E$3:$G$1741,2,FALSE))</f>
        <v>KAS19092320</v>
      </c>
      <c r="R1114" s="25" t="str">
        <f>IF(G1114="","",VLOOKUP(G1114,WMS!$E$3:$G$1741,3,FALSE))</f>
        <v>KAS1909232001</v>
      </c>
      <c r="S1114" s="17" t="str">
        <f>IF(R1114="","",VLOOKUP(R1114,CUSTOMS!$E$3:$N$1811,2,FALSE))</f>
        <v>3918909000</v>
      </c>
      <c r="T1114" s="17" t="str">
        <f>IF(R1114="","",VLOOKUP(R1114,CUSTOMS!$E$3:$N$1811,3,FALSE))</f>
        <v>字母地垫</v>
      </c>
      <c r="U1114" s="18">
        <f t="shared" si="195"/>
        <v>24</v>
      </c>
      <c r="V1114" s="18" t="str">
        <f>IF(R1114="","",VLOOKUP(R1114,CUSTOMS!$E$3:$N$1811,5,FALSE))</f>
        <v>个</v>
      </c>
      <c r="W1114" s="32">
        <f>IF(R1114="","",VLOOKUP(R1114,CUSTOMS!$E$3:$N$1811,6,FALSE))</f>
        <v>5.75</v>
      </c>
      <c r="X1114" s="32">
        <f t="shared" si="196"/>
        <v>138</v>
      </c>
      <c r="Y1114" s="18" t="str">
        <f>IF(R1114="","",VLOOKUP(R1114,CUSTOMS!$E$3:$N$1811,8,FALSE))</f>
        <v>美元</v>
      </c>
      <c r="Z1114" s="18" t="str">
        <f>IF(R1114="","",VLOOKUP(R1114,CUSTOMS!$E$3:$N$1811,9,FALSE))</f>
        <v>中国</v>
      </c>
      <c r="AA1114" s="18" t="str">
        <f>IF(R1114="","",VLOOKUP(R1114,CUSTOMS!$E$3:$N$1811,10,FALSE))</f>
        <v>美国</v>
      </c>
      <c r="AB1114" s="32">
        <f>IF(R1114="","",VLOOKUP(G1114,WMS!$E$3:$T$1741,15,FALSE))</f>
        <v>2.2725</v>
      </c>
      <c r="AC1114" s="32">
        <f t="shared" si="197"/>
        <v>54.54</v>
      </c>
      <c r="AD1114" s="32" t="str">
        <f>IF(S1114="","",VLOOKUP(S1114,海关监管条件!$A$1:$B$3000,2,FALSE))</f>
        <v>无</v>
      </c>
    </row>
    <row r="1115" spans="1:30">
      <c r="A1115" s="2">
        <v>43756</v>
      </c>
      <c r="B1115" s="2">
        <v>43763</v>
      </c>
      <c r="C1115" s="2" t="s">
        <v>5220</v>
      </c>
      <c r="D1115" s="19" t="s">
        <v>2269</v>
      </c>
      <c r="E1115" s="19" t="s">
        <v>4506</v>
      </c>
      <c r="F1115" s="19">
        <v>42562511</v>
      </c>
      <c r="G1115" s="17" t="str">
        <f t="shared" si="191"/>
        <v>KG-ARI-1909-00203-04618/42562511</v>
      </c>
      <c r="H1115" s="18">
        <f>IF(G1115="","",VLOOKUP(G1115,WMS!$E$3:$Q$1741,7,FALSE))</f>
        <v>6</v>
      </c>
      <c r="I1115" s="18">
        <f>IF(G1115="","",VLOOKUP(G1115,WMS!$E$3:$Q$1741,8,FALSE))</f>
        <v>1.74</v>
      </c>
      <c r="J1115" s="18">
        <f>IF(G1115="","",VLOOKUP(G1115,WMS!$E$3:$Q$1741,13,FALSE))</f>
        <v>0.029</v>
      </c>
      <c r="K1115" s="25" t="b">
        <f t="shared" si="192"/>
        <v>1</v>
      </c>
      <c r="L1115" s="7">
        <v>3</v>
      </c>
      <c r="M1115" s="26">
        <f>IF(G1115="","",VLOOKUP(G1115,WMS!$E$3:$U$1741,7,0)*L1115)</f>
        <v>18</v>
      </c>
      <c r="N1115" s="27" t="str">
        <f>IF(G1115="","",VLOOKUP(G1115,WMS!$E$3:$U$1741,17,0))</f>
        <v>A411</v>
      </c>
      <c r="O1115" s="28">
        <f t="shared" si="193"/>
        <v>5.22</v>
      </c>
      <c r="P1115" s="28">
        <f t="shared" si="194"/>
        <v>0.087</v>
      </c>
      <c r="Q1115" s="25" t="str">
        <f>IF(G1115="","",VLOOKUP(G1115,WMS!$E$3:$G$1741,2,FALSE))</f>
        <v>KAS19092501</v>
      </c>
      <c r="R1115" s="25" t="str">
        <f>IF(G1115="","",VLOOKUP(G1115,WMS!$E$3:$G$1741,3,FALSE))</f>
        <v>KAS1909250101</v>
      </c>
      <c r="S1115" s="17" t="str">
        <f>IF(R1115="","",VLOOKUP(R1115,CUSTOMS!$E$3:$N$1811,2,FALSE))</f>
        <v>8518300000</v>
      </c>
      <c r="T1115" s="17" t="str">
        <f>IF(R1115="","",VLOOKUP(R1115,CUSTOMS!$E$3:$N$1811,3,FALSE))</f>
        <v>耳机</v>
      </c>
      <c r="U1115" s="18">
        <f t="shared" si="195"/>
        <v>18</v>
      </c>
      <c r="V1115" s="18" t="str">
        <f>IF(R1115="","",VLOOKUP(R1115,CUSTOMS!$E$3:$N$1811,5,FALSE))</f>
        <v>个</v>
      </c>
      <c r="W1115" s="32">
        <f>IF(R1115="","",VLOOKUP(R1115,CUSTOMS!$E$3:$N$1811,6,FALSE))</f>
        <v>3.07307692307692</v>
      </c>
      <c r="X1115" s="32">
        <f t="shared" si="196"/>
        <v>55.3153846153846</v>
      </c>
      <c r="Y1115" s="18" t="str">
        <f>IF(R1115="","",VLOOKUP(R1115,CUSTOMS!$E$3:$N$1811,8,FALSE))</f>
        <v>美元</v>
      </c>
      <c r="Z1115" s="18" t="str">
        <f>IF(R1115="","",VLOOKUP(R1115,CUSTOMS!$E$3:$N$1811,9,FALSE))</f>
        <v>中国</v>
      </c>
      <c r="AA1115" s="18" t="str">
        <f>IF(R1115="","",VLOOKUP(R1115,CUSTOMS!$E$3:$N$1811,10,FALSE))</f>
        <v>美国</v>
      </c>
      <c r="AB1115" s="32">
        <f>IF(R1115="","",VLOOKUP(G1115,WMS!$E$3:$T$1741,15,FALSE))</f>
        <v>0.225</v>
      </c>
      <c r="AC1115" s="32">
        <f t="shared" si="197"/>
        <v>4.05</v>
      </c>
      <c r="AD1115" s="32" t="str">
        <f>IF(S1115="","",VLOOKUP(S1115,海关监管条件!$A$1:$B$3000,2,FALSE))</f>
        <v>无 </v>
      </c>
    </row>
    <row r="1116" spans="1:30">
      <c r="A1116" s="2">
        <v>43756</v>
      </c>
      <c r="B1116" s="2">
        <v>43763</v>
      </c>
      <c r="C1116" s="2" t="s">
        <v>5220</v>
      </c>
      <c r="D1116" s="3" t="s">
        <v>2269</v>
      </c>
      <c r="E1116" s="3" t="s">
        <v>4506</v>
      </c>
      <c r="F1116" s="3" t="s">
        <v>5171</v>
      </c>
      <c r="G1116" s="17" t="str">
        <f t="shared" si="191"/>
        <v>KG-ARI-1909-00203-04618/42623571</v>
      </c>
      <c r="H1116" s="18">
        <f>IF(G1116="","",VLOOKUP(G1116,WMS!$E$3:$Q$1741,7,FALSE))</f>
        <v>12</v>
      </c>
      <c r="I1116" s="18">
        <f>IF(G1116="","",VLOOKUP(G1116,WMS!$E$3:$Q$1741,8,FALSE))</f>
        <v>0.7</v>
      </c>
      <c r="J1116" s="18">
        <f>IF(G1116="","",VLOOKUP(G1116,WMS!$E$3:$Q$1741,13,FALSE))</f>
        <v>0.008</v>
      </c>
      <c r="K1116" s="25" t="b">
        <f t="shared" si="192"/>
        <v>1</v>
      </c>
      <c r="L1116" s="7">
        <v>1</v>
      </c>
      <c r="M1116" s="26">
        <f>IF(G1116="","",VLOOKUP(G1116,WMS!$E$3:$U$1741,7,0)*L1116)</f>
        <v>12</v>
      </c>
      <c r="N1116" s="27" t="str">
        <f>IF(G1116="","",VLOOKUP(G1116,WMS!$E$3:$U$1741,17,0))</f>
        <v>A411</v>
      </c>
      <c r="O1116" s="28">
        <f t="shared" si="193"/>
        <v>0.7</v>
      </c>
      <c r="P1116" s="28">
        <f t="shared" si="194"/>
        <v>0.008</v>
      </c>
      <c r="Q1116" s="25" t="str">
        <f>IF(G1116="","",VLOOKUP(G1116,WMS!$E$3:$G$1741,2,FALSE))</f>
        <v>KAS19092501</v>
      </c>
      <c r="R1116" s="25" t="str">
        <f>IF(G1116="","",VLOOKUP(G1116,WMS!$E$3:$G$1741,3,FALSE))</f>
        <v>KAS1909250102</v>
      </c>
      <c r="S1116" s="17" t="str">
        <f>IF(R1116="","",VLOOKUP(R1116,CUSTOMS!$E$3:$N$1811,2,FALSE))</f>
        <v>8518300000</v>
      </c>
      <c r="T1116" s="17" t="str">
        <f>IF(R1116="","",VLOOKUP(R1116,CUSTOMS!$E$3:$N$1811,3,FALSE))</f>
        <v>耳塞</v>
      </c>
      <c r="U1116" s="18">
        <f t="shared" si="195"/>
        <v>12</v>
      </c>
      <c r="V1116" s="18" t="str">
        <f>IF(R1116="","",VLOOKUP(R1116,CUSTOMS!$E$3:$N$1811,5,FALSE))</f>
        <v>个</v>
      </c>
      <c r="W1116" s="32">
        <f>IF(R1116="","",VLOOKUP(R1116,CUSTOMS!$E$3:$N$1811,6,FALSE))</f>
        <v>1.02222222222222</v>
      </c>
      <c r="X1116" s="32">
        <f t="shared" si="196"/>
        <v>12.2666666666666</v>
      </c>
      <c r="Y1116" s="18" t="str">
        <f>IF(R1116="","",VLOOKUP(R1116,CUSTOMS!$E$3:$N$1811,8,FALSE))</f>
        <v>美元</v>
      </c>
      <c r="Z1116" s="18" t="str">
        <f>IF(R1116="","",VLOOKUP(R1116,CUSTOMS!$E$3:$N$1811,9,FALSE))</f>
        <v>中国</v>
      </c>
      <c r="AA1116" s="18" t="str">
        <f>IF(R1116="","",VLOOKUP(R1116,CUSTOMS!$E$3:$N$1811,10,FALSE))</f>
        <v>美国</v>
      </c>
      <c r="AB1116" s="32">
        <f>IF(R1116="","",VLOOKUP(G1116,WMS!$E$3:$T$1741,15,FALSE))</f>
        <v>0.041</v>
      </c>
      <c r="AC1116" s="32">
        <f t="shared" si="197"/>
        <v>0.492</v>
      </c>
      <c r="AD1116" s="32" t="str">
        <f>IF(S1116="","",VLOOKUP(S1116,海关监管条件!$A$1:$B$3000,2,FALSE))</f>
        <v>无 </v>
      </c>
    </row>
    <row r="1117" spans="1:30">
      <c r="A1117" s="2">
        <v>43756</v>
      </c>
      <c r="B1117" s="2">
        <v>43763</v>
      </c>
      <c r="C1117" s="2" t="s">
        <v>5220</v>
      </c>
      <c r="D1117" s="3" t="s">
        <v>2269</v>
      </c>
      <c r="E1117" s="3" t="s">
        <v>4506</v>
      </c>
      <c r="F1117" s="3" t="s">
        <v>5233</v>
      </c>
      <c r="G1117" s="17" t="str">
        <f t="shared" si="191"/>
        <v>KG-ARI-1909-00203-04618/42702382</v>
      </c>
      <c r="H1117" s="18">
        <f>IF(G1117="","",VLOOKUP(G1117,WMS!$E$3:$Q$1741,7,FALSE))</f>
        <v>6</v>
      </c>
      <c r="I1117" s="18">
        <f>IF(G1117="","",VLOOKUP(G1117,WMS!$E$3:$Q$1741,8,FALSE))</f>
        <v>1.58</v>
      </c>
      <c r="J1117" s="18">
        <f>IF(G1117="","",VLOOKUP(G1117,WMS!$E$3:$Q$1741,13,FALSE))</f>
        <v>0.029</v>
      </c>
      <c r="K1117" s="25" t="b">
        <f t="shared" si="192"/>
        <v>1</v>
      </c>
      <c r="L1117" s="7">
        <v>1</v>
      </c>
      <c r="M1117" s="26">
        <f>IF(G1117="","",VLOOKUP(G1117,WMS!$E$3:$U$1741,7,0)*L1117)</f>
        <v>6</v>
      </c>
      <c r="N1117" s="27" t="str">
        <f>IF(G1117="","",VLOOKUP(G1117,WMS!$E$3:$U$1741,17,0))</f>
        <v>A411</v>
      </c>
      <c r="O1117" s="28">
        <f t="shared" si="193"/>
        <v>1.58</v>
      </c>
      <c r="P1117" s="28">
        <f t="shared" si="194"/>
        <v>0.029</v>
      </c>
      <c r="Q1117" s="25" t="str">
        <f>IF(G1117="","",VLOOKUP(G1117,WMS!$E$3:$G$1741,2,FALSE))</f>
        <v>KAS19092501</v>
      </c>
      <c r="R1117" s="25" t="str">
        <f>IF(G1117="","",VLOOKUP(G1117,WMS!$E$3:$G$1741,3,FALSE))</f>
        <v>KAS1909250101</v>
      </c>
      <c r="S1117" s="17" t="str">
        <f>IF(R1117="","",VLOOKUP(R1117,CUSTOMS!$E$3:$N$1811,2,FALSE))</f>
        <v>8518300000</v>
      </c>
      <c r="T1117" s="17" t="str">
        <f>IF(R1117="","",VLOOKUP(R1117,CUSTOMS!$E$3:$N$1811,3,FALSE))</f>
        <v>耳机</v>
      </c>
      <c r="U1117" s="18">
        <f t="shared" si="195"/>
        <v>6</v>
      </c>
      <c r="V1117" s="18" t="str">
        <f>IF(R1117="","",VLOOKUP(R1117,CUSTOMS!$E$3:$N$1811,5,FALSE))</f>
        <v>个</v>
      </c>
      <c r="W1117" s="32">
        <f>IF(R1117="","",VLOOKUP(R1117,CUSTOMS!$E$3:$N$1811,6,FALSE))</f>
        <v>3.07307692307692</v>
      </c>
      <c r="X1117" s="32">
        <f t="shared" si="196"/>
        <v>18.4384615384615</v>
      </c>
      <c r="Y1117" s="18" t="str">
        <f>IF(R1117="","",VLOOKUP(R1117,CUSTOMS!$E$3:$N$1811,8,FALSE))</f>
        <v>美元</v>
      </c>
      <c r="Z1117" s="18" t="str">
        <f>IF(R1117="","",VLOOKUP(R1117,CUSTOMS!$E$3:$N$1811,9,FALSE))</f>
        <v>中国</v>
      </c>
      <c r="AA1117" s="18" t="str">
        <f>IF(R1117="","",VLOOKUP(R1117,CUSTOMS!$E$3:$N$1811,10,FALSE))</f>
        <v>美国</v>
      </c>
      <c r="AB1117" s="32">
        <f>IF(R1117="","",VLOOKUP(G1117,WMS!$E$3:$T$1741,15,FALSE))</f>
        <v>0.21</v>
      </c>
      <c r="AC1117" s="32">
        <f t="shared" si="197"/>
        <v>1.26</v>
      </c>
      <c r="AD1117" s="32" t="str">
        <f>IF(S1117="","",VLOOKUP(S1117,海关监管条件!$A$1:$B$3000,2,FALSE))</f>
        <v>无 </v>
      </c>
    </row>
    <row r="1118" spans="1:30">
      <c r="A1118" s="2">
        <v>43756</v>
      </c>
      <c r="B1118" s="2">
        <v>43763</v>
      </c>
      <c r="C1118" s="2" t="s">
        <v>5220</v>
      </c>
      <c r="D1118" s="3" t="s">
        <v>2190</v>
      </c>
      <c r="E1118" s="3" t="s">
        <v>4473</v>
      </c>
      <c r="F1118" s="3" t="s">
        <v>4133</v>
      </c>
      <c r="G1118" s="17" t="str">
        <f t="shared" si="191"/>
        <v>KG-ARI-1909-00203-04621/41961094</v>
      </c>
      <c r="H1118" s="18">
        <f>IF(G1118="","",VLOOKUP(G1118,WMS!$E$3:$Q$1741,7,FALSE))</f>
        <v>24</v>
      </c>
      <c r="I1118" s="18">
        <f>IF(G1118="","",VLOOKUP(G1118,WMS!$E$3:$Q$1741,8,FALSE))</f>
        <v>3.1</v>
      </c>
      <c r="J1118" s="18">
        <f>IF(G1118="","",VLOOKUP(G1118,WMS!$E$3:$Q$1741,13,FALSE))</f>
        <v>0.024</v>
      </c>
      <c r="K1118" s="25" t="b">
        <f t="shared" si="192"/>
        <v>1</v>
      </c>
      <c r="L1118" s="7">
        <v>1</v>
      </c>
      <c r="M1118" s="26">
        <f>IF(G1118="","",VLOOKUP(G1118,WMS!$E$3:$U$1741,7,0)*L1118)</f>
        <v>24</v>
      </c>
      <c r="N1118" s="27" t="str">
        <f>IF(G1118="","",VLOOKUP(G1118,WMS!$E$3:$U$1741,17,0))</f>
        <v>A40-303</v>
      </c>
      <c r="O1118" s="28">
        <f t="shared" si="193"/>
        <v>3.1</v>
      </c>
      <c r="P1118" s="28">
        <f t="shared" si="194"/>
        <v>0.024</v>
      </c>
      <c r="Q1118" s="25" t="str">
        <f>IF(G1118="","",VLOOKUP(G1118,WMS!$E$3:$G$1741,2,FALSE))</f>
        <v>KAS19092403</v>
      </c>
      <c r="R1118" s="25" t="str">
        <f>IF(G1118="","",VLOOKUP(G1118,WMS!$E$3:$G$1741,3,FALSE))</f>
        <v>KAS1909240319</v>
      </c>
      <c r="S1118" s="17" t="str">
        <f>IF(R1118="","",VLOOKUP(R1118,CUSTOMS!$E$3:$N$1811,2,FALSE))</f>
        <v>8205510000</v>
      </c>
      <c r="T1118" s="17" t="str">
        <f>IF(R1118="","",VLOOKUP(R1118,CUSTOMS!$E$3:$N$1811,3,FALSE))</f>
        <v>手工工具</v>
      </c>
      <c r="U1118" s="18">
        <f t="shared" si="195"/>
        <v>24</v>
      </c>
      <c r="V1118" s="18" t="str">
        <f>IF(R1118="","",VLOOKUP(R1118,CUSTOMS!$E$3:$N$1811,5,FALSE))</f>
        <v>只</v>
      </c>
      <c r="W1118" s="32">
        <f>IF(R1118="","",VLOOKUP(R1118,CUSTOMS!$E$3:$N$1811,6,FALSE))</f>
        <v>0.58</v>
      </c>
      <c r="X1118" s="32">
        <f t="shared" si="196"/>
        <v>13.92</v>
      </c>
      <c r="Y1118" s="18" t="str">
        <f>IF(R1118="","",VLOOKUP(R1118,CUSTOMS!$E$3:$N$1811,8,FALSE))</f>
        <v>美元</v>
      </c>
      <c r="Z1118" s="18" t="str">
        <f>IF(R1118="","",VLOOKUP(R1118,CUSTOMS!$E$3:$N$1811,9,FALSE))</f>
        <v>中国</v>
      </c>
      <c r="AA1118" s="18" t="str">
        <f>IF(R1118="","",VLOOKUP(R1118,CUSTOMS!$E$3:$N$1811,10,FALSE))</f>
        <v>美国</v>
      </c>
      <c r="AB1118" s="32">
        <f>IF(R1118="","",VLOOKUP(G1118,WMS!$E$3:$T$1741,15,FALSE))</f>
        <v>0.104166666666667</v>
      </c>
      <c r="AC1118" s="32">
        <f t="shared" si="197"/>
        <v>2.50000000000001</v>
      </c>
      <c r="AD1118" s="32" t="str">
        <f>IF(S1118="","",VLOOKUP(S1118,海关监管条件!$A$1:$B$3000,2,FALSE))</f>
        <v>无 </v>
      </c>
    </row>
    <row r="1119" spans="1:30">
      <c r="A1119" s="2">
        <v>43756</v>
      </c>
      <c r="B1119" s="2">
        <v>43763</v>
      </c>
      <c r="C1119" s="2" t="s">
        <v>5220</v>
      </c>
      <c r="D1119" s="3" t="s">
        <v>2190</v>
      </c>
      <c r="E1119" s="3" t="s">
        <v>4473</v>
      </c>
      <c r="F1119" s="3" t="s">
        <v>4485</v>
      </c>
      <c r="G1119" s="17" t="str">
        <f t="shared" si="191"/>
        <v>KG-ARI-1909-00203-04621/42751854</v>
      </c>
      <c r="H1119" s="18">
        <f>IF(G1119="","",VLOOKUP(G1119,WMS!$E$3:$Q$1741,7,FALSE))</f>
        <v>18</v>
      </c>
      <c r="I1119" s="18">
        <f>IF(G1119="","",VLOOKUP(G1119,WMS!$E$3:$Q$1741,8,FALSE))</f>
        <v>2.35</v>
      </c>
      <c r="J1119" s="18">
        <f>IF(G1119="","",VLOOKUP(G1119,WMS!$E$3:$Q$1741,13,FALSE))</f>
        <v>0.016</v>
      </c>
      <c r="K1119" s="25" t="b">
        <f t="shared" si="192"/>
        <v>1</v>
      </c>
      <c r="L1119" s="7">
        <v>2</v>
      </c>
      <c r="M1119" s="26">
        <f>IF(G1119="","",VLOOKUP(G1119,WMS!$E$3:$U$1741,7,0)*L1119)</f>
        <v>36</v>
      </c>
      <c r="N1119" s="27" t="str">
        <f>IF(G1119="","",VLOOKUP(G1119,WMS!$E$3:$U$1741,17,0))</f>
        <v>A20-104</v>
      </c>
      <c r="O1119" s="28">
        <f t="shared" si="193"/>
        <v>4.7</v>
      </c>
      <c r="P1119" s="28">
        <f t="shared" si="194"/>
        <v>0.032</v>
      </c>
      <c r="Q1119" s="25" t="str">
        <f>IF(G1119="","",VLOOKUP(G1119,WMS!$E$3:$G$1741,2,FALSE))</f>
        <v>KAS19092403</v>
      </c>
      <c r="R1119" s="25" t="str">
        <f>IF(G1119="","",VLOOKUP(G1119,WMS!$E$3:$G$1741,3,FALSE))</f>
        <v>KAS1909240314</v>
      </c>
      <c r="S1119" s="17" t="str">
        <f>IF(R1119="","",VLOOKUP(R1119,CUSTOMS!$E$3:$N$1811,2,FALSE))</f>
        <v>3924100000</v>
      </c>
      <c r="T1119" s="17" t="str">
        <f>IF(R1119="","",VLOOKUP(R1119,CUSTOMS!$E$3:$N$1811,3,FALSE))</f>
        <v>塑料厨具带彩卡</v>
      </c>
      <c r="U1119" s="18">
        <f t="shared" si="195"/>
        <v>36</v>
      </c>
      <c r="V1119" s="18" t="str">
        <f>IF(R1119="","",VLOOKUP(R1119,CUSTOMS!$E$3:$N$1811,5,FALSE))</f>
        <v>只</v>
      </c>
      <c r="W1119" s="32">
        <f>IF(R1119="","",VLOOKUP(R1119,CUSTOMS!$E$3:$N$1811,6,FALSE))</f>
        <v>0.65</v>
      </c>
      <c r="X1119" s="32">
        <f t="shared" si="196"/>
        <v>23.4</v>
      </c>
      <c r="Y1119" s="18" t="str">
        <f>IF(R1119="","",VLOOKUP(R1119,CUSTOMS!$E$3:$N$1811,8,FALSE))</f>
        <v>美元</v>
      </c>
      <c r="Z1119" s="18" t="str">
        <f>IF(R1119="","",VLOOKUP(R1119,CUSTOMS!$E$3:$N$1811,9,FALSE))</f>
        <v>中国</v>
      </c>
      <c r="AA1119" s="18" t="str">
        <f>IF(R1119="","",VLOOKUP(R1119,CUSTOMS!$E$3:$N$1811,10,FALSE))</f>
        <v>美国</v>
      </c>
      <c r="AB1119" s="32">
        <f>IF(R1119="","",VLOOKUP(G1119,WMS!$E$3:$T$1741,15,FALSE))</f>
        <v>0.111111111111111</v>
      </c>
      <c r="AC1119" s="32">
        <f t="shared" si="197"/>
        <v>4</v>
      </c>
      <c r="AD1119" s="32" t="str">
        <f>IF(S1119="","",VLOOKUP(S1119,海关监管条件!$A$1:$B$3000,2,FALSE))</f>
        <v>A </v>
      </c>
    </row>
    <row r="1120" spans="1:30">
      <c r="A1120" s="2">
        <v>43756</v>
      </c>
      <c r="B1120" s="2">
        <v>43763</v>
      </c>
      <c r="C1120" s="2" t="s">
        <v>5220</v>
      </c>
      <c r="D1120" s="3" t="s">
        <v>2069</v>
      </c>
      <c r="E1120" s="3" t="s">
        <v>4410</v>
      </c>
      <c r="F1120" s="3" t="s">
        <v>5181</v>
      </c>
      <c r="G1120" s="17" t="str">
        <f t="shared" si="191"/>
        <v>KG-ARI-1909-00203-04629/42614753</v>
      </c>
      <c r="H1120" s="18">
        <f>IF(G1120="","",VLOOKUP(G1120,WMS!$E$3:$Q$1741,7,FALSE))</f>
        <v>12</v>
      </c>
      <c r="I1120" s="18">
        <f>IF(G1120="","",VLOOKUP(G1120,WMS!$E$3:$Q$1741,8,FALSE))</f>
        <v>0.55</v>
      </c>
      <c r="J1120" s="18">
        <f>IF(G1120="","",VLOOKUP(G1120,WMS!$E$3:$Q$1741,13,FALSE))</f>
        <v>0.004</v>
      </c>
      <c r="K1120" s="25" t="b">
        <f t="shared" si="192"/>
        <v>1</v>
      </c>
      <c r="L1120" s="7">
        <v>1</v>
      </c>
      <c r="M1120" s="26">
        <f>IF(G1120="","",VLOOKUP(G1120,WMS!$E$3:$U$1741,7,0)*L1120)</f>
        <v>12</v>
      </c>
      <c r="N1120" s="27" t="str">
        <f>IF(G1120="","",VLOOKUP(G1120,WMS!$E$3:$U$1741,17,0))</f>
        <v>A401-13</v>
      </c>
      <c r="O1120" s="28">
        <f t="shared" si="193"/>
        <v>0.55</v>
      </c>
      <c r="P1120" s="28">
        <f t="shared" si="194"/>
        <v>0.004</v>
      </c>
      <c r="Q1120" s="25" t="str">
        <f>IF(G1120="","",VLOOKUP(G1120,WMS!$E$3:$G$1741,2,FALSE))</f>
        <v>KAS19092329</v>
      </c>
      <c r="R1120" s="25" t="str">
        <f>IF(G1120="","",VLOOKUP(G1120,WMS!$E$3:$G$1741,3,FALSE))</f>
        <v>KAS1909232901</v>
      </c>
      <c r="S1120" s="17" t="str">
        <f>IF(R1120="","",VLOOKUP(R1120,CUSTOMS!$E$3:$N$1811,2,FALSE))</f>
        <v>3926909090</v>
      </c>
      <c r="T1120" s="17" t="str">
        <f>IF(R1120="","",VLOOKUP(R1120,CUSTOMS!$E$3:$N$1811,3,FALSE))</f>
        <v>塑胶手机保护壳</v>
      </c>
      <c r="U1120" s="18">
        <f t="shared" si="195"/>
        <v>12</v>
      </c>
      <c r="V1120" s="18" t="str">
        <f>IF(R1120="","",VLOOKUP(R1120,CUSTOMS!$E$3:$N$1811,5,FALSE))</f>
        <v>个</v>
      </c>
      <c r="W1120" s="32">
        <f>IF(R1120="","",VLOOKUP(R1120,CUSTOMS!$E$3:$N$1811,6,FALSE))</f>
        <v>1</v>
      </c>
      <c r="X1120" s="32">
        <f t="shared" si="196"/>
        <v>12</v>
      </c>
      <c r="Y1120" s="18" t="str">
        <f>IF(R1120="","",VLOOKUP(R1120,CUSTOMS!$E$3:$N$1811,8,FALSE))</f>
        <v>美元</v>
      </c>
      <c r="Z1120" s="18" t="str">
        <f>IF(R1120="","",VLOOKUP(R1120,CUSTOMS!$E$3:$N$1811,9,FALSE))</f>
        <v>中国</v>
      </c>
      <c r="AA1120" s="18" t="str">
        <f>IF(R1120="","",VLOOKUP(R1120,CUSTOMS!$E$3:$N$1811,10,FALSE))</f>
        <v>美国</v>
      </c>
      <c r="AB1120" s="32">
        <f>IF(R1120="","",VLOOKUP(G1120,WMS!$E$3:$T$1741,15,FALSE))</f>
        <v>0.0333333333333333</v>
      </c>
      <c r="AC1120" s="32">
        <f t="shared" si="197"/>
        <v>0.4</v>
      </c>
      <c r="AD1120" s="32" t="str">
        <f>IF(S1120="","",VLOOKUP(S1120,海关监管条件!$A$1:$B$3000,2,FALSE))</f>
        <v>无</v>
      </c>
    </row>
    <row r="1121" spans="1:30">
      <c r="A1121" s="2">
        <v>43756</v>
      </c>
      <c r="B1121" s="2">
        <v>43763</v>
      </c>
      <c r="C1121" s="2" t="s">
        <v>5220</v>
      </c>
      <c r="D1121" s="3" t="s">
        <v>2397</v>
      </c>
      <c r="E1121" s="3" t="s">
        <v>4589</v>
      </c>
      <c r="F1121" s="3" t="s">
        <v>4595</v>
      </c>
      <c r="G1121" s="17" t="str">
        <f t="shared" si="191"/>
        <v>KG-ARI-1909-00203-04651/42712015</v>
      </c>
      <c r="H1121" s="18">
        <f>IF(G1121="","",VLOOKUP(G1121,WMS!$E$3:$Q$1741,7,FALSE))</f>
        <v>8</v>
      </c>
      <c r="I1121" s="18">
        <f>IF(G1121="","",VLOOKUP(G1121,WMS!$E$3:$Q$1741,8,FALSE))</f>
        <v>1.3</v>
      </c>
      <c r="J1121" s="18">
        <f>IF(G1121="","",VLOOKUP(G1121,WMS!$E$3:$Q$1741,13,FALSE))</f>
        <v>0.005</v>
      </c>
      <c r="K1121" s="25" t="b">
        <f t="shared" si="192"/>
        <v>1</v>
      </c>
      <c r="L1121" s="7">
        <v>1</v>
      </c>
      <c r="M1121" s="26">
        <f>IF(G1121="","",VLOOKUP(G1121,WMS!$E$3:$U$1741,7,0)*L1121)</f>
        <v>8</v>
      </c>
      <c r="N1121" s="27" t="str">
        <f>IF(G1121="","",VLOOKUP(G1121,WMS!$E$3:$U$1741,17,0))</f>
        <v>B58</v>
      </c>
      <c r="O1121" s="28">
        <f t="shared" si="193"/>
        <v>1.3</v>
      </c>
      <c r="P1121" s="28">
        <f t="shared" si="194"/>
        <v>0.005</v>
      </c>
      <c r="Q1121" s="25" t="str">
        <f>IF(G1121="","",VLOOKUP(G1121,WMS!$E$3:$G$1741,2,FALSE))</f>
        <v>KAS19092909</v>
      </c>
      <c r="R1121" s="25" t="str">
        <f>IF(G1121="","",VLOOKUP(G1121,WMS!$E$3:$G$1741,3,FALSE))</f>
        <v>KAS1909290907</v>
      </c>
      <c r="S1121" s="17" t="str">
        <f>IF(R1121="","",VLOOKUP(R1121,CUSTOMS!$E$3:$N$1811,2,FALSE))</f>
        <v>8215990000</v>
      </c>
      <c r="T1121" s="17" t="str">
        <f>IF(R1121="","",VLOOKUP(R1121,CUSTOMS!$E$3:$N$1811,3,FALSE))</f>
        <v>不锈钢铲</v>
      </c>
      <c r="U1121" s="18">
        <f t="shared" si="195"/>
        <v>8</v>
      </c>
      <c r="V1121" s="18" t="str">
        <f>IF(R1121="","",VLOOKUP(R1121,CUSTOMS!$E$3:$N$1811,5,FALSE))</f>
        <v>个</v>
      </c>
      <c r="W1121" s="32">
        <f>IF(R1121="","",VLOOKUP(R1121,CUSTOMS!$E$3:$N$1811,6,FALSE))</f>
        <v>0.893</v>
      </c>
      <c r="X1121" s="32">
        <f t="shared" si="196"/>
        <v>7.144</v>
      </c>
      <c r="Y1121" s="18" t="str">
        <f>IF(R1121="","",VLOOKUP(R1121,CUSTOMS!$E$3:$N$1811,8,FALSE))</f>
        <v>美元</v>
      </c>
      <c r="Z1121" s="18" t="str">
        <f>IF(R1121="","",VLOOKUP(R1121,CUSTOMS!$E$3:$N$1811,9,FALSE))</f>
        <v>中国</v>
      </c>
      <c r="AA1121" s="18" t="str">
        <f>IF(R1121="","",VLOOKUP(R1121,CUSTOMS!$E$3:$N$1811,10,FALSE))</f>
        <v>美国</v>
      </c>
      <c r="AB1121" s="32">
        <f>IF(R1121="","",VLOOKUP(G1121,WMS!$E$3:$T$1741,15,FALSE))</f>
        <v>0.1425</v>
      </c>
      <c r="AC1121" s="32">
        <f t="shared" si="197"/>
        <v>1.14</v>
      </c>
      <c r="AD1121" s="32" t="str">
        <f>IF(S1121="","",VLOOKUP(S1121,海关监管条件!$A$1:$B$3000,2,FALSE))</f>
        <v>A</v>
      </c>
    </row>
    <row r="1122" spans="1:30">
      <c r="A1122" s="2">
        <v>43756</v>
      </c>
      <c r="B1122" s="2">
        <v>43763</v>
      </c>
      <c r="C1122" s="2" t="s">
        <v>5220</v>
      </c>
      <c r="D1122" s="3" t="s">
        <v>2397</v>
      </c>
      <c r="E1122" s="3" t="s">
        <v>4589</v>
      </c>
      <c r="F1122" s="3" t="s">
        <v>4601</v>
      </c>
      <c r="G1122" s="17" t="str">
        <f t="shared" si="191"/>
        <v>KG-ARI-1909-00203-04651/42712060</v>
      </c>
      <c r="H1122" s="18">
        <f>IF(G1122="","",VLOOKUP(G1122,WMS!$E$3:$Q$1741,7,FALSE))</f>
        <v>8</v>
      </c>
      <c r="I1122" s="18">
        <f>IF(G1122="","",VLOOKUP(G1122,WMS!$E$3:$Q$1741,8,FALSE))</f>
        <v>1.13</v>
      </c>
      <c r="J1122" s="18">
        <f>IF(G1122="","",VLOOKUP(G1122,WMS!$E$3:$Q$1741,13,FALSE))</f>
        <v>0.004</v>
      </c>
      <c r="K1122" s="25" t="b">
        <f t="shared" si="192"/>
        <v>1</v>
      </c>
      <c r="L1122" s="7">
        <v>1</v>
      </c>
      <c r="M1122" s="26">
        <f>IF(G1122="","",VLOOKUP(G1122,WMS!$E$3:$U$1741,7,0)*L1122)</f>
        <v>8</v>
      </c>
      <c r="N1122" s="27" t="str">
        <f>IF(G1122="","",VLOOKUP(G1122,WMS!$E$3:$U$1741,17,0))</f>
        <v>B58</v>
      </c>
      <c r="O1122" s="28">
        <f t="shared" si="193"/>
        <v>1.13</v>
      </c>
      <c r="P1122" s="28">
        <f t="shared" si="194"/>
        <v>0.004</v>
      </c>
      <c r="Q1122" s="25" t="str">
        <f>IF(G1122="","",VLOOKUP(G1122,WMS!$E$3:$G$1741,2,FALSE))</f>
        <v>KAS19092909</v>
      </c>
      <c r="R1122" s="25" t="str">
        <f>IF(G1122="","",VLOOKUP(G1122,WMS!$E$3:$G$1741,3,FALSE))</f>
        <v>KAS1909290919</v>
      </c>
      <c r="S1122" s="17" t="str">
        <f>IF(R1122="","",VLOOKUP(R1122,CUSTOMS!$E$3:$N$1811,2,FALSE))</f>
        <v>8205510000</v>
      </c>
      <c r="T1122" s="17" t="str">
        <f>IF(R1122="","",VLOOKUP(R1122,CUSTOMS!$E$3:$N$1811,3,FALSE))</f>
        <v>不锈钢薯压</v>
      </c>
      <c r="U1122" s="18">
        <f t="shared" si="195"/>
        <v>8</v>
      </c>
      <c r="V1122" s="18" t="str">
        <f>IF(R1122="","",VLOOKUP(R1122,CUSTOMS!$E$3:$N$1811,5,FALSE))</f>
        <v>个</v>
      </c>
      <c r="W1122" s="32">
        <f>IF(R1122="","",VLOOKUP(R1122,CUSTOMS!$E$3:$N$1811,6,FALSE))</f>
        <v>0.893</v>
      </c>
      <c r="X1122" s="32">
        <f t="shared" si="196"/>
        <v>7.144</v>
      </c>
      <c r="Y1122" s="18" t="str">
        <f>IF(R1122="","",VLOOKUP(R1122,CUSTOMS!$E$3:$N$1811,8,FALSE))</f>
        <v>美元</v>
      </c>
      <c r="Z1122" s="18" t="str">
        <f>IF(R1122="","",VLOOKUP(R1122,CUSTOMS!$E$3:$N$1811,9,FALSE))</f>
        <v>中国</v>
      </c>
      <c r="AA1122" s="18" t="str">
        <f>IF(R1122="","",VLOOKUP(R1122,CUSTOMS!$E$3:$N$1811,10,FALSE))</f>
        <v>美国</v>
      </c>
      <c r="AB1122" s="32">
        <f>IF(R1122="","",VLOOKUP(G1122,WMS!$E$3:$T$1741,15,FALSE))</f>
        <v>0.12</v>
      </c>
      <c r="AC1122" s="32">
        <f t="shared" si="197"/>
        <v>0.96</v>
      </c>
      <c r="AD1122" s="32" t="str">
        <f>IF(S1122="","",VLOOKUP(S1122,海关监管条件!$A$1:$B$3000,2,FALSE))</f>
        <v>无 </v>
      </c>
    </row>
    <row r="1123" spans="1:30">
      <c r="A1123" s="2">
        <v>43756</v>
      </c>
      <c r="B1123" s="2">
        <v>43763</v>
      </c>
      <c r="C1123" s="2" t="s">
        <v>5220</v>
      </c>
      <c r="D1123" s="3" t="s">
        <v>2397</v>
      </c>
      <c r="E1123" s="3" t="s">
        <v>4589</v>
      </c>
      <c r="F1123" s="3" t="s">
        <v>4590</v>
      </c>
      <c r="G1123" s="17" t="str">
        <f t="shared" si="191"/>
        <v>KG-ARI-1909-00203-04651/42712077</v>
      </c>
      <c r="H1123" s="18">
        <f>IF(G1123="","",VLOOKUP(G1123,WMS!$E$3:$Q$1741,7,FALSE))</f>
        <v>8</v>
      </c>
      <c r="I1123" s="18">
        <f>IF(G1123="","",VLOOKUP(G1123,WMS!$E$3:$Q$1741,8,FALSE))</f>
        <v>1.53</v>
      </c>
      <c r="J1123" s="18">
        <f>IF(G1123="","",VLOOKUP(G1123,WMS!$E$3:$Q$1741,13,FALSE))</f>
        <v>0.006</v>
      </c>
      <c r="K1123" s="25" t="b">
        <f t="shared" si="192"/>
        <v>1</v>
      </c>
      <c r="L1123" s="7">
        <v>1</v>
      </c>
      <c r="M1123" s="26">
        <f>IF(G1123="","",VLOOKUP(G1123,WMS!$E$3:$U$1741,7,0)*L1123)</f>
        <v>8</v>
      </c>
      <c r="N1123" s="27" t="str">
        <f>IF(G1123="","",VLOOKUP(G1123,WMS!$E$3:$U$1741,17,0))</f>
        <v>B58</v>
      </c>
      <c r="O1123" s="28">
        <f t="shared" si="193"/>
        <v>1.53</v>
      </c>
      <c r="P1123" s="28">
        <f t="shared" si="194"/>
        <v>0.006</v>
      </c>
      <c r="Q1123" s="25" t="str">
        <f>IF(G1123="","",VLOOKUP(G1123,WMS!$E$3:$G$1741,2,FALSE))</f>
        <v>KAS19092909</v>
      </c>
      <c r="R1123" s="25" t="str">
        <f>IF(G1123="","",VLOOKUP(G1123,WMS!$E$3:$G$1741,3,FALSE))</f>
        <v>KAS1909290901</v>
      </c>
      <c r="S1123" s="17" t="str">
        <f>IF(R1123="","",VLOOKUP(R1123,CUSTOMS!$E$3:$N$1811,2,FALSE))</f>
        <v>8215990000</v>
      </c>
      <c r="T1123" s="17" t="str">
        <f>IF(R1123="","",VLOOKUP(R1123,CUSTOMS!$E$3:$N$1811,3,FALSE))</f>
        <v>不锈钢汤勺</v>
      </c>
      <c r="U1123" s="18">
        <f t="shared" si="195"/>
        <v>8</v>
      </c>
      <c r="V1123" s="18" t="str">
        <f>IF(R1123="","",VLOOKUP(R1123,CUSTOMS!$E$3:$N$1811,5,FALSE))</f>
        <v>个</v>
      </c>
      <c r="W1123" s="32">
        <f>IF(R1123="","",VLOOKUP(R1123,CUSTOMS!$E$3:$N$1811,6,FALSE))</f>
        <v>0.979</v>
      </c>
      <c r="X1123" s="32">
        <f t="shared" si="196"/>
        <v>7.832</v>
      </c>
      <c r="Y1123" s="18" t="str">
        <f>IF(R1123="","",VLOOKUP(R1123,CUSTOMS!$E$3:$N$1811,8,FALSE))</f>
        <v>美元</v>
      </c>
      <c r="Z1123" s="18" t="str">
        <f>IF(R1123="","",VLOOKUP(R1123,CUSTOMS!$E$3:$N$1811,9,FALSE))</f>
        <v>中国</v>
      </c>
      <c r="AA1123" s="18" t="str">
        <f>IF(R1123="","",VLOOKUP(R1123,CUSTOMS!$E$3:$N$1811,10,FALSE))</f>
        <v>美国</v>
      </c>
      <c r="AB1123" s="32">
        <f>IF(R1123="","",VLOOKUP(G1123,WMS!$E$3:$T$1741,15,FALSE))</f>
        <v>0.16625</v>
      </c>
      <c r="AC1123" s="32">
        <f t="shared" si="197"/>
        <v>1.33</v>
      </c>
      <c r="AD1123" s="32" t="str">
        <f>IF(S1123="","",VLOOKUP(S1123,海关监管条件!$A$1:$B$3000,2,FALSE))</f>
        <v>A</v>
      </c>
    </row>
    <row r="1124" spans="1:30">
      <c r="A1124" s="2">
        <v>43756</v>
      </c>
      <c r="B1124" s="2">
        <v>43763</v>
      </c>
      <c r="C1124" s="2" t="s">
        <v>5220</v>
      </c>
      <c r="D1124" s="3" t="s">
        <v>2397</v>
      </c>
      <c r="E1124" s="3" t="s">
        <v>4589</v>
      </c>
      <c r="F1124" s="3" t="s">
        <v>4602</v>
      </c>
      <c r="G1124" s="17" t="str">
        <f t="shared" si="191"/>
        <v>KG-ARI-1909-00203-04651/42712381</v>
      </c>
      <c r="H1124" s="18">
        <f>IF(G1124="","",VLOOKUP(G1124,WMS!$E$3:$Q$1741,7,FALSE))</f>
        <v>8</v>
      </c>
      <c r="I1124" s="18">
        <f>IF(G1124="","",VLOOKUP(G1124,WMS!$E$3:$Q$1741,8,FALSE))</f>
        <v>1.07</v>
      </c>
      <c r="J1124" s="18">
        <f>IF(G1124="","",VLOOKUP(G1124,WMS!$E$3:$Q$1741,13,FALSE))</f>
        <v>0.004</v>
      </c>
      <c r="K1124" s="25" t="b">
        <f t="shared" si="192"/>
        <v>1</v>
      </c>
      <c r="L1124" s="7">
        <v>1</v>
      </c>
      <c r="M1124" s="26">
        <f>IF(G1124="","",VLOOKUP(G1124,WMS!$E$3:$U$1741,7,0)*L1124)</f>
        <v>8</v>
      </c>
      <c r="N1124" s="27" t="str">
        <f>IF(G1124="","",VLOOKUP(G1124,WMS!$E$3:$U$1741,17,0))</f>
        <v>A403</v>
      </c>
      <c r="O1124" s="28">
        <f t="shared" si="193"/>
        <v>1.07</v>
      </c>
      <c r="P1124" s="28">
        <f t="shared" si="194"/>
        <v>0.004</v>
      </c>
      <c r="Q1124" s="25" t="str">
        <f>IF(G1124="","",VLOOKUP(G1124,WMS!$E$3:$G$1741,2,FALSE))</f>
        <v>KAS19092909</v>
      </c>
      <c r="R1124" s="25" t="str">
        <f>IF(G1124="","",VLOOKUP(G1124,WMS!$E$3:$G$1741,3,FALSE))</f>
        <v>KAS1909290923</v>
      </c>
      <c r="S1124" s="17" t="str">
        <f>IF(R1124="","",VLOOKUP(R1124,CUSTOMS!$E$3:$N$1811,2,FALSE))</f>
        <v>3924100000</v>
      </c>
      <c r="T1124" s="17" t="str">
        <f>IF(R1124="","",VLOOKUP(R1124,CUSTOMS!$E$3:$N$1811,3,FALSE))</f>
        <v>塑料铲</v>
      </c>
      <c r="U1124" s="18">
        <f t="shared" si="195"/>
        <v>8</v>
      </c>
      <c r="V1124" s="18" t="str">
        <f>IF(R1124="","",VLOOKUP(R1124,CUSTOMS!$E$3:$N$1811,5,FALSE))</f>
        <v>个</v>
      </c>
      <c r="W1124" s="32">
        <f>IF(R1124="","",VLOOKUP(R1124,CUSTOMS!$E$3:$N$1811,6,FALSE))</f>
        <v>0.636</v>
      </c>
      <c r="X1124" s="32">
        <f t="shared" si="196"/>
        <v>5.088</v>
      </c>
      <c r="Y1124" s="18" t="str">
        <f>IF(R1124="","",VLOOKUP(R1124,CUSTOMS!$E$3:$N$1811,8,FALSE))</f>
        <v>美元</v>
      </c>
      <c r="Z1124" s="18" t="str">
        <f>IF(R1124="","",VLOOKUP(R1124,CUSTOMS!$E$3:$N$1811,9,FALSE))</f>
        <v>中国</v>
      </c>
      <c r="AA1124" s="18" t="str">
        <f>IF(R1124="","",VLOOKUP(R1124,CUSTOMS!$E$3:$N$1811,10,FALSE))</f>
        <v>美国</v>
      </c>
      <c r="AB1124" s="32">
        <f>IF(R1124="","",VLOOKUP(G1124,WMS!$E$3:$T$1741,15,FALSE))</f>
        <v>0.11125</v>
      </c>
      <c r="AC1124" s="32">
        <f t="shared" si="197"/>
        <v>0.89</v>
      </c>
      <c r="AD1124" s="32" t="str">
        <f>IF(S1124="","",VLOOKUP(S1124,海关监管条件!$A$1:$B$3000,2,FALSE))</f>
        <v>A </v>
      </c>
    </row>
    <row r="1125" spans="1:30">
      <c r="A1125" s="2">
        <v>43756</v>
      </c>
      <c r="B1125" s="2">
        <v>43763</v>
      </c>
      <c r="C1125" s="2" t="s">
        <v>5220</v>
      </c>
      <c r="D1125" s="3" t="s">
        <v>1672</v>
      </c>
      <c r="E1125" s="3" t="s">
        <v>4202</v>
      </c>
      <c r="F1125" s="3" t="s">
        <v>5096</v>
      </c>
      <c r="G1125" s="17" t="str">
        <f t="shared" si="191"/>
        <v>KG-ARI-1909-00203-04663/42332541</v>
      </c>
      <c r="H1125" s="18">
        <f>IF(G1125="","",VLOOKUP(G1125,WMS!$E$3:$Q$1741,7,FALSE))</f>
        <v>4</v>
      </c>
      <c r="I1125" s="18">
        <f>IF(G1125="","",VLOOKUP(G1125,WMS!$E$3:$Q$1741,8,FALSE))</f>
        <v>4.75</v>
      </c>
      <c r="J1125" s="18">
        <f>IF(G1125="","",VLOOKUP(G1125,WMS!$E$3:$Q$1741,13,FALSE))</f>
        <v>0.058</v>
      </c>
      <c r="K1125" s="25" t="b">
        <f t="shared" si="192"/>
        <v>1</v>
      </c>
      <c r="L1125" s="7">
        <v>9</v>
      </c>
      <c r="M1125" s="26">
        <f>IF(G1125="","",VLOOKUP(G1125,WMS!$E$3:$U$1741,7,0)*L1125)</f>
        <v>36</v>
      </c>
      <c r="N1125" s="27" t="str">
        <f>IF(G1125="","",VLOOKUP(G1125,WMS!$E$3:$U$1741,17,0))</f>
        <v>B58</v>
      </c>
      <c r="O1125" s="28">
        <f t="shared" si="193"/>
        <v>42.75</v>
      </c>
      <c r="P1125" s="28">
        <f t="shared" si="194"/>
        <v>0.522</v>
      </c>
      <c r="Q1125" s="25" t="str">
        <f>IF(G1125="","",VLOOKUP(G1125,WMS!$E$3:$G$1741,2,FALSE))</f>
        <v>KAS19091903</v>
      </c>
      <c r="R1125" s="25" t="str">
        <f>IF(G1125="","",VLOOKUP(G1125,WMS!$E$3:$G$1741,3,FALSE))</f>
        <v>KAS1909190301</v>
      </c>
      <c r="S1125" s="17" t="str">
        <f>IF(R1125="","",VLOOKUP(R1125,CUSTOMS!$E$3:$N$1811,2,FALSE))</f>
        <v>9503008390</v>
      </c>
      <c r="T1125" s="17" t="str">
        <f>IF(R1125="","",VLOOKUP(R1125,CUSTOMS!$E$3:$N$1811,3,FALSE))</f>
        <v>电动玩具：吸尘机、微波炉</v>
      </c>
      <c r="U1125" s="18">
        <f t="shared" si="195"/>
        <v>36</v>
      </c>
      <c r="V1125" s="18" t="str">
        <f>IF(R1125="","",VLOOKUP(R1125,CUSTOMS!$E$3:$N$1811,5,FALSE))</f>
        <v>套</v>
      </c>
      <c r="W1125" s="32">
        <f>IF(R1125="","",VLOOKUP(R1125,CUSTOMS!$E$3:$N$1811,6,FALSE))</f>
        <v>3.5</v>
      </c>
      <c r="X1125" s="32">
        <f t="shared" si="196"/>
        <v>126</v>
      </c>
      <c r="Y1125" s="18" t="str">
        <f>IF(R1125="","",VLOOKUP(R1125,CUSTOMS!$E$3:$N$1811,8,FALSE))</f>
        <v>美元</v>
      </c>
      <c r="Z1125" s="18" t="str">
        <f>IF(R1125="","",VLOOKUP(R1125,CUSTOMS!$E$3:$N$1811,9,FALSE))</f>
        <v>中国</v>
      </c>
      <c r="AA1125" s="18" t="str">
        <f>IF(R1125="","",VLOOKUP(R1125,CUSTOMS!$E$3:$N$1811,10,FALSE))</f>
        <v>美国</v>
      </c>
      <c r="AB1125" s="32">
        <f>IF(R1125="","",VLOOKUP(G1125,WMS!$E$3:$T$1741,15,FALSE))</f>
        <v>0.899193548387097</v>
      </c>
      <c r="AC1125" s="32">
        <f t="shared" si="197"/>
        <v>32.3709677419355</v>
      </c>
      <c r="AD1125" s="32" t="str">
        <f>IF(S1125="","",VLOOKUP(S1125,海关监管条件!$A$1:$B$3000,2,FALSE))</f>
        <v>A </v>
      </c>
    </row>
    <row r="1126" spans="1:30">
      <c r="A1126" s="2">
        <v>43756</v>
      </c>
      <c r="B1126" s="2">
        <v>43763</v>
      </c>
      <c r="C1126" s="2" t="s">
        <v>5220</v>
      </c>
      <c r="D1126" s="3" t="s">
        <v>1672</v>
      </c>
      <c r="E1126" s="3" t="s">
        <v>4202</v>
      </c>
      <c r="F1126" s="3" t="s">
        <v>5098</v>
      </c>
      <c r="G1126" s="17" t="str">
        <f t="shared" si="191"/>
        <v>KG-ARI-1909-00203-04663/42424437</v>
      </c>
      <c r="H1126" s="18">
        <f>IF(G1126="","",VLOOKUP(G1126,WMS!$E$3:$Q$1741,7,FALSE))</f>
        <v>4</v>
      </c>
      <c r="I1126" s="18">
        <f>IF(G1126="","",VLOOKUP(G1126,WMS!$E$3:$Q$1741,8,FALSE))</f>
        <v>2.8</v>
      </c>
      <c r="J1126" s="18">
        <f>IF(G1126="","",VLOOKUP(G1126,WMS!$E$3:$Q$1741,13,FALSE))</f>
        <v>0.02</v>
      </c>
      <c r="K1126" s="25" t="b">
        <f t="shared" si="192"/>
        <v>1</v>
      </c>
      <c r="L1126" s="7">
        <v>2</v>
      </c>
      <c r="M1126" s="26">
        <f>IF(G1126="","",VLOOKUP(G1126,WMS!$E$3:$U$1741,7,0)*L1126)</f>
        <v>8</v>
      </c>
      <c r="N1126" s="27" t="str">
        <f>IF(G1126="","",VLOOKUP(G1126,WMS!$E$3:$U$1741,17,0))</f>
        <v>A31-301</v>
      </c>
      <c r="O1126" s="28">
        <f t="shared" si="193"/>
        <v>5.6</v>
      </c>
      <c r="P1126" s="28">
        <f t="shared" si="194"/>
        <v>0.04</v>
      </c>
      <c r="Q1126" s="25" t="str">
        <f>IF(G1126="","",VLOOKUP(G1126,WMS!$E$3:$G$1741,2,FALSE))</f>
        <v>KAS19091903</v>
      </c>
      <c r="R1126" s="25" t="str">
        <f>IF(G1126="","",VLOOKUP(G1126,WMS!$E$3:$G$1741,3,FALSE))</f>
        <v>KAS1909190301</v>
      </c>
      <c r="S1126" s="17" t="str">
        <f>IF(R1126="","",VLOOKUP(R1126,CUSTOMS!$E$3:$N$1811,2,FALSE))</f>
        <v>9503008390</v>
      </c>
      <c r="T1126" s="17" t="str">
        <f>IF(R1126="","",VLOOKUP(R1126,CUSTOMS!$E$3:$N$1811,3,FALSE))</f>
        <v>电动玩具：吸尘机、微波炉</v>
      </c>
      <c r="U1126" s="18">
        <f t="shared" si="195"/>
        <v>8</v>
      </c>
      <c r="V1126" s="18" t="str">
        <f>IF(R1126="","",VLOOKUP(R1126,CUSTOMS!$E$3:$N$1811,5,FALSE))</f>
        <v>套</v>
      </c>
      <c r="W1126" s="32">
        <f>IF(R1126="","",VLOOKUP(R1126,CUSTOMS!$E$3:$N$1811,6,FALSE))</f>
        <v>3.5</v>
      </c>
      <c r="X1126" s="32">
        <f t="shared" si="196"/>
        <v>28</v>
      </c>
      <c r="Y1126" s="18" t="str">
        <f>IF(R1126="","",VLOOKUP(R1126,CUSTOMS!$E$3:$N$1811,8,FALSE))</f>
        <v>美元</v>
      </c>
      <c r="Z1126" s="18" t="str">
        <f>IF(R1126="","",VLOOKUP(R1126,CUSTOMS!$E$3:$N$1811,9,FALSE))</f>
        <v>中国</v>
      </c>
      <c r="AA1126" s="18" t="str">
        <f>IF(R1126="","",VLOOKUP(R1126,CUSTOMS!$E$3:$N$1811,10,FALSE))</f>
        <v>美国</v>
      </c>
      <c r="AB1126" s="32">
        <f>IF(R1126="","",VLOOKUP(G1126,WMS!$E$3:$T$1741,15,FALSE))</f>
        <v>0.602272727272727</v>
      </c>
      <c r="AC1126" s="32">
        <f t="shared" si="197"/>
        <v>4.81818181818182</v>
      </c>
      <c r="AD1126" s="32" t="str">
        <f>IF(S1126="","",VLOOKUP(S1126,海关监管条件!$A$1:$B$3000,2,FALSE))</f>
        <v>A </v>
      </c>
    </row>
    <row r="1127" spans="1:30">
      <c r="A1127" s="2">
        <v>43756</v>
      </c>
      <c r="B1127" s="2">
        <v>43763</v>
      </c>
      <c r="C1127" s="2" t="s">
        <v>5220</v>
      </c>
      <c r="D1127" s="3" t="s">
        <v>1672</v>
      </c>
      <c r="E1127" s="3" t="s">
        <v>4202</v>
      </c>
      <c r="F1127" s="3" t="s">
        <v>4876</v>
      </c>
      <c r="G1127" s="17" t="str">
        <f t="shared" si="191"/>
        <v>KG-ARI-1909-00203-04663/42707394</v>
      </c>
      <c r="H1127" s="18">
        <f>IF(G1127="","",VLOOKUP(G1127,WMS!$E$3:$Q$1741,7,FALSE))</f>
        <v>4</v>
      </c>
      <c r="I1127" s="18">
        <f>IF(G1127="","",VLOOKUP(G1127,WMS!$E$3:$Q$1741,8,FALSE))</f>
        <v>4.7</v>
      </c>
      <c r="J1127" s="18">
        <f>IF(G1127="","",VLOOKUP(G1127,WMS!$E$3:$Q$1741,13,FALSE))</f>
        <v>0.053</v>
      </c>
      <c r="K1127" s="25" t="b">
        <f t="shared" si="192"/>
        <v>1</v>
      </c>
      <c r="L1127" s="7">
        <v>3</v>
      </c>
      <c r="M1127" s="26">
        <f>IF(G1127="","",VLOOKUP(G1127,WMS!$E$3:$U$1741,7,0)*L1127)</f>
        <v>12</v>
      </c>
      <c r="N1127" s="27" t="str">
        <f>IF(G1127="","",VLOOKUP(G1127,WMS!$E$3:$U$1741,17,0))</f>
        <v>A31-102</v>
      </c>
      <c r="O1127" s="28">
        <f t="shared" si="193"/>
        <v>14.1</v>
      </c>
      <c r="P1127" s="28">
        <f t="shared" si="194"/>
        <v>0.159</v>
      </c>
      <c r="Q1127" s="25" t="str">
        <f>IF(G1127="","",VLOOKUP(G1127,WMS!$E$3:$G$1741,2,FALSE))</f>
        <v>KAS19091901</v>
      </c>
      <c r="R1127" s="25" t="str">
        <f>IF(G1127="","",VLOOKUP(G1127,WMS!$E$3:$G$1741,3,FALSE))</f>
        <v>KAS1909190124</v>
      </c>
      <c r="S1127" s="17" t="str">
        <f>IF(R1127="","",VLOOKUP(R1127,CUSTOMS!$E$3:$N$1811,2,FALSE))</f>
        <v>9503008390</v>
      </c>
      <c r="T1127" s="17" t="str">
        <f>IF(R1127="","",VLOOKUP(R1127,CUSTOMS!$E$3:$N$1811,3,FALSE))</f>
        <v>塑胶电动玩具</v>
      </c>
      <c r="U1127" s="18">
        <f t="shared" si="195"/>
        <v>12</v>
      </c>
      <c r="V1127" s="18" t="str">
        <f>IF(R1127="","",VLOOKUP(R1127,CUSTOMS!$E$3:$N$1811,5,FALSE))</f>
        <v>套</v>
      </c>
      <c r="W1127" s="32">
        <f>IF(R1127="","",VLOOKUP(R1127,CUSTOMS!$E$3:$N$1811,6,FALSE))</f>
        <v>50.6025</v>
      </c>
      <c r="X1127" s="32">
        <f t="shared" si="196"/>
        <v>607.23</v>
      </c>
      <c r="Y1127" s="18" t="str">
        <f>IF(R1127="","",VLOOKUP(R1127,CUSTOMS!$E$3:$N$1811,8,FALSE))</f>
        <v>港币</v>
      </c>
      <c r="Z1127" s="18" t="str">
        <f>IF(R1127="","",VLOOKUP(R1127,CUSTOMS!$E$3:$N$1811,9,FALSE))</f>
        <v>中国</v>
      </c>
      <c r="AA1127" s="18" t="str">
        <f>IF(R1127="","",VLOOKUP(R1127,CUSTOMS!$E$3:$N$1811,10,FALSE))</f>
        <v>美国</v>
      </c>
      <c r="AB1127" s="32">
        <f>IF(R1127="","",VLOOKUP(G1127,WMS!$E$3:$T$1741,15,FALSE))</f>
        <v>0.972222222222222</v>
      </c>
      <c r="AC1127" s="32">
        <f t="shared" si="197"/>
        <v>11.6666666666667</v>
      </c>
      <c r="AD1127" s="32" t="str">
        <f>IF(S1127="","",VLOOKUP(S1127,海关监管条件!$A$1:$B$3000,2,FALSE))</f>
        <v>A </v>
      </c>
    </row>
    <row r="1128" spans="1:30">
      <c r="A1128" s="2">
        <v>43756</v>
      </c>
      <c r="B1128" s="2">
        <v>43763</v>
      </c>
      <c r="C1128" s="2" t="s">
        <v>5220</v>
      </c>
      <c r="D1128" s="3" t="s">
        <v>2274</v>
      </c>
      <c r="E1128" s="3" t="s">
        <v>4507</v>
      </c>
      <c r="F1128" s="3" t="s">
        <v>4509</v>
      </c>
      <c r="G1128" s="17" t="str">
        <f t="shared" si="191"/>
        <v>KG-ARI-1909-00203-04665/42508182</v>
      </c>
      <c r="H1128" s="18">
        <f>IF(G1128="","",VLOOKUP(G1128,WMS!$E$3:$Q$1741,7,FALSE))</f>
        <v>4</v>
      </c>
      <c r="I1128" s="18">
        <f>IF(G1128="","",VLOOKUP(G1128,WMS!$E$3:$Q$1741,8,FALSE))</f>
        <v>4.89</v>
      </c>
      <c r="J1128" s="18">
        <f>IF(G1128="","",VLOOKUP(G1128,WMS!$E$3:$Q$1741,13,FALSE))</f>
        <v>0.021</v>
      </c>
      <c r="K1128" s="25" t="b">
        <f t="shared" si="192"/>
        <v>1</v>
      </c>
      <c r="L1128" s="7">
        <v>2</v>
      </c>
      <c r="M1128" s="26">
        <f>IF(G1128="","",VLOOKUP(G1128,WMS!$E$3:$U$1741,7,0)*L1128)</f>
        <v>8</v>
      </c>
      <c r="N1128" s="27" t="str">
        <f>IF(G1128="","",VLOOKUP(G1128,WMS!$E$3:$U$1741,17,0))</f>
        <v>A411</v>
      </c>
      <c r="O1128" s="28">
        <f t="shared" si="193"/>
        <v>9.78</v>
      </c>
      <c r="P1128" s="28">
        <f t="shared" si="194"/>
        <v>0.042</v>
      </c>
      <c r="Q1128" s="25" t="str">
        <f>IF(G1128="","",VLOOKUP(G1128,WMS!$E$3:$G$1741,2,FALSE))</f>
        <v>KAS19092502</v>
      </c>
      <c r="R1128" s="25" t="str">
        <f>IF(G1128="","",VLOOKUP(G1128,WMS!$E$3:$G$1741,3,FALSE))</f>
        <v>KAS1909250202</v>
      </c>
      <c r="S1128" s="17" t="str">
        <f>IF(R1128="","",VLOOKUP(R1128,CUSTOMS!$E$3:$N$1811,2,FALSE))</f>
        <v>3923100090</v>
      </c>
      <c r="T1128" s="17" t="str">
        <f>IF(R1128="","",VLOOKUP(R1128,CUSTOMS!$E$3:$N$1811,3,FALSE))</f>
        <v>空化妆箱</v>
      </c>
      <c r="U1128" s="18">
        <f t="shared" si="195"/>
        <v>8</v>
      </c>
      <c r="V1128" s="18" t="str">
        <f>IF(R1128="","",VLOOKUP(R1128,CUSTOMS!$E$3:$N$1811,5,FALSE))</f>
        <v>件</v>
      </c>
      <c r="W1128" s="32">
        <f>IF(R1128="","",VLOOKUP(R1128,CUSTOMS!$E$3:$N$1811,6,FALSE))</f>
        <v>8.57</v>
      </c>
      <c r="X1128" s="32">
        <f t="shared" si="196"/>
        <v>68.56</v>
      </c>
      <c r="Y1128" s="18" t="str">
        <f>IF(R1128="","",VLOOKUP(R1128,CUSTOMS!$E$3:$N$1811,8,FALSE))</f>
        <v>美元</v>
      </c>
      <c r="Z1128" s="18" t="str">
        <f>IF(R1128="","",VLOOKUP(R1128,CUSTOMS!$E$3:$N$1811,9,FALSE))</f>
        <v>中国</v>
      </c>
      <c r="AA1128" s="18" t="str">
        <f>IF(R1128="","",VLOOKUP(R1128,CUSTOMS!$E$3:$N$1811,10,FALSE))</f>
        <v>美国</v>
      </c>
      <c r="AB1128" s="32">
        <f>IF(R1128="","",VLOOKUP(G1128,WMS!$E$3:$T$1741,15,FALSE))</f>
        <v>1.025</v>
      </c>
      <c r="AC1128" s="32">
        <f t="shared" si="197"/>
        <v>8.2</v>
      </c>
      <c r="AD1128" s="32" t="str">
        <f>IF(S1128="","",VLOOKUP(S1128,海关监管条件!$A$1:$B$3000,2,FALSE))</f>
        <v>无</v>
      </c>
    </row>
    <row r="1129" spans="1:30">
      <c r="A1129" s="2">
        <v>43756</v>
      </c>
      <c r="B1129" s="2">
        <v>43763</v>
      </c>
      <c r="C1129" s="2" t="s">
        <v>5220</v>
      </c>
      <c r="D1129" s="3" t="s">
        <v>2319</v>
      </c>
      <c r="E1129" s="3" t="s">
        <v>4538</v>
      </c>
      <c r="F1129" s="3" t="s">
        <v>4551</v>
      </c>
      <c r="G1129" s="17" t="str">
        <f t="shared" si="191"/>
        <v>KG-ARI-1909-00203-04669/42590743</v>
      </c>
      <c r="H1129" s="18">
        <f>IF(G1129="","",VLOOKUP(G1129,WMS!$E$3:$Q$1741,7,FALSE))</f>
        <v>12</v>
      </c>
      <c r="I1129" s="18">
        <f>IF(G1129="","",VLOOKUP(G1129,WMS!$E$3:$Q$1741,8,FALSE))</f>
        <v>0.3</v>
      </c>
      <c r="J1129" s="18">
        <f>IF(G1129="","",VLOOKUP(G1129,WMS!$E$3:$Q$1741,13,FALSE))</f>
        <v>0.006</v>
      </c>
      <c r="K1129" s="25" t="b">
        <f t="shared" si="192"/>
        <v>1</v>
      </c>
      <c r="L1129" s="7">
        <v>1</v>
      </c>
      <c r="M1129" s="26">
        <f>IF(G1129="","",VLOOKUP(G1129,WMS!$E$3:$U$1741,7,0)*L1129)</f>
        <v>12</v>
      </c>
      <c r="N1129" s="27" t="str">
        <f>IF(G1129="","",VLOOKUP(G1129,WMS!$E$3:$U$1741,17,0))</f>
        <v>A411</v>
      </c>
      <c r="O1129" s="28">
        <f t="shared" si="193"/>
        <v>0.3</v>
      </c>
      <c r="P1129" s="28">
        <f t="shared" si="194"/>
        <v>0.006</v>
      </c>
      <c r="Q1129" s="25" t="str">
        <f>IF(G1129="","",VLOOKUP(G1129,WMS!$E$3:$G$1741,2,FALSE))</f>
        <v>KAS19092505</v>
      </c>
      <c r="R1129" s="25" t="str">
        <f>IF(G1129="","",VLOOKUP(G1129,WMS!$E$3:$G$1741,3,FALSE))</f>
        <v>KAS1909250501</v>
      </c>
      <c r="S1129" s="17" t="str">
        <f>IF(R1129="","",VLOOKUP(R1129,CUSTOMS!$E$3:$N$1811,2,FALSE))</f>
        <v>9616200000</v>
      </c>
      <c r="T1129" s="17" t="str">
        <f>IF(R1129="","",VLOOKUP(R1129,CUSTOMS!$E$3:$N$1811,3,FALSE))</f>
        <v>粉扑</v>
      </c>
      <c r="U1129" s="18">
        <f t="shared" si="195"/>
        <v>0.16</v>
      </c>
      <c r="V1129" s="18" t="str">
        <f>IF(R1129="","",VLOOKUP(R1129,CUSTOMS!$E$3:$N$1811,5,FALSE))</f>
        <v>千克</v>
      </c>
      <c r="W1129" s="32">
        <f>IF(R1129="","",VLOOKUP(R1129,CUSTOMS!$E$3:$N$1811,6,FALSE))</f>
        <v>3</v>
      </c>
      <c r="X1129" s="32">
        <f t="shared" si="196"/>
        <v>0.479999999999999</v>
      </c>
      <c r="Y1129" s="18" t="str">
        <f>IF(R1129="","",VLOOKUP(R1129,CUSTOMS!$E$3:$N$1811,8,FALSE))</f>
        <v>美元</v>
      </c>
      <c r="Z1129" s="18" t="str">
        <f>IF(R1129="","",VLOOKUP(R1129,CUSTOMS!$E$3:$N$1811,9,FALSE))</f>
        <v>中国</v>
      </c>
      <c r="AA1129" s="18" t="str">
        <f>IF(R1129="","",VLOOKUP(R1129,CUSTOMS!$E$3:$N$1811,10,FALSE))</f>
        <v>美国</v>
      </c>
      <c r="AB1129" s="32">
        <f>IF(R1129="","",VLOOKUP(G1129,WMS!$E$3:$T$1741,15,FALSE))</f>
        <v>0.0133333333333333</v>
      </c>
      <c r="AC1129" s="32">
        <f t="shared" si="197"/>
        <v>0.16</v>
      </c>
      <c r="AD1129" s="32" t="str">
        <f>IF(S1129="","",VLOOKUP(S1129,海关监管条件!$A$1:$B$3000,2,FALSE))</f>
        <v>无</v>
      </c>
    </row>
    <row r="1130" spans="1:30">
      <c r="A1130" s="2">
        <v>43756</v>
      </c>
      <c r="B1130" s="2">
        <v>43763</v>
      </c>
      <c r="C1130" s="2" t="s">
        <v>5220</v>
      </c>
      <c r="D1130" s="3" t="s">
        <v>2289</v>
      </c>
      <c r="E1130" s="3" t="s">
        <v>4516</v>
      </c>
      <c r="F1130" s="3" t="s">
        <v>4526</v>
      </c>
      <c r="G1130" s="17" t="str">
        <f t="shared" si="191"/>
        <v>KG-ARI-1909-00203-04686/42057567</v>
      </c>
      <c r="H1130" s="18">
        <f>IF(G1130="","",VLOOKUP(G1130,WMS!$E$3:$Q$1741,7,FALSE))</f>
        <v>6</v>
      </c>
      <c r="I1130" s="18">
        <f>IF(G1130="","",VLOOKUP(G1130,WMS!$E$3:$Q$1741,8,FALSE))</f>
        <v>1.45</v>
      </c>
      <c r="J1130" s="18">
        <f>IF(G1130="","",VLOOKUP(G1130,WMS!$E$3:$Q$1741,13,FALSE))</f>
        <v>0.034</v>
      </c>
      <c r="K1130" s="25" t="b">
        <f t="shared" si="192"/>
        <v>1</v>
      </c>
      <c r="L1130" s="7">
        <v>1</v>
      </c>
      <c r="M1130" s="26">
        <f>IF(G1130="","",VLOOKUP(G1130,WMS!$E$3:$U$1741,7,0)*L1130)</f>
        <v>6</v>
      </c>
      <c r="N1130" s="27" t="str">
        <f>IF(G1130="","",VLOOKUP(G1130,WMS!$E$3:$U$1741,17,0))</f>
        <v>A411</v>
      </c>
      <c r="O1130" s="28">
        <f t="shared" si="193"/>
        <v>1.45</v>
      </c>
      <c r="P1130" s="28">
        <f t="shared" si="194"/>
        <v>0.034</v>
      </c>
      <c r="Q1130" s="25" t="str">
        <f>IF(G1130="","",VLOOKUP(G1130,WMS!$E$3:$G$1741,2,FALSE))</f>
        <v>KAS19092503</v>
      </c>
      <c r="R1130" s="25" t="str">
        <f>IF(G1130="","",VLOOKUP(G1130,WMS!$E$3:$G$1741,3,FALSE))</f>
        <v>KAS1909250301</v>
      </c>
      <c r="S1130" s="17" t="str">
        <f>IF(R1130="","",VLOOKUP(R1130,CUSTOMS!$E$3:$N$1811,2,FALSE))</f>
        <v>4202920000</v>
      </c>
      <c r="T1130" s="17" t="str">
        <f>IF(R1130="","",VLOOKUP(R1130,CUSTOMS!$E$3:$N$1811,3,FALSE))</f>
        <v>涤纶化妆包</v>
      </c>
      <c r="U1130" s="18">
        <f t="shared" si="195"/>
        <v>6</v>
      </c>
      <c r="V1130" s="18" t="str">
        <f>IF(R1130="","",VLOOKUP(R1130,CUSTOMS!$E$3:$N$1811,5,FALSE))</f>
        <v>个</v>
      </c>
      <c r="W1130" s="32">
        <f>IF(R1130="","",VLOOKUP(R1130,CUSTOMS!$E$3:$N$1811,6,FALSE))</f>
        <v>2.20345238095238</v>
      </c>
      <c r="X1130" s="32">
        <f t="shared" si="196"/>
        <v>13.2207142857143</v>
      </c>
      <c r="Y1130" s="18" t="str">
        <f>IF(R1130="","",VLOOKUP(R1130,CUSTOMS!$E$3:$N$1811,8,FALSE))</f>
        <v>美元</v>
      </c>
      <c r="Z1130" s="18" t="str">
        <f>IF(R1130="","",VLOOKUP(R1130,CUSTOMS!$E$3:$N$1811,9,FALSE))</f>
        <v>中国</v>
      </c>
      <c r="AA1130" s="18" t="str">
        <f>IF(R1130="","",VLOOKUP(R1130,CUSTOMS!$E$3:$N$1811,10,FALSE))</f>
        <v>美国</v>
      </c>
      <c r="AB1130" s="32">
        <f>IF(R1130="","",VLOOKUP(G1130,WMS!$E$3:$T$1741,15,FALSE))</f>
        <v>0.166666666666667</v>
      </c>
      <c r="AC1130" s="32">
        <f t="shared" si="197"/>
        <v>1</v>
      </c>
      <c r="AD1130" s="32" t="str">
        <f>IF(S1130="","",VLOOKUP(S1130,海关监管条件!$A$1:$B$3000,2,FALSE))</f>
        <v>无 </v>
      </c>
    </row>
    <row r="1131" spans="1:30">
      <c r="A1131" s="2">
        <v>43756</v>
      </c>
      <c r="B1131" s="2">
        <v>43763</v>
      </c>
      <c r="C1131" s="2" t="s">
        <v>5220</v>
      </c>
      <c r="D1131" s="3" t="s">
        <v>1837</v>
      </c>
      <c r="E1131" s="3" t="s">
        <v>4289</v>
      </c>
      <c r="F1131" s="3" t="s">
        <v>5234</v>
      </c>
      <c r="G1131" s="17" t="str">
        <f t="shared" si="191"/>
        <v>KG-ARI-1909-00203-04691/42483083</v>
      </c>
      <c r="H1131" s="18">
        <f>IF(G1131="","",VLOOKUP(G1131,WMS!$E$3:$Q$1741,7,FALSE))</f>
        <v>12</v>
      </c>
      <c r="I1131" s="18">
        <f>IF(G1131="","",VLOOKUP(G1131,WMS!$E$3:$Q$1741,8,FALSE))</f>
        <v>0.88</v>
      </c>
      <c r="J1131" s="18">
        <f>IF(G1131="","",VLOOKUP(G1131,WMS!$E$3:$Q$1741,13,FALSE))</f>
        <v>0.006</v>
      </c>
      <c r="K1131" s="25" t="b">
        <f t="shared" si="192"/>
        <v>1</v>
      </c>
      <c r="L1131" s="7">
        <v>3</v>
      </c>
      <c r="M1131" s="26">
        <f>IF(G1131="","",VLOOKUP(G1131,WMS!$E$3:$U$1741,7,0)*L1131)</f>
        <v>36</v>
      </c>
      <c r="N1131" s="27" t="str">
        <f>IF(G1131="","",VLOOKUP(G1131,WMS!$E$3:$U$1741,17,0))</f>
        <v>A401-14</v>
      </c>
      <c r="O1131" s="28">
        <f t="shared" si="193"/>
        <v>2.64</v>
      </c>
      <c r="P1131" s="28">
        <f t="shared" si="194"/>
        <v>0.018</v>
      </c>
      <c r="Q1131" s="25" t="str">
        <f>IF(G1131="","",VLOOKUP(G1131,WMS!$E$3:$G$1741,2,FALSE))</f>
        <v>KAS19092302</v>
      </c>
      <c r="R1131" s="25" t="str">
        <f>IF(G1131="","",VLOOKUP(G1131,WMS!$E$3:$G$1741,3,FALSE))</f>
        <v>KAS1909230203</v>
      </c>
      <c r="S1131" s="17" t="str">
        <f>IF(R1131="","",VLOOKUP(R1131,CUSTOMS!$E$3:$N$1811,2,FALSE))</f>
        <v>9505900000</v>
      </c>
      <c r="T1131" s="17" t="str">
        <f>IF(R1131="","",VLOOKUP(R1131,CUSTOMS!$E$3:$N$1811,3,FALSE))</f>
        <v>节日用品：纸挂饰</v>
      </c>
      <c r="U1131" s="18">
        <f t="shared" si="195"/>
        <v>1.98</v>
      </c>
      <c r="V1131" s="18" t="str">
        <f>IF(R1131="","",VLOOKUP(R1131,CUSTOMS!$E$3:$N$1811,5,FALSE))</f>
        <v>千克</v>
      </c>
      <c r="W1131" s="32">
        <f>IF(R1131="","",VLOOKUP(R1131,CUSTOMS!$E$3:$N$1811,6,FALSE))</f>
        <v>7</v>
      </c>
      <c r="X1131" s="32">
        <f t="shared" si="196"/>
        <v>13.86</v>
      </c>
      <c r="Y1131" s="18" t="str">
        <f>IF(R1131="","",VLOOKUP(R1131,CUSTOMS!$E$3:$N$1811,8,FALSE))</f>
        <v>港币</v>
      </c>
      <c r="Z1131" s="18" t="str">
        <f>IF(R1131="","",VLOOKUP(R1131,CUSTOMS!$E$3:$N$1811,9,FALSE))</f>
        <v>中国</v>
      </c>
      <c r="AA1131" s="18" t="str">
        <f>IF(R1131="","",VLOOKUP(R1131,CUSTOMS!$E$3:$N$1811,10,FALSE))</f>
        <v>美国</v>
      </c>
      <c r="AB1131" s="32">
        <f>IF(R1131="","",VLOOKUP(G1131,WMS!$E$3:$T$1741,15,FALSE))</f>
        <v>0.055</v>
      </c>
      <c r="AC1131" s="32">
        <f t="shared" si="197"/>
        <v>1.98</v>
      </c>
      <c r="AD1131" s="32" t="str">
        <f>IF(S1131="","",VLOOKUP(S1131,海关监管条件!$A$1:$B$3000,2,FALSE))</f>
        <v>无 </v>
      </c>
    </row>
    <row r="1132" spans="1:30">
      <c r="A1132" s="2">
        <v>43756</v>
      </c>
      <c r="B1132" s="2">
        <v>43763</v>
      </c>
      <c r="C1132" s="2" t="s">
        <v>5220</v>
      </c>
      <c r="D1132" s="3" t="s">
        <v>1837</v>
      </c>
      <c r="E1132" s="3" t="s">
        <v>4289</v>
      </c>
      <c r="F1132" s="3" t="s">
        <v>5189</v>
      </c>
      <c r="G1132" s="17" t="str">
        <f t="shared" si="191"/>
        <v>KG-ARI-1909-00203-04691/42620730</v>
      </c>
      <c r="H1132" s="18">
        <f>IF(G1132="","",VLOOKUP(G1132,WMS!$E$3:$Q$1741,7,FALSE))</f>
        <v>12</v>
      </c>
      <c r="I1132" s="18">
        <f>IF(G1132="","",VLOOKUP(G1132,WMS!$E$3:$Q$1741,8,FALSE))</f>
        <v>0.96</v>
      </c>
      <c r="J1132" s="18">
        <f>IF(G1132="","",VLOOKUP(G1132,WMS!$E$3:$Q$1741,13,FALSE))</f>
        <v>0.004</v>
      </c>
      <c r="K1132" s="25" t="b">
        <f t="shared" si="192"/>
        <v>1</v>
      </c>
      <c r="L1132" s="7">
        <v>1</v>
      </c>
      <c r="M1132" s="26">
        <f>IF(G1132="","",VLOOKUP(G1132,WMS!$E$3:$U$1741,7,0)*L1132)</f>
        <v>12</v>
      </c>
      <c r="N1132" s="27" t="str">
        <f>IF(G1132="","",VLOOKUP(G1132,WMS!$E$3:$U$1741,17,0))</f>
        <v>A401-18</v>
      </c>
      <c r="O1132" s="28">
        <f t="shared" si="193"/>
        <v>0.96</v>
      </c>
      <c r="P1132" s="28">
        <f t="shared" si="194"/>
        <v>0.004</v>
      </c>
      <c r="Q1132" s="25" t="str">
        <f>IF(G1132="","",VLOOKUP(G1132,WMS!$E$3:$G$1741,2,FALSE))</f>
        <v>KAS19092302</v>
      </c>
      <c r="R1132" s="25" t="str">
        <f>IF(G1132="","",VLOOKUP(G1132,WMS!$E$3:$G$1741,3,FALSE))</f>
        <v>KAS1909230204</v>
      </c>
      <c r="S1132" s="17">
        <f>IF(R1132="","",VLOOKUP(R1132,CUSTOMS!$E$3:$N$1811,2,FALSE))</f>
        <v>4819400000</v>
      </c>
      <c r="T1132" s="17" t="str">
        <f>IF(R1132="","",VLOOKUP(R1132,CUSTOMS!$E$3:$N$1811,3,FALSE))</f>
        <v>纸袋</v>
      </c>
      <c r="U1132" s="18">
        <f t="shared" si="195"/>
        <v>0.89</v>
      </c>
      <c r="V1132" s="18" t="str">
        <f>IF(R1132="","",VLOOKUP(R1132,CUSTOMS!$E$3:$N$1811,5,FALSE))</f>
        <v>千克</v>
      </c>
      <c r="W1132" s="32">
        <f>IF(R1132="","",VLOOKUP(R1132,CUSTOMS!$E$3:$N$1811,6,FALSE))</f>
        <v>7</v>
      </c>
      <c r="X1132" s="32">
        <f t="shared" si="196"/>
        <v>6.23</v>
      </c>
      <c r="Y1132" s="18" t="str">
        <f>IF(R1132="","",VLOOKUP(R1132,CUSTOMS!$E$3:$N$1811,8,FALSE))</f>
        <v>港币</v>
      </c>
      <c r="Z1132" s="18" t="str">
        <f>IF(R1132="","",VLOOKUP(R1132,CUSTOMS!$E$3:$N$1811,9,FALSE))</f>
        <v>中国</v>
      </c>
      <c r="AA1132" s="18" t="str">
        <f>IF(R1132="","",VLOOKUP(R1132,CUSTOMS!$E$3:$N$1811,10,FALSE))</f>
        <v>美国</v>
      </c>
      <c r="AB1132" s="32">
        <f>IF(R1132="","",VLOOKUP(G1132,WMS!$E$3:$T$1741,15,FALSE))</f>
        <v>0.0741666666666667</v>
      </c>
      <c r="AC1132" s="32">
        <f t="shared" si="197"/>
        <v>0.89</v>
      </c>
      <c r="AD1132" s="32" t="str">
        <f>IF(S1132="","",VLOOKUP(S1132,海关监管条件!$A$1:$B$3000,2,FALSE))</f>
        <v>无</v>
      </c>
    </row>
    <row r="1133" spans="1:30">
      <c r="A1133" s="2">
        <v>43756</v>
      </c>
      <c r="B1133" s="2">
        <v>43763</v>
      </c>
      <c r="C1133" s="2" t="s">
        <v>5220</v>
      </c>
      <c r="D1133" s="3" t="s">
        <v>1837</v>
      </c>
      <c r="E1133" s="3" t="s">
        <v>4289</v>
      </c>
      <c r="F1133" s="3" t="s">
        <v>5235</v>
      </c>
      <c r="G1133" s="17" t="str">
        <f t="shared" si="191"/>
        <v>KG-ARI-1909-00203-04691/42715849</v>
      </c>
      <c r="H1133" s="18">
        <f>IF(G1133="","",VLOOKUP(G1133,WMS!$E$3:$Q$1741,7,FALSE))</f>
        <v>12</v>
      </c>
      <c r="I1133" s="18">
        <f>IF(G1133="","",VLOOKUP(G1133,WMS!$E$3:$Q$1741,8,FALSE))</f>
        <v>0.96</v>
      </c>
      <c r="J1133" s="18">
        <f>IF(G1133="","",VLOOKUP(G1133,WMS!$E$3:$Q$1741,13,FALSE))</f>
        <v>0.004</v>
      </c>
      <c r="K1133" s="25" t="b">
        <f t="shared" si="192"/>
        <v>1</v>
      </c>
      <c r="L1133" s="7">
        <v>1</v>
      </c>
      <c r="M1133" s="26">
        <f>IF(G1133="","",VLOOKUP(G1133,WMS!$E$3:$U$1741,7,0)*L1133)</f>
        <v>12</v>
      </c>
      <c r="N1133" s="27" t="str">
        <f>IF(G1133="","",VLOOKUP(G1133,WMS!$E$3:$U$1741,17,0))</f>
        <v>A401-18</v>
      </c>
      <c r="O1133" s="28">
        <f t="shared" si="193"/>
        <v>0.96</v>
      </c>
      <c r="P1133" s="28">
        <f t="shared" si="194"/>
        <v>0.004</v>
      </c>
      <c r="Q1133" s="25" t="str">
        <f>IF(G1133="","",VLOOKUP(G1133,WMS!$E$3:$G$1741,2,FALSE))</f>
        <v>KAS19092302</v>
      </c>
      <c r="R1133" s="25" t="str">
        <f>IF(G1133="","",VLOOKUP(G1133,WMS!$E$3:$G$1741,3,FALSE))</f>
        <v>KAS1909230204</v>
      </c>
      <c r="S1133" s="17">
        <f>IF(R1133="","",VLOOKUP(R1133,CUSTOMS!$E$3:$N$1811,2,FALSE))</f>
        <v>4819400000</v>
      </c>
      <c r="T1133" s="17" t="str">
        <f>IF(R1133="","",VLOOKUP(R1133,CUSTOMS!$E$3:$N$1811,3,FALSE))</f>
        <v>纸袋</v>
      </c>
      <c r="U1133" s="18">
        <f t="shared" si="195"/>
        <v>0.89</v>
      </c>
      <c r="V1133" s="18" t="str">
        <f>IF(R1133="","",VLOOKUP(R1133,CUSTOMS!$E$3:$N$1811,5,FALSE))</f>
        <v>千克</v>
      </c>
      <c r="W1133" s="32">
        <f>IF(R1133="","",VLOOKUP(R1133,CUSTOMS!$E$3:$N$1811,6,FALSE))</f>
        <v>7</v>
      </c>
      <c r="X1133" s="32">
        <f t="shared" si="196"/>
        <v>6.23</v>
      </c>
      <c r="Y1133" s="18" t="str">
        <f>IF(R1133="","",VLOOKUP(R1133,CUSTOMS!$E$3:$N$1811,8,FALSE))</f>
        <v>港币</v>
      </c>
      <c r="Z1133" s="18" t="str">
        <f>IF(R1133="","",VLOOKUP(R1133,CUSTOMS!$E$3:$N$1811,9,FALSE))</f>
        <v>中国</v>
      </c>
      <c r="AA1133" s="18" t="str">
        <f>IF(R1133="","",VLOOKUP(R1133,CUSTOMS!$E$3:$N$1811,10,FALSE))</f>
        <v>美国</v>
      </c>
      <c r="AB1133" s="32">
        <f>IF(R1133="","",VLOOKUP(G1133,WMS!$E$3:$T$1741,15,FALSE))</f>
        <v>0.0741666666666667</v>
      </c>
      <c r="AC1133" s="32">
        <f t="shared" si="197"/>
        <v>0.89</v>
      </c>
      <c r="AD1133" s="32" t="str">
        <f>IF(S1133="","",VLOOKUP(S1133,海关监管条件!$A$1:$B$3000,2,FALSE))</f>
        <v>无</v>
      </c>
    </row>
    <row r="1134" spans="1:30">
      <c r="A1134" s="2">
        <v>43756</v>
      </c>
      <c r="B1134" s="2">
        <v>43763</v>
      </c>
      <c r="C1134" s="2" t="s">
        <v>5220</v>
      </c>
      <c r="D1134" s="3" t="s">
        <v>1837</v>
      </c>
      <c r="E1134" s="3" t="s">
        <v>4289</v>
      </c>
      <c r="F1134" s="3" t="s">
        <v>5236</v>
      </c>
      <c r="G1134" s="17" t="str">
        <f t="shared" si="191"/>
        <v>KG-ARI-1909-00203-04691/42739760</v>
      </c>
      <c r="H1134" s="18">
        <f>IF(G1134="","",VLOOKUP(G1134,WMS!$E$3:$Q$1741,7,FALSE))</f>
        <v>14</v>
      </c>
      <c r="I1134" s="18">
        <f>IF(G1134="","",VLOOKUP(G1134,WMS!$E$3:$Q$1741,8,FALSE))</f>
        <v>0.67</v>
      </c>
      <c r="J1134" s="18">
        <f>IF(G1134="","",VLOOKUP(G1134,WMS!$E$3:$Q$1741,13,FALSE))</f>
        <v>0.01</v>
      </c>
      <c r="K1134" s="25" t="b">
        <f t="shared" si="192"/>
        <v>1</v>
      </c>
      <c r="L1134" s="7">
        <v>1</v>
      </c>
      <c r="M1134" s="26">
        <f>IF(G1134="","",VLOOKUP(G1134,WMS!$E$3:$U$1741,7,0)*L1134)</f>
        <v>14</v>
      </c>
      <c r="N1134" s="27" t="str">
        <f>IF(G1134="","",VLOOKUP(G1134,WMS!$E$3:$U$1741,17,0))</f>
        <v>A401-17</v>
      </c>
      <c r="O1134" s="28">
        <f t="shared" si="193"/>
        <v>0.67</v>
      </c>
      <c r="P1134" s="28">
        <f t="shared" si="194"/>
        <v>0.01</v>
      </c>
      <c r="Q1134" s="25" t="str">
        <f>IF(G1134="","",VLOOKUP(G1134,WMS!$E$3:$G$1741,2,FALSE))</f>
        <v>KAS19092302</v>
      </c>
      <c r="R1134" s="25" t="str">
        <f>IF(G1134="","",VLOOKUP(G1134,WMS!$E$3:$G$1741,3,FALSE))</f>
        <v>KAS1909230206</v>
      </c>
      <c r="S1134" s="17" t="str">
        <f>IF(R1134="","",VLOOKUP(R1134,CUSTOMS!$E$3:$N$1811,2,FALSE))</f>
        <v>9505900000</v>
      </c>
      <c r="T1134" s="17" t="str">
        <f>IF(R1134="","",VLOOKUP(R1134,CUSTOMS!$E$3:$N$1811,3,FALSE))</f>
        <v>节日用品：挂饰</v>
      </c>
      <c r="U1134" s="18">
        <f t="shared" si="195"/>
        <v>0.47</v>
      </c>
      <c r="V1134" s="18" t="str">
        <f>IF(R1134="","",VLOOKUP(R1134,CUSTOMS!$E$3:$N$1811,5,FALSE))</f>
        <v>千克</v>
      </c>
      <c r="W1134" s="32">
        <f>IF(R1134="","",VLOOKUP(R1134,CUSTOMS!$E$3:$N$1811,6,FALSE))</f>
        <v>7</v>
      </c>
      <c r="X1134" s="32">
        <f t="shared" si="196"/>
        <v>3.29</v>
      </c>
      <c r="Y1134" s="18" t="str">
        <f>IF(R1134="","",VLOOKUP(R1134,CUSTOMS!$E$3:$N$1811,8,FALSE))</f>
        <v>港币</v>
      </c>
      <c r="Z1134" s="18" t="str">
        <f>IF(R1134="","",VLOOKUP(R1134,CUSTOMS!$E$3:$N$1811,9,FALSE))</f>
        <v>中国</v>
      </c>
      <c r="AA1134" s="18" t="str">
        <f>IF(R1134="","",VLOOKUP(R1134,CUSTOMS!$E$3:$N$1811,10,FALSE))</f>
        <v>美国</v>
      </c>
      <c r="AB1134" s="32">
        <f>IF(R1134="","",VLOOKUP(G1134,WMS!$E$3:$T$1741,15,FALSE))</f>
        <v>0.0335714285714286</v>
      </c>
      <c r="AC1134" s="32">
        <f t="shared" si="197"/>
        <v>0.47</v>
      </c>
      <c r="AD1134" s="32" t="str">
        <f>IF(S1134="","",VLOOKUP(S1134,海关监管条件!$A$1:$B$3000,2,FALSE))</f>
        <v>无 </v>
      </c>
    </row>
    <row r="1135" spans="1:30">
      <c r="A1135" s="2">
        <v>43756</v>
      </c>
      <c r="B1135" s="2">
        <v>43763</v>
      </c>
      <c r="C1135" s="2" t="s">
        <v>5220</v>
      </c>
      <c r="D1135" s="3" t="s">
        <v>1837</v>
      </c>
      <c r="E1135" s="3" t="s">
        <v>4289</v>
      </c>
      <c r="F1135" s="3" t="s">
        <v>5237</v>
      </c>
      <c r="G1135" s="17" t="str">
        <f t="shared" si="191"/>
        <v>KG-ARI-1909-00203-04691/42739821</v>
      </c>
      <c r="H1135" s="18">
        <f>IF(G1135="","",VLOOKUP(G1135,WMS!$E$3:$Q$1741,7,FALSE))</f>
        <v>14</v>
      </c>
      <c r="I1135" s="18">
        <f>IF(G1135="","",VLOOKUP(G1135,WMS!$E$3:$Q$1741,8,FALSE))</f>
        <v>1.1</v>
      </c>
      <c r="J1135" s="18">
        <f>IF(G1135="","",VLOOKUP(G1135,WMS!$E$3:$Q$1741,13,FALSE))</f>
        <v>0.005</v>
      </c>
      <c r="K1135" s="25" t="b">
        <f t="shared" si="192"/>
        <v>1</v>
      </c>
      <c r="L1135" s="7">
        <v>1</v>
      </c>
      <c r="M1135" s="26">
        <f>IF(G1135="","",VLOOKUP(G1135,WMS!$E$3:$U$1741,7,0)*L1135)</f>
        <v>14</v>
      </c>
      <c r="N1135" s="27" t="str">
        <f>IF(G1135="","",VLOOKUP(G1135,WMS!$E$3:$U$1741,17,0))</f>
        <v>A401-17</v>
      </c>
      <c r="O1135" s="28">
        <f t="shared" si="193"/>
        <v>1.1</v>
      </c>
      <c r="P1135" s="28">
        <f t="shared" si="194"/>
        <v>0.005</v>
      </c>
      <c r="Q1135" s="25" t="str">
        <f>IF(G1135="","",VLOOKUP(G1135,WMS!$E$3:$G$1741,2,FALSE))</f>
        <v>KAS19092302</v>
      </c>
      <c r="R1135" s="25" t="str">
        <f>IF(G1135="","",VLOOKUP(G1135,WMS!$E$3:$G$1741,3,FALSE))</f>
        <v>KAS1909230207</v>
      </c>
      <c r="S1135" s="17" t="str">
        <f>IF(R1135="","",VLOOKUP(R1135,CUSTOMS!$E$3:$N$1811,2,FALSE))</f>
        <v>4823909000</v>
      </c>
      <c r="T1135" s="17" t="str">
        <f>IF(R1135="","",VLOOKUP(R1135,CUSTOMS!$E$3:$N$1811,3,FALSE))</f>
        <v>纸摆饰</v>
      </c>
      <c r="U1135" s="18">
        <f t="shared" si="195"/>
        <v>0.86</v>
      </c>
      <c r="V1135" s="18" t="str">
        <f>IF(R1135="","",VLOOKUP(R1135,CUSTOMS!$E$3:$N$1811,5,FALSE))</f>
        <v>千克</v>
      </c>
      <c r="W1135" s="32">
        <f>IF(R1135="","",VLOOKUP(R1135,CUSTOMS!$E$3:$N$1811,6,FALSE))</f>
        <v>7</v>
      </c>
      <c r="X1135" s="32">
        <f t="shared" si="196"/>
        <v>6.02</v>
      </c>
      <c r="Y1135" s="18" t="str">
        <f>IF(R1135="","",VLOOKUP(R1135,CUSTOMS!$E$3:$N$1811,8,FALSE))</f>
        <v>港币</v>
      </c>
      <c r="Z1135" s="18" t="str">
        <f>IF(R1135="","",VLOOKUP(R1135,CUSTOMS!$E$3:$N$1811,9,FALSE))</f>
        <v>中国</v>
      </c>
      <c r="AA1135" s="18" t="str">
        <f>IF(R1135="","",VLOOKUP(R1135,CUSTOMS!$E$3:$N$1811,10,FALSE))</f>
        <v>美国</v>
      </c>
      <c r="AB1135" s="32">
        <f>IF(R1135="","",VLOOKUP(G1135,WMS!$E$3:$T$1741,15,FALSE))</f>
        <v>0.0614285714285714</v>
      </c>
      <c r="AC1135" s="32">
        <f t="shared" si="197"/>
        <v>0.86</v>
      </c>
      <c r="AD1135" s="32" t="str">
        <f>IF(S1135="","",VLOOKUP(S1135,海关监管条件!$A$1:$B$3000,2,FALSE))</f>
        <v>无</v>
      </c>
    </row>
    <row r="1136" spans="1:30">
      <c r="A1136" s="2">
        <v>43756</v>
      </c>
      <c r="B1136" s="2">
        <v>43763</v>
      </c>
      <c r="C1136" s="2" t="s">
        <v>5220</v>
      </c>
      <c r="D1136" s="3" t="s">
        <v>2259</v>
      </c>
      <c r="E1136" s="3" t="s">
        <v>4505</v>
      </c>
      <c r="F1136" s="3" t="s">
        <v>5191</v>
      </c>
      <c r="G1136" s="17" t="str">
        <f t="shared" si="191"/>
        <v>KG-ARI-1909-00203-04700/42116769</v>
      </c>
      <c r="H1136" s="18">
        <f>IF(G1136="","",VLOOKUP(G1136,WMS!$E$3:$Q$1741,7,FALSE))</f>
        <v>8</v>
      </c>
      <c r="I1136" s="18">
        <f>IF(G1136="","",VLOOKUP(G1136,WMS!$E$3:$Q$1741,8,FALSE))</f>
        <v>3.75</v>
      </c>
      <c r="J1136" s="18">
        <f>IF(G1136="","",VLOOKUP(G1136,WMS!$E$3:$Q$1741,13,FALSE))</f>
        <v>0.034</v>
      </c>
      <c r="K1136" s="25" t="b">
        <f t="shared" si="192"/>
        <v>1</v>
      </c>
      <c r="L1136" s="7">
        <v>1</v>
      </c>
      <c r="M1136" s="26">
        <f>IF(G1136="","",VLOOKUP(G1136,WMS!$E$3:$U$1741,7,0)*L1136)</f>
        <v>8</v>
      </c>
      <c r="N1136" s="27" t="str">
        <f>IF(G1136="","",VLOOKUP(G1136,WMS!$E$3:$U$1741,17,0))</f>
        <v>B69</v>
      </c>
      <c r="O1136" s="28">
        <f t="shared" si="193"/>
        <v>3.75</v>
      </c>
      <c r="P1136" s="28">
        <f t="shared" si="194"/>
        <v>0.034</v>
      </c>
      <c r="Q1136" s="25" t="str">
        <f>IF(G1136="","",VLOOKUP(G1136,WMS!$E$3:$G$1741,2,FALSE))</f>
        <v>KAS19092410</v>
      </c>
      <c r="R1136" s="25" t="str">
        <f>IF(G1136="","",VLOOKUP(G1136,WMS!$E$3:$G$1741,3,FALSE))</f>
        <v>KAS19092401003</v>
      </c>
      <c r="S1136" s="17" t="str">
        <f>IF(R1136="","",VLOOKUP(R1136,CUSTOMS!$E$3:$N$1811,2,FALSE))</f>
        <v>9503008390</v>
      </c>
      <c r="T1136" s="17" t="str">
        <f>IF(R1136="","",VLOOKUP(R1136,CUSTOMS!$E$3:$N$1811,3,FALSE))</f>
        <v>环保电动玩具套装</v>
      </c>
      <c r="U1136" s="18">
        <f t="shared" si="195"/>
        <v>8</v>
      </c>
      <c r="V1136" s="18" t="str">
        <f>IF(R1136="","",VLOOKUP(R1136,CUSTOMS!$E$3:$N$1811,5,FALSE))</f>
        <v>套</v>
      </c>
      <c r="W1136" s="32">
        <f>IF(R1136="","",VLOOKUP(R1136,CUSTOMS!$E$3:$N$1811,6,FALSE))</f>
        <v>18</v>
      </c>
      <c r="X1136" s="32">
        <f t="shared" si="196"/>
        <v>144</v>
      </c>
      <c r="Y1136" s="18" t="str">
        <f>IF(R1136="","",VLOOKUP(R1136,CUSTOMS!$E$3:$N$1811,8,FALSE))</f>
        <v>港币</v>
      </c>
      <c r="Z1136" s="18" t="str">
        <f>IF(R1136="","",VLOOKUP(R1136,CUSTOMS!$E$3:$N$1811,9,FALSE))</f>
        <v>中国</v>
      </c>
      <c r="AA1136" s="18" t="str">
        <f>IF(R1136="","",VLOOKUP(R1136,CUSTOMS!$E$3:$N$1811,10,FALSE))</f>
        <v>美国</v>
      </c>
      <c r="AB1136" s="32">
        <f>IF(R1136="","",VLOOKUP(G1136,WMS!$E$3:$T$1741,15,FALSE))</f>
        <v>0.259008620689655</v>
      </c>
      <c r="AC1136" s="32">
        <f t="shared" si="197"/>
        <v>2.07206896551724</v>
      </c>
      <c r="AD1136" s="32" t="str">
        <f>IF(S1136="","",VLOOKUP(S1136,海关监管条件!$A$1:$B$3000,2,FALSE))</f>
        <v>A </v>
      </c>
    </row>
    <row r="1137" spans="1:30">
      <c r="A1137" s="2">
        <v>43756</v>
      </c>
      <c r="B1137" s="2">
        <v>43763</v>
      </c>
      <c r="C1137" s="2" t="s">
        <v>5220</v>
      </c>
      <c r="D1137" s="3" t="s">
        <v>2259</v>
      </c>
      <c r="E1137" s="3" t="s">
        <v>4505</v>
      </c>
      <c r="F1137" s="3" t="s">
        <v>5192</v>
      </c>
      <c r="G1137" s="17" t="str">
        <f t="shared" si="191"/>
        <v>KG-ARI-1909-00203-04700/42116783</v>
      </c>
      <c r="H1137" s="18">
        <f>IF(G1137="","",VLOOKUP(G1137,WMS!$E$3:$Q$1741,7,FALSE))</f>
        <v>6</v>
      </c>
      <c r="I1137" s="18">
        <f>IF(G1137="","",VLOOKUP(G1137,WMS!$E$3:$Q$1741,8,FALSE))</f>
        <v>4.4</v>
      </c>
      <c r="J1137" s="18">
        <f>IF(G1137="","",VLOOKUP(G1137,WMS!$E$3:$Q$1741,13,FALSE))</f>
        <v>0.05</v>
      </c>
      <c r="K1137" s="25" t="b">
        <f t="shared" si="192"/>
        <v>1</v>
      </c>
      <c r="L1137" s="7">
        <v>1</v>
      </c>
      <c r="M1137" s="26">
        <f>IF(G1137="","",VLOOKUP(G1137,WMS!$E$3:$U$1741,7,0)*L1137)</f>
        <v>6</v>
      </c>
      <c r="N1137" s="27" t="str">
        <f>IF(G1137="","",VLOOKUP(G1137,WMS!$E$3:$U$1741,17,0))</f>
        <v>B69</v>
      </c>
      <c r="O1137" s="28">
        <f t="shared" si="193"/>
        <v>4.4</v>
      </c>
      <c r="P1137" s="28">
        <f t="shared" si="194"/>
        <v>0.05</v>
      </c>
      <c r="Q1137" s="25" t="str">
        <f>IF(G1137="","",VLOOKUP(G1137,WMS!$E$3:$G$1741,2,FALSE))</f>
        <v>KAS19092410</v>
      </c>
      <c r="R1137" s="25" t="str">
        <f>IF(G1137="","",VLOOKUP(G1137,WMS!$E$3:$G$1741,3,FALSE))</f>
        <v>KAS19092401003</v>
      </c>
      <c r="S1137" s="17" t="str">
        <f>IF(R1137="","",VLOOKUP(R1137,CUSTOMS!$E$3:$N$1811,2,FALSE))</f>
        <v>9503008390</v>
      </c>
      <c r="T1137" s="17" t="str">
        <f>IF(R1137="","",VLOOKUP(R1137,CUSTOMS!$E$3:$N$1811,3,FALSE))</f>
        <v>环保电动玩具套装</v>
      </c>
      <c r="U1137" s="18">
        <f t="shared" si="195"/>
        <v>6</v>
      </c>
      <c r="V1137" s="18" t="str">
        <f>IF(R1137="","",VLOOKUP(R1137,CUSTOMS!$E$3:$N$1811,5,FALSE))</f>
        <v>套</v>
      </c>
      <c r="W1137" s="32">
        <f>IF(R1137="","",VLOOKUP(R1137,CUSTOMS!$E$3:$N$1811,6,FALSE))</f>
        <v>18</v>
      </c>
      <c r="X1137" s="32">
        <f t="shared" si="196"/>
        <v>108</v>
      </c>
      <c r="Y1137" s="18" t="str">
        <f>IF(R1137="","",VLOOKUP(R1137,CUSTOMS!$E$3:$N$1811,8,FALSE))</f>
        <v>港币</v>
      </c>
      <c r="Z1137" s="18" t="str">
        <f>IF(R1137="","",VLOOKUP(R1137,CUSTOMS!$E$3:$N$1811,9,FALSE))</f>
        <v>中国</v>
      </c>
      <c r="AA1137" s="18" t="str">
        <f>IF(R1137="","",VLOOKUP(R1137,CUSTOMS!$E$3:$N$1811,10,FALSE))</f>
        <v>美国</v>
      </c>
      <c r="AB1137" s="32">
        <f>IF(R1137="","",VLOOKUP(G1137,WMS!$E$3:$T$1741,15,FALSE))</f>
        <v>0.36</v>
      </c>
      <c r="AC1137" s="32">
        <f t="shared" si="197"/>
        <v>2.16</v>
      </c>
      <c r="AD1137" s="32" t="str">
        <f>IF(S1137="","",VLOOKUP(S1137,海关监管条件!$A$1:$B$3000,2,FALSE))</f>
        <v>A </v>
      </c>
    </row>
    <row r="1138" spans="1:30">
      <c r="A1138" s="2">
        <v>43756</v>
      </c>
      <c r="B1138" s="2">
        <v>43763</v>
      </c>
      <c r="C1138" s="2" t="s">
        <v>5220</v>
      </c>
      <c r="D1138" s="3" t="s">
        <v>2259</v>
      </c>
      <c r="E1138" s="3" t="s">
        <v>4505</v>
      </c>
      <c r="F1138" s="3" t="s">
        <v>5238</v>
      </c>
      <c r="G1138" s="17" t="str">
        <f t="shared" si="191"/>
        <v>KG-ARI-1909-00203-04700/42792635</v>
      </c>
      <c r="H1138" s="18">
        <f>IF(G1138="","",VLOOKUP(G1138,WMS!$E$3:$Q$1741,7,FALSE))</f>
        <v>4</v>
      </c>
      <c r="I1138" s="18">
        <f>IF(G1138="","",VLOOKUP(G1138,WMS!$E$3:$Q$1741,8,FALSE))</f>
        <v>5.45</v>
      </c>
      <c r="J1138" s="18">
        <f>IF(G1138="","",VLOOKUP(G1138,WMS!$E$3:$Q$1741,13,FALSE))</f>
        <v>0.073</v>
      </c>
      <c r="K1138" s="25" t="b">
        <f t="shared" si="192"/>
        <v>1</v>
      </c>
      <c r="L1138" s="7">
        <v>1</v>
      </c>
      <c r="M1138" s="26">
        <f>IF(G1138="","",VLOOKUP(G1138,WMS!$E$3:$U$1741,7,0)*L1138)</f>
        <v>4</v>
      </c>
      <c r="N1138" s="27" t="str">
        <f>IF(G1138="","",VLOOKUP(G1138,WMS!$E$3:$U$1741,17,0))</f>
        <v>B69</v>
      </c>
      <c r="O1138" s="28">
        <f t="shared" si="193"/>
        <v>5.45</v>
      </c>
      <c r="P1138" s="28">
        <f t="shared" si="194"/>
        <v>0.073</v>
      </c>
      <c r="Q1138" s="25" t="str">
        <f>IF(G1138="","",VLOOKUP(G1138,WMS!$E$3:$G$1741,2,FALSE))</f>
        <v>KAS19092410</v>
      </c>
      <c r="R1138" s="25" t="str">
        <f>IF(G1138="","",VLOOKUP(G1138,WMS!$E$3:$G$1741,3,FALSE))</f>
        <v>KAS19092401002</v>
      </c>
      <c r="S1138" s="17" t="str">
        <f>IF(R1138="","",VLOOKUP(R1138,CUSTOMS!$E$3:$N$1811,2,FALSE))</f>
        <v>9503008390</v>
      </c>
      <c r="T1138" s="17" t="str">
        <f>IF(R1138="","",VLOOKUP(R1138,CUSTOMS!$E$3:$N$1811,3,FALSE))</f>
        <v>电子电动玩具套装</v>
      </c>
      <c r="U1138" s="18">
        <f t="shared" si="195"/>
        <v>4</v>
      </c>
      <c r="V1138" s="18" t="str">
        <f>IF(R1138="","",VLOOKUP(R1138,CUSTOMS!$E$3:$N$1811,5,FALSE))</f>
        <v>套</v>
      </c>
      <c r="W1138" s="32">
        <f>IF(R1138="","",VLOOKUP(R1138,CUSTOMS!$E$3:$N$1811,6,FALSE))</f>
        <v>25</v>
      </c>
      <c r="X1138" s="32">
        <f t="shared" si="196"/>
        <v>100</v>
      </c>
      <c r="Y1138" s="18" t="str">
        <f>IF(R1138="","",VLOOKUP(R1138,CUSTOMS!$E$3:$N$1811,8,FALSE))</f>
        <v>港币</v>
      </c>
      <c r="Z1138" s="18" t="str">
        <f>IF(R1138="","",VLOOKUP(R1138,CUSTOMS!$E$3:$N$1811,9,FALSE))</f>
        <v>中国</v>
      </c>
      <c r="AA1138" s="18" t="str">
        <f>IF(R1138="","",VLOOKUP(R1138,CUSTOMS!$E$3:$N$1811,10,FALSE))</f>
        <v>美国</v>
      </c>
      <c r="AB1138" s="32">
        <f>IF(R1138="","",VLOOKUP(G1138,WMS!$E$3:$T$1741,15,FALSE))</f>
        <v>0.68</v>
      </c>
      <c r="AC1138" s="32">
        <f t="shared" si="197"/>
        <v>2.72</v>
      </c>
      <c r="AD1138" s="32" t="str">
        <f>IF(S1138="","",VLOOKUP(S1138,海关监管条件!$A$1:$B$3000,2,FALSE))</f>
        <v>A </v>
      </c>
    </row>
    <row r="1139" spans="1:30">
      <c r="A1139" s="2">
        <v>43756</v>
      </c>
      <c r="B1139" s="2">
        <v>43763</v>
      </c>
      <c r="C1139" s="2" t="s">
        <v>5220</v>
      </c>
      <c r="D1139" s="3" t="s">
        <v>2030</v>
      </c>
      <c r="E1139" s="3" t="s">
        <v>4389</v>
      </c>
      <c r="F1139" s="3" t="s">
        <v>4391</v>
      </c>
      <c r="G1139" s="17" t="str">
        <f t="shared" si="191"/>
        <v>KG-ARI-1909-00203-04708/42518228</v>
      </c>
      <c r="H1139" s="18">
        <f>IF(G1139="","",VLOOKUP(G1139,WMS!$E$3:$Q$1741,7,FALSE))</f>
        <v>12</v>
      </c>
      <c r="I1139" s="18">
        <f>IF(G1139="","",VLOOKUP(G1139,WMS!$E$3:$Q$1741,8,FALSE))</f>
        <v>1.75</v>
      </c>
      <c r="J1139" s="18">
        <f>IF(G1139="","",VLOOKUP(G1139,WMS!$E$3:$Q$1741,13,FALSE))</f>
        <v>0.002</v>
      </c>
      <c r="K1139" s="25" t="b">
        <f t="shared" si="192"/>
        <v>1</v>
      </c>
      <c r="L1139" s="7">
        <v>1</v>
      </c>
      <c r="M1139" s="26">
        <f>IF(G1139="","",VLOOKUP(G1139,WMS!$E$3:$U$1741,7,0)*L1139)</f>
        <v>12</v>
      </c>
      <c r="N1139" s="27" t="str">
        <f>IF(G1139="","",VLOOKUP(G1139,WMS!$E$3:$U$1741,17,0))</f>
        <v>A401-08</v>
      </c>
      <c r="O1139" s="28">
        <f t="shared" si="193"/>
        <v>1.75</v>
      </c>
      <c r="P1139" s="28">
        <f t="shared" si="194"/>
        <v>0.002</v>
      </c>
      <c r="Q1139" s="25" t="str">
        <f>IF(G1139="","",VLOOKUP(G1139,WMS!$E$3:$G$1741,2,FALSE))</f>
        <v>KAS19092322</v>
      </c>
      <c r="R1139" s="25" t="str">
        <f>IF(G1139="","",VLOOKUP(G1139,WMS!$E$3:$G$1741,3,FALSE))</f>
        <v>KAS1909232201</v>
      </c>
      <c r="S1139" s="17" t="str">
        <f>IF(R1139="","",VLOOKUP(R1139,CUSTOMS!$E$3:$N$1811,2,FALSE))</f>
        <v>3406000090</v>
      </c>
      <c r="T1139" s="17" t="str">
        <f>IF(R1139="","",VLOOKUP(R1139,CUSTOMS!$E$3:$N$1811,3,FALSE))</f>
        <v>蜡烛</v>
      </c>
      <c r="U1139" s="18">
        <f t="shared" si="195"/>
        <v>0.28</v>
      </c>
      <c r="V1139" s="18" t="str">
        <f>IF(R1139="","",VLOOKUP(R1139,CUSTOMS!$E$3:$N$1811,5,FALSE))</f>
        <v>千克</v>
      </c>
      <c r="W1139" s="32">
        <f>IF(R1139="","",VLOOKUP(R1139,CUSTOMS!$E$3:$N$1811,6,FALSE))</f>
        <v>6.5</v>
      </c>
      <c r="X1139" s="32">
        <f t="shared" si="196"/>
        <v>1.82</v>
      </c>
      <c r="Y1139" s="18" t="str">
        <f>IF(R1139="","",VLOOKUP(R1139,CUSTOMS!$E$3:$N$1811,8,FALSE))</f>
        <v>美元</v>
      </c>
      <c r="Z1139" s="18" t="str">
        <f>IF(R1139="","",VLOOKUP(R1139,CUSTOMS!$E$3:$N$1811,9,FALSE))</f>
        <v>中国</v>
      </c>
      <c r="AA1139" s="18" t="str">
        <f>IF(R1139="","",VLOOKUP(R1139,CUSTOMS!$E$3:$N$1811,10,FALSE))</f>
        <v>美国</v>
      </c>
      <c r="AB1139" s="32">
        <f>IF(R1139="","",VLOOKUP(G1139,WMS!$E$3:$T$1741,15,FALSE))</f>
        <v>0.0233333333333333</v>
      </c>
      <c r="AC1139" s="32">
        <f t="shared" si="197"/>
        <v>0.28</v>
      </c>
      <c r="AD1139" s="32" t="str">
        <f>IF(S1139="","",VLOOKUP(S1139,海关监管条件!$A$1:$B$3000,2,FALSE))</f>
        <v>无 </v>
      </c>
    </row>
    <row r="1140" spans="1:30">
      <c r="A1140" s="2">
        <v>43756</v>
      </c>
      <c r="B1140" s="2">
        <v>43763</v>
      </c>
      <c r="C1140" s="2" t="s">
        <v>5220</v>
      </c>
      <c r="D1140" s="3" t="s">
        <v>2030</v>
      </c>
      <c r="E1140" s="3" t="s">
        <v>4389</v>
      </c>
      <c r="F1140" s="3" t="s">
        <v>4395</v>
      </c>
      <c r="G1140" s="17" t="str">
        <f t="shared" si="191"/>
        <v>KG-ARI-1909-00203-04708/42518235</v>
      </c>
      <c r="H1140" s="18">
        <f>IF(G1140="","",VLOOKUP(G1140,WMS!$E$3:$Q$1741,7,FALSE))</f>
        <v>12</v>
      </c>
      <c r="I1140" s="18">
        <f>IF(G1140="","",VLOOKUP(G1140,WMS!$E$3:$Q$1741,8,FALSE))</f>
        <v>1.75</v>
      </c>
      <c r="J1140" s="18">
        <f>IF(G1140="","",VLOOKUP(G1140,WMS!$E$3:$Q$1741,13,FALSE))</f>
        <v>0.002</v>
      </c>
      <c r="K1140" s="25" t="b">
        <f t="shared" si="192"/>
        <v>1</v>
      </c>
      <c r="L1140" s="7">
        <v>1</v>
      </c>
      <c r="M1140" s="26">
        <f>IF(G1140="","",VLOOKUP(G1140,WMS!$E$3:$U$1741,7,0)*L1140)</f>
        <v>12</v>
      </c>
      <c r="N1140" s="27" t="str">
        <f>IF(G1140="","",VLOOKUP(G1140,WMS!$E$3:$U$1741,17,0))</f>
        <v>A401-08</v>
      </c>
      <c r="O1140" s="28">
        <f t="shared" si="193"/>
        <v>1.75</v>
      </c>
      <c r="P1140" s="28">
        <f t="shared" si="194"/>
        <v>0.002</v>
      </c>
      <c r="Q1140" s="25" t="str">
        <f>IF(G1140="","",VLOOKUP(G1140,WMS!$E$3:$G$1741,2,FALSE))</f>
        <v>KAS19092322</v>
      </c>
      <c r="R1140" s="25" t="str">
        <f>IF(G1140="","",VLOOKUP(G1140,WMS!$E$3:$G$1741,3,FALSE))</f>
        <v>KAS1909232201</v>
      </c>
      <c r="S1140" s="17" t="str">
        <f>IF(R1140="","",VLOOKUP(R1140,CUSTOMS!$E$3:$N$1811,2,FALSE))</f>
        <v>3406000090</v>
      </c>
      <c r="T1140" s="17" t="str">
        <f>IF(R1140="","",VLOOKUP(R1140,CUSTOMS!$E$3:$N$1811,3,FALSE))</f>
        <v>蜡烛</v>
      </c>
      <c r="U1140" s="18">
        <f t="shared" si="195"/>
        <v>0.28</v>
      </c>
      <c r="V1140" s="18" t="str">
        <f>IF(R1140="","",VLOOKUP(R1140,CUSTOMS!$E$3:$N$1811,5,FALSE))</f>
        <v>千克</v>
      </c>
      <c r="W1140" s="32">
        <f>IF(R1140="","",VLOOKUP(R1140,CUSTOMS!$E$3:$N$1811,6,FALSE))</f>
        <v>6.5</v>
      </c>
      <c r="X1140" s="32">
        <f t="shared" si="196"/>
        <v>1.82</v>
      </c>
      <c r="Y1140" s="18" t="str">
        <f>IF(R1140="","",VLOOKUP(R1140,CUSTOMS!$E$3:$N$1811,8,FALSE))</f>
        <v>美元</v>
      </c>
      <c r="Z1140" s="18" t="str">
        <f>IF(R1140="","",VLOOKUP(R1140,CUSTOMS!$E$3:$N$1811,9,FALSE))</f>
        <v>中国</v>
      </c>
      <c r="AA1140" s="18" t="str">
        <f>IF(R1140="","",VLOOKUP(R1140,CUSTOMS!$E$3:$N$1811,10,FALSE))</f>
        <v>美国</v>
      </c>
      <c r="AB1140" s="32">
        <f>IF(R1140="","",VLOOKUP(G1140,WMS!$E$3:$T$1741,15,FALSE))</f>
        <v>0.0233333333333333</v>
      </c>
      <c r="AC1140" s="32">
        <f t="shared" si="197"/>
        <v>0.28</v>
      </c>
      <c r="AD1140" s="32" t="str">
        <f>IF(S1140="","",VLOOKUP(S1140,海关监管条件!$A$1:$B$3000,2,FALSE))</f>
        <v>无 </v>
      </c>
    </row>
    <row r="1141" spans="1:30">
      <c r="A1141" s="2">
        <v>43756</v>
      </c>
      <c r="B1141" s="2">
        <v>43763</v>
      </c>
      <c r="C1141" s="2" t="s">
        <v>5220</v>
      </c>
      <c r="D1141" s="3" t="s">
        <v>2030</v>
      </c>
      <c r="E1141" s="3" t="s">
        <v>4389</v>
      </c>
      <c r="F1141" s="3" t="s">
        <v>4399</v>
      </c>
      <c r="G1141" s="17" t="str">
        <f t="shared" si="191"/>
        <v>KG-ARI-1909-00203-04708/42518259</v>
      </c>
      <c r="H1141" s="18">
        <f>IF(G1141="","",VLOOKUP(G1141,WMS!$E$3:$Q$1741,7,FALSE))</f>
        <v>12</v>
      </c>
      <c r="I1141" s="18">
        <f>IF(G1141="","",VLOOKUP(G1141,WMS!$E$3:$Q$1741,8,FALSE))</f>
        <v>1.75</v>
      </c>
      <c r="J1141" s="18">
        <f>IF(G1141="","",VLOOKUP(G1141,WMS!$E$3:$Q$1741,13,FALSE))</f>
        <v>0.002</v>
      </c>
      <c r="K1141" s="25" t="b">
        <f t="shared" si="192"/>
        <v>1</v>
      </c>
      <c r="L1141" s="7">
        <v>1</v>
      </c>
      <c r="M1141" s="26">
        <f>IF(G1141="","",VLOOKUP(G1141,WMS!$E$3:$U$1741,7,0)*L1141)</f>
        <v>12</v>
      </c>
      <c r="N1141" s="27" t="str">
        <f>IF(G1141="","",VLOOKUP(G1141,WMS!$E$3:$U$1741,17,0))</f>
        <v>A401-08</v>
      </c>
      <c r="O1141" s="28">
        <f t="shared" si="193"/>
        <v>1.75</v>
      </c>
      <c r="P1141" s="28">
        <f t="shared" si="194"/>
        <v>0.002</v>
      </c>
      <c r="Q1141" s="25" t="str">
        <f>IF(G1141="","",VLOOKUP(G1141,WMS!$E$3:$G$1741,2,FALSE))</f>
        <v>KAS19092322</v>
      </c>
      <c r="R1141" s="25" t="str">
        <f>IF(G1141="","",VLOOKUP(G1141,WMS!$E$3:$G$1741,3,FALSE))</f>
        <v>KAS1909232201</v>
      </c>
      <c r="S1141" s="17" t="str">
        <f>IF(R1141="","",VLOOKUP(R1141,CUSTOMS!$E$3:$N$1811,2,FALSE))</f>
        <v>3406000090</v>
      </c>
      <c r="T1141" s="17" t="str">
        <f>IF(R1141="","",VLOOKUP(R1141,CUSTOMS!$E$3:$N$1811,3,FALSE))</f>
        <v>蜡烛</v>
      </c>
      <c r="U1141" s="18">
        <f t="shared" si="195"/>
        <v>0.28</v>
      </c>
      <c r="V1141" s="18" t="str">
        <f>IF(R1141="","",VLOOKUP(R1141,CUSTOMS!$E$3:$N$1811,5,FALSE))</f>
        <v>千克</v>
      </c>
      <c r="W1141" s="32">
        <f>IF(R1141="","",VLOOKUP(R1141,CUSTOMS!$E$3:$N$1811,6,FALSE))</f>
        <v>6.5</v>
      </c>
      <c r="X1141" s="32">
        <f t="shared" si="196"/>
        <v>1.82</v>
      </c>
      <c r="Y1141" s="18" t="str">
        <f>IF(R1141="","",VLOOKUP(R1141,CUSTOMS!$E$3:$N$1811,8,FALSE))</f>
        <v>美元</v>
      </c>
      <c r="Z1141" s="18" t="str">
        <f>IF(R1141="","",VLOOKUP(R1141,CUSTOMS!$E$3:$N$1811,9,FALSE))</f>
        <v>中国</v>
      </c>
      <c r="AA1141" s="18" t="str">
        <f>IF(R1141="","",VLOOKUP(R1141,CUSTOMS!$E$3:$N$1811,10,FALSE))</f>
        <v>美国</v>
      </c>
      <c r="AB1141" s="32">
        <f>IF(R1141="","",VLOOKUP(G1141,WMS!$E$3:$T$1741,15,FALSE))</f>
        <v>0.0233333333333333</v>
      </c>
      <c r="AC1141" s="32">
        <f t="shared" si="197"/>
        <v>0.28</v>
      </c>
      <c r="AD1141" s="32" t="str">
        <f>IF(S1141="","",VLOOKUP(S1141,海关监管条件!$A$1:$B$3000,2,FALSE))</f>
        <v>无 </v>
      </c>
    </row>
    <row r="1142" spans="1:30">
      <c r="A1142" s="2">
        <v>43756</v>
      </c>
      <c r="B1142" s="2">
        <v>43763</v>
      </c>
      <c r="C1142" s="2" t="s">
        <v>5220</v>
      </c>
      <c r="D1142" s="3" t="s">
        <v>2133</v>
      </c>
      <c r="E1142" s="3" t="s">
        <v>4417</v>
      </c>
      <c r="F1142" s="3" t="s">
        <v>4439</v>
      </c>
      <c r="G1142" s="17" t="str">
        <f t="shared" si="191"/>
        <v>KG-ARI-1909-00203-04715/42624615</v>
      </c>
      <c r="H1142" s="18">
        <f>IF(G1142="","",VLOOKUP(G1142,WMS!$E$3:$Q$1741,7,FALSE))</f>
        <v>6</v>
      </c>
      <c r="I1142" s="18">
        <f>IF(G1142="","",VLOOKUP(G1142,WMS!$E$3:$Q$1741,8,FALSE))</f>
        <v>5</v>
      </c>
      <c r="J1142" s="18">
        <f>IF(G1142="","",VLOOKUP(G1142,WMS!$E$3:$Q$1741,13,FALSE))</f>
        <v>0.016</v>
      </c>
      <c r="K1142" s="25" t="b">
        <f t="shared" si="192"/>
        <v>1</v>
      </c>
      <c r="L1142" s="7">
        <v>1</v>
      </c>
      <c r="M1142" s="26">
        <f>IF(G1142="","",VLOOKUP(G1142,WMS!$E$3:$U$1741,7,0)*L1142)</f>
        <v>6</v>
      </c>
      <c r="N1142" s="27" t="str">
        <f>IF(G1142="","",VLOOKUP(G1142,WMS!$E$3:$U$1741,17,0))</f>
        <v>A25-202</v>
      </c>
      <c r="O1142" s="28">
        <f t="shared" si="193"/>
        <v>5</v>
      </c>
      <c r="P1142" s="28">
        <f t="shared" si="194"/>
        <v>0.016</v>
      </c>
      <c r="Q1142" s="25" t="str">
        <f>IF(G1142="","",VLOOKUP(G1142,WMS!$E$3:$G$1741,2,FALSE))</f>
        <v>KAS19092003</v>
      </c>
      <c r="R1142" s="25" t="str">
        <f>IF(G1142="","",VLOOKUP(G1142,WMS!$E$3:$G$1741,3,FALSE))</f>
        <v>KAS1909200305</v>
      </c>
      <c r="S1142" s="17" t="str">
        <f>IF(R1142="","",VLOOKUP(R1142,CUSTOMS!$E$3:$N$1811,2,FALSE))</f>
        <v>3926909090</v>
      </c>
      <c r="T1142" s="17" t="str">
        <f>IF(R1142="","",VLOOKUP(R1142,CUSTOMS!$E$3:$N$1811,3,FALSE))</f>
        <v>宠物胶垫</v>
      </c>
      <c r="U1142" s="18">
        <f t="shared" si="195"/>
        <v>6</v>
      </c>
      <c r="V1142" s="18" t="str">
        <f>IF(R1142="","",VLOOKUP(R1142,CUSTOMS!$E$3:$N$1811,5,FALSE))</f>
        <v>个</v>
      </c>
      <c r="W1142" s="32">
        <f>IF(R1142="","",VLOOKUP(R1142,CUSTOMS!$E$3:$N$1811,6,FALSE))</f>
        <v>2.06</v>
      </c>
      <c r="X1142" s="32">
        <f t="shared" si="196"/>
        <v>12.36</v>
      </c>
      <c r="Y1142" s="18" t="str">
        <f>IF(R1142="","",VLOOKUP(R1142,CUSTOMS!$E$3:$N$1811,8,FALSE))</f>
        <v>美元</v>
      </c>
      <c r="Z1142" s="18" t="str">
        <f>IF(R1142="","",VLOOKUP(R1142,CUSTOMS!$E$3:$N$1811,9,FALSE))</f>
        <v>中国</v>
      </c>
      <c r="AA1142" s="18" t="str">
        <f>IF(R1142="","",VLOOKUP(R1142,CUSTOMS!$E$3:$N$1811,10,FALSE))</f>
        <v>美国</v>
      </c>
      <c r="AB1142" s="32">
        <f>IF(R1142="","",VLOOKUP(G1142,WMS!$E$3:$T$1741,15,FALSE))</f>
        <v>0.766666666666667</v>
      </c>
      <c r="AC1142" s="32">
        <f t="shared" si="197"/>
        <v>4.6</v>
      </c>
      <c r="AD1142" s="32" t="str">
        <f>IF(S1142="","",VLOOKUP(S1142,海关监管条件!$A$1:$B$3000,2,FALSE))</f>
        <v>无</v>
      </c>
    </row>
    <row r="1143" spans="1:30">
      <c r="A1143" s="2">
        <v>43756</v>
      </c>
      <c r="B1143" s="2">
        <v>43763</v>
      </c>
      <c r="C1143" s="2" t="s">
        <v>5220</v>
      </c>
      <c r="D1143" s="3" t="s">
        <v>2133</v>
      </c>
      <c r="E1143" s="3" t="s">
        <v>4417</v>
      </c>
      <c r="F1143" s="3" t="s">
        <v>4428</v>
      </c>
      <c r="G1143" s="17" t="str">
        <f t="shared" si="191"/>
        <v>KG-ARI-1909-00203-04715/42687337</v>
      </c>
      <c r="H1143" s="18">
        <f>IF(G1143="","",VLOOKUP(G1143,WMS!$E$3:$Q$1741,7,FALSE))</f>
        <v>6</v>
      </c>
      <c r="I1143" s="18">
        <f>IF(G1143="","",VLOOKUP(G1143,WMS!$E$3:$Q$1741,8,FALSE))</f>
        <v>3</v>
      </c>
      <c r="J1143" s="18">
        <f>IF(G1143="","",VLOOKUP(G1143,WMS!$E$3:$Q$1741,13,FALSE))</f>
        <v>0.012</v>
      </c>
      <c r="K1143" s="25" t="b">
        <f t="shared" si="192"/>
        <v>1</v>
      </c>
      <c r="L1143" s="7">
        <v>1</v>
      </c>
      <c r="M1143" s="26">
        <f>IF(G1143="","",VLOOKUP(G1143,WMS!$E$3:$U$1741,7,0)*L1143)</f>
        <v>6</v>
      </c>
      <c r="N1143" s="27" t="str">
        <f>IF(G1143="","",VLOOKUP(G1143,WMS!$E$3:$U$1741,17,0))</f>
        <v>A39-103</v>
      </c>
      <c r="O1143" s="28">
        <f t="shared" si="193"/>
        <v>3</v>
      </c>
      <c r="P1143" s="28">
        <f t="shared" si="194"/>
        <v>0.012</v>
      </c>
      <c r="Q1143" s="25" t="str">
        <f>IF(G1143="","",VLOOKUP(G1143,WMS!$E$3:$G$1741,2,FALSE))</f>
        <v>KAS19092003</v>
      </c>
      <c r="R1143" s="25" t="str">
        <f>IF(G1143="","",VLOOKUP(G1143,WMS!$E$3:$G$1741,3,FALSE))</f>
        <v>KAS1909200301</v>
      </c>
      <c r="S1143" s="17" t="str">
        <f>IF(R1143="","",VLOOKUP(R1143,CUSTOMS!$E$3:$N$1811,2,FALSE))</f>
        <v>3926909090</v>
      </c>
      <c r="T1143" s="17" t="str">
        <f>IF(R1143="","",VLOOKUP(R1143,CUSTOMS!$E$3:$N$1811,3,FALSE))</f>
        <v>宠物碗A</v>
      </c>
      <c r="U1143" s="18">
        <f t="shared" si="195"/>
        <v>6</v>
      </c>
      <c r="V1143" s="18" t="str">
        <f>IF(R1143="","",VLOOKUP(R1143,CUSTOMS!$E$3:$N$1811,5,FALSE))</f>
        <v>套</v>
      </c>
      <c r="W1143" s="32">
        <f>IF(R1143="","",VLOOKUP(R1143,CUSTOMS!$E$3:$N$1811,6,FALSE))</f>
        <v>2.87</v>
      </c>
      <c r="X1143" s="32">
        <f t="shared" si="196"/>
        <v>17.22</v>
      </c>
      <c r="Y1143" s="18" t="str">
        <f>IF(R1143="","",VLOOKUP(R1143,CUSTOMS!$E$3:$N$1811,8,FALSE))</f>
        <v>美元</v>
      </c>
      <c r="Z1143" s="18" t="str">
        <f>IF(R1143="","",VLOOKUP(R1143,CUSTOMS!$E$3:$N$1811,9,FALSE))</f>
        <v>中国</v>
      </c>
      <c r="AA1143" s="18" t="str">
        <f>IF(R1143="","",VLOOKUP(R1143,CUSTOMS!$E$3:$N$1811,10,FALSE))</f>
        <v>美国</v>
      </c>
      <c r="AB1143" s="32">
        <f>IF(R1143="","",VLOOKUP(G1143,WMS!$E$3:$T$1741,15,FALSE))</f>
        <v>0.416666666666667</v>
      </c>
      <c r="AC1143" s="32">
        <f t="shared" si="197"/>
        <v>2.5</v>
      </c>
      <c r="AD1143" s="32" t="str">
        <f>IF(S1143="","",VLOOKUP(S1143,海关监管条件!$A$1:$B$3000,2,FALSE))</f>
        <v>无</v>
      </c>
    </row>
    <row r="1144" spans="1:30">
      <c r="A1144" s="2">
        <v>43756</v>
      </c>
      <c r="B1144" s="2">
        <v>43763</v>
      </c>
      <c r="C1144" s="2" t="s">
        <v>5220</v>
      </c>
      <c r="D1144" s="3" t="s">
        <v>2133</v>
      </c>
      <c r="E1144" s="3" t="s">
        <v>4417</v>
      </c>
      <c r="F1144" s="3" t="s">
        <v>4427</v>
      </c>
      <c r="G1144" s="17" t="str">
        <f t="shared" si="191"/>
        <v>KG-ARI-1909-00203-04715/42755647</v>
      </c>
      <c r="H1144" s="18">
        <f>IF(G1144="","",VLOOKUP(G1144,WMS!$E$3:$Q$1741,7,FALSE))</f>
        <v>6</v>
      </c>
      <c r="I1144" s="18">
        <f>IF(G1144="","",VLOOKUP(G1144,WMS!$E$3:$Q$1741,8,FALSE))</f>
        <v>1.9</v>
      </c>
      <c r="J1144" s="18">
        <f>IF(G1144="","",VLOOKUP(G1144,WMS!$E$3:$Q$1741,13,FALSE))</f>
        <v>0.007</v>
      </c>
      <c r="K1144" s="25" t="b">
        <f t="shared" si="192"/>
        <v>1</v>
      </c>
      <c r="L1144" s="7">
        <v>3</v>
      </c>
      <c r="M1144" s="26">
        <f>IF(G1144="","",VLOOKUP(G1144,WMS!$E$3:$U$1741,7,0)*L1144)</f>
        <v>18</v>
      </c>
      <c r="N1144" s="27" t="str">
        <f>IF(G1144="","",VLOOKUP(G1144,WMS!$E$3:$U$1741,17,0))</f>
        <v>A39-103</v>
      </c>
      <c r="O1144" s="28">
        <f t="shared" si="193"/>
        <v>5.7</v>
      </c>
      <c r="P1144" s="28">
        <f t="shared" si="194"/>
        <v>0.021</v>
      </c>
      <c r="Q1144" s="25" t="str">
        <f>IF(G1144="","",VLOOKUP(G1144,WMS!$E$3:$G$1741,2,FALSE))</f>
        <v>KAS19092003</v>
      </c>
      <c r="R1144" s="25" t="str">
        <f>IF(G1144="","",VLOOKUP(G1144,WMS!$E$3:$G$1741,3,FALSE))</f>
        <v>KAS1909200301</v>
      </c>
      <c r="S1144" s="17" t="str">
        <f>IF(R1144="","",VLOOKUP(R1144,CUSTOMS!$E$3:$N$1811,2,FALSE))</f>
        <v>3926909090</v>
      </c>
      <c r="T1144" s="17" t="str">
        <f>IF(R1144="","",VLOOKUP(R1144,CUSTOMS!$E$3:$N$1811,3,FALSE))</f>
        <v>宠物碗A</v>
      </c>
      <c r="U1144" s="18">
        <f t="shared" si="195"/>
        <v>18</v>
      </c>
      <c r="V1144" s="18" t="str">
        <f>IF(R1144="","",VLOOKUP(R1144,CUSTOMS!$E$3:$N$1811,5,FALSE))</f>
        <v>套</v>
      </c>
      <c r="W1144" s="32">
        <f>IF(R1144="","",VLOOKUP(R1144,CUSTOMS!$E$3:$N$1811,6,FALSE))</f>
        <v>2.87</v>
      </c>
      <c r="X1144" s="32">
        <f t="shared" si="196"/>
        <v>51.66</v>
      </c>
      <c r="Y1144" s="18" t="str">
        <f>IF(R1144="","",VLOOKUP(R1144,CUSTOMS!$E$3:$N$1811,8,FALSE))</f>
        <v>美元</v>
      </c>
      <c r="Z1144" s="18" t="str">
        <f>IF(R1144="","",VLOOKUP(R1144,CUSTOMS!$E$3:$N$1811,9,FALSE))</f>
        <v>中国</v>
      </c>
      <c r="AA1144" s="18" t="str">
        <f>IF(R1144="","",VLOOKUP(R1144,CUSTOMS!$E$3:$N$1811,10,FALSE))</f>
        <v>美国</v>
      </c>
      <c r="AB1144" s="32">
        <f>IF(R1144="","",VLOOKUP(G1144,WMS!$E$3:$T$1741,15,FALSE))</f>
        <v>0.25</v>
      </c>
      <c r="AC1144" s="32">
        <f t="shared" si="197"/>
        <v>4.5</v>
      </c>
      <c r="AD1144" s="32" t="str">
        <f>IF(S1144="","",VLOOKUP(S1144,海关监管条件!$A$1:$B$3000,2,FALSE))</f>
        <v>无</v>
      </c>
    </row>
    <row r="1145" spans="1:30">
      <c r="A1145" s="2">
        <v>43756</v>
      </c>
      <c r="B1145" s="2">
        <v>43763</v>
      </c>
      <c r="C1145" s="2" t="s">
        <v>5220</v>
      </c>
      <c r="D1145" s="3" t="s">
        <v>2133</v>
      </c>
      <c r="E1145" s="3" t="s">
        <v>4417</v>
      </c>
      <c r="F1145" s="3" t="s">
        <v>4430</v>
      </c>
      <c r="G1145" s="17" t="str">
        <f t="shared" si="191"/>
        <v>KG-ARI-1909-00203-04715/42755661</v>
      </c>
      <c r="H1145" s="18">
        <f>IF(G1145="","",VLOOKUP(G1145,WMS!$E$3:$Q$1741,7,FALSE))</f>
        <v>6</v>
      </c>
      <c r="I1145" s="18">
        <f>IF(G1145="","",VLOOKUP(G1145,WMS!$E$3:$Q$1741,8,FALSE))</f>
        <v>3</v>
      </c>
      <c r="J1145" s="18">
        <f>IF(G1145="","",VLOOKUP(G1145,WMS!$E$3:$Q$1741,13,FALSE))</f>
        <v>0.012</v>
      </c>
      <c r="K1145" s="25" t="b">
        <f t="shared" si="192"/>
        <v>1</v>
      </c>
      <c r="L1145" s="7">
        <v>4</v>
      </c>
      <c r="M1145" s="26">
        <f>IF(G1145="","",VLOOKUP(G1145,WMS!$E$3:$U$1741,7,0)*L1145)</f>
        <v>24</v>
      </c>
      <c r="N1145" s="27" t="str">
        <f>IF(G1145="","",VLOOKUP(G1145,WMS!$E$3:$U$1741,17,0))</f>
        <v>A15-203</v>
      </c>
      <c r="O1145" s="28">
        <f t="shared" si="193"/>
        <v>12</v>
      </c>
      <c r="P1145" s="28">
        <f t="shared" si="194"/>
        <v>0.048</v>
      </c>
      <c r="Q1145" s="25" t="str">
        <f>IF(G1145="","",VLOOKUP(G1145,WMS!$E$3:$G$1741,2,FALSE))</f>
        <v>KAS19092003</v>
      </c>
      <c r="R1145" s="25" t="str">
        <f>IF(G1145="","",VLOOKUP(G1145,WMS!$E$3:$G$1741,3,FALSE))</f>
        <v>KAS1909200301</v>
      </c>
      <c r="S1145" s="17" t="str">
        <f>IF(R1145="","",VLOOKUP(R1145,CUSTOMS!$E$3:$N$1811,2,FALSE))</f>
        <v>3926909090</v>
      </c>
      <c r="T1145" s="17" t="str">
        <f>IF(R1145="","",VLOOKUP(R1145,CUSTOMS!$E$3:$N$1811,3,FALSE))</f>
        <v>宠物碗A</v>
      </c>
      <c r="U1145" s="18">
        <f t="shared" si="195"/>
        <v>24</v>
      </c>
      <c r="V1145" s="18" t="str">
        <f>IF(R1145="","",VLOOKUP(R1145,CUSTOMS!$E$3:$N$1811,5,FALSE))</f>
        <v>套</v>
      </c>
      <c r="W1145" s="32">
        <f>IF(R1145="","",VLOOKUP(R1145,CUSTOMS!$E$3:$N$1811,6,FALSE))</f>
        <v>2.87</v>
      </c>
      <c r="X1145" s="32">
        <f t="shared" si="196"/>
        <v>68.88</v>
      </c>
      <c r="Y1145" s="18" t="str">
        <f>IF(R1145="","",VLOOKUP(R1145,CUSTOMS!$E$3:$N$1811,8,FALSE))</f>
        <v>美元</v>
      </c>
      <c r="Z1145" s="18" t="str">
        <f>IF(R1145="","",VLOOKUP(R1145,CUSTOMS!$E$3:$N$1811,9,FALSE))</f>
        <v>中国</v>
      </c>
      <c r="AA1145" s="18" t="str">
        <f>IF(R1145="","",VLOOKUP(R1145,CUSTOMS!$E$3:$N$1811,10,FALSE))</f>
        <v>美国</v>
      </c>
      <c r="AB1145" s="32">
        <f>IF(R1145="","",VLOOKUP(G1145,WMS!$E$3:$T$1741,15,FALSE))</f>
        <v>0.416666666666667</v>
      </c>
      <c r="AC1145" s="32">
        <f t="shared" si="197"/>
        <v>10</v>
      </c>
      <c r="AD1145" s="32" t="str">
        <f>IF(S1145="","",VLOOKUP(S1145,海关监管条件!$A$1:$B$3000,2,FALSE))</f>
        <v>无</v>
      </c>
    </row>
    <row r="1146" spans="1:30">
      <c r="A1146" s="2">
        <v>43756</v>
      </c>
      <c r="B1146" s="2">
        <v>43763</v>
      </c>
      <c r="C1146" s="2" t="s">
        <v>5220</v>
      </c>
      <c r="D1146" s="3" t="s">
        <v>2133</v>
      </c>
      <c r="E1146" s="3" t="s">
        <v>4417</v>
      </c>
      <c r="F1146" s="3" t="s">
        <v>4429</v>
      </c>
      <c r="G1146" s="17" t="str">
        <f t="shared" si="191"/>
        <v>KG-ARI-1909-00203-04715/42755678</v>
      </c>
      <c r="H1146" s="18">
        <f>IF(G1146="","",VLOOKUP(G1146,WMS!$E$3:$Q$1741,7,FALSE))</f>
        <v>6</v>
      </c>
      <c r="I1146" s="18">
        <f>IF(G1146="","",VLOOKUP(G1146,WMS!$E$3:$Q$1741,8,FALSE))</f>
        <v>5</v>
      </c>
      <c r="J1146" s="18">
        <f>IF(G1146="","",VLOOKUP(G1146,WMS!$E$3:$Q$1741,13,FALSE))</f>
        <v>0.024</v>
      </c>
      <c r="K1146" s="25" t="b">
        <f t="shared" si="192"/>
        <v>1</v>
      </c>
      <c r="L1146" s="7">
        <v>3</v>
      </c>
      <c r="M1146" s="26">
        <f>IF(G1146="","",VLOOKUP(G1146,WMS!$E$3:$U$1741,7,0)*L1146)</f>
        <v>18</v>
      </c>
      <c r="N1146" s="27" t="str">
        <f>IF(G1146="","",VLOOKUP(G1146,WMS!$E$3:$U$1741,17,0))</f>
        <v>A39-103</v>
      </c>
      <c r="O1146" s="28">
        <f t="shared" si="193"/>
        <v>15</v>
      </c>
      <c r="P1146" s="28">
        <f t="shared" si="194"/>
        <v>0.072</v>
      </c>
      <c r="Q1146" s="25" t="str">
        <f>IF(G1146="","",VLOOKUP(G1146,WMS!$E$3:$G$1741,2,FALSE))</f>
        <v>KAS19092003</v>
      </c>
      <c r="R1146" s="25" t="str">
        <f>IF(G1146="","",VLOOKUP(G1146,WMS!$E$3:$G$1741,3,FALSE))</f>
        <v>KAS1909200301</v>
      </c>
      <c r="S1146" s="17" t="str">
        <f>IF(R1146="","",VLOOKUP(R1146,CUSTOMS!$E$3:$N$1811,2,FALSE))</f>
        <v>3926909090</v>
      </c>
      <c r="T1146" s="17" t="str">
        <f>IF(R1146="","",VLOOKUP(R1146,CUSTOMS!$E$3:$N$1811,3,FALSE))</f>
        <v>宠物碗A</v>
      </c>
      <c r="U1146" s="18">
        <f t="shared" si="195"/>
        <v>18</v>
      </c>
      <c r="V1146" s="18" t="str">
        <f>IF(R1146="","",VLOOKUP(R1146,CUSTOMS!$E$3:$N$1811,5,FALSE))</f>
        <v>套</v>
      </c>
      <c r="W1146" s="32">
        <f>IF(R1146="","",VLOOKUP(R1146,CUSTOMS!$E$3:$N$1811,6,FALSE))</f>
        <v>2.87</v>
      </c>
      <c r="X1146" s="32">
        <f t="shared" si="196"/>
        <v>51.66</v>
      </c>
      <c r="Y1146" s="18" t="str">
        <f>IF(R1146="","",VLOOKUP(R1146,CUSTOMS!$E$3:$N$1811,8,FALSE))</f>
        <v>美元</v>
      </c>
      <c r="Z1146" s="18" t="str">
        <f>IF(R1146="","",VLOOKUP(R1146,CUSTOMS!$E$3:$N$1811,9,FALSE))</f>
        <v>中国</v>
      </c>
      <c r="AA1146" s="18" t="str">
        <f>IF(R1146="","",VLOOKUP(R1146,CUSTOMS!$E$3:$N$1811,10,FALSE))</f>
        <v>美国</v>
      </c>
      <c r="AB1146" s="32">
        <f>IF(R1146="","",VLOOKUP(G1146,WMS!$E$3:$T$1741,15,FALSE))</f>
        <v>0.766666666666667</v>
      </c>
      <c r="AC1146" s="32">
        <f t="shared" si="197"/>
        <v>13.8</v>
      </c>
      <c r="AD1146" s="32" t="str">
        <f>IF(S1146="","",VLOOKUP(S1146,海关监管条件!$A$1:$B$3000,2,FALSE))</f>
        <v>无</v>
      </c>
    </row>
    <row r="1147" spans="1:30">
      <c r="A1147" s="2">
        <v>43756</v>
      </c>
      <c r="B1147" s="2">
        <v>43763</v>
      </c>
      <c r="C1147" s="2" t="s">
        <v>5220</v>
      </c>
      <c r="D1147" s="3" t="s">
        <v>2133</v>
      </c>
      <c r="E1147" s="3" t="s">
        <v>4417</v>
      </c>
      <c r="F1147" s="3" t="s">
        <v>4435</v>
      </c>
      <c r="G1147" s="17" t="str">
        <f t="shared" si="191"/>
        <v>KG-ARI-1909-00203-04715/42755807</v>
      </c>
      <c r="H1147" s="18">
        <f>IF(G1147="","",VLOOKUP(G1147,WMS!$E$3:$Q$1741,7,FALSE))</f>
        <v>6</v>
      </c>
      <c r="I1147" s="18">
        <f>IF(G1147="","",VLOOKUP(G1147,WMS!$E$3:$Q$1741,8,FALSE))</f>
        <v>6.35</v>
      </c>
      <c r="J1147" s="18">
        <f>IF(G1147="","",VLOOKUP(G1147,WMS!$E$3:$Q$1741,13,FALSE))</f>
        <v>0.035</v>
      </c>
      <c r="K1147" s="25" t="b">
        <f t="shared" si="192"/>
        <v>1</v>
      </c>
      <c r="L1147" s="7">
        <v>3</v>
      </c>
      <c r="M1147" s="26">
        <f>IF(G1147="","",VLOOKUP(G1147,WMS!$E$3:$U$1741,7,0)*L1147)</f>
        <v>18</v>
      </c>
      <c r="N1147" s="27" t="str">
        <f>IF(G1147="","",VLOOKUP(G1147,WMS!$E$3:$U$1741,17,0))</f>
        <v>A15-203</v>
      </c>
      <c r="O1147" s="28">
        <f t="shared" si="193"/>
        <v>19.05</v>
      </c>
      <c r="P1147" s="28">
        <f t="shared" si="194"/>
        <v>0.105</v>
      </c>
      <c r="Q1147" s="25" t="str">
        <f>IF(G1147="","",VLOOKUP(G1147,WMS!$E$3:$G$1741,2,FALSE))</f>
        <v>KAS19092003</v>
      </c>
      <c r="R1147" s="25" t="str">
        <f>IF(G1147="","",VLOOKUP(G1147,WMS!$E$3:$G$1741,3,FALSE))</f>
        <v>KAS1909200302</v>
      </c>
      <c r="S1147" s="17" t="str">
        <f>IF(R1147="","",VLOOKUP(R1147,CUSTOMS!$E$3:$N$1811,2,FALSE))</f>
        <v>3926909090</v>
      </c>
      <c r="T1147" s="17" t="str">
        <f>IF(R1147="","",VLOOKUP(R1147,CUSTOMS!$E$3:$N$1811,3,FALSE))</f>
        <v>宠物碗</v>
      </c>
      <c r="U1147" s="18">
        <f t="shared" si="195"/>
        <v>18</v>
      </c>
      <c r="V1147" s="18" t="str">
        <f>IF(R1147="","",VLOOKUP(R1147,CUSTOMS!$E$3:$N$1811,5,FALSE))</f>
        <v>个</v>
      </c>
      <c r="W1147" s="32">
        <f>IF(R1147="","",VLOOKUP(R1147,CUSTOMS!$E$3:$N$1811,6,FALSE))</f>
        <v>3.41</v>
      </c>
      <c r="X1147" s="32">
        <f t="shared" si="196"/>
        <v>61.38</v>
      </c>
      <c r="Y1147" s="18" t="str">
        <f>IF(R1147="","",VLOOKUP(R1147,CUSTOMS!$E$3:$N$1811,8,FALSE))</f>
        <v>美元</v>
      </c>
      <c r="Z1147" s="18" t="str">
        <f>IF(R1147="","",VLOOKUP(R1147,CUSTOMS!$E$3:$N$1811,9,FALSE))</f>
        <v>中国</v>
      </c>
      <c r="AA1147" s="18" t="str">
        <f>IF(R1147="","",VLOOKUP(R1147,CUSTOMS!$E$3:$N$1811,10,FALSE))</f>
        <v>美国</v>
      </c>
      <c r="AB1147" s="32">
        <f>IF(R1147="","",VLOOKUP(G1147,WMS!$E$3:$T$1741,15,FALSE))</f>
        <v>0.85</v>
      </c>
      <c r="AC1147" s="32">
        <f t="shared" si="197"/>
        <v>15.3</v>
      </c>
      <c r="AD1147" s="32" t="str">
        <f>IF(S1147="","",VLOOKUP(S1147,海关监管条件!$A$1:$B$3000,2,FALSE))</f>
        <v>无</v>
      </c>
    </row>
    <row r="1148" spans="1:30">
      <c r="A1148" s="2">
        <v>43756</v>
      </c>
      <c r="B1148" s="2">
        <v>43763</v>
      </c>
      <c r="C1148" s="2" t="s">
        <v>5220</v>
      </c>
      <c r="D1148" s="3" t="s">
        <v>2133</v>
      </c>
      <c r="E1148" s="3" t="s">
        <v>4417</v>
      </c>
      <c r="F1148" s="3" t="s">
        <v>4437</v>
      </c>
      <c r="G1148" s="17" t="str">
        <f t="shared" si="191"/>
        <v>KG-ARI-1909-00203-04715/42755869</v>
      </c>
      <c r="H1148" s="18">
        <f>IF(G1148="","",VLOOKUP(G1148,WMS!$E$3:$Q$1741,7,FALSE))</f>
        <v>6</v>
      </c>
      <c r="I1148" s="18">
        <f>IF(G1148="","",VLOOKUP(G1148,WMS!$E$3:$Q$1741,8,FALSE))</f>
        <v>6.1</v>
      </c>
      <c r="J1148" s="18">
        <f>IF(G1148="","",VLOOKUP(G1148,WMS!$E$3:$Q$1741,13,FALSE))</f>
        <v>0.024</v>
      </c>
      <c r="K1148" s="25" t="b">
        <f t="shared" si="192"/>
        <v>1</v>
      </c>
      <c r="L1148" s="7">
        <v>3</v>
      </c>
      <c r="M1148" s="26">
        <f>IF(G1148="","",VLOOKUP(G1148,WMS!$E$3:$U$1741,7,0)*L1148)</f>
        <v>18</v>
      </c>
      <c r="N1148" s="27" t="str">
        <f>IF(G1148="","",VLOOKUP(G1148,WMS!$E$3:$U$1741,17,0))</f>
        <v>A39-302</v>
      </c>
      <c r="O1148" s="28">
        <f t="shared" si="193"/>
        <v>18.3</v>
      </c>
      <c r="P1148" s="28">
        <f t="shared" si="194"/>
        <v>0.072</v>
      </c>
      <c r="Q1148" s="25" t="str">
        <f>IF(G1148="","",VLOOKUP(G1148,WMS!$E$3:$G$1741,2,FALSE))</f>
        <v>KAS19092003</v>
      </c>
      <c r="R1148" s="25" t="str">
        <f>IF(G1148="","",VLOOKUP(G1148,WMS!$E$3:$G$1741,3,FALSE))</f>
        <v>KAS1909200304</v>
      </c>
      <c r="S1148" s="17" t="str">
        <f>IF(R1148="","",VLOOKUP(R1148,CUSTOMS!$E$3:$N$1811,2,FALSE))</f>
        <v>7326909000</v>
      </c>
      <c r="T1148" s="17" t="str">
        <f>IF(R1148="","",VLOOKUP(R1148,CUSTOMS!$E$3:$N$1811,3,FALSE))</f>
        <v>宠物碗</v>
      </c>
      <c r="U1148" s="18">
        <f t="shared" si="195"/>
        <v>18</v>
      </c>
      <c r="V1148" s="18" t="str">
        <f>IF(R1148="","",VLOOKUP(R1148,CUSTOMS!$E$3:$N$1811,5,FALSE))</f>
        <v>套</v>
      </c>
      <c r="W1148" s="32">
        <f>IF(R1148="","",VLOOKUP(R1148,CUSTOMS!$E$3:$N$1811,6,FALSE))</f>
        <v>6.29</v>
      </c>
      <c r="X1148" s="32">
        <f t="shared" si="196"/>
        <v>113.22</v>
      </c>
      <c r="Y1148" s="18" t="str">
        <f>IF(R1148="","",VLOOKUP(R1148,CUSTOMS!$E$3:$N$1811,8,FALSE))</f>
        <v>美元</v>
      </c>
      <c r="Z1148" s="18" t="str">
        <f>IF(R1148="","",VLOOKUP(R1148,CUSTOMS!$E$3:$N$1811,9,FALSE))</f>
        <v>中国</v>
      </c>
      <c r="AA1148" s="18" t="str">
        <f>IF(R1148="","",VLOOKUP(R1148,CUSTOMS!$E$3:$N$1811,10,FALSE))</f>
        <v>美国</v>
      </c>
      <c r="AB1148" s="32">
        <f>IF(R1148="","",VLOOKUP(G1148,WMS!$E$3:$T$1741,15,FALSE))</f>
        <v>1</v>
      </c>
      <c r="AC1148" s="32">
        <f t="shared" si="197"/>
        <v>18</v>
      </c>
      <c r="AD1148" s="32" t="str">
        <f>IF(S1148="","",VLOOKUP(S1148,海关监管条件!$A$1:$B$3000,2,FALSE))</f>
        <v>无</v>
      </c>
    </row>
    <row r="1149" spans="1:30">
      <c r="A1149" s="2">
        <v>43756</v>
      </c>
      <c r="B1149" s="2">
        <v>43763</v>
      </c>
      <c r="C1149" s="2" t="s">
        <v>5220</v>
      </c>
      <c r="D1149" s="3" t="s">
        <v>2133</v>
      </c>
      <c r="E1149" s="3" t="s">
        <v>4417</v>
      </c>
      <c r="F1149" s="3" t="s">
        <v>4425</v>
      </c>
      <c r="G1149" s="17" t="str">
        <f t="shared" si="191"/>
        <v>KG-ARI-1909-00203-04715/42755944</v>
      </c>
      <c r="H1149" s="18">
        <f>IF(G1149="","",VLOOKUP(G1149,WMS!$E$3:$Q$1741,7,FALSE))</f>
        <v>6</v>
      </c>
      <c r="I1149" s="18">
        <f>IF(G1149="","",VLOOKUP(G1149,WMS!$E$3:$Q$1741,8,FALSE))</f>
        <v>2.85</v>
      </c>
      <c r="J1149" s="18">
        <f>IF(G1149="","",VLOOKUP(G1149,WMS!$E$3:$Q$1741,13,FALSE))</f>
        <v>0.016</v>
      </c>
      <c r="K1149" s="25" t="b">
        <f t="shared" si="192"/>
        <v>1</v>
      </c>
      <c r="L1149" s="7">
        <v>3</v>
      </c>
      <c r="M1149" s="26">
        <f>IF(G1149="","",VLOOKUP(G1149,WMS!$E$3:$U$1741,7,0)*L1149)</f>
        <v>18</v>
      </c>
      <c r="N1149" s="27" t="str">
        <f>IF(G1149="","",VLOOKUP(G1149,WMS!$E$3:$U$1741,17,0))</f>
        <v>A39-302</v>
      </c>
      <c r="O1149" s="28">
        <f t="shared" si="193"/>
        <v>8.55</v>
      </c>
      <c r="P1149" s="28">
        <f t="shared" si="194"/>
        <v>0.048</v>
      </c>
      <c r="Q1149" s="25" t="str">
        <f>IF(G1149="","",VLOOKUP(G1149,WMS!$E$3:$G$1741,2,FALSE))</f>
        <v>KAS19092003</v>
      </c>
      <c r="R1149" s="25" t="str">
        <f>IF(G1149="","",VLOOKUP(G1149,WMS!$E$3:$G$1741,3,FALSE))</f>
        <v>KAS1909200301</v>
      </c>
      <c r="S1149" s="17" t="str">
        <f>IF(R1149="","",VLOOKUP(R1149,CUSTOMS!$E$3:$N$1811,2,FALSE))</f>
        <v>3926909090</v>
      </c>
      <c r="T1149" s="17" t="str">
        <f>IF(R1149="","",VLOOKUP(R1149,CUSTOMS!$E$3:$N$1811,3,FALSE))</f>
        <v>宠物碗A</v>
      </c>
      <c r="U1149" s="18">
        <f t="shared" si="195"/>
        <v>18</v>
      </c>
      <c r="V1149" s="18" t="str">
        <f>IF(R1149="","",VLOOKUP(R1149,CUSTOMS!$E$3:$N$1811,5,FALSE))</f>
        <v>套</v>
      </c>
      <c r="W1149" s="32">
        <f>IF(R1149="","",VLOOKUP(R1149,CUSTOMS!$E$3:$N$1811,6,FALSE))</f>
        <v>2.87</v>
      </c>
      <c r="X1149" s="32">
        <f t="shared" si="196"/>
        <v>51.66</v>
      </c>
      <c r="Y1149" s="18" t="str">
        <f>IF(R1149="","",VLOOKUP(R1149,CUSTOMS!$E$3:$N$1811,8,FALSE))</f>
        <v>美元</v>
      </c>
      <c r="Z1149" s="18" t="str">
        <f>IF(R1149="","",VLOOKUP(R1149,CUSTOMS!$E$3:$N$1811,9,FALSE))</f>
        <v>中国</v>
      </c>
      <c r="AA1149" s="18" t="str">
        <f>IF(R1149="","",VLOOKUP(R1149,CUSTOMS!$E$3:$N$1811,10,FALSE))</f>
        <v>美国</v>
      </c>
      <c r="AB1149" s="32">
        <f>IF(R1149="","",VLOOKUP(G1149,WMS!$E$3:$T$1741,15,FALSE))</f>
        <v>0.4</v>
      </c>
      <c r="AC1149" s="32">
        <f t="shared" si="197"/>
        <v>7.2</v>
      </c>
      <c r="AD1149" s="32" t="str">
        <f>IF(S1149="","",VLOOKUP(S1149,海关监管条件!$A$1:$B$3000,2,FALSE))</f>
        <v>无</v>
      </c>
    </row>
    <row r="1150" spans="1:30">
      <c r="A1150" s="2">
        <v>43756</v>
      </c>
      <c r="B1150" s="2">
        <v>43763</v>
      </c>
      <c r="C1150" s="2" t="s">
        <v>5220</v>
      </c>
      <c r="D1150" s="3" t="s">
        <v>2133</v>
      </c>
      <c r="E1150" s="3" t="s">
        <v>4417</v>
      </c>
      <c r="F1150" s="3" t="s">
        <v>4438</v>
      </c>
      <c r="G1150" s="17" t="str">
        <f t="shared" si="191"/>
        <v>KG-ARI-1909-00203-04715/42763451</v>
      </c>
      <c r="H1150" s="18">
        <f>IF(G1150="","",VLOOKUP(G1150,WMS!$E$3:$Q$1741,7,FALSE))</f>
        <v>6</v>
      </c>
      <c r="I1150" s="18">
        <f>IF(G1150="","",VLOOKUP(G1150,WMS!$E$3:$Q$1741,8,FALSE))</f>
        <v>13.35</v>
      </c>
      <c r="J1150" s="18">
        <f>IF(G1150="","",VLOOKUP(G1150,WMS!$E$3:$Q$1741,13,FALSE))</f>
        <v>0.069</v>
      </c>
      <c r="K1150" s="25" t="b">
        <f t="shared" si="192"/>
        <v>1</v>
      </c>
      <c r="L1150" s="7">
        <v>2</v>
      </c>
      <c r="M1150" s="26">
        <f>IF(G1150="","",VLOOKUP(G1150,WMS!$E$3:$U$1741,7,0)*L1150)</f>
        <v>12</v>
      </c>
      <c r="N1150" s="27" t="str">
        <f>IF(G1150="","",VLOOKUP(G1150,WMS!$E$3:$U$1741,17,0))</f>
        <v>A25-302</v>
      </c>
      <c r="O1150" s="28">
        <f t="shared" si="193"/>
        <v>26.7</v>
      </c>
      <c r="P1150" s="28">
        <f t="shared" si="194"/>
        <v>0.138</v>
      </c>
      <c r="Q1150" s="25" t="str">
        <f>IF(G1150="","",VLOOKUP(G1150,WMS!$E$3:$G$1741,2,FALSE))</f>
        <v>KAS19092003</v>
      </c>
      <c r="R1150" s="25" t="str">
        <f>IF(G1150="","",VLOOKUP(G1150,WMS!$E$3:$G$1741,3,FALSE))</f>
        <v>KAS1909200304</v>
      </c>
      <c r="S1150" s="17" t="str">
        <f>IF(R1150="","",VLOOKUP(R1150,CUSTOMS!$E$3:$N$1811,2,FALSE))</f>
        <v>7326909000</v>
      </c>
      <c r="T1150" s="17" t="str">
        <f>IF(R1150="","",VLOOKUP(R1150,CUSTOMS!$E$3:$N$1811,3,FALSE))</f>
        <v>宠物碗</v>
      </c>
      <c r="U1150" s="18">
        <f t="shared" si="195"/>
        <v>12</v>
      </c>
      <c r="V1150" s="18" t="str">
        <f>IF(R1150="","",VLOOKUP(R1150,CUSTOMS!$E$3:$N$1811,5,FALSE))</f>
        <v>套</v>
      </c>
      <c r="W1150" s="32">
        <f>IF(R1150="","",VLOOKUP(R1150,CUSTOMS!$E$3:$N$1811,6,FALSE))</f>
        <v>6.29</v>
      </c>
      <c r="X1150" s="32">
        <f t="shared" si="196"/>
        <v>75.48</v>
      </c>
      <c r="Y1150" s="18" t="str">
        <f>IF(R1150="","",VLOOKUP(R1150,CUSTOMS!$E$3:$N$1811,8,FALSE))</f>
        <v>美元</v>
      </c>
      <c r="Z1150" s="18" t="str">
        <f>IF(R1150="","",VLOOKUP(R1150,CUSTOMS!$E$3:$N$1811,9,FALSE))</f>
        <v>中国</v>
      </c>
      <c r="AA1150" s="18" t="str">
        <f>IF(R1150="","",VLOOKUP(R1150,CUSTOMS!$E$3:$N$1811,10,FALSE))</f>
        <v>美国</v>
      </c>
      <c r="AB1150" s="32">
        <f>IF(R1150="","",VLOOKUP(G1150,WMS!$E$3:$T$1741,15,FALSE))</f>
        <v>2.1</v>
      </c>
      <c r="AC1150" s="32">
        <f t="shared" si="197"/>
        <v>25.2</v>
      </c>
      <c r="AD1150" s="32" t="str">
        <f>IF(S1150="","",VLOOKUP(S1150,海关监管条件!$A$1:$B$3000,2,FALSE))</f>
        <v>无</v>
      </c>
    </row>
    <row r="1151" spans="1:30">
      <c r="A1151" s="2">
        <v>43756</v>
      </c>
      <c r="B1151" s="2">
        <v>43763</v>
      </c>
      <c r="C1151" s="2" t="s">
        <v>5220</v>
      </c>
      <c r="D1151" s="3" t="s">
        <v>2348</v>
      </c>
      <c r="E1151" s="3" t="s">
        <v>4557</v>
      </c>
      <c r="F1151" s="3" t="s">
        <v>4558</v>
      </c>
      <c r="G1151" s="17" t="str">
        <f t="shared" si="191"/>
        <v>KG-ARI-1909-00203-04724/42651253</v>
      </c>
      <c r="H1151" s="18">
        <f>IF(G1151="","",VLOOKUP(G1151,WMS!$E$3:$Q$1741,7,FALSE))</f>
        <v>24</v>
      </c>
      <c r="I1151" s="18">
        <f>IF(G1151="","",VLOOKUP(G1151,WMS!$E$3:$Q$1741,8,FALSE))</f>
        <v>1.5</v>
      </c>
      <c r="J1151" s="18">
        <f>IF(G1151="","",VLOOKUP(G1151,WMS!$E$3:$Q$1741,13,FALSE))</f>
        <v>0.01</v>
      </c>
      <c r="K1151" s="25" t="b">
        <f t="shared" si="192"/>
        <v>1</v>
      </c>
      <c r="L1151" s="7">
        <v>1</v>
      </c>
      <c r="M1151" s="26">
        <f>IF(G1151="","",VLOOKUP(G1151,WMS!$E$3:$U$1741,7,0)*L1151)</f>
        <v>24</v>
      </c>
      <c r="N1151" s="27" t="str">
        <f>IF(G1151="","",VLOOKUP(G1151,WMS!$E$3:$U$1741,17,0))</f>
        <v>A403</v>
      </c>
      <c r="O1151" s="28">
        <f t="shared" si="193"/>
        <v>1.5</v>
      </c>
      <c r="P1151" s="28">
        <f t="shared" si="194"/>
        <v>0.01</v>
      </c>
      <c r="Q1151" s="25" t="str">
        <f>IF(G1151="","",VLOOKUP(G1151,WMS!$E$3:$G$1741,2,FALSE))</f>
        <v>KAS19092901</v>
      </c>
      <c r="R1151" s="25" t="str">
        <f>IF(G1151="","",VLOOKUP(G1151,WMS!$E$3:$G$1741,3,FALSE))</f>
        <v>KAS1909290103</v>
      </c>
      <c r="S1151" s="17" t="str">
        <f>IF(R1151="","",VLOOKUP(R1151,CUSTOMS!$E$3:$N$1811,2,FALSE))</f>
        <v>9503008900</v>
      </c>
      <c r="T1151" s="17" t="str">
        <f>IF(R1151="","",VLOOKUP(R1151,CUSTOMS!$E$3:$N$1811,3,FALSE))</f>
        <v>小风筝</v>
      </c>
      <c r="U1151" s="18">
        <f t="shared" si="195"/>
        <v>24</v>
      </c>
      <c r="V1151" s="18" t="str">
        <f>IF(R1151="","",VLOOKUP(R1151,CUSTOMS!$E$3:$N$1811,5,FALSE))</f>
        <v>套</v>
      </c>
      <c r="W1151" s="32">
        <f>IF(R1151="","",VLOOKUP(R1151,CUSTOMS!$E$3:$N$1811,6,FALSE))</f>
        <v>0.23</v>
      </c>
      <c r="X1151" s="32">
        <f t="shared" si="196"/>
        <v>5.52</v>
      </c>
      <c r="Y1151" s="18" t="str">
        <f>IF(R1151="","",VLOOKUP(R1151,CUSTOMS!$E$3:$N$1811,8,FALSE))</f>
        <v>美元</v>
      </c>
      <c r="Z1151" s="18" t="str">
        <f>IF(R1151="","",VLOOKUP(R1151,CUSTOMS!$E$3:$N$1811,9,FALSE))</f>
        <v>中国</v>
      </c>
      <c r="AA1151" s="18" t="str">
        <f>IF(R1151="","",VLOOKUP(R1151,CUSTOMS!$E$3:$N$1811,10,FALSE))</f>
        <v>美国</v>
      </c>
      <c r="AB1151" s="32">
        <f>IF(R1151="","",VLOOKUP(G1151,WMS!$E$3:$T$1741,15,FALSE))</f>
        <v>0.0416666666666667</v>
      </c>
      <c r="AC1151" s="32">
        <f t="shared" si="197"/>
        <v>1</v>
      </c>
      <c r="AD1151" s="32" t="str">
        <f>IF(S1151="","",VLOOKUP(S1151,海关监管条件!$A$1:$B$3000,2,FALSE))</f>
        <v>A </v>
      </c>
    </row>
    <row r="1152" spans="1:30">
      <c r="A1152" s="2">
        <v>43756</v>
      </c>
      <c r="B1152" s="2">
        <v>43763</v>
      </c>
      <c r="C1152" s="2" t="s">
        <v>5220</v>
      </c>
      <c r="D1152" s="3" t="s">
        <v>2083</v>
      </c>
      <c r="E1152" s="3" t="s">
        <v>4412</v>
      </c>
      <c r="F1152" s="3" t="s">
        <v>5194</v>
      </c>
      <c r="G1152" s="17" t="str">
        <f t="shared" si="191"/>
        <v>KG-ARI-1909-00203-04726/42019688</v>
      </c>
      <c r="H1152" s="18">
        <f>IF(G1152="","",VLOOKUP(G1152,WMS!$E$3:$Q$1741,7,FALSE))</f>
        <v>3</v>
      </c>
      <c r="I1152" s="18">
        <f>IF(G1152="","",VLOOKUP(G1152,WMS!$E$3:$Q$1741,8,FALSE))</f>
        <v>4.3</v>
      </c>
      <c r="J1152" s="18">
        <f>IF(G1152="","",VLOOKUP(G1152,WMS!$E$3:$Q$1741,13,FALSE))</f>
        <v>0.041</v>
      </c>
      <c r="K1152" s="25" t="b">
        <f t="shared" si="192"/>
        <v>1</v>
      </c>
      <c r="L1152" s="7">
        <v>1</v>
      </c>
      <c r="M1152" s="26">
        <f>IF(G1152="","",VLOOKUP(G1152,WMS!$E$3:$U$1741,7,0)*L1152)</f>
        <v>3</v>
      </c>
      <c r="N1152" s="27" t="str">
        <f>IF(G1152="","",VLOOKUP(G1152,WMS!$E$3:$U$1741,17,0))</f>
        <v>A29-103</v>
      </c>
      <c r="O1152" s="28">
        <f t="shared" si="193"/>
        <v>4.3</v>
      </c>
      <c r="P1152" s="28">
        <f t="shared" si="194"/>
        <v>0.041</v>
      </c>
      <c r="Q1152" s="25" t="str">
        <f>IF(G1152="","",VLOOKUP(G1152,WMS!$E$3:$G$1741,2,FALSE))</f>
        <v>KAS19092331</v>
      </c>
      <c r="R1152" s="25" t="str">
        <f>IF(G1152="","",VLOOKUP(G1152,WMS!$E$3:$G$1741,3,FALSE))</f>
        <v>KAS1909233115</v>
      </c>
      <c r="S1152" s="17" t="str">
        <f>IF(R1152="","",VLOOKUP(R1152,CUSTOMS!$E$3:$N$1811,2,FALSE))</f>
        <v>9503008900</v>
      </c>
      <c r="T1152" s="17" t="str">
        <f>IF(R1152="","",VLOOKUP(R1152,CUSTOMS!$E$3:$N$1811,3,FALSE))</f>
        <v>儿童玩具：写字板</v>
      </c>
      <c r="U1152" s="18">
        <f t="shared" si="195"/>
        <v>3</v>
      </c>
      <c r="V1152" s="18" t="str">
        <f>IF(R1152="","",VLOOKUP(R1152,CUSTOMS!$E$3:$N$1811,5,FALSE))</f>
        <v>个</v>
      </c>
      <c r="W1152" s="32">
        <f>IF(R1152="","",VLOOKUP(R1152,CUSTOMS!$E$3:$N$1811,6,FALSE))</f>
        <v>2.5</v>
      </c>
      <c r="X1152" s="32">
        <f t="shared" si="196"/>
        <v>7.5</v>
      </c>
      <c r="Y1152" s="18" t="str">
        <f>IF(R1152="","",VLOOKUP(R1152,CUSTOMS!$E$3:$N$1811,8,FALSE))</f>
        <v>美元</v>
      </c>
      <c r="Z1152" s="18" t="str">
        <f>IF(R1152="","",VLOOKUP(R1152,CUSTOMS!$E$3:$N$1811,9,FALSE))</f>
        <v>中国</v>
      </c>
      <c r="AA1152" s="18" t="str">
        <f>IF(R1152="","",VLOOKUP(R1152,CUSTOMS!$E$3:$N$1811,10,FALSE))</f>
        <v>美国</v>
      </c>
      <c r="AB1152" s="32">
        <f>IF(R1152="","",VLOOKUP(G1152,WMS!$E$3:$T$1741,15,FALSE))</f>
        <v>1.33333333333333</v>
      </c>
      <c r="AC1152" s="32">
        <f t="shared" si="197"/>
        <v>3.99999999999999</v>
      </c>
      <c r="AD1152" s="32" t="str">
        <f>IF(S1152="","",VLOOKUP(S1152,海关监管条件!$A$1:$B$3000,2,FALSE))</f>
        <v>A </v>
      </c>
    </row>
    <row r="1153" spans="1:30">
      <c r="A1153" s="2">
        <v>43756</v>
      </c>
      <c r="B1153" s="2">
        <v>43763</v>
      </c>
      <c r="C1153" s="2" t="s">
        <v>5220</v>
      </c>
      <c r="D1153" s="3" t="s">
        <v>2083</v>
      </c>
      <c r="E1153" s="3" t="s">
        <v>4412</v>
      </c>
      <c r="F1153" s="3" t="s">
        <v>5239</v>
      </c>
      <c r="G1153" s="17" t="str">
        <f t="shared" si="191"/>
        <v>KG-ARI-1909-00203-04726/42047469</v>
      </c>
      <c r="H1153" s="18">
        <f>IF(G1153="","",VLOOKUP(G1153,WMS!$E$3:$Q$1741,7,FALSE))</f>
        <v>6</v>
      </c>
      <c r="I1153" s="18">
        <f>IF(G1153="","",VLOOKUP(G1153,WMS!$E$3:$Q$1741,8,FALSE))</f>
        <v>2.3</v>
      </c>
      <c r="J1153" s="18">
        <f>IF(G1153="","",VLOOKUP(G1153,WMS!$E$3:$Q$1741,13,FALSE))</f>
        <v>0.033</v>
      </c>
      <c r="K1153" s="25" t="b">
        <f t="shared" si="192"/>
        <v>1</v>
      </c>
      <c r="L1153" s="7">
        <v>4</v>
      </c>
      <c r="M1153" s="26">
        <f>IF(G1153="","",VLOOKUP(G1153,WMS!$E$3:$U$1741,7,0)*L1153)</f>
        <v>24</v>
      </c>
      <c r="N1153" s="27" t="str">
        <f>IF(G1153="","",VLOOKUP(G1153,WMS!$E$3:$U$1741,17,0))</f>
        <v>A01-303</v>
      </c>
      <c r="O1153" s="28">
        <f t="shared" si="193"/>
        <v>9.2</v>
      </c>
      <c r="P1153" s="28">
        <f t="shared" si="194"/>
        <v>0.132</v>
      </c>
      <c r="Q1153" s="25" t="str">
        <f>IF(G1153="","",VLOOKUP(G1153,WMS!$E$3:$G$1741,2,FALSE))</f>
        <v>KAS19092332</v>
      </c>
      <c r="R1153" s="25" t="str">
        <f>IF(G1153="","",VLOOKUP(G1153,WMS!$E$3:$G$1741,3,FALSE))</f>
        <v>KAS1909233218</v>
      </c>
      <c r="S1153" s="17" t="str">
        <f>IF(R1153="","",VLOOKUP(R1153,CUSTOMS!$E$3:$N$1811,2,FALSE))</f>
        <v>9503008900</v>
      </c>
      <c r="T1153" s="17" t="str">
        <f>IF(R1153="","",VLOOKUP(R1153,CUSTOMS!$E$3:$N$1811,3,FALSE))</f>
        <v>儿童玩具：牛仔枪</v>
      </c>
      <c r="U1153" s="18">
        <f t="shared" si="195"/>
        <v>24</v>
      </c>
      <c r="V1153" s="18" t="str">
        <f>IF(R1153="","",VLOOKUP(R1153,CUSTOMS!$E$3:$N$1811,5,FALSE))</f>
        <v>个</v>
      </c>
      <c r="W1153" s="32">
        <f>IF(R1153="","",VLOOKUP(R1153,CUSTOMS!$E$3:$N$1811,6,FALSE))</f>
        <v>0.6</v>
      </c>
      <c r="X1153" s="32">
        <f t="shared" si="196"/>
        <v>14.4</v>
      </c>
      <c r="Y1153" s="18" t="str">
        <f>IF(R1153="","",VLOOKUP(R1153,CUSTOMS!$E$3:$N$1811,8,FALSE))</f>
        <v>美元</v>
      </c>
      <c r="Z1153" s="18" t="str">
        <f>IF(R1153="","",VLOOKUP(R1153,CUSTOMS!$E$3:$N$1811,9,FALSE))</f>
        <v>中国</v>
      </c>
      <c r="AA1153" s="18" t="str">
        <f>IF(R1153="","",VLOOKUP(R1153,CUSTOMS!$E$3:$N$1811,10,FALSE))</f>
        <v>美国</v>
      </c>
      <c r="AB1153" s="32">
        <f>IF(R1153="","",VLOOKUP(G1153,WMS!$E$3:$T$1741,15,FALSE))</f>
        <v>0.333333333333333</v>
      </c>
      <c r="AC1153" s="32">
        <f t="shared" si="197"/>
        <v>7.99999999999999</v>
      </c>
      <c r="AD1153" s="32" t="str">
        <f>IF(S1153="","",VLOOKUP(S1153,海关监管条件!$A$1:$B$3000,2,FALSE))</f>
        <v>A </v>
      </c>
    </row>
    <row r="1154" spans="1:30">
      <c r="A1154" s="2">
        <v>43756</v>
      </c>
      <c r="B1154" s="2">
        <v>43763</v>
      </c>
      <c r="C1154" s="2" t="s">
        <v>5220</v>
      </c>
      <c r="D1154" s="3" t="s">
        <v>2083</v>
      </c>
      <c r="E1154" s="3" t="s">
        <v>4412</v>
      </c>
      <c r="F1154" s="3" t="s">
        <v>5196</v>
      </c>
      <c r="G1154" s="17" t="str">
        <f t="shared" si="191"/>
        <v>KG-ARI-1909-00203-04726/42232568</v>
      </c>
      <c r="H1154" s="18">
        <f>IF(G1154="","",VLOOKUP(G1154,WMS!$E$3:$Q$1741,7,FALSE))</f>
        <v>8</v>
      </c>
      <c r="I1154" s="18">
        <f>IF(G1154="","",VLOOKUP(G1154,WMS!$E$3:$Q$1741,8,FALSE))</f>
        <v>2.7</v>
      </c>
      <c r="J1154" s="18">
        <f>IF(G1154="","",VLOOKUP(G1154,WMS!$E$3:$Q$1741,13,FALSE))</f>
        <v>0.031</v>
      </c>
      <c r="K1154" s="25" t="b">
        <f t="shared" si="192"/>
        <v>1</v>
      </c>
      <c r="L1154" s="7">
        <v>8</v>
      </c>
      <c r="M1154" s="26">
        <f>IF(G1154="","",VLOOKUP(G1154,WMS!$E$3:$U$1741,7,0)*L1154)</f>
        <v>64</v>
      </c>
      <c r="N1154" s="27" t="str">
        <f>IF(G1154="","",VLOOKUP(G1154,WMS!$E$3:$U$1741,17,0))</f>
        <v>A07-203</v>
      </c>
      <c r="O1154" s="28">
        <f t="shared" si="193"/>
        <v>21.6</v>
      </c>
      <c r="P1154" s="28">
        <f t="shared" si="194"/>
        <v>0.248</v>
      </c>
      <c r="Q1154" s="25" t="str">
        <f>IF(G1154="","",VLOOKUP(G1154,WMS!$E$3:$G$1741,2,FALSE))</f>
        <v>KAS19092332</v>
      </c>
      <c r="R1154" s="25" t="str">
        <f>IF(G1154="","",VLOOKUP(G1154,WMS!$E$3:$G$1741,3,FALSE))</f>
        <v>KAS1909233205</v>
      </c>
      <c r="S1154" s="17" t="str">
        <f>IF(R1154="","",VLOOKUP(R1154,CUSTOMS!$E$3:$N$1811,2,FALSE))</f>
        <v>9504903000</v>
      </c>
      <c r="T1154" s="17" t="str">
        <f>IF(R1154="","",VLOOKUP(R1154,CUSTOMS!$E$3:$N$1811,3,FALSE))</f>
        <v>棋类用品：跳棋</v>
      </c>
      <c r="U1154" s="18">
        <f t="shared" si="195"/>
        <v>64</v>
      </c>
      <c r="V1154" s="18" t="str">
        <f>IF(R1154="","",VLOOKUP(R1154,CUSTOMS!$E$3:$N$1811,5,FALSE))</f>
        <v>副</v>
      </c>
      <c r="W1154" s="32">
        <f>IF(R1154="","",VLOOKUP(R1154,CUSTOMS!$E$3:$N$1811,6,FALSE))</f>
        <v>0.9</v>
      </c>
      <c r="X1154" s="32">
        <f t="shared" si="196"/>
        <v>57.6</v>
      </c>
      <c r="Y1154" s="18" t="str">
        <f>IF(R1154="","",VLOOKUP(R1154,CUSTOMS!$E$3:$N$1811,8,FALSE))</f>
        <v>美元</v>
      </c>
      <c r="Z1154" s="18" t="str">
        <f>IF(R1154="","",VLOOKUP(R1154,CUSTOMS!$E$3:$N$1811,9,FALSE))</f>
        <v>中国</v>
      </c>
      <c r="AA1154" s="18" t="str">
        <f>IF(R1154="","",VLOOKUP(R1154,CUSTOMS!$E$3:$N$1811,10,FALSE))</f>
        <v>美国</v>
      </c>
      <c r="AB1154" s="32">
        <f>IF(R1154="","",VLOOKUP(G1154,WMS!$E$3:$T$1741,15,FALSE))</f>
        <v>0.3</v>
      </c>
      <c r="AC1154" s="32">
        <f t="shared" si="197"/>
        <v>19.2</v>
      </c>
      <c r="AD1154" s="32" t="str">
        <f>IF(S1154="","",VLOOKUP(S1154,海关监管条件!$A$1:$B$3000,2,FALSE))</f>
        <v>无 </v>
      </c>
    </row>
    <row r="1155" spans="1:30">
      <c r="A1155" s="2">
        <v>43756</v>
      </c>
      <c r="B1155" s="2">
        <v>43763</v>
      </c>
      <c r="C1155" s="2" t="s">
        <v>5220</v>
      </c>
      <c r="D1155" s="3" t="s">
        <v>2083</v>
      </c>
      <c r="E1155" s="3" t="s">
        <v>4412</v>
      </c>
      <c r="F1155" s="3" t="s">
        <v>5240</v>
      </c>
      <c r="G1155" s="17" t="str">
        <f t="shared" si="191"/>
        <v>KG-ARI-1909-00203-04726/42237730</v>
      </c>
      <c r="H1155" s="18">
        <f>IF(G1155="","",VLOOKUP(G1155,WMS!$E$3:$Q$1741,7,FALSE))</f>
        <v>12</v>
      </c>
      <c r="I1155" s="18">
        <f>IF(G1155="","",VLOOKUP(G1155,WMS!$E$3:$Q$1741,8,FALSE))</f>
        <v>1.3</v>
      </c>
      <c r="J1155" s="18">
        <f>IF(G1155="","",VLOOKUP(G1155,WMS!$E$3:$Q$1741,13,FALSE))</f>
        <v>0.01</v>
      </c>
      <c r="K1155" s="25" t="b">
        <f t="shared" si="192"/>
        <v>1</v>
      </c>
      <c r="L1155" s="7">
        <v>2</v>
      </c>
      <c r="M1155" s="26">
        <f>IF(G1155="","",VLOOKUP(G1155,WMS!$E$3:$U$1741,7,0)*L1155)</f>
        <v>24</v>
      </c>
      <c r="N1155" s="27" t="str">
        <f>IF(G1155="","",VLOOKUP(G1155,WMS!$E$3:$U$1741,17,0))</f>
        <v>A07-203</v>
      </c>
      <c r="O1155" s="28">
        <f t="shared" si="193"/>
        <v>2.6</v>
      </c>
      <c r="P1155" s="28">
        <f t="shared" si="194"/>
        <v>0.02</v>
      </c>
      <c r="Q1155" s="25" t="str">
        <f>IF(G1155="","",VLOOKUP(G1155,WMS!$E$3:$G$1741,2,FALSE))</f>
        <v>KAS19092332</v>
      </c>
      <c r="R1155" s="25" t="str">
        <f>IF(G1155="","",VLOOKUP(G1155,WMS!$E$3:$G$1741,3,FALSE))</f>
        <v>KAS1909233219</v>
      </c>
      <c r="S1155" s="17" t="str">
        <f>IF(R1155="","",VLOOKUP(R1155,CUSTOMS!$E$3:$N$1811,2,FALSE))</f>
        <v>9503008900</v>
      </c>
      <c r="T1155" s="17" t="str">
        <f>IF(R1155="","",VLOOKUP(R1155,CUSTOMS!$E$3:$N$1811,3,FALSE))</f>
        <v>儿童玩具：飞盘</v>
      </c>
      <c r="U1155" s="18">
        <f t="shared" si="195"/>
        <v>24</v>
      </c>
      <c r="V1155" s="18" t="str">
        <f>IF(R1155="","",VLOOKUP(R1155,CUSTOMS!$E$3:$N$1811,5,FALSE))</f>
        <v>个</v>
      </c>
      <c r="W1155" s="32">
        <f>IF(R1155="","",VLOOKUP(R1155,CUSTOMS!$E$3:$N$1811,6,FALSE))</f>
        <v>0.12</v>
      </c>
      <c r="X1155" s="32">
        <f t="shared" si="196"/>
        <v>2.88</v>
      </c>
      <c r="Y1155" s="18" t="str">
        <f>IF(R1155="","",VLOOKUP(R1155,CUSTOMS!$E$3:$N$1811,8,FALSE))</f>
        <v>美元</v>
      </c>
      <c r="Z1155" s="18" t="str">
        <f>IF(R1155="","",VLOOKUP(R1155,CUSTOMS!$E$3:$N$1811,9,FALSE))</f>
        <v>中国</v>
      </c>
      <c r="AA1155" s="18" t="str">
        <f>IF(R1155="","",VLOOKUP(R1155,CUSTOMS!$E$3:$N$1811,10,FALSE))</f>
        <v>美国</v>
      </c>
      <c r="AB1155" s="32">
        <f>IF(R1155="","",VLOOKUP(G1155,WMS!$E$3:$T$1741,15,FALSE))</f>
        <v>0.0666666666666667</v>
      </c>
      <c r="AC1155" s="32">
        <f t="shared" si="197"/>
        <v>1.6</v>
      </c>
      <c r="AD1155" s="32" t="str">
        <f>IF(S1155="","",VLOOKUP(S1155,海关监管条件!$A$1:$B$3000,2,FALSE))</f>
        <v>A </v>
      </c>
    </row>
    <row r="1156" spans="1:30">
      <c r="A1156" s="2">
        <v>43756</v>
      </c>
      <c r="B1156" s="2">
        <v>43763</v>
      </c>
      <c r="C1156" s="2" t="s">
        <v>5220</v>
      </c>
      <c r="D1156" s="3" t="s">
        <v>2083</v>
      </c>
      <c r="E1156" s="3" t="s">
        <v>4412</v>
      </c>
      <c r="F1156" s="3" t="s">
        <v>5142</v>
      </c>
      <c r="G1156" s="17" t="str">
        <f t="shared" ref="G1156:G1207" si="198">IF(F1156="","",E1156&amp;"/"&amp;F1156)</f>
        <v>KG-ARI-1909-00203-04726/42555827</v>
      </c>
      <c r="H1156" s="18">
        <f>IF(G1156="","",VLOOKUP(G1156,WMS!$E$3:$Q$1741,7,FALSE))</f>
        <v>4</v>
      </c>
      <c r="I1156" s="18">
        <f>IF(G1156="","",VLOOKUP(G1156,WMS!$E$3:$Q$1741,8,FALSE))</f>
        <v>4.5</v>
      </c>
      <c r="J1156" s="18">
        <f>IF(G1156="","",VLOOKUP(G1156,WMS!$E$3:$Q$1741,13,FALSE))</f>
        <v>0.073</v>
      </c>
      <c r="K1156" s="25" t="b">
        <f t="shared" ref="K1156:K1207" si="199">IF(M1156="","",EXACT(H1156,M1156/L1156))</f>
        <v>1</v>
      </c>
      <c r="L1156" s="7">
        <v>10</v>
      </c>
      <c r="M1156" s="26">
        <f>IF(G1156="","",VLOOKUP(G1156,WMS!$E$3:$U$1741,7,0)*L1156)</f>
        <v>40</v>
      </c>
      <c r="N1156" s="27" t="str">
        <f>IF(G1156="","",VLOOKUP(G1156,WMS!$E$3:$U$1741,17,0))</f>
        <v>A403</v>
      </c>
      <c r="O1156" s="28">
        <f t="shared" ref="O1156:O1207" si="200">IF(L1156="","",I1156*L1156)</f>
        <v>45</v>
      </c>
      <c r="P1156" s="28">
        <f t="shared" ref="P1156:P1207" si="201">IF(L1156="","",J1156*L1156)</f>
        <v>0.73</v>
      </c>
      <c r="Q1156" s="25" t="str">
        <f>IF(G1156="","",VLOOKUP(G1156,WMS!$E$3:$G$1741,2,FALSE))</f>
        <v>KAS19092331</v>
      </c>
      <c r="R1156" s="25" t="str">
        <f>IF(G1156="","",VLOOKUP(G1156,WMS!$E$3:$G$1741,3,FALSE))</f>
        <v>KAS1909233108</v>
      </c>
      <c r="S1156" s="17" t="str">
        <f>IF(R1156="","",VLOOKUP(R1156,CUSTOMS!$E$3:$N$1811,2,FALSE))</f>
        <v>9503008900</v>
      </c>
      <c r="T1156" s="17" t="str">
        <f>IF(R1156="","",VLOOKUP(R1156,CUSTOMS!$E$3:$N$1811,3,FALSE))</f>
        <v>儿童玩具：动物</v>
      </c>
      <c r="U1156" s="18">
        <f t="shared" ref="U1156:U1207" si="202">IF(V1156="","",IF(V1156="千克",M1156*AB1156,M1156))</f>
        <v>40</v>
      </c>
      <c r="V1156" s="18" t="str">
        <f>IF(R1156="","",VLOOKUP(R1156,CUSTOMS!$E$3:$N$1811,5,FALSE))</f>
        <v>个</v>
      </c>
      <c r="W1156" s="32">
        <f>IF(R1156="","",VLOOKUP(R1156,CUSTOMS!$E$3:$N$1811,6,FALSE))</f>
        <v>0.45</v>
      </c>
      <c r="X1156" s="32">
        <f t="shared" ref="X1156:X1207" si="203">IF(W1156="","",U1156*W1156)</f>
        <v>18</v>
      </c>
      <c r="Y1156" s="18" t="str">
        <f>IF(R1156="","",VLOOKUP(R1156,CUSTOMS!$E$3:$N$1811,8,FALSE))</f>
        <v>美元</v>
      </c>
      <c r="Z1156" s="18" t="str">
        <f>IF(R1156="","",VLOOKUP(R1156,CUSTOMS!$E$3:$N$1811,9,FALSE))</f>
        <v>中国</v>
      </c>
      <c r="AA1156" s="18" t="str">
        <f>IF(R1156="","",VLOOKUP(R1156,CUSTOMS!$E$3:$N$1811,10,FALSE))</f>
        <v>美国</v>
      </c>
      <c r="AB1156" s="32">
        <f>IF(R1156="","",VLOOKUP(G1156,WMS!$E$3:$T$1741,15,FALSE))</f>
        <v>1</v>
      </c>
      <c r="AC1156" s="32">
        <f t="shared" ref="AC1156:AC1207" si="204">IF(AB1156="","",M1156*AB1156)</f>
        <v>40</v>
      </c>
      <c r="AD1156" s="32" t="str">
        <f>IF(S1156="","",VLOOKUP(S1156,海关监管条件!$A$1:$B$3000,2,FALSE))</f>
        <v>A </v>
      </c>
    </row>
    <row r="1157" spans="1:30">
      <c r="A1157" s="2">
        <v>43756</v>
      </c>
      <c r="B1157" s="2">
        <v>43763</v>
      </c>
      <c r="C1157" s="2" t="s">
        <v>5220</v>
      </c>
      <c r="D1157" s="3" t="s">
        <v>2083</v>
      </c>
      <c r="E1157" s="3" t="s">
        <v>4412</v>
      </c>
      <c r="F1157" s="3" t="s">
        <v>5202</v>
      </c>
      <c r="G1157" s="17" t="str">
        <f t="shared" si="198"/>
        <v>KG-ARI-1909-00203-04726/42629016</v>
      </c>
      <c r="H1157" s="18">
        <f>IF(G1157="","",VLOOKUP(G1157,WMS!$E$3:$Q$1741,7,FALSE))</f>
        <v>4</v>
      </c>
      <c r="I1157" s="18">
        <f>IF(G1157="","",VLOOKUP(G1157,WMS!$E$3:$Q$1741,8,FALSE))</f>
        <v>3.5</v>
      </c>
      <c r="J1157" s="18">
        <f>IF(G1157="","",VLOOKUP(G1157,WMS!$E$3:$Q$1741,13,FALSE))</f>
        <v>0.03</v>
      </c>
      <c r="K1157" s="25" t="b">
        <f t="shared" si="199"/>
        <v>1</v>
      </c>
      <c r="L1157" s="7">
        <v>5</v>
      </c>
      <c r="M1157" s="26">
        <f>IF(G1157="","",VLOOKUP(G1157,WMS!$E$3:$U$1741,7,0)*L1157)</f>
        <v>20</v>
      </c>
      <c r="N1157" s="27" t="str">
        <f>IF(G1157="","",VLOOKUP(G1157,WMS!$E$3:$U$1741,17,0))</f>
        <v>A07-203</v>
      </c>
      <c r="O1157" s="28">
        <f t="shared" si="200"/>
        <v>17.5</v>
      </c>
      <c r="P1157" s="28">
        <f t="shared" si="201"/>
        <v>0.15</v>
      </c>
      <c r="Q1157" s="25" t="str">
        <f>IF(G1157="","",VLOOKUP(G1157,WMS!$E$3:$G$1741,2,FALSE))</f>
        <v>KAS19092332</v>
      </c>
      <c r="R1157" s="25" t="str">
        <f>IF(G1157="","",VLOOKUP(G1157,WMS!$E$3:$G$1741,3,FALSE))</f>
        <v>KAS1909233212</v>
      </c>
      <c r="S1157" s="17" t="str">
        <f>IF(R1157="","",VLOOKUP(R1157,CUSTOMS!$E$3:$N$1811,2,FALSE))</f>
        <v>9503006000</v>
      </c>
      <c r="T1157" s="17" t="str">
        <f>IF(R1157="","",VLOOKUP(R1157,CUSTOMS!$E$3:$N$1811,3,FALSE))</f>
        <v>智力玩具：积木</v>
      </c>
      <c r="U1157" s="18">
        <f t="shared" si="202"/>
        <v>20</v>
      </c>
      <c r="V1157" s="18" t="str">
        <f>IF(R1157="","",VLOOKUP(R1157,CUSTOMS!$E$3:$N$1811,5,FALSE))</f>
        <v>套</v>
      </c>
      <c r="W1157" s="32">
        <f>IF(R1157="","",VLOOKUP(R1157,CUSTOMS!$E$3:$N$1811,6,FALSE))</f>
        <v>2.2</v>
      </c>
      <c r="X1157" s="32">
        <f t="shared" si="203"/>
        <v>44</v>
      </c>
      <c r="Y1157" s="18" t="str">
        <f>IF(R1157="","",VLOOKUP(R1157,CUSTOMS!$E$3:$N$1811,8,FALSE))</f>
        <v>美元</v>
      </c>
      <c r="Z1157" s="18" t="str">
        <f>IF(R1157="","",VLOOKUP(R1157,CUSTOMS!$E$3:$N$1811,9,FALSE))</f>
        <v>中国</v>
      </c>
      <c r="AA1157" s="18" t="str">
        <f>IF(R1157="","",VLOOKUP(R1157,CUSTOMS!$E$3:$N$1811,10,FALSE))</f>
        <v>美国</v>
      </c>
      <c r="AB1157" s="32">
        <f>IF(R1157="","",VLOOKUP(G1157,WMS!$E$3:$T$1741,15,FALSE))</f>
        <v>0.8</v>
      </c>
      <c r="AC1157" s="32">
        <f t="shared" si="204"/>
        <v>16</v>
      </c>
      <c r="AD1157" s="32" t="str">
        <f>IF(S1157="","",VLOOKUP(S1157,海关监管条件!$A$1:$B$3000,2,FALSE))</f>
        <v>A </v>
      </c>
    </row>
    <row r="1158" spans="1:30">
      <c r="A1158" s="2">
        <v>43756</v>
      </c>
      <c r="B1158" s="2">
        <v>43763</v>
      </c>
      <c r="C1158" s="2" t="s">
        <v>5220</v>
      </c>
      <c r="D1158" s="3" t="s">
        <v>2083</v>
      </c>
      <c r="E1158" s="3" t="s">
        <v>4412</v>
      </c>
      <c r="F1158" s="3" t="s">
        <v>5207</v>
      </c>
      <c r="G1158" s="17" t="str">
        <f t="shared" si="198"/>
        <v>KG-ARI-1909-00203-04726/42750598</v>
      </c>
      <c r="H1158" s="18">
        <f>IF(G1158="","",VLOOKUP(G1158,WMS!$E$3:$Q$1741,7,FALSE))</f>
        <v>8</v>
      </c>
      <c r="I1158" s="18">
        <f>IF(G1158="","",VLOOKUP(G1158,WMS!$E$3:$Q$1741,8,FALSE))</f>
        <v>3.2</v>
      </c>
      <c r="J1158" s="18">
        <f>IF(G1158="","",VLOOKUP(G1158,WMS!$E$3:$Q$1741,13,FALSE))</f>
        <v>0.036</v>
      </c>
      <c r="K1158" s="25" t="b">
        <f t="shared" si="199"/>
        <v>1</v>
      </c>
      <c r="L1158" s="7">
        <v>2</v>
      </c>
      <c r="M1158" s="26">
        <f>IF(G1158="","",VLOOKUP(G1158,WMS!$E$3:$U$1741,7,0)*L1158)</f>
        <v>16</v>
      </c>
      <c r="N1158" s="27" t="str">
        <f>IF(G1158="","",VLOOKUP(G1158,WMS!$E$3:$U$1741,17,0))</f>
        <v>A13-203</v>
      </c>
      <c r="O1158" s="28">
        <f t="shared" si="200"/>
        <v>6.4</v>
      </c>
      <c r="P1158" s="28">
        <f t="shared" si="201"/>
        <v>0.072</v>
      </c>
      <c r="Q1158" s="25" t="str">
        <f>IF(G1158="","",VLOOKUP(G1158,WMS!$E$3:$G$1741,2,FALSE))</f>
        <v>KAS19092331</v>
      </c>
      <c r="R1158" s="25" t="str">
        <f>IF(G1158="","",VLOOKUP(G1158,WMS!$E$3:$G$1741,3,FALSE))</f>
        <v>KAS1909233111</v>
      </c>
      <c r="S1158" s="17" t="str">
        <f>IF(R1158="","",VLOOKUP(R1158,CUSTOMS!$E$3:$N$1811,2,FALSE))</f>
        <v>9503006000</v>
      </c>
      <c r="T1158" s="17" t="str">
        <f>IF(R1158="","",VLOOKUP(R1158,CUSTOMS!$E$3:$N$1811,3,FALSE))</f>
        <v>智力玩具：企鹅砸冰游戏</v>
      </c>
      <c r="U1158" s="18">
        <f t="shared" si="202"/>
        <v>16</v>
      </c>
      <c r="V1158" s="18" t="str">
        <f>IF(R1158="","",VLOOKUP(R1158,CUSTOMS!$E$3:$N$1811,5,FALSE))</f>
        <v>套</v>
      </c>
      <c r="W1158" s="32">
        <f>IF(R1158="","",VLOOKUP(R1158,CUSTOMS!$E$3:$N$1811,6,FALSE))</f>
        <v>1</v>
      </c>
      <c r="X1158" s="32">
        <f t="shared" si="203"/>
        <v>16</v>
      </c>
      <c r="Y1158" s="18" t="str">
        <f>IF(R1158="","",VLOOKUP(R1158,CUSTOMS!$E$3:$N$1811,8,FALSE))</f>
        <v>美元</v>
      </c>
      <c r="Z1158" s="18" t="str">
        <f>IF(R1158="","",VLOOKUP(R1158,CUSTOMS!$E$3:$N$1811,9,FALSE))</f>
        <v>中国</v>
      </c>
      <c r="AA1158" s="18" t="str">
        <f>IF(R1158="","",VLOOKUP(R1158,CUSTOMS!$E$3:$N$1811,10,FALSE))</f>
        <v>美国</v>
      </c>
      <c r="AB1158" s="32">
        <f>IF(R1158="","",VLOOKUP(G1158,WMS!$E$3:$T$1741,15,FALSE))</f>
        <v>0.3375</v>
      </c>
      <c r="AC1158" s="32">
        <f t="shared" si="204"/>
        <v>5.4</v>
      </c>
      <c r="AD1158" s="32" t="str">
        <f>IF(S1158="","",VLOOKUP(S1158,海关监管条件!$A$1:$B$3000,2,FALSE))</f>
        <v>A </v>
      </c>
    </row>
    <row r="1159" spans="1:30">
      <c r="A1159" s="2">
        <v>43756</v>
      </c>
      <c r="B1159" s="2">
        <v>43763</v>
      </c>
      <c r="C1159" s="2" t="s">
        <v>5220</v>
      </c>
      <c r="D1159" s="3" t="s">
        <v>2250</v>
      </c>
      <c r="E1159" s="3" t="s">
        <v>4504</v>
      </c>
      <c r="F1159" s="3" t="s">
        <v>5209</v>
      </c>
      <c r="G1159" s="17" t="str">
        <f t="shared" si="198"/>
        <v>KG-ARI-1909-00203-04743/42568926</v>
      </c>
      <c r="H1159" s="18">
        <f>IF(G1159="","",VLOOKUP(G1159,WMS!$E$3:$Q$1741,7,FALSE))</f>
        <v>12</v>
      </c>
      <c r="I1159" s="18">
        <f>IF(G1159="","",VLOOKUP(G1159,WMS!$E$3:$Q$1741,8,FALSE))</f>
        <v>10.65</v>
      </c>
      <c r="J1159" s="18">
        <f>IF(G1159="","",VLOOKUP(G1159,WMS!$E$3:$Q$1741,13,FALSE))</f>
        <v>0.025</v>
      </c>
      <c r="K1159" s="25" t="b">
        <f t="shared" si="199"/>
        <v>1</v>
      </c>
      <c r="L1159" s="7">
        <v>2</v>
      </c>
      <c r="M1159" s="26">
        <f>IF(G1159="","",VLOOKUP(G1159,WMS!$E$3:$U$1741,7,0)*L1159)</f>
        <v>24</v>
      </c>
      <c r="N1159" s="27" t="str">
        <f>IF(G1159="","",VLOOKUP(G1159,WMS!$E$3:$U$1741,17,0))</f>
        <v>A403</v>
      </c>
      <c r="O1159" s="28">
        <f t="shared" si="200"/>
        <v>21.3</v>
      </c>
      <c r="P1159" s="28">
        <f t="shared" si="201"/>
        <v>0.05</v>
      </c>
      <c r="Q1159" s="25" t="str">
        <f>IF(G1159="","",VLOOKUP(G1159,WMS!$E$3:$G$1741,2,FALSE))</f>
        <v>KAS19092409</v>
      </c>
      <c r="R1159" s="25" t="str">
        <f>IF(G1159="","",VLOOKUP(G1159,WMS!$E$3:$G$1741,3,FALSE))</f>
        <v>KAS1909240901</v>
      </c>
      <c r="S1159" s="17" t="str">
        <f>IF(R1159="","",VLOOKUP(R1159,CUSTOMS!$E$3:$N$1811,2,FALSE))</f>
        <v>6911101900</v>
      </c>
      <c r="T1159" s="17" t="str">
        <f>IF(R1159="","",VLOOKUP(R1159,CUSTOMS!$E$3:$N$1811,3,FALSE))</f>
        <v>日用瓷：盘</v>
      </c>
      <c r="U1159" s="18">
        <f t="shared" si="202"/>
        <v>24</v>
      </c>
      <c r="V1159" s="18" t="str">
        <f>IF(R1159="","",VLOOKUP(R1159,CUSTOMS!$E$3:$N$1811,5,FALSE))</f>
        <v>件</v>
      </c>
      <c r="W1159" s="32">
        <f>IF(R1159="","",VLOOKUP(R1159,CUSTOMS!$E$3:$N$1811,6,FALSE))</f>
        <v>1.2875615530303</v>
      </c>
      <c r="X1159" s="32">
        <f t="shared" si="203"/>
        <v>30.9014772727272</v>
      </c>
      <c r="Y1159" s="18" t="str">
        <f>IF(R1159="","",VLOOKUP(R1159,CUSTOMS!$E$3:$N$1811,8,FALSE))</f>
        <v>美元</v>
      </c>
      <c r="Z1159" s="18" t="str">
        <f>IF(R1159="","",VLOOKUP(R1159,CUSTOMS!$E$3:$N$1811,9,FALSE))</f>
        <v>中国</v>
      </c>
      <c r="AA1159" s="18" t="str">
        <f>IF(R1159="","",VLOOKUP(R1159,CUSTOMS!$E$3:$N$1811,10,FALSE))</f>
        <v>美国</v>
      </c>
      <c r="AB1159" s="32">
        <f>IF(R1159="","",VLOOKUP(G1159,WMS!$E$3:$T$1741,15,FALSE))</f>
        <v>0.8</v>
      </c>
      <c r="AC1159" s="32">
        <f t="shared" si="204"/>
        <v>19.2</v>
      </c>
      <c r="AD1159" s="32" t="str">
        <f>IF(S1159="","",VLOOKUP(S1159,海关监管条件!$A$1:$B$3000,2,FALSE))</f>
        <v>A</v>
      </c>
    </row>
    <row r="1160" spans="1:30">
      <c r="A1160" s="2">
        <v>43756</v>
      </c>
      <c r="B1160" s="2">
        <v>43763</v>
      </c>
      <c r="C1160" s="2" t="s">
        <v>5220</v>
      </c>
      <c r="D1160" s="3" t="s">
        <v>2250</v>
      </c>
      <c r="E1160" s="3" t="s">
        <v>4504</v>
      </c>
      <c r="F1160" s="3" t="s">
        <v>5212</v>
      </c>
      <c r="G1160" s="17" t="str">
        <f t="shared" si="198"/>
        <v>KG-ARI-1909-00203-04743/42568971</v>
      </c>
      <c r="H1160" s="18">
        <f>IF(G1160="","",VLOOKUP(G1160,WMS!$E$3:$Q$1741,7,FALSE))</f>
        <v>12</v>
      </c>
      <c r="I1160" s="18">
        <f>IF(G1160="","",VLOOKUP(G1160,WMS!$E$3:$Q$1741,8,FALSE))</f>
        <v>6.15</v>
      </c>
      <c r="J1160" s="18">
        <f>IF(G1160="","",VLOOKUP(G1160,WMS!$E$3:$Q$1741,13,FALSE))</f>
        <v>0.019</v>
      </c>
      <c r="K1160" s="25" t="b">
        <f t="shared" si="199"/>
        <v>1</v>
      </c>
      <c r="L1160" s="7">
        <v>3</v>
      </c>
      <c r="M1160" s="26">
        <f>IF(G1160="","",VLOOKUP(G1160,WMS!$E$3:$U$1741,7,0)*L1160)</f>
        <v>36</v>
      </c>
      <c r="N1160" s="27" t="str">
        <f>IF(G1160="","",VLOOKUP(G1160,WMS!$E$3:$U$1741,17,0))</f>
        <v>A403</v>
      </c>
      <c r="O1160" s="28">
        <f t="shared" si="200"/>
        <v>18.45</v>
      </c>
      <c r="P1160" s="28">
        <f t="shared" si="201"/>
        <v>0.057</v>
      </c>
      <c r="Q1160" s="25" t="str">
        <f>IF(G1160="","",VLOOKUP(G1160,WMS!$E$3:$G$1741,2,FALSE))</f>
        <v>KAS19092409</v>
      </c>
      <c r="R1160" s="25" t="str">
        <f>IF(G1160="","",VLOOKUP(G1160,WMS!$E$3:$G$1741,3,FALSE))</f>
        <v>KAS1909240902</v>
      </c>
      <c r="S1160" s="17" t="str">
        <f>IF(R1160="","",VLOOKUP(R1160,CUSTOMS!$E$3:$N$1811,2,FALSE))</f>
        <v>6911101900</v>
      </c>
      <c r="T1160" s="17" t="str">
        <f>IF(R1160="","",VLOOKUP(R1160,CUSTOMS!$E$3:$N$1811,3,FALSE))</f>
        <v>日用瓷：碗</v>
      </c>
      <c r="U1160" s="18">
        <f t="shared" si="202"/>
        <v>36</v>
      </c>
      <c r="V1160" s="18" t="str">
        <f>IF(R1160="","",VLOOKUP(R1160,CUSTOMS!$E$3:$N$1811,5,FALSE))</f>
        <v>件</v>
      </c>
      <c r="W1160" s="32">
        <f>IF(R1160="","",VLOOKUP(R1160,CUSTOMS!$E$3:$N$1811,6,FALSE))</f>
        <v>1.23164825046041</v>
      </c>
      <c r="X1160" s="32">
        <f t="shared" si="203"/>
        <v>44.3393370165748</v>
      </c>
      <c r="Y1160" s="18" t="str">
        <f>IF(R1160="","",VLOOKUP(R1160,CUSTOMS!$E$3:$N$1811,8,FALSE))</f>
        <v>美元</v>
      </c>
      <c r="Z1160" s="18" t="str">
        <f>IF(R1160="","",VLOOKUP(R1160,CUSTOMS!$E$3:$N$1811,9,FALSE))</f>
        <v>中国</v>
      </c>
      <c r="AA1160" s="18" t="str">
        <f>IF(R1160="","",VLOOKUP(R1160,CUSTOMS!$E$3:$N$1811,10,FALSE))</f>
        <v>美国</v>
      </c>
      <c r="AB1160" s="32">
        <f>IF(R1160="","",VLOOKUP(G1160,WMS!$E$3:$T$1741,15,FALSE))</f>
        <v>0.45</v>
      </c>
      <c r="AC1160" s="32">
        <f t="shared" si="204"/>
        <v>16.2</v>
      </c>
      <c r="AD1160" s="32" t="str">
        <f>IF(S1160="","",VLOOKUP(S1160,海关监管条件!$A$1:$B$3000,2,FALSE))</f>
        <v>A</v>
      </c>
    </row>
    <row r="1161" spans="1:30">
      <c r="A1161" s="2">
        <v>43756</v>
      </c>
      <c r="B1161" s="2">
        <v>43763</v>
      </c>
      <c r="C1161" s="2" t="s">
        <v>5220</v>
      </c>
      <c r="D1161" s="3" t="s">
        <v>2250</v>
      </c>
      <c r="E1161" s="3" t="s">
        <v>4504</v>
      </c>
      <c r="F1161" s="3" t="s">
        <v>5215</v>
      </c>
      <c r="G1161" s="17" t="str">
        <f t="shared" si="198"/>
        <v>KG-ARI-1909-00203-04743/42624400</v>
      </c>
      <c r="H1161" s="18">
        <f>IF(G1161="","",VLOOKUP(G1161,WMS!$E$3:$Q$1741,7,FALSE))</f>
        <v>12</v>
      </c>
      <c r="I1161" s="18">
        <f>IF(G1161="","",VLOOKUP(G1161,WMS!$E$3:$Q$1741,8,FALSE))</f>
        <v>10</v>
      </c>
      <c r="J1161" s="18">
        <f>IF(G1161="","",VLOOKUP(G1161,WMS!$E$3:$Q$1741,13,FALSE))</f>
        <v>0.046</v>
      </c>
      <c r="K1161" s="25" t="b">
        <f t="shared" si="199"/>
        <v>1</v>
      </c>
      <c r="L1161" s="7">
        <v>2</v>
      </c>
      <c r="M1161" s="26">
        <f>IF(G1161="","",VLOOKUP(G1161,WMS!$E$3:$U$1741,7,0)*L1161)</f>
        <v>24</v>
      </c>
      <c r="N1161" s="27" t="str">
        <f>IF(G1161="","",VLOOKUP(G1161,WMS!$E$3:$U$1741,17,0))</f>
        <v>A403</v>
      </c>
      <c r="O1161" s="28">
        <f t="shared" si="200"/>
        <v>20</v>
      </c>
      <c r="P1161" s="28">
        <f t="shared" si="201"/>
        <v>0.092</v>
      </c>
      <c r="Q1161" s="25" t="str">
        <f>IF(G1161="","",VLOOKUP(G1161,WMS!$E$3:$G$1741,2,FALSE))</f>
        <v>KAS19092409</v>
      </c>
      <c r="R1161" s="25" t="str">
        <f>IF(G1161="","",VLOOKUP(G1161,WMS!$E$3:$G$1741,3,FALSE))</f>
        <v>KAS1909240902</v>
      </c>
      <c r="S1161" s="17" t="str">
        <f>IF(R1161="","",VLOOKUP(R1161,CUSTOMS!$E$3:$N$1811,2,FALSE))</f>
        <v>6911101900</v>
      </c>
      <c r="T1161" s="17" t="str">
        <f>IF(R1161="","",VLOOKUP(R1161,CUSTOMS!$E$3:$N$1811,3,FALSE))</f>
        <v>日用瓷：碗</v>
      </c>
      <c r="U1161" s="18">
        <f t="shared" si="202"/>
        <v>24</v>
      </c>
      <c r="V1161" s="18" t="str">
        <f>IF(R1161="","",VLOOKUP(R1161,CUSTOMS!$E$3:$N$1811,5,FALSE))</f>
        <v>件</v>
      </c>
      <c r="W1161" s="32">
        <f>IF(R1161="","",VLOOKUP(R1161,CUSTOMS!$E$3:$N$1811,6,FALSE))</f>
        <v>1.23164825046041</v>
      </c>
      <c r="X1161" s="32">
        <f t="shared" si="203"/>
        <v>29.5595580110498</v>
      </c>
      <c r="Y1161" s="18" t="str">
        <f>IF(R1161="","",VLOOKUP(R1161,CUSTOMS!$E$3:$N$1811,8,FALSE))</f>
        <v>美元</v>
      </c>
      <c r="Z1161" s="18" t="str">
        <f>IF(R1161="","",VLOOKUP(R1161,CUSTOMS!$E$3:$N$1811,9,FALSE))</f>
        <v>中国</v>
      </c>
      <c r="AA1161" s="18" t="str">
        <f>IF(R1161="","",VLOOKUP(R1161,CUSTOMS!$E$3:$N$1811,10,FALSE))</f>
        <v>美国</v>
      </c>
      <c r="AB1161" s="32">
        <f>IF(R1161="","",VLOOKUP(G1161,WMS!$E$3:$T$1741,15,FALSE))</f>
        <v>0.7</v>
      </c>
      <c r="AC1161" s="32">
        <f t="shared" si="204"/>
        <v>16.8</v>
      </c>
      <c r="AD1161" s="32" t="str">
        <f>IF(S1161="","",VLOOKUP(S1161,海关监管条件!$A$1:$B$3000,2,FALSE))</f>
        <v>A</v>
      </c>
    </row>
    <row r="1162" spans="1:30">
      <c r="A1162" s="2">
        <v>43756</v>
      </c>
      <c r="B1162" s="2">
        <v>43763</v>
      </c>
      <c r="C1162" s="2" t="s">
        <v>5220</v>
      </c>
      <c r="D1162" s="3" t="s">
        <v>2250</v>
      </c>
      <c r="E1162" s="3" t="s">
        <v>4504</v>
      </c>
      <c r="F1162" s="3" t="s">
        <v>5216</v>
      </c>
      <c r="G1162" s="17" t="str">
        <f t="shared" si="198"/>
        <v>KG-ARI-1909-00203-04743/42691525</v>
      </c>
      <c r="H1162" s="18">
        <f>IF(G1162="","",VLOOKUP(G1162,WMS!$E$3:$Q$1741,7,FALSE))</f>
        <v>12</v>
      </c>
      <c r="I1162" s="18">
        <f>IF(G1162="","",VLOOKUP(G1162,WMS!$E$3:$Q$1741,8,FALSE))</f>
        <v>3.05</v>
      </c>
      <c r="J1162" s="18">
        <f>IF(G1162="","",VLOOKUP(G1162,WMS!$E$3:$Q$1741,13,FALSE))</f>
        <v>0.01</v>
      </c>
      <c r="K1162" s="25" t="b">
        <f t="shared" si="199"/>
        <v>1</v>
      </c>
      <c r="L1162" s="7">
        <v>2</v>
      </c>
      <c r="M1162" s="26">
        <f>IF(G1162="","",VLOOKUP(G1162,WMS!$E$3:$U$1741,7,0)*L1162)</f>
        <v>24</v>
      </c>
      <c r="N1162" s="27" t="str">
        <f>IF(G1162="","",VLOOKUP(G1162,WMS!$E$3:$U$1741,17,0))</f>
        <v>A403</v>
      </c>
      <c r="O1162" s="28">
        <f t="shared" si="200"/>
        <v>6.1</v>
      </c>
      <c r="P1162" s="28">
        <f t="shared" si="201"/>
        <v>0.02</v>
      </c>
      <c r="Q1162" s="25" t="str">
        <f>IF(G1162="","",VLOOKUP(G1162,WMS!$E$3:$G$1741,2,FALSE))</f>
        <v>KAS19092409</v>
      </c>
      <c r="R1162" s="25" t="str">
        <f>IF(G1162="","",VLOOKUP(G1162,WMS!$E$3:$G$1741,3,FALSE))</f>
        <v>KAS1909240902</v>
      </c>
      <c r="S1162" s="17" t="str">
        <f>IF(R1162="","",VLOOKUP(R1162,CUSTOMS!$E$3:$N$1811,2,FALSE))</f>
        <v>6911101900</v>
      </c>
      <c r="T1162" s="17" t="str">
        <f>IF(R1162="","",VLOOKUP(R1162,CUSTOMS!$E$3:$N$1811,3,FALSE))</f>
        <v>日用瓷：碗</v>
      </c>
      <c r="U1162" s="18">
        <f t="shared" si="202"/>
        <v>24</v>
      </c>
      <c r="V1162" s="18" t="str">
        <f>IF(R1162="","",VLOOKUP(R1162,CUSTOMS!$E$3:$N$1811,5,FALSE))</f>
        <v>件</v>
      </c>
      <c r="W1162" s="32">
        <f>IF(R1162="","",VLOOKUP(R1162,CUSTOMS!$E$3:$N$1811,6,FALSE))</f>
        <v>1.23164825046041</v>
      </c>
      <c r="X1162" s="32">
        <f t="shared" si="203"/>
        <v>29.5595580110498</v>
      </c>
      <c r="Y1162" s="18" t="str">
        <f>IF(R1162="","",VLOOKUP(R1162,CUSTOMS!$E$3:$N$1811,8,FALSE))</f>
        <v>美元</v>
      </c>
      <c r="Z1162" s="18" t="str">
        <f>IF(R1162="","",VLOOKUP(R1162,CUSTOMS!$E$3:$N$1811,9,FALSE))</f>
        <v>中国</v>
      </c>
      <c r="AA1162" s="18" t="str">
        <f>IF(R1162="","",VLOOKUP(R1162,CUSTOMS!$E$3:$N$1811,10,FALSE))</f>
        <v>美国</v>
      </c>
      <c r="AB1162" s="32">
        <f>IF(R1162="","",VLOOKUP(G1162,WMS!$E$3:$T$1741,15,FALSE))</f>
        <v>0.216666666666667</v>
      </c>
      <c r="AC1162" s="32">
        <f t="shared" si="204"/>
        <v>5.20000000000001</v>
      </c>
      <c r="AD1162" s="32" t="str">
        <f>IF(S1162="","",VLOOKUP(S1162,海关监管条件!$A$1:$B$3000,2,FALSE))</f>
        <v>A</v>
      </c>
    </row>
    <row r="1163" spans="1:30">
      <c r="A1163" s="2">
        <v>43756</v>
      </c>
      <c r="B1163" s="2">
        <v>43763</v>
      </c>
      <c r="C1163" s="2" t="s">
        <v>5220</v>
      </c>
      <c r="D1163" s="3" t="s">
        <v>2441</v>
      </c>
      <c r="E1163" s="3" t="s">
        <v>4504</v>
      </c>
      <c r="F1163" s="3" t="s">
        <v>4624</v>
      </c>
      <c r="G1163" s="17" t="str">
        <f t="shared" si="198"/>
        <v>KG-ARI-1909-00203-04743/42754190</v>
      </c>
      <c r="H1163" s="18">
        <f>IF(G1163="","",VLOOKUP(G1163,WMS!$E$3:$Q$1741,7,FALSE))</f>
        <v>12</v>
      </c>
      <c r="I1163" s="18">
        <f>IF(G1163="","",VLOOKUP(G1163,WMS!$E$3:$Q$1741,8,FALSE))</f>
        <v>5</v>
      </c>
      <c r="J1163" s="18">
        <f>IF(G1163="","",VLOOKUP(G1163,WMS!$E$3:$Q$1741,13,FALSE))</f>
        <v>0.014</v>
      </c>
      <c r="K1163" s="25" t="b">
        <f t="shared" si="199"/>
        <v>1</v>
      </c>
      <c r="L1163" s="7">
        <v>2</v>
      </c>
      <c r="M1163" s="26">
        <f>IF(G1163="","",VLOOKUP(G1163,WMS!$E$3:$U$1741,7,0)*L1163)</f>
        <v>24</v>
      </c>
      <c r="N1163" s="27" t="str">
        <f>IF(G1163="","",VLOOKUP(G1163,WMS!$E$3:$U$1741,17,0))</f>
        <v>A403</v>
      </c>
      <c r="O1163" s="28">
        <f t="shared" si="200"/>
        <v>10</v>
      </c>
      <c r="P1163" s="28">
        <f t="shared" si="201"/>
        <v>0.028</v>
      </c>
      <c r="Q1163" s="25" t="str">
        <f>IF(G1163="","",VLOOKUP(G1163,WMS!$E$3:$G$1741,2,FALSE))</f>
        <v>KAS19092911</v>
      </c>
      <c r="R1163" s="25" t="str">
        <f>IF(G1163="","",VLOOKUP(G1163,WMS!$E$3:$G$1741,3,FALSE))</f>
        <v>KAS1909291101</v>
      </c>
      <c r="S1163" s="17" t="str">
        <f>IF(R1163="","",VLOOKUP(R1163,CUSTOMS!$E$3:$N$1811,2,FALSE))</f>
        <v>6911101900</v>
      </c>
      <c r="T1163" s="17" t="str">
        <f>IF(R1163="","",VLOOKUP(R1163,CUSTOMS!$E$3:$N$1811,3,FALSE))</f>
        <v>日用瓷：400ml 杯</v>
      </c>
      <c r="U1163" s="18">
        <f t="shared" si="202"/>
        <v>24</v>
      </c>
      <c r="V1163" s="18" t="str">
        <f>IF(R1163="","",VLOOKUP(R1163,CUSTOMS!$E$3:$N$1811,5,FALSE))</f>
        <v>只</v>
      </c>
      <c r="W1163" s="32">
        <f>IF(R1163="","",VLOOKUP(R1163,CUSTOMS!$E$3:$N$1811,6,FALSE))</f>
        <v>0.4</v>
      </c>
      <c r="X1163" s="32">
        <f t="shared" si="203"/>
        <v>9.6</v>
      </c>
      <c r="Y1163" s="18" t="str">
        <f>IF(R1163="","",VLOOKUP(R1163,CUSTOMS!$E$3:$N$1811,8,FALSE))</f>
        <v>美元</v>
      </c>
      <c r="Z1163" s="18" t="str">
        <f>IF(R1163="","",VLOOKUP(R1163,CUSTOMS!$E$3:$N$1811,9,FALSE))</f>
        <v>中国</v>
      </c>
      <c r="AA1163" s="18" t="str">
        <f>IF(R1163="","",VLOOKUP(R1163,CUSTOMS!$E$3:$N$1811,10,FALSE))</f>
        <v>美国</v>
      </c>
      <c r="AB1163" s="32">
        <f>IF(R1163="","",VLOOKUP(G1163,WMS!$E$3:$T$1741,15,FALSE))</f>
        <v>0.383333333333333</v>
      </c>
      <c r="AC1163" s="32">
        <f t="shared" si="204"/>
        <v>9.19999999999999</v>
      </c>
      <c r="AD1163" s="32" t="str">
        <f>IF(S1163="","",VLOOKUP(S1163,海关监管条件!$A$1:$B$3000,2,FALSE))</f>
        <v>A</v>
      </c>
    </row>
    <row r="1164" spans="1:30">
      <c r="A1164" s="2">
        <v>43756</v>
      </c>
      <c r="B1164" s="2">
        <v>43763</v>
      </c>
      <c r="C1164" s="2" t="s">
        <v>5220</v>
      </c>
      <c r="D1164" s="3" t="s">
        <v>2441</v>
      </c>
      <c r="E1164" s="3" t="s">
        <v>4504</v>
      </c>
      <c r="F1164" s="3" t="s">
        <v>4611</v>
      </c>
      <c r="G1164" s="17" t="str">
        <f t="shared" si="198"/>
        <v>KG-ARI-1909-00203-04743/42754206</v>
      </c>
      <c r="H1164" s="18">
        <f>IF(G1164="","",VLOOKUP(G1164,WMS!$E$3:$Q$1741,7,FALSE))</f>
        <v>12</v>
      </c>
      <c r="I1164" s="18">
        <f>IF(G1164="","",VLOOKUP(G1164,WMS!$E$3:$Q$1741,8,FALSE))</f>
        <v>5</v>
      </c>
      <c r="J1164" s="18">
        <f>IF(G1164="","",VLOOKUP(G1164,WMS!$E$3:$Q$1741,13,FALSE))</f>
        <v>0.014</v>
      </c>
      <c r="K1164" s="25" t="b">
        <f t="shared" si="199"/>
        <v>1</v>
      </c>
      <c r="L1164" s="7">
        <v>3</v>
      </c>
      <c r="M1164" s="26">
        <f>IF(G1164="","",VLOOKUP(G1164,WMS!$E$3:$U$1741,7,0)*L1164)</f>
        <v>36</v>
      </c>
      <c r="N1164" s="27" t="str">
        <f>IF(G1164="","",VLOOKUP(G1164,WMS!$E$3:$U$1741,17,0))</f>
        <v>A44-102</v>
      </c>
      <c r="O1164" s="28">
        <f t="shared" si="200"/>
        <v>15</v>
      </c>
      <c r="P1164" s="28">
        <f t="shared" si="201"/>
        <v>0.042</v>
      </c>
      <c r="Q1164" s="25" t="str">
        <f>IF(G1164="","",VLOOKUP(G1164,WMS!$E$3:$G$1741,2,FALSE))</f>
        <v>KAS19092911</v>
      </c>
      <c r="R1164" s="25" t="str">
        <f>IF(G1164="","",VLOOKUP(G1164,WMS!$E$3:$G$1741,3,FALSE))</f>
        <v>KAS1909291101</v>
      </c>
      <c r="S1164" s="17" t="str">
        <f>IF(R1164="","",VLOOKUP(R1164,CUSTOMS!$E$3:$N$1811,2,FALSE))</f>
        <v>6911101900</v>
      </c>
      <c r="T1164" s="17" t="str">
        <f>IF(R1164="","",VLOOKUP(R1164,CUSTOMS!$E$3:$N$1811,3,FALSE))</f>
        <v>日用瓷：400ml 杯</v>
      </c>
      <c r="U1164" s="18">
        <f t="shared" si="202"/>
        <v>36</v>
      </c>
      <c r="V1164" s="18" t="str">
        <f>IF(R1164="","",VLOOKUP(R1164,CUSTOMS!$E$3:$N$1811,5,FALSE))</f>
        <v>只</v>
      </c>
      <c r="W1164" s="32">
        <f>IF(R1164="","",VLOOKUP(R1164,CUSTOMS!$E$3:$N$1811,6,FALSE))</f>
        <v>0.4</v>
      </c>
      <c r="X1164" s="32">
        <f t="shared" si="203"/>
        <v>14.4</v>
      </c>
      <c r="Y1164" s="18" t="str">
        <f>IF(R1164="","",VLOOKUP(R1164,CUSTOMS!$E$3:$N$1811,8,FALSE))</f>
        <v>美元</v>
      </c>
      <c r="Z1164" s="18" t="str">
        <f>IF(R1164="","",VLOOKUP(R1164,CUSTOMS!$E$3:$N$1811,9,FALSE))</f>
        <v>中国</v>
      </c>
      <c r="AA1164" s="18" t="str">
        <f>IF(R1164="","",VLOOKUP(R1164,CUSTOMS!$E$3:$N$1811,10,FALSE))</f>
        <v>美国</v>
      </c>
      <c r="AB1164" s="32">
        <f>IF(R1164="","",VLOOKUP(G1164,WMS!$E$3:$T$1741,15,FALSE))</f>
        <v>0.383333333333333</v>
      </c>
      <c r="AC1164" s="32">
        <f t="shared" si="204"/>
        <v>13.8</v>
      </c>
      <c r="AD1164" s="32" t="str">
        <f>IF(S1164="","",VLOOKUP(S1164,海关监管条件!$A$1:$B$3000,2,FALSE))</f>
        <v>A</v>
      </c>
    </row>
    <row r="1165" spans="1:30">
      <c r="A1165" s="2">
        <v>43756</v>
      </c>
      <c r="B1165" s="2">
        <v>43763</v>
      </c>
      <c r="C1165" s="2" t="s">
        <v>5220</v>
      </c>
      <c r="D1165" s="3" t="s">
        <v>2441</v>
      </c>
      <c r="E1165" s="3" t="s">
        <v>4504</v>
      </c>
      <c r="F1165" s="3" t="s">
        <v>4610</v>
      </c>
      <c r="G1165" s="17" t="str">
        <f t="shared" si="198"/>
        <v>KG-ARI-1909-00203-04743/42754244</v>
      </c>
      <c r="H1165" s="18">
        <f>IF(G1165="","",VLOOKUP(G1165,WMS!$E$3:$Q$1741,7,FALSE))</f>
        <v>12</v>
      </c>
      <c r="I1165" s="18">
        <f>IF(G1165="","",VLOOKUP(G1165,WMS!$E$3:$Q$1741,8,FALSE))</f>
        <v>5</v>
      </c>
      <c r="J1165" s="18">
        <f>IF(G1165="","",VLOOKUP(G1165,WMS!$E$3:$Q$1741,13,FALSE))</f>
        <v>0.014</v>
      </c>
      <c r="K1165" s="25" t="b">
        <f t="shared" si="199"/>
        <v>1</v>
      </c>
      <c r="L1165" s="7">
        <v>2</v>
      </c>
      <c r="M1165" s="26">
        <f>IF(G1165="","",VLOOKUP(G1165,WMS!$E$3:$U$1741,7,0)*L1165)</f>
        <v>24</v>
      </c>
      <c r="N1165" s="27" t="str">
        <f>IF(G1165="","",VLOOKUP(G1165,WMS!$E$3:$U$1741,17,0))</f>
        <v>A44-102</v>
      </c>
      <c r="O1165" s="28">
        <f t="shared" si="200"/>
        <v>10</v>
      </c>
      <c r="P1165" s="28">
        <f t="shared" si="201"/>
        <v>0.028</v>
      </c>
      <c r="Q1165" s="25" t="str">
        <f>IF(G1165="","",VLOOKUP(G1165,WMS!$E$3:$G$1741,2,FALSE))</f>
        <v>KAS19092911</v>
      </c>
      <c r="R1165" s="25" t="str">
        <f>IF(G1165="","",VLOOKUP(G1165,WMS!$E$3:$G$1741,3,FALSE))</f>
        <v>KAS1909291101</v>
      </c>
      <c r="S1165" s="17" t="str">
        <f>IF(R1165="","",VLOOKUP(R1165,CUSTOMS!$E$3:$N$1811,2,FALSE))</f>
        <v>6911101900</v>
      </c>
      <c r="T1165" s="17" t="str">
        <f>IF(R1165="","",VLOOKUP(R1165,CUSTOMS!$E$3:$N$1811,3,FALSE))</f>
        <v>日用瓷：400ml 杯</v>
      </c>
      <c r="U1165" s="18">
        <f t="shared" si="202"/>
        <v>24</v>
      </c>
      <c r="V1165" s="18" t="str">
        <f>IF(R1165="","",VLOOKUP(R1165,CUSTOMS!$E$3:$N$1811,5,FALSE))</f>
        <v>只</v>
      </c>
      <c r="W1165" s="32">
        <f>IF(R1165="","",VLOOKUP(R1165,CUSTOMS!$E$3:$N$1811,6,FALSE))</f>
        <v>0.4</v>
      </c>
      <c r="X1165" s="32">
        <f t="shared" si="203"/>
        <v>9.6</v>
      </c>
      <c r="Y1165" s="18" t="str">
        <f>IF(R1165="","",VLOOKUP(R1165,CUSTOMS!$E$3:$N$1811,8,FALSE))</f>
        <v>美元</v>
      </c>
      <c r="Z1165" s="18" t="str">
        <f>IF(R1165="","",VLOOKUP(R1165,CUSTOMS!$E$3:$N$1811,9,FALSE))</f>
        <v>中国</v>
      </c>
      <c r="AA1165" s="18" t="str">
        <f>IF(R1165="","",VLOOKUP(R1165,CUSTOMS!$E$3:$N$1811,10,FALSE))</f>
        <v>美国</v>
      </c>
      <c r="AB1165" s="32">
        <f>IF(R1165="","",VLOOKUP(G1165,WMS!$E$3:$T$1741,15,FALSE))</f>
        <v>0.383333333333333</v>
      </c>
      <c r="AC1165" s="32">
        <f t="shared" si="204"/>
        <v>9.19999999999999</v>
      </c>
      <c r="AD1165" s="32" t="str">
        <f>IF(S1165="","",VLOOKUP(S1165,海关监管条件!$A$1:$B$3000,2,FALSE))</f>
        <v>A</v>
      </c>
    </row>
    <row r="1166" spans="1:30">
      <c r="A1166" s="2">
        <v>43756</v>
      </c>
      <c r="B1166" s="2">
        <v>43763</v>
      </c>
      <c r="C1166" s="2" t="s">
        <v>5220</v>
      </c>
      <c r="D1166" s="3" t="s">
        <v>2441</v>
      </c>
      <c r="E1166" s="3" t="s">
        <v>4504</v>
      </c>
      <c r="F1166" s="3" t="s">
        <v>4622</v>
      </c>
      <c r="G1166" s="17" t="str">
        <f t="shared" si="198"/>
        <v>KG-ARI-1909-00203-04743/42754251</v>
      </c>
      <c r="H1166" s="18">
        <f>IF(G1166="","",VLOOKUP(G1166,WMS!$E$3:$Q$1741,7,FALSE))</f>
        <v>12</v>
      </c>
      <c r="I1166" s="18">
        <f>IF(G1166="","",VLOOKUP(G1166,WMS!$E$3:$Q$1741,8,FALSE))</f>
        <v>5</v>
      </c>
      <c r="J1166" s="18">
        <f>IF(G1166="","",VLOOKUP(G1166,WMS!$E$3:$Q$1741,13,FALSE))</f>
        <v>0.014</v>
      </c>
      <c r="K1166" s="25" t="b">
        <f t="shared" si="199"/>
        <v>1</v>
      </c>
      <c r="L1166" s="7">
        <v>1</v>
      </c>
      <c r="M1166" s="26">
        <f>IF(G1166="","",VLOOKUP(G1166,WMS!$E$3:$U$1741,7,0)*L1166)</f>
        <v>12</v>
      </c>
      <c r="N1166" s="27" t="str">
        <f>IF(G1166="","",VLOOKUP(G1166,WMS!$E$3:$U$1741,17,0))</f>
        <v>A44-102</v>
      </c>
      <c r="O1166" s="28">
        <f t="shared" si="200"/>
        <v>5</v>
      </c>
      <c r="P1166" s="28">
        <f t="shared" si="201"/>
        <v>0.014</v>
      </c>
      <c r="Q1166" s="25" t="str">
        <f>IF(G1166="","",VLOOKUP(G1166,WMS!$E$3:$G$1741,2,FALSE))</f>
        <v>KAS19092911</v>
      </c>
      <c r="R1166" s="25" t="str">
        <f>IF(G1166="","",VLOOKUP(G1166,WMS!$E$3:$G$1741,3,FALSE))</f>
        <v>KAS1909291101</v>
      </c>
      <c r="S1166" s="17" t="str">
        <f>IF(R1166="","",VLOOKUP(R1166,CUSTOMS!$E$3:$N$1811,2,FALSE))</f>
        <v>6911101900</v>
      </c>
      <c r="T1166" s="17" t="str">
        <f>IF(R1166="","",VLOOKUP(R1166,CUSTOMS!$E$3:$N$1811,3,FALSE))</f>
        <v>日用瓷：400ml 杯</v>
      </c>
      <c r="U1166" s="18">
        <f t="shared" si="202"/>
        <v>12</v>
      </c>
      <c r="V1166" s="18" t="str">
        <f>IF(R1166="","",VLOOKUP(R1166,CUSTOMS!$E$3:$N$1811,5,FALSE))</f>
        <v>只</v>
      </c>
      <c r="W1166" s="32">
        <f>IF(R1166="","",VLOOKUP(R1166,CUSTOMS!$E$3:$N$1811,6,FALSE))</f>
        <v>0.4</v>
      </c>
      <c r="X1166" s="32">
        <f t="shared" si="203"/>
        <v>4.8</v>
      </c>
      <c r="Y1166" s="18" t="str">
        <f>IF(R1166="","",VLOOKUP(R1166,CUSTOMS!$E$3:$N$1811,8,FALSE))</f>
        <v>美元</v>
      </c>
      <c r="Z1166" s="18" t="str">
        <f>IF(R1166="","",VLOOKUP(R1166,CUSTOMS!$E$3:$N$1811,9,FALSE))</f>
        <v>中国</v>
      </c>
      <c r="AA1166" s="18" t="str">
        <f>IF(R1166="","",VLOOKUP(R1166,CUSTOMS!$E$3:$N$1811,10,FALSE))</f>
        <v>美国</v>
      </c>
      <c r="AB1166" s="32">
        <f>IF(R1166="","",VLOOKUP(G1166,WMS!$E$3:$T$1741,15,FALSE))</f>
        <v>0.383333333333333</v>
      </c>
      <c r="AC1166" s="32">
        <f t="shared" si="204"/>
        <v>4.6</v>
      </c>
      <c r="AD1166" s="32" t="str">
        <f>IF(S1166="","",VLOOKUP(S1166,海关监管条件!$A$1:$B$3000,2,FALSE))</f>
        <v>A</v>
      </c>
    </row>
    <row r="1167" spans="1:30">
      <c r="A1167" s="2">
        <v>43756</v>
      </c>
      <c r="B1167" s="2">
        <v>43763</v>
      </c>
      <c r="C1167" s="2" t="s">
        <v>5220</v>
      </c>
      <c r="D1167" s="3" t="s">
        <v>2441</v>
      </c>
      <c r="E1167" s="3" t="s">
        <v>4504</v>
      </c>
      <c r="F1167" s="3" t="s">
        <v>4616</v>
      </c>
      <c r="G1167" s="17" t="str">
        <f t="shared" si="198"/>
        <v>KG-ARI-1909-00203-04743/42754275</v>
      </c>
      <c r="H1167" s="18">
        <f>IF(G1167="","",VLOOKUP(G1167,WMS!$E$3:$Q$1741,7,FALSE))</f>
        <v>12</v>
      </c>
      <c r="I1167" s="18">
        <f>IF(G1167="","",VLOOKUP(G1167,WMS!$E$3:$Q$1741,8,FALSE))</f>
        <v>5</v>
      </c>
      <c r="J1167" s="18">
        <f>IF(G1167="","",VLOOKUP(G1167,WMS!$E$3:$Q$1741,13,FALSE))</f>
        <v>0.014</v>
      </c>
      <c r="K1167" s="25" t="b">
        <f t="shared" si="199"/>
        <v>1</v>
      </c>
      <c r="L1167" s="7">
        <v>1</v>
      </c>
      <c r="M1167" s="26">
        <f>IF(G1167="","",VLOOKUP(G1167,WMS!$E$3:$U$1741,7,0)*L1167)</f>
        <v>12</v>
      </c>
      <c r="N1167" s="27" t="str">
        <f>IF(G1167="","",VLOOKUP(G1167,WMS!$E$3:$U$1741,17,0))</f>
        <v>A403</v>
      </c>
      <c r="O1167" s="28">
        <f t="shared" si="200"/>
        <v>5</v>
      </c>
      <c r="P1167" s="28">
        <f t="shared" si="201"/>
        <v>0.014</v>
      </c>
      <c r="Q1167" s="25" t="str">
        <f>IF(G1167="","",VLOOKUP(G1167,WMS!$E$3:$G$1741,2,FALSE))</f>
        <v>KAS19092911</v>
      </c>
      <c r="R1167" s="25" t="str">
        <f>IF(G1167="","",VLOOKUP(G1167,WMS!$E$3:$G$1741,3,FALSE))</f>
        <v>KAS1909291101</v>
      </c>
      <c r="S1167" s="17" t="str">
        <f>IF(R1167="","",VLOOKUP(R1167,CUSTOMS!$E$3:$N$1811,2,FALSE))</f>
        <v>6911101900</v>
      </c>
      <c r="T1167" s="17" t="str">
        <f>IF(R1167="","",VLOOKUP(R1167,CUSTOMS!$E$3:$N$1811,3,FALSE))</f>
        <v>日用瓷：400ml 杯</v>
      </c>
      <c r="U1167" s="18">
        <f t="shared" si="202"/>
        <v>12</v>
      </c>
      <c r="V1167" s="18" t="str">
        <f>IF(R1167="","",VLOOKUP(R1167,CUSTOMS!$E$3:$N$1811,5,FALSE))</f>
        <v>只</v>
      </c>
      <c r="W1167" s="32">
        <f>IF(R1167="","",VLOOKUP(R1167,CUSTOMS!$E$3:$N$1811,6,FALSE))</f>
        <v>0.4</v>
      </c>
      <c r="X1167" s="32">
        <f t="shared" si="203"/>
        <v>4.8</v>
      </c>
      <c r="Y1167" s="18" t="str">
        <f>IF(R1167="","",VLOOKUP(R1167,CUSTOMS!$E$3:$N$1811,8,FALSE))</f>
        <v>美元</v>
      </c>
      <c r="Z1167" s="18" t="str">
        <f>IF(R1167="","",VLOOKUP(R1167,CUSTOMS!$E$3:$N$1811,9,FALSE))</f>
        <v>中国</v>
      </c>
      <c r="AA1167" s="18" t="str">
        <f>IF(R1167="","",VLOOKUP(R1167,CUSTOMS!$E$3:$N$1811,10,FALSE))</f>
        <v>美国</v>
      </c>
      <c r="AB1167" s="32">
        <f>IF(R1167="","",VLOOKUP(G1167,WMS!$E$3:$T$1741,15,FALSE))</f>
        <v>0.383333333333333</v>
      </c>
      <c r="AC1167" s="32">
        <f t="shared" si="204"/>
        <v>4.6</v>
      </c>
      <c r="AD1167" s="32" t="str">
        <f>IF(S1167="","",VLOOKUP(S1167,海关监管条件!$A$1:$B$3000,2,FALSE))</f>
        <v>A</v>
      </c>
    </row>
    <row r="1168" spans="1:30">
      <c r="A1168" s="2">
        <v>43756</v>
      </c>
      <c r="B1168" s="2">
        <v>43763</v>
      </c>
      <c r="C1168" s="2" t="s">
        <v>5220</v>
      </c>
      <c r="D1168" s="3" t="s">
        <v>2441</v>
      </c>
      <c r="E1168" s="3" t="s">
        <v>4504</v>
      </c>
      <c r="F1168" s="3" t="s">
        <v>4614</v>
      </c>
      <c r="G1168" s="17" t="str">
        <f t="shared" si="198"/>
        <v>KG-ARI-1909-00203-04743/42754299</v>
      </c>
      <c r="H1168" s="18">
        <f>IF(G1168="","",VLOOKUP(G1168,WMS!$E$3:$Q$1741,7,FALSE))</f>
        <v>12</v>
      </c>
      <c r="I1168" s="18">
        <f>IF(G1168="","",VLOOKUP(G1168,WMS!$E$3:$Q$1741,8,FALSE))</f>
        <v>5</v>
      </c>
      <c r="J1168" s="18">
        <f>IF(G1168="","",VLOOKUP(G1168,WMS!$E$3:$Q$1741,13,FALSE))</f>
        <v>0.014</v>
      </c>
      <c r="K1168" s="25" t="b">
        <f t="shared" si="199"/>
        <v>1</v>
      </c>
      <c r="L1168" s="7">
        <v>1</v>
      </c>
      <c r="M1168" s="26">
        <f>IF(G1168="","",VLOOKUP(G1168,WMS!$E$3:$U$1741,7,0)*L1168)</f>
        <v>12</v>
      </c>
      <c r="N1168" s="27" t="str">
        <f>IF(G1168="","",VLOOKUP(G1168,WMS!$E$3:$U$1741,17,0))</f>
        <v>A403</v>
      </c>
      <c r="O1168" s="28">
        <f t="shared" si="200"/>
        <v>5</v>
      </c>
      <c r="P1168" s="28">
        <f t="shared" si="201"/>
        <v>0.014</v>
      </c>
      <c r="Q1168" s="25" t="str">
        <f>IF(G1168="","",VLOOKUP(G1168,WMS!$E$3:$G$1741,2,FALSE))</f>
        <v>KAS19092911</v>
      </c>
      <c r="R1168" s="25" t="str">
        <f>IF(G1168="","",VLOOKUP(G1168,WMS!$E$3:$G$1741,3,FALSE))</f>
        <v>KAS1909291101</v>
      </c>
      <c r="S1168" s="17" t="str">
        <f>IF(R1168="","",VLOOKUP(R1168,CUSTOMS!$E$3:$N$1811,2,FALSE))</f>
        <v>6911101900</v>
      </c>
      <c r="T1168" s="17" t="str">
        <f>IF(R1168="","",VLOOKUP(R1168,CUSTOMS!$E$3:$N$1811,3,FALSE))</f>
        <v>日用瓷：400ml 杯</v>
      </c>
      <c r="U1168" s="18">
        <f t="shared" si="202"/>
        <v>12</v>
      </c>
      <c r="V1168" s="18" t="str">
        <f>IF(R1168="","",VLOOKUP(R1168,CUSTOMS!$E$3:$N$1811,5,FALSE))</f>
        <v>只</v>
      </c>
      <c r="W1168" s="32">
        <f>IF(R1168="","",VLOOKUP(R1168,CUSTOMS!$E$3:$N$1811,6,FALSE))</f>
        <v>0.4</v>
      </c>
      <c r="X1168" s="32">
        <f t="shared" si="203"/>
        <v>4.8</v>
      </c>
      <c r="Y1168" s="18" t="str">
        <f>IF(R1168="","",VLOOKUP(R1168,CUSTOMS!$E$3:$N$1811,8,FALSE))</f>
        <v>美元</v>
      </c>
      <c r="Z1168" s="18" t="str">
        <f>IF(R1168="","",VLOOKUP(R1168,CUSTOMS!$E$3:$N$1811,9,FALSE))</f>
        <v>中国</v>
      </c>
      <c r="AA1168" s="18" t="str">
        <f>IF(R1168="","",VLOOKUP(R1168,CUSTOMS!$E$3:$N$1811,10,FALSE))</f>
        <v>美国</v>
      </c>
      <c r="AB1168" s="32">
        <f>IF(R1168="","",VLOOKUP(G1168,WMS!$E$3:$T$1741,15,FALSE))</f>
        <v>0.383333333333333</v>
      </c>
      <c r="AC1168" s="32">
        <f t="shared" si="204"/>
        <v>4.6</v>
      </c>
      <c r="AD1168" s="32" t="str">
        <f>IF(S1168="","",VLOOKUP(S1168,海关监管条件!$A$1:$B$3000,2,FALSE))</f>
        <v>A</v>
      </c>
    </row>
    <row r="1169" spans="1:30">
      <c r="A1169" s="2">
        <v>43756</v>
      </c>
      <c r="B1169" s="2">
        <v>43763</v>
      </c>
      <c r="C1169" s="2" t="s">
        <v>5220</v>
      </c>
      <c r="D1169" s="3" t="s">
        <v>2441</v>
      </c>
      <c r="E1169" s="3" t="s">
        <v>4504</v>
      </c>
      <c r="F1169" s="3" t="s">
        <v>4617</v>
      </c>
      <c r="G1169" s="17" t="str">
        <f t="shared" si="198"/>
        <v>KG-ARI-1909-00203-04743/42754374</v>
      </c>
      <c r="H1169" s="18">
        <f>IF(G1169="","",VLOOKUP(G1169,WMS!$E$3:$Q$1741,7,FALSE))</f>
        <v>6</v>
      </c>
      <c r="I1169" s="18">
        <f>IF(G1169="","",VLOOKUP(G1169,WMS!$E$3:$Q$1741,8,FALSE))</f>
        <v>8</v>
      </c>
      <c r="J1169" s="18">
        <f>IF(G1169="","",VLOOKUP(G1169,WMS!$E$3:$Q$1741,13,FALSE))</f>
        <v>0.027</v>
      </c>
      <c r="K1169" s="25" t="b">
        <f t="shared" si="199"/>
        <v>1</v>
      </c>
      <c r="L1169" s="7">
        <v>4</v>
      </c>
      <c r="M1169" s="26">
        <f>IF(G1169="","",VLOOKUP(G1169,WMS!$E$3:$U$1741,7,0)*L1169)</f>
        <v>24</v>
      </c>
      <c r="N1169" s="27" t="str">
        <f>IF(G1169="","",VLOOKUP(G1169,WMS!$E$3:$U$1741,17,0))</f>
        <v>BC通道</v>
      </c>
      <c r="O1169" s="28">
        <f t="shared" si="200"/>
        <v>32</v>
      </c>
      <c r="P1169" s="28">
        <f t="shared" si="201"/>
        <v>0.108</v>
      </c>
      <c r="Q1169" s="25" t="str">
        <f>IF(G1169="","",VLOOKUP(G1169,WMS!$E$3:$G$1741,2,FALSE))</f>
        <v>KAS19092911</v>
      </c>
      <c r="R1169" s="25" t="str">
        <f>IF(G1169="","",VLOOKUP(G1169,WMS!$E$3:$G$1741,3,FALSE))</f>
        <v>KAS1909291104</v>
      </c>
      <c r="S1169" s="17" t="str">
        <f>IF(R1169="","",VLOOKUP(R1169,CUSTOMS!$E$3:$N$1811,2,FALSE))</f>
        <v>6911101900</v>
      </c>
      <c r="T1169" s="17" t="str">
        <f>IF(R1169="","",VLOOKUP(R1169,CUSTOMS!$E$3:$N$1811,3,FALSE))</f>
        <v>日用瓷：350ml 杯</v>
      </c>
      <c r="U1169" s="18">
        <f t="shared" si="202"/>
        <v>24</v>
      </c>
      <c r="V1169" s="18" t="str">
        <f>IF(R1169="","",VLOOKUP(R1169,CUSTOMS!$E$3:$N$1811,5,FALSE))</f>
        <v>只</v>
      </c>
      <c r="W1169" s="32">
        <f>IF(R1169="","",VLOOKUP(R1169,CUSTOMS!$E$3:$N$1811,6,FALSE))</f>
        <v>0.93</v>
      </c>
      <c r="X1169" s="32">
        <f t="shared" si="203"/>
        <v>22.32</v>
      </c>
      <c r="Y1169" s="18" t="str">
        <f>IF(R1169="","",VLOOKUP(R1169,CUSTOMS!$E$3:$N$1811,8,FALSE))</f>
        <v>美元</v>
      </c>
      <c r="Z1169" s="18" t="str">
        <f>IF(R1169="","",VLOOKUP(R1169,CUSTOMS!$E$3:$N$1811,9,FALSE))</f>
        <v>中国</v>
      </c>
      <c r="AA1169" s="18" t="str">
        <f>IF(R1169="","",VLOOKUP(R1169,CUSTOMS!$E$3:$N$1811,10,FALSE))</f>
        <v>美国</v>
      </c>
      <c r="AB1169" s="32">
        <f>IF(R1169="","",VLOOKUP(G1169,WMS!$E$3:$T$1741,15,FALSE))</f>
        <v>1.16666666666667</v>
      </c>
      <c r="AC1169" s="32">
        <f t="shared" si="204"/>
        <v>28.0000000000001</v>
      </c>
      <c r="AD1169" s="32" t="str">
        <f>IF(S1169="","",VLOOKUP(S1169,海关监管条件!$A$1:$B$3000,2,FALSE))</f>
        <v>A</v>
      </c>
    </row>
    <row r="1170" spans="1:30">
      <c r="A1170" s="2">
        <v>43756</v>
      </c>
      <c r="B1170" s="2">
        <v>43763</v>
      </c>
      <c r="C1170" s="2" t="s">
        <v>5220</v>
      </c>
      <c r="D1170" s="3" t="s">
        <v>2441</v>
      </c>
      <c r="E1170" s="3" t="s">
        <v>4504</v>
      </c>
      <c r="F1170" s="3" t="s">
        <v>4625</v>
      </c>
      <c r="G1170" s="17" t="str">
        <f t="shared" si="198"/>
        <v>KG-ARI-1909-00203-04743/42756477</v>
      </c>
      <c r="H1170" s="18">
        <f>IF(G1170="","",VLOOKUP(G1170,WMS!$E$3:$Q$1741,7,FALSE))</f>
        <v>12</v>
      </c>
      <c r="I1170" s="18">
        <f>IF(G1170="","",VLOOKUP(G1170,WMS!$E$3:$Q$1741,8,FALSE))</f>
        <v>5</v>
      </c>
      <c r="J1170" s="18">
        <f>IF(G1170="","",VLOOKUP(G1170,WMS!$E$3:$Q$1741,13,FALSE))</f>
        <v>0.014</v>
      </c>
      <c r="K1170" s="25" t="b">
        <f t="shared" si="199"/>
        <v>1</v>
      </c>
      <c r="L1170" s="7">
        <v>2</v>
      </c>
      <c r="M1170" s="26">
        <f>IF(G1170="","",VLOOKUP(G1170,WMS!$E$3:$U$1741,7,0)*L1170)</f>
        <v>24</v>
      </c>
      <c r="N1170" s="27" t="str">
        <f>IF(G1170="","",VLOOKUP(G1170,WMS!$E$3:$U$1741,17,0))</f>
        <v>A44-102</v>
      </c>
      <c r="O1170" s="28">
        <f t="shared" si="200"/>
        <v>10</v>
      </c>
      <c r="P1170" s="28">
        <f t="shared" si="201"/>
        <v>0.028</v>
      </c>
      <c r="Q1170" s="25" t="str">
        <f>IF(G1170="","",VLOOKUP(G1170,WMS!$E$3:$G$1741,2,FALSE))</f>
        <v>KAS19092911</v>
      </c>
      <c r="R1170" s="25" t="str">
        <f>IF(G1170="","",VLOOKUP(G1170,WMS!$E$3:$G$1741,3,FALSE))</f>
        <v>KAS1909291101</v>
      </c>
      <c r="S1170" s="17" t="str">
        <f>IF(R1170="","",VLOOKUP(R1170,CUSTOMS!$E$3:$N$1811,2,FALSE))</f>
        <v>6911101900</v>
      </c>
      <c r="T1170" s="17" t="str">
        <f>IF(R1170="","",VLOOKUP(R1170,CUSTOMS!$E$3:$N$1811,3,FALSE))</f>
        <v>日用瓷：400ml 杯</v>
      </c>
      <c r="U1170" s="18">
        <f t="shared" si="202"/>
        <v>24</v>
      </c>
      <c r="V1170" s="18" t="str">
        <f>IF(R1170="","",VLOOKUP(R1170,CUSTOMS!$E$3:$N$1811,5,FALSE))</f>
        <v>只</v>
      </c>
      <c r="W1170" s="32">
        <f>IF(R1170="","",VLOOKUP(R1170,CUSTOMS!$E$3:$N$1811,6,FALSE))</f>
        <v>0.4</v>
      </c>
      <c r="X1170" s="32">
        <f t="shared" si="203"/>
        <v>9.6</v>
      </c>
      <c r="Y1170" s="18" t="str">
        <f>IF(R1170="","",VLOOKUP(R1170,CUSTOMS!$E$3:$N$1811,8,FALSE))</f>
        <v>美元</v>
      </c>
      <c r="Z1170" s="18" t="str">
        <f>IF(R1170="","",VLOOKUP(R1170,CUSTOMS!$E$3:$N$1811,9,FALSE))</f>
        <v>中国</v>
      </c>
      <c r="AA1170" s="18" t="str">
        <f>IF(R1170="","",VLOOKUP(R1170,CUSTOMS!$E$3:$N$1811,10,FALSE))</f>
        <v>美国</v>
      </c>
      <c r="AB1170" s="32">
        <f>IF(R1170="","",VLOOKUP(G1170,WMS!$E$3:$T$1741,15,FALSE))</f>
        <v>0.383333333333333</v>
      </c>
      <c r="AC1170" s="32">
        <f t="shared" si="204"/>
        <v>9.19999999999999</v>
      </c>
      <c r="AD1170" s="32" t="str">
        <f>IF(S1170="","",VLOOKUP(S1170,海关监管条件!$A$1:$B$3000,2,FALSE))</f>
        <v>A</v>
      </c>
    </row>
    <row r="1171" spans="1:30">
      <c r="A1171" s="2">
        <v>43756</v>
      </c>
      <c r="B1171" s="2">
        <v>43763</v>
      </c>
      <c r="C1171" s="2" t="s">
        <v>5220</v>
      </c>
      <c r="D1171" s="3" t="s">
        <v>2441</v>
      </c>
      <c r="E1171" s="3" t="s">
        <v>4504</v>
      </c>
      <c r="F1171" s="3" t="s">
        <v>4612</v>
      </c>
      <c r="G1171" s="17" t="str">
        <f t="shared" si="198"/>
        <v>KG-ARI-1909-00203-04743/42756507</v>
      </c>
      <c r="H1171" s="18">
        <f>IF(G1171="","",VLOOKUP(G1171,WMS!$E$3:$Q$1741,7,FALSE))</f>
        <v>6</v>
      </c>
      <c r="I1171" s="18">
        <f>IF(G1171="","",VLOOKUP(G1171,WMS!$E$3:$Q$1741,8,FALSE))</f>
        <v>8</v>
      </c>
      <c r="J1171" s="18">
        <f>IF(G1171="","",VLOOKUP(G1171,WMS!$E$3:$Q$1741,13,FALSE))</f>
        <v>0.027</v>
      </c>
      <c r="K1171" s="25" t="b">
        <f t="shared" si="199"/>
        <v>1</v>
      </c>
      <c r="L1171" s="7">
        <v>4</v>
      </c>
      <c r="M1171" s="26">
        <f>IF(G1171="","",VLOOKUP(G1171,WMS!$E$3:$U$1741,7,0)*L1171)</f>
        <v>24</v>
      </c>
      <c r="N1171" s="27" t="str">
        <f>IF(G1171="","",VLOOKUP(G1171,WMS!$E$3:$U$1741,17,0))</f>
        <v>A403</v>
      </c>
      <c r="O1171" s="28">
        <f t="shared" si="200"/>
        <v>32</v>
      </c>
      <c r="P1171" s="28">
        <f t="shared" si="201"/>
        <v>0.108</v>
      </c>
      <c r="Q1171" s="25" t="str">
        <f>IF(G1171="","",VLOOKUP(G1171,WMS!$E$3:$G$1741,2,FALSE))</f>
        <v>KAS19092911</v>
      </c>
      <c r="R1171" s="25" t="str">
        <f>IF(G1171="","",VLOOKUP(G1171,WMS!$E$3:$G$1741,3,FALSE))</f>
        <v>KAS1909291104</v>
      </c>
      <c r="S1171" s="17" t="str">
        <f>IF(R1171="","",VLOOKUP(R1171,CUSTOMS!$E$3:$N$1811,2,FALSE))</f>
        <v>6911101900</v>
      </c>
      <c r="T1171" s="17" t="str">
        <f>IF(R1171="","",VLOOKUP(R1171,CUSTOMS!$E$3:$N$1811,3,FALSE))</f>
        <v>日用瓷：350ml 杯</v>
      </c>
      <c r="U1171" s="18">
        <f t="shared" si="202"/>
        <v>24</v>
      </c>
      <c r="V1171" s="18" t="str">
        <f>IF(R1171="","",VLOOKUP(R1171,CUSTOMS!$E$3:$N$1811,5,FALSE))</f>
        <v>只</v>
      </c>
      <c r="W1171" s="32">
        <f>IF(R1171="","",VLOOKUP(R1171,CUSTOMS!$E$3:$N$1811,6,FALSE))</f>
        <v>0.93</v>
      </c>
      <c r="X1171" s="32">
        <f t="shared" si="203"/>
        <v>22.32</v>
      </c>
      <c r="Y1171" s="18" t="str">
        <f>IF(R1171="","",VLOOKUP(R1171,CUSTOMS!$E$3:$N$1811,8,FALSE))</f>
        <v>美元</v>
      </c>
      <c r="Z1171" s="18" t="str">
        <f>IF(R1171="","",VLOOKUP(R1171,CUSTOMS!$E$3:$N$1811,9,FALSE))</f>
        <v>中国</v>
      </c>
      <c r="AA1171" s="18" t="str">
        <f>IF(R1171="","",VLOOKUP(R1171,CUSTOMS!$E$3:$N$1811,10,FALSE))</f>
        <v>美国</v>
      </c>
      <c r="AB1171" s="32">
        <f>IF(R1171="","",VLOOKUP(G1171,WMS!$E$3:$T$1741,15,FALSE))</f>
        <v>1.26666666666667</v>
      </c>
      <c r="AC1171" s="32">
        <f t="shared" si="204"/>
        <v>30.4000000000001</v>
      </c>
      <c r="AD1171" s="32" t="str">
        <f>IF(S1171="","",VLOOKUP(S1171,海关监管条件!$A$1:$B$3000,2,FALSE))</f>
        <v>A</v>
      </c>
    </row>
    <row r="1172" spans="1:30">
      <c r="A1172" s="2">
        <v>43756</v>
      </c>
      <c r="B1172" s="2">
        <v>43763</v>
      </c>
      <c r="C1172" s="2" t="s">
        <v>5220</v>
      </c>
      <c r="D1172" s="3" t="s">
        <v>2441</v>
      </c>
      <c r="E1172" s="3" t="s">
        <v>4504</v>
      </c>
      <c r="F1172" s="3" t="s">
        <v>4626</v>
      </c>
      <c r="G1172" s="17" t="str">
        <f t="shared" si="198"/>
        <v>KG-ARI-1909-00203-04743/42756514</v>
      </c>
      <c r="H1172" s="18">
        <f>IF(G1172="","",VLOOKUP(G1172,WMS!$E$3:$Q$1741,7,FALSE))</f>
        <v>10</v>
      </c>
      <c r="I1172" s="18">
        <f>IF(G1172="","",VLOOKUP(G1172,WMS!$E$3:$Q$1741,8,FALSE))</f>
        <v>2.2</v>
      </c>
      <c r="J1172" s="18">
        <f>IF(G1172="","",VLOOKUP(G1172,WMS!$E$3:$Q$1741,13,FALSE))</f>
        <v>0.007</v>
      </c>
      <c r="K1172" s="25" t="b">
        <f t="shared" si="199"/>
        <v>1</v>
      </c>
      <c r="L1172" s="7">
        <v>3</v>
      </c>
      <c r="M1172" s="26">
        <f>IF(G1172="","",VLOOKUP(G1172,WMS!$E$3:$U$1741,7,0)*L1172)</f>
        <v>30</v>
      </c>
      <c r="N1172" s="27" t="str">
        <f>IF(G1172="","",VLOOKUP(G1172,WMS!$E$3:$U$1741,17,0))</f>
        <v>BC通道</v>
      </c>
      <c r="O1172" s="28">
        <f t="shared" si="200"/>
        <v>6.6</v>
      </c>
      <c r="P1172" s="28">
        <f t="shared" si="201"/>
        <v>0.021</v>
      </c>
      <c r="Q1172" s="25" t="str">
        <f>IF(G1172="","",VLOOKUP(G1172,WMS!$E$3:$G$1741,2,FALSE))</f>
        <v>KAS19092911</v>
      </c>
      <c r="R1172" s="25" t="str">
        <f>IF(G1172="","",VLOOKUP(G1172,WMS!$E$3:$G$1741,3,FALSE))</f>
        <v>KAS1909291103</v>
      </c>
      <c r="S1172" s="17" t="str">
        <f>IF(R1172="","",VLOOKUP(R1172,CUSTOMS!$E$3:$N$1811,2,FALSE))</f>
        <v>6911101900</v>
      </c>
      <c r="T1172" s="17" t="str">
        <f>IF(R1172="","",VLOOKUP(R1172,CUSTOMS!$E$3:$N$1811,3,FALSE))</f>
        <v>日用瓷：200ml杯</v>
      </c>
      <c r="U1172" s="18">
        <f t="shared" si="202"/>
        <v>30</v>
      </c>
      <c r="V1172" s="18" t="str">
        <f>IF(R1172="","",VLOOKUP(R1172,CUSTOMS!$E$3:$N$1811,5,FALSE))</f>
        <v>只</v>
      </c>
      <c r="W1172" s="32">
        <f>IF(R1172="","",VLOOKUP(R1172,CUSTOMS!$E$3:$N$1811,6,FALSE))</f>
        <v>0.3</v>
      </c>
      <c r="X1172" s="32">
        <f t="shared" si="203"/>
        <v>9</v>
      </c>
      <c r="Y1172" s="18" t="str">
        <f>IF(R1172="","",VLOOKUP(R1172,CUSTOMS!$E$3:$N$1811,8,FALSE))</f>
        <v>美元</v>
      </c>
      <c r="Z1172" s="18" t="str">
        <f>IF(R1172="","",VLOOKUP(R1172,CUSTOMS!$E$3:$N$1811,9,FALSE))</f>
        <v>中国</v>
      </c>
      <c r="AA1172" s="18" t="str">
        <f>IF(R1172="","",VLOOKUP(R1172,CUSTOMS!$E$3:$N$1811,10,FALSE))</f>
        <v>美国</v>
      </c>
      <c r="AB1172" s="32">
        <f>IF(R1172="","",VLOOKUP(G1172,WMS!$E$3:$T$1741,15,FALSE))</f>
        <v>0.17</v>
      </c>
      <c r="AC1172" s="32">
        <f t="shared" si="204"/>
        <v>5.1</v>
      </c>
      <c r="AD1172" s="32" t="str">
        <f>IF(S1172="","",VLOOKUP(S1172,海关监管条件!$A$1:$B$3000,2,FALSE))</f>
        <v>A</v>
      </c>
    </row>
    <row r="1173" spans="1:30">
      <c r="A1173" s="2">
        <v>43756</v>
      </c>
      <c r="B1173" s="2">
        <v>43763</v>
      </c>
      <c r="C1173" s="2" t="s">
        <v>5220</v>
      </c>
      <c r="D1173" s="3" t="s">
        <v>2441</v>
      </c>
      <c r="E1173" s="3" t="s">
        <v>4504</v>
      </c>
      <c r="F1173" s="3" t="s">
        <v>4621</v>
      </c>
      <c r="G1173" s="17" t="str">
        <f t="shared" si="198"/>
        <v>KG-ARI-1909-00203-04743/42756521</v>
      </c>
      <c r="H1173" s="18">
        <f>IF(G1173="","",VLOOKUP(G1173,WMS!$E$3:$Q$1741,7,FALSE))</f>
        <v>10</v>
      </c>
      <c r="I1173" s="18">
        <f>IF(G1173="","",VLOOKUP(G1173,WMS!$E$3:$Q$1741,8,FALSE))</f>
        <v>1.3</v>
      </c>
      <c r="J1173" s="18">
        <f>IF(G1173="","",VLOOKUP(G1173,WMS!$E$3:$Q$1741,13,FALSE))</f>
        <v>0.004</v>
      </c>
      <c r="K1173" s="25" t="b">
        <f t="shared" si="199"/>
        <v>1</v>
      </c>
      <c r="L1173" s="7">
        <v>2</v>
      </c>
      <c r="M1173" s="26">
        <f>IF(G1173="","",VLOOKUP(G1173,WMS!$E$3:$U$1741,7,0)*L1173)</f>
        <v>20</v>
      </c>
      <c r="N1173" s="27" t="str">
        <f>IF(G1173="","",VLOOKUP(G1173,WMS!$E$3:$U$1741,17,0))</f>
        <v>BC通道</v>
      </c>
      <c r="O1173" s="28">
        <f t="shared" si="200"/>
        <v>2.6</v>
      </c>
      <c r="P1173" s="28">
        <f t="shared" si="201"/>
        <v>0.008</v>
      </c>
      <c r="Q1173" s="25" t="str">
        <f>IF(G1173="","",VLOOKUP(G1173,WMS!$E$3:$G$1741,2,FALSE))</f>
        <v>KAS19092911</v>
      </c>
      <c r="R1173" s="25" t="str">
        <f>IF(G1173="","",VLOOKUP(G1173,WMS!$E$3:$G$1741,3,FALSE))</f>
        <v>KAS1909291102</v>
      </c>
      <c r="S1173" s="17" t="str">
        <f>IF(R1173="","",VLOOKUP(R1173,CUSTOMS!$E$3:$N$1811,2,FALSE))</f>
        <v>6911101900</v>
      </c>
      <c r="T1173" s="17" t="str">
        <f>IF(R1173="","",VLOOKUP(R1173,CUSTOMS!$E$3:$N$1811,3,FALSE))</f>
        <v>日用瓷：100ml杯</v>
      </c>
      <c r="U1173" s="18">
        <f t="shared" si="202"/>
        <v>20</v>
      </c>
      <c r="V1173" s="18" t="str">
        <f>IF(R1173="","",VLOOKUP(R1173,CUSTOMS!$E$3:$N$1811,5,FALSE))</f>
        <v>只</v>
      </c>
      <c r="W1173" s="32">
        <f>IF(R1173="","",VLOOKUP(R1173,CUSTOMS!$E$3:$N$1811,6,FALSE))</f>
        <v>0.22</v>
      </c>
      <c r="X1173" s="32">
        <f t="shared" si="203"/>
        <v>4.4</v>
      </c>
      <c r="Y1173" s="18" t="str">
        <f>IF(R1173="","",VLOOKUP(R1173,CUSTOMS!$E$3:$N$1811,8,FALSE))</f>
        <v>美元</v>
      </c>
      <c r="Z1173" s="18" t="str">
        <f>IF(R1173="","",VLOOKUP(R1173,CUSTOMS!$E$3:$N$1811,9,FALSE))</f>
        <v>中国</v>
      </c>
      <c r="AA1173" s="18" t="str">
        <f>IF(R1173="","",VLOOKUP(R1173,CUSTOMS!$E$3:$N$1811,10,FALSE))</f>
        <v>美国</v>
      </c>
      <c r="AB1173" s="32">
        <f>IF(R1173="","",VLOOKUP(G1173,WMS!$E$3:$T$1741,15,FALSE))</f>
        <v>0.09</v>
      </c>
      <c r="AC1173" s="32">
        <f t="shared" si="204"/>
        <v>1.8</v>
      </c>
      <c r="AD1173" s="32" t="str">
        <f>IF(S1173="","",VLOOKUP(S1173,海关监管条件!$A$1:$B$3000,2,FALSE))</f>
        <v>A</v>
      </c>
    </row>
    <row r="1174" spans="1:30">
      <c r="A1174" s="2">
        <v>43756</v>
      </c>
      <c r="B1174" s="2">
        <v>43763</v>
      </c>
      <c r="C1174" s="2" t="s">
        <v>5220</v>
      </c>
      <c r="D1174" s="3" t="s">
        <v>2441</v>
      </c>
      <c r="E1174" s="3" t="s">
        <v>4504</v>
      </c>
      <c r="F1174" s="3" t="s">
        <v>4613</v>
      </c>
      <c r="G1174" s="17" t="str">
        <f t="shared" si="198"/>
        <v>KG-ARI-1909-00203-04743/42762645</v>
      </c>
      <c r="H1174" s="18">
        <f>IF(G1174="","",VLOOKUP(G1174,WMS!$E$3:$Q$1741,7,FALSE))</f>
        <v>10</v>
      </c>
      <c r="I1174" s="18">
        <f>IF(G1174="","",VLOOKUP(G1174,WMS!$E$3:$Q$1741,8,FALSE))</f>
        <v>2.2</v>
      </c>
      <c r="J1174" s="18">
        <f>IF(G1174="","",VLOOKUP(G1174,WMS!$E$3:$Q$1741,13,FALSE))</f>
        <v>0.007</v>
      </c>
      <c r="K1174" s="25" t="b">
        <f t="shared" si="199"/>
        <v>1</v>
      </c>
      <c r="L1174" s="7">
        <v>3</v>
      </c>
      <c r="M1174" s="26">
        <f>IF(G1174="","",VLOOKUP(G1174,WMS!$E$3:$U$1741,7,0)*L1174)</f>
        <v>30</v>
      </c>
      <c r="N1174" s="27" t="str">
        <f>IF(G1174="","",VLOOKUP(G1174,WMS!$E$3:$U$1741,17,0))</f>
        <v>BC通道</v>
      </c>
      <c r="O1174" s="28">
        <f t="shared" si="200"/>
        <v>6.6</v>
      </c>
      <c r="P1174" s="28">
        <f t="shared" si="201"/>
        <v>0.021</v>
      </c>
      <c r="Q1174" s="25" t="str">
        <f>IF(G1174="","",VLOOKUP(G1174,WMS!$E$3:$G$1741,2,FALSE))</f>
        <v>KAS19092911</v>
      </c>
      <c r="R1174" s="25" t="str">
        <f>IF(G1174="","",VLOOKUP(G1174,WMS!$E$3:$G$1741,3,FALSE))</f>
        <v>KAS1909291103</v>
      </c>
      <c r="S1174" s="17" t="str">
        <f>IF(R1174="","",VLOOKUP(R1174,CUSTOMS!$E$3:$N$1811,2,FALSE))</f>
        <v>6911101900</v>
      </c>
      <c r="T1174" s="17" t="str">
        <f>IF(R1174="","",VLOOKUP(R1174,CUSTOMS!$E$3:$N$1811,3,FALSE))</f>
        <v>日用瓷：200ml杯</v>
      </c>
      <c r="U1174" s="18">
        <f t="shared" si="202"/>
        <v>30</v>
      </c>
      <c r="V1174" s="18" t="str">
        <f>IF(R1174="","",VLOOKUP(R1174,CUSTOMS!$E$3:$N$1811,5,FALSE))</f>
        <v>只</v>
      </c>
      <c r="W1174" s="32">
        <f>IF(R1174="","",VLOOKUP(R1174,CUSTOMS!$E$3:$N$1811,6,FALSE))</f>
        <v>0.3</v>
      </c>
      <c r="X1174" s="32">
        <f t="shared" si="203"/>
        <v>9</v>
      </c>
      <c r="Y1174" s="18" t="str">
        <f>IF(R1174="","",VLOOKUP(R1174,CUSTOMS!$E$3:$N$1811,8,FALSE))</f>
        <v>美元</v>
      </c>
      <c r="Z1174" s="18" t="str">
        <f>IF(R1174="","",VLOOKUP(R1174,CUSTOMS!$E$3:$N$1811,9,FALSE))</f>
        <v>中国</v>
      </c>
      <c r="AA1174" s="18" t="str">
        <f>IF(R1174="","",VLOOKUP(R1174,CUSTOMS!$E$3:$N$1811,10,FALSE))</f>
        <v>美国</v>
      </c>
      <c r="AB1174" s="32">
        <f>IF(R1174="","",VLOOKUP(G1174,WMS!$E$3:$T$1741,15,FALSE))</f>
        <v>0.17</v>
      </c>
      <c r="AC1174" s="32">
        <f t="shared" si="204"/>
        <v>5.1</v>
      </c>
      <c r="AD1174" s="32" t="str">
        <f>IF(S1174="","",VLOOKUP(S1174,海关监管条件!$A$1:$B$3000,2,FALSE))</f>
        <v>A</v>
      </c>
    </row>
    <row r="1175" spans="1:30">
      <c r="A1175" s="2">
        <v>43756</v>
      </c>
      <c r="B1175" s="2">
        <v>43763</v>
      </c>
      <c r="C1175" s="2" t="s">
        <v>5220</v>
      </c>
      <c r="D1175" s="3" t="s">
        <v>2441</v>
      </c>
      <c r="E1175" s="3" t="s">
        <v>4504</v>
      </c>
      <c r="F1175" s="3" t="s">
        <v>4619</v>
      </c>
      <c r="G1175" s="17" t="str">
        <f t="shared" si="198"/>
        <v>KG-ARI-1909-00203-04743/42762669</v>
      </c>
      <c r="H1175" s="18">
        <f>IF(G1175="","",VLOOKUP(G1175,WMS!$E$3:$Q$1741,7,FALSE))</f>
        <v>10</v>
      </c>
      <c r="I1175" s="18">
        <f>IF(G1175="","",VLOOKUP(G1175,WMS!$E$3:$Q$1741,8,FALSE))</f>
        <v>1.3</v>
      </c>
      <c r="J1175" s="18">
        <f>IF(G1175="","",VLOOKUP(G1175,WMS!$E$3:$Q$1741,13,FALSE))</f>
        <v>0.004</v>
      </c>
      <c r="K1175" s="25" t="b">
        <f t="shared" si="199"/>
        <v>1</v>
      </c>
      <c r="L1175" s="7">
        <v>2</v>
      </c>
      <c r="M1175" s="26">
        <f>IF(G1175="","",VLOOKUP(G1175,WMS!$E$3:$U$1741,7,0)*L1175)</f>
        <v>20</v>
      </c>
      <c r="N1175" s="27" t="str">
        <f>IF(G1175="","",VLOOKUP(G1175,WMS!$E$3:$U$1741,17,0))</f>
        <v>BC通道</v>
      </c>
      <c r="O1175" s="28">
        <f t="shared" si="200"/>
        <v>2.6</v>
      </c>
      <c r="P1175" s="28">
        <f t="shared" si="201"/>
        <v>0.008</v>
      </c>
      <c r="Q1175" s="25" t="str">
        <f>IF(G1175="","",VLOOKUP(G1175,WMS!$E$3:$G$1741,2,FALSE))</f>
        <v>KAS19092911</v>
      </c>
      <c r="R1175" s="25" t="str">
        <f>IF(G1175="","",VLOOKUP(G1175,WMS!$E$3:$G$1741,3,FALSE))</f>
        <v>KAS1909291102</v>
      </c>
      <c r="S1175" s="17" t="str">
        <f>IF(R1175="","",VLOOKUP(R1175,CUSTOMS!$E$3:$N$1811,2,FALSE))</f>
        <v>6911101900</v>
      </c>
      <c r="T1175" s="17" t="str">
        <f>IF(R1175="","",VLOOKUP(R1175,CUSTOMS!$E$3:$N$1811,3,FALSE))</f>
        <v>日用瓷：100ml杯</v>
      </c>
      <c r="U1175" s="18">
        <f t="shared" si="202"/>
        <v>20</v>
      </c>
      <c r="V1175" s="18" t="str">
        <f>IF(R1175="","",VLOOKUP(R1175,CUSTOMS!$E$3:$N$1811,5,FALSE))</f>
        <v>只</v>
      </c>
      <c r="W1175" s="32">
        <f>IF(R1175="","",VLOOKUP(R1175,CUSTOMS!$E$3:$N$1811,6,FALSE))</f>
        <v>0.22</v>
      </c>
      <c r="X1175" s="32">
        <f t="shared" si="203"/>
        <v>4.4</v>
      </c>
      <c r="Y1175" s="18" t="str">
        <f>IF(R1175="","",VLOOKUP(R1175,CUSTOMS!$E$3:$N$1811,8,FALSE))</f>
        <v>美元</v>
      </c>
      <c r="Z1175" s="18" t="str">
        <f>IF(R1175="","",VLOOKUP(R1175,CUSTOMS!$E$3:$N$1811,9,FALSE))</f>
        <v>中国</v>
      </c>
      <c r="AA1175" s="18" t="str">
        <f>IF(R1175="","",VLOOKUP(R1175,CUSTOMS!$E$3:$N$1811,10,FALSE))</f>
        <v>美国</v>
      </c>
      <c r="AB1175" s="32">
        <f>IF(R1175="","",VLOOKUP(G1175,WMS!$E$3:$T$1741,15,FALSE))</f>
        <v>0.09</v>
      </c>
      <c r="AC1175" s="32">
        <f t="shared" si="204"/>
        <v>1.8</v>
      </c>
      <c r="AD1175" s="32" t="str">
        <f>IF(S1175="","",VLOOKUP(S1175,海关监管条件!$A$1:$B$3000,2,FALSE))</f>
        <v>A</v>
      </c>
    </row>
    <row r="1176" spans="1:30">
      <c r="A1176" s="2">
        <v>43756</v>
      </c>
      <c r="B1176" s="2">
        <v>43763</v>
      </c>
      <c r="C1176" s="2" t="s">
        <v>5220</v>
      </c>
      <c r="D1176" s="3" t="s">
        <v>2441</v>
      </c>
      <c r="E1176" s="3" t="s">
        <v>4504</v>
      </c>
      <c r="F1176" s="3" t="s">
        <v>4618</v>
      </c>
      <c r="G1176" s="17" t="str">
        <f t="shared" si="198"/>
        <v>KG-ARI-1909-00203-04743/42762744</v>
      </c>
      <c r="H1176" s="18">
        <f>IF(G1176="","",VLOOKUP(G1176,WMS!$E$3:$Q$1741,7,FALSE))</f>
        <v>10</v>
      </c>
      <c r="I1176" s="18">
        <f>IF(G1176="","",VLOOKUP(G1176,WMS!$E$3:$Q$1741,8,FALSE))</f>
        <v>1.3</v>
      </c>
      <c r="J1176" s="18">
        <f>IF(G1176="","",VLOOKUP(G1176,WMS!$E$3:$Q$1741,13,FALSE))</f>
        <v>0.004</v>
      </c>
      <c r="K1176" s="25" t="b">
        <f t="shared" si="199"/>
        <v>1</v>
      </c>
      <c r="L1176" s="7">
        <v>2</v>
      </c>
      <c r="M1176" s="26">
        <f>IF(G1176="","",VLOOKUP(G1176,WMS!$E$3:$U$1741,7,0)*L1176)</f>
        <v>20</v>
      </c>
      <c r="N1176" s="27" t="str">
        <f>IF(G1176="","",VLOOKUP(G1176,WMS!$E$3:$U$1741,17,0))</f>
        <v>BC通道</v>
      </c>
      <c r="O1176" s="28">
        <f t="shared" si="200"/>
        <v>2.6</v>
      </c>
      <c r="P1176" s="28">
        <f t="shared" si="201"/>
        <v>0.008</v>
      </c>
      <c r="Q1176" s="25" t="str">
        <f>IF(G1176="","",VLOOKUP(G1176,WMS!$E$3:$G$1741,2,FALSE))</f>
        <v>KAS19092911</v>
      </c>
      <c r="R1176" s="25" t="str">
        <f>IF(G1176="","",VLOOKUP(G1176,WMS!$E$3:$G$1741,3,FALSE))</f>
        <v>KAS1909291102</v>
      </c>
      <c r="S1176" s="17" t="str">
        <f>IF(R1176="","",VLOOKUP(R1176,CUSTOMS!$E$3:$N$1811,2,FALSE))</f>
        <v>6911101900</v>
      </c>
      <c r="T1176" s="17" t="str">
        <f>IF(R1176="","",VLOOKUP(R1176,CUSTOMS!$E$3:$N$1811,3,FALSE))</f>
        <v>日用瓷：100ml杯</v>
      </c>
      <c r="U1176" s="18">
        <f t="shared" si="202"/>
        <v>20</v>
      </c>
      <c r="V1176" s="18" t="str">
        <f>IF(R1176="","",VLOOKUP(R1176,CUSTOMS!$E$3:$N$1811,5,FALSE))</f>
        <v>只</v>
      </c>
      <c r="W1176" s="32">
        <f>IF(R1176="","",VLOOKUP(R1176,CUSTOMS!$E$3:$N$1811,6,FALSE))</f>
        <v>0.22</v>
      </c>
      <c r="X1176" s="32">
        <f t="shared" si="203"/>
        <v>4.4</v>
      </c>
      <c r="Y1176" s="18" t="str">
        <f>IF(R1176="","",VLOOKUP(R1176,CUSTOMS!$E$3:$N$1811,8,FALSE))</f>
        <v>美元</v>
      </c>
      <c r="Z1176" s="18" t="str">
        <f>IF(R1176="","",VLOOKUP(R1176,CUSTOMS!$E$3:$N$1811,9,FALSE))</f>
        <v>中国</v>
      </c>
      <c r="AA1176" s="18" t="str">
        <f>IF(R1176="","",VLOOKUP(R1176,CUSTOMS!$E$3:$N$1811,10,FALSE))</f>
        <v>美国</v>
      </c>
      <c r="AB1176" s="32">
        <f>IF(R1176="","",VLOOKUP(G1176,WMS!$E$3:$T$1741,15,FALSE))</f>
        <v>0.09</v>
      </c>
      <c r="AC1176" s="32">
        <f t="shared" si="204"/>
        <v>1.8</v>
      </c>
      <c r="AD1176" s="32" t="str">
        <f>IF(S1176="","",VLOOKUP(S1176,海关监管条件!$A$1:$B$3000,2,FALSE))</f>
        <v>A</v>
      </c>
    </row>
    <row r="1177" spans="1:30">
      <c r="A1177" s="2">
        <v>43756</v>
      </c>
      <c r="B1177" s="2">
        <v>43763</v>
      </c>
      <c r="C1177" s="2" t="s">
        <v>5220</v>
      </c>
      <c r="D1177" s="3" t="s">
        <v>2441</v>
      </c>
      <c r="E1177" s="3" t="s">
        <v>4504</v>
      </c>
      <c r="F1177" s="3" t="s">
        <v>4620</v>
      </c>
      <c r="G1177" s="17" t="str">
        <f t="shared" si="198"/>
        <v>KG-ARI-1909-00203-04743/42762768</v>
      </c>
      <c r="H1177" s="18">
        <f>IF(G1177="","",VLOOKUP(G1177,WMS!$E$3:$Q$1741,7,FALSE))</f>
        <v>10</v>
      </c>
      <c r="I1177" s="18">
        <f>IF(G1177="","",VLOOKUP(G1177,WMS!$E$3:$Q$1741,8,FALSE))</f>
        <v>2.2</v>
      </c>
      <c r="J1177" s="18">
        <f>IF(G1177="","",VLOOKUP(G1177,WMS!$E$3:$Q$1741,13,FALSE))</f>
        <v>0.007</v>
      </c>
      <c r="K1177" s="25" t="b">
        <f t="shared" si="199"/>
        <v>1</v>
      </c>
      <c r="L1177" s="7">
        <v>2</v>
      </c>
      <c r="M1177" s="26">
        <f>IF(G1177="","",VLOOKUP(G1177,WMS!$E$3:$U$1741,7,0)*L1177)</f>
        <v>20</v>
      </c>
      <c r="N1177" s="27" t="str">
        <f>IF(G1177="","",VLOOKUP(G1177,WMS!$E$3:$U$1741,17,0))</f>
        <v>BC通道</v>
      </c>
      <c r="O1177" s="28">
        <f t="shared" si="200"/>
        <v>4.4</v>
      </c>
      <c r="P1177" s="28">
        <f t="shared" si="201"/>
        <v>0.014</v>
      </c>
      <c r="Q1177" s="25" t="str">
        <f>IF(G1177="","",VLOOKUP(G1177,WMS!$E$3:$G$1741,2,FALSE))</f>
        <v>KAS19092911</v>
      </c>
      <c r="R1177" s="25" t="str">
        <f>IF(G1177="","",VLOOKUP(G1177,WMS!$E$3:$G$1741,3,FALSE))</f>
        <v>KAS1909291103</v>
      </c>
      <c r="S1177" s="17" t="str">
        <f>IF(R1177="","",VLOOKUP(R1177,CUSTOMS!$E$3:$N$1811,2,FALSE))</f>
        <v>6911101900</v>
      </c>
      <c r="T1177" s="17" t="str">
        <f>IF(R1177="","",VLOOKUP(R1177,CUSTOMS!$E$3:$N$1811,3,FALSE))</f>
        <v>日用瓷：200ml杯</v>
      </c>
      <c r="U1177" s="18">
        <f t="shared" si="202"/>
        <v>20</v>
      </c>
      <c r="V1177" s="18" t="str">
        <f>IF(R1177="","",VLOOKUP(R1177,CUSTOMS!$E$3:$N$1811,5,FALSE))</f>
        <v>只</v>
      </c>
      <c r="W1177" s="32">
        <f>IF(R1177="","",VLOOKUP(R1177,CUSTOMS!$E$3:$N$1811,6,FALSE))</f>
        <v>0.3</v>
      </c>
      <c r="X1177" s="32">
        <f t="shared" si="203"/>
        <v>6</v>
      </c>
      <c r="Y1177" s="18" t="str">
        <f>IF(R1177="","",VLOOKUP(R1177,CUSTOMS!$E$3:$N$1811,8,FALSE))</f>
        <v>美元</v>
      </c>
      <c r="Z1177" s="18" t="str">
        <f>IF(R1177="","",VLOOKUP(R1177,CUSTOMS!$E$3:$N$1811,9,FALSE))</f>
        <v>中国</v>
      </c>
      <c r="AA1177" s="18" t="str">
        <f>IF(R1177="","",VLOOKUP(R1177,CUSTOMS!$E$3:$N$1811,10,FALSE))</f>
        <v>美国</v>
      </c>
      <c r="AB1177" s="32">
        <f>IF(R1177="","",VLOOKUP(G1177,WMS!$E$3:$T$1741,15,FALSE))</f>
        <v>0.17</v>
      </c>
      <c r="AC1177" s="32">
        <f t="shared" si="204"/>
        <v>3.4</v>
      </c>
      <c r="AD1177" s="32" t="str">
        <f>IF(S1177="","",VLOOKUP(S1177,海关监管条件!$A$1:$B$3000,2,FALSE))</f>
        <v>A</v>
      </c>
    </row>
    <row r="1178" spans="1:30">
      <c r="A1178" s="2">
        <v>43756</v>
      </c>
      <c r="B1178" s="2">
        <v>43763</v>
      </c>
      <c r="C1178" s="2" t="s">
        <v>5220</v>
      </c>
      <c r="D1178" s="3" t="s">
        <v>2374</v>
      </c>
      <c r="E1178" s="3" t="s">
        <v>4583</v>
      </c>
      <c r="F1178" s="3" t="s">
        <v>5241</v>
      </c>
      <c r="G1178" s="17" t="str">
        <f t="shared" si="198"/>
        <v>KG-ARI-1909-00203-04751/42201519</v>
      </c>
      <c r="H1178" s="18">
        <f>IF(G1178="","",VLOOKUP(G1178,WMS!$E$3:$Q$1741,7,FALSE))</f>
        <v>20</v>
      </c>
      <c r="I1178" s="18">
        <f>IF(G1178="","",VLOOKUP(G1178,WMS!$E$3:$Q$1741,8,FALSE))</f>
        <v>2.25</v>
      </c>
      <c r="J1178" s="18">
        <f>IF(G1178="","",VLOOKUP(G1178,WMS!$E$3:$Q$1741,13,FALSE))</f>
        <v>0.022</v>
      </c>
      <c r="K1178" s="25" t="b">
        <f t="shared" si="199"/>
        <v>1</v>
      </c>
      <c r="L1178" s="7">
        <v>1</v>
      </c>
      <c r="M1178" s="26">
        <f>IF(G1178="","",VLOOKUP(G1178,WMS!$E$3:$U$1741,7,0)*L1178)</f>
        <v>20</v>
      </c>
      <c r="N1178" s="27" t="str">
        <f>IF(G1178="","",VLOOKUP(G1178,WMS!$E$3:$U$1741,17,0))</f>
        <v>A403</v>
      </c>
      <c r="O1178" s="28">
        <f t="shared" si="200"/>
        <v>2.25</v>
      </c>
      <c r="P1178" s="28">
        <f t="shared" si="201"/>
        <v>0.022</v>
      </c>
      <c r="Q1178" s="25" t="str">
        <f>IF(G1178="","",VLOOKUP(G1178,WMS!$E$3:$G$1741,2,FALSE))</f>
        <v>KAS19092905</v>
      </c>
      <c r="R1178" s="25" t="str">
        <f>IF(G1178="","",VLOOKUP(G1178,WMS!$E$3:$G$1741,3,FALSE))</f>
        <v>KAS1909290502</v>
      </c>
      <c r="S1178" s="17" t="str">
        <f>IF(R1178="","",VLOOKUP(R1178,CUSTOMS!$E$3:$N$1811,2,FALSE))</f>
        <v>9503006000</v>
      </c>
      <c r="T1178" s="17" t="str">
        <f>IF(R1178="","",VLOOKUP(R1178,CUSTOMS!$E$3:$N$1811,3,FALSE))</f>
        <v>智力玩具/拼图E/1-15个/KG</v>
      </c>
      <c r="U1178" s="18">
        <f t="shared" si="202"/>
        <v>1.75</v>
      </c>
      <c r="V1178" s="18" t="str">
        <f>IF(R1178="","",VLOOKUP(R1178,CUSTOMS!$E$3:$N$1811,5,FALSE))</f>
        <v>千克</v>
      </c>
      <c r="W1178" s="32">
        <f>IF(R1178="","",VLOOKUP(R1178,CUSTOMS!$E$3:$N$1811,6,FALSE))</f>
        <v>16.17</v>
      </c>
      <c r="X1178" s="32">
        <f t="shared" si="203"/>
        <v>28.2975</v>
      </c>
      <c r="Y1178" s="18" t="str">
        <f>IF(R1178="","",VLOOKUP(R1178,CUSTOMS!$E$3:$N$1811,8,FALSE))</f>
        <v>港币</v>
      </c>
      <c r="Z1178" s="18" t="str">
        <f>IF(R1178="","",VLOOKUP(R1178,CUSTOMS!$E$3:$N$1811,9,FALSE))</f>
        <v>中国</v>
      </c>
      <c r="AA1178" s="18" t="str">
        <f>IF(R1178="","",VLOOKUP(R1178,CUSTOMS!$E$3:$N$1811,10,FALSE))</f>
        <v>美国</v>
      </c>
      <c r="AB1178" s="32">
        <f>IF(R1178="","",VLOOKUP(G1178,WMS!$E$3:$T$1741,15,FALSE))</f>
        <v>0.0875</v>
      </c>
      <c r="AC1178" s="32">
        <f t="shared" si="204"/>
        <v>1.75</v>
      </c>
      <c r="AD1178" s="32" t="str">
        <f>IF(S1178="","",VLOOKUP(S1178,海关监管条件!$A$1:$B$3000,2,FALSE))</f>
        <v>A </v>
      </c>
    </row>
    <row r="1179" spans="1:30">
      <c r="A1179" s="2">
        <v>43756</v>
      </c>
      <c r="B1179" s="2">
        <v>43763</v>
      </c>
      <c r="C1179" s="2" t="s">
        <v>5220</v>
      </c>
      <c r="D1179" s="3" t="s">
        <v>2374</v>
      </c>
      <c r="E1179" s="3" t="s">
        <v>4583</v>
      </c>
      <c r="F1179" s="3" t="s">
        <v>4585</v>
      </c>
      <c r="G1179" s="17" t="str">
        <f t="shared" si="198"/>
        <v>KG-ARI-1909-00203-04751/42492146</v>
      </c>
      <c r="H1179" s="18">
        <f>IF(G1179="","",VLOOKUP(G1179,WMS!$E$3:$Q$1741,7,FALSE))</f>
        <v>12</v>
      </c>
      <c r="I1179" s="18">
        <f>IF(G1179="","",VLOOKUP(G1179,WMS!$E$3:$Q$1741,8,FALSE))</f>
        <v>1.8</v>
      </c>
      <c r="J1179" s="18">
        <f>IF(G1179="","",VLOOKUP(G1179,WMS!$E$3:$Q$1741,13,FALSE))</f>
        <v>0.008</v>
      </c>
      <c r="K1179" s="25" t="b">
        <f t="shared" si="199"/>
        <v>1</v>
      </c>
      <c r="L1179" s="7">
        <v>3</v>
      </c>
      <c r="M1179" s="26">
        <f>IF(G1179="","",VLOOKUP(G1179,WMS!$E$3:$U$1741,7,0)*L1179)</f>
        <v>36</v>
      </c>
      <c r="N1179" s="27" t="str">
        <f>IF(G1179="","",VLOOKUP(G1179,WMS!$E$3:$U$1741,17,0))</f>
        <v>A40-203</v>
      </c>
      <c r="O1179" s="28">
        <f t="shared" si="200"/>
        <v>5.4</v>
      </c>
      <c r="P1179" s="28">
        <f t="shared" si="201"/>
        <v>0.024</v>
      </c>
      <c r="Q1179" s="25" t="str">
        <f>IF(G1179="","",VLOOKUP(G1179,WMS!$E$3:$G$1741,2,FALSE))</f>
        <v>KAS19092906</v>
      </c>
      <c r="R1179" s="25" t="str">
        <f>IF(G1179="","",VLOOKUP(G1179,WMS!$E$3:$G$1741,3,FALSE))</f>
        <v>KAS1909290601</v>
      </c>
      <c r="S1179" s="17" t="str">
        <f>IF(R1179="","",VLOOKUP(R1179,CUSTOMS!$E$3:$N$1811,2,FALSE))</f>
        <v>9503006000</v>
      </c>
      <c r="T1179" s="17" t="str">
        <f>IF(R1179="","",VLOOKUP(R1179,CUSTOMS!$E$3:$N$1811,3,FALSE))</f>
        <v>益智玩具</v>
      </c>
      <c r="U1179" s="18">
        <f t="shared" si="202"/>
        <v>36</v>
      </c>
      <c r="V1179" s="18" t="str">
        <f>IF(R1179="","",VLOOKUP(R1179,CUSTOMS!$E$3:$N$1811,5,FALSE))</f>
        <v>套</v>
      </c>
      <c r="W1179" s="32">
        <f>IF(R1179="","",VLOOKUP(R1179,CUSTOMS!$E$3:$N$1811,6,FALSE))</f>
        <v>0.7618</v>
      </c>
      <c r="X1179" s="32">
        <f t="shared" si="203"/>
        <v>27.4248</v>
      </c>
      <c r="Y1179" s="18" t="str">
        <f>IF(R1179="","",VLOOKUP(R1179,CUSTOMS!$E$3:$N$1811,8,FALSE))</f>
        <v>美元</v>
      </c>
      <c r="Z1179" s="18" t="str">
        <f>IF(R1179="","",VLOOKUP(R1179,CUSTOMS!$E$3:$N$1811,9,FALSE))</f>
        <v>中国</v>
      </c>
      <c r="AA1179" s="18" t="str">
        <f>IF(R1179="","",VLOOKUP(R1179,CUSTOMS!$E$3:$N$1811,10,FALSE))</f>
        <v>美国</v>
      </c>
      <c r="AB1179" s="32">
        <f>IF(R1179="","",VLOOKUP(G1179,WMS!$E$3:$T$1741,15,FALSE))</f>
        <v>0.108333333333333</v>
      </c>
      <c r="AC1179" s="32">
        <f t="shared" si="204"/>
        <v>3.89999999999999</v>
      </c>
      <c r="AD1179" s="32" t="str">
        <f>IF(S1179="","",VLOOKUP(S1179,海关监管条件!$A$1:$B$3000,2,FALSE))</f>
        <v>A </v>
      </c>
    </row>
    <row r="1180" spans="1:30">
      <c r="A1180" s="2">
        <v>43756</v>
      </c>
      <c r="B1180" s="2">
        <v>43763</v>
      </c>
      <c r="C1180" s="2" t="s">
        <v>5220</v>
      </c>
      <c r="D1180" s="3" t="s">
        <v>2374</v>
      </c>
      <c r="E1180" s="3" t="s">
        <v>4583</v>
      </c>
      <c r="F1180" s="3" t="s">
        <v>4586</v>
      </c>
      <c r="G1180" s="17" t="str">
        <f t="shared" si="198"/>
        <v>KG-ARI-1909-00203-04751/42492153</v>
      </c>
      <c r="H1180" s="18">
        <f>IF(G1180="","",VLOOKUP(G1180,WMS!$E$3:$Q$1741,7,FALSE))</f>
        <v>12</v>
      </c>
      <c r="I1180" s="18">
        <f>IF(G1180="","",VLOOKUP(G1180,WMS!$E$3:$Q$1741,8,FALSE))</f>
        <v>3.8</v>
      </c>
      <c r="J1180" s="18">
        <f>IF(G1180="","",VLOOKUP(G1180,WMS!$E$3:$Q$1741,13,FALSE))</f>
        <v>0.008</v>
      </c>
      <c r="K1180" s="25" t="b">
        <f t="shared" si="199"/>
        <v>1</v>
      </c>
      <c r="L1180" s="7">
        <v>2</v>
      </c>
      <c r="M1180" s="26">
        <f>IF(G1180="","",VLOOKUP(G1180,WMS!$E$3:$U$1741,7,0)*L1180)</f>
        <v>24</v>
      </c>
      <c r="N1180" s="27" t="str">
        <f>IF(G1180="","",VLOOKUP(G1180,WMS!$E$3:$U$1741,17,0))</f>
        <v>A403</v>
      </c>
      <c r="O1180" s="28">
        <f t="shared" si="200"/>
        <v>7.6</v>
      </c>
      <c r="P1180" s="28">
        <f t="shared" si="201"/>
        <v>0.016</v>
      </c>
      <c r="Q1180" s="25" t="str">
        <f>IF(G1180="","",VLOOKUP(G1180,WMS!$E$3:$G$1741,2,FALSE))</f>
        <v>KAS19092906</v>
      </c>
      <c r="R1180" s="25" t="str">
        <f>IF(G1180="","",VLOOKUP(G1180,WMS!$E$3:$G$1741,3,FALSE))</f>
        <v>KAS1909290601</v>
      </c>
      <c r="S1180" s="17" t="str">
        <f>IF(R1180="","",VLOOKUP(R1180,CUSTOMS!$E$3:$N$1811,2,FALSE))</f>
        <v>9503006000</v>
      </c>
      <c r="T1180" s="17" t="str">
        <f>IF(R1180="","",VLOOKUP(R1180,CUSTOMS!$E$3:$N$1811,3,FALSE))</f>
        <v>益智玩具</v>
      </c>
      <c r="U1180" s="18">
        <f t="shared" si="202"/>
        <v>24</v>
      </c>
      <c r="V1180" s="18" t="str">
        <f>IF(R1180="","",VLOOKUP(R1180,CUSTOMS!$E$3:$N$1811,5,FALSE))</f>
        <v>套</v>
      </c>
      <c r="W1180" s="32">
        <f>IF(R1180="","",VLOOKUP(R1180,CUSTOMS!$E$3:$N$1811,6,FALSE))</f>
        <v>0.7618</v>
      </c>
      <c r="X1180" s="32">
        <f t="shared" si="203"/>
        <v>18.2832</v>
      </c>
      <c r="Y1180" s="18" t="str">
        <f>IF(R1180="","",VLOOKUP(R1180,CUSTOMS!$E$3:$N$1811,8,FALSE))</f>
        <v>美元</v>
      </c>
      <c r="Z1180" s="18" t="str">
        <f>IF(R1180="","",VLOOKUP(R1180,CUSTOMS!$E$3:$N$1811,9,FALSE))</f>
        <v>中国</v>
      </c>
      <c r="AA1180" s="18" t="str">
        <f>IF(R1180="","",VLOOKUP(R1180,CUSTOMS!$E$3:$N$1811,10,FALSE))</f>
        <v>美国</v>
      </c>
      <c r="AB1180" s="32">
        <f>IF(R1180="","",VLOOKUP(G1180,WMS!$E$3:$T$1741,15,FALSE))</f>
        <v>0.275</v>
      </c>
      <c r="AC1180" s="32">
        <f t="shared" si="204"/>
        <v>6.6</v>
      </c>
      <c r="AD1180" s="32" t="str">
        <f>IF(S1180="","",VLOOKUP(S1180,海关监管条件!$A$1:$B$3000,2,FALSE))</f>
        <v>A </v>
      </c>
    </row>
    <row r="1181" spans="1:30">
      <c r="A1181" s="2">
        <v>43756</v>
      </c>
      <c r="B1181" s="2">
        <v>43763</v>
      </c>
      <c r="C1181" s="2" t="s">
        <v>5220</v>
      </c>
      <c r="D1181" s="3" t="s">
        <v>2374</v>
      </c>
      <c r="E1181" s="3" t="s">
        <v>4583</v>
      </c>
      <c r="F1181" s="3" t="s">
        <v>5242</v>
      </c>
      <c r="G1181" s="17" t="str">
        <f t="shared" si="198"/>
        <v>KG-ARI-1909-00203-04751/42492191</v>
      </c>
      <c r="H1181" s="18">
        <f>IF(G1181="","",VLOOKUP(G1181,WMS!$E$3:$Q$1741,7,FALSE))</f>
        <v>12</v>
      </c>
      <c r="I1181" s="18">
        <f>IF(G1181="","",VLOOKUP(G1181,WMS!$E$3:$Q$1741,8,FALSE))</f>
        <v>3.8</v>
      </c>
      <c r="J1181" s="18">
        <f>IF(G1181="","",VLOOKUP(G1181,WMS!$E$3:$Q$1741,13,FALSE))</f>
        <v>0.008</v>
      </c>
      <c r="K1181" s="25" t="b">
        <f t="shared" si="199"/>
        <v>1</v>
      </c>
      <c r="L1181" s="7">
        <v>3</v>
      </c>
      <c r="M1181" s="26">
        <f>IF(G1181="","",VLOOKUP(G1181,WMS!$E$3:$U$1741,7,0)*L1181)</f>
        <v>36</v>
      </c>
      <c r="N1181" s="27" t="str">
        <f>IF(G1181="","",VLOOKUP(G1181,WMS!$E$3:$U$1741,17,0))</f>
        <v>A40-203</v>
      </c>
      <c r="O1181" s="28">
        <f t="shared" si="200"/>
        <v>11.4</v>
      </c>
      <c r="P1181" s="28">
        <f t="shared" si="201"/>
        <v>0.024</v>
      </c>
      <c r="Q1181" s="25" t="str">
        <f>IF(G1181="","",VLOOKUP(G1181,WMS!$E$3:$G$1741,2,FALSE))</f>
        <v>KAS19092906</v>
      </c>
      <c r="R1181" s="25" t="str">
        <f>IF(G1181="","",VLOOKUP(G1181,WMS!$E$3:$G$1741,3,FALSE))</f>
        <v>KAS1909290601</v>
      </c>
      <c r="S1181" s="17" t="str">
        <f>IF(R1181="","",VLOOKUP(R1181,CUSTOMS!$E$3:$N$1811,2,FALSE))</f>
        <v>9503006000</v>
      </c>
      <c r="T1181" s="17" t="str">
        <f>IF(R1181="","",VLOOKUP(R1181,CUSTOMS!$E$3:$N$1811,3,FALSE))</f>
        <v>益智玩具</v>
      </c>
      <c r="U1181" s="18">
        <f t="shared" si="202"/>
        <v>36</v>
      </c>
      <c r="V1181" s="18" t="str">
        <f>IF(R1181="","",VLOOKUP(R1181,CUSTOMS!$E$3:$N$1811,5,FALSE))</f>
        <v>套</v>
      </c>
      <c r="W1181" s="32">
        <f>IF(R1181="","",VLOOKUP(R1181,CUSTOMS!$E$3:$N$1811,6,FALSE))</f>
        <v>0.7618</v>
      </c>
      <c r="X1181" s="32">
        <f t="shared" si="203"/>
        <v>27.4248</v>
      </c>
      <c r="Y1181" s="18" t="str">
        <f>IF(R1181="","",VLOOKUP(R1181,CUSTOMS!$E$3:$N$1811,8,FALSE))</f>
        <v>美元</v>
      </c>
      <c r="Z1181" s="18" t="str">
        <f>IF(R1181="","",VLOOKUP(R1181,CUSTOMS!$E$3:$N$1811,9,FALSE))</f>
        <v>中国</v>
      </c>
      <c r="AA1181" s="18" t="str">
        <f>IF(R1181="","",VLOOKUP(R1181,CUSTOMS!$E$3:$N$1811,10,FALSE))</f>
        <v>美国</v>
      </c>
      <c r="AB1181" s="32">
        <f>IF(R1181="","",VLOOKUP(G1181,WMS!$E$3:$T$1741,15,FALSE))</f>
        <v>0.275</v>
      </c>
      <c r="AC1181" s="32">
        <f t="shared" si="204"/>
        <v>9.9</v>
      </c>
      <c r="AD1181" s="32" t="str">
        <f>IF(S1181="","",VLOOKUP(S1181,海关监管条件!$A$1:$B$3000,2,FALSE))</f>
        <v>A </v>
      </c>
    </row>
    <row r="1182" spans="1:30">
      <c r="A1182" s="2">
        <v>43756</v>
      </c>
      <c r="B1182" s="2">
        <v>43763</v>
      </c>
      <c r="C1182" s="2" t="s">
        <v>5220</v>
      </c>
      <c r="D1182" s="3" t="s">
        <v>2374</v>
      </c>
      <c r="E1182" s="3" t="s">
        <v>4583</v>
      </c>
      <c r="F1182" s="3" t="s">
        <v>5243</v>
      </c>
      <c r="G1182" s="17" t="str">
        <f t="shared" si="198"/>
        <v>KG-ARI-1909-00203-04751/42601425</v>
      </c>
      <c r="H1182" s="18">
        <f>IF(G1182="","",VLOOKUP(G1182,WMS!$E$3:$Q$1741,7,FALSE))</f>
        <v>6</v>
      </c>
      <c r="I1182" s="18">
        <f>IF(G1182="","",VLOOKUP(G1182,WMS!$E$3:$Q$1741,8,FALSE))</f>
        <v>3</v>
      </c>
      <c r="J1182" s="18">
        <f>IF(G1182="","",VLOOKUP(G1182,WMS!$E$3:$Q$1741,13,FALSE))</f>
        <v>0.024</v>
      </c>
      <c r="K1182" s="25" t="b">
        <f t="shared" si="199"/>
        <v>1</v>
      </c>
      <c r="L1182" s="7">
        <v>4</v>
      </c>
      <c r="M1182" s="26">
        <f>IF(G1182="","",VLOOKUP(G1182,WMS!$E$3:$U$1741,7,0)*L1182)</f>
        <v>24</v>
      </c>
      <c r="N1182" s="27" t="str">
        <f>IF(G1182="","",VLOOKUP(G1182,WMS!$E$3:$U$1741,17,0))</f>
        <v>A403</v>
      </c>
      <c r="O1182" s="28">
        <f t="shared" si="200"/>
        <v>12</v>
      </c>
      <c r="P1182" s="28">
        <f t="shared" si="201"/>
        <v>0.096</v>
      </c>
      <c r="Q1182" s="25" t="str">
        <f>IF(G1182="","",VLOOKUP(G1182,WMS!$E$3:$G$1741,2,FALSE))</f>
        <v>KAS19092905</v>
      </c>
      <c r="R1182" s="25" t="str">
        <f>IF(G1182="","",VLOOKUP(G1182,WMS!$E$3:$G$1741,3,FALSE))</f>
        <v>KAS1909290502</v>
      </c>
      <c r="S1182" s="17" t="str">
        <f>IF(R1182="","",VLOOKUP(R1182,CUSTOMS!$E$3:$N$1811,2,FALSE))</f>
        <v>9503006000</v>
      </c>
      <c r="T1182" s="17" t="str">
        <f>IF(R1182="","",VLOOKUP(R1182,CUSTOMS!$E$3:$N$1811,3,FALSE))</f>
        <v>智力玩具/拼图E/1-15个/KG</v>
      </c>
      <c r="U1182" s="18">
        <f t="shared" si="202"/>
        <v>10.6666666666667</v>
      </c>
      <c r="V1182" s="18" t="str">
        <f>IF(R1182="","",VLOOKUP(R1182,CUSTOMS!$E$3:$N$1811,5,FALSE))</f>
        <v>千克</v>
      </c>
      <c r="W1182" s="32">
        <f>IF(R1182="","",VLOOKUP(R1182,CUSTOMS!$E$3:$N$1811,6,FALSE))</f>
        <v>16.17</v>
      </c>
      <c r="X1182" s="32">
        <f t="shared" si="203"/>
        <v>172.48</v>
      </c>
      <c r="Y1182" s="18" t="str">
        <f>IF(R1182="","",VLOOKUP(R1182,CUSTOMS!$E$3:$N$1811,8,FALSE))</f>
        <v>港币</v>
      </c>
      <c r="Z1182" s="18" t="str">
        <f>IF(R1182="","",VLOOKUP(R1182,CUSTOMS!$E$3:$N$1811,9,FALSE))</f>
        <v>中国</v>
      </c>
      <c r="AA1182" s="18" t="str">
        <f>IF(R1182="","",VLOOKUP(R1182,CUSTOMS!$E$3:$N$1811,10,FALSE))</f>
        <v>美国</v>
      </c>
      <c r="AB1182" s="32">
        <f>IF(R1182="","",VLOOKUP(G1182,WMS!$E$3:$T$1741,15,FALSE))</f>
        <v>0.444444444444444</v>
      </c>
      <c r="AC1182" s="32">
        <f t="shared" si="204"/>
        <v>10.6666666666667</v>
      </c>
      <c r="AD1182" s="32" t="str">
        <f>IF(S1182="","",VLOOKUP(S1182,海关监管条件!$A$1:$B$3000,2,FALSE))</f>
        <v>A </v>
      </c>
    </row>
    <row r="1183" spans="1:30">
      <c r="A1183" s="2">
        <v>43756</v>
      </c>
      <c r="B1183" s="2">
        <v>43763</v>
      </c>
      <c r="C1183" s="2" t="s">
        <v>5220</v>
      </c>
      <c r="D1183" s="3" t="s">
        <v>2374</v>
      </c>
      <c r="E1183" s="3" t="s">
        <v>4583</v>
      </c>
      <c r="F1183" s="3" t="s">
        <v>5244</v>
      </c>
      <c r="G1183" s="17" t="str">
        <f t="shared" si="198"/>
        <v>KG-ARI-1909-00203-04751/42601456</v>
      </c>
      <c r="H1183" s="18">
        <f>IF(G1183="","",VLOOKUP(G1183,WMS!$E$3:$Q$1741,7,FALSE))</f>
        <v>6</v>
      </c>
      <c r="I1183" s="18">
        <f>IF(G1183="","",VLOOKUP(G1183,WMS!$E$3:$Q$1741,8,FALSE))</f>
        <v>2.7</v>
      </c>
      <c r="J1183" s="18">
        <f>IF(G1183="","",VLOOKUP(G1183,WMS!$E$3:$Q$1741,13,FALSE))</f>
        <v>0.016</v>
      </c>
      <c r="K1183" s="25" t="b">
        <f t="shared" si="199"/>
        <v>1</v>
      </c>
      <c r="L1183" s="7">
        <v>3</v>
      </c>
      <c r="M1183" s="26">
        <f>IF(G1183="","",VLOOKUP(G1183,WMS!$E$3:$U$1741,7,0)*L1183)</f>
        <v>18</v>
      </c>
      <c r="N1183" s="27" t="str">
        <f>IF(G1183="","",VLOOKUP(G1183,WMS!$E$3:$U$1741,17,0))</f>
        <v>A403</v>
      </c>
      <c r="O1183" s="28">
        <f t="shared" si="200"/>
        <v>8.1</v>
      </c>
      <c r="P1183" s="28">
        <f t="shared" si="201"/>
        <v>0.048</v>
      </c>
      <c r="Q1183" s="25" t="str">
        <f>IF(G1183="","",VLOOKUP(G1183,WMS!$E$3:$G$1741,2,FALSE))</f>
        <v>KAS19092905</v>
      </c>
      <c r="R1183" s="25" t="str">
        <f>IF(G1183="","",VLOOKUP(G1183,WMS!$E$3:$G$1741,3,FALSE))</f>
        <v>KAS1909290502</v>
      </c>
      <c r="S1183" s="17" t="str">
        <f>IF(R1183="","",VLOOKUP(R1183,CUSTOMS!$E$3:$N$1811,2,FALSE))</f>
        <v>9503006000</v>
      </c>
      <c r="T1183" s="17" t="str">
        <f>IF(R1183="","",VLOOKUP(R1183,CUSTOMS!$E$3:$N$1811,3,FALSE))</f>
        <v>智力玩具/拼图E/1-15个/KG</v>
      </c>
      <c r="U1183" s="18">
        <f t="shared" si="202"/>
        <v>7.50000000000001</v>
      </c>
      <c r="V1183" s="18" t="str">
        <f>IF(R1183="","",VLOOKUP(R1183,CUSTOMS!$E$3:$N$1811,5,FALSE))</f>
        <v>千克</v>
      </c>
      <c r="W1183" s="32">
        <f>IF(R1183="","",VLOOKUP(R1183,CUSTOMS!$E$3:$N$1811,6,FALSE))</f>
        <v>16.17</v>
      </c>
      <c r="X1183" s="32">
        <f t="shared" si="203"/>
        <v>121.275</v>
      </c>
      <c r="Y1183" s="18" t="str">
        <f>IF(R1183="","",VLOOKUP(R1183,CUSTOMS!$E$3:$N$1811,8,FALSE))</f>
        <v>港币</v>
      </c>
      <c r="Z1183" s="18" t="str">
        <f>IF(R1183="","",VLOOKUP(R1183,CUSTOMS!$E$3:$N$1811,9,FALSE))</f>
        <v>中国</v>
      </c>
      <c r="AA1183" s="18" t="str">
        <f>IF(R1183="","",VLOOKUP(R1183,CUSTOMS!$E$3:$N$1811,10,FALSE))</f>
        <v>美国</v>
      </c>
      <c r="AB1183" s="32">
        <f>IF(R1183="","",VLOOKUP(G1183,WMS!$E$3:$T$1741,15,FALSE))</f>
        <v>0.416666666666667</v>
      </c>
      <c r="AC1183" s="32">
        <f t="shared" si="204"/>
        <v>7.50000000000001</v>
      </c>
      <c r="AD1183" s="32" t="str">
        <f>IF(S1183="","",VLOOKUP(S1183,海关监管条件!$A$1:$B$3000,2,FALSE))</f>
        <v>A </v>
      </c>
    </row>
    <row r="1184" spans="1:30">
      <c r="A1184" s="2">
        <v>43756</v>
      </c>
      <c r="B1184" s="2">
        <v>43763</v>
      </c>
      <c r="C1184" s="2" t="s">
        <v>5220</v>
      </c>
      <c r="D1184" s="3" t="s">
        <v>2374</v>
      </c>
      <c r="E1184" s="3" t="s">
        <v>4583</v>
      </c>
      <c r="F1184" s="3" t="s">
        <v>5245</v>
      </c>
      <c r="G1184" s="17" t="str">
        <f t="shared" si="198"/>
        <v>KG-ARI-1909-00203-04751/42601463</v>
      </c>
      <c r="H1184" s="18">
        <f>IF(G1184="","",VLOOKUP(G1184,WMS!$E$3:$Q$1741,7,FALSE))</f>
        <v>6</v>
      </c>
      <c r="I1184" s="18">
        <f>IF(G1184="","",VLOOKUP(G1184,WMS!$E$3:$Q$1741,8,FALSE))</f>
        <v>2.5</v>
      </c>
      <c r="J1184" s="18">
        <f>IF(G1184="","",VLOOKUP(G1184,WMS!$E$3:$Q$1741,13,FALSE))</f>
        <v>0.02</v>
      </c>
      <c r="K1184" s="25" t="b">
        <f t="shared" si="199"/>
        <v>1</v>
      </c>
      <c r="L1184" s="7">
        <v>4</v>
      </c>
      <c r="M1184" s="26">
        <f>IF(G1184="","",VLOOKUP(G1184,WMS!$E$3:$U$1741,7,0)*L1184)</f>
        <v>24</v>
      </c>
      <c r="N1184" s="27" t="str">
        <f>IF(G1184="","",VLOOKUP(G1184,WMS!$E$3:$U$1741,17,0))</f>
        <v>A403</v>
      </c>
      <c r="O1184" s="28">
        <f t="shared" si="200"/>
        <v>10</v>
      </c>
      <c r="P1184" s="28">
        <f t="shared" si="201"/>
        <v>0.08</v>
      </c>
      <c r="Q1184" s="25" t="str">
        <f>IF(G1184="","",VLOOKUP(G1184,WMS!$E$3:$G$1741,2,FALSE))</f>
        <v>KAS19092905</v>
      </c>
      <c r="R1184" s="25" t="str">
        <f>IF(G1184="","",VLOOKUP(G1184,WMS!$E$3:$G$1741,3,FALSE))</f>
        <v>KAS1909290502</v>
      </c>
      <c r="S1184" s="17" t="str">
        <f>IF(R1184="","",VLOOKUP(R1184,CUSTOMS!$E$3:$N$1811,2,FALSE))</f>
        <v>9503006000</v>
      </c>
      <c r="T1184" s="17" t="str">
        <f>IF(R1184="","",VLOOKUP(R1184,CUSTOMS!$E$3:$N$1811,3,FALSE))</f>
        <v>智力玩具/拼图E/1-15个/KG</v>
      </c>
      <c r="U1184" s="18">
        <f t="shared" si="202"/>
        <v>9</v>
      </c>
      <c r="V1184" s="18" t="str">
        <f>IF(R1184="","",VLOOKUP(R1184,CUSTOMS!$E$3:$N$1811,5,FALSE))</f>
        <v>千克</v>
      </c>
      <c r="W1184" s="32">
        <f>IF(R1184="","",VLOOKUP(R1184,CUSTOMS!$E$3:$N$1811,6,FALSE))</f>
        <v>16.17</v>
      </c>
      <c r="X1184" s="32">
        <f t="shared" si="203"/>
        <v>145.53</v>
      </c>
      <c r="Y1184" s="18" t="str">
        <f>IF(R1184="","",VLOOKUP(R1184,CUSTOMS!$E$3:$N$1811,8,FALSE))</f>
        <v>港币</v>
      </c>
      <c r="Z1184" s="18" t="str">
        <f>IF(R1184="","",VLOOKUP(R1184,CUSTOMS!$E$3:$N$1811,9,FALSE))</f>
        <v>中国</v>
      </c>
      <c r="AA1184" s="18" t="str">
        <f>IF(R1184="","",VLOOKUP(R1184,CUSTOMS!$E$3:$N$1811,10,FALSE))</f>
        <v>美国</v>
      </c>
      <c r="AB1184" s="32">
        <f>IF(R1184="","",VLOOKUP(G1184,WMS!$E$3:$T$1741,15,FALSE))</f>
        <v>0.375</v>
      </c>
      <c r="AC1184" s="32">
        <f t="shared" si="204"/>
        <v>9</v>
      </c>
      <c r="AD1184" s="32" t="str">
        <f>IF(S1184="","",VLOOKUP(S1184,海关监管条件!$A$1:$B$3000,2,FALSE))</f>
        <v>A </v>
      </c>
    </row>
    <row r="1185" spans="1:30">
      <c r="A1185" s="2">
        <v>43756</v>
      </c>
      <c r="B1185" s="2">
        <v>43763</v>
      </c>
      <c r="C1185" s="2" t="s">
        <v>5220</v>
      </c>
      <c r="D1185" s="3" t="s">
        <v>2374</v>
      </c>
      <c r="E1185" s="3" t="s">
        <v>4583</v>
      </c>
      <c r="F1185" s="3" t="s">
        <v>5246</v>
      </c>
      <c r="G1185" s="17" t="str">
        <f t="shared" si="198"/>
        <v>KG-ARI-1909-00203-04751/42601487</v>
      </c>
      <c r="H1185" s="18">
        <f>IF(G1185="","",VLOOKUP(G1185,WMS!$E$3:$Q$1741,7,FALSE))</f>
        <v>6</v>
      </c>
      <c r="I1185" s="18">
        <f>IF(G1185="","",VLOOKUP(G1185,WMS!$E$3:$Q$1741,8,FALSE))</f>
        <v>3.5</v>
      </c>
      <c r="J1185" s="18">
        <f>IF(G1185="","",VLOOKUP(G1185,WMS!$E$3:$Q$1741,13,FALSE))</f>
        <v>0.024</v>
      </c>
      <c r="K1185" s="25" t="b">
        <f t="shared" si="199"/>
        <v>1</v>
      </c>
      <c r="L1185" s="7">
        <v>1</v>
      </c>
      <c r="M1185" s="26">
        <f>IF(G1185="","",VLOOKUP(G1185,WMS!$E$3:$U$1741,7,0)*L1185)</f>
        <v>6</v>
      </c>
      <c r="N1185" s="27" t="str">
        <f>IF(G1185="","",VLOOKUP(G1185,WMS!$E$3:$U$1741,17,0))</f>
        <v>A403</v>
      </c>
      <c r="O1185" s="28">
        <f t="shared" si="200"/>
        <v>3.5</v>
      </c>
      <c r="P1185" s="28">
        <f t="shared" si="201"/>
        <v>0.024</v>
      </c>
      <c r="Q1185" s="25" t="str">
        <f>IF(G1185="","",VLOOKUP(G1185,WMS!$E$3:$G$1741,2,FALSE))</f>
        <v>KAS19092905</v>
      </c>
      <c r="R1185" s="25" t="str">
        <f>IF(G1185="","",VLOOKUP(G1185,WMS!$E$3:$G$1741,3,FALSE))</f>
        <v>KAS1909290502</v>
      </c>
      <c r="S1185" s="17" t="str">
        <f>IF(R1185="","",VLOOKUP(R1185,CUSTOMS!$E$3:$N$1811,2,FALSE))</f>
        <v>9503006000</v>
      </c>
      <c r="T1185" s="17" t="str">
        <f>IF(R1185="","",VLOOKUP(R1185,CUSTOMS!$E$3:$N$1811,3,FALSE))</f>
        <v>智力玩具/拼图E/1-15个/KG</v>
      </c>
      <c r="U1185" s="18">
        <f t="shared" si="202"/>
        <v>3.04545454545455</v>
      </c>
      <c r="V1185" s="18" t="str">
        <f>IF(R1185="","",VLOOKUP(R1185,CUSTOMS!$E$3:$N$1811,5,FALSE))</f>
        <v>千克</v>
      </c>
      <c r="W1185" s="32">
        <f>IF(R1185="","",VLOOKUP(R1185,CUSTOMS!$E$3:$N$1811,6,FALSE))</f>
        <v>16.17</v>
      </c>
      <c r="X1185" s="32">
        <f t="shared" si="203"/>
        <v>49.245</v>
      </c>
      <c r="Y1185" s="18" t="str">
        <f>IF(R1185="","",VLOOKUP(R1185,CUSTOMS!$E$3:$N$1811,8,FALSE))</f>
        <v>港币</v>
      </c>
      <c r="Z1185" s="18" t="str">
        <f>IF(R1185="","",VLOOKUP(R1185,CUSTOMS!$E$3:$N$1811,9,FALSE))</f>
        <v>中国</v>
      </c>
      <c r="AA1185" s="18" t="str">
        <f>IF(R1185="","",VLOOKUP(R1185,CUSTOMS!$E$3:$N$1811,10,FALSE))</f>
        <v>美国</v>
      </c>
      <c r="AB1185" s="32">
        <f>IF(R1185="","",VLOOKUP(G1185,WMS!$E$3:$T$1741,15,FALSE))</f>
        <v>0.507575757575758</v>
      </c>
      <c r="AC1185" s="32">
        <f t="shared" si="204"/>
        <v>3.04545454545455</v>
      </c>
      <c r="AD1185" s="32" t="str">
        <f>IF(S1185="","",VLOOKUP(S1185,海关监管条件!$A$1:$B$3000,2,FALSE))</f>
        <v>A </v>
      </c>
    </row>
    <row r="1186" spans="1:30">
      <c r="A1186" s="2">
        <v>43756</v>
      </c>
      <c r="B1186" s="2">
        <v>43763</v>
      </c>
      <c r="C1186" s="2" t="s">
        <v>5220</v>
      </c>
      <c r="D1186" s="3" t="s">
        <v>2374</v>
      </c>
      <c r="E1186" s="3" t="s">
        <v>4582</v>
      </c>
      <c r="F1186" s="3">
        <v>42794844</v>
      </c>
      <c r="G1186" s="17" t="str">
        <f t="shared" si="198"/>
        <v>KG-ARI-1909-00203-
04751/42794844</v>
      </c>
      <c r="H1186" s="18">
        <f>IF(G1186="","",VLOOKUP(G1186,WMS!$E$3:$Q$1741,7,FALSE))</f>
        <v>3</v>
      </c>
      <c r="I1186" s="18">
        <f>IF(G1186="","",VLOOKUP(G1186,WMS!$E$3:$Q$1741,8,FALSE))</f>
        <v>2.33</v>
      </c>
      <c r="J1186" s="18">
        <f>IF(G1186="","",VLOOKUP(G1186,WMS!$E$3:$Q$1741,13,FALSE))</f>
        <v>0.002</v>
      </c>
      <c r="K1186" s="25" t="b">
        <f t="shared" si="199"/>
        <v>1</v>
      </c>
      <c r="L1186" s="7">
        <v>4</v>
      </c>
      <c r="M1186" s="26">
        <f>IF(G1186="","",VLOOKUP(G1186,WMS!$E$3:$U$1741,7,0)*L1186)</f>
        <v>12</v>
      </c>
      <c r="N1186" s="27" t="str">
        <f>IF(G1186="","",VLOOKUP(G1186,WMS!$E$3:$U$1741,17,0))</f>
        <v>A403</v>
      </c>
      <c r="O1186" s="28">
        <f t="shared" si="200"/>
        <v>9.32</v>
      </c>
      <c r="P1186" s="28">
        <f t="shared" si="201"/>
        <v>0.008</v>
      </c>
      <c r="Q1186" s="25" t="str">
        <f>IF(G1186="","",VLOOKUP(G1186,WMS!$E$3:$G$1741,2,FALSE))</f>
        <v>KAS19092904</v>
      </c>
      <c r="R1186" s="25" t="str">
        <f>IF(G1186="","",VLOOKUP(G1186,WMS!$E$3:$G$1741,3,FALSE))</f>
        <v>KAS1909290401</v>
      </c>
      <c r="S1186" s="17" t="str">
        <f>IF(R1186="","",VLOOKUP(R1186,CUSTOMS!$E$3:$N$1811,2,FALSE))</f>
        <v>9503008390</v>
      </c>
      <c r="T1186" s="17" t="str">
        <f>IF(R1186="","",VLOOKUP(R1186,CUSTOMS!$E$3:$N$1811,3,FALSE))</f>
        <v>玩具飞天猪</v>
      </c>
      <c r="U1186" s="18">
        <f t="shared" si="202"/>
        <v>12</v>
      </c>
      <c r="V1186" s="18" t="str">
        <f>IF(R1186="","",VLOOKUP(R1186,CUSTOMS!$E$3:$N$1811,5,FALSE))</f>
        <v> 套</v>
      </c>
      <c r="W1186" s="32">
        <f>IF(R1186="","",VLOOKUP(R1186,CUSTOMS!$E$3:$N$1811,6,FALSE))</f>
        <v>3.57</v>
      </c>
      <c r="X1186" s="32">
        <f t="shared" si="203"/>
        <v>42.84</v>
      </c>
      <c r="Y1186" s="18" t="str">
        <f>IF(R1186="","",VLOOKUP(R1186,CUSTOMS!$E$3:$N$1811,8,FALSE))</f>
        <v>美元</v>
      </c>
      <c r="Z1186" s="18" t="str">
        <f>IF(R1186="","",VLOOKUP(R1186,CUSTOMS!$E$3:$N$1811,9,FALSE))</f>
        <v>中国</v>
      </c>
      <c r="AA1186" s="18" t="str">
        <f>IF(R1186="","",VLOOKUP(R1186,CUSTOMS!$E$3:$N$1811,10,FALSE))</f>
        <v>美国</v>
      </c>
      <c r="AB1186" s="32">
        <f>IF(R1186="","",VLOOKUP(G1186,WMS!$E$3:$T$1741,15,FALSE))</f>
        <v>0.65</v>
      </c>
      <c r="AC1186" s="32">
        <f t="shared" si="204"/>
        <v>7.8</v>
      </c>
      <c r="AD1186" s="32" t="str">
        <f>IF(S1186="","",VLOOKUP(S1186,海关监管条件!$A$1:$B$3000,2,FALSE))</f>
        <v>A </v>
      </c>
    </row>
    <row r="1187" spans="1:30">
      <c r="A1187" s="2">
        <v>43756</v>
      </c>
      <c r="B1187" s="2">
        <v>43763</v>
      </c>
      <c r="C1187" s="2" t="s">
        <v>5220</v>
      </c>
      <c r="D1187" s="3" t="s">
        <v>1746</v>
      </c>
      <c r="E1187" s="3" t="s">
        <v>4211</v>
      </c>
      <c r="F1187" s="3" t="s">
        <v>4215</v>
      </c>
      <c r="G1187" s="17" t="str">
        <f t="shared" si="198"/>
        <v>KG-ARI-1909-00203-04755/42652571</v>
      </c>
      <c r="H1187" s="18">
        <f>IF(G1187="","",VLOOKUP(G1187,WMS!$E$3:$Q$1741,7,FALSE))</f>
        <v>8</v>
      </c>
      <c r="I1187" s="18">
        <f>IF(G1187="","",VLOOKUP(G1187,WMS!$E$3:$Q$1741,8,FALSE))</f>
        <v>1.1</v>
      </c>
      <c r="J1187" s="18">
        <f>IF(G1187="","",VLOOKUP(G1187,WMS!$E$3:$Q$1741,13,FALSE))</f>
        <v>0.018</v>
      </c>
      <c r="K1187" s="25" t="b">
        <f t="shared" si="199"/>
        <v>1</v>
      </c>
      <c r="L1187" s="7">
        <v>1</v>
      </c>
      <c r="M1187" s="26">
        <f>IF(G1187="","",VLOOKUP(G1187,WMS!$E$3:$U$1741,7,0)*L1187)</f>
        <v>8</v>
      </c>
      <c r="N1187" s="27" t="str">
        <f>IF(G1187="","",VLOOKUP(G1187,WMS!$E$3:$U$1741,17,0))</f>
        <v>A12-203</v>
      </c>
      <c r="O1187" s="28">
        <f t="shared" si="200"/>
        <v>1.1</v>
      </c>
      <c r="P1187" s="28">
        <f t="shared" si="201"/>
        <v>0.018</v>
      </c>
      <c r="Q1187" s="25" t="str">
        <f>IF(G1187="","",VLOOKUP(G1187,WMS!$E$3:$G$1741,2,FALSE))</f>
        <v>KAS19091904</v>
      </c>
      <c r="R1187" s="25" t="str">
        <f>IF(G1187="","",VLOOKUP(G1187,WMS!$E$3:$G$1741,3,FALSE))</f>
        <v>KAS1909190401</v>
      </c>
      <c r="S1187" s="17" t="str">
        <f>IF(R1187="","",VLOOKUP(R1187,CUSTOMS!$E$3:$N$1811,2,FALSE))</f>
        <v>4202920000</v>
      </c>
      <c r="T1187" s="17" t="str">
        <f>IF(R1187="","",VLOOKUP(R1187,CUSTOMS!$E$3:$N$1811,3,FALSE))</f>
        <v>化妆包</v>
      </c>
      <c r="U1187" s="18">
        <f t="shared" si="202"/>
        <v>8</v>
      </c>
      <c r="V1187" s="18" t="str">
        <f>IF(R1187="","",VLOOKUP(R1187,CUSTOMS!$E$3:$N$1811,5,FALSE))</f>
        <v>个</v>
      </c>
      <c r="W1187" s="32">
        <f>IF(R1187="","",VLOOKUP(R1187,CUSTOMS!$E$3:$N$1811,6,FALSE))</f>
        <v>10</v>
      </c>
      <c r="X1187" s="32">
        <f t="shared" si="203"/>
        <v>80</v>
      </c>
      <c r="Y1187" s="18" t="str">
        <f>IF(R1187="","",VLOOKUP(R1187,CUSTOMS!$E$3:$N$1811,8,FALSE))</f>
        <v>港币</v>
      </c>
      <c r="Z1187" s="18" t="str">
        <f>IF(R1187="","",VLOOKUP(R1187,CUSTOMS!$E$3:$N$1811,9,FALSE))</f>
        <v>中国</v>
      </c>
      <c r="AA1187" s="18" t="str">
        <f>IF(R1187="","",VLOOKUP(R1187,CUSTOMS!$E$3:$N$1811,10,FALSE))</f>
        <v>美国</v>
      </c>
      <c r="AB1187" s="32">
        <f>IF(R1187="","",VLOOKUP(G1187,WMS!$E$3:$T$1741,15,FALSE))</f>
        <v>0.125</v>
      </c>
      <c r="AC1187" s="32">
        <f t="shared" si="204"/>
        <v>1</v>
      </c>
      <c r="AD1187" s="32" t="str">
        <f>IF(S1187="","",VLOOKUP(S1187,海关监管条件!$A$1:$B$3000,2,FALSE))</f>
        <v>无 </v>
      </c>
    </row>
    <row r="1188" spans="1:30">
      <c r="A1188" s="2">
        <v>43756</v>
      </c>
      <c r="B1188" s="2">
        <v>43763</v>
      </c>
      <c r="C1188" s="2" t="s">
        <v>5220</v>
      </c>
      <c r="D1188" s="19" t="s">
        <v>1640</v>
      </c>
      <c r="E1188" s="19" t="s">
        <v>4152</v>
      </c>
      <c r="F1188" s="19" t="s">
        <v>4162</v>
      </c>
      <c r="G1188" s="17" t="str">
        <f t="shared" si="198"/>
        <v>KG-ARI-1909-00203-04759/42049173</v>
      </c>
      <c r="H1188" s="18">
        <f>IF(G1188="","",VLOOKUP(G1188,WMS!$E$3:$Q$1741,7,FALSE))</f>
        <v>6</v>
      </c>
      <c r="I1188" s="18">
        <f>IF(G1188="","",VLOOKUP(G1188,WMS!$E$3:$Q$1741,8,FALSE))</f>
        <v>1.8</v>
      </c>
      <c r="J1188" s="18">
        <f>IF(G1188="","",VLOOKUP(G1188,WMS!$E$3:$Q$1741,13,FALSE))</f>
        <v>0.017</v>
      </c>
      <c r="K1188" s="25" t="b">
        <f t="shared" si="199"/>
        <v>1</v>
      </c>
      <c r="L1188" s="7">
        <v>2</v>
      </c>
      <c r="M1188" s="26">
        <f>IF(G1188="","",VLOOKUP(G1188,WMS!$E$3:$U$1741,7,0)*L1188)</f>
        <v>12</v>
      </c>
      <c r="N1188" s="27" t="str">
        <f>IF(G1188="","",VLOOKUP(G1188,WMS!$E$3:$U$1741,17,0))</f>
        <v>A38-201</v>
      </c>
      <c r="O1188" s="28">
        <f t="shared" si="200"/>
        <v>3.6</v>
      </c>
      <c r="P1188" s="28">
        <f t="shared" si="201"/>
        <v>0.034</v>
      </c>
      <c r="Q1188" s="25" t="str">
        <f>IF(G1188="","",VLOOKUP(G1188,WMS!$E$3:$G$1741,2,FALSE))</f>
        <v>KAS19091701</v>
      </c>
      <c r="R1188" s="25" t="str">
        <f>IF(G1188="","",VLOOKUP(G1188,WMS!$E$3:$G$1741,3,FALSE))</f>
        <v>KAS1909170103</v>
      </c>
      <c r="S1188" s="17" t="str">
        <f>IF(R1188="","",VLOOKUP(R1188,CUSTOMS!$E$3:$N$1811,2,FALSE))</f>
        <v>7323990000</v>
      </c>
      <c r="T1188" s="17" t="str">
        <f>IF(R1188="","",VLOOKUP(R1188,CUSTOMS!$E$3:$N$1811,3,FALSE))</f>
        <v>铁制厨房架</v>
      </c>
      <c r="U1188" s="18">
        <f t="shared" si="202"/>
        <v>12</v>
      </c>
      <c r="V1188" s="18" t="str">
        <f>IF(R1188="","",VLOOKUP(R1188,CUSTOMS!$E$3:$N$1811,5,FALSE))</f>
        <v>只</v>
      </c>
      <c r="W1188" s="32">
        <f>IF(R1188="","",VLOOKUP(R1188,CUSTOMS!$E$3:$N$1811,6,FALSE))</f>
        <v>0.992726730310262</v>
      </c>
      <c r="X1188" s="32">
        <f t="shared" si="203"/>
        <v>11.9127207637231</v>
      </c>
      <c r="Y1188" s="18" t="str">
        <f>IF(R1188="","",VLOOKUP(R1188,CUSTOMS!$E$3:$N$1811,8,FALSE))</f>
        <v>美元</v>
      </c>
      <c r="Z1188" s="18" t="str">
        <f>IF(R1188="","",VLOOKUP(R1188,CUSTOMS!$E$3:$N$1811,9,FALSE))</f>
        <v>中国</v>
      </c>
      <c r="AA1188" s="18" t="str">
        <f>IF(R1188="","",VLOOKUP(R1188,CUSTOMS!$E$3:$N$1811,10,FALSE))</f>
        <v>美国</v>
      </c>
      <c r="AB1188" s="32">
        <f>IF(R1188="","",VLOOKUP(G1188,WMS!$E$3:$T$1741,15,FALSE))</f>
        <v>0.268333333333333</v>
      </c>
      <c r="AC1188" s="32">
        <f t="shared" si="204"/>
        <v>3.22</v>
      </c>
      <c r="AD1188" s="32" t="str">
        <f>IF(S1188="","",VLOOKUP(S1188,海关监管条件!$A$1:$B$3000,2,FALSE))</f>
        <v>A</v>
      </c>
    </row>
    <row r="1189" spans="1:30">
      <c r="A1189" s="2">
        <v>43756</v>
      </c>
      <c r="B1189" s="2">
        <v>43763</v>
      </c>
      <c r="C1189" s="2" t="s">
        <v>5220</v>
      </c>
      <c r="D1189" s="19" t="s">
        <v>1640</v>
      </c>
      <c r="E1189" s="19" t="s">
        <v>4152</v>
      </c>
      <c r="F1189" s="19" t="s">
        <v>4171</v>
      </c>
      <c r="G1189" s="17" t="str">
        <f t="shared" si="198"/>
        <v>KG-ARI-1909-00203-04759/42115519</v>
      </c>
      <c r="H1189" s="18">
        <f>IF(G1189="","",VLOOKUP(G1189,WMS!$E$3:$Q$1741,7,FALSE))</f>
        <v>32</v>
      </c>
      <c r="I1189" s="18">
        <f>IF(G1189="","",VLOOKUP(G1189,WMS!$E$3:$Q$1741,8,FALSE))</f>
        <v>4.35</v>
      </c>
      <c r="J1189" s="18">
        <f>IF(G1189="","",VLOOKUP(G1189,WMS!$E$3:$Q$1741,13,FALSE))</f>
        <v>0.035</v>
      </c>
      <c r="K1189" s="25" t="b">
        <f t="shared" si="199"/>
        <v>1</v>
      </c>
      <c r="L1189" s="7">
        <v>1</v>
      </c>
      <c r="M1189" s="26">
        <f>IF(G1189="","",VLOOKUP(G1189,WMS!$E$3:$U$1741,7,0)*L1189)</f>
        <v>32</v>
      </c>
      <c r="N1189" s="27" t="str">
        <f>IF(G1189="","",VLOOKUP(G1189,WMS!$E$3:$U$1741,17,0))</f>
        <v>A38-303</v>
      </c>
      <c r="O1189" s="28">
        <f t="shared" si="200"/>
        <v>4.35</v>
      </c>
      <c r="P1189" s="28">
        <f t="shared" si="201"/>
        <v>0.035</v>
      </c>
      <c r="Q1189" s="25" t="str">
        <f>IF(G1189="","",VLOOKUP(G1189,WMS!$E$3:$G$1741,2,FALSE))</f>
        <v>KAS19091701</v>
      </c>
      <c r="R1189" s="25" t="str">
        <f>IF(G1189="","",VLOOKUP(G1189,WMS!$E$3:$G$1741,3,FALSE))</f>
        <v>KAS1909170103</v>
      </c>
      <c r="S1189" s="17" t="str">
        <f>IF(R1189="","",VLOOKUP(R1189,CUSTOMS!$E$3:$N$1811,2,FALSE))</f>
        <v>7323990000</v>
      </c>
      <c r="T1189" s="17" t="str">
        <f>IF(R1189="","",VLOOKUP(R1189,CUSTOMS!$E$3:$N$1811,3,FALSE))</f>
        <v>铁制厨房架</v>
      </c>
      <c r="U1189" s="18">
        <f t="shared" si="202"/>
        <v>32</v>
      </c>
      <c r="V1189" s="18" t="str">
        <f>IF(R1189="","",VLOOKUP(R1189,CUSTOMS!$E$3:$N$1811,5,FALSE))</f>
        <v>只</v>
      </c>
      <c r="W1189" s="32">
        <f>IF(R1189="","",VLOOKUP(R1189,CUSTOMS!$E$3:$N$1811,6,FALSE))</f>
        <v>0.992726730310262</v>
      </c>
      <c r="X1189" s="32">
        <f t="shared" si="203"/>
        <v>31.7672553699284</v>
      </c>
      <c r="Y1189" s="18" t="str">
        <f>IF(R1189="","",VLOOKUP(R1189,CUSTOMS!$E$3:$N$1811,8,FALSE))</f>
        <v>美元</v>
      </c>
      <c r="Z1189" s="18" t="str">
        <f>IF(R1189="","",VLOOKUP(R1189,CUSTOMS!$E$3:$N$1811,9,FALSE))</f>
        <v>中国</v>
      </c>
      <c r="AA1189" s="18" t="str">
        <f>IF(R1189="","",VLOOKUP(R1189,CUSTOMS!$E$3:$N$1811,10,FALSE))</f>
        <v>美国</v>
      </c>
      <c r="AB1189" s="32">
        <f>IF(R1189="","",VLOOKUP(G1189,WMS!$E$3:$T$1741,15,FALSE))</f>
        <v>0.06875</v>
      </c>
      <c r="AC1189" s="32">
        <f t="shared" si="204"/>
        <v>2.2</v>
      </c>
      <c r="AD1189" s="32" t="str">
        <f>IF(S1189="","",VLOOKUP(S1189,海关监管条件!$A$1:$B$3000,2,FALSE))</f>
        <v>A</v>
      </c>
    </row>
    <row r="1190" spans="1:30">
      <c r="A1190" s="2">
        <v>43756</v>
      </c>
      <c r="B1190" s="2">
        <v>43763</v>
      </c>
      <c r="C1190" s="2" t="s">
        <v>5220</v>
      </c>
      <c r="D1190" s="19" t="s">
        <v>1640</v>
      </c>
      <c r="E1190" s="19" t="s">
        <v>4152</v>
      </c>
      <c r="F1190" s="19" t="s">
        <v>4186</v>
      </c>
      <c r="G1190" s="17" t="str">
        <f t="shared" si="198"/>
        <v>KG-ARI-1909-00203-04759/42368649</v>
      </c>
      <c r="H1190" s="18">
        <f>IF(G1190="","",VLOOKUP(G1190,WMS!$E$3:$Q$1741,7,FALSE))</f>
        <v>6</v>
      </c>
      <c r="I1190" s="18">
        <f>IF(G1190="","",VLOOKUP(G1190,WMS!$E$3:$Q$1741,8,FALSE))</f>
        <v>4.6</v>
      </c>
      <c r="J1190" s="18">
        <f>IF(G1190="","",VLOOKUP(G1190,WMS!$E$3:$Q$1741,13,FALSE))</f>
        <v>0.079</v>
      </c>
      <c r="K1190" s="25" t="b">
        <f t="shared" si="199"/>
        <v>1</v>
      </c>
      <c r="L1190" s="7">
        <v>2</v>
      </c>
      <c r="M1190" s="26">
        <f>IF(G1190="","",VLOOKUP(G1190,WMS!$E$3:$U$1741,7,0)*L1190)</f>
        <v>12</v>
      </c>
      <c r="N1190" s="27" t="str">
        <f>IF(G1190="","",VLOOKUP(G1190,WMS!$E$3:$U$1741,17,0))</f>
        <v>A403</v>
      </c>
      <c r="O1190" s="28">
        <f t="shared" si="200"/>
        <v>9.2</v>
      </c>
      <c r="P1190" s="28">
        <f t="shared" si="201"/>
        <v>0.158</v>
      </c>
      <c r="Q1190" s="25" t="str">
        <f>IF(G1190="","",VLOOKUP(G1190,WMS!$E$3:$G$1741,2,FALSE))</f>
        <v>KAS19091701</v>
      </c>
      <c r="R1190" s="25" t="str">
        <f>IF(G1190="","",VLOOKUP(G1190,WMS!$E$3:$G$1741,3,FALSE))</f>
        <v>KAS1909170113</v>
      </c>
      <c r="S1190" s="17" t="str">
        <f>IF(R1190="","",VLOOKUP(R1190,CUSTOMS!$E$3:$N$1811,2,FALSE))</f>
        <v>7323990000</v>
      </c>
      <c r="T1190" s="17" t="str">
        <f>IF(R1190="","",VLOOKUP(R1190,CUSTOMS!$E$3:$N$1811,3,FALSE))</f>
        <v>铁制托盘</v>
      </c>
      <c r="U1190" s="18">
        <f t="shared" si="202"/>
        <v>12</v>
      </c>
      <c r="V1190" s="18" t="str">
        <f>IF(R1190="","",VLOOKUP(R1190,CUSTOMS!$E$3:$N$1811,5,FALSE))</f>
        <v>只</v>
      </c>
      <c r="W1190" s="32">
        <f>IF(R1190="","",VLOOKUP(R1190,CUSTOMS!$E$3:$N$1811,6,FALSE))</f>
        <v>1.5315</v>
      </c>
      <c r="X1190" s="32">
        <f t="shared" si="203"/>
        <v>18.378</v>
      </c>
      <c r="Y1190" s="18" t="str">
        <f>IF(R1190="","",VLOOKUP(R1190,CUSTOMS!$E$3:$N$1811,8,FALSE))</f>
        <v>美元</v>
      </c>
      <c r="Z1190" s="18" t="str">
        <f>IF(R1190="","",VLOOKUP(R1190,CUSTOMS!$E$3:$N$1811,9,FALSE))</f>
        <v>中国</v>
      </c>
      <c r="AA1190" s="18" t="str">
        <f>IF(R1190="","",VLOOKUP(R1190,CUSTOMS!$E$3:$N$1811,10,FALSE))</f>
        <v>美国</v>
      </c>
      <c r="AB1190" s="32">
        <f>IF(R1190="","",VLOOKUP(G1190,WMS!$E$3:$T$1741,15,FALSE))</f>
        <v>0.633333333333333</v>
      </c>
      <c r="AC1190" s="32">
        <f t="shared" si="204"/>
        <v>7.6</v>
      </c>
      <c r="AD1190" s="32" t="str">
        <f>IF(S1190="","",VLOOKUP(S1190,海关监管条件!$A$1:$B$3000,2,FALSE))</f>
        <v>A</v>
      </c>
    </row>
    <row r="1191" spans="1:30">
      <c r="A1191" s="2">
        <v>43756</v>
      </c>
      <c r="B1191" s="2">
        <v>43763</v>
      </c>
      <c r="C1191" s="2" t="s">
        <v>5220</v>
      </c>
      <c r="D1191" s="19" t="s">
        <v>1659</v>
      </c>
      <c r="E1191" s="19" t="s">
        <v>4152</v>
      </c>
      <c r="F1191" s="19" t="s">
        <v>4192</v>
      </c>
      <c r="G1191" s="17" t="str">
        <f t="shared" si="198"/>
        <v>KG-ARI-1909-00203-04759/42621454</v>
      </c>
      <c r="H1191" s="18">
        <f>IF(G1191="","",VLOOKUP(G1191,WMS!$E$3:$Q$1741,7,FALSE))</f>
        <v>6</v>
      </c>
      <c r="I1191" s="18">
        <f>IF(G1191="","",VLOOKUP(G1191,WMS!$E$3:$Q$1741,8,FALSE))</f>
        <v>5</v>
      </c>
      <c r="J1191" s="18">
        <f>IF(G1191="","",VLOOKUP(G1191,WMS!$E$3:$Q$1741,13,FALSE))</f>
        <v>0.041</v>
      </c>
      <c r="K1191" s="25" t="b">
        <f t="shared" si="199"/>
        <v>1</v>
      </c>
      <c r="L1191" s="7">
        <v>1</v>
      </c>
      <c r="M1191" s="26">
        <f>IF(G1191="","",VLOOKUP(G1191,WMS!$E$3:$U$1741,7,0)*L1191)</f>
        <v>6</v>
      </c>
      <c r="N1191" s="27" t="str">
        <f>IF(G1191="","",VLOOKUP(G1191,WMS!$E$3:$U$1741,17,0))</f>
        <v>A45-201</v>
      </c>
      <c r="O1191" s="28">
        <f t="shared" si="200"/>
        <v>5</v>
      </c>
      <c r="P1191" s="28">
        <f t="shared" si="201"/>
        <v>0.041</v>
      </c>
      <c r="Q1191" s="25" t="str">
        <f>IF(G1191="","",VLOOKUP(G1191,WMS!$E$3:$G$1741,2,FALSE))</f>
        <v>KAS19091702</v>
      </c>
      <c r="R1191" s="25" t="str">
        <f>IF(G1191="","",VLOOKUP(G1191,WMS!$E$3:$G$1741,3,FALSE))</f>
        <v>KAS1909170204</v>
      </c>
      <c r="S1191" s="17" t="str">
        <f>IF(R1191="","",VLOOKUP(R1191,CUSTOMS!$E$3:$N$1811,2,FALSE))</f>
        <v>3924900000</v>
      </c>
      <c r="T1191" s="17" t="str">
        <f>IF(R1191="","",VLOOKUP(R1191,CUSTOMS!$E$3:$N$1811,3,FALSE))</f>
        <v>塑料垃圾桶</v>
      </c>
      <c r="U1191" s="18">
        <f t="shared" si="202"/>
        <v>6</v>
      </c>
      <c r="V1191" s="18" t="str">
        <f>IF(R1191="","",VLOOKUP(R1191,CUSTOMS!$E$3:$N$1811,5,FALSE))</f>
        <v>只</v>
      </c>
      <c r="W1191" s="32">
        <f>IF(R1191="","",VLOOKUP(R1191,CUSTOMS!$E$3:$N$1811,6,FALSE))</f>
        <v>2.12351449275362</v>
      </c>
      <c r="X1191" s="32">
        <f t="shared" si="203"/>
        <v>12.7410869565217</v>
      </c>
      <c r="Y1191" s="18" t="str">
        <f>IF(R1191="","",VLOOKUP(R1191,CUSTOMS!$E$3:$N$1811,8,FALSE))</f>
        <v>美元</v>
      </c>
      <c r="Z1191" s="18" t="str">
        <f>IF(R1191="","",VLOOKUP(R1191,CUSTOMS!$E$3:$N$1811,9,FALSE))</f>
        <v>中国</v>
      </c>
      <c r="AA1191" s="18" t="str">
        <f>IF(R1191="","",VLOOKUP(R1191,CUSTOMS!$E$3:$N$1811,10,FALSE))</f>
        <v>美国</v>
      </c>
      <c r="AB1191" s="32">
        <f>IF(R1191="","",VLOOKUP(G1191,WMS!$E$3:$T$1741,15,FALSE))</f>
        <v>0.74</v>
      </c>
      <c r="AC1191" s="32">
        <f t="shared" si="204"/>
        <v>4.44</v>
      </c>
      <c r="AD1191" s="32" t="str">
        <f>IF(S1191="","",VLOOKUP(S1191,海关监管条件!$A$1:$B$3000,2,FALSE))</f>
        <v>A </v>
      </c>
    </row>
    <row r="1192" spans="1:30">
      <c r="A1192" s="2">
        <v>43756</v>
      </c>
      <c r="B1192" s="2">
        <v>43763</v>
      </c>
      <c r="C1192" s="2" t="s">
        <v>5220</v>
      </c>
      <c r="D1192" s="19" t="s">
        <v>1640</v>
      </c>
      <c r="E1192" s="19" t="s">
        <v>4152</v>
      </c>
      <c r="F1192" s="19" t="s">
        <v>4184</v>
      </c>
      <c r="G1192" s="17" t="str">
        <f t="shared" si="198"/>
        <v>KG-ARI-1909-00203-04759/42688860</v>
      </c>
      <c r="H1192" s="18">
        <f>IF(G1192="","",VLOOKUP(G1192,WMS!$E$3:$Q$1741,7,FALSE))</f>
        <v>6</v>
      </c>
      <c r="I1192" s="18">
        <f>IF(G1192="","",VLOOKUP(G1192,WMS!$E$3:$Q$1741,8,FALSE))</f>
        <v>3.8</v>
      </c>
      <c r="J1192" s="18">
        <f>IF(G1192="","",VLOOKUP(G1192,WMS!$E$3:$Q$1741,13,FALSE))</f>
        <v>0.045</v>
      </c>
      <c r="K1192" s="25" t="b">
        <f t="shared" si="199"/>
        <v>1</v>
      </c>
      <c r="L1192" s="7">
        <v>5</v>
      </c>
      <c r="M1192" s="26">
        <f>IF(G1192="","",VLOOKUP(G1192,WMS!$E$3:$U$1741,7,0)*L1192)</f>
        <v>30</v>
      </c>
      <c r="N1192" s="27" t="str">
        <f>IF(G1192="","",VLOOKUP(G1192,WMS!$E$3:$U$1741,17,0))</f>
        <v>A38-102</v>
      </c>
      <c r="O1192" s="28">
        <f t="shared" si="200"/>
        <v>19</v>
      </c>
      <c r="P1192" s="28">
        <f t="shared" si="201"/>
        <v>0.225</v>
      </c>
      <c r="Q1192" s="25" t="str">
        <f>IF(G1192="","",VLOOKUP(G1192,WMS!$E$3:$G$1741,2,FALSE))</f>
        <v>KAS19091701</v>
      </c>
      <c r="R1192" s="25" t="str">
        <f>IF(G1192="","",VLOOKUP(G1192,WMS!$E$3:$G$1741,3,FALSE))</f>
        <v>KAS1909170112</v>
      </c>
      <c r="S1192" s="17" t="str">
        <f>IF(R1192="","",VLOOKUP(R1192,CUSTOMS!$E$3:$N$1811,2,FALSE))</f>
        <v>7323990000</v>
      </c>
      <c r="T1192" s="17" t="str">
        <f>IF(R1192="","",VLOOKUP(R1192,CUSTOMS!$E$3:$N$1811,3,FALSE))</f>
        <v>铁制肥料桶</v>
      </c>
      <c r="U1192" s="18">
        <f t="shared" si="202"/>
        <v>30</v>
      </c>
      <c r="V1192" s="18" t="str">
        <f>IF(R1192="","",VLOOKUP(R1192,CUSTOMS!$E$3:$N$1811,5,FALSE))</f>
        <v>只</v>
      </c>
      <c r="W1192" s="32">
        <f>IF(R1192="","",VLOOKUP(R1192,CUSTOMS!$E$3:$N$1811,6,FALSE))</f>
        <v>1.7309477124183</v>
      </c>
      <c r="X1192" s="32">
        <f t="shared" si="203"/>
        <v>51.928431372549</v>
      </c>
      <c r="Y1192" s="18" t="str">
        <f>IF(R1192="","",VLOOKUP(R1192,CUSTOMS!$E$3:$N$1811,8,FALSE))</f>
        <v>美元</v>
      </c>
      <c r="Z1192" s="18" t="str">
        <f>IF(R1192="","",VLOOKUP(R1192,CUSTOMS!$E$3:$N$1811,9,FALSE))</f>
        <v>中国</v>
      </c>
      <c r="AA1192" s="18" t="str">
        <f>IF(R1192="","",VLOOKUP(R1192,CUSTOMS!$E$3:$N$1811,10,FALSE))</f>
        <v>美国</v>
      </c>
      <c r="AB1192" s="32">
        <f>IF(R1192="","",VLOOKUP(G1192,WMS!$E$3:$T$1741,15,FALSE))</f>
        <v>0.54</v>
      </c>
      <c r="AC1192" s="32">
        <f t="shared" si="204"/>
        <v>16.2</v>
      </c>
      <c r="AD1192" s="32" t="str">
        <f>IF(S1192="","",VLOOKUP(S1192,海关监管条件!$A$1:$B$3000,2,FALSE))</f>
        <v>A</v>
      </c>
    </row>
    <row r="1193" spans="1:30">
      <c r="A1193" s="2">
        <v>43756</v>
      </c>
      <c r="B1193" s="2">
        <v>43763</v>
      </c>
      <c r="C1193" s="2" t="s">
        <v>5220</v>
      </c>
      <c r="D1193" s="3" t="s">
        <v>1928</v>
      </c>
      <c r="E1193" s="3" t="s">
        <v>4336</v>
      </c>
      <c r="F1193" s="3" t="s">
        <v>3999</v>
      </c>
      <c r="G1193" s="17" t="str">
        <f t="shared" si="198"/>
        <v>KG-ARI-1909-00203-04781/42707493</v>
      </c>
      <c r="H1193" s="18">
        <f>IF(G1193="","",VLOOKUP(G1193,WMS!$E$3:$Q$1741,7,FALSE))</f>
        <v>4</v>
      </c>
      <c r="I1193" s="18">
        <f>IF(G1193="","",VLOOKUP(G1193,WMS!$E$3:$Q$1741,8,FALSE))</f>
        <v>0.98</v>
      </c>
      <c r="J1193" s="18">
        <f>IF(G1193="","",VLOOKUP(G1193,WMS!$E$3:$Q$1741,13,FALSE))</f>
        <v>0.003</v>
      </c>
      <c r="K1193" s="25" t="b">
        <f t="shared" si="199"/>
        <v>1</v>
      </c>
      <c r="L1193" s="7">
        <v>1</v>
      </c>
      <c r="M1193" s="26">
        <f>IF(G1193="","",VLOOKUP(G1193,WMS!$E$3:$U$1741,7,0)*L1193)</f>
        <v>4</v>
      </c>
      <c r="N1193" s="27" t="str">
        <f>IF(G1193="","",VLOOKUP(G1193,WMS!$E$3:$U$1741,17,0))</f>
        <v>A401-14</v>
      </c>
      <c r="O1193" s="28">
        <f t="shared" si="200"/>
        <v>0.98</v>
      </c>
      <c r="P1193" s="28">
        <f t="shared" si="201"/>
        <v>0.003</v>
      </c>
      <c r="Q1193" s="25" t="str">
        <f>IF(G1193="","",VLOOKUP(G1193,WMS!$E$3:$G$1741,2,FALSE))</f>
        <v>KAS19092313</v>
      </c>
      <c r="R1193" s="25" t="str">
        <f>IF(G1193="","",VLOOKUP(G1193,WMS!$E$3:$G$1741,3,FALSE))</f>
        <v>KAS1909231303</v>
      </c>
      <c r="S1193" s="17" t="str">
        <f>IF(R1193="","",VLOOKUP(R1193,CUSTOMS!$E$3:$N$1811,2,FALSE))</f>
        <v>7013990000</v>
      </c>
      <c r="T1193" s="17" t="str">
        <f>IF(R1193="","",VLOOKUP(R1193,CUSTOMS!$E$3:$N$1811,3,FALSE))</f>
        <v>肥皂盘</v>
      </c>
      <c r="U1193" s="18">
        <f t="shared" si="202"/>
        <v>4</v>
      </c>
      <c r="V1193" s="18" t="str">
        <f>IF(R1193="","",VLOOKUP(R1193,CUSTOMS!$E$3:$N$1811,5,FALSE))</f>
        <v>个</v>
      </c>
      <c r="W1193" s="32">
        <f>IF(R1193="","",VLOOKUP(R1193,CUSTOMS!$E$3:$N$1811,6,FALSE))</f>
        <v>0.5</v>
      </c>
      <c r="X1193" s="32">
        <f t="shared" si="203"/>
        <v>2</v>
      </c>
      <c r="Y1193" s="18" t="str">
        <f>IF(R1193="","",VLOOKUP(R1193,CUSTOMS!$E$3:$N$1811,8,FALSE))</f>
        <v>美元</v>
      </c>
      <c r="Z1193" s="18" t="str">
        <f>IF(R1193="","",VLOOKUP(R1193,CUSTOMS!$E$3:$N$1811,9,FALSE))</f>
        <v>中国</v>
      </c>
      <c r="AA1193" s="18" t="str">
        <f>IF(R1193="","",VLOOKUP(R1193,CUSTOMS!$E$3:$N$1811,10,FALSE))</f>
        <v>美国</v>
      </c>
      <c r="AB1193" s="32">
        <f>IF(R1193="","",VLOOKUP(G1193,WMS!$E$3:$T$1741,15,FALSE))</f>
        <v>0.2125</v>
      </c>
      <c r="AC1193" s="32">
        <f t="shared" si="204"/>
        <v>0.85</v>
      </c>
      <c r="AD1193" s="32" t="str">
        <f>IF(S1193="","",VLOOKUP(S1193,海关监管条件!$A$1:$B$3000,2,FALSE))</f>
        <v>无</v>
      </c>
    </row>
    <row r="1194" spans="1:30">
      <c r="A1194" s="2">
        <v>43756</v>
      </c>
      <c r="B1194" s="2">
        <v>43763</v>
      </c>
      <c r="C1194" s="2" t="s">
        <v>5220</v>
      </c>
      <c r="D1194" s="3" t="s">
        <v>1935</v>
      </c>
      <c r="E1194" s="3" t="s">
        <v>4338</v>
      </c>
      <c r="F1194" s="3" t="s">
        <v>5247</v>
      </c>
      <c r="G1194" s="17" t="str">
        <f t="shared" si="198"/>
        <v>KG-ARI-1909-00203-04789/42741855</v>
      </c>
      <c r="H1194" s="18">
        <f>IF(G1194="","",VLOOKUP(G1194,WMS!$E$3:$Q$1741,7,FALSE))</f>
        <v>6</v>
      </c>
      <c r="I1194" s="18">
        <f>IF(G1194="","",VLOOKUP(G1194,WMS!$E$3:$Q$1741,8,FALSE))</f>
        <v>1.7</v>
      </c>
      <c r="J1194" s="18">
        <f>IF(G1194="","",VLOOKUP(G1194,WMS!$E$3:$Q$1741,13,FALSE))</f>
        <v>0.025</v>
      </c>
      <c r="K1194" s="25" t="b">
        <f t="shared" si="199"/>
        <v>1</v>
      </c>
      <c r="L1194" s="7">
        <v>4</v>
      </c>
      <c r="M1194" s="26">
        <f>IF(G1194="","",VLOOKUP(G1194,WMS!$E$3:$U$1741,7,0)*L1194)</f>
        <v>24</v>
      </c>
      <c r="N1194" s="27" t="str">
        <f>IF(G1194="","",VLOOKUP(G1194,WMS!$E$3:$U$1741,17,0))</f>
        <v>A401-14</v>
      </c>
      <c r="O1194" s="28">
        <f t="shared" si="200"/>
        <v>6.8</v>
      </c>
      <c r="P1194" s="28">
        <f t="shared" si="201"/>
        <v>0.1</v>
      </c>
      <c r="Q1194" s="25" t="str">
        <f>IF(G1194="","",VLOOKUP(G1194,WMS!$E$3:$G$1741,2,FALSE))</f>
        <v>KAS19092314</v>
      </c>
      <c r="R1194" s="25" t="str">
        <f>IF(G1194="","",VLOOKUP(G1194,WMS!$E$3:$G$1741,3,FALSE))</f>
        <v>KAS1909231410</v>
      </c>
      <c r="S1194" s="17" t="str">
        <f>IF(R1194="","",VLOOKUP(R1194,CUSTOMS!$E$3:$N$1811,2,FALSE))</f>
        <v>9503008900</v>
      </c>
      <c r="T1194" s="17" t="str">
        <f>IF(R1194="","",VLOOKUP(R1194,CUSTOMS!$E$3:$N$1811,3,FALSE))</f>
        <v>玩具：弹射降落伞</v>
      </c>
      <c r="U1194" s="18">
        <f t="shared" si="202"/>
        <v>24</v>
      </c>
      <c r="V1194" s="18" t="str">
        <f>IF(R1194="","",VLOOKUP(R1194,CUSTOMS!$E$3:$N$1811,5,FALSE))</f>
        <v>个</v>
      </c>
      <c r="W1194" s="32">
        <f>IF(R1194="","",VLOOKUP(R1194,CUSTOMS!$E$3:$N$1811,6,FALSE))</f>
        <v>2</v>
      </c>
      <c r="X1194" s="32">
        <f t="shared" si="203"/>
        <v>48</v>
      </c>
      <c r="Y1194" s="18" t="str">
        <f>IF(R1194="","",VLOOKUP(R1194,CUSTOMS!$E$3:$N$1811,8,FALSE))</f>
        <v>美元</v>
      </c>
      <c r="Z1194" s="18" t="str">
        <f>IF(R1194="","",VLOOKUP(R1194,CUSTOMS!$E$3:$N$1811,9,FALSE))</f>
        <v>中国</v>
      </c>
      <c r="AA1194" s="18" t="str">
        <f>IF(R1194="","",VLOOKUP(R1194,CUSTOMS!$E$3:$N$1811,10,FALSE))</f>
        <v>美国</v>
      </c>
      <c r="AB1194" s="32">
        <f>IF(R1194="","",VLOOKUP(G1194,WMS!$E$3:$T$1741,15,FALSE))</f>
        <v>0.233333333333333</v>
      </c>
      <c r="AC1194" s="32">
        <f t="shared" si="204"/>
        <v>5.59999999999999</v>
      </c>
      <c r="AD1194" s="32" t="str">
        <f>IF(S1194="","",VLOOKUP(S1194,海关监管条件!$A$1:$B$3000,2,FALSE))</f>
        <v>A </v>
      </c>
    </row>
    <row r="1195" spans="1:30">
      <c r="A1195" s="2">
        <v>43756</v>
      </c>
      <c r="B1195" s="2">
        <v>43763</v>
      </c>
      <c r="C1195" s="2" t="s">
        <v>5220</v>
      </c>
      <c r="D1195" s="19" t="s">
        <v>249</v>
      </c>
      <c r="E1195" s="19" t="s">
        <v>3324</v>
      </c>
      <c r="F1195" s="19" t="s">
        <v>3325</v>
      </c>
      <c r="G1195" s="17" t="str">
        <f t="shared" si="198"/>
        <v>KG-KGT-1808-00016-00690/41960554A</v>
      </c>
      <c r="H1195" s="18">
        <f>IF(G1195="","",VLOOKUP(G1195,WMS!$E$3:$Q$1741,7,FALSE))</f>
        <v>24</v>
      </c>
      <c r="I1195" s="18">
        <f>IF(G1195="","",VLOOKUP(G1195,WMS!$E$3:$Q$1741,8,FALSE))</f>
        <v>1.3</v>
      </c>
      <c r="J1195" s="18">
        <f>IF(G1195="","",VLOOKUP(G1195,WMS!$E$3:$Q$1741,13,FALSE))</f>
        <v>0.009</v>
      </c>
      <c r="K1195" s="25" t="b">
        <f t="shared" si="199"/>
        <v>1</v>
      </c>
      <c r="L1195" s="7">
        <v>1</v>
      </c>
      <c r="M1195" s="26">
        <f>IF(G1195="","",VLOOKUP(G1195,WMS!$E$3:$U$1741,7,0)*L1195)</f>
        <v>24</v>
      </c>
      <c r="N1195" s="27" t="str">
        <f>IF(G1195="","",VLOOKUP(G1195,WMS!$E$3:$U$1741,17,0))</f>
        <v>B82</v>
      </c>
      <c r="O1195" s="28">
        <f t="shared" si="200"/>
        <v>1.3</v>
      </c>
      <c r="P1195" s="28">
        <f t="shared" si="201"/>
        <v>0.009</v>
      </c>
      <c r="Q1195" s="25" t="str">
        <f>IF(G1195="","",VLOOKUP(G1195,WMS!$E$3:$G$1741,2,FALSE))</f>
        <v>KAS18090104</v>
      </c>
      <c r="R1195" s="25" t="str">
        <f>IF(G1195="","",VLOOKUP(G1195,WMS!$E$3:$G$1741,3,FALSE))</f>
        <v>KAS1809010401</v>
      </c>
      <c r="S1195" s="17" t="str">
        <f>IF(R1195="","",VLOOKUP(R1195,CUSTOMS!$E$3:$N$1811,2,FALSE))</f>
        <v>3924100000</v>
      </c>
      <c r="T1195" s="17" t="str">
        <f>IF(R1195="","",VLOOKUP(R1195,CUSTOMS!$E$3:$N$1811,3,FALSE))</f>
        <v>塑料厨具带彩卡</v>
      </c>
      <c r="U1195" s="18">
        <f t="shared" si="202"/>
        <v>24</v>
      </c>
      <c r="V1195" s="18" t="str">
        <f>IF(R1195="","",VLOOKUP(R1195,CUSTOMS!$E$3:$N$1811,5,FALSE))</f>
        <v>套</v>
      </c>
      <c r="W1195" s="32">
        <f>IF(R1195="","",VLOOKUP(R1195,CUSTOMS!$E$3:$N$1811,6,FALSE))</f>
        <v>0.8</v>
      </c>
      <c r="X1195" s="32">
        <f t="shared" si="203"/>
        <v>19.2</v>
      </c>
      <c r="Y1195" s="18" t="str">
        <f>IF(R1195="","",VLOOKUP(R1195,CUSTOMS!$E$3:$N$1811,8,FALSE))</f>
        <v>美元</v>
      </c>
      <c r="Z1195" s="18" t="str">
        <f>IF(R1195="","",VLOOKUP(R1195,CUSTOMS!$E$3:$N$1811,9,FALSE))</f>
        <v>中国</v>
      </c>
      <c r="AA1195" s="18" t="str">
        <f>IF(R1195="","",VLOOKUP(R1195,CUSTOMS!$E$3:$N$1811,10,FALSE))</f>
        <v>印度尼西亚</v>
      </c>
      <c r="AB1195" s="32">
        <f>IF(R1195="","",VLOOKUP(G1195,WMS!$E$3:$T$1741,15,FALSE))</f>
        <v>0.0477272727272727</v>
      </c>
      <c r="AC1195" s="32">
        <f t="shared" si="204"/>
        <v>1.14545454545454</v>
      </c>
      <c r="AD1195" s="32" t="str">
        <f>IF(S1195="","",VLOOKUP(S1195,海关监管条件!$A$1:$B$3000,2,FALSE))</f>
        <v>A </v>
      </c>
    </row>
    <row r="1196" spans="1:30">
      <c r="A1196" s="2">
        <v>43756</v>
      </c>
      <c r="B1196" s="2">
        <v>43763</v>
      </c>
      <c r="C1196" s="2" t="s">
        <v>5220</v>
      </c>
      <c r="D1196" s="19" t="s">
        <v>335</v>
      </c>
      <c r="E1196" s="19" t="s">
        <v>3383</v>
      </c>
      <c r="F1196" s="19">
        <v>42447375</v>
      </c>
      <c r="G1196" s="17" t="str">
        <f t="shared" si="198"/>
        <v>KG-KGT-1808-00016-00693/42447375</v>
      </c>
      <c r="H1196" s="18">
        <f>IF(G1196="","",VLOOKUP(G1196,WMS!$E$3:$Q$1741,7,FALSE))</f>
        <v>6</v>
      </c>
      <c r="I1196" s="18">
        <f>IF(G1196="","",VLOOKUP(G1196,WMS!$E$3:$Q$1741,8,FALSE))</f>
        <v>3.25</v>
      </c>
      <c r="J1196" s="18">
        <f>IF(G1196="","",VLOOKUP(G1196,WMS!$E$3:$Q$1741,13,FALSE))</f>
        <v>0.018</v>
      </c>
      <c r="K1196" s="25" t="b">
        <f t="shared" si="199"/>
        <v>1</v>
      </c>
      <c r="L1196" s="7">
        <v>3</v>
      </c>
      <c r="M1196" s="26">
        <f>IF(G1196="","",VLOOKUP(G1196,WMS!$E$3:$U$1741,7,0)*L1196)</f>
        <v>18</v>
      </c>
      <c r="N1196" s="27" t="str">
        <f>IF(G1196="","",VLOOKUP(G1196,WMS!$E$3:$U$1741,17,0))</f>
        <v>B82</v>
      </c>
      <c r="O1196" s="28">
        <f t="shared" si="200"/>
        <v>9.75</v>
      </c>
      <c r="P1196" s="28">
        <f t="shared" si="201"/>
        <v>0.054</v>
      </c>
      <c r="Q1196" s="25" t="str">
        <f>IF(G1196="","",VLOOKUP(G1196,WMS!$E$3:$G$1741,2,FALSE))</f>
        <v>KAS18111304</v>
      </c>
      <c r="R1196" s="25" t="str">
        <f>IF(G1196="","",VLOOKUP(G1196,WMS!$E$3:$G$1741,3,FALSE))</f>
        <v>KAS1811130404</v>
      </c>
      <c r="S1196" s="17" t="str">
        <f>IF(R1196="","",VLOOKUP(R1196,CUSTOMS!$E$3:$N$1811,2,FALSE))</f>
        <v>6911101900</v>
      </c>
      <c r="T1196" s="17" t="str">
        <f>IF(R1196="","",VLOOKUP(R1196,CUSTOMS!$E$3:$N$1811,3,FALSE))</f>
        <v>日用瓷:壶.罐</v>
      </c>
      <c r="U1196" s="18">
        <f t="shared" si="202"/>
        <v>18</v>
      </c>
      <c r="V1196" s="18" t="str">
        <f>IF(R1196="","",VLOOKUP(R1196,CUSTOMS!$E$3:$N$1811,5,FALSE))</f>
        <v>只</v>
      </c>
      <c r="W1196" s="32">
        <f>IF(R1196="","",VLOOKUP(R1196,CUSTOMS!$E$3:$N$1811,6,FALSE))</f>
        <v>1</v>
      </c>
      <c r="X1196" s="32">
        <f t="shared" si="203"/>
        <v>18</v>
      </c>
      <c r="Y1196" s="18" t="str">
        <f>IF(R1196="","",VLOOKUP(R1196,CUSTOMS!$E$3:$N$1811,8,FALSE))</f>
        <v>港币</v>
      </c>
      <c r="Z1196" s="18" t="str">
        <f>IF(R1196="","",VLOOKUP(R1196,CUSTOMS!$E$3:$N$1811,9,FALSE))</f>
        <v>中国</v>
      </c>
      <c r="AA1196" s="18" t="str">
        <f>IF(R1196="","",VLOOKUP(R1196,CUSTOMS!$E$3:$N$1811,10,FALSE))</f>
        <v>印度尼西亚</v>
      </c>
      <c r="AB1196" s="32">
        <f>IF(R1196="","",VLOOKUP(G1196,WMS!$E$3:$T$1741,15,FALSE))</f>
        <v>0.46</v>
      </c>
      <c r="AC1196" s="32">
        <f t="shared" si="204"/>
        <v>8.28</v>
      </c>
      <c r="AD1196" s="32" t="str">
        <f>IF(S1196="","",VLOOKUP(S1196,海关监管条件!$A$1:$B$3000,2,FALSE))</f>
        <v>A</v>
      </c>
    </row>
    <row r="1197" spans="1:30">
      <c r="A1197" s="2">
        <v>43756</v>
      </c>
      <c r="B1197" s="2">
        <v>43763</v>
      </c>
      <c r="C1197" s="2" t="s">
        <v>5220</v>
      </c>
      <c r="D1197" s="19" t="s">
        <v>335</v>
      </c>
      <c r="E1197" s="19" t="s">
        <v>3383</v>
      </c>
      <c r="F1197" s="19">
        <v>42447375</v>
      </c>
      <c r="G1197" s="17" t="str">
        <f t="shared" si="198"/>
        <v>KG-KGT-1808-00016-00693/42447375</v>
      </c>
      <c r="H1197" s="18">
        <f>IF(G1197="","",VLOOKUP(G1197,WMS!$E$3:$Q$1741,7,FALSE))</f>
        <v>6</v>
      </c>
      <c r="I1197" s="18">
        <f>IF(G1197="","",VLOOKUP(G1197,WMS!$E$3:$Q$1741,8,FALSE))</f>
        <v>3.25</v>
      </c>
      <c r="J1197" s="18">
        <f>IF(G1197="","",VLOOKUP(G1197,WMS!$E$3:$Q$1741,13,FALSE))</f>
        <v>0.018</v>
      </c>
      <c r="K1197" s="25" t="b">
        <f t="shared" si="199"/>
        <v>1</v>
      </c>
      <c r="L1197" s="7">
        <v>1</v>
      </c>
      <c r="M1197" s="26">
        <f>IF(G1197="","",VLOOKUP(G1197,WMS!$E$3:$U$1741,7,0)*L1197)</f>
        <v>6</v>
      </c>
      <c r="N1197" s="27" t="str">
        <f>IF(G1197="","",VLOOKUP(G1197,WMS!$E$3:$U$1741,17,0))</f>
        <v>B82</v>
      </c>
      <c r="O1197" s="28">
        <f t="shared" si="200"/>
        <v>3.25</v>
      </c>
      <c r="P1197" s="28">
        <f t="shared" si="201"/>
        <v>0.018</v>
      </c>
      <c r="Q1197" s="25" t="str">
        <f>IF(G1197="","",VLOOKUP(G1197,WMS!$E$3:$G$1741,2,FALSE))</f>
        <v>KAS18111304</v>
      </c>
      <c r="R1197" s="25" t="str">
        <f>IF(G1197="","",VLOOKUP(G1197,WMS!$E$3:$G$1741,3,FALSE))</f>
        <v>KAS1811130404</v>
      </c>
      <c r="S1197" s="17" t="str">
        <f>IF(R1197="","",VLOOKUP(R1197,CUSTOMS!$E$3:$N$1811,2,FALSE))</f>
        <v>6911101900</v>
      </c>
      <c r="T1197" s="17" t="str">
        <f>IF(R1197="","",VLOOKUP(R1197,CUSTOMS!$E$3:$N$1811,3,FALSE))</f>
        <v>日用瓷:壶.罐</v>
      </c>
      <c r="U1197" s="18">
        <f t="shared" si="202"/>
        <v>6</v>
      </c>
      <c r="V1197" s="18" t="str">
        <f>IF(R1197="","",VLOOKUP(R1197,CUSTOMS!$E$3:$N$1811,5,FALSE))</f>
        <v>只</v>
      </c>
      <c r="W1197" s="32">
        <f>IF(R1197="","",VLOOKUP(R1197,CUSTOMS!$E$3:$N$1811,6,FALSE))</f>
        <v>1</v>
      </c>
      <c r="X1197" s="32">
        <f t="shared" si="203"/>
        <v>6</v>
      </c>
      <c r="Y1197" s="18" t="str">
        <f>IF(R1197="","",VLOOKUP(R1197,CUSTOMS!$E$3:$N$1811,8,FALSE))</f>
        <v>港币</v>
      </c>
      <c r="Z1197" s="18" t="str">
        <f>IF(R1197="","",VLOOKUP(R1197,CUSTOMS!$E$3:$N$1811,9,FALSE))</f>
        <v>中国</v>
      </c>
      <c r="AA1197" s="18" t="str">
        <f>IF(R1197="","",VLOOKUP(R1197,CUSTOMS!$E$3:$N$1811,10,FALSE))</f>
        <v>印度尼西亚</v>
      </c>
      <c r="AB1197" s="32">
        <f>IF(R1197="","",VLOOKUP(G1197,WMS!$E$3:$T$1741,15,FALSE))</f>
        <v>0.46</v>
      </c>
      <c r="AC1197" s="32">
        <f t="shared" si="204"/>
        <v>2.76</v>
      </c>
      <c r="AD1197" s="32" t="str">
        <f>IF(S1197="","",VLOOKUP(S1197,海关监管条件!$A$1:$B$3000,2,FALSE))</f>
        <v>A</v>
      </c>
    </row>
    <row r="1198" spans="1:30">
      <c r="A1198" s="2">
        <v>43756</v>
      </c>
      <c r="B1198" s="2">
        <v>43763</v>
      </c>
      <c r="C1198" s="2" t="s">
        <v>5220</v>
      </c>
      <c r="D1198" s="19" t="s">
        <v>335</v>
      </c>
      <c r="E1198" s="19" t="s">
        <v>3383</v>
      </c>
      <c r="F1198" s="19">
        <v>42621690</v>
      </c>
      <c r="G1198" s="17" t="str">
        <f t="shared" si="198"/>
        <v>KG-KGT-1808-00016-00693/42621690</v>
      </c>
      <c r="H1198" s="18">
        <f>IF(G1198="","",VLOOKUP(G1198,WMS!$E$3:$Q$1741,7,FALSE))</f>
        <v>6</v>
      </c>
      <c r="I1198" s="18">
        <f>IF(G1198="","",VLOOKUP(G1198,WMS!$E$3:$Q$1741,8,FALSE))</f>
        <v>8.6</v>
      </c>
      <c r="J1198" s="18">
        <f>IF(G1198="","",VLOOKUP(G1198,WMS!$E$3:$Q$1741,13,FALSE))</f>
        <v>0.036</v>
      </c>
      <c r="K1198" s="25" t="b">
        <f t="shared" si="199"/>
        <v>1</v>
      </c>
      <c r="L1198" s="7">
        <v>7</v>
      </c>
      <c r="M1198" s="26">
        <f>IF(G1198="","",VLOOKUP(G1198,WMS!$E$3:$U$1741,7,0)*L1198)</f>
        <v>42</v>
      </c>
      <c r="N1198" s="27" t="str">
        <f>IF(G1198="","",VLOOKUP(G1198,WMS!$E$3:$U$1741,17,0))</f>
        <v>B82</v>
      </c>
      <c r="O1198" s="28">
        <f t="shared" si="200"/>
        <v>60.2</v>
      </c>
      <c r="P1198" s="28">
        <f t="shared" si="201"/>
        <v>0.252</v>
      </c>
      <c r="Q1198" s="25" t="str">
        <f>IF(G1198="","",VLOOKUP(G1198,WMS!$E$3:$G$1741,2,FALSE))</f>
        <v>KAS18111302</v>
      </c>
      <c r="R1198" s="25" t="str">
        <f>IF(G1198="","",VLOOKUP(G1198,WMS!$E$3:$G$1741,3,FALSE))</f>
        <v>KAS1811130201</v>
      </c>
      <c r="S1198" s="17" t="str">
        <f>IF(R1198="","",VLOOKUP(R1198,CUSTOMS!$E$3:$N$1811,2,FALSE))</f>
        <v>6913100000</v>
      </c>
      <c r="T1198" s="17" t="str">
        <f>IF(R1198="","",VLOOKUP(R1198,CUSTOMS!$E$3:$N$1811,3,FALSE))</f>
        <v>陈设瓷:花盆.花瓶</v>
      </c>
      <c r="U1198" s="18">
        <f t="shared" si="202"/>
        <v>42</v>
      </c>
      <c r="V1198" s="18" t="str">
        <f>IF(R1198="","",VLOOKUP(R1198,CUSTOMS!$E$3:$N$1811,5,FALSE))</f>
        <v>只</v>
      </c>
      <c r="W1198" s="32">
        <f>IF(R1198="","",VLOOKUP(R1198,CUSTOMS!$E$3:$N$1811,6,FALSE))</f>
        <v>1</v>
      </c>
      <c r="X1198" s="32">
        <f t="shared" si="203"/>
        <v>42</v>
      </c>
      <c r="Y1198" s="18" t="str">
        <f>IF(R1198="","",VLOOKUP(R1198,CUSTOMS!$E$3:$N$1811,8,FALSE))</f>
        <v>港币</v>
      </c>
      <c r="Z1198" s="18" t="str">
        <f>IF(R1198="","",VLOOKUP(R1198,CUSTOMS!$E$3:$N$1811,9,FALSE))</f>
        <v>中国</v>
      </c>
      <c r="AA1198" s="18" t="str">
        <f>IF(R1198="","",VLOOKUP(R1198,CUSTOMS!$E$3:$N$1811,10,FALSE))</f>
        <v>印度尼西亚</v>
      </c>
      <c r="AB1198" s="32">
        <f>IF(R1198="","",VLOOKUP(G1198,WMS!$E$3:$T$1741,15,FALSE))</f>
        <v>1.1</v>
      </c>
      <c r="AC1198" s="32">
        <f t="shared" si="204"/>
        <v>46.2</v>
      </c>
      <c r="AD1198" s="32" t="str">
        <f>IF(S1198="","",VLOOKUP(S1198,海关监管条件!$A$1:$B$3000,2,FALSE))</f>
        <v>无</v>
      </c>
    </row>
    <row r="1199" spans="1:30">
      <c r="A1199" s="2">
        <v>43756</v>
      </c>
      <c r="B1199" s="2">
        <v>43763</v>
      </c>
      <c r="C1199" s="2" t="s">
        <v>5220</v>
      </c>
      <c r="D1199" s="19" t="s">
        <v>335</v>
      </c>
      <c r="E1199" s="19" t="s">
        <v>3382</v>
      </c>
      <c r="F1199" s="19" t="s">
        <v>3394</v>
      </c>
      <c r="G1199" s="17" t="str">
        <f t="shared" si="198"/>
        <v>KG-KGT-1808-00016-00695/42561385</v>
      </c>
      <c r="H1199" s="18">
        <f>IF(G1199="","",VLOOKUP(G1199,WMS!$E$3:$Q$1741,7,FALSE))</f>
        <v>8</v>
      </c>
      <c r="I1199" s="18">
        <f>IF(G1199="","",VLOOKUP(G1199,WMS!$E$3:$Q$1741,8,FALSE))</f>
        <v>8</v>
      </c>
      <c r="J1199" s="18">
        <f>IF(G1199="","",VLOOKUP(G1199,WMS!$E$3:$Q$1741,13,FALSE))</f>
        <v>0.021</v>
      </c>
      <c r="K1199" s="25" t="b">
        <f t="shared" si="199"/>
        <v>1</v>
      </c>
      <c r="L1199" s="7">
        <v>4</v>
      </c>
      <c r="M1199" s="26">
        <f>IF(G1199="","",VLOOKUP(G1199,WMS!$E$3:$U$1741,7,0)*L1199)</f>
        <v>32</v>
      </c>
      <c r="N1199" s="27" t="str">
        <f>IF(G1199="","",VLOOKUP(G1199,WMS!$E$3:$U$1741,17,0))</f>
        <v>B82</v>
      </c>
      <c r="O1199" s="28">
        <f t="shared" si="200"/>
        <v>32</v>
      </c>
      <c r="P1199" s="28">
        <f t="shared" si="201"/>
        <v>0.084</v>
      </c>
      <c r="Q1199" s="25" t="str">
        <f>IF(G1199="","",VLOOKUP(G1199,WMS!$E$3:$G$1741,2,FALSE))</f>
        <v>KAS18111304</v>
      </c>
      <c r="R1199" s="25" t="str">
        <f>IF(G1199="","",VLOOKUP(G1199,WMS!$E$3:$G$1741,3,FALSE))</f>
        <v>KAS1811130405</v>
      </c>
      <c r="S1199" s="17" t="str">
        <f>IF(R1199="","",VLOOKUP(R1199,CUSTOMS!$E$3:$N$1811,2,FALSE))</f>
        <v>6911900000</v>
      </c>
      <c r="T1199" s="17" t="str">
        <f>IF(R1199="","",VLOOKUP(R1199,CUSTOMS!$E$3:$N$1811,3,FALSE))</f>
        <v>盥洗用瓷器:口杯.乳液瓶.托盘</v>
      </c>
      <c r="U1199" s="18">
        <f t="shared" si="202"/>
        <v>32</v>
      </c>
      <c r="V1199" s="18" t="str">
        <f>IF(R1199="","",VLOOKUP(R1199,CUSTOMS!$E$3:$N$1811,5,FALSE))</f>
        <v>只</v>
      </c>
      <c r="W1199" s="32">
        <f>IF(R1199="","",VLOOKUP(R1199,CUSTOMS!$E$3:$N$1811,6,FALSE))</f>
        <v>1</v>
      </c>
      <c r="X1199" s="32">
        <f t="shared" si="203"/>
        <v>32</v>
      </c>
      <c r="Y1199" s="18" t="str">
        <f>IF(R1199="","",VLOOKUP(R1199,CUSTOMS!$E$3:$N$1811,8,FALSE))</f>
        <v>港币</v>
      </c>
      <c r="Z1199" s="18" t="str">
        <f>IF(R1199="","",VLOOKUP(R1199,CUSTOMS!$E$3:$N$1811,9,FALSE))</f>
        <v>中国</v>
      </c>
      <c r="AA1199" s="18" t="str">
        <f>IF(R1199="","",VLOOKUP(R1199,CUSTOMS!$E$3:$N$1811,10,FALSE))</f>
        <v>印度尼西亚</v>
      </c>
      <c r="AB1199" s="32">
        <f>IF(R1199="","",VLOOKUP(G1199,WMS!$E$3:$T$1741,15,FALSE))</f>
        <v>0.875</v>
      </c>
      <c r="AC1199" s="32">
        <f t="shared" si="204"/>
        <v>28</v>
      </c>
      <c r="AD1199" s="32" t="str">
        <f>IF(S1199="","",VLOOKUP(S1199,海关监管条件!$A$1:$B$3000,2,FALSE))</f>
        <v>无</v>
      </c>
    </row>
    <row r="1200" spans="1:30">
      <c r="A1200" s="2">
        <v>43756</v>
      </c>
      <c r="B1200" s="2">
        <v>43763</v>
      </c>
      <c r="C1200" s="2" t="s">
        <v>5220</v>
      </c>
      <c r="D1200" s="19" t="s">
        <v>335</v>
      </c>
      <c r="E1200" s="19" t="s">
        <v>3382</v>
      </c>
      <c r="F1200" s="19" t="s">
        <v>3394</v>
      </c>
      <c r="G1200" s="17" t="str">
        <f t="shared" si="198"/>
        <v>KG-KGT-1808-00016-00695/42561385</v>
      </c>
      <c r="H1200" s="18">
        <f>IF(G1200="","",VLOOKUP(G1200,WMS!$E$3:$Q$1741,7,FALSE))</f>
        <v>8</v>
      </c>
      <c r="I1200" s="18">
        <f>IF(G1200="","",VLOOKUP(G1200,WMS!$E$3:$Q$1741,8,FALSE))</f>
        <v>8</v>
      </c>
      <c r="J1200" s="18">
        <f>IF(G1200="","",VLOOKUP(G1200,WMS!$E$3:$Q$1741,13,FALSE))</f>
        <v>0.021</v>
      </c>
      <c r="K1200" s="25" t="b">
        <f t="shared" si="199"/>
        <v>1</v>
      </c>
      <c r="L1200" s="7">
        <v>4</v>
      </c>
      <c r="M1200" s="26">
        <f>IF(G1200="","",VLOOKUP(G1200,WMS!$E$3:$U$1741,7,0)*L1200)</f>
        <v>32</v>
      </c>
      <c r="N1200" s="27" t="str">
        <f>IF(G1200="","",VLOOKUP(G1200,WMS!$E$3:$U$1741,17,0))</f>
        <v>B82</v>
      </c>
      <c r="O1200" s="28">
        <f t="shared" si="200"/>
        <v>32</v>
      </c>
      <c r="P1200" s="28">
        <f t="shared" si="201"/>
        <v>0.084</v>
      </c>
      <c r="Q1200" s="25" t="str">
        <f>IF(G1200="","",VLOOKUP(G1200,WMS!$E$3:$G$1741,2,FALSE))</f>
        <v>KAS18111304</v>
      </c>
      <c r="R1200" s="25" t="str">
        <f>IF(G1200="","",VLOOKUP(G1200,WMS!$E$3:$G$1741,3,FALSE))</f>
        <v>KAS1811130405</v>
      </c>
      <c r="S1200" s="17" t="str">
        <f>IF(R1200="","",VLOOKUP(R1200,CUSTOMS!$E$3:$N$1811,2,FALSE))</f>
        <v>6911900000</v>
      </c>
      <c r="T1200" s="17" t="str">
        <f>IF(R1200="","",VLOOKUP(R1200,CUSTOMS!$E$3:$N$1811,3,FALSE))</f>
        <v>盥洗用瓷器:口杯.乳液瓶.托盘</v>
      </c>
      <c r="U1200" s="18">
        <f t="shared" si="202"/>
        <v>32</v>
      </c>
      <c r="V1200" s="18" t="str">
        <f>IF(R1200="","",VLOOKUP(R1200,CUSTOMS!$E$3:$N$1811,5,FALSE))</f>
        <v>只</v>
      </c>
      <c r="W1200" s="32">
        <f>IF(R1200="","",VLOOKUP(R1200,CUSTOMS!$E$3:$N$1811,6,FALSE))</f>
        <v>1</v>
      </c>
      <c r="X1200" s="32">
        <f t="shared" si="203"/>
        <v>32</v>
      </c>
      <c r="Y1200" s="18" t="str">
        <f>IF(R1200="","",VLOOKUP(R1200,CUSTOMS!$E$3:$N$1811,8,FALSE))</f>
        <v>港币</v>
      </c>
      <c r="Z1200" s="18" t="str">
        <f>IF(R1200="","",VLOOKUP(R1200,CUSTOMS!$E$3:$N$1811,9,FALSE))</f>
        <v>中国</v>
      </c>
      <c r="AA1200" s="18" t="str">
        <f>IF(R1200="","",VLOOKUP(R1200,CUSTOMS!$E$3:$N$1811,10,FALSE))</f>
        <v>印度尼西亚</v>
      </c>
      <c r="AB1200" s="32">
        <f>IF(R1200="","",VLOOKUP(G1200,WMS!$E$3:$T$1741,15,FALSE))</f>
        <v>0.875</v>
      </c>
      <c r="AC1200" s="32">
        <f t="shared" si="204"/>
        <v>28</v>
      </c>
      <c r="AD1200" s="32" t="str">
        <f>IF(S1200="","",VLOOKUP(S1200,海关监管条件!$A$1:$B$3000,2,FALSE))</f>
        <v>无</v>
      </c>
    </row>
    <row r="1201" spans="1:30">
      <c r="A1201" s="2">
        <v>43756</v>
      </c>
      <c r="B1201" s="2">
        <v>43763</v>
      </c>
      <c r="C1201" s="2" t="s">
        <v>5220</v>
      </c>
      <c r="D1201" s="35" t="s">
        <v>307</v>
      </c>
      <c r="E1201" s="35" t="s">
        <v>3378</v>
      </c>
      <c r="F1201" s="35" t="s">
        <v>3379</v>
      </c>
      <c r="G1201" s="17" t="str">
        <f t="shared" si="198"/>
        <v>KG-KGT-1810-00017-00517/42496984A</v>
      </c>
      <c r="H1201" s="18">
        <f>IF(G1201="","",VLOOKUP(G1201,WMS!$E$3:$Q$1741,7,FALSE))</f>
        <v>4</v>
      </c>
      <c r="I1201" s="18">
        <f>IF(G1201="","",VLOOKUP(G1201,WMS!$E$3:$Q$1741,8,FALSE))</f>
        <v>7.95</v>
      </c>
      <c r="J1201" s="18">
        <f>IF(G1201="","",VLOOKUP(G1201,WMS!$E$3:$Q$1741,13,FALSE))</f>
        <v>0.07</v>
      </c>
      <c r="K1201" s="25" t="b">
        <f t="shared" si="199"/>
        <v>1</v>
      </c>
      <c r="L1201" s="7">
        <v>3</v>
      </c>
      <c r="M1201" s="26">
        <f>IF(G1201="","",VLOOKUP(G1201,WMS!$E$3:$U$1741,7,0)*L1201)</f>
        <v>12</v>
      </c>
      <c r="N1201" s="27" t="str">
        <f>IF(G1201="","",VLOOKUP(G1201,WMS!$E$3:$U$1741,17,0))</f>
        <v>B82</v>
      </c>
      <c r="O1201" s="28">
        <f t="shared" si="200"/>
        <v>23.85</v>
      </c>
      <c r="P1201" s="28">
        <f t="shared" si="201"/>
        <v>0.21</v>
      </c>
      <c r="Q1201" s="25" t="str">
        <f>IF(G1201="","",VLOOKUP(G1201,WMS!$E$3:$G$1741,2,FALSE))</f>
        <v>KAS18102503</v>
      </c>
      <c r="R1201" s="25" t="str">
        <f>IF(G1201="","",VLOOKUP(G1201,WMS!$E$3:$G$1741,3,FALSE))</f>
        <v>KAS1810250302</v>
      </c>
      <c r="S1201" s="17" t="str">
        <f>IF(R1201="","",VLOOKUP(R1201,CUSTOMS!$E$3:$N$1811,2,FALSE))</f>
        <v>7323990000</v>
      </c>
      <c r="T1201" s="17" t="str">
        <f>IF(R1201="","",VLOOKUP(R1201,CUSTOMS!$E$3:$N$1811,3,FALSE))</f>
        <v>铁制厨房架</v>
      </c>
      <c r="U1201" s="18">
        <f t="shared" si="202"/>
        <v>12</v>
      </c>
      <c r="V1201" s="18" t="str">
        <f>IF(R1201="","",VLOOKUP(R1201,CUSTOMS!$E$3:$N$1811,5,FALSE))</f>
        <v>只</v>
      </c>
      <c r="W1201" s="32">
        <f>IF(R1201="","",VLOOKUP(R1201,CUSTOMS!$E$3:$N$1811,6,FALSE))</f>
        <v>1.28523381294964</v>
      </c>
      <c r="X1201" s="32">
        <f t="shared" si="203"/>
        <v>15.4228057553957</v>
      </c>
      <c r="Y1201" s="18" t="str">
        <f>IF(R1201="","",VLOOKUP(R1201,CUSTOMS!$E$3:$N$1811,8,FALSE))</f>
        <v>美元</v>
      </c>
      <c r="Z1201" s="18" t="str">
        <f>IF(R1201="","",VLOOKUP(R1201,CUSTOMS!$E$3:$N$1811,9,FALSE))</f>
        <v>中国</v>
      </c>
      <c r="AA1201" s="18" t="str">
        <f>IF(R1201="","",VLOOKUP(R1201,CUSTOMS!$E$3:$N$1811,10,FALSE))</f>
        <v>印度尼西亚</v>
      </c>
      <c r="AB1201" s="32">
        <f>IF(R1201="","",VLOOKUP(G1201,WMS!$E$3:$T$1741,15,FALSE))</f>
        <v>1.245</v>
      </c>
      <c r="AC1201" s="32">
        <f t="shared" si="204"/>
        <v>14.94</v>
      </c>
      <c r="AD1201" s="32" t="str">
        <f>IF(S1201="","",VLOOKUP(S1201,海关监管条件!$A$1:$B$3000,2,FALSE))</f>
        <v>A</v>
      </c>
    </row>
    <row r="1202" spans="1:30">
      <c r="A1202" s="2">
        <v>43756</v>
      </c>
      <c r="B1202" s="2">
        <v>43763</v>
      </c>
      <c r="C1202" s="2" t="s">
        <v>5220</v>
      </c>
      <c r="D1202" s="35" t="s">
        <v>307</v>
      </c>
      <c r="E1202" s="35" t="s">
        <v>3378</v>
      </c>
      <c r="F1202" s="35" t="s">
        <v>3380</v>
      </c>
      <c r="G1202" s="17" t="str">
        <f t="shared" si="198"/>
        <v>KG-KGT-1810-00017-00517/42496984B</v>
      </c>
      <c r="H1202" s="18">
        <v>4</v>
      </c>
      <c r="I1202" s="18">
        <f>IF(G1202="","",VLOOKUP(G1202,WMS!$E$3:$Q$1741,8,FALSE))</f>
        <v>7.95</v>
      </c>
      <c r="J1202" s="18">
        <f>IF(G1202="","",VLOOKUP(G1202,WMS!$E$3:$Q$1741,13,FALSE))</f>
        <v>0.07</v>
      </c>
      <c r="K1202" s="25" t="e">
        <f t="shared" si="199"/>
        <v>#DIV/0!</v>
      </c>
      <c r="M1202" s="26">
        <v>12</v>
      </c>
      <c r="N1202" s="27" t="str">
        <f>IF(G1202="","",VLOOKUP(G1202,WMS!$E$3:$U$1741,17,0))</f>
        <v>B82</v>
      </c>
      <c r="O1202" s="28" t="str">
        <f t="shared" si="200"/>
        <v/>
      </c>
      <c r="P1202" s="28" t="str">
        <f t="shared" si="201"/>
        <v/>
      </c>
      <c r="Q1202" s="25" t="str">
        <f>IF(G1202="","",VLOOKUP(G1202,WMS!$E$3:$G$1741,2,FALSE))</f>
        <v>KAS18102503</v>
      </c>
      <c r="R1202" s="25" t="str">
        <f>IF(G1202="","",VLOOKUP(G1202,WMS!$E$3:$G$1741,3,FALSE))</f>
        <v>KAS1810250303</v>
      </c>
      <c r="S1202" s="17" t="str">
        <f>IF(R1202="","",VLOOKUP(R1202,CUSTOMS!$E$3:$N$1811,2,FALSE))</f>
        <v>3924100000</v>
      </c>
      <c r="T1202" s="17" t="str">
        <f>IF(R1202="","",VLOOKUP(R1202,CUSTOMS!$E$3:$N$1811,3,FALSE))</f>
        <v>塑料接水盘连刀叉盒</v>
      </c>
      <c r="U1202" s="18">
        <f t="shared" si="202"/>
        <v>12</v>
      </c>
      <c r="V1202" s="18" t="str">
        <f>IF(R1202="","",VLOOKUP(R1202,CUSTOMS!$E$3:$N$1811,5,FALSE))</f>
        <v>套</v>
      </c>
      <c r="W1202" s="32">
        <f>IF(R1202="","",VLOOKUP(R1202,CUSTOMS!$E$3:$N$1811,6,FALSE))</f>
        <v>0.998125</v>
      </c>
      <c r="X1202" s="32">
        <f t="shared" si="203"/>
        <v>11.9775</v>
      </c>
      <c r="Y1202" s="18" t="str">
        <f>IF(R1202="","",VLOOKUP(R1202,CUSTOMS!$E$3:$N$1811,8,FALSE))</f>
        <v>美元</v>
      </c>
      <c r="Z1202" s="18" t="str">
        <f>IF(R1202="","",VLOOKUP(R1202,CUSTOMS!$E$3:$N$1811,9,FALSE))</f>
        <v>中国</v>
      </c>
      <c r="AA1202" s="18" t="str">
        <f>IF(R1202="","",VLOOKUP(R1202,CUSTOMS!$E$3:$N$1811,10,FALSE))</f>
        <v>印度尼西亚</v>
      </c>
      <c r="AB1202" s="32">
        <f>IF(R1202="","",VLOOKUP(G1202,WMS!$E$3:$T$1741,15,FALSE))</f>
        <v>0.315</v>
      </c>
      <c r="AC1202" s="32">
        <f t="shared" si="204"/>
        <v>3.78</v>
      </c>
      <c r="AD1202" s="32" t="str">
        <f>IF(S1202="","",VLOOKUP(S1202,海关监管条件!$A$1:$B$3000,2,FALSE))</f>
        <v>A </v>
      </c>
    </row>
    <row r="1203" spans="1:30">
      <c r="A1203" s="2">
        <v>43770</v>
      </c>
      <c r="B1203" s="2">
        <v>43777</v>
      </c>
      <c r="C1203" s="2" t="s">
        <v>5248</v>
      </c>
      <c r="D1203" s="19" t="s">
        <v>289</v>
      </c>
      <c r="E1203" s="19" t="s">
        <v>3344</v>
      </c>
      <c r="F1203" s="19">
        <v>42630234</v>
      </c>
      <c r="G1203" s="17" t="str">
        <f t="shared" si="198"/>
        <v>KG-ARI-1808-00019-00216/42630234</v>
      </c>
      <c r="H1203" s="18">
        <f>IF(G1203="","",VLOOKUP(G1203,WMS!$E$3:$Q$2581,7,FALSE))</f>
        <v>12</v>
      </c>
      <c r="I1203" s="18">
        <f>IF(G1203="","",VLOOKUP(G1203,WMS!$E$3:$Q$2581,8,FALSE))</f>
        <v>2.8</v>
      </c>
      <c r="J1203" s="18">
        <f>IF(G1203="","",VLOOKUP(G1203,WMS!$E$3:$Q$2581,13,FALSE))</f>
        <v>0.032</v>
      </c>
      <c r="K1203" s="25" t="b">
        <f t="shared" si="199"/>
        <v>1</v>
      </c>
      <c r="L1203" s="7">
        <v>5</v>
      </c>
      <c r="M1203" s="26">
        <f>IF(G1203="","",VLOOKUP(G1203,WMS!$E$3:$U$2581,7,0)*L1203)</f>
        <v>60</v>
      </c>
      <c r="N1203" s="27" t="str">
        <f>IF(G1203="","",VLOOKUP(G1203,WMS!$E$3:$U$2581,17,0))</f>
        <v>A18-102</v>
      </c>
      <c r="O1203" s="28">
        <f t="shared" si="200"/>
        <v>14</v>
      </c>
      <c r="P1203" s="28">
        <f t="shared" si="201"/>
        <v>0.16</v>
      </c>
      <c r="Q1203" s="25" t="str">
        <f>IF(G1203="","",VLOOKUP(G1203,WMS!$E$3:$G$2581,2,FALSE))</f>
        <v>KAS18100801</v>
      </c>
      <c r="R1203" s="25" t="str">
        <f>IF(G1203="","",VLOOKUP(G1203,WMS!$E$3:$G$2581,3,FALSE))</f>
        <v>KAS1810080102</v>
      </c>
      <c r="S1203" s="17" t="str">
        <f>IF(R1203="","",VLOOKUP(R1203,CUSTOMS!$E$3:$N$2350,2,FALSE))</f>
        <v>3924100000</v>
      </c>
      <c r="T1203" s="17" t="str">
        <f>IF(R1203="","",VLOOKUP(R1203,CUSTOMS!$E$3:$N$2350,3,FALSE))</f>
        <v>塑胶食物盒/A</v>
      </c>
      <c r="U1203" s="18">
        <f t="shared" si="202"/>
        <v>11.4583333333333</v>
      </c>
      <c r="V1203" s="18" t="str">
        <f>IF(R1203="","",VLOOKUP(R1203,CUSTOMS!$E$3:$N$2350,5,FALSE))</f>
        <v>千克</v>
      </c>
      <c r="W1203" s="32">
        <f>IF(R1203="","",VLOOKUP(R1203,CUSTOMS!$E$3:$N$2350,6,FALSE))</f>
        <v>2</v>
      </c>
      <c r="X1203" s="32">
        <f t="shared" si="203"/>
        <v>22.9166666666666</v>
      </c>
      <c r="Y1203" s="18" t="str">
        <f>IF(R1203="","",VLOOKUP(R1203,CUSTOMS!$E$3:$N$2350,8,FALSE))</f>
        <v>美元</v>
      </c>
      <c r="Z1203" s="18" t="str">
        <f>IF(R1203="","",VLOOKUP(R1203,CUSTOMS!$E$3:$N$2350,9,FALSE))</f>
        <v>中国</v>
      </c>
      <c r="AA1203" s="18" t="str">
        <f>IF(R1203="","",VLOOKUP(R1203,CUSTOMS!$E$3:$N$2350,10,FALSE))</f>
        <v>美国</v>
      </c>
      <c r="AB1203" s="32">
        <f>IF(R1203="","",VLOOKUP(G1203,WMS!$E$3:$T$2581,15,FALSE))</f>
        <v>0.190972222222222</v>
      </c>
      <c r="AC1203" s="32">
        <f t="shared" si="204"/>
        <v>11.4583333333333</v>
      </c>
      <c r="AD1203" s="32" t="str">
        <f>IF(S1203="","",VLOOKUP(S1203,海关监管条件!$A$1:$B$3000,2,FALSE))</f>
        <v>A </v>
      </c>
    </row>
    <row r="1204" spans="1:30">
      <c r="A1204" s="2">
        <v>43770</v>
      </c>
      <c r="B1204" s="2">
        <v>43777</v>
      </c>
      <c r="C1204" s="2" t="s">
        <v>5248</v>
      </c>
      <c r="D1204" s="19" t="s">
        <v>187</v>
      </c>
      <c r="E1204" s="19" t="s">
        <v>3283</v>
      </c>
      <c r="F1204" s="19" t="s">
        <v>3286</v>
      </c>
      <c r="G1204" s="17" t="str">
        <f t="shared" si="198"/>
        <v>KG-ARI-1808-00019-00394/42477815</v>
      </c>
      <c r="H1204" s="18">
        <f>IF(G1204="","",VLOOKUP(G1204,WMS!$E$3:$Q$2581,7,FALSE))</f>
        <v>25</v>
      </c>
      <c r="I1204" s="18">
        <f>IF(G1204="","",VLOOKUP(G1204,WMS!$E$3:$Q$2581,8,FALSE))</f>
        <v>1.6</v>
      </c>
      <c r="J1204" s="18">
        <f>IF(G1204="","",VLOOKUP(G1204,WMS!$E$3:$Q$2581,13,FALSE))</f>
        <v>0.004</v>
      </c>
      <c r="K1204" s="25" t="b">
        <f t="shared" si="199"/>
        <v>1</v>
      </c>
      <c r="L1204" s="7">
        <v>3</v>
      </c>
      <c r="M1204" s="26">
        <f>IF(G1204="","",VLOOKUP(G1204,WMS!$E$3:$U$2581,7,0)*L1204)</f>
        <v>75</v>
      </c>
      <c r="N1204" s="27" t="str">
        <f>IF(G1204="","",VLOOKUP(G1204,WMS!$E$3:$U$2581,17,0))</f>
        <v>A20-203</v>
      </c>
      <c r="O1204" s="28">
        <f t="shared" si="200"/>
        <v>4.8</v>
      </c>
      <c r="P1204" s="28">
        <f t="shared" si="201"/>
        <v>0.012</v>
      </c>
      <c r="Q1204" s="25" t="str">
        <f>IF(G1204="","",VLOOKUP(G1204,WMS!$E$3:$G$2581,2,FALSE))</f>
        <v>KAS18081003</v>
      </c>
      <c r="R1204" s="25" t="str">
        <f>IF(G1204="","",VLOOKUP(G1204,WMS!$E$3:$G$2581,3,FALSE))</f>
        <v>KAS18008100359</v>
      </c>
      <c r="S1204" s="17" t="str">
        <f>IF(R1204="","",VLOOKUP(R1204,CUSTOMS!$E$3:$N$2350,2,FALSE))</f>
        <v>7006000090</v>
      </c>
      <c r="T1204" s="17" t="str">
        <f>IF(R1204="","",VLOOKUP(R1204,CUSTOMS!$E$3:$N$2350,3,FALSE))</f>
        <v>钢化玻璃膜</v>
      </c>
      <c r="U1204" s="18">
        <f t="shared" si="202"/>
        <v>75</v>
      </c>
      <c r="V1204" s="18" t="str">
        <f>IF(R1204="","",VLOOKUP(R1204,CUSTOMS!$E$3:$N$2350,5,FALSE))</f>
        <v>个</v>
      </c>
      <c r="W1204" s="32">
        <f>IF(R1204="","",VLOOKUP(R1204,CUSTOMS!$E$3:$N$2350,6,FALSE))</f>
        <v>0.6411</v>
      </c>
      <c r="X1204" s="32">
        <f t="shared" si="203"/>
        <v>48.0825</v>
      </c>
      <c r="Y1204" s="18" t="str">
        <f>IF(R1204="","",VLOOKUP(R1204,CUSTOMS!$E$3:$N$2350,8,FALSE))</f>
        <v>美元</v>
      </c>
      <c r="Z1204" s="18" t="str">
        <f>IF(R1204="","",VLOOKUP(R1204,CUSTOMS!$E$3:$N$2350,9,FALSE))</f>
        <v>中国</v>
      </c>
      <c r="AA1204" s="18" t="str">
        <f>IF(R1204="","",VLOOKUP(R1204,CUSTOMS!$E$3:$N$2350,10,FALSE))</f>
        <v>中国</v>
      </c>
      <c r="AB1204" s="32">
        <f>IF(R1204="","",VLOOKUP(G1204,WMS!$E$3:$T$2581,15,FALSE))</f>
        <v>0.05934</v>
      </c>
      <c r="AC1204" s="32">
        <f t="shared" si="204"/>
        <v>4.4505</v>
      </c>
      <c r="AD1204" s="32" t="str">
        <f>IF(S1204="","",VLOOKUP(S1204,海关监管条件!$A$1:$B$3000,2,FALSE))</f>
        <v>无</v>
      </c>
    </row>
    <row r="1205" spans="1:30">
      <c r="A1205" s="2">
        <v>43770</v>
      </c>
      <c r="B1205" s="2">
        <v>43777</v>
      </c>
      <c r="C1205" s="2" t="s">
        <v>5248</v>
      </c>
      <c r="D1205" s="19" t="s">
        <v>776</v>
      </c>
      <c r="E1205" s="19" t="s">
        <v>3735</v>
      </c>
      <c r="F1205" s="19">
        <v>41904558</v>
      </c>
      <c r="G1205" s="17" t="str">
        <f t="shared" si="198"/>
        <v>KG-ARI-1812-00048-00996/41904558</v>
      </c>
      <c r="H1205" s="18">
        <f>IF(G1205="","",VLOOKUP(G1205,WMS!$E$3:$Q$2581,7,FALSE))</f>
        <v>6</v>
      </c>
      <c r="I1205" s="18">
        <f>IF(G1205="","",VLOOKUP(G1205,WMS!$E$3:$Q$2581,8,FALSE))</f>
        <v>7.1</v>
      </c>
      <c r="J1205" s="18">
        <f>IF(G1205="","",VLOOKUP(G1205,WMS!$E$3:$Q$2581,13,FALSE))</f>
        <v>0.027</v>
      </c>
      <c r="K1205" s="25" t="b">
        <f t="shared" si="199"/>
        <v>1</v>
      </c>
      <c r="L1205" s="7">
        <v>4</v>
      </c>
      <c r="M1205" s="26">
        <f>IF(G1205="","",VLOOKUP(G1205,WMS!$E$3:$U$2581,7,0)*L1205)</f>
        <v>24</v>
      </c>
      <c r="N1205" s="27" t="str">
        <f>IF(G1205="","",VLOOKUP(G1205,WMS!$E$3:$U$2581,17,0))</f>
        <v>A25-202</v>
      </c>
      <c r="O1205" s="28">
        <f t="shared" si="200"/>
        <v>28.4</v>
      </c>
      <c r="P1205" s="28">
        <f t="shared" si="201"/>
        <v>0.108</v>
      </c>
      <c r="Q1205" s="25" t="str">
        <f>IF(G1205="","",VLOOKUP(G1205,WMS!$E$3:$G$2581,2,FALSE))</f>
        <v>KAS19011806</v>
      </c>
      <c r="R1205" s="25" t="str">
        <f>IF(G1205="","",VLOOKUP(G1205,WMS!$E$3:$G$2581,3,FALSE))</f>
        <v>KAS1901180601</v>
      </c>
      <c r="S1205" s="17" t="str">
        <f>IF(R1205="","",VLOOKUP(R1205,CUSTOMS!$E$3:$N$2350,2,FALSE))</f>
        <v>8215200000</v>
      </c>
      <c r="T1205" s="17" t="str">
        <f>IF(R1205="","",VLOOKUP(R1205,CUSTOMS!$E$3:$N$2350,3,FALSE))</f>
        <v>餐厨用具</v>
      </c>
      <c r="U1205" s="18">
        <f t="shared" si="202"/>
        <v>24</v>
      </c>
      <c r="V1205" s="18" t="str">
        <f>IF(R1205="","",VLOOKUP(R1205,CUSTOMS!$E$3:$N$2350,5,FALSE))</f>
        <v>套</v>
      </c>
      <c r="W1205" s="32">
        <f>IF(R1205="","",VLOOKUP(R1205,CUSTOMS!$E$3:$N$2350,6,FALSE))</f>
        <v>0.43</v>
      </c>
      <c r="X1205" s="32">
        <f t="shared" si="203"/>
        <v>10.32</v>
      </c>
      <c r="Y1205" s="18" t="str">
        <f>IF(R1205="","",VLOOKUP(R1205,CUSTOMS!$E$3:$N$2350,8,FALSE))</f>
        <v>美元</v>
      </c>
      <c r="Z1205" s="18" t="str">
        <f>IF(R1205="","",VLOOKUP(R1205,CUSTOMS!$E$3:$N$2350,9,FALSE))</f>
        <v>中国</v>
      </c>
      <c r="AA1205" s="18" t="str">
        <f>IF(R1205="","",VLOOKUP(R1205,CUSTOMS!$E$3:$N$2350,10,FALSE))</f>
        <v>美国</v>
      </c>
      <c r="AB1205" s="32">
        <f>IF(R1205="","",VLOOKUP(G1205,WMS!$E$3:$T$2581,15,FALSE))</f>
        <v>1.09166666666667</v>
      </c>
      <c r="AC1205" s="32">
        <f t="shared" si="204"/>
        <v>26.2000000000001</v>
      </c>
      <c r="AD1205" s="32" t="str">
        <f>IF(S1205="","",VLOOKUP(S1205,海关监管条件!$A$1:$B$3000,2,FALSE))</f>
        <v>A </v>
      </c>
    </row>
    <row r="1206" spans="1:30">
      <c r="A1206" s="2">
        <v>43770</v>
      </c>
      <c r="B1206" s="2">
        <v>43777</v>
      </c>
      <c r="C1206" s="2" t="s">
        <v>5248</v>
      </c>
      <c r="D1206" s="19" t="s">
        <v>676</v>
      </c>
      <c r="E1206" s="19" t="s">
        <v>3686</v>
      </c>
      <c r="F1206" s="19">
        <v>42604426</v>
      </c>
      <c r="G1206" s="17" t="str">
        <f t="shared" si="198"/>
        <v>KG-ARI-1812-00048-01101/42604426</v>
      </c>
      <c r="H1206" s="18">
        <f>IF(G1206="","",VLOOKUP(G1206,WMS!$E$3:$Q$2581,7,FALSE))</f>
        <v>12</v>
      </c>
      <c r="I1206" s="18">
        <f>IF(G1206="","",VLOOKUP(G1206,WMS!$E$3:$Q$2581,8,FALSE))</f>
        <v>1.35</v>
      </c>
      <c r="J1206" s="18">
        <f>IF(G1206="","",VLOOKUP(G1206,WMS!$E$3:$Q$2581,13,FALSE))</f>
        <v>0.009</v>
      </c>
      <c r="K1206" s="25" t="b">
        <f t="shared" si="199"/>
        <v>1</v>
      </c>
      <c r="L1206" s="7">
        <v>2</v>
      </c>
      <c r="M1206" s="26">
        <f>IF(G1206="","",VLOOKUP(G1206,WMS!$E$3:$U$2581,7,0)*L1206)</f>
        <v>24</v>
      </c>
      <c r="N1206" s="27" t="str">
        <f>IF(G1206="","",VLOOKUP(G1206,WMS!$E$3:$U$2581,17,0))</f>
        <v>B72</v>
      </c>
      <c r="O1206" s="28">
        <f t="shared" si="200"/>
        <v>2.7</v>
      </c>
      <c r="P1206" s="28">
        <f t="shared" si="201"/>
        <v>0.018</v>
      </c>
      <c r="Q1206" s="25" t="str">
        <f>IF(G1206="","",VLOOKUP(G1206,WMS!$E$3:$G$2581,2,FALSE))</f>
        <v>KAS19010906</v>
      </c>
      <c r="R1206" s="25" t="str">
        <f>IF(G1206="","",VLOOKUP(G1206,WMS!$E$3:$G$2581,3,FALSE))</f>
        <v>KAS1901090605</v>
      </c>
      <c r="S1206" s="17" t="str">
        <f>IF(R1206="","",VLOOKUP(R1206,CUSTOMS!$E$3:$N$2350,2,FALSE))</f>
        <v>8544421900</v>
      </c>
      <c r="T1206" s="17" t="str">
        <f>IF(R1206="","",VLOOKUP(R1206,CUSTOMS!$E$3:$N$2350,3,FALSE))</f>
        <v>连接线</v>
      </c>
      <c r="U1206" s="18">
        <f t="shared" si="202"/>
        <v>2.4</v>
      </c>
      <c r="V1206" s="18" t="str">
        <f>IF(R1206="","",VLOOKUP(R1206,CUSTOMS!$E$3:$N$2350,5,FALSE))</f>
        <v>千克</v>
      </c>
      <c r="W1206" s="32">
        <f>IF(R1206="","",VLOOKUP(R1206,CUSTOMS!$E$3:$N$2350,6,FALSE))</f>
        <v>10</v>
      </c>
      <c r="X1206" s="32">
        <f t="shared" si="203"/>
        <v>24</v>
      </c>
      <c r="Y1206" s="18" t="str">
        <f>IF(R1206="","",VLOOKUP(R1206,CUSTOMS!$E$3:$N$2350,8,FALSE))</f>
        <v>港币</v>
      </c>
      <c r="Z1206" s="18" t="str">
        <f>IF(R1206="","",VLOOKUP(R1206,CUSTOMS!$E$3:$N$2350,9,FALSE))</f>
        <v>中国</v>
      </c>
      <c r="AA1206" s="18" t="str">
        <f>IF(R1206="","",VLOOKUP(R1206,CUSTOMS!$E$3:$N$2350,10,FALSE))</f>
        <v>美国</v>
      </c>
      <c r="AB1206" s="32">
        <f>IF(R1206="","",VLOOKUP(G1206,WMS!$E$3:$T$2581,15,FALSE))</f>
        <v>0.1</v>
      </c>
      <c r="AC1206" s="32">
        <f t="shared" si="204"/>
        <v>2.4</v>
      </c>
      <c r="AD1206" s="32" t="str">
        <f>IF(S1206="","",VLOOKUP(S1206,海关监管条件!$A$1:$B$3000,2,FALSE))</f>
        <v>无 </v>
      </c>
    </row>
    <row r="1207" spans="1:30">
      <c r="A1207" s="2">
        <v>43770</v>
      </c>
      <c r="B1207" s="2">
        <v>43777</v>
      </c>
      <c r="C1207" s="2" t="s">
        <v>5248</v>
      </c>
      <c r="D1207" s="19" t="s">
        <v>825</v>
      </c>
      <c r="E1207" s="19" t="s">
        <v>3763</v>
      </c>
      <c r="F1207" s="19" t="s">
        <v>3764</v>
      </c>
      <c r="G1207" s="17" t="str">
        <f t="shared" si="198"/>
        <v>KG-ARI-1812-00048-01231/42269700</v>
      </c>
      <c r="H1207" s="18">
        <f>IF(G1207="","",VLOOKUP(G1207,WMS!$E$3:$Q$2581,7,FALSE))</f>
        <v>24</v>
      </c>
      <c r="I1207" s="18">
        <f>IF(G1207="","",VLOOKUP(G1207,WMS!$E$3:$Q$2581,8,FALSE))</f>
        <v>1.05</v>
      </c>
      <c r="J1207" s="18">
        <f>IF(G1207="","",VLOOKUP(G1207,WMS!$E$3:$Q$2581,13,FALSE))</f>
        <v>0.01</v>
      </c>
      <c r="K1207" s="25" t="b">
        <f t="shared" si="199"/>
        <v>1</v>
      </c>
      <c r="L1207" s="7">
        <v>2</v>
      </c>
      <c r="M1207" s="26">
        <f>IF(G1207="","",VLOOKUP(G1207,WMS!$E$3:$U$2581,7,0)*L1207)</f>
        <v>48</v>
      </c>
      <c r="N1207" s="27" t="str">
        <f>IF(G1207="","",VLOOKUP(G1207,WMS!$E$3:$U$2581,17,0))</f>
        <v>A26-304</v>
      </c>
      <c r="O1207" s="28">
        <f t="shared" si="200"/>
        <v>2.1</v>
      </c>
      <c r="P1207" s="28">
        <f t="shared" si="201"/>
        <v>0.02</v>
      </c>
      <c r="Q1207" s="25" t="str">
        <f>IF(G1207="","",VLOOKUP(G1207,WMS!$E$3:$G$2581,2,FALSE))</f>
        <v>KAS19012803</v>
      </c>
      <c r="R1207" s="25" t="str">
        <f>IF(G1207="","",VLOOKUP(G1207,WMS!$E$3:$G$2581,3,FALSE))</f>
        <v>KAS1901280305</v>
      </c>
      <c r="S1207" s="17" t="str">
        <f>IF(R1207="","",VLOOKUP(R1207,CUSTOMS!$E$3:$N$2350,2,FALSE))</f>
        <v>8205510000</v>
      </c>
      <c r="T1207" s="17" t="str">
        <f>IF(R1207="","",VLOOKUP(R1207,CUSTOMS!$E$3:$N$2350,3,FALSE))</f>
        <v>不锈钢刨</v>
      </c>
      <c r="U1207" s="18">
        <f t="shared" si="202"/>
        <v>48</v>
      </c>
      <c r="V1207" s="18" t="str">
        <f>IF(R1207="","",VLOOKUP(R1207,CUSTOMS!$E$3:$N$2350,5,FALSE))</f>
        <v>个</v>
      </c>
      <c r="W1207" s="32">
        <f>IF(R1207="","",VLOOKUP(R1207,CUSTOMS!$E$3:$N$2350,6,FALSE))</f>
        <v>0.179</v>
      </c>
      <c r="X1207" s="32">
        <f t="shared" si="203"/>
        <v>8.592</v>
      </c>
      <c r="Y1207" s="18" t="str">
        <f>IF(R1207="","",VLOOKUP(R1207,CUSTOMS!$E$3:$N$2350,8,FALSE))</f>
        <v>美元</v>
      </c>
      <c r="Z1207" s="18" t="str">
        <f>IF(R1207="","",VLOOKUP(R1207,CUSTOMS!$E$3:$N$2350,9,FALSE))</f>
        <v>中国</v>
      </c>
      <c r="AA1207" s="18" t="str">
        <f>IF(R1207="","",VLOOKUP(R1207,CUSTOMS!$E$3:$N$2350,10,FALSE))</f>
        <v>美国</v>
      </c>
      <c r="AB1207" s="32">
        <f>IF(R1207="","",VLOOKUP(G1207,WMS!$E$3:$T$2581,15,FALSE))</f>
        <v>0.03</v>
      </c>
      <c r="AC1207" s="32">
        <f t="shared" si="204"/>
        <v>1.44</v>
      </c>
      <c r="AD1207" s="32" t="str">
        <f>IF(S1207="","",VLOOKUP(S1207,海关监管条件!$A$1:$B$3000,2,FALSE))</f>
        <v>无 </v>
      </c>
    </row>
    <row r="1208" spans="1:30">
      <c r="A1208" s="2">
        <v>43770</v>
      </c>
      <c r="B1208" s="2">
        <v>43777</v>
      </c>
      <c r="C1208" s="2" t="s">
        <v>5248</v>
      </c>
      <c r="D1208" s="19" t="s">
        <v>907</v>
      </c>
      <c r="E1208" s="19" t="s">
        <v>3808</v>
      </c>
      <c r="F1208" s="19">
        <v>42626787</v>
      </c>
      <c r="G1208" s="17" t="str">
        <f t="shared" ref="G1208:G1239" si="205">IF(F1208="","",E1208&amp;"/"&amp;F1208)</f>
        <v>KG-ARI-1903-00107-02384/42626787</v>
      </c>
      <c r="H1208" s="18">
        <f>IF(G1208="","",VLOOKUP(G1208,WMS!$E$3:$Q$2581,7,FALSE))</f>
        <v>12</v>
      </c>
      <c r="I1208" s="18">
        <f>IF(G1208="","",VLOOKUP(G1208,WMS!$E$3:$Q$2581,8,FALSE))</f>
        <v>8.6</v>
      </c>
      <c r="J1208" s="18">
        <f>IF(G1208="","",VLOOKUP(G1208,WMS!$E$3:$Q$2581,13,FALSE))</f>
        <v>0.09</v>
      </c>
      <c r="K1208" s="25" t="b">
        <f t="shared" ref="K1208:K1239" si="206">IF(M1208="","",EXACT(H1208,M1208/L1208))</f>
        <v>1</v>
      </c>
      <c r="L1208" s="7">
        <v>3</v>
      </c>
      <c r="M1208" s="26">
        <f>IF(G1208="","",VLOOKUP(G1208,WMS!$E$3:$U$2581,7,0)*L1208)</f>
        <v>36</v>
      </c>
      <c r="N1208" s="27" t="str">
        <f>IF(G1208="","",VLOOKUP(G1208,WMS!$E$3:$U$2581,17,0))</f>
        <v>A44-302</v>
      </c>
      <c r="O1208" s="28">
        <f t="shared" ref="O1208:O1239" si="207">IF(L1208="","",I1208*L1208)</f>
        <v>25.8</v>
      </c>
      <c r="P1208" s="28">
        <f t="shared" ref="P1208:P1239" si="208">IF(L1208="","",J1208*L1208)</f>
        <v>0.27</v>
      </c>
      <c r="Q1208" s="25" t="str">
        <f>IF(G1208="","",VLOOKUP(G1208,WMS!$E$3:$G$2581,2,FALSE))</f>
        <v>KAS19031802</v>
      </c>
      <c r="R1208" s="25" t="str">
        <f>IF(G1208="","",VLOOKUP(G1208,WMS!$E$3:$G$2581,3,FALSE))</f>
        <v>KAS1903180205</v>
      </c>
      <c r="S1208" s="17" t="str">
        <f>IF(R1208="","",VLOOKUP(R1208,CUSTOMS!$E$3:$N$2350,2,FALSE))</f>
        <v>3924900000</v>
      </c>
      <c r="T1208" s="17" t="str">
        <f>IF(R1208="","",VLOOKUP(R1208,CUSTOMS!$E$3:$N$2350,3,FALSE))</f>
        <v>塑胶储物箱/C</v>
      </c>
      <c r="U1208" s="18">
        <f t="shared" ref="U1208:U1239" si="209">IF(V1208="","",IF(V1208="千克",M1208*AB1208,M1208))</f>
        <v>24.6</v>
      </c>
      <c r="V1208" s="18" t="str">
        <f>IF(R1208="","",VLOOKUP(R1208,CUSTOMS!$E$3:$N$2350,5,FALSE))</f>
        <v>千克</v>
      </c>
      <c r="W1208" s="32">
        <f>IF(R1208="","",VLOOKUP(R1208,CUSTOMS!$E$3:$N$2350,6,FALSE))</f>
        <v>2</v>
      </c>
      <c r="X1208" s="32">
        <f t="shared" ref="X1208:X1239" si="210">IF(W1208="","",U1208*W1208)</f>
        <v>49.2</v>
      </c>
      <c r="Y1208" s="18" t="str">
        <f>IF(R1208="","",VLOOKUP(R1208,CUSTOMS!$E$3:$N$2350,8,FALSE))</f>
        <v>美元</v>
      </c>
      <c r="Z1208" s="18" t="str">
        <f>IF(R1208="","",VLOOKUP(R1208,CUSTOMS!$E$3:$N$2350,9,FALSE))</f>
        <v>中国</v>
      </c>
      <c r="AA1208" s="18" t="str">
        <f>IF(R1208="","",VLOOKUP(R1208,CUSTOMS!$E$3:$N$2350,10,FALSE))</f>
        <v>美国</v>
      </c>
      <c r="AB1208" s="32">
        <f>IF(R1208="","",VLOOKUP(G1208,WMS!$E$3:$T$2581,15,FALSE))</f>
        <v>0.683333333333333</v>
      </c>
      <c r="AC1208" s="32">
        <f t="shared" ref="AC1208:AC1239" si="211">IF(AB1208="","",M1208*AB1208)</f>
        <v>24.6</v>
      </c>
      <c r="AD1208" s="32" t="str">
        <f>IF(S1208="","",VLOOKUP(S1208,海关监管条件!$A$1:$B$3000,2,FALSE))</f>
        <v>A </v>
      </c>
    </row>
    <row r="1209" spans="1:30">
      <c r="A1209" s="2">
        <v>43770</v>
      </c>
      <c r="B1209" s="2">
        <v>43777</v>
      </c>
      <c r="C1209" s="2" t="s">
        <v>5248</v>
      </c>
      <c r="D1209" s="35" t="s">
        <v>1289</v>
      </c>
      <c r="E1209" s="35" t="s">
        <v>3994</v>
      </c>
      <c r="F1209" s="35" t="s">
        <v>3521</v>
      </c>
      <c r="G1209" s="17" t="str">
        <f t="shared" si="205"/>
        <v>KG-ARI-1903-00107-02556/42561347A</v>
      </c>
      <c r="H1209" s="18">
        <f>IF(G1209="","",VLOOKUP(G1209,WMS!$E$3:$Q$2581,7,FALSE))</f>
        <v>8</v>
      </c>
      <c r="I1209" s="18">
        <f>IF(G1209="","",VLOOKUP(G1209,WMS!$E$3:$Q$2581,8,FALSE))</f>
        <v>6</v>
      </c>
      <c r="J1209" s="18">
        <f>IF(G1209="","",VLOOKUP(G1209,WMS!$E$3:$Q$2581,13,FALSE))</f>
        <v>0.013</v>
      </c>
      <c r="K1209" s="25" t="b">
        <f t="shared" si="206"/>
        <v>1</v>
      </c>
      <c r="L1209" s="7">
        <v>3</v>
      </c>
      <c r="M1209" s="26">
        <f>IF(G1209="","",VLOOKUP(G1209,WMS!$E$3:$U$2581,7,0)*L1209)</f>
        <v>24</v>
      </c>
      <c r="N1209" s="27" t="str">
        <f>IF(G1209="","",VLOOKUP(G1209,WMS!$E$3:$U$2581,17,0))</f>
        <v>A29-202</v>
      </c>
      <c r="O1209" s="28">
        <f t="shared" si="207"/>
        <v>18</v>
      </c>
      <c r="P1209" s="28">
        <f t="shared" si="208"/>
        <v>0.039</v>
      </c>
      <c r="Q1209" s="25" t="str">
        <f>IF(G1209="","",VLOOKUP(G1209,WMS!$E$3:$G$2581,2,FALSE))</f>
        <v>KAS19070204</v>
      </c>
      <c r="R1209" s="25" t="str">
        <f>IF(G1209="","",VLOOKUP(G1209,WMS!$E$3:$G$2581,3,FALSE))</f>
        <v>KAS1907020409</v>
      </c>
      <c r="S1209" s="17" t="str">
        <f>IF(R1209="","",VLOOKUP(R1209,CUSTOMS!$E$3:$N$2350,2,FALSE))</f>
        <v>6911101900</v>
      </c>
      <c r="T1209" s="17" t="str">
        <f>IF(R1209="","",VLOOKUP(R1209,CUSTOMS!$E$3:$N$2350,3,FALSE))</f>
        <v>日用瓷:盘</v>
      </c>
      <c r="U1209" s="18">
        <f t="shared" si="209"/>
        <v>24</v>
      </c>
      <c r="V1209" s="18" t="str">
        <f>IF(R1209="","",VLOOKUP(R1209,CUSTOMS!$E$3:$N$2350,5,FALSE))</f>
        <v>只</v>
      </c>
      <c r="W1209" s="32">
        <f>IF(R1209="","",VLOOKUP(R1209,CUSTOMS!$E$3:$N$2350,6,FALSE))</f>
        <v>0.3</v>
      </c>
      <c r="X1209" s="32">
        <f t="shared" si="210"/>
        <v>7.2</v>
      </c>
      <c r="Y1209" s="18" t="str">
        <f>IF(R1209="","",VLOOKUP(R1209,CUSTOMS!$E$3:$N$2350,8,FALSE))</f>
        <v>美元</v>
      </c>
      <c r="Z1209" s="18" t="str">
        <f>IF(R1209="","",VLOOKUP(R1209,CUSTOMS!$E$3:$N$2350,9,FALSE))</f>
        <v>中国</v>
      </c>
      <c r="AA1209" s="18" t="str">
        <f>IF(R1209="","",VLOOKUP(R1209,CUSTOMS!$E$3:$N$2350,10,FALSE))</f>
        <v>美国</v>
      </c>
      <c r="AB1209" s="32">
        <f>IF(R1209="","",VLOOKUP(G1209,WMS!$E$3:$T$2581,15,FALSE))</f>
        <v>0.5045</v>
      </c>
      <c r="AC1209" s="32">
        <f t="shared" si="211"/>
        <v>12.108</v>
      </c>
      <c r="AD1209" s="32" t="str">
        <f>IF(S1209="","",VLOOKUP(S1209,海关监管条件!$A$1:$B$3000,2,FALSE))</f>
        <v>A</v>
      </c>
    </row>
    <row r="1210" spans="1:30">
      <c r="A1210" s="2">
        <v>43770</v>
      </c>
      <c r="B1210" s="2">
        <v>43777</v>
      </c>
      <c r="C1210" s="2" t="s">
        <v>5248</v>
      </c>
      <c r="D1210" s="35" t="s">
        <v>1289</v>
      </c>
      <c r="E1210" s="35" t="s">
        <v>3994</v>
      </c>
      <c r="F1210" s="35" t="s">
        <v>3625</v>
      </c>
      <c r="G1210" s="17" t="str">
        <f t="shared" si="205"/>
        <v>KG-ARI-1903-00107-02556/42561347B</v>
      </c>
      <c r="H1210" s="18">
        <v>8</v>
      </c>
      <c r="I1210" s="18">
        <f>IF(G1210="","",VLOOKUP(G1210,WMS!$E$3:$Q$2581,8,FALSE))</f>
        <v>6</v>
      </c>
      <c r="J1210" s="18">
        <f>IF(G1210="","",VLOOKUP(G1210,WMS!$E$3:$Q$2581,13,FALSE))</f>
        <v>0.013</v>
      </c>
      <c r="K1210" s="25" t="e">
        <f t="shared" si="206"/>
        <v>#DIV/0!</v>
      </c>
      <c r="M1210" s="26">
        <v>24</v>
      </c>
      <c r="N1210" s="27" t="str">
        <f>IF(G1210="","",VLOOKUP(G1210,WMS!$E$3:$U$2581,17,0))</f>
        <v>A29-202</v>
      </c>
      <c r="O1210" s="28" t="str">
        <f t="shared" si="207"/>
        <v/>
      </c>
      <c r="P1210" s="28" t="str">
        <f t="shared" si="208"/>
        <v/>
      </c>
      <c r="Q1210" s="25" t="str">
        <f>IF(G1210="","",VLOOKUP(G1210,WMS!$E$3:$G$2581,2,FALSE))</f>
        <v>KAS19070204</v>
      </c>
      <c r="R1210" s="25" t="str">
        <f>IF(G1210="","",VLOOKUP(G1210,WMS!$E$3:$G$2581,3,FALSE))</f>
        <v>KAS1907020402</v>
      </c>
      <c r="S1210" s="17" t="str">
        <f>IF(R1210="","",VLOOKUP(R1210,CUSTOMS!$E$3:$N$2350,2,FALSE))</f>
        <v>4421919090</v>
      </c>
      <c r="T1210" s="17" t="str">
        <f>IF(R1210="","",VLOOKUP(R1210,CUSTOMS!$E$3:$N$2350,3,FALSE))</f>
        <v>竹座</v>
      </c>
      <c r="U1210" s="18">
        <f t="shared" si="209"/>
        <v>24</v>
      </c>
      <c r="V1210" s="18" t="str">
        <f>IF(R1210="","",VLOOKUP(R1210,CUSTOMS!$E$3:$N$2350,5,FALSE))</f>
        <v>只</v>
      </c>
      <c r="W1210" s="32">
        <f>IF(R1210="","",VLOOKUP(R1210,CUSTOMS!$E$3:$N$2350,6,FALSE))</f>
        <v>0.12</v>
      </c>
      <c r="X1210" s="32">
        <f t="shared" si="210"/>
        <v>2.88</v>
      </c>
      <c r="Y1210" s="18" t="str">
        <f>IF(R1210="","",VLOOKUP(R1210,CUSTOMS!$E$3:$N$2350,8,FALSE))</f>
        <v>美元</v>
      </c>
      <c r="Z1210" s="18" t="str">
        <f>IF(R1210="","",VLOOKUP(R1210,CUSTOMS!$E$3:$N$2350,9,FALSE))</f>
        <v>中国</v>
      </c>
      <c r="AA1210" s="18" t="str">
        <f>IF(R1210="","",VLOOKUP(R1210,CUSTOMS!$E$3:$N$2350,10,FALSE))</f>
        <v>美国</v>
      </c>
      <c r="AB1210" s="32">
        <f>IF(R1210="","",VLOOKUP(G1210,WMS!$E$3:$T$2581,15,FALSE))</f>
        <v>0.1205</v>
      </c>
      <c r="AC1210" s="32">
        <f t="shared" si="211"/>
        <v>2.892</v>
      </c>
      <c r="AD1210" s="32" t="str">
        <f>IF(S1210="","",VLOOKUP(S1210,海关监管条件!$A$1:$B$3000,2,FALSE))</f>
        <v>AB</v>
      </c>
    </row>
    <row r="1211" spans="1:30">
      <c r="A1211" s="2">
        <v>43770</v>
      </c>
      <c r="B1211" s="2">
        <v>43777</v>
      </c>
      <c r="C1211" s="2" t="s">
        <v>5248</v>
      </c>
      <c r="D1211" s="19" t="s">
        <v>1000</v>
      </c>
      <c r="E1211" s="19" t="s">
        <v>3859</v>
      </c>
      <c r="F1211" s="19" t="s">
        <v>3860</v>
      </c>
      <c r="G1211" s="17" t="str">
        <f t="shared" si="205"/>
        <v>KG-ARI-1904-00124-03054/41904534</v>
      </c>
      <c r="H1211" s="18">
        <f>IF(G1211="","",VLOOKUP(G1211,WMS!$E$3:$Q$2581,7,FALSE))</f>
        <v>192</v>
      </c>
      <c r="I1211" s="18">
        <f>IF(G1211="","",VLOOKUP(G1211,WMS!$E$3:$Q$2581,8,FALSE))</f>
        <v>5.5</v>
      </c>
      <c r="J1211" s="18">
        <f>IF(G1211="","",VLOOKUP(G1211,WMS!$E$3:$Q$2581,13,FALSE))</f>
        <v>0.012</v>
      </c>
      <c r="K1211" s="25" t="b">
        <f t="shared" si="206"/>
        <v>1</v>
      </c>
      <c r="L1211" s="7">
        <v>2</v>
      </c>
      <c r="M1211" s="26">
        <f>IF(G1211="","",VLOOKUP(G1211,WMS!$E$3:$U$2581,7,0)*L1211)</f>
        <v>384</v>
      </c>
      <c r="N1211" s="27" t="str">
        <f>IF(G1211="","",VLOOKUP(G1211,WMS!$E$3:$U$2581,17,0))</f>
        <v>A11-103</v>
      </c>
      <c r="O1211" s="28">
        <f t="shared" si="207"/>
        <v>11</v>
      </c>
      <c r="P1211" s="28">
        <f t="shared" si="208"/>
        <v>0.024</v>
      </c>
      <c r="Q1211" s="25" t="str">
        <f>IF(G1211="","",VLOOKUP(G1211,WMS!$E$3:$G$2581,2,FALSE))</f>
        <v>KAS19041606</v>
      </c>
      <c r="R1211" s="25" t="str">
        <f>IF(G1211="","",VLOOKUP(G1211,WMS!$E$3:$G$2581,3,FALSE))</f>
        <v>KAS1904160601</v>
      </c>
      <c r="S1211" s="17" t="str">
        <f>IF(R1211="","",VLOOKUP(R1211,CUSTOMS!$E$3:$N$2350,2,FALSE))</f>
        <v>8215990000</v>
      </c>
      <c r="T1211" s="17" t="str">
        <f>IF(R1211="","",VLOOKUP(R1211,CUSTOMS!$E$3:$N$2350,3,FALSE))</f>
        <v>餐厨用具</v>
      </c>
      <c r="U1211" s="18">
        <f t="shared" si="209"/>
        <v>384</v>
      </c>
      <c r="V1211" s="18" t="str">
        <f>IF(R1211="","",VLOOKUP(R1211,CUSTOMS!$E$3:$N$2350,5,FALSE))</f>
        <v>把</v>
      </c>
      <c r="W1211" s="32">
        <f>IF(R1211="","",VLOOKUP(R1211,CUSTOMS!$E$3:$N$2350,6,FALSE))</f>
        <v>0.43</v>
      </c>
      <c r="X1211" s="32">
        <f t="shared" si="210"/>
        <v>165.12</v>
      </c>
      <c r="Y1211" s="18" t="str">
        <f>IF(R1211="","",VLOOKUP(R1211,CUSTOMS!$E$3:$N$2350,8,FALSE))</f>
        <v>美元</v>
      </c>
      <c r="Z1211" s="18" t="str">
        <f>IF(R1211="","",VLOOKUP(R1211,CUSTOMS!$E$3:$N$2350,9,FALSE))</f>
        <v>中国</v>
      </c>
      <c r="AA1211" s="18" t="str">
        <f>IF(R1211="","",VLOOKUP(R1211,CUSTOMS!$E$3:$N$2350,10,FALSE))</f>
        <v>美国</v>
      </c>
      <c r="AB1211" s="32">
        <f>IF(R1211="","",VLOOKUP(G1211,WMS!$E$3:$T$2581,15,FALSE))</f>
        <v>0.0260416666666667</v>
      </c>
      <c r="AC1211" s="32">
        <f t="shared" si="211"/>
        <v>10</v>
      </c>
      <c r="AD1211" s="32" t="str">
        <f>IF(S1211="","",VLOOKUP(S1211,海关监管条件!$A$1:$B$3000,2,FALSE))</f>
        <v>A</v>
      </c>
    </row>
    <row r="1212" spans="1:30">
      <c r="A1212" s="2">
        <v>43770</v>
      </c>
      <c r="B1212" s="2">
        <v>43777</v>
      </c>
      <c r="C1212" s="2" t="s">
        <v>5248</v>
      </c>
      <c r="D1212" s="19" t="s">
        <v>1054</v>
      </c>
      <c r="E1212" s="19" t="s">
        <v>3896</v>
      </c>
      <c r="F1212" s="19">
        <v>42287643</v>
      </c>
      <c r="G1212" s="17" t="str">
        <f t="shared" si="205"/>
        <v>KG-ARI-1904-00124-03303/42287643</v>
      </c>
      <c r="H1212" s="18">
        <f>IF(G1212="","",VLOOKUP(G1212,WMS!$E$3:$Q$2581,7,FALSE))</f>
        <v>6</v>
      </c>
      <c r="I1212" s="18">
        <f>IF(G1212="","",VLOOKUP(G1212,WMS!$E$3:$Q$2581,8,FALSE))</f>
        <v>1.82</v>
      </c>
      <c r="J1212" s="18">
        <f>IF(G1212="","",VLOOKUP(G1212,WMS!$E$3:$Q$2581,13,FALSE))</f>
        <v>0.013</v>
      </c>
      <c r="K1212" s="25" t="b">
        <f t="shared" si="206"/>
        <v>1</v>
      </c>
      <c r="L1212" s="7">
        <v>5</v>
      </c>
      <c r="M1212" s="26">
        <f>IF(G1212="","",VLOOKUP(G1212,WMS!$E$3:$U$2581,7,0)*L1212)</f>
        <v>30</v>
      </c>
      <c r="N1212" s="27" t="str">
        <f>IF(G1212="","",VLOOKUP(G1212,WMS!$E$3:$U$2581,17,0))</f>
        <v>A32-302</v>
      </c>
      <c r="O1212" s="28">
        <f t="shared" si="207"/>
        <v>9.1</v>
      </c>
      <c r="P1212" s="28">
        <f t="shared" si="208"/>
        <v>0.065</v>
      </c>
      <c r="Q1212" s="25" t="str">
        <f>IF(G1212="","",VLOOKUP(G1212,WMS!$E$3:$G$2581,2,FALSE))</f>
        <v>KAS19042707</v>
      </c>
      <c r="R1212" s="25" t="str">
        <f>IF(G1212="","",VLOOKUP(G1212,WMS!$E$3:$G$2581,3,FALSE))</f>
        <v>KAS1904270701</v>
      </c>
      <c r="S1212" s="17" t="str">
        <f>IF(R1212="","",VLOOKUP(R1212,CUSTOMS!$E$3:$N$2350,2,FALSE))</f>
        <v>9405409000</v>
      </c>
      <c r="T1212" s="17" t="str">
        <f>IF(R1212="","",VLOOKUP(R1212,CUSTOMS!$E$3:$N$2350,3,FALSE))</f>
        <v>装饰灯</v>
      </c>
      <c r="U1212" s="18">
        <f t="shared" si="209"/>
        <v>30</v>
      </c>
      <c r="V1212" s="18" t="str">
        <f>IF(R1212="","",VLOOKUP(R1212,CUSTOMS!$E$3:$N$2350,5,FALSE))</f>
        <v>套</v>
      </c>
      <c r="W1212" s="32" t="str">
        <f>IF(R1212="","",VLOOKUP(R1212,CUSTOMS!$E$3:$N$2350,6,FALSE))</f>
        <v>1.95</v>
      </c>
      <c r="X1212" s="32">
        <f t="shared" si="210"/>
        <v>58.5</v>
      </c>
      <c r="Y1212" s="18" t="str">
        <f>IF(R1212="","",VLOOKUP(R1212,CUSTOMS!$E$3:$N$2350,8,FALSE))</f>
        <v>美元</v>
      </c>
      <c r="Z1212" s="18" t="str">
        <f>IF(R1212="","",VLOOKUP(R1212,CUSTOMS!$E$3:$N$2350,9,FALSE))</f>
        <v>中国</v>
      </c>
      <c r="AA1212" s="18" t="str">
        <f>IF(R1212="","",VLOOKUP(R1212,CUSTOMS!$E$3:$N$2350,10,FALSE))</f>
        <v>美国</v>
      </c>
      <c r="AB1212" s="32">
        <f>IF(R1212="","",VLOOKUP(G1212,WMS!$E$3:$T$2581,15,FALSE))</f>
        <v>0.303333333333333</v>
      </c>
      <c r="AC1212" s="32">
        <f t="shared" si="211"/>
        <v>9.09999999999999</v>
      </c>
      <c r="AD1212" s="32" t="str">
        <f>IF(S1212="","",VLOOKUP(S1212,海关监管条件!$A$1:$B$3000,2,FALSE))</f>
        <v>无 </v>
      </c>
    </row>
    <row r="1213" spans="1:30">
      <c r="A1213" s="2">
        <v>43770</v>
      </c>
      <c r="B1213" s="2">
        <v>43777</v>
      </c>
      <c r="C1213" s="2" t="s">
        <v>5248</v>
      </c>
      <c r="D1213" s="35" t="s">
        <v>1289</v>
      </c>
      <c r="E1213" s="35" t="s">
        <v>4013</v>
      </c>
      <c r="F1213" s="35" t="s">
        <v>4015</v>
      </c>
      <c r="G1213" s="17" t="str">
        <f t="shared" si="205"/>
        <v>KG-ARI-1904-00125-03572/42498216A</v>
      </c>
      <c r="H1213" s="18">
        <f>IF(G1213="","",VLOOKUP(G1213,WMS!$E$3:$Q$2581,7,FALSE))</f>
        <v>8</v>
      </c>
      <c r="I1213" s="18">
        <f>IF(G1213="","",VLOOKUP(G1213,WMS!$E$3:$Q$2581,8,FALSE))</f>
        <v>9.15</v>
      </c>
      <c r="J1213" s="18">
        <f>IF(G1213="","",VLOOKUP(G1213,WMS!$E$3:$Q$2581,13,FALSE))</f>
        <v>0.034</v>
      </c>
      <c r="K1213" s="25" t="b">
        <f t="shared" si="206"/>
        <v>1</v>
      </c>
      <c r="L1213" s="7">
        <v>3</v>
      </c>
      <c r="M1213" s="26">
        <f>IF(G1213="","",VLOOKUP(G1213,WMS!$E$3:$U$2581,7,0)*L1213)</f>
        <v>24</v>
      </c>
      <c r="N1213" s="27" t="str">
        <f>IF(G1213="","",VLOOKUP(G1213,WMS!$E$3:$U$2581,17,0))</f>
        <v>A29-201</v>
      </c>
      <c r="O1213" s="28">
        <f t="shared" si="207"/>
        <v>27.45</v>
      </c>
      <c r="P1213" s="28">
        <f t="shared" si="208"/>
        <v>0.102</v>
      </c>
      <c r="Q1213" s="25" t="str">
        <f>IF(G1213="","",VLOOKUP(G1213,WMS!$E$3:$G$2581,2,FALSE))</f>
        <v>KAS19070204</v>
      </c>
      <c r="R1213" s="25" t="str">
        <f>IF(G1213="","",VLOOKUP(G1213,WMS!$E$3:$G$2581,3,FALSE))</f>
        <v>KAS1907020408</v>
      </c>
      <c r="S1213" s="17" t="str">
        <f>IF(R1213="","",VLOOKUP(R1213,CUSTOMS!$E$3:$N$2350,2,FALSE))</f>
        <v>6911101900</v>
      </c>
      <c r="T1213" s="17" t="str">
        <f>IF(R1213="","",VLOOKUP(R1213,CUSTOMS!$E$3:$N$2350,3,FALSE))</f>
        <v>日用瓷:罐</v>
      </c>
      <c r="U1213" s="18">
        <f t="shared" si="209"/>
        <v>24</v>
      </c>
      <c r="V1213" s="18" t="str">
        <f>IF(R1213="","",VLOOKUP(R1213,CUSTOMS!$E$3:$N$2350,5,FALSE))</f>
        <v>只</v>
      </c>
      <c r="W1213" s="32">
        <f>IF(R1213="","",VLOOKUP(R1213,CUSTOMS!$E$3:$N$2350,6,FALSE))</f>
        <v>0.3</v>
      </c>
      <c r="X1213" s="32">
        <f t="shared" si="210"/>
        <v>7.2</v>
      </c>
      <c r="Y1213" s="18" t="str">
        <f>IF(R1213="","",VLOOKUP(R1213,CUSTOMS!$E$3:$N$2350,8,FALSE))</f>
        <v>美元</v>
      </c>
      <c r="Z1213" s="18" t="str">
        <f>IF(R1213="","",VLOOKUP(R1213,CUSTOMS!$E$3:$N$2350,9,FALSE))</f>
        <v>中国</v>
      </c>
      <c r="AA1213" s="18" t="str">
        <f>IF(R1213="","",VLOOKUP(R1213,CUSTOMS!$E$3:$N$2350,10,FALSE))</f>
        <v>美国</v>
      </c>
      <c r="AB1213" s="32">
        <f>IF(R1213="","",VLOOKUP(G1213,WMS!$E$3:$T$2581,15,FALSE))</f>
        <v>0.76625</v>
      </c>
      <c r="AC1213" s="32">
        <f t="shared" si="211"/>
        <v>18.39</v>
      </c>
      <c r="AD1213" s="32" t="str">
        <f>IF(S1213="","",VLOOKUP(S1213,海关监管条件!$A$1:$B$3000,2,FALSE))</f>
        <v>A</v>
      </c>
    </row>
    <row r="1214" spans="1:30">
      <c r="A1214" s="2">
        <v>43770</v>
      </c>
      <c r="B1214" s="2">
        <v>43777</v>
      </c>
      <c r="C1214" s="2" t="s">
        <v>5248</v>
      </c>
      <c r="D1214" s="35" t="s">
        <v>1289</v>
      </c>
      <c r="E1214" s="35" t="s">
        <v>4013</v>
      </c>
      <c r="F1214" s="35" t="s">
        <v>4016</v>
      </c>
      <c r="G1214" s="17" t="str">
        <f t="shared" si="205"/>
        <v>KG-ARI-1904-00125-03572/42498216B</v>
      </c>
      <c r="H1214" s="18">
        <v>8</v>
      </c>
      <c r="I1214" s="18">
        <f>IF(G1214="","",VLOOKUP(G1214,WMS!$E$3:$Q$2581,8,FALSE))</f>
        <v>9.15</v>
      </c>
      <c r="J1214" s="18">
        <f>IF(G1214="","",VLOOKUP(G1214,WMS!$E$3:$Q$2581,13,FALSE))</f>
        <v>0.034</v>
      </c>
      <c r="K1214" s="25" t="e">
        <f t="shared" si="206"/>
        <v>#DIV/0!</v>
      </c>
      <c r="M1214" s="26">
        <v>24</v>
      </c>
      <c r="N1214" s="27" t="str">
        <f>IF(G1214="","",VLOOKUP(G1214,WMS!$E$3:$U$2581,17,0))</f>
        <v>A29-201</v>
      </c>
      <c r="O1214" s="28" t="str">
        <f t="shared" si="207"/>
        <v/>
      </c>
      <c r="P1214" s="28" t="str">
        <f t="shared" si="208"/>
        <v/>
      </c>
      <c r="Q1214" s="25" t="str">
        <f>IF(G1214="","",VLOOKUP(G1214,WMS!$E$3:$G$2581,2,FALSE))</f>
        <v>KAS19070204</v>
      </c>
      <c r="R1214" s="25" t="str">
        <f>IF(G1214="","",VLOOKUP(G1214,WMS!$E$3:$G$2581,3,FALSE))</f>
        <v>KAS1907020403</v>
      </c>
      <c r="S1214" s="17" t="str">
        <f>IF(R1214="","",VLOOKUP(R1214,CUSTOMS!$E$3:$N$2350,2,FALSE))</f>
        <v>4421999090</v>
      </c>
      <c r="T1214" s="17" t="str">
        <f>IF(R1214="","",VLOOKUP(R1214,CUSTOMS!$E$3:$N$2350,3,FALSE))</f>
        <v>木盖</v>
      </c>
      <c r="U1214" s="18">
        <f t="shared" si="209"/>
        <v>24</v>
      </c>
      <c r="V1214" s="18" t="str">
        <f>IF(R1214="","",VLOOKUP(R1214,CUSTOMS!$E$3:$N$2350,5,FALSE))</f>
        <v>只</v>
      </c>
      <c r="W1214" s="32">
        <f>IF(R1214="","",VLOOKUP(R1214,CUSTOMS!$E$3:$N$2350,6,FALSE))</f>
        <v>0.13</v>
      </c>
      <c r="X1214" s="32">
        <f t="shared" si="210"/>
        <v>3.12</v>
      </c>
      <c r="Y1214" s="18" t="str">
        <f>IF(R1214="","",VLOOKUP(R1214,CUSTOMS!$E$3:$N$2350,8,FALSE))</f>
        <v>美元</v>
      </c>
      <c r="Z1214" s="18" t="str">
        <f>IF(R1214="","",VLOOKUP(R1214,CUSTOMS!$E$3:$N$2350,9,FALSE))</f>
        <v>中国</v>
      </c>
      <c r="AA1214" s="18" t="str">
        <f>IF(R1214="","",VLOOKUP(R1214,CUSTOMS!$E$3:$N$2350,10,FALSE))</f>
        <v>美国</v>
      </c>
      <c r="AB1214" s="32">
        <f>IF(R1214="","",VLOOKUP(G1214,WMS!$E$3:$T$2581,15,FALSE))</f>
        <v>0.16875</v>
      </c>
      <c r="AC1214" s="32">
        <f t="shared" si="211"/>
        <v>4.05</v>
      </c>
      <c r="AD1214" s="32" t="str">
        <f>IF(S1214="","",VLOOKUP(S1214,海关监管条件!$A$1:$B$3000,2,FALSE))</f>
        <v>AB</v>
      </c>
    </row>
    <row r="1215" spans="1:30">
      <c r="A1215" s="2">
        <v>43770</v>
      </c>
      <c r="B1215" s="2">
        <v>43777</v>
      </c>
      <c r="C1215" s="2" t="s">
        <v>5248</v>
      </c>
      <c r="D1215" s="3" t="s">
        <v>1570</v>
      </c>
      <c r="E1215" s="3" t="s">
        <v>4119</v>
      </c>
      <c r="F1215" s="3" t="s">
        <v>4123</v>
      </c>
      <c r="G1215" s="17" t="str">
        <f t="shared" si="205"/>
        <v>KG-ARI-1906-00169-03846/42744665</v>
      </c>
      <c r="H1215" s="18">
        <f>IF(G1215="","",VLOOKUP(G1215,WMS!$E$3:$Q$2581,7,FALSE))</f>
        <v>10</v>
      </c>
      <c r="I1215" s="18">
        <f>IF(G1215="","",VLOOKUP(G1215,WMS!$E$3:$Q$2581,8,FALSE))</f>
        <v>1.45</v>
      </c>
      <c r="J1215" s="18">
        <f>IF(G1215="","",VLOOKUP(G1215,WMS!$E$3:$Q$2581,13,FALSE))</f>
        <v>0.007</v>
      </c>
      <c r="K1215" s="25" t="b">
        <f t="shared" si="206"/>
        <v>1</v>
      </c>
      <c r="L1215" s="7">
        <v>4</v>
      </c>
      <c r="M1215" s="26">
        <f>IF(G1215="","",VLOOKUP(G1215,WMS!$E$3:$U$2581,7,0)*L1215)</f>
        <v>40</v>
      </c>
      <c r="N1215" s="27" t="str">
        <f>IF(G1215="","",VLOOKUP(G1215,WMS!$E$3:$U$2581,17,0))</f>
        <v>B75</v>
      </c>
      <c r="O1215" s="28">
        <f t="shared" si="207"/>
        <v>5.8</v>
      </c>
      <c r="P1215" s="28">
        <f t="shared" si="208"/>
        <v>0.028</v>
      </c>
      <c r="Q1215" s="25" t="str">
        <f>IF(G1215="","",VLOOKUP(G1215,WMS!$E$3:$G$2581,2,FALSE))</f>
        <v>KAS19090311</v>
      </c>
      <c r="R1215" s="25" t="str">
        <f>IF(G1215="","",VLOOKUP(G1215,WMS!$E$3:$G$2581,3,FALSE))</f>
        <v>KAS1909031103</v>
      </c>
      <c r="S1215" s="17" t="str">
        <f>IF(R1215="","",VLOOKUP(R1215,CUSTOMS!$E$3:$N$2350,2,FALSE))</f>
        <v>3926100000</v>
      </c>
      <c r="T1215" s="17" t="str">
        <f>IF(R1215="","",VLOOKUP(R1215,CUSTOMS!$E$3:$N$2350,3,FALSE))</f>
        <v>资料册</v>
      </c>
      <c r="U1215" s="18">
        <f t="shared" si="209"/>
        <v>40</v>
      </c>
      <c r="V1215" s="18" t="str">
        <f>IF(R1215="","",VLOOKUP(R1215,CUSTOMS!$E$3:$N$2350,5,FALSE))</f>
        <v>个</v>
      </c>
      <c r="W1215" s="32">
        <f>IF(R1215="","",VLOOKUP(R1215,CUSTOMS!$E$3:$N$2350,6,FALSE))</f>
        <v>0.74</v>
      </c>
      <c r="X1215" s="32">
        <f t="shared" si="210"/>
        <v>29.6</v>
      </c>
      <c r="Y1215" s="18" t="str">
        <f>IF(R1215="","",VLOOKUP(R1215,CUSTOMS!$E$3:$N$2350,8,FALSE))</f>
        <v>美元</v>
      </c>
      <c r="Z1215" s="18" t="str">
        <f>IF(R1215="","",VLOOKUP(R1215,CUSTOMS!$E$3:$N$2350,9,FALSE))</f>
        <v>中国</v>
      </c>
      <c r="AA1215" s="18" t="str">
        <f>IF(R1215="","",VLOOKUP(R1215,CUSTOMS!$E$3:$N$2350,10,FALSE))</f>
        <v>美国</v>
      </c>
      <c r="AB1215" s="32">
        <f>IF(R1215="","",VLOOKUP(G1215,WMS!$E$3:$T$2581,15,FALSE))</f>
        <v>0.139</v>
      </c>
      <c r="AC1215" s="32">
        <f t="shared" si="211"/>
        <v>5.56</v>
      </c>
      <c r="AD1215" s="32" t="str">
        <f>IF(S1215="","",VLOOKUP(S1215,海关监管条件!$A$1:$B$3000,2,FALSE))</f>
        <v>无</v>
      </c>
    </row>
    <row r="1216" spans="1:30">
      <c r="A1216" s="2">
        <v>43770</v>
      </c>
      <c r="B1216" s="2">
        <v>43777</v>
      </c>
      <c r="C1216" s="2" t="s">
        <v>5248</v>
      </c>
      <c r="D1216" s="3" t="s">
        <v>1570</v>
      </c>
      <c r="E1216" s="3" t="s">
        <v>4119</v>
      </c>
      <c r="F1216" s="3" t="s">
        <v>4131</v>
      </c>
      <c r="G1216" s="17" t="str">
        <f t="shared" si="205"/>
        <v>KG-ARI-1906-00169-03846/42744672</v>
      </c>
      <c r="H1216" s="18">
        <f>IF(G1216="","",VLOOKUP(G1216,WMS!$E$3:$Q$2581,7,FALSE))</f>
        <v>10</v>
      </c>
      <c r="I1216" s="18">
        <f>IF(G1216="","",VLOOKUP(G1216,WMS!$E$3:$Q$2581,8,FALSE))</f>
        <v>1.35</v>
      </c>
      <c r="J1216" s="18">
        <f>IF(G1216="","",VLOOKUP(G1216,WMS!$E$3:$Q$2581,13,FALSE))</f>
        <v>0.007</v>
      </c>
      <c r="K1216" s="25" t="b">
        <f t="shared" si="206"/>
        <v>1</v>
      </c>
      <c r="L1216" s="7">
        <v>5</v>
      </c>
      <c r="M1216" s="26">
        <f>IF(G1216="","",VLOOKUP(G1216,WMS!$E$3:$U$2581,7,0)*L1216)</f>
        <v>50</v>
      </c>
      <c r="N1216" s="27" t="str">
        <f>IF(G1216="","",VLOOKUP(G1216,WMS!$E$3:$U$2581,17,0))</f>
        <v>A06-103</v>
      </c>
      <c r="O1216" s="28">
        <f t="shared" si="207"/>
        <v>6.75</v>
      </c>
      <c r="P1216" s="28">
        <f t="shared" si="208"/>
        <v>0.035</v>
      </c>
      <c r="Q1216" s="25" t="str">
        <f>IF(G1216="","",VLOOKUP(G1216,WMS!$E$3:$G$2581,2,FALSE))</f>
        <v>KAS19090311</v>
      </c>
      <c r="R1216" s="25" t="str">
        <f>IF(G1216="","",VLOOKUP(G1216,WMS!$E$3:$G$2581,3,FALSE))</f>
        <v>KAS1909031112</v>
      </c>
      <c r="S1216" s="17" t="str">
        <f>IF(R1216="","",VLOOKUP(R1216,CUSTOMS!$E$3:$N$2350,2,FALSE))</f>
        <v>3926100000</v>
      </c>
      <c r="T1216" s="17" t="str">
        <f>IF(R1216="","",VLOOKUP(R1216,CUSTOMS!$E$3:$N$2350,3,FALSE))</f>
        <v>资料册</v>
      </c>
      <c r="U1216" s="18">
        <f t="shared" si="209"/>
        <v>50</v>
      </c>
      <c r="V1216" s="18" t="str">
        <f>IF(R1216="","",VLOOKUP(R1216,CUSTOMS!$E$3:$N$2350,5,FALSE))</f>
        <v>个</v>
      </c>
      <c r="W1216" s="32">
        <f>IF(R1216="","",VLOOKUP(R1216,CUSTOMS!$E$3:$N$2350,6,FALSE))</f>
        <v>0.72</v>
      </c>
      <c r="X1216" s="32">
        <f t="shared" si="210"/>
        <v>36</v>
      </c>
      <c r="Y1216" s="18" t="str">
        <f>IF(R1216="","",VLOOKUP(R1216,CUSTOMS!$E$3:$N$2350,8,FALSE))</f>
        <v>美元</v>
      </c>
      <c r="Z1216" s="18" t="str">
        <f>IF(R1216="","",VLOOKUP(R1216,CUSTOMS!$E$3:$N$2350,9,FALSE))</f>
        <v>中国</v>
      </c>
      <c r="AA1216" s="18" t="str">
        <f>IF(R1216="","",VLOOKUP(R1216,CUSTOMS!$E$3:$N$2350,10,FALSE))</f>
        <v>美国</v>
      </c>
      <c r="AB1216" s="32">
        <f>IF(R1216="","",VLOOKUP(G1216,WMS!$E$3:$T$2581,15,FALSE))</f>
        <v>0.129</v>
      </c>
      <c r="AC1216" s="32">
        <f t="shared" si="211"/>
        <v>6.45</v>
      </c>
      <c r="AD1216" s="32" t="str">
        <f>IF(S1216="","",VLOOKUP(S1216,海关监管条件!$A$1:$B$3000,2,FALSE))</f>
        <v>无</v>
      </c>
    </row>
    <row r="1217" spans="1:30">
      <c r="A1217" s="2">
        <v>43770</v>
      </c>
      <c r="B1217" s="2">
        <v>43777</v>
      </c>
      <c r="C1217" s="2" t="s">
        <v>5248</v>
      </c>
      <c r="D1217" s="3" t="s">
        <v>1570</v>
      </c>
      <c r="E1217" s="3" t="s">
        <v>4119</v>
      </c>
      <c r="F1217" s="3" t="s">
        <v>4127</v>
      </c>
      <c r="G1217" s="17" t="str">
        <f t="shared" si="205"/>
        <v>KG-ARI-1906-00169-03846/42744689</v>
      </c>
      <c r="H1217" s="18">
        <f>IF(G1217="","",VLOOKUP(G1217,WMS!$E$3:$Q$2581,7,FALSE))</f>
        <v>10</v>
      </c>
      <c r="I1217" s="18">
        <f>IF(G1217="","",VLOOKUP(G1217,WMS!$E$3:$Q$2581,8,FALSE))</f>
        <v>1.35</v>
      </c>
      <c r="J1217" s="18">
        <f>IF(G1217="","",VLOOKUP(G1217,WMS!$E$3:$Q$2581,13,FALSE))</f>
        <v>0.007</v>
      </c>
      <c r="K1217" s="25" t="b">
        <f t="shared" si="206"/>
        <v>1</v>
      </c>
      <c r="L1217" s="7">
        <v>4</v>
      </c>
      <c r="M1217" s="26">
        <f>IF(G1217="","",VLOOKUP(G1217,WMS!$E$3:$U$2581,7,0)*L1217)</f>
        <v>40</v>
      </c>
      <c r="N1217" s="27" t="str">
        <f>IF(G1217="","",VLOOKUP(G1217,WMS!$E$3:$U$2581,17,0))</f>
        <v>A06-103</v>
      </c>
      <c r="O1217" s="28">
        <f t="shared" si="207"/>
        <v>5.4</v>
      </c>
      <c r="P1217" s="28">
        <f t="shared" si="208"/>
        <v>0.028</v>
      </c>
      <c r="Q1217" s="25" t="str">
        <f>IF(G1217="","",VLOOKUP(G1217,WMS!$E$3:$G$2581,2,FALSE))</f>
        <v>KAS19090311</v>
      </c>
      <c r="R1217" s="25" t="str">
        <f>IF(G1217="","",VLOOKUP(G1217,WMS!$E$3:$G$2581,3,FALSE))</f>
        <v>KAS1909031108</v>
      </c>
      <c r="S1217" s="17" t="str">
        <f>IF(R1217="","",VLOOKUP(R1217,CUSTOMS!$E$3:$N$2350,2,FALSE))</f>
        <v>3926100000</v>
      </c>
      <c r="T1217" s="17" t="str">
        <f>IF(R1217="","",VLOOKUP(R1217,CUSTOMS!$E$3:$N$2350,3,FALSE))</f>
        <v>资料册</v>
      </c>
      <c r="U1217" s="18">
        <f t="shared" si="209"/>
        <v>40</v>
      </c>
      <c r="V1217" s="18" t="str">
        <f>IF(R1217="","",VLOOKUP(R1217,CUSTOMS!$E$3:$N$2350,5,FALSE))</f>
        <v>个</v>
      </c>
      <c r="W1217" s="32">
        <f>IF(R1217="","",VLOOKUP(R1217,CUSTOMS!$E$3:$N$2350,6,FALSE))</f>
        <v>0.72</v>
      </c>
      <c r="X1217" s="32">
        <f t="shared" si="210"/>
        <v>28.8</v>
      </c>
      <c r="Y1217" s="18" t="str">
        <f>IF(R1217="","",VLOOKUP(R1217,CUSTOMS!$E$3:$N$2350,8,FALSE))</f>
        <v>美元</v>
      </c>
      <c r="Z1217" s="18" t="str">
        <f>IF(R1217="","",VLOOKUP(R1217,CUSTOMS!$E$3:$N$2350,9,FALSE))</f>
        <v>中国</v>
      </c>
      <c r="AA1217" s="18" t="str">
        <f>IF(R1217="","",VLOOKUP(R1217,CUSTOMS!$E$3:$N$2350,10,FALSE))</f>
        <v>美国</v>
      </c>
      <c r="AB1217" s="32">
        <f>IF(R1217="","",VLOOKUP(G1217,WMS!$E$3:$T$2581,15,FALSE))</f>
        <v>0.129</v>
      </c>
      <c r="AC1217" s="32">
        <f t="shared" si="211"/>
        <v>5.16</v>
      </c>
      <c r="AD1217" s="32" t="str">
        <f>IF(S1217="","",VLOOKUP(S1217,海关监管条件!$A$1:$B$3000,2,FALSE))</f>
        <v>无</v>
      </c>
    </row>
    <row r="1218" spans="1:30">
      <c r="A1218" s="2">
        <v>43770</v>
      </c>
      <c r="B1218" s="2">
        <v>43777</v>
      </c>
      <c r="C1218" s="2" t="s">
        <v>5248</v>
      </c>
      <c r="D1218" s="3" t="s">
        <v>1570</v>
      </c>
      <c r="E1218" s="3" t="s">
        <v>4119</v>
      </c>
      <c r="F1218" s="3" t="s">
        <v>4126</v>
      </c>
      <c r="G1218" s="17" t="str">
        <f t="shared" si="205"/>
        <v>KG-ARI-1906-00169-03846/42744719</v>
      </c>
      <c r="H1218" s="18">
        <f>IF(G1218="","",VLOOKUP(G1218,WMS!$E$3:$Q$2581,7,FALSE))</f>
        <v>10</v>
      </c>
      <c r="I1218" s="18">
        <f>IF(G1218="","",VLOOKUP(G1218,WMS!$E$3:$Q$2581,8,FALSE))</f>
        <v>1.3</v>
      </c>
      <c r="J1218" s="18">
        <f>IF(G1218="","",VLOOKUP(G1218,WMS!$E$3:$Q$2581,13,FALSE))</f>
        <v>0.008</v>
      </c>
      <c r="K1218" s="25" t="b">
        <f t="shared" si="206"/>
        <v>1</v>
      </c>
      <c r="L1218" s="7">
        <v>3</v>
      </c>
      <c r="M1218" s="26">
        <f>IF(G1218="","",VLOOKUP(G1218,WMS!$E$3:$U$2581,7,0)*L1218)</f>
        <v>30</v>
      </c>
      <c r="N1218" s="27" t="str">
        <f>IF(G1218="","",VLOOKUP(G1218,WMS!$E$3:$U$2581,17,0))</f>
        <v>B75</v>
      </c>
      <c r="O1218" s="28">
        <f t="shared" si="207"/>
        <v>3.9</v>
      </c>
      <c r="P1218" s="28">
        <f t="shared" si="208"/>
        <v>0.024</v>
      </c>
      <c r="Q1218" s="25" t="str">
        <f>IF(G1218="","",VLOOKUP(G1218,WMS!$E$3:$G$2581,2,FALSE))</f>
        <v>KAS19090311</v>
      </c>
      <c r="R1218" s="25" t="str">
        <f>IF(G1218="","",VLOOKUP(G1218,WMS!$E$3:$G$2581,3,FALSE))</f>
        <v>KAS1909031107</v>
      </c>
      <c r="S1218" s="17" t="str">
        <f>IF(R1218="","",VLOOKUP(R1218,CUSTOMS!$E$3:$N$2350,2,FALSE))</f>
        <v>3926100000</v>
      </c>
      <c r="T1218" s="17" t="str">
        <f>IF(R1218="","",VLOOKUP(R1218,CUSTOMS!$E$3:$N$2350,3,FALSE))</f>
        <v>资料册</v>
      </c>
      <c r="U1218" s="18">
        <f t="shared" si="209"/>
        <v>30</v>
      </c>
      <c r="V1218" s="18" t="str">
        <f>IF(R1218="","",VLOOKUP(R1218,CUSTOMS!$E$3:$N$2350,5,FALSE))</f>
        <v>个</v>
      </c>
      <c r="W1218" s="32">
        <f>IF(R1218="","",VLOOKUP(R1218,CUSTOMS!$E$3:$N$2350,6,FALSE))</f>
        <v>0.64</v>
      </c>
      <c r="X1218" s="32">
        <f t="shared" si="210"/>
        <v>19.2</v>
      </c>
      <c r="Y1218" s="18" t="str">
        <f>IF(R1218="","",VLOOKUP(R1218,CUSTOMS!$E$3:$N$2350,8,FALSE))</f>
        <v>美元</v>
      </c>
      <c r="Z1218" s="18" t="str">
        <f>IF(R1218="","",VLOOKUP(R1218,CUSTOMS!$E$3:$N$2350,9,FALSE))</f>
        <v>中国</v>
      </c>
      <c r="AA1218" s="18" t="str">
        <f>IF(R1218="","",VLOOKUP(R1218,CUSTOMS!$E$3:$N$2350,10,FALSE))</f>
        <v>美国</v>
      </c>
      <c r="AB1218" s="32">
        <f>IF(R1218="","",VLOOKUP(G1218,WMS!$E$3:$T$2581,15,FALSE))</f>
        <v>0.105</v>
      </c>
      <c r="AC1218" s="32">
        <f t="shared" si="211"/>
        <v>3.15</v>
      </c>
      <c r="AD1218" s="32" t="str">
        <f>IF(S1218="","",VLOOKUP(S1218,海关监管条件!$A$1:$B$3000,2,FALSE))</f>
        <v>无</v>
      </c>
    </row>
    <row r="1219" spans="1:30">
      <c r="A1219" s="2">
        <v>43770</v>
      </c>
      <c r="B1219" s="2">
        <v>43777</v>
      </c>
      <c r="C1219" s="2" t="s">
        <v>5248</v>
      </c>
      <c r="D1219" s="3" t="s">
        <v>1570</v>
      </c>
      <c r="E1219" s="3" t="s">
        <v>4119</v>
      </c>
      <c r="F1219" s="3" t="s">
        <v>4120</v>
      </c>
      <c r="G1219" s="17" t="str">
        <f t="shared" si="205"/>
        <v>KG-ARI-1906-00169-03846/42744818</v>
      </c>
      <c r="H1219" s="18">
        <f>IF(G1219="","",VLOOKUP(G1219,WMS!$E$3:$Q$2581,7,FALSE))</f>
        <v>10</v>
      </c>
      <c r="I1219" s="18">
        <f>IF(G1219="","",VLOOKUP(G1219,WMS!$E$3:$Q$2581,8,FALSE))</f>
        <v>1.15</v>
      </c>
      <c r="J1219" s="18">
        <f>IF(G1219="","",VLOOKUP(G1219,WMS!$E$3:$Q$2581,13,FALSE))</f>
        <v>0.013</v>
      </c>
      <c r="K1219" s="25" t="b">
        <f t="shared" si="206"/>
        <v>1</v>
      </c>
      <c r="L1219" s="7">
        <v>3</v>
      </c>
      <c r="M1219" s="26">
        <f>IF(G1219="","",VLOOKUP(G1219,WMS!$E$3:$U$2581,7,0)*L1219)</f>
        <v>30</v>
      </c>
      <c r="N1219" s="27" t="str">
        <f>IF(G1219="","",VLOOKUP(G1219,WMS!$E$3:$U$2581,17,0))</f>
        <v>A11-203</v>
      </c>
      <c r="O1219" s="28">
        <f t="shared" si="207"/>
        <v>3.45</v>
      </c>
      <c r="P1219" s="28">
        <f t="shared" si="208"/>
        <v>0.039</v>
      </c>
      <c r="Q1219" s="25" t="str">
        <f>IF(G1219="","",VLOOKUP(G1219,WMS!$E$3:$G$2581,2,FALSE))</f>
        <v>KAS19090311</v>
      </c>
      <c r="R1219" s="25" t="str">
        <f>IF(G1219="","",VLOOKUP(G1219,WMS!$E$3:$G$2581,3,FALSE))</f>
        <v>KAS1909031101</v>
      </c>
      <c r="S1219" s="17" t="str">
        <f>IF(R1219="","",VLOOKUP(R1219,CUSTOMS!$E$3:$N$2350,2,FALSE))</f>
        <v>3926100000</v>
      </c>
      <c r="T1219" s="17" t="str">
        <f>IF(R1219="","",VLOOKUP(R1219,CUSTOMS!$E$3:$N$2350,3,FALSE))</f>
        <v>文件袋</v>
      </c>
      <c r="U1219" s="18">
        <f t="shared" si="209"/>
        <v>30</v>
      </c>
      <c r="V1219" s="18" t="str">
        <f>IF(R1219="","",VLOOKUP(R1219,CUSTOMS!$E$3:$N$2350,5,FALSE))</f>
        <v>套</v>
      </c>
      <c r="W1219" s="32">
        <f>IF(R1219="","",VLOOKUP(R1219,CUSTOMS!$E$3:$N$2350,6,FALSE))</f>
        <v>0.74</v>
      </c>
      <c r="X1219" s="32">
        <f t="shared" si="210"/>
        <v>22.2</v>
      </c>
      <c r="Y1219" s="18" t="str">
        <f>IF(R1219="","",VLOOKUP(R1219,CUSTOMS!$E$3:$N$2350,8,FALSE))</f>
        <v>美元</v>
      </c>
      <c r="Z1219" s="18" t="str">
        <f>IF(R1219="","",VLOOKUP(R1219,CUSTOMS!$E$3:$N$2350,9,FALSE))</f>
        <v>中国</v>
      </c>
      <c r="AA1219" s="18" t="str">
        <f>IF(R1219="","",VLOOKUP(R1219,CUSTOMS!$E$3:$N$2350,10,FALSE))</f>
        <v>美国</v>
      </c>
      <c r="AB1219" s="32">
        <f>IF(R1219="","",VLOOKUP(G1219,WMS!$E$3:$T$2581,15,FALSE))</f>
        <v>0.087</v>
      </c>
      <c r="AC1219" s="32">
        <f t="shared" si="211"/>
        <v>2.61</v>
      </c>
      <c r="AD1219" s="32" t="str">
        <f>IF(S1219="","",VLOOKUP(S1219,海关监管条件!$A$1:$B$3000,2,FALSE))</f>
        <v>无</v>
      </c>
    </row>
    <row r="1220" spans="1:30">
      <c r="A1220" s="2">
        <v>43770</v>
      </c>
      <c r="B1220" s="2">
        <v>43777</v>
      </c>
      <c r="C1220" s="2" t="s">
        <v>5248</v>
      </c>
      <c r="D1220" s="3" t="s">
        <v>1570</v>
      </c>
      <c r="E1220" s="3" t="s">
        <v>4119</v>
      </c>
      <c r="F1220" s="3" t="s">
        <v>4124</v>
      </c>
      <c r="G1220" s="17" t="str">
        <f t="shared" si="205"/>
        <v>KG-ARI-1906-00169-03846/42744832</v>
      </c>
      <c r="H1220" s="18">
        <f>IF(G1220="","",VLOOKUP(G1220,WMS!$E$3:$Q$2581,7,FALSE))</f>
        <v>10</v>
      </c>
      <c r="I1220" s="18">
        <f>IF(G1220="","",VLOOKUP(G1220,WMS!$E$3:$Q$2581,8,FALSE))</f>
        <v>1.15</v>
      </c>
      <c r="J1220" s="18">
        <f>IF(G1220="","",VLOOKUP(G1220,WMS!$E$3:$Q$2581,13,FALSE))</f>
        <v>0.013</v>
      </c>
      <c r="K1220" s="25" t="b">
        <f t="shared" si="206"/>
        <v>1</v>
      </c>
      <c r="L1220" s="7">
        <v>3</v>
      </c>
      <c r="M1220" s="26">
        <f>IF(G1220="","",VLOOKUP(G1220,WMS!$E$3:$U$2581,7,0)*L1220)</f>
        <v>30</v>
      </c>
      <c r="N1220" s="27" t="str">
        <f>IF(G1220="","",VLOOKUP(G1220,WMS!$E$3:$U$2581,17,0))</f>
        <v>B75</v>
      </c>
      <c r="O1220" s="28">
        <f t="shared" si="207"/>
        <v>3.45</v>
      </c>
      <c r="P1220" s="28">
        <f t="shared" si="208"/>
        <v>0.039</v>
      </c>
      <c r="Q1220" s="25" t="str">
        <f>IF(G1220="","",VLOOKUP(G1220,WMS!$E$3:$G$2581,2,FALSE))</f>
        <v>KAS19090311</v>
      </c>
      <c r="R1220" s="25" t="str">
        <f>IF(G1220="","",VLOOKUP(G1220,WMS!$E$3:$G$2581,3,FALSE))</f>
        <v>KAS1909031104</v>
      </c>
      <c r="S1220" s="17" t="str">
        <f>IF(R1220="","",VLOOKUP(R1220,CUSTOMS!$E$3:$N$2350,2,FALSE))</f>
        <v>3926100000</v>
      </c>
      <c r="T1220" s="17" t="str">
        <f>IF(R1220="","",VLOOKUP(R1220,CUSTOMS!$E$3:$N$2350,3,FALSE))</f>
        <v>文件袋</v>
      </c>
      <c r="U1220" s="18">
        <f t="shared" si="209"/>
        <v>30</v>
      </c>
      <c r="V1220" s="18" t="str">
        <f>IF(R1220="","",VLOOKUP(R1220,CUSTOMS!$E$3:$N$2350,5,FALSE))</f>
        <v>套</v>
      </c>
      <c r="W1220" s="32">
        <f>IF(R1220="","",VLOOKUP(R1220,CUSTOMS!$E$3:$N$2350,6,FALSE))</f>
        <v>0.74</v>
      </c>
      <c r="X1220" s="32">
        <f t="shared" si="210"/>
        <v>22.2</v>
      </c>
      <c r="Y1220" s="18" t="str">
        <f>IF(R1220="","",VLOOKUP(R1220,CUSTOMS!$E$3:$N$2350,8,FALSE))</f>
        <v>美元</v>
      </c>
      <c r="Z1220" s="18" t="str">
        <f>IF(R1220="","",VLOOKUP(R1220,CUSTOMS!$E$3:$N$2350,9,FALSE))</f>
        <v>中国</v>
      </c>
      <c r="AA1220" s="18" t="str">
        <f>IF(R1220="","",VLOOKUP(R1220,CUSTOMS!$E$3:$N$2350,10,FALSE))</f>
        <v>美国</v>
      </c>
      <c r="AB1220" s="32">
        <f>IF(R1220="","",VLOOKUP(G1220,WMS!$E$3:$T$2581,15,FALSE))</f>
        <v>0.087</v>
      </c>
      <c r="AC1220" s="32">
        <f t="shared" si="211"/>
        <v>2.61</v>
      </c>
      <c r="AD1220" s="32" t="str">
        <f>IF(S1220="","",VLOOKUP(S1220,海关监管条件!$A$1:$B$3000,2,FALSE))</f>
        <v>无</v>
      </c>
    </row>
    <row r="1221" spans="1:30">
      <c r="A1221" s="2">
        <v>43770</v>
      </c>
      <c r="B1221" s="2">
        <v>43777</v>
      </c>
      <c r="C1221" s="2" t="s">
        <v>5248</v>
      </c>
      <c r="D1221" s="3" t="s">
        <v>1276</v>
      </c>
      <c r="E1221" s="3" t="s">
        <v>4003</v>
      </c>
      <c r="F1221" s="3" t="s">
        <v>5061</v>
      </c>
      <c r="G1221" s="17" t="str">
        <f t="shared" si="205"/>
        <v>KG-ARI-1906-00171-03652/42755296</v>
      </c>
      <c r="H1221" s="18">
        <f>IF(G1221="","",VLOOKUP(G1221,WMS!$E$3:$Q$2581,7,FALSE))</f>
        <v>6</v>
      </c>
      <c r="I1221" s="18">
        <f>IF(G1221="","",VLOOKUP(G1221,WMS!$E$3:$Q$2581,8,FALSE))</f>
        <v>3.1</v>
      </c>
      <c r="J1221" s="18">
        <f>IF(G1221="","",VLOOKUP(G1221,WMS!$E$3:$Q$2581,13,FALSE))</f>
        <v>0.014</v>
      </c>
      <c r="K1221" s="25" t="b">
        <f t="shared" si="206"/>
        <v>1</v>
      </c>
      <c r="L1221" s="7">
        <v>7</v>
      </c>
      <c r="M1221" s="26">
        <f>IF(G1221="","",VLOOKUP(G1221,WMS!$E$3:$U$2581,7,0)*L1221)</f>
        <v>42</v>
      </c>
      <c r="N1221" s="27" t="str">
        <f>IF(G1221="","",VLOOKUP(G1221,WMS!$E$3:$U$2581,17,0))</f>
        <v>A29-104</v>
      </c>
      <c r="O1221" s="28">
        <f t="shared" si="207"/>
        <v>21.7</v>
      </c>
      <c r="P1221" s="28">
        <f t="shared" si="208"/>
        <v>0.098</v>
      </c>
      <c r="Q1221" s="25" t="str">
        <f>IF(G1221="","",VLOOKUP(G1221,WMS!$E$3:$G$2581,2,FALSE))</f>
        <v>KAS19070202</v>
      </c>
      <c r="R1221" s="25" t="str">
        <f>IF(G1221="","",VLOOKUP(G1221,WMS!$E$3:$G$2581,3,FALSE))</f>
        <v>KAS1907020207</v>
      </c>
      <c r="S1221" s="17" t="str">
        <f>IF(R1221="","",VLOOKUP(R1221,CUSTOMS!$E$3:$N$2350,2,FALSE))</f>
        <v>7324900000</v>
      </c>
      <c r="T1221" s="17" t="str">
        <f>IF(R1221="","",VLOOKUP(R1221,CUSTOMS!$E$3:$N$2350,3,FALSE))</f>
        <v>铁制纸巾架</v>
      </c>
      <c r="U1221" s="18">
        <f t="shared" si="209"/>
        <v>42</v>
      </c>
      <c r="V1221" s="18" t="str">
        <f>IF(R1221="","",VLOOKUP(R1221,CUSTOMS!$E$3:$N$2350,5,FALSE))</f>
        <v>只</v>
      </c>
      <c r="W1221" s="32">
        <f>IF(R1221="","",VLOOKUP(R1221,CUSTOMS!$E$3:$N$2350,6,FALSE))</f>
        <v>1.23</v>
      </c>
      <c r="X1221" s="32">
        <f t="shared" si="210"/>
        <v>51.66</v>
      </c>
      <c r="Y1221" s="18" t="str">
        <f>IF(R1221="","",VLOOKUP(R1221,CUSTOMS!$E$3:$N$2350,8,FALSE))</f>
        <v>美元</v>
      </c>
      <c r="Z1221" s="18" t="str">
        <f>IF(R1221="","",VLOOKUP(R1221,CUSTOMS!$E$3:$N$2350,9,FALSE))</f>
        <v>中国</v>
      </c>
      <c r="AA1221" s="18" t="str">
        <f>IF(R1221="","",VLOOKUP(R1221,CUSTOMS!$E$3:$N$2350,10,FALSE))</f>
        <v>美国</v>
      </c>
      <c r="AB1221" s="32">
        <f>IF(R1221="","",VLOOKUP(G1221,WMS!$E$3:$T$2581,15,FALSE))</f>
        <v>0.46</v>
      </c>
      <c r="AC1221" s="32">
        <f t="shared" si="211"/>
        <v>19.32</v>
      </c>
      <c r="AD1221" s="32" t="str">
        <f>IF(S1221="","",VLOOKUP(S1221,海关监管条件!$A$1:$B$3000,2,FALSE))</f>
        <v>无 </v>
      </c>
    </row>
    <row r="1222" spans="1:30">
      <c r="A1222" s="2">
        <v>43770</v>
      </c>
      <c r="B1222" s="2">
        <v>43777</v>
      </c>
      <c r="C1222" s="2" t="s">
        <v>5248</v>
      </c>
      <c r="D1222" s="3" t="s">
        <v>1550</v>
      </c>
      <c r="E1222" s="3" t="s">
        <v>4110</v>
      </c>
      <c r="F1222" s="3" t="s">
        <v>5066</v>
      </c>
      <c r="G1222" s="17" t="str">
        <f t="shared" si="205"/>
        <v>KG-ARI-1908-00195-04225/42762874</v>
      </c>
      <c r="H1222" s="18">
        <f>IF(G1222="","",VLOOKUP(G1222,WMS!$E$3:$Q$2581,7,FALSE))</f>
        <v>4</v>
      </c>
      <c r="I1222" s="18">
        <f>IF(G1222="","",VLOOKUP(G1222,WMS!$E$3:$Q$2581,8,FALSE))</f>
        <v>9.45</v>
      </c>
      <c r="J1222" s="18">
        <f>IF(G1222="","",VLOOKUP(G1222,WMS!$E$3:$Q$2581,13,FALSE))</f>
        <v>0.04</v>
      </c>
      <c r="K1222" s="25" t="b">
        <f t="shared" si="206"/>
        <v>1</v>
      </c>
      <c r="L1222" s="7">
        <v>22</v>
      </c>
      <c r="M1222" s="26">
        <f>IF(G1222="","",VLOOKUP(G1222,WMS!$E$3:$U$2581,7,0)*L1222)</f>
        <v>88</v>
      </c>
      <c r="N1222" s="27" t="str">
        <f>IF(G1222="","",VLOOKUP(G1222,WMS!$E$3:$U$2581,17,0))</f>
        <v>A26-103-104-204</v>
      </c>
      <c r="O1222" s="28">
        <f t="shared" si="207"/>
        <v>207.9</v>
      </c>
      <c r="P1222" s="28">
        <f t="shared" si="208"/>
        <v>0.88</v>
      </c>
      <c r="Q1222" s="25" t="str">
        <f>IF(G1222="","",VLOOKUP(G1222,WMS!$E$3:$G$2581,2,FALSE))</f>
        <v>KAS19090306</v>
      </c>
      <c r="R1222" s="25" t="str">
        <f>IF(G1222="","",VLOOKUP(G1222,WMS!$E$3:$G$2581,3,FALSE))</f>
        <v>KAS1909030605</v>
      </c>
      <c r="S1222" s="17" t="str">
        <f>IF(R1222="","",VLOOKUP(R1222,CUSTOMS!$E$3:$N$2350,2,FALSE))</f>
        <v>6913100000</v>
      </c>
      <c r="T1222" s="17" t="str">
        <f>IF(R1222="","",VLOOKUP(R1222,CUSTOMS!$E$3:$N$2350,3,FALSE))</f>
        <v>陈设瓷:花盆</v>
      </c>
      <c r="U1222" s="18">
        <f t="shared" si="209"/>
        <v>88</v>
      </c>
      <c r="V1222" s="18" t="str">
        <f>IF(R1222="","",VLOOKUP(R1222,CUSTOMS!$E$3:$N$2350,5,FALSE))</f>
        <v>只</v>
      </c>
      <c r="W1222" s="32">
        <f>IF(R1222="","",VLOOKUP(R1222,CUSTOMS!$E$3:$N$2350,6,FALSE))</f>
        <v>1</v>
      </c>
      <c r="X1222" s="32">
        <f t="shared" si="210"/>
        <v>88</v>
      </c>
      <c r="Y1222" s="18" t="str">
        <f>IF(R1222="","",VLOOKUP(R1222,CUSTOMS!$E$3:$N$2350,8,FALSE))</f>
        <v>美元</v>
      </c>
      <c r="Z1222" s="18" t="str">
        <f>IF(R1222="","",VLOOKUP(R1222,CUSTOMS!$E$3:$N$2350,9,FALSE))</f>
        <v>中国</v>
      </c>
      <c r="AA1222" s="18" t="str">
        <f>IF(R1222="","",VLOOKUP(R1222,CUSTOMS!$E$3:$N$2350,10,FALSE))</f>
        <v>美国</v>
      </c>
      <c r="AB1222" s="32">
        <f>IF(R1222="","",VLOOKUP(G1222,WMS!$E$3:$T$2581,15,FALSE))</f>
        <v>1.9</v>
      </c>
      <c r="AC1222" s="32">
        <f t="shared" si="211"/>
        <v>167.2</v>
      </c>
      <c r="AD1222" s="32" t="str">
        <f>IF(S1222="","",VLOOKUP(S1222,海关监管条件!$A$1:$B$3000,2,FALSE))</f>
        <v>无</v>
      </c>
    </row>
    <row r="1223" spans="1:30">
      <c r="A1223" s="2">
        <v>43770</v>
      </c>
      <c r="B1223" s="2">
        <v>43777</v>
      </c>
      <c r="C1223" s="2" t="s">
        <v>5248</v>
      </c>
      <c r="D1223" s="3" t="s">
        <v>1550</v>
      </c>
      <c r="E1223" s="3" t="s">
        <v>4110</v>
      </c>
      <c r="F1223" s="3" t="s">
        <v>5067</v>
      </c>
      <c r="G1223" s="17" t="str">
        <f t="shared" si="205"/>
        <v>KG-ARI-1908-00195-04225/42771975</v>
      </c>
      <c r="H1223" s="18">
        <f>IF(G1223="","",VLOOKUP(G1223,WMS!$E$3:$Q$2581,7,FALSE))</f>
        <v>8</v>
      </c>
      <c r="I1223" s="18">
        <f>IF(G1223="","",VLOOKUP(G1223,WMS!$E$3:$Q$2581,8,FALSE))</f>
        <v>3.8</v>
      </c>
      <c r="J1223" s="18">
        <f>IF(G1223="","",VLOOKUP(G1223,WMS!$E$3:$Q$2581,13,FALSE))</f>
        <v>0.026</v>
      </c>
      <c r="K1223" s="25" t="b">
        <f t="shared" si="206"/>
        <v>1</v>
      </c>
      <c r="L1223" s="7">
        <v>6</v>
      </c>
      <c r="M1223" s="26">
        <f>IF(G1223="","",VLOOKUP(G1223,WMS!$E$3:$U$2581,7,0)*L1223)</f>
        <v>48</v>
      </c>
      <c r="N1223" s="27" t="str">
        <f>IF(G1223="","",VLOOKUP(G1223,WMS!$E$3:$U$2581,17,0))</f>
        <v>A25-202</v>
      </c>
      <c r="O1223" s="28">
        <f t="shared" si="207"/>
        <v>22.8</v>
      </c>
      <c r="P1223" s="28">
        <f t="shared" si="208"/>
        <v>0.156</v>
      </c>
      <c r="Q1223" s="25" t="str">
        <f>IF(G1223="","",VLOOKUP(G1223,WMS!$E$3:$G$2581,2,FALSE))</f>
        <v>KAS19090306</v>
      </c>
      <c r="R1223" s="25" t="str">
        <f>IF(G1223="","",VLOOKUP(G1223,WMS!$E$3:$G$2581,3,FALSE))</f>
        <v>KAS1909030604</v>
      </c>
      <c r="S1223" s="17" t="str">
        <f>IF(R1223="","",VLOOKUP(R1223,CUSTOMS!$E$3:$N$2350,2,FALSE))</f>
        <v>6913100000</v>
      </c>
      <c r="T1223" s="17" t="str">
        <f>IF(R1223="","",VLOOKUP(R1223,CUSTOMS!$E$3:$N$2350,3,FALSE))</f>
        <v>陈设瓷:工艺球</v>
      </c>
      <c r="U1223" s="18">
        <f t="shared" si="209"/>
        <v>48</v>
      </c>
      <c r="V1223" s="18" t="str">
        <f>IF(R1223="","",VLOOKUP(R1223,CUSTOMS!$E$3:$N$2350,5,FALSE))</f>
        <v>只</v>
      </c>
      <c r="W1223" s="32">
        <f>IF(R1223="","",VLOOKUP(R1223,CUSTOMS!$E$3:$N$2350,6,FALSE))</f>
        <v>0.6</v>
      </c>
      <c r="X1223" s="32">
        <f t="shared" si="210"/>
        <v>28.8</v>
      </c>
      <c r="Y1223" s="18" t="str">
        <f>IF(R1223="","",VLOOKUP(R1223,CUSTOMS!$E$3:$N$2350,8,FALSE))</f>
        <v>美元</v>
      </c>
      <c r="Z1223" s="18" t="str">
        <f>IF(R1223="","",VLOOKUP(R1223,CUSTOMS!$E$3:$N$2350,9,FALSE))</f>
        <v>中国</v>
      </c>
      <c r="AA1223" s="18" t="str">
        <f>IF(R1223="","",VLOOKUP(R1223,CUSTOMS!$E$3:$N$2350,10,FALSE))</f>
        <v>美国</v>
      </c>
      <c r="AB1223" s="32">
        <f>IF(R1223="","",VLOOKUP(G1223,WMS!$E$3:$T$2581,15,FALSE))</f>
        <v>0.4375</v>
      </c>
      <c r="AC1223" s="32">
        <f t="shared" si="211"/>
        <v>21</v>
      </c>
      <c r="AD1223" s="32" t="str">
        <f>IF(S1223="","",VLOOKUP(S1223,海关监管条件!$A$1:$B$3000,2,FALSE))</f>
        <v>无</v>
      </c>
    </row>
    <row r="1224" spans="1:30">
      <c r="A1224" s="2">
        <v>43770</v>
      </c>
      <c r="B1224" s="2">
        <v>43777</v>
      </c>
      <c r="C1224" s="2" t="s">
        <v>5248</v>
      </c>
      <c r="D1224" s="3" t="s">
        <v>1510</v>
      </c>
      <c r="E1224" s="3" t="s">
        <v>4091</v>
      </c>
      <c r="F1224" s="3" t="s">
        <v>5249</v>
      </c>
      <c r="G1224" s="17" t="str">
        <f t="shared" si="205"/>
        <v>KG-ARI-1908-00195-04226/42768845</v>
      </c>
      <c r="H1224" s="18">
        <f>IF(G1224="","",VLOOKUP(G1224,WMS!$E$3:$Q$2581,7,FALSE))</f>
        <v>6</v>
      </c>
      <c r="I1224" s="18">
        <f>IF(G1224="","",VLOOKUP(G1224,WMS!$E$3:$Q$2581,8,FALSE))</f>
        <v>15.2</v>
      </c>
      <c r="J1224" s="18">
        <f>IF(G1224="","",VLOOKUP(G1224,WMS!$E$3:$Q$2581,13,FALSE))</f>
        <v>0.035</v>
      </c>
      <c r="K1224" s="25" t="b">
        <f t="shared" si="206"/>
        <v>1</v>
      </c>
      <c r="L1224" s="7">
        <v>2</v>
      </c>
      <c r="M1224" s="26">
        <f>IF(G1224="","",VLOOKUP(G1224,WMS!$E$3:$U$2581,7,0)*L1224)</f>
        <v>12</v>
      </c>
      <c r="N1224" s="27" t="str">
        <f>IF(G1224="","",VLOOKUP(G1224,WMS!$E$3:$U$2581,17,0))</f>
        <v>A18-104</v>
      </c>
      <c r="O1224" s="28">
        <f t="shared" si="207"/>
        <v>30.4</v>
      </c>
      <c r="P1224" s="28">
        <f t="shared" si="208"/>
        <v>0.07</v>
      </c>
      <c r="Q1224" s="25" t="str">
        <f>IF(G1224="","",VLOOKUP(G1224,WMS!$E$3:$G$2581,2,FALSE))</f>
        <v>KAS19082805</v>
      </c>
      <c r="R1224" s="25" t="str">
        <f>IF(G1224="","",VLOOKUP(G1224,WMS!$E$3:$G$2581,3,FALSE))</f>
        <v>KAS1908280503</v>
      </c>
      <c r="S1224" s="17" t="str">
        <f>IF(R1224="","",VLOOKUP(R1224,CUSTOMS!$E$3:$N$2350,2,FALSE))</f>
        <v>9403200000</v>
      </c>
      <c r="T1224" s="17" t="str">
        <f>IF(R1224="","",VLOOKUP(R1224,CUSTOMS!$E$3:$N$2350,3,FALSE))</f>
        <v>铁制毛巾架</v>
      </c>
      <c r="U1224" s="18">
        <f t="shared" si="209"/>
        <v>12</v>
      </c>
      <c r="V1224" s="18" t="str">
        <f>IF(R1224="","",VLOOKUP(R1224,CUSTOMS!$E$3:$N$2350,5,FALSE))</f>
        <v>只</v>
      </c>
      <c r="W1224" s="32">
        <f>IF(R1224="","",VLOOKUP(R1224,CUSTOMS!$E$3:$N$2350,6,FALSE))</f>
        <v>7.09</v>
      </c>
      <c r="X1224" s="32">
        <f t="shared" si="210"/>
        <v>85.08</v>
      </c>
      <c r="Y1224" s="18" t="str">
        <f>IF(R1224="","",VLOOKUP(R1224,CUSTOMS!$E$3:$N$2350,8,FALSE))</f>
        <v>美元</v>
      </c>
      <c r="Z1224" s="18" t="str">
        <f>IF(R1224="","",VLOOKUP(R1224,CUSTOMS!$E$3:$N$2350,9,FALSE))</f>
        <v>中国</v>
      </c>
      <c r="AA1224" s="18" t="str">
        <f>IF(R1224="","",VLOOKUP(R1224,CUSTOMS!$E$3:$N$2350,10,FALSE))</f>
        <v>美国</v>
      </c>
      <c r="AB1224" s="32">
        <f>IF(R1224="","",VLOOKUP(G1224,WMS!$E$3:$T$2581,15,FALSE))</f>
        <v>2.3</v>
      </c>
      <c r="AC1224" s="32">
        <f t="shared" si="211"/>
        <v>27.6</v>
      </c>
      <c r="AD1224" s="32" t="str">
        <f>IF(S1224="","",VLOOKUP(S1224,海关监管条件!$A$1:$B$3000,2,FALSE))</f>
        <v>无 </v>
      </c>
    </row>
    <row r="1225" spans="1:30">
      <c r="A1225" s="2">
        <v>43770</v>
      </c>
      <c r="B1225" s="2">
        <v>43777</v>
      </c>
      <c r="C1225" s="2" t="s">
        <v>5248</v>
      </c>
      <c r="D1225" s="3" t="s">
        <v>1698</v>
      </c>
      <c r="E1225" s="3" t="s">
        <v>4208</v>
      </c>
      <c r="F1225" s="3" t="s">
        <v>5103</v>
      </c>
      <c r="G1225" s="17" t="str">
        <f t="shared" si="205"/>
        <v>KG-ARI-1909-00203-04422/42433958</v>
      </c>
      <c r="H1225" s="18">
        <f>IF(G1225="","",VLOOKUP(G1225,WMS!$E$3:$Q$2581,7,FALSE))</f>
        <v>6</v>
      </c>
      <c r="I1225" s="18">
        <f>IF(G1225="","",VLOOKUP(G1225,WMS!$E$3:$Q$2581,8,FALSE))</f>
        <v>3.25</v>
      </c>
      <c r="J1225" s="18">
        <f>IF(G1225="","",VLOOKUP(G1225,WMS!$E$3:$Q$2581,13,FALSE))</f>
        <v>0.059</v>
      </c>
      <c r="K1225" s="25" t="b">
        <f t="shared" si="206"/>
        <v>1</v>
      </c>
      <c r="L1225" s="7">
        <v>6</v>
      </c>
      <c r="M1225" s="26">
        <f>IF(G1225="","",VLOOKUP(G1225,WMS!$E$3:$U$2581,7,0)*L1225)</f>
        <v>36</v>
      </c>
      <c r="N1225" s="27" t="str">
        <f>IF(G1225="","",VLOOKUP(G1225,WMS!$E$3:$U$2581,17,0))</f>
        <v>A403</v>
      </c>
      <c r="O1225" s="28">
        <f t="shared" si="207"/>
        <v>19.5</v>
      </c>
      <c r="P1225" s="28">
        <f t="shared" si="208"/>
        <v>0.354</v>
      </c>
      <c r="Q1225" s="25" t="str">
        <f>IF(G1225="","",VLOOKUP(G1225,WMS!$E$3:$G$2581,2,FALSE))</f>
        <v>KAS19091912</v>
      </c>
      <c r="R1225" s="25" t="str">
        <f>IF(G1225="","",VLOOKUP(G1225,WMS!$E$3:$G$2581,3,FALSE))</f>
        <v>KAS1909191205</v>
      </c>
      <c r="S1225" s="17" t="str">
        <f>IF(R1225="","",VLOOKUP(R1225,CUSTOMS!$E$3:$N$2350,2,FALSE))</f>
        <v>7323990000</v>
      </c>
      <c r="T1225" s="17" t="str">
        <f>IF(R1225="","",VLOOKUP(R1225,CUSTOMS!$E$3:$N$2350,3,FALSE))</f>
        <v>铁制果篮</v>
      </c>
      <c r="U1225" s="18">
        <f t="shared" si="209"/>
        <v>36</v>
      </c>
      <c r="V1225" s="18" t="str">
        <f>IF(R1225="","",VLOOKUP(R1225,CUSTOMS!$E$3:$N$2350,5,FALSE))</f>
        <v>只</v>
      </c>
      <c r="W1225" s="32">
        <f>IF(R1225="","",VLOOKUP(R1225,CUSTOMS!$E$3:$N$2350,6,FALSE))</f>
        <v>1.97</v>
      </c>
      <c r="X1225" s="32">
        <f t="shared" si="210"/>
        <v>70.92</v>
      </c>
      <c r="Y1225" s="18" t="str">
        <f>IF(R1225="","",VLOOKUP(R1225,CUSTOMS!$E$3:$N$2350,8,FALSE))</f>
        <v>美元</v>
      </c>
      <c r="Z1225" s="18" t="str">
        <f>IF(R1225="","",VLOOKUP(R1225,CUSTOMS!$E$3:$N$2350,9,FALSE))</f>
        <v>中国</v>
      </c>
      <c r="AA1225" s="18" t="str">
        <f>IF(R1225="","",VLOOKUP(R1225,CUSTOMS!$E$3:$N$2350,10,FALSE))</f>
        <v>美国</v>
      </c>
      <c r="AB1225" s="32">
        <f>IF(R1225="","",VLOOKUP(G1225,WMS!$E$3:$T$2581,15,FALSE))</f>
        <v>0.416666666666667</v>
      </c>
      <c r="AC1225" s="32">
        <f t="shared" si="211"/>
        <v>15</v>
      </c>
      <c r="AD1225" s="32" t="str">
        <f>IF(S1225="","",VLOOKUP(S1225,海关监管条件!$A$1:$B$3000,2,FALSE))</f>
        <v>A</v>
      </c>
    </row>
    <row r="1226" spans="1:30">
      <c r="A1226" s="2">
        <v>43770</v>
      </c>
      <c r="B1226" s="2">
        <v>43777</v>
      </c>
      <c r="C1226" s="2" t="s">
        <v>5248</v>
      </c>
      <c r="D1226" s="3" t="s">
        <v>1698</v>
      </c>
      <c r="E1226" s="3" t="s">
        <v>4208</v>
      </c>
      <c r="F1226" s="3" t="s">
        <v>5104</v>
      </c>
      <c r="G1226" s="17" t="str">
        <f t="shared" si="205"/>
        <v>KG-ARI-1909-00203-04422/42494294</v>
      </c>
      <c r="H1226" s="18">
        <f>IF(G1226="","",VLOOKUP(G1226,WMS!$E$3:$Q$2581,7,FALSE))</f>
        <v>6</v>
      </c>
      <c r="I1226" s="18">
        <f>IF(G1226="","",VLOOKUP(G1226,WMS!$E$3:$Q$2581,8,FALSE))</f>
        <v>3.3</v>
      </c>
      <c r="J1226" s="18">
        <f>IF(G1226="","",VLOOKUP(G1226,WMS!$E$3:$Q$2581,13,FALSE))</f>
        <v>0.036</v>
      </c>
      <c r="K1226" s="25" t="b">
        <f t="shared" si="206"/>
        <v>1</v>
      </c>
      <c r="L1226" s="7">
        <v>4</v>
      </c>
      <c r="M1226" s="26">
        <f>IF(G1226="","",VLOOKUP(G1226,WMS!$E$3:$U$2581,7,0)*L1226)</f>
        <v>24</v>
      </c>
      <c r="N1226" s="27" t="str">
        <f>IF(G1226="","",VLOOKUP(G1226,WMS!$E$3:$U$2581,17,0))</f>
        <v>A12-303</v>
      </c>
      <c r="O1226" s="28">
        <f t="shared" si="207"/>
        <v>13.2</v>
      </c>
      <c r="P1226" s="28">
        <f t="shared" si="208"/>
        <v>0.144</v>
      </c>
      <c r="Q1226" s="25" t="str">
        <f>IF(G1226="","",VLOOKUP(G1226,WMS!$E$3:$G$2581,2,FALSE))</f>
        <v>KAS19091911</v>
      </c>
      <c r="R1226" s="25" t="str">
        <f>IF(G1226="","",VLOOKUP(G1226,WMS!$E$3:$G$2581,3,FALSE))</f>
        <v>KAS1909191104</v>
      </c>
      <c r="S1226" s="17" t="str">
        <f>IF(R1226="","",VLOOKUP(R1226,CUSTOMS!$E$3:$N$2350,2,FALSE))</f>
        <v>7310299000</v>
      </c>
      <c r="T1226" s="17" t="str">
        <f>IF(R1226="","",VLOOKUP(R1226,CUSTOMS!$E$3:$N$2350,3,FALSE))</f>
        <v>铁制衣夹桶</v>
      </c>
      <c r="U1226" s="18">
        <f t="shared" si="209"/>
        <v>24</v>
      </c>
      <c r="V1226" s="18" t="str">
        <f>IF(R1226="","",VLOOKUP(R1226,CUSTOMS!$E$3:$N$2350,5,FALSE))</f>
        <v>只</v>
      </c>
      <c r="W1226" s="32">
        <f>IF(R1226="","",VLOOKUP(R1226,CUSTOMS!$E$3:$N$2350,6,FALSE))</f>
        <v>1.77</v>
      </c>
      <c r="X1226" s="32">
        <f t="shared" si="210"/>
        <v>42.48</v>
      </c>
      <c r="Y1226" s="18" t="str">
        <f>IF(R1226="","",VLOOKUP(R1226,CUSTOMS!$E$3:$N$2350,8,FALSE))</f>
        <v>美元</v>
      </c>
      <c r="Z1226" s="18" t="str">
        <f>IF(R1226="","",VLOOKUP(R1226,CUSTOMS!$E$3:$N$2350,9,FALSE))</f>
        <v>中国</v>
      </c>
      <c r="AA1226" s="18" t="str">
        <f>IF(R1226="","",VLOOKUP(R1226,CUSTOMS!$E$3:$N$2350,10,FALSE))</f>
        <v>美国</v>
      </c>
      <c r="AB1226" s="32">
        <f>IF(R1226="","",VLOOKUP(G1226,WMS!$E$3:$T$2581,15,FALSE))</f>
        <v>0.45</v>
      </c>
      <c r="AC1226" s="32">
        <f t="shared" si="211"/>
        <v>10.8</v>
      </c>
      <c r="AD1226" s="32" t="str">
        <f>IF(S1226="","",VLOOKUP(S1226,海关监管条件!$A$1:$B$3000,2,FALSE))</f>
        <v>A</v>
      </c>
    </row>
    <row r="1227" spans="1:30">
      <c r="A1227" s="2">
        <v>43770</v>
      </c>
      <c r="B1227" s="2">
        <v>43777</v>
      </c>
      <c r="C1227" s="2" t="s">
        <v>5248</v>
      </c>
      <c r="D1227" s="3" t="s">
        <v>1698</v>
      </c>
      <c r="E1227" s="3" t="s">
        <v>4208</v>
      </c>
      <c r="F1227" s="3" t="s">
        <v>5250</v>
      </c>
      <c r="G1227" s="17" t="str">
        <f t="shared" si="205"/>
        <v>KG-ARI-1909-00203-04422/42753162</v>
      </c>
      <c r="H1227" s="18">
        <f>IF(G1227="","",VLOOKUP(G1227,WMS!$E$3:$Q$2581,7,FALSE))</f>
        <v>6</v>
      </c>
      <c r="I1227" s="18">
        <f>IF(G1227="","",VLOOKUP(G1227,WMS!$E$3:$Q$2581,8,FALSE))</f>
        <v>13.15</v>
      </c>
      <c r="J1227" s="18">
        <f>IF(G1227="","",VLOOKUP(G1227,WMS!$E$3:$Q$2581,13,FALSE))</f>
        <v>0.079</v>
      </c>
      <c r="K1227" s="25" t="b">
        <f t="shared" si="206"/>
        <v>1</v>
      </c>
      <c r="L1227" s="7">
        <v>2</v>
      </c>
      <c r="M1227" s="26">
        <f>IF(G1227="","",VLOOKUP(G1227,WMS!$E$3:$U$2581,7,0)*L1227)</f>
        <v>12</v>
      </c>
      <c r="N1227" s="27" t="str">
        <f>IF(G1227="","",VLOOKUP(G1227,WMS!$E$3:$U$2581,17,0))</f>
        <v>A12-103</v>
      </c>
      <c r="O1227" s="28">
        <f t="shared" si="207"/>
        <v>26.3</v>
      </c>
      <c r="P1227" s="28">
        <f t="shared" si="208"/>
        <v>0.158</v>
      </c>
      <c r="Q1227" s="25" t="str">
        <f>IF(G1227="","",VLOOKUP(G1227,WMS!$E$3:$G$2581,2,FALSE))</f>
        <v>KAS19091912</v>
      </c>
      <c r="R1227" s="25" t="str">
        <f>IF(G1227="","",VLOOKUP(G1227,WMS!$E$3:$G$2581,3,FALSE))</f>
        <v>KAS1909191206</v>
      </c>
      <c r="S1227" s="17" t="str">
        <f>IF(R1227="","",VLOOKUP(R1227,CUSTOMS!$E$3:$N$2350,2,FALSE))</f>
        <v>9403200000</v>
      </c>
      <c r="T1227" s="17" t="str">
        <f>IF(R1227="","",VLOOKUP(R1227,CUSTOMS!$E$3:$N$2350,3,FALSE))</f>
        <v>铁制鞋架</v>
      </c>
      <c r="U1227" s="18">
        <f t="shared" si="209"/>
        <v>12</v>
      </c>
      <c r="V1227" s="18" t="str">
        <f>IF(R1227="","",VLOOKUP(R1227,CUSTOMS!$E$3:$N$2350,5,FALSE))</f>
        <v>只</v>
      </c>
      <c r="W1227" s="32">
        <f>IF(R1227="","",VLOOKUP(R1227,CUSTOMS!$E$3:$N$2350,6,FALSE))</f>
        <v>4.92</v>
      </c>
      <c r="X1227" s="32">
        <f t="shared" si="210"/>
        <v>59.04</v>
      </c>
      <c r="Y1227" s="18" t="str">
        <f>IF(R1227="","",VLOOKUP(R1227,CUSTOMS!$E$3:$N$2350,8,FALSE))</f>
        <v>美元</v>
      </c>
      <c r="Z1227" s="18" t="str">
        <f>IF(R1227="","",VLOOKUP(R1227,CUSTOMS!$E$3:$N$2350,9,FALSE))</f>
        <v>中国</v>
      </c>
      <c r="AA1227" s="18" t="str">
        <f>IF(R1227="","",VLOOKUP(R1227,CUSTOMS!$E$3:$N$2350,10,FALSE))</f>
        <v>美国</v>
      </c>
      <c r="AB1227" s="32">
        <f>IF(R1227="","",VLOOKUP(G1227,WMS!$E$3:$T$2581,15,FALSE))</f>
        <v>1.75</v>
      </c>
      <c r="AC1227" s="32">
        <f t="shared" si="211"/>
        <v>21</v>
      </c>
      <c r="AD1227" s="32" t="str">
        <f>IF(S1227="","",VLOOKUP(S1227,海关监管条件!$A$1:$B$3000,2,FALSE))</f>
        <v>无 </v>
      </c>
    </row>
    <row r="1228" spans="1:30">
      <c r="A1228" s="2">
        <v>43770</v>
      </c>
      <c r="B1228" s="2">
        <v>43777</v>
      </c>
      <c r="C1228" s="2" t="s">
        <v>5248</v>
      </c>
      <c r="D1228" s="3" t="s">
        <v>1601</v>
      </c>
      <c r="E1228" s="3" t="s">
        <v>4142</v>
      </c>
      <c r="F1228" s="3" t="s">
        <v>5072</v>
      </c>
      <c r="G1228" s="17" t="str">
        <f t="shared" si="205"/>
        <v>KG-ARI-1909-00203-04465/42116608</v>
      </c>
      <c r="H1228" s="18">
        <f>IF(G1228="","",VLOOKUP(G1228,WMS!$E$3:$Q$2581,7,FALSE))</f>
        <v>6</v>
      </c>
      <c r="I1228" s="18">
        <f>IF(G1228="","",VLOOKUP(G1228,WMS!$E$3:$Q$2581,8,FALSE))</f>
        <v>1.35</v>
      </c>
      <c r="J1228" s="18">
        <f>IF(G1228="","",VLOOKUP(G1228,WMS!$E$3:$Q$2581,13,FALSE))</f>
        <v>0.007</v>
      </c>
      <c r="K1228" s="25" t="b">
        <f t="shared" si="206"/>
        <v>1</v>
      </c>
      <c r="L1228" s="7">
        <v>3</v>
      </c>
      <c r="M1228" s="26">
        <f>IF(G1228="","",VLOOKUP(G1228,WMS!$E$3:$U$2581,7,0)*L1228)</f>
        <v>18</v>
      </c>
      <c r="N1228" s="27" t="str">
        <f>IF(G1228="","",VLOOKUP(G1228,WMS!$E$3:$U$2581,17,0))</f>
        <v>A27-201</v>
      </c>
      <c r="O1228" s="28">
        <f t="shared" si="207"/>
        <v>4.05</v>
      </c>
      <c r="P1228" s="28">
        <f t="shared" si="208"/>
        <v>0.021</v>
      </c>
      <c r="Q1228" s="25" t="str">
        <f>IF(G1228="","",VLOOKUP(G1228,WMS!$E$3:$G$2581,2,FALSE))</f>
        <v>KAS19091007</v>
      </c>
      <c r="R1228" s="25" t="str">
        <f>IF(G1228="","",VLOOKUP(G1228,WMS!$E$3:$G$2581,3,FALSE))</f>
        <v>MOL1909101120</v>
      </c>
      <c r="S1228" s="17" t="str">
        <f>IF(R1228="","",VLOOKUP(R1228,CUSTOMS!$E$3:$N$2350,2,FALSE))</f>
        <v>3924100000</v>
      </c>
      <c r="T1228" s="17" t="str">
        <f>IF(R1228="","",VLOOKUP(R1228,CUSTOMS!$E$3:$N$2350,3,FALSE))</f>
        <v>6孔方形硅胶蛋糕盘</v>
      </c>
      <c r="U1228" s="18">
        <f t="shared" si="209"/>
        <v>18</v>
      </c>
      <c r="V1228" s="18" t="str">
        <f>IF(R1228="","",VLOOKUP(R1228,CUSTOMS!$E$3:$N$2350,5,FALSE))</f>
        <v>个</v>
      </c>
      <c r="W1228" s="32">
        <f>IF(R1228="","",VLOOKUP(R1228,CUSTOMS!$E$3:$N$2350,6,FALSE))</f>
        <v>0.7</v>
      </c>
      <c r="X1228" s="32">
        <f t="shared" si="210"/>
        <v>12.6</v>
      </c>
      <c r="Y1228" s="18" t="str">
        <f>IF(R1228="","",VLOOKUP(R1228,CUSTOMS!$E$3:$N$2350,8,FALSE))</f>
        <v>美元</v>
      </c>
      <c r="Z1228" s="18" t="str">
        <f>IF(R1228="","",VLOOKUP(R1228,CUSTOMS!$E$3:$N$2350,9,FALSE))</f>
        <v>中国</v>
      </c>
      <c r="AA1228" s="18" t="str">
        <f>IF(R1228="","",VLOOKUP(R1228,CUSTOMS!$E$3:$N$2350,10,FALSE))</f>
        <v>美国</v>
      </c>
      <c r="AB1228" s="32">
        <f>IF(R1228="","",VLOOKUP(G1228,WMS!$E$3:$T$2581,15,FALSE))</f>
        <v>0.191666666666667</v>
      </c>
      <c r="AC1228" s="32">
        <f t="shared" si="211"/>
        <v>3.45000000000001</v>
      </c>
      <c r="AD1228" s="32" t="str">
        <f>IF(S1228="","",VLOOKUP(S1228,海关监管条件!$A$1:$B$3000,2,FALSE))</f>
        <v>A </v>
      </c>
    </row>
    <row r="1229" spans="1:30">
      <c r="A1229" s="2">
        <v>43770</v>
      </c>
      <c r="B1229" s="2">
        <v>43777</v>
      </c>
      <c r="C1229" s="2" t="s">
        <v>5248</v>
      </c>
      <c r="D1229" s="3" t="s">
        <v>1601</v>
      </c>
      <c r="E1229" s="3" t="s">
        <v>4142</v>
      </c>
      <c r="F1229" s="3" t="s">
        <v>5081</v>
      </c>
      <c r="G1229" s="17" t="str">
        <f t="shared" si="205"/>
        <v>KG-ARI-1909-00203-04465/42757467</v>
      </c>
      <c r="H1229" s="18">
        <f>IF(G1229="","",VLOOKUP(G1229,WMS!$E$3:$Q$2581,7,FALSE))</f>
        <v>24</v>
      </c>
      <c r="I1229" s="18">
        <f>IF(G1229="","",VLOOKUP(G1229,WMS!$E$3:$Q$2581,8,FALSE))</f>
        <v>1.95</v>
      </c>
      <c r="J1229" s="18">
        <f>IF(G1229="","",VLOOKUP(G1229,WMS!$E$3:$Q$2581,13,FALSE))</f>
        <v>0.027</v>
      </c>
      <c r="K1229" s="25" t="b">
        <f t="shared" si="206"/>
        <v>1</v>
      </c>
      <c r="L1229" s="7">
        <v>3</v>
      </c>
      <c r="M1229" s="26">
        <f>IF(G1229="","",VLOOKUP(G1229,WMS!$E$3:$U$2581,7,0)*L1229)</f>
        <v>72</v>
      </c>
      <c r="N1229" s="27" t="str">
        <f>IF(G1229="","",VLOOKUP(G1229,WMS!$E$3:$U$2581,17,0))</f>
        <v>A27-103</v>
      </c>
      <c r="O1229" s="28">
        <f t="shared" si="207"/>
        <v>5.85</v>
      </c>
      <c r="P1229" s="28">
        <f t="shared" si="208"/>
        <v>0.081</v>
      </c>
      <c r="Q1229" s="25" t="str">
        <f>IF(G1229="","",VLOOKUP(G1229,WMS!$E$3:$G$2581,2,FALSE))</f>
        <v>KAS19091007</v>
      </c>
      <c r="R1229" s="25" t="str">
        <f>IF(G1229="","",VLOOKUP(G1229,WMS!$E$3:$G$2581,3,FALSE))</f>
        <v>MOL1909101134</v>
      </c>
      <c r="S1229" s="17" t="str">
        <f>IF(R1229="","",VLOOKUP(R1229,CUSTOMS!$E$3:$N$2350,2,FALSE))</f>
        <v>3924100000</v>
      </c>
      <c r="T1229" s="17" t="str">
        <f>IF(R1229="","",VLOOKUP(R1229,CUSTOMS!$E$3:$N$2350,3,FALSE))</f>
        <v>塑料蛋糕铲</v>
      </c>
      <c r="U1229" s="18">
        <f t="shared" si="209"/>
        <v>72</v>
      </c>
      <c r="V1229" s="18" t="str">
        <f>IF(R1229="","",VLOOKUP(R1229,CUSTOMS!$E$3:$N$2350,5,FALSE))</f>
        <v>个</v>
      </c>
      <c r="W1229" s="32">
        <f>IF(R1229="","",VLOOKUP(R1229,CUSTOMS!$E$3:$N$2350,6,FALSE))</f>
        <v>0.38</v>
      </c>
      <c r="X1229" s="32">
        <f t="shared" si="210"/>
        <v>27.36</v>
      </c>
      <c r="Y1229" s="18" t="str">
        <f>IF(R1229="","",VLOOKUP(R1229,CUSTOMS!$E$3:$N$2350,8,FALSE))</f>
        <v>美元</v>
      </c>
      <c r="Z1229" s="18" t="str">
        <f>IF(R1229="","",VLOOKUP(R1229,CUSTOMS!$E$3:$N$2350,9,FALSE))</f>
        <v>中国</v>
      </c>
      <c r="AA1229" s="18" t="str">
        <f>IF(R1229="","",VLOOKUP(R1229,CUSTOMS!$E$3:$N$2350,10,FALSE))</f>
        <v>美国</v>
      </c>
      <c r="AB1229" s="32">
        <f>IF(R1229="","",VLOOKUP(G1229,WMS!$E$3:$T$2581,15,FALSE))</f>
        <v>0.0583333333333333</v>
      </c>
      <c r="AC1229" s="32">
        <f t="shared" si="211"/>
        <v>4.2</v>
      </c>
      <c r="AD1229" s="32" t="str">
        <f>IF(S1229="","",VLOOKUP(S1229,海关监管条件!$A$1:$B$3000,2,FALSE))</f>
        <v>A </v>
      </c>
    </row>
    <row r="1230" spans="1:30">
      <c r="A1230" s="2">
        <v>43770</v>
      </c>
      <c r="B1230" s="2">
        <v>43777</v>
      </c>
      <c r="C1230" s="2" t="s">
        <v>5248</v>
      </c>
      <c r="D1230" s="3" t="s">
        <v>2234</v>
      </c>
      <c r="E1230" s="3" t="s">
        <v>4498</v>
      </c>
      <c r="F1230" s="3" t="s">
        <v>5251</v>
      </c>
      <c r="G1230" s="17" t="str">
        <f t="shared" si="205"/>
        <v>KG-ARI-1909-00203-04508/42692409</v>
      </c>
      <c r="H1230" s="18">
        <f>IF(G1230="","",VLOOKUP(G1230,WMS!$E$3:$Q$2581,7,FALSE))</f>
        <v>12</v>
      </c>
      <c r="I1230" s="18">
        <f>IF(G1230="","",VLOOKUP(G1230,WMS!$E$3:$Q$2581,8,FALSE))</f>
        <v>5.15</v>
      </c>
      <c r="J1230" s="18">
        <f>IF(G1230="","",VLOOKUP(G1230,WMS!$E$3:$Q$2581,13,FALSE))</f>
        <v>0.015</v>
      </c>
      <c r="K1230" s="25" t="b">
        <f t="shared" si="206"/>
        <v>1</v>
      </c>
      <c r="L1230" s="7">
        <v>2</v>
      </c>
      <c r="M1230" s="26">
        <f>IF(G1230="","",VLOOKUP(G1230,WMS!$E$3:$U$2581,7,0)*L1230)</f>
        <v>24</v>
      </c>
      <c r="N1230" s="27" t="str">
        <f>IF(G1230="","",VLOOKUP(G1230,WMS!$E$3:$U$2581,17,0))</f>
        <v>A42-203</v>
      </c>
      <c r="O1230" s="28">
        <f t="shared" si="207"/>
        <v>10.3</v>
      </c>
      <c r="P1230" s="28">
        <f t="shared" si="208"/>
        <v>0.03</v>
      </c>
      <c r="Q1230" s="25" t="str">
        <f>IF(G1230="","",VLOOKUP(G1230,WMS!$E$3:$G$2581,2,FALSE))</f>
        <v>KAS19092406</v>
      </c>
      <c r="R1230" s="25" t="str">
        <f>IF(G1230="","",VLOOKUP(G1230,WMS!$E$3:$G$2581,3,FALSE))</f>
        <v>KAS1909240601</v>
      </c>
      <c r="S1230" s="17" t="str">
        <f>IF(R1230="","",VLOOKUP(R1230,CUSTOMS!$E$3:$N$2350,2,FALSE))</f>
        <v>6911101900</v>
      </c>
      <c r="T1230" s="17" t="str">
        <f>IF(R1230="","",VLOOKUP(R1230,CUSTOMS!$E$3:$N$2350,3,FALSE))</f>
        <v>日用瓷: 杯</v>
      </c>
      <c r="U1230" s="18">
        <f t="shared" si="209"/>
        <v>24</v>
      </c>
      <c r="V1230" s="18" t="str">
        <f>IF(R1230="","",VLOOKUP(R1230,CUSTOMS!$E$3:$N$2350,5,FALSE))</f>
        <v>只</v>
      </c>
      <c r="W1230" s="32">
        <f>IF(R1230="","",VLOOKUP(R1230,CUSTOMS!$E$3:$N$2350,6,FALSE))</f>
        <v>0.74</v>
      </c>
      <c r="X1230" s="32">
        <f t="shared" si="210"/>
        <v>17.76</v>
      </c>
      <c r="Y1230" s="18" t="str">
        <f>IF(R1230="","",VLOOKUP(R1230,CUSTOMS!$E$3:$N$2350,8,FALSE))</f>
        <v>美元</v>
      </c>
      <c r="Z1230" s="18" t="str">
        <f>IF(R1230="","",VLOOKUP(R1230,CUSTOMS!$E$3:$N$2350,9,FALSE))</f>
        <v>中国</v>
      </c>
      <c r="AA1230" s="18" t="str">
        <f>IF(R1230="","",VLOOKUP(R1230,CUSTOMS!$E$3:$N$2350,10,FALSE))</f>
        <v>美国</v>
      </c>
      <c r="AB1230" s="32">
        <f>IF(R1230="","",VLOOKUP(G1230,WMS!$E$3:$T$2581,15,FALSE))</f>
        <v>0.35</v>
      </c>
      <c r="AC1230" s="32">
        <f t="shared" si="211"/>
        <v>8.4</v>
      </c>
      <c r="AD1230" s="32" t="str">
        <f>IF(S1230="","",VLOOKUP(S1230,海关监管条件!$A$1:$B$3000,2,FALSE))</f>
        <v>A</v>
      </c>
    </row>
    <row r="1231" spans="1:30">
      <c r="A1231" s="2">
        <v>43770</v>
      </c>
      <c r="B1231" s="2">
        <v>43777</v>
      </c>
      <c r="C1231" s="2" t="s">
        <v>5248</v>
      </c>
      <c r="D1231" s="3" t="s">
        <v>2328</v>
      </c>
      <c r="E1231" s="3" t="s">
        <v>4555</v>
      </c>
      <c r="F1231" s="3" t="s">
        <v>5160</v>
      </c>
      <c r="G1231" s="17" t="str">
        <f t="shared" si="205"/>
        <v>KG-ARI-1909-00203-04547/39148667</v>
      </c>
      <c r="H1231" s="18">
        <f>IF(G1231="","",VLOOKUP(G1231,WMS!$E$3:$Q$2581,7,FALSE))</f>
        <v>6</v>
      </c>
      <c r="I1231" s="18">
        <f>IF(G1231="","",VLOOKUP(G1231,WMS!$E$3:$Q$2581,8,FALSE))</f>
        <v>1.6</v>
      </c>
      <c r="J1231" s="18">
        <f>IF(G1231="","",VLOOKUP(G1231,WMS!$E$3:$Q$2581,13,FALSE))</f>
        <v>0.011</v>
      </c>
      <c r="K1231" s="25" t="b">
        <f t="shared" si="206"/>
        <v>1</v>
      </c>
      <c r="L1231" s="7">
        <v>4</v>
      </c>
      <c r="M1231" s="26">
        <f>IF(G1231="","",VLOOKUP(G1231,WMS!$E$3:$U$2581,7,0)*L1231)</f>
        <v>24</v>
      </c>
      <c r="N1231" s="27" t="str">
        <f>IF(G1231="","",VLOOKUP(G1231,WMS!$E$3:$U$2581,17,0))</f>
        <v>A411</v>
      </c>
      <c r="O1231" s="28">
        <f t="shared" si="207"/>
        <v>6.4</v>
      </c>
      <c r="P1231" s="28">
        <f t="shared" si="208"/>
        <v>0.044</v>
      </c>
      <c r="Q1231" s="25" t="str">
        <f>IF(G1231="","",VLOOKUP(G1231,WMS!$E$3:$G$2581,2,FALSE))</f>
        <v>KAS19092507</v>
      </c>
      <c r="R1231" s="25" t="str">
        <f>IF(G1231="","",VLOOKUP(G1231,WMS!$E$3:$G$2581,3,FALSE))</f>
        <v>KAS1909250708</v>
      </c>
      <c r="S1231" s="17" t="str">
        <f>IF(R1231="","",VLOOKUP(R1231,CUSTOMS!$E$3:$N$2350,2,FALSE))</f>
        <v>8215990000</v>
      </c>
      <c r="T1231" s="17" t="str">
        <f>IF(R1231="","",VLOOKUP(R1231,CUSTOMS!$E$3:$N$2350,3,FALSE))</f>
        <v>捞篱</v>
      </c>
      <c r="U1231" s="18">
        <f t="shared" si="209"/>
        <v>24</v>
      </c>
      <c r="V1231" s="18" t="str">
        <f>IF(R1231="","",VLOOKUP(R1231,CUSTOMS!$E$3:$N$2350,5,FALSE))</f>
        <v>只</v>
      </c>
      <c r="W1231" s="32">
        <f>IF(R1231="","",VLOOKUP(R1231,CUSTOMS!$E$3:$N$2350,6,FALSE))</f>
        <v>1.17</v>
      </c>
      <c r="X1231" s="32">
        <f t="shared" si="210"/>
        <v>28.08</v>
      </c>
      <c r="Y1231" s="18" t="str">
        <f>IF(R1231="","",VLOOKUP(R1231,CUSTOMS!$E$3:$N$2350,8,FALSE))</f>
        <v>美元</v>
      </c>
      <c r="Z1231" s="18" t="str">
        <f>IF(R1231="","",VLOOKUP(R1231,CUSTOMS!$E$3:$N$2350,9,FALSE))</f>
        <v>中国</v>
      </c>
      <c r="AA1231" s="18" t="str">
        <f>IF(R1231="","",VLOOKUP(R1231,CUSTOMS!$E$3:$N$2350,10,FALSE))</f>
        <v>美国</v>
      </c>
      <c r="AB1231" s="32">
        <f>IF(R1231="","",VLOOKUP(G1231,WMS!$E$3:$T$2581,15,FALSE))</f>
        <v>0.15</v>
      </c>
      <c r="AC1231" s="32">
        <f t="shared" si="211"/>
        <v>3.6</v>
      </c>
      <c r="AD1231" s="32" t="str">
        <f>IF(S1231="","",VLOOKUP(S1231,海关监管条件!$A$1:$B$3000,2,FALSE))</f>
        <v>A</v>
      </c>
    </row>
    <row r="1232" spans="1:30">
      <c r="A1232" s="2">
        <v>43770</v>
      </c>
      <c r="B1232" s="2">
        <v>43777</v>
      </c>
      <c r="C1232" s="2" t="s">
        <v>5248</v>
      </c>
      <c r="D1232" s="19" t="s">
        <v>2155</v>
      </c>
      <c r="E1232" s="19" t="s">
        <v>4450</v>
      </c>
      <c r="F1232" s="19">
        <v>42498957</v>
      </c>
      <c r="G1232" s="17" t="str">
        <f t="shared" si="205"/>
        <v>KG-ARI-1909-00203-04602/42498957</v>
      </c>
      <c r="H1232" s="18">
        <f>IF(G1232="","",VLOOKUP(G1232,WMS!$E$3:$Q$2581,7,FALSE))</f>
        <v>2</v>
      </c>
      <c r="I1232" s="18">
        <f>IF(G1232="","",VLOOKUP(G1232,WMS!$E$3:$Q$2581,8,FALSE))</f>
        <v>3.85</v>
      </c>
      <c r="J1232" s="18">
        <f>IF(G1232="","",VLOOKUP(G1232,WMS!$E$3:$Q$2581,13,FALSE))</f>
        <v>0.028</v>
      </c>
      <c r="K1232" s="25" t="b">
        <f t="shared" si="206"/>
        <v>1</v>
      </c>
      <c r="L1232" s="7">
        <v>34</v>
      </c>
      <c r="M1232" s="26">
        <f>IF(G1232="","",VLOOKUP(G1232,WMS!$E$3:$U$2581,7,0)*L1232)</f>
        <v>68</v>
      </c>
      <c r="N1232" s="27" t="str">
        <f>IF(G1232="","",VLOOKUP(G1232,WMS!$E$3:$U$2581,17,0))</f>
        <v>B69</v>
      </c>
      <c r="O1232" s="28">
        <f t="shared" si="207"/>
        <v>130.9</v>
      </c>
      <c r="P1232" s="28">
        <f t="shared" si="208"/>
        <v>0.952</v>
      </c>
      <c r="Q1232" s="25" t="str">
        <f>IF(G1232="","",VLOOKUP(G1232,WMS!$E$3:$G$2581,2,FALSE))</f>
        <v>KAS19092415</v>
      </c>
      <c r="R1232" s="25" t="str">
        <f>IF(G1232="","",VLOOKUP(G1232,WMS!$E$3:$G$2581,3,FALSE))</f>
        <v>KAS1909241515</v>
      </c>
      <c r="S1232" s="17" t="str">
        <f>IF(R1232="","",VLOOKUP(R1232,CUSTOMS!$E$3:$N$2350,2,FALSE))</f>
        <v>6913100000</v>
      </c>
      <c r="T1232" s="17" t="str">
        <f>IF(R1232="","",VLOOKUP(R1232,CUSTOMS!$E$3:$N$2350,3,FALSE))</f>
        <v>陈设瓷:花盆</v>
      </c>
      <c r="U1232" s="18">
        <f t="shared" si="209"/>
        <v>68</v>
      </c>
      <c r="V1232" s="18" t="str">
        <f>IF(R1232="","",VLOOKUP(R1232,CUSTOMS!$E$3:$N$2350,5,FALSE))</f>
        <v>只</v>
      </c>
      <c r="W1232" s="32">
        <f>IF(R1232="","",VLOOKUP(R1232,CUSTOMS!$E$3:$N$2350,6,FALSE))</f>
        <v>0.4</v>
      </c>
      <c r="X1232" s="32">
        <f t="shared" si="210"/>
        <v>27.2</v>
      </c>
      <c r="Y1232" s="18" t="str">
        <f>IF(R1232="","",VLOOKUP(R1232,CUSTOMS!$E$3:$N$2350,8,FALSE))</f>
        <v>美元</v>
      </c>
      <c r="Z1232" s="18" t="str">
        <f>IF(R1232="","",VLOOKUP(R1232,CUSTOMS!$E$3:$N$2350,9,FALSE))</f>
        <v>中国</v>
      </c>
      <c r="AA1232" s="18" t="str">
        <f>IF(R1232="","",VLOOKUP(R1232,CUSTOMS!$E$3:$N$2350,10,FALSE))</f>
        <v>美国</v>
      </c>
      <c r="AB1232" s="32">
        <f>IF(R1232="","",VLOOKUP(G1232,WMS!$E$3:$T$2581,15,FALSE))</f>
        <v>2</v>
      </c>
      <c r="AC1232" s="32">
        <f t="shared" si="211"/>
        <v>136</v>
      </c>
      <c r="AD1232" s="32" t="str">
        <f>IF(S1232="","",VLOOKUP(S1232,海关监管条件!$A$1:$B$3000,2,FALSE))</f>
        <v>无</v>
      </c>
    </row>
    <row r="1233" spans="1:30">
      <c r="A1233" s="2">
        <v>43770</v>
      </c>
      <c r="B1233" s="2">
        <v>43777</v>
      </c>
      <c r="C1233" s="2" t="s">
        <v>5248</v>
      </c>
      <c r="D1233" s="19" t="s">
        <v>2155</v>
      </c>
      <c r="E1233" s="19" t="s">
        <v>4450</v>
      </c>
      <c r="F1233" s="19">
        <v>42499947</v>
      </c>
      <c r="G1233" s="17" t="str">
        <f t="shared" si="205"/>
        <v>KG-ARI-1909-00203-04602/42499947</v>
      </c>
      <c r="H1233" s="18">
        <f>IF(G1233="","",VLOOKUP(G1233,WMS!$E$3:$Q$2581,7,FALSE))</f>
        <v>8</v>
      </c>
      <c r="I1233" s="18">
        <f>IF(G1233="","",VLOOKUP(G1233,WMS!$E$3:$Q$2581,8,FALSE))</f>
        <v>3.7</v>
      </c>
      <c r="J1233" s="18">
        <f>IF(G1233="","",VLOOKUP(G1233,WMS!$E$3:$Q$2581,13,FALSE))</f>
        <v>0.015</v>
      </c>
      <c r="K1233" s="25" t="b">
        <f t="shared" si="206"/>
        <v>1</v>
      </c>
      <c r="L1233" s="7">
        <v>9</v>
      </c>
      <c r="M1233" s="26">
        <f>IF(G1233="","",VLOOKUP(G1233,WMS!$E$3:$U$2581,7,0)*L1233)</f>
        <v>72</v>
      </c>
      <c r="N1233" s="27" t="str">
        <f>IF(G1233="","",VLOOKUP(G1233,WMS!$E$3:$U$2581,17,0))</f>
        <v>A18-104</v>
      </c>
      <c r="O1233" s="28">
        <f t="shared" si="207"/>
        <v>33.3</v>
      </c>
      <c r="P1233" s="28">
        <f t="shared" si="208"/>
        <v>0.135</v>
      </c>
      <c r="Q1233" s="25" t="str">
        <f>IF(G1233="","",VLOOKUP(G1233,WMS!$E$3:$G$2581,2,FALSE))</f>
        <v>KAS19092415</v>
      </c>
      <c r="R1233" s="25" t="str">
        <f>IF(G1233="","",VLOOKUP(G1233,WMS!$E$3:$G$2581,3,FALSE))</f>
        <v>KAS1909241515</v>
      </c>
      <c r="S1233" s="17" t="str">
        <f>IF(R1233="","",VLOOKUP(R1233,CUSTOMS!$E$3:$N$2350,2,FALSE))</f>
        <v>6913100000</v>
      </c>
      <c r="T1233" s="17" t="str">
        <f>IF(R1233="","",VLOOKUP(R1233,CUSTOMS!$E$3:$N$2350,3,FALSE))</f>
        <v>陈设瓷:花盆</v>
      </c>
      <c r="U1233" s="18">
        <f t="shared" si="209"/>
        <v>72</v>
      </c>
      <c r="V1233" s="18" t="str">
        <f>IF(R1233="","",VLOOKUP(R1233,CUSTOMS!$E$3:$N$2350,5,FALSE))</f>
        <v>只</v>
      </c>
      <c r="W1233" s="32">
        <f>IF(R1233="","",VLOOKUP(R1233,CUSTOMS!$E$3:$N$2350,6,FALSE))</f>
        <v>0.4</v>
      </c>
      <c r="X1233" s="32">
        <f t="shared" si="210"/>
        <v>28.8</v>
      </c>
      <c r="Y1233" s="18" t="str">
        <f>IF(R1233="","",VLOOKUP(R1233,CUSTOMS!$E$3:$N$2350,8,FALSE))</f>
        <v>美元</v>
      </c>
      <c r="Z1233" s="18" t="str">
        <f>IF(R1233="","",VLOOKUP(R1233,CUSTOMS!$E$3:$N$2350,9,FALSE))</f>
        <v>中国</v>
      </c>
      <c r="AA1233" s="18" t="str">
        <f>IF(R1233="","",VLOOKUP(R1233,CUSTOMS!$E$3:$N$2350,10,FALSE))</f>
        <v>美国</v>
      </c>
      <c r="AB1233" s="32">
        <f>IF(R1233="","",VLOOKUP(G1233,WMS!$E$3:$T$2581,15,FALSE))</f>
        <v>0.375</v>
      </c>
      <c r="AC1233" s="32">
        <f t="shared" si="211"/>
        <v>27</v>
      </c>
      <c r="AD1233" s="32" t="str">
        <f>IF(S1233="","",VLOOKUP(S1233,海关监管条件!$A$1:$B$3000,2,FALSE))</f>
        <v>无</v>
      </c>
    </row>
    <row r="1234" spans="1:30">
      <c r="A1234" s="2">
        <v>43770</v>
      </c>
      <c r="B1234" s="2">
        <v>43777</v>
      </c>
      <c r="C1234" s="2" t="s">
        <v>5248</v>
      </c>
      <c r="D1234" s="35" t="s">
        <v>2155</v>
      </c>
      <c r="E1234" s="35" t="s">
        <v>4450</v>
      </c>
      <c r="F1234" s="35" t="s">
        <v>4459</v>
      </c>
      <c r="G1234" s="17" t="str">
        <f t="shared" si="205"/>
        <v>KG-ARI-1909-00203-04602/42576617A</v>
      </c>
      <c r="H1234" s="18">
        <f>IF(G1234="","",VLOOKUP(G1234,WMS!$E$3:$Q$2581,7,FALSE))</f>
        <v>8</v>
      </c>
      <c r="I1234" s="18">
        <f>IF(G1234="","",VLOOKUP(G1234,WMS!$E$3:$Q$2581,8,FALSE))</f>
        <v>7.4</v>
      </c>
      <c r="J1234" s="18">
        <f>IF(G1234="","",VLOOKUP(G1234,WMS!$E$3:$Q$2581,13,FALSE))</f>
        <v>0.023</v>
      </c>
      <c r="K1234" s="25" t="b">
        <f t="shared" si="206"/>
        <v>1</v>
      </c>
      <c r="L1234" s="7">
        <v>5</v>
      </c>
      <c r="M1234" s="26">
        <f>IF(G1234="","",VLOOKUP(G1234,WMS!$E$3:$U$2581,7,0)*L1234)</f>
        <v>40</v>
      </c>
      <c r="N1234" s="27" t="str">
        <f>IF(G1234="","",VLOOKUP(G1234,WMS!$E$3:$U$2581,17,0))</f>
        <v>A35-103</v>
      </c>
      <c r="O1234" s="28">
        <f t="shared" si="207"/>
        <v>37</v>
      </c>
      <c r="P1234" s="28">
        <f t="shared" si="208"/>
        <v>0.115</v>
      </c>
      <c r="Q1234" s="25" t="str">
        <f>IF(G1234="","",VLOOKUP(G1234,WMS!$E$3:$G$2581,2,FALSE))</f>
        <v>KAS19092415</v>
      </c>
      <c r="R1234" s="25" t="str">
        <f>IF(G1234="","",VLOOKUP(G1234,WMS!$E$3:$G$2581,3,FALSE))</f>
        <v>KAS1909241516</v>
      </c>
      <c r="S1234" s="17" t="str">
        <f>IF(R1234="","",VLOOKUP(R1234,CUSTOMS!$E$3:$N$2350,2,FALSE))</f>
        <v>6911101900</v>
      </c>
      <c r="T1234" s="17" t="str">
        <f>IF(R1234="","",VLOOKUP(R1234,CUSTOMS!$E$3:$N$2350,3,FALSE))</f>
        <v>日用瓷:罐
</v>
      </c>
      <c r="U1234" s="18">
        <f t="shared" si="209"/>
        <v>40</v>
      </c>
      <c r="V1234" s="18" t="str">
        <f>IF(R1234="","",VLOOKUP(R1234,CUSTOMS!$E$3:$N$2350,5,FALSE))</f>
        <v>只</v>
      </c>
      <c r="W1234" s="32">
        <f>IF(R1234="","",VLOOKUP(R1234,CUSTOMS!$E$3:$N$2350,6,FALSE))</f>
        <v>0.3</v>
      </c>
      <c r="X1234" s="32">
        <f t="shared" si="210"/>
        <v>12</v>
      </c>
      <c r="Y1234" s="18" t="str">
        <f>IF(R1234="","",VLOOKUP(R1234,CUSTOMS!$E$3:$N$2350,8,FALSE))</f>
        <v>美元</v>
      </c>
      <c r="Z1234" s="18" t="str">
        <f>IF(R1234="","",VLOOKUP(R1234,CUSTOMS!$E$3:$N$2350,9,FALSE))</f>
        <v>中国</v>
      </c>
      <c r="AA1234" s="18" t="str">
        <f>IF(R1234="","",VLOOKUP(R1234,CUSTOMS!$E$3:$N$2350,10,FALSE))</f>
        <v>美国</v>
      </c>
      <c r="AB1234" s="32">
        <f>IF(R1234="","",VLOOKUP(G1234,WMS!$E$3:$T$2581,15,FALSE))</f>
        <v>0.7125</v>
      </c>
      <c r="AC1234" s="32">
        <f t="shared" si="211"/>
        <v>28.5</v>
      </c>
      <c r="AD1234" s="32" t="str">
        <f>IF(S1234="","",VLOOKUP(S1234,海关监管条件!$A$1:$B$3000,2,FALSE))</f>
        <v>A</v>
      </c>
    </row>
    <row r="1235" spans="1:30">
      <c r="A1235" s="2">
        <v>43770</v>
      </c>
      <c r="B1235" s="2">
        <v>43777</v>
      </c>
      <c r="C1235" s="2" t="s">
        <v>5248</v>
      </c>
      <c r="D1235" s="35" t="s">
        <v>2155</v>
      </c>
      <c r="E1235" s="35" t="s">
        <v>4450</v>
      </c>
      <c r="F1235" s="35" t="s">
        <v>4461</v>
      </c>
      <c r="G1235" s="17" t="str">
        <f t="shared" si="205"/>
        <v>KG-ARI-1909-00203-04602/42576617B</v>
      </c>
      <c r="H1235" s="18">
        <v>8</v>
      </c>
      <c r="I1235" s="18">
        <f>IF(G1235="","",VLOOKUP(G1235,WMS!$E$3:$Q$2581,8,FALSE))</f>
        <v>7.4</v>
      </c>
      <c r="J1235" s="18">
        <f>IF(G1235="","",VLOOKUP(G1235,WMS!$E$3:$Q$2581,13,FALSE))</f>
        <v>0.023</v>
      </c>
      <c r="K1235" s="25" t="e">
        <f t="shared" si="206"/>
        <v>#DIV/0!</v>
      </c>
      <c r="M1235" s="26">
        <v>40</v>
      </c>
      <c r="N1235" s="27" t="str">
        <f>IF(G1235="","",VLOOKUP(G1235,WMS!$E$3:$U$2581,17,0))</f>
        <v>A35-103</v>
      </c>
      <c r="O1235" s="28" t="str">
        <f t="shared" si="207"/>
        <v/>
      </c>
      <c r="P1235" s="28" t="str">
        <f t="shared" si="208"/>
        <v/>
      </c>
      <c r="Q1235" s="25" t="str">
        <f>IF(G1235="","",VLOOKUP(G1235,WMS!$E$3:$G$2581,2,FALSE))</f>
        <v>KAS19092415</v>
      </c>
      <c r="R1235" s="25" t="str">
        <f>IF(G1235="","",VLOOKUP(G1235,WMS!$E$3:$G$2581,3,FALSE))</f>
        <v>KAS1909241504</v>
      </c>
      <c r="S1235" s="17" t="str">
        <f>IF(R1235="","",VLOOKUP(R1235,CUSTOMS!$E$3:$N$2350,2,FALSE))</f>
        <v>4421999090</v>
      </c>
      <c r="T1235" s="17" t="str">
        <f>IF(R1235="","",VLOOKUP(R1235,CUSTOMS!$E$3:$N$2350,3,FALSE))</f>
        <v>木盖</v>
      </c>
      <c r="U1235" s="18">
        <f t="shared" si="209"/>
        <v>40</v>
      </c>
      <c r="V1235" s="18" t="str">
        <f>IF(R1235="","",VLOOKUP(R1235,CUSTOMS!$E$3:$N$2350,5,FALSE))</f>
        <v>只</v>
      </c>
      <c r="W1235" s="32">
        <f>IF(R1235="","",VLOOKUP(R1235,CUSTOMS!$E$3:$N$2350,6,FALSE))</f>
        <v>0.13</v>
      </c>
      <c r="X1235" s="32">
        <f t="shared" si="210"/>
        <v>5.2</v>
      </c>
      <c r="Y1235" s="18" t="str">
        <f>IF(R1235="","",VLOOKUP(R1235,CUSTOMS!$E$3:$N$2350,8,FALSE))</f>
        <v>美元</v>
      </c>
      <c r="Z1235" s="18" t="str">
        <f>IF(R1235="","",VLOOKUP(R1235,CUSTOMS!$E$3:$N$2350,9,FALSE))</f>
        <v>中国</v>
      </c>
      <c r="AA1235" s="18" t="str">
        <f>IF(R1235="","",VLOOKUP(R1235,CUSTOMS!$E$3:$N$2350,10,FALSE))</f>
        <v>美国</v>
      </c>
      <c r="AB1235" s="32">
        <f>IF(R1235="","",VLOOKUP(G1235,WMS!$E$3:$T$2581,15,FALSE))</f>
        <v>0.1125</v>
      </c>
      <c r="AC1235" s="32">
        <f t="shared" si="211"/>
        <v>4.5</v>
      </c>
      <c r="AD1235" s="32" t="str">
        <f>IF(S1235="","",VLOOKUP(S1235,海关监管条件!$A$1:$B$3000,2,FALSE))</f>
        <v>AB</v>
      </c>
    </row>
    <row r="1236" spans="1:30">
      <c r="A1236" s="2">
        <v>43770</v>
      </c>
      <c r="B1236" s="2">
        <v>43777</v>
      </c>
      <c r="C1236" s="2" t="s">
        <v>5248</v>
      </c>
      <c r="D1236" s="35" t="s">
        <v>2155</v>
      </c>
      <c r="E1236" s="35" t="s">
        <v>4450</v>
      </c>
      <c r="F1236" s="35" t="s">
        <v>4462</v>
      </c>
      <c r="G1236" s="17" t="str">
        <f t="shared" si="205"/>
        <v>KG-ARI-1909-00203-04602/42576624A</v>
      </c>
      <c r="H1236" s="18">
        <f>IF(G1236="","",VLOOKUP(G1236,WMS!$E$3:$Q$2581,7,FALSE))</f>
        <v>12</v>
      </c>
      <c r="I1236" s="18">
        <f>IF(G1236="","",VLOOKUP(G1236,WMS!$E$3:$Q$2581,8,FALSE))</f>
        <v>6.5</v>
      </c>
      <c r="J1236" s="18">
        <f>IF(G1236="","",VLOOKUP(G1236,WMS!$E$3:$Q$2581,13,FALSE))</f>
        <v>0.018</v>
      </c>
      <c r="K1236" s="25" t="b">
        <f t="shared" si="206"/>
        <v>1</v>
      </c>
      <c r="L1236" s="7">
        <v>5</v>
      </c>
      <c r="M1236" s="26">
        <f>IF(G1236="","",VLOOKUP(G1236,WMS!$E$3:$U$2581,7,0)*L1236)</f>
        <v>60</v>
      </c>
      <c r="N1236" s="27" t="str">
        <f>IF(G1236="","",VLOOKUP(G1236,WMS!$E$3:$U$2581,17,0))</f>
        <v>A35-203</v>
      </c>
      <c r="O1236" s="28">
        <f t="shared" si="207"/>
        <v>32.5</v>
      </c>
      <c r="P1236" s="28">
        <f t="shared" si="208"/>
        <v>0.09</v>
      </c>
      <c r="Q1236" s="25" t="str">
        <f>IF(G1236="","",VLOOKUP(G1236,WMS!$E$3:$G$2581,2,FALSE))</f>
        <v>KAS19092415</v>
      </c>
      <c r="R1236" s="25" t="str">
        <f>IF(G1236="","",VLOOKUP(G1236,WMS!$E$3:$G$2581,3,FALSE))</f>
        <v>KAS1909241516</v>
      </c>
      <c r="S1236" s="17" t="str">
        <f>IF(R1236="","",VLOOKUP(R1236,CUSTOMS!$E$3:$N$2350,2,FALSE))</f>
        <v>6911101900</v>
      </c>
      <c r="T1236" s="17" t="str">
        <f>IF(R1236="","",VLOOKUP(R1236,CUSTOMS!$E$3:$N$2350,3,FALSE))</f>
        <v>日用瓷:罐
</v>
      </c>
      <c r="U1236" s="18">
        <f t="shared" si="209"/>
        <v>60</v>
      </c>
      <c r="V1236" s="18" t="str">
        <f>IF(R1236="","",VLOOKUP(R1236,CUSTOMS!$E$3:$N$2350,5,FALSE))</f>
        <v>只</v>
      </c>
      <c r="W1236" s="32">
        <f>IF(R1236="","",VLOOKUP(R1236,CUSTOMS!$E$3:$N$2350,6,FALSE))</f>
        <v>0.3</v>
      </c>
      <c r="X1236" s="32">
        <f t="shared" si="210"/>
        <v>18</v>
      </c>
      <c r="Y1236" s="18" t="str">
        <f>IF(R1236="","",VLOOKUP(R1236,CUSTOMS!$E$3:$N$2350,8,FALSE))</f>
        <v>美元</v>
      </c>
      <c r="Z1236" s="18" t="str">
        <f>IF(R1236="","",VLOOKUP(R1236,CUSTOMS!$E$3:$N$2350,9,FALSE))</f>
        <v>中国</v>
      </c>
      <c r="AA1236" s="18" t="str">
        <f>IF(R1236="","",VLOOKUP(R1236,CUSTOMS!$E$3:$N$2350,10,FALSE))</f>
        <v>美国</v>
      </c>
      <c r="AB1236" s="32">
        <f>IF(R1236="","",VLOOKUP(G1236,WMS!$E$3:$T$2581,15,FALSE))</f>
        <v>0.345833333333333</v>
      </c>
      <c r="AC1236" s="32">
        <f t="shared" si="211"/>
        <v>20.75</v>
      </c>
      <c r="AD1236" s="32" t="str">
        <f>IF(S1236="","",VLOOKUP(S1236,海关监管条件!$A$1:$B$3000,2,FALSE))</f>
        <v>A</v>
      </c>
    </row>
    <row r="1237" spans="1:30">
      <c r="A1237" s="2">
        <v>43770</v>
      </c>
      <c r="B1237" s="2">
        <v>43777</v>
      </c>
      <c r="C1237" s="2" t="s">
        <v>5248</v>
      </c>
      <c r="D1237" s="35" t="s">
        <v>2155</v>
      </c>
      <c r="E1237" s="35" t="s">
        <v>4450</v>
      </c>
      <c r="F1237" s="35" t="s">
        <v>4463</v>
      </c>
      <c r="G1237" s="17" t="str">
        <f t="shared" si="205"/>
        <v>KG-ARI-1909-00203-04602/42576624B</v>
      </c>
      <c r="H1237" s="18">
        <v>12</v>
      </c>
      <c r="I1237" s="18">
        <f>IF(G1237="","",VLOOKUP(G1237,WMS!$E$3:$Q$2581,8,FALSE))</f>
        <v>6.5</v>
      </c>
      <c r="J1237" s="18">
        <f>IF(G1237="","",VLOOKUP(G1237,WMS!$E$3:$Q$2581,13,FALSE))</f>
        <v>0.018</v>
      </c>
      <c r="K1237" s="25" t="e">
        <f t="shared" si="206"/>
        <v>#DIV/0!</v>
      </c>
      <c r="M1237" s="26">
        <v>60</v>
      </c>
      <c r="N1237" s="27" t="str">
        <f>IF(G1237="","",VLOOKUP(G1237,WMS!$E$3:$U$2581,17,0))</f>
        <v>A35-203</v>
      </c>
      <c r="O1237" s="28" t="str">
        <f t="shared" si="207"/>
        <v/>
      </c>
      <c r="P1237" s="28" t="str">
        <f t="shared" si="208"/>
        <v/>
      </c>
      <c r="Q1237" s="25" t="str">
        <f>IF(G1237="","",VLOOKUP(G1237,WMS!$E$3:$G$2581,2,FALSE))</f>
        <v>KAS19092415</v>
      </c>
      <c r="R1237" s="25" t="str">
        <f>IF(G1237="","",VLOOKUP(G1237,WMS!$E$3:$G$2581,3,FALSE))</f>
        <v>KAS1909241504</v>
      </c>
      <c r="S1237" s="17" t="str">
        <f>IF(R1237="","",VLOOKUP(R1237,CUSTOMS!$E$3:$N$2350,2,FALSE))</f>
        <v>4421999090</v>
      </c>
      <c r="T1237" s="17" t="str">
        <f>IF(R1237="","",VLOOKUP(R1237,CUSTOMS!$E$3:$N$2350,3,FALSE))</f>
        <v>木盖</v>
      </c>
      <c r="U1237" s="18">
        <f t="shared" si="209"/>
        <v>60</v>
      </c>
      <c r="V1237" s="18" t="str">
        <f>IF(R1237="","",VLOOKUP(R1237,CUSTOMS!$E$3:$N$2350,5,FALSE))</f>
        <v>只</v>
      </c>
      <c r="W1237" s="32">
        <f>IF(R1237="","",VLOOKUP(R1237,CUSTOMS!$E$3:$N$2350,6,FALSE))</f>
        <v>0.13</v>
      </c>
      <c r="X1237" s="32">
        <f t="shared" si="210"/>
        <v>7.8</v>
      </c>
      <c r="Y1237" s="18" t="str">
        <f>IF(R1237="","",VLOOKUP(R1237,CUSTOMS!$E$3:$N$2350,8,FALSE))</f>
        <v>美元</v>
      </c>
      <c r="Z1237" s="18" t="str">
        <f>IF(R1237="","",VLOOKUP(R1237,CUSTOMS!$E$3:$N$2350,9,FALSE))</f>
        <v>中国</v>
      </c>
      <c r="AA1237" s="18" t="str">
        <f>IF(R1237="","",VLOOKUP(R1237,CUSTOMS!$E$3:$N$2350,10,FALSE))</f>
        <v>美国</v>
      </c>
      <c r="AB1237" s="32">
        <f>IF(R1237="","",VLOOKUP(G1237,WMS!$E$3:$T$2581,15,FALSE))</f>
        <v>0.1125</v>
      </c>
      <c r="AC1237" s="32">
        <f t="shared" si="211"/>
        <v>6.75</v>
      </c>
      <c r="AD1237" s="32" t="str">
        <f>IF(S1237="","",VLOOKUP(S1237,海关监管条件!$A$1:$B$3000,2,FALSE))</f>
        <v>AB</v>
      </c>
    </row>
    <row r="1238" spans="1:30">
      <c r="A1238" s="2">
        <v>43770</v>
      </c>
      <c r="B1238" s="2">
        <v>43777</v>
      </c>
      <c r="C1238" s="2" t="s">
        <v>5248</v>
      </c>
      <c r="D1238" s="19" t="s">
        <v>2155</v>
      </c>
      <c r="E1238" s="19" t="s">
        <v>4450</v>
      </c>
      <c r="F1238" s="19">
        <v>42619321</v>
      </c>
      <c r="G1238" s="17" t="str">
        <f t="shared" si="205"/>
        <v>KG-ARI-1909-00203-04602/42619321</v>
      </c>
      <c r="H1238" s="18">
        <f>IF(G1238="","",VLOOKUP(G1238,WMS!$E$3:$Q$2581,7,FALSE))</f>
        <v>4</v>
      </c>
      <c r="I1238" s="18">
        <f>IF(G1238="","",VLOOKUP(G1238,WMS!$E$3:$Q$2581,8,FALSE))</f>
        <v>9.05</v>
      </c>
      <c r="J1238" s="18">
        <f>IF(G1238="","",VLOOKUP(G1238,WMS!$E$3:$Q$2581,13,FALSE))</f>
        <v>0.039</v>
      </c>
      <c r="K1238" s="25" t="b">
        <f t="shared" si="206"/>
        <v>1</v>
      </c>
      <c r="L1238" s="7">
        <v>11</v>
      </c>
      <c r="M1238" s="26">
        <f>IF(G1238="","",VLOOKUP(G1238,WMS!$E$3:$U$2581,7,0)*L1238)</f>
        <v>44</v>
      </c>
      <c r="N1238" s="27" t="str">
        <f>IF(G1238="","",VLOOKUP(G1238,WMS!$E$3:$U$2581,17,0))</f>
        <v>B69</v>
      </c>
      <c r="O1238" s="28">
        <f t="shared" si="207"/>
        <v>99.55</v>
      </c>
      <c r="P1238" s="28">
        <f t="shared" si="208"/>
        <v>0.429</v>
      </c>
      <c r="Q1238" s="25" t="str">
        <f>IF(G1238="","",VLOOKUP(G1238,WMS!$E$3:$G$2581,2,FALSE))</f>
        <v>KAS19092415</v>
      </c>
      <c r="R1238" s="25" t="str">
        <f>IF(G1238="","",VLOOKUP(G1238,WMS!$E$3:$G$2581,3,FALSE))</f>
        <v>KAS1909241515</v>
      </c>
      <c r="S1238" s="17" t="str">
        <f>IF(R1238="","",VLOOKUP(R1238,CUSTOMS!$E$3:$N$2350,2,FALSE))</f>
        <v>6913100000</v>
      </c>
      <c r="T1238" s="17" t="str">
        <f>IF(R1238="","",VLOOKUP(R1238,CUSTOMS!$E$3:$N$2350,3,FALSE))</f>
        <v>陈设瓷:花盆</v>
      </c>
      <c r="U1238" s="18">
        <f t="shared" si="209"/>
        <v>44</v>
      </c>
      <c r="V1238" s="18" t="str">
        <f>IF(R1238="","",VLOOKUP(R1238,CUSTOMS!$E$3:$N$2350,5,FALSE))</f>
        <v>只</v>
      </c>
      <c r="W1238" s="32">
        <f>IF(R1238="","",VLOOKUP(R1238,CUSTOMS!$E$3:$N$2350,6,FALSE))</f>
        <v>0.4</v>
      </c>
      <c r="X1238" s="32">
        <f t="shared" si="210"/>
        <v>17.6</v>
      </c>
      <c r="Y1238" s="18" t="str">
        <f>IF(R1238="","",VLOOKUP(R1238,CUSTOMS!$E$3:$N$2350,8,FALSE))</f>
        <v>美元</v>
      </c>
      <c r="Z1238" s="18" t="str">
        <f>IF(R1238="","",VLOOKUP(R1238,CUSTOMS!$E$3:$N$2350,9,FALSE))</f>
        <v>中国</v>
      </c>
      <c r="AA1238" s="18" t="str">
        <f>IF(R1238="","",VLOOKUP(R1238,CUSTOMS!$E$3:$N$2350,10,FALSE))</f>
        <v>美国</v>
      </c>
      <c r="AB1238" s="32">
        <f>IF(R1238="","",VLOOKUP(G1238,WMS!$E$3:$T$2581,15,FALSE))</f>
        <v>1.9</v>
      </c>
      <c r="AC1238" s="32">
        <f t="shared" si="211"/>
        <v>83.6</v>
      </c>
      <c r="AD1238" s="32" t="str">
        <f>IF(S1238="","",VLOOKUP(S1238,海关监管条件!$A$1:$B$3000,2,FALSE))</f>
        <v>无</v>
      </c>
    </row>
    <row r="1239" spans="1:30">
      <c r="A1239" s="2">
        <v>43770</v>
      </c>
      <c r="B1239" s="2">
        <v>43777</v>
      </c>
      <c r="C1239" s="2" t="s">
        <v>5248</v>
      </c>
      <c r="D1239" s="19" t="s">
        <v>2155</v>
      </c>
      <c r="E1239" s="19" t="s">
        <v>4450</v>
      </c>
      <c r="F1239" s="19">
        <v>42700968</v>
      </c>
      <c r="G1239" s="17" t="str">
        <f t="shared" si="205"/>
        <v>KG-ARI-1909-00203-04602/42700968</v>
      </c>
      <c r="H1239" s="18">
        <f>IF(G1239="","",VLOOKUP(G1239,WMS!$E$3:$Q$2581,7,FALSE))</f>
        <v>6</v>
      </c>
      <c r="I1239" s="18">
        <f>IF(G1239="","",VLOOKUP(G1239,WMS!$E$3:$Q$2581,8,FALSE))</f>
        <v>5.65</v>
      </c>
      <c r="J1239" s="18">
        <f>IF(G1239="","",VLOOKUP(G1239,WMS!$E$3:$Q$2581,13,FALSE))</f>
        <v>0.015</v>
      </c>
      <c r="K1239" s="25" t="b">
        <f t="shared" si="206"/>
        <v>1</v>
      </c>
      <c r="L1239" s="7">
        <v>7</v>
      </c>
      <c r="M1239" s="26">
        <f>IF(G1239="","",VLOOKUP(G1239,WMS!$E$3:$U$2581,7,0)*L1239)</f>
        <v>42</v>
      </c>
      <c r="N1239" s="27" t="str">
        <f>IF(G1239="","",VLOOKUP(G1239,WMS!$E$3:$U$2581,17,0))</f>
        <v>A18-304</v>
      </c>
      <c r="O1239" s="28">
        <f t="shared" si="207"/>
        <v>39.55</v>
      </c>
      <c r="P1239" s="28">
        <f t="shared" si="208"/>
        <v>0.105</v>
      </c>
      <c r="Q1239" s="25" t="str">
        <f>IF(G1239="","",VLOOKUP(G1239,WMS!$E$3:$G$2581,2,FALSE))</f>
        <v>KAS19092415</v>
      </c>
      <c r="R1239" s="25" t="str">
        <f>IF(G1239="","",VLOOKUP(G1239,WMS!$E$3:$G$2581,3,FALSE))</f>
        <v>KAS1909241507</v>
      </c>
      <c r="S1239" s="17" t="str">
        <f>IF(R1239="","",VLOOKUP(R1239,CUSTOMS!$E$3:$N$2350,2,FALSE))</f>
        <v>6911900000</v>
      </c>
      <c r="T1239" s="17" t="str">
        <f>IF(R1239="","",VLOOKUP(R1239,CUSTOMS!$E$3:$N$2350,3,FALSE))</f>
        <v>盥洗用瓷器:皂碟.乳液瓶.漱口杯.托盘.马桶刷座</v>
      </c>
      <c r="U1239" s="18">
        <f t="shared" si="209"/>
        <v>42</v>
      </c>
      <c r="V1239" s="18" t="str">
        <f>IF(R1239="","",VLOOKUP(R1239,CUSTOMS!$E$3:$N$2350,5,FALSE))</f>
        <v>只</v>
      </c>
      <c r="W1239" s="32">
        <f>IF(R1239="","",VLOOKUP(R1239,CUSTOMS!$E$3:$N$2350,6,FALSE))</f>
        <v>0.4</v>
      </c>
      <c r="X1239" s="32">
        <f t="shared" si="210"/>
        <v>16.8</v>
      </c>
      <c r="Y1239" s="18" t="str">
        <f>IF(R1239="","",VLOOKUP(R1239,CUSTOMS!$E$3:$N$2350,8,FALSE))</f>
        <v>美元</v>
      </c>
      <c r="Z1239" s="18" t="str">
        <f>IF(R1239="","",VLOOKUP(R1239,CUSTOMS!$E$3:$N$2350,9,FALSE))</f>
        <v>中国</v>
      </c>
      <c r="AA1239" s="18" t="str">
        <f>IF(R1239="","",VLOOKUP(R1239,CUSTOMS!$E$3:$N$2350,10,FALSE))</f>
        <v>美国</v>
      </c>
      <c r="AB1239" s="32">
        <f>IF(R1239="","",VLOOKUP(G1239,WMS!$E$3:$T$2581,15,FALSE))</f>
        <v>0.833333333333333</v>
      </c>
      <c r="AC1239" s="32">
        <f t="shared" si="211"/>
        <v>35</v>
      </c>
      <c r="AD1239" s="32" t="str">
        <f>IF(S1239="","",VLOOKUP(S1239,海关监管条件!$A$1:$B$3000,2,FALSE))</f>
        <v>无</v>
      </c>
    </row>
    <row r="1240" spans="1:30">
      <c r="A1240" s="2">
        <v>43770</v>
      </c>
      <c r="B1240" s="2">
        <v>43777</v>
      </c>
      <c r="C1240" s="2" t="s">
        <v>5248</v>
      </c>
      <c r="D1240" s="19" t="s">
        <v>2155</v>
      </c>
      <c r="E1240" s="19" t="s">
        <v>4450</v>
      </c>
      <c r="F1240" s="19">
        <v>42701149</v>
      </c>
      <c r="G1240" s="17" t="str">
        <f t="shared" ref="G1240:G1271" si="212">IF(F1240="","",E1240&amp;"/"&amp;F1240)</f>
        <v>KG-ARI-1909-00203-04602/42701149</v>
      </c>
      <c r="H1240" s="18">
        <f>IF(G1240="","",VLOOKUP(G1240,WMS!$E$3:$Q$2581,7,FALSE))</f>
        <v>6</v>
      </c>
      <c r="I1240" s="18">
        <f>IF(G1240="","",VLOOKUP(G1240,WMS!$E$3:$Q$2581,8,FALSE))</f>
        <v>5.75</v>
      </c>
      <c r="J1240" s="18">
        <f>IF(G1240="","",VLOOKUP(G1240,WMS!$E$3:$Q$2581,13,FALSE))</f>
        <v>0.015</v>
      </c>
      <c r="K1240" s="25" t="b">
        <f t="shared" ref="K1240:K1271" si="213">IF(M1240="","",EXACT(H1240,M1240/L1240))</f>
        <v>1</v>
      </c>
      <c r="L1240" s="7">
        <v>4</v>
      </c>
      <c r="M1240" s="26">
        <f>IF(G1240="","",VLOOKUP(G1240,WMS!$E$3:$U$2581,7,0)*L1240)</f>
        <v>24</v>
      </c>
      <c r="N1240" s="27" t="str">
        <f>IF(G1240="","",VLOOKUP(G1240,WMS!$E$3:$U$2581,17,0))</f>
        <v>A18-304</v>
      </c>
      <c r="O1240" s="28">
        <f t="shared" ref="O1240:O1271" si="214">IF(L1240="","",I1240*L1240)</f>
        <v>23</v>
      </c>
      <c r="P1240" s="28">
        <f t="shared" ref="P1240:P1271" si="215">IF(L1240="","",J1240*L1240)</f>
        <v>0.06</v>
      </c>
      <c r="Q1240" s="25" t="str">
        <f>IF(G1240="","",VLOOKUP(G1240,WMS!$E$3:$G$2581,2,FALSE))</f>
        <v>KAS19092415</v>
      </c>
      <c r="R1240" s="25" t="str">
        <f>IF(G1240="","",VLOOKUP(G1240,WMS!$E$3:$G$2581,3,FALSE))</f>
        <v>KAS1909241507</v>
      </c>
      <c r="S1240" s="17" t="str">
        <f>IF(R1240="","",VLOOKUP(R1240,CUSTOMS!$E$3:$N$2350,2,FALSE))</f>
        <v>6911900000</v>
      </c>
      <c r="T1240" s="17" t="str">
        <f>IF(R1240="","",VLOOKUP(R1240,CUSTOMS!$E$3:$N$2350,3,FALSE))</f>
        <v>盥洗用瓷器:皂碟.乳液瓶.漱口杯.托盘.马桶刷座</v>
      </c>
      <c r="U1240" s="18">
        <f t="shared" ref="U1240:U1271" si="216">IF(V1240="","",IF(V1240="千克",M1240*AB1240,M1240))</f>
        <v>24</v>
      </c>
      <c r="V1240" s="18" t="str">
        <f>IF(R1240="","",VLOOKUP(R1240,CUSTOMS!$E$3:$N$2350,5,FALSE))</f>
        <v>只</v>
      </c>
      <c r="W1240" s="32">
        <f>IF(R1240="","",VLOOKUP(R1240,CUSTOMS!$E$3:$N$2350,6,FALSE))</f>
        <v>0.4</v>
      </c>
      <c r="X1240" s="32">
        <f t="shared" ref="X1240:X1271" si="217">IF(W1240="","",U1240*W1240)</f>
        <v>9.6</v>
      </c>
      <c r="Y1240" s="18" t="str">
        <f>IF(R1240="","",VLOOKUP(R1240,CUSTOMS!$E$3:$N$2350,8,FALSE))</f>
        <v>美元</v>
      </c>
      <c r="Z1240" s="18" t="str">
        <f>IF(R1240="","",VLOOKUP(R1240,CUSTOMS!$E$3:$N$2350,9,FALSE))</f>
        <v>中国</v>
      </c>
      <c r="AA1240" s="18" t="str">
        <f>IF(R1240="","",VLOOKUP(R1240,CUSTOMS!$E$3:$N$2350,10,FALSE))</f>
        <v>美国</v>
      </c>
      <c r="AB1240" s="32">
        <f>IF(R1240="","",VLOOKUP(G1240,WMS!$E$3:$T$2581,15,FALSE))</f>
        <v>0.833333333333333</v>
      </c>
      <c r="AC1240" s="32">
        <f t="shared" ref="AC1240:AC1271" si="218">IF(AB1240="","",M1240*AB1240)</f>
        <v>20</v>
      </c>
      <c r="AD1240" s="32" t="str">
        <f>IF(S1240="","",VLOOKUP(S1240,海关监管条件!$A$1:$B$3000,2,FALSE))</f>
        <v>无</v>
      </c>
    </row>
    <row r="1241" spans="1:30">
      <c r="A1241" s="2">
        <v>43770</v>
      </c>
      <c r="B1241" s="2">
        <v>43777</v>
      </c>
      <c r="C1241" s="2" t="s">
        <v>5248</v>
      </c>
      <c r="D1241" s="19" t="s">
        <v>2155</v>
      </c>
      <c r="E1241" s="19" t="s">
        <v>4450</v>
      </c>
      <c r="F1241" s="19">
        <v>42747406</v>
      </c>
      <c r="G1241" s="17" t="str">
        <f t="shared" si="212"/>
        <v>KG-ARI-1909-00203-04602/42747406</v>
      </c>
      <c r="H1241" s="18">
        <f>IF(G1241="","",VLOOKUP(G1241,WMS!$E$3:$Q$2581,7,FALSE))</f>
        <v>4</v>
      </c>
      <c r="I1241" s="18">
        <f>IF(G1241="","",VLOOKUP(G1241,WMS!$E$3:$Q$2581,8,FALSE))</f>
        <v>6.1</v>
      </c>
      <c r="J1241" s="18">
        <f>IF(G1241="","",VLOOKUP(G1241,WMS!$E$3:$Q$2581,13,FALSE))</f>
        <v>0.018</v>
      </c>
      <c r="K1241" s="25" t="b">
        <f t="shared" si="213"/>
        <v>1</v>
      </c>
      <c r="L1241" s="7">
        <v>3</v>
      </c>
      <c r="M1241" s="26">
        <f>IF(G1241="","",VLOOKUP(G1241,WMS!$E$3:$U$2581,7,0)*L1241)</f>
        <v>12</v>
      </c>
      <c r="N1241" s="27" t="str">
        <f>IF(G1241="","",VLOOKUP(G1241,WMS!$E$3:$U$2581,17,0))</f>
        <v>A22-104</v>
      </c>
      <c r="O1241" s="28">
        <f t="shared" si="214"/>
        <v>18.3</v>
      </c>
      <c r="P1241" s="28">
        <f t="shared" si="215"/>
        <v>0.054</v>
      </c>
      <c r="Q1241" s="25" t="str">
        <f>IF(G1241="","",VLOOKUP(G1241,WMS!$E$3:$G$2581,2,FALSE))</f>
        <v>KAS19092415</v>
      </c>
      <c r="R1241" s="25" t="str">
        <f>IF(G1241="","",VLOOKUP(G1241,WMS!$E$3:$G$2581,3,FALSE))</f>
        <v>KAS1909241514</v>
      </c>
      <c r="S1241" s="17" t="str">
        <f>IF(R1241="","",VLOOKUP(R1241,CUSTOMS!$E$3:$N$2350,2,FALSE))</f>
        <v>6911101900</v>
      </c>
      <c r="T1241" s="17" t="str">
        <f>IF(R1241="","",VLOOKUP(R1241,CUSTOMS!$E$3:$N$2350,3,FALSE))</f>
        <v>日用瓷:壶.碟.盘.碗.杯.锅.罐</v>
      </c>
      <c r="U1241" s="18">
        <f t="shared" si="216"/>
        <v>12</v>
      </c>
      <c r="V1241" s="18" t="str">
        <f>IF(R1241="","",VLOOKUP(R1241,CUSTOMS!$E$3:$N$2350,5,FALSE))</f>
        <v>只</v>
      </c>
      <c r="W1241" s="32">
        <f>IF(R1241="","",VLOOKUP(R1241,CUSTOMS!$E$3:$N$2350,6,FALSE))</f>
        <v>0.4</v>
      </c>
      <c r="X1241" s="32">
        <f t="shared" si="217"/>
        <v>4.8</v>
      </c>
      <c r="Y1241" s="18" t="str">
        <f>IF(R1241="","",VLOOKUP(R1241,CUSTOMS!$E$3:$N$2350,8,FALSE))</f>
        <v>美元</v>
      </c>
      <c r="Z1241" s="18" t="str">
        <f>IF(R1241="","",VLOOKUP(R1241,CUSTOMS!$E$3:$N$2350,9,FALSE))</f>
        <v>中国</v>
      </c>
      <c r="AA1241" s="18" t="str">
        <f>IF(R1241="","",VLOOKUP(R1241,CUSTOMS!$E$3:$N$2350,10,FALSE))</f>
        <v>美国</v>
      </c>
      <c r="AB1241" s="32">
        <f>IF(R1241="","",VLOOKUP(G1241,WMS!$E$3:$T$2581,15,FALSE))</f>
        <v>1.4</v>
      </c>
      <c r="AC1241" s="32">
        <f t="shared" si="218"/>
        <v>16.8</v>
      </c>
      <c r="AD1241" s="32" t="str">
        <f>IF(S1241="","",VLOOKUP(S1241,海关监管条件!$A$1:$B$3000,2,FALSE))</f>
        <v>A</v>
      </c>
    </row>
    <row r="1242" spans="1:30">
      <c r="A1242" s="2">
        <v>43770</v>
      </c>
      <c r="B1242" s="2">
        <v>43777</v>
      </c>
      <c r="C1242" s="2" t="s">
        <v>5248</v>
      </c>
      <c r="D1242" s="19" t="s">
        <v>2155</v>
      </c>
      <c r="E1242" s="19" t="s">
        <v>4450</v>
      </c>
      <c r="F1242" s="19">
        <v>42747529</v>
      </c>
      <c r="G1242" s="17" t="str">
        <f t="shared" si="212"/>
        <v>KG-ARI-1909-00203-04602/42747529</v>
      </c>
      <c r="H1242" s="18">
        <f>IF(G1242="","",VLOOKUP(G1242,WMS!$E$3:$Q$2581,7,FALSE))</f>
        <v>4</v>
      </c>
      <c r="I1242" s="18">
        <f>IF(G1242="","",VLOOKUP(G1242,WMS!$E$3:$Q$2581,8,FALSE))</f>
        <v>8.35</v>
      </c>
      <c r="J1242" s="18">
        <f>IF(G1242="","",VLOOKUP(G1242,WMS!$E$3:$Q$2581,13,FALSE))</f>
        <v>0.022</v>
      </c>
      <c r="K1242" s="25" t="b">
        <f t="shared" si="213"/>
        <v>1</v>
      </c>
      <c r="L1242" s="7">
        <v>8</v>
      </c>
      <c r="M1242" s="26">
        <f>IF(G1242="","",VLOOKUP(G1242,WMS!$E$3:$U$2581,7,0)*L1242)</f>
        <v>32</v>
      </c>
      <c r="N1242" s="27" t="str">
        <f>IF(G1242="","",VLOOKUP(G1242,WMS!$E$3:$U$2581,17,0))</f>
        <v>A22-104</v>
      </c>
      <c r="O1242" s="28">
        <f t="shared" si="214"/>
        <v>66.8</v>
      </c>
      <c r="P1242" s="28">
        <f t="shared" si="215"/>
        <v>0.176</v>
      </c>
      <c r="Q1242" s="25" t="str">
        <f>IF(G1242="","",VLOOKUP(G1242,WMS!$E$3:$G$2581,2,FALSE))</f>
        <v>KAS19092415</v>
      </c>
      <c r="R1242" s="25" t="str">
        <f>IF(G1242="","",VLOOKUP(G1242,WMS!$E$3:$G$2581,3,FALSE))</f>
        <v>KAS1909241514</v>
      </c>
      <c r="S1242" s="17" t="str">
        <f>IF(R1242="","",VLOOKUP(R1242,CUSTOMS!$E$3:$N$2350,2,FALSE))</f>
        <v>6911101900</v>
      </c>
      <c r="T1242" s="17" t="str">
        <f>IF(R1242="","",VLOOKUP(R1242,CUSTOMS!$E$3:$N$2350,3,FALSE))</f>
        <v>日用瓷:壶.碟.盘.碗.杯.锅.罐</v>
      </c>
      <c r="U1242" s="18">
        <f t="shared" si="216"/>
        <v>32</v>
      </c>
      <c r="V1242" s="18" t="str">
        <f>IF(R1242="","",VLOOKUP(R1242,CUSTOMS!$E$3:$N$2350,5,FALSE))</f>
        <v>只</v>
      </c>
      <c r="W1242" s="32">
        <f>IF(R1242="","",VLOOKUP(R1242,CUSTOMS!$E$3:$N$2350,6,FALSE))</f>
        <v>0.4</v>
      </c>
      <c r="X1242" s="32">
        <f t="shared" si="217"/>
        <v>12.8</v>
      </c>
      <c r="Y1242" s="18" t="str">
        <f>IF(R1242="","",VLOOKUP(R1242,CUSTOMS!$E$3:$N$2350,8,FALSE))</f>
        <v>美元</v>
      </c>
      <c r="Z1242" s="18" t="str">
        <f>IF(R1242="","",VLOOKUP(R1242,CUSTOMS!$E$3:$N$2350,9,FALSE))</f>
        <v>中国</v>
      </c>
      <c r="AA1242" s="18" t="str">
        <f>IF(R1242="","",VLOOKUP(R1242,CUSTOMS!$E$3:$N$2350,10,FALSE))</f>
        <v>美国</v>
      </c>
      <c r="AB1242" s="32">
        <f>IF(R1242="","",VLOOKUP(G1242,WMS!$E$3:$T$2581,15,FALSE))</f>
        <v>1.9</v>
      </c>
      <c r="AC1242" s="32">
        <f t="shared" si="218"/>
        <v>60.8</v>
      </c>
      <c r="AD1242" s="32" t="str">
        <f>IF(S1242="","",VLOOKUP(S1242,海关监管条件!$A$1:$B$3000,2,FALSE))</f>
        <v>A</v>
      </c>
    </row>
    <row r="1243" spans="1:30">
      <c r="A1243" s="2">
        <v>43770</v>
      </c>
      <c r="B1243" s="2">
        <v>43777</v>
      </c>
      <c r="C1243" s="2" t="s">
        <v>5248</v>
      </c>
      <c r="D1243" s="19" t="s">
        <v>2155</v>
      </c>
      <c r="E1243" s="19" t="s">
        <v>4450</v>
      </c>
      <c r="F1243" s="19">
        <v>42747543</v>
      </c>
      <c r="G1243" s="17" t="str">
        <f t="shared" si="212"/>
        <v>KG-ARI-1909-00203-04602/42747543</v>
      </c>
      <c r="H1243" s="18">
        <f>IF(G1243="","",VLOOKUP(G1243,WMS!$E$3:$Q$2581,7,FALSE))</f>
        <v>2</v>
      </c>
      <c r="I1243" s="18">
        <f>IF(G1243="","",VLOOKUP(G1243,WMS!$E$3:$Q$2581,8,FALSE))</f>
        <v>5.3</v>
      </c>
      <c r="J1243" s="18">
        <f>IF(G1243="","",VLOOKUP(G1243,WMS!$E$3:$Q$2581,13,FALSE))</f>
        <v>0.023</v>
      </c>
      <c r="K1243" s="25" t="b">
        <f t="shared" si="213"/>
        <v>1</v>
      </c>
      <c r="L1243" s="7">
        <v>8</v>
      </c>
      <c r="M1243" s="26">
        <f>IF(G1243="","",VLOOKUP(G1243,WMS!$E$3:$U$2581,7,0)*L1243)</f>
        <v>16</v>
      </c>
      <c r="N1243" s="27" t="str">
        <f>IF(G1243="","",VLOOKUP(G1243,WMS!$E$3:$U$2581,17,0))</f>
        <v>A22-204</v>
      </c>
      <c r="O1243" s="28">
        <f t="shared" si="214"/>
        <v>42.4</v>
      </c>
      <c r="P1243" s="28">
        <f t="shared" si="215"/>
        <v>0.184</v>
      </c>
      <c r="Q1243" s="25" t="str">
        <f>IF(G1243="","",VLOOKUP(G1243,WMS!$E$3:$G$2581,2,FALSE))</f>
        <v>KAS19092415</v>
      </c>
      <c r="R1243" s="25" t="str">
        <f>IF(G1243="","",VLOOKUP(G1243,WMS!$E$3:$G$2581,3,FALSE))</f>
        <v>KAS1909241514</v>
      </c>
      <c r="S1243" s="17" t="str">
        <f>IF(R1243="","",VLOOKUP(R1243,CUSTOMS!$E$3:$N$2350,2,FALSE))</f>
        <v>6911101900</v>
      </c>
      <c r="T1243" s="17" t="str">
        <f>IF(R1243="","",VLOOKUP(R1243,CUSTOMS!$E$3:$N$2350,3,FALSE))</f>
        <v>日用瓷:壶.碟.盘.碗.杯.锅.罐</v>
      </c>
      <c r="U1243" s="18">
        <f t="shared" si="216"/>
        <v>16</v>
      </c>
      <c r="V1243" s="18" t="str">
        <f>IF(R1243="","",VLOOKUP(R1243,CUSTOMS!$E$3:$N$2350,5,FALSE))</f>
        <v>只</v>
      </c>
      <c r="W1243" s="32">
        <f>IF(R1243="","",VLOOKUP(R1243,CUSTOMS!$E$3:$N$2350,6,FALSE))</f>
        <v>0.4</v>
      </c>
      <c r="X1243" s="32">
        <f t="shared" si="217"/>
        <v>6.4</v>
      </c>
      <c r="Y1243" s="18" t="str">
        <f>IF(R1243="","",VLOOKUP(R1243,CUSTOMS!$E$3:$N$2350,8,FALSE))</f>
        <v>美元</v>
      </c>
      <c r="Z1243" s="18" t="str">
        <f>IF(R1243="","",VLOOKUP(R1243,CUSTOMS!$E$3:$N$2350,9,FALSE))</f>
        <v>中国</v>
      </c>
      <c r="AA1243" s="18" t="str">
        <f>IF(R1243="","",VLOOKUP(R1243,CUSTOMS!$E$3:$N$2350,10,FALSE))</f>
        <v>美国</v>
      </c>
      <c r="AB1243" s="32">
        <f>IF(R1243="","",VLOOKUP(G1243,WMS!$E$3:$T$2581,15,FALSE))</f>
        <v>2.65</v>
      </c>
      <c r="AC1243" s="32">
        <f t="shared" si="218"/>
        <v>42.4</v>
      </c>
      <c r="AD1243" s="32" t="str">
        <f>IF(S1243="","",VLOOKUP(S1243,海关监管条件!$A$1:$B$3000,2,FALSE))</f>
        <v>A</v>
      </c>
    </row>
    <row r="1244" spans="1:30">
      <c r="A1244" s="2">
        <v>43770</v>
      </c>
      <c r="B1244" s="2">
        <v>43777</v>
      </c>
      <c r="C1244" s="2" t="s">
        <v>5248</v>
      </c>
      <c r="D1244" s="19" t="s">
        <v>2155</v>
      </c>
      <c r="E1244" s="19" t="s">
        <v>4450</v>
      </c>
      <c r="F1244" s="19">
        <v>42747574</v>
      </c>
      <c r="G1244" s="17" t="str">
        <f t="shared" si="212"/>
        <v>KG-ARI-1909-00203-04602/42747574</v>
      </c>
      <c r="H1244" s="18">
        <f>IF(G1244="","",VLOOKUP(G1244,WMS!$E$3:$Q$2581,7,FALSE))</f>
        <v>4</v>
      </c>
      <c r="I1244" s="18">
        <f>IF(G1244="","",VLOOKUP(G1244,WMS!$E$3:$Q$2581,8,FALSE))</f>
        <v>9.7</v>
      </c>
      <c r="J1244" s="18">
        <f>IF(G1244="","",VLOOKUP(G1244,WMS!$E$3:$Q$2581,13,FALSE))</f>
        <v>0.037</v>
      </c>
      <c r="K1244" s="25" t="b">
        <f t="shared" si="213"/>
        <v>1</v>
      </c>
      <c r="L1244" s="7">
        <v>5</v>
      </c>
      <c r="M1244" s="26">
        <f>IF(G1244="","",VLOOKUP(G1244,WMS!$E$3:$U$2581,7,0)*L1244)</f>
        <v>20</v>
      </c>
      <c r="N1244" s="27" t="str">
        <f>IF(G1244="","",VLOOKUP(G1244,WMS!$E$3:$U$2581,17,0))</f>
        <v>A22-203</v>
      </c>
      <c r="O1244" s="28">
        <f t="shared" si="214"/>
        <v>48.5</v>
      </c>
      <c r="P1244" s="28">
        <f t="shared" si="215"/>
        <v>0.185</v>
      </c>
      <c r="Q1244" s="25" t="str">
        <f>IF(G1244="","",VLOOKUP(G1244,WMS!$E$3:$G$2581,2,FALSE))</f>
        <v>KAS19092415</v>
      </c>
      <c r="R1244" s="25" t="str">
        <f>IF(G1244="","",VLOOKUP(G1244,WMS!$E$3:$G$2581,3,FALSE))</f>
        <v>KAS1909241514</v>
      </c>
      <c r="S1244" s="17" t="str">
        <f>IF(R1244="","",VLOOKUP(R1244,CUSTOMS!$E$3:$N$2350,2,FALSE))</f>
        <v>6911101900</v>
      </c>
      <c r="T1244" s="17" t="str">
        <f>IF(R1244="","",VLOOKUP(R1244,CUSTOMS!$E$3:$N$2350,3,FALSE))</f>
        <v>日用瓷:壶.碟.盘.碗.杯.锅.罐</v>
      </c>
      <c r="U1244" s="18">
        <f t="shared" si="216"/>
        <v>20</v>
      </c>
      <c r="V1244" s="18" t="str">
        <f>IF(R1244="","",VLOOKUP(R1244,CUSTOMS!$E$3:$N$2350,5,FALSE))</f>
        <v>只</v>
      </c>
      <c r="W1244" s="32">
        <f>IF(R1244="","",VLOOKUP(R1244,CUSTOMS!$E$3:$N$2350,6,FALSE))</f>
        <v>0.4</v>
      </c>
      <c r="X1244" s="32">
        <f t="shared" si="217"/>
        <v>8</v>
      </c>
      <c r="Y1244" s="18" t="str">
        <f>IF(R1244="","",VLOOKUP(R1244,CUSTOMS!$E$3:$N$2350,8,FALSE))</f>
        <v>美元</v>
      </c>
      <c r="Z1244" s="18" t="str">
        <f>IF(R1244="","",VLOOKUP(R1244,CUSTOMS!$E$3:$N$2350,9,FALSE))</f>
        <v>中国</v>
      </c>
      <c r="AA1244" s="18" t="str">
        <f>IF(R1244="","",VLOOKUP(R1244,CUSTOMS!$E$3:$N$2350,10,FALSE))</f>
        <v>美国</v>
      </c>
      <c r="AB1244" s="32">
        <f>IF(R1244="","",VLOOKUP(G1244,WMS!$E$3:$T$2581,15,FALSE))</f>
        <v>2.35</v>
      </c>
      <c r="AC1244" s="32">
        <f t="shared" si="218"/>
        <v>47</v>
      </c>
      <c r="AD1244" s="32" t="str">
        <f>IF(S1244="","",VLOOKUP(S1244,海关监管条件!$A$1:$B$3000,2,FALSE))</f>
        <v>A</v>
      </c>
    </row>
    <row r="1245" spans="1:30">
      <c r="A1245" s="2">
        <v>43770</v>
      </c>
      <c r="B1245" s="2">
        <v>43777</v>
      </c>
      <c r="C1245" s="2" t="s">
        <v>5248</v>
      </c>
      <c r="D1245" s="35" t="s">
        <v>2155</v>
      </c>
      <c r="E1245" s="35" t="s">
        <v>4450</v>
      </c>
      <c r="F1245" s="35" t="s">
        <v>4457</v>
      </c>
      <c r="G1245" s="17" t="str">
        <f t="shared" si="212"/>
        <v>KG-ARI-1909-00203-04602/42757450A</v>
      </c>
      <c r="H1245" s="18">
        <f>IF(G1245="","",VLOOKUP(G1245,WMS!$E$3:$Q$2581,7,FALSE))</f>
        <v>8</v>
      </c>
      <c r="I1245" s="18">
        <f>IF(G1245="","",VLOOKUP(G1245,WMS!$E$3:$Q$2581,8,FALSE))</f>
        <v>7.8</v>
      </c>
      <c r="J1245" s="18">
        <f>IF(G1245="","",VLOOKUP(G1245,WMS!$E$3:$Q$2581,13,FALSE))</f>
        <v>0.023</v>
      </c>
      <c r="K1245" s="25" t="b">
        <f t="shared" si="213"/>
        <v>1</v>
      </c>
      <c r="L1245" s="7">
        <v>4</v>
      </c>
      <c r="M1245" s="26">
        <f>IF(G1245="","",VLOOKUP(G1245,WMS!$E$3:$U$2581,7,0)*L1245)</f>
        <v>32</v>
      </c>
      <c r="N1245" s="27" t="str">
        <f>IF(G1245="","",VLOOKUP(G1245,WMS!$E$3:$U$2581,17,0))</f>
        <v>A36-303</v>
      </c>
      <c r="O1245" s="28">
        <f t="shared" si="214"/>
        <v>31.2</v>
      </c>
      <c r="P1245" s="28">
        <f t="shared" si="215"/>
        <v>0.092</v>
      </c>
      <c r="Q1245" s="25" t="str">
        <f>IF(G1245="","",VLOOKUP(G1245,WMS!$E$3:$G$2581,2,FALSE))</f>
        <v>KAS19092415</v>
      </c>
      <c r="R1245" s="25" t="str">
        <f>IF(G1245="","",VLOOKUP(G1245,WMS!$E$3:$G$2581,3,FALSE))</f>
        <v>KAS1909241516</v>
      </c>
      <c r="S1245" s="17" t="str">
        <f>IF(R1245="","",VLOOKUP(R1245,CUSTOMS!$E$3:$N$2350,2,FALSE))</f>
        <v>6911101900</v>
      </c>
      <c r="T1245" s="17" t="str">
        <f>IF(R1245="","",VLOOKUP(R1245,CUSTOMS!$E$3:$N$2350,3,FALSE))</f>
        <v>日用瓷:罐
</v>
      </c>
      <c r="U1245" s="18">
        <f t="shared" si="216"/>
        <v>32</v>
      </c>
      <c r="V1245" s="18" t="str">
        <f>IF(R1245="","",VLOOKUP(R1245,CUSTOMS!$E$3:$N$2350,5,FALSE))</f>
        <v>只</v>
      </c>
      <c r="W1245" s="32">
        <f>IF(R1245="","",VLOOKUP(R1245,CUSTOMS!$E$3:$N$2350,6,FALSE))</f>
        <v>0.3</v>
      </c>
      <c r="X1245" s="32">
        <f t="shared" si="217"/>
        <v>9.6</v>
      </c>
      <c r="Y1245" s="18" t="str">
        <f>IF(R1245="","",VLOOKUP(R1245,CUSTOMS!$E$3:$N$2350,8,FALSE))</f>
        <v>美元</v>
      </c>
      <c r="Z1245" s="18" t="str">
        <f>IF(R1245="","",VLOOKUP(R1245,CUSTOMS!$E$3:$N$2350,9,FALSE))</f>
        <v>中国</v>
      </c>
      <c r="AA1245" s="18" t="str">
        <f>IF(R1245="","",VLOOKUP(R1245,CUSTOMS!$E$3:$N$2350,10,FALSE))</f>
        <v>美国</v>
      </c>
      <c r="AB1245" s="32">
        <f>IF(R1245="","",VLOOKUP(G1245,WMS!$E$3:$T$2581,15,FALSE))</f>
        <v>0.7125</v>
      </c>
      <c r="AC1245" s="32">
        <f t="shared" si="218"/>
        <v>22.8</v>
      </c>
      <c r="AD1245" s="32" t="str">
        <f>IF(S1245="","",VLOOKUP(S1245,海关监管条件!$A$1:$B$3000,2,FALSE))</f>
        <v>A</v>
      </c>
    </row>
    <row r="1246" spans="1:30">
      <c r="A1246" s="2">
        <v>43770</v>
      </c>
      <c r="B1246" s="2">
        <v>43777</v>
      </c>
      <c r="C1246" s="2" t="s">
        <v>5248</v>
      </c>
      <c r="D1246" s="35" t="s">
        <v>2155</v>
      </c>
      <c r="E1246" s="35" t="s">
        <v>4450</v>
      </c>
      <c r="F1246" s="35" t="s">
        <v>4458</v>
      </c>
      <c r="G1246" s="17" t="str">
        <f t="shared" si="212"/>
        <v>KG-ARI-1909-00203-04602/42757450B</v>
      </c>
      <c r="H1246" s="18">
        <v>8</v>
      </c>
      <c r="I1246" s="18">
        <f>IF(G1246="","",VLOOKUP(G1246,WMS!$E$3:$Q$2581,8,FALSE))</f>
        <v>7.8</v>
      </c>
      <c r="J1246" s="18">
        <f>IF(G1246="","",VLOOKUP(G1246,WMS!$E$3:$Q$2581,13,FALSE))</f>
        <v>0.023</v>
      </c>
      <c r="K1246" s="25" t="e">
        <f t="shared" si="213"/>
        <v>#DIV/0!</v>
      </c>
      <c r="M1246" s="26">
        <v>32</v>
      </c>
      <c r="N1246" s="27" t="str">
        <f>IF(G1246="","",VLOOKUP(G1246,WMS!$E$3:$U$2581,17,0))</f>
        <v>A36-303</v>
      </c>
      <c r="O1246" s="28" t="str">
        <f t="shared" si="214"/>
        <v/>
      </c>
      <c r="P1246" s="28" t="str">
        <f t="shared" si="215"/>
        <v/>
      </c>
      <c r="Q1246" s="25" t="str">
        <f>IF(G1246="","",VLOOKUP(G1246,WMS!$E$3:$G$2581,2,FALSE))</f>
        <v>KAS19092415</v>
      </c>
      <c r="R1246" s="25" t="str">
        <f>IF(G1246="","",VLOOKUP(G1246,WMS!$E$3:$G$2581,3,FALSE))</f>
        <v>KAS1909241504</v>
      </c>
      <c r="S1246" s="17" t="str">
        <f>IF(R1246="","",VLOOKUP(R1246,CUSTOMS!$E$3:$N$2350,2,FALSE))</f>
        <v>4421999090</v>
      </c>
      <c r="T1246" s="17" t="str">
        <f>IF(R1246="","",VLOOKUP(R1246,CUSTOMS!$E$3:$N$2350,3,FALSE))</f>
        <v>木盖</v>
      </c>
      <c r="U1246" s="18">
        <f t="shared" si="216"/>
        <v>32</v>
      </c>
      <c r="V1246" s="18" t="str">
        <f>IF(R1246="","",VLOOKUP(R1246,CUSTOMS!$E$3:$N$2350,5,FALSE))</f>
        <v>只</v>
      </c>
      <c r="W1246" s="32">
        <f>IF(R1246="","",VLOOKUP(R1246,CUSTOMS!$E$3:$N$2350,6,FALSE))</f>
        <v>0.13</v>
      </c>
      <c r="X1246" s="32">
        <f t="shared" si="217"/>
        <v>4.16</v>
      </c>
      <c r="Y1246" s="18" t="str">
        <f>IF(R1246="","",VLOOKUP(R1246,CUSTOMS!$E$3:$N$2350,8,FALSE))</f>
        <v>美元</v>
      </c>
      <c r="Z1246" s="18" t="str">
        <f>IF(R1246="","",VLOOKUP(R1246,CUSTOMS!$E$3:$N$2350,9,FALSE))</f>
        <v>中国</v>
      </c>
      <c r="AA1246" s="18" t="str">
        <f>IF(R1246="","",VLOOKUP(R1246,CUSTOMS!$E$3:$N$2350,10,FALSE))</f>
        <v>美国</v>
      </c>
      <c r="AB1246" s="32">
        <f>IF(R1246="","",VLOOKUP(G1246,WMS!$E$3:$T$2581,15,FALSE))</f>
        <v>0.1125</v>
      </c>
      <c r="AC1246" s="32">
        <f t="shared" si="218"/>
        <v>3.6</v>
      </c>
      <c r="AD1246" s="32" t="str">
        <f>IF(S1246="","",VLOOKUP(S1246,海关监管条件!$A$1:$B$3000,2,FALSE))</f>
        <v>AB</v>
      </c>
    </row>
    <row r="1247" spans="1:30">
      <c r="A1247" s="2">
        <v>43770</v>
      </c>
      <c r="B1247" s="2">
        <v>43777</v>
      </c>
      <c r="C1247" s="2" t="s">
        <v>5248</v>
      </c>
      <c r="D1247" s="19" t="s">
        <v>2155</v>
      </c>
      <c r="E1247" s="19" t="s">
        <v>4450</v>
      </c>
      <c r="F1247" s="19">
        <v>42763826</v>
      </c>
      <c r="G1247" s="17" t="str">
        <f t="shared" si="212"/>
        <v>KG-ARI-1909-00203-04602/42763826</v>
      </c>
      <c r="H1247" s="18">
        <f>IF(G1247="","",VLOOKUP(G1247,WMS!$E$3:$Q$2581,7,FALSE))</f>
        <v>9</v>
      </c>
      <c r="I1247" s="18">
        <f>IF(G1247="","",VLOOKUP(G1247,WMS!$E$3:$Q$2581,8,FALSE))</f>
        <v>6.05</v>
      </c>
      <c r="J1247" s="18">
        <f>IF(G1247="","",VLOOKUP(G1247,WMS!$E$3:$Q$2581,13,FALSE))</f>
        <v>0.027</v>
      </c>
      <c r="K1247" s="25" t="b">
        <f t="shared" si="213"/>
        <v>1</v>
      </c>
      <c r="L1247" s="7">
        <v>1</v>
      </c>
      <c r="M1247" s="26">
        <f>IF(G1247="","",VLOOKUP(G1247,WMS!$E$3:$U$2581,7,0)*L1247)</f>
        <v>9</v>
      </c>
      <c r="N1247" s="27" t="str">
        <f>IF(G1247="","",VLOOKUP(G1247,WMS!$E$3:$U$2581,17,0))</f>
        <v>B69</v>
      </c>
      <c r="O1247" s="28">
        <f t="shared" si="214"/>
        <v>6.05</v>
      </c>
      <c r="P1247" s="28">
        <f t="shared" si="215"/>
        <v>0.027</v>
      </c>
      <c r="Q1247" s="25" t="str">
        <f>IF(G1247="","",VLOOKUP(G1247,WMS!$E$3:$G$2581,2,FALSE))</f>
        <v>KAS19092415</v>
      </c>
      <c r="R1247" s="25" t="str">
        <f>IF(G1247="","",VLOOKUP(G1247,WMS!$E$3:$G$2581,3,FALSE))</f>
        <v>KAS1909241506</v>
      </c>
      <c r="S1247" s="17" t="str">
        <f>IF(R1247="","",VLOOKUP(R1247,CUSTOMS!$E$3:$N$2350,2,FALSE))</f>
        <v>6913100000</v>
      </c>
      <c r="T1247" s="17" t="str">
        <f>IF(R1247="","",VLOOKUP(R1247,CUSTOMS!$E$3:$N$2350,3,FALSE))</f>
        <v>陈设瓷:花盆</v>
      </c>
      <c r="U1247" s="18">
        <f t="shared" si="216"/>
        <v>9</v>
      </c>
      <c r="V1247" s="18" t="str">
        <f>IF(R1247="","",VLOOKUP(R1247,CUSTOMS!$E$3:$N$2350,5,FALSE))</f>
        <v>只</v>
      </c>
      <c r="W1247" s="32">
        <f>IF(R1247="","",VLOOKUP(R1247,CUSTOMS!$E$3:$N$2350,6,FALSE))</f>
        <v>0.5</v>
      </c>
      <c r="X1247" s="32">
        <f t="shared" si="217"/>
        <v>4.5</v>
      </c>
      <c r="Y1247" s="18" t="str">
        <f>IF(R1247="","",VLOOKUP(R1247,CUSTOMS!$E$3:$N$2350,8,FALSE))</f>
        <v>美元</v>
      </c>
      <c r="Z1247" s="18" t="str">
        <f>IF(R1247="","",VLOOKUP(R1247,CUSTOMS!$E$3:$N$2350,9,FALSE))</f>
        <v>中国</v>
      </c>
      <c r="AA1247" s="18" t="str">
        <f>IF(R1247="","",VLOOKUP(R1247,CUSTOMS!$E$3:$N$2350,10,FALSE))</f>
        <v>美国</v>
      </c>
      <c r="AB1247" s="32">
        <f>IF(R1247="","",VLOOKUP(G1247,WMS!$E$3:$T$2581,15,FALSE))</f>
        <v>0.611111111111111</v>
      </c>
      <c r="AC1247" s="32">
        <f t="shared" si="218"/>
        <v>5.5</v>
      </c>
      <c r="AD1247" s="32" t="str">
        <f>IF(S1247="","",VLOOKUP(S1247,海关监管条件!$A$1:$B$3000,2,FALSE))</f>
        <v>无</v>
      </c>
    </row>
    <row r="1248" spans="1:30">
      <c r="A1248" s="2">
        <v>43770</v>
      </c>
      <c r="B1248" s="2">
        <v>43777</v>
      </c>
      <c r="C1248" s="2" t="s">
        <v>5248</v>
      </c>
      <c r="D1248" s="3" t="s">
        <v>2190</v>
      </c>
      <c r="E1248" s="3" t="s">
        <v>4473</v>
      </c>
      <c r="F1248" s="3" t="s">
        <v>4484</v>
      </c>
      <c r="G1248" s="17" t="str">
        <f t="shared" si="212"/>
        <v>KG-ARI-1909-00203-04621/41734094</v>
      </c>
      <c r="H1248" s="18">
        <f>IF(G1248="","",VLOOKUP(G1248,WMS!$E$3:$Q$2581,7,FALSE))</f>
        <v>24</v>
      </c>
      <c r="I1248" s="18">
        <f>IF(G1248="","",VLOOKUP(G1248,WMS!$E$3:$Q$2581,8,FALSE))</f>
        <v>3.9</v>
      </c>
      <c r="J1248" s="18">
        <f>IF(G1248="","",VLOOKUP(G1248,WMS!$E$3:$Q$2581,13,FALSE))</f>
        <v>0.006</v>
      </c>
      <c r="K1248" s="25" t="b">
        <f t="shared" si="213"/>
        <v>1</v>
      </c>
      <c r="L1248" s="7">
        <v>2</v>
      </c>
      <c r="M1248" s="26">
        <f>IF(G1248="","",VLOOKUP(G1248,WMS!$E$3:$U$2581,7,0)*L1248)</f>
        <v>48</v>
      </c>
      <c r="N1248" s="27" t="str">
        <f>IF(G1248="","",VLOOKUP(G1248,WMS!$E$3:$U$2581,17,0))</f>
        <v>A40-303</v>
      </c>
      <c r="O1248" s="28">
        <f t="shared" si="214"/>
        <v>7.8</v>
      </c>
      <c r="P1248" s="28">
        <f t="shared" si="215"/>
        <v>0.012</v>
      </c>
      <c r="Q1248" s="25" t="str">
        <f>IF(G1248="","",VLOOKUP(G1248,WMS!$E$3:$G$2581,2,FALSE))</f>
        <v>KAS19092403</v>
      </c>
      <c r="R1248" s="25" t="str">
        <f>IF(G1248="","",VLOOKUP(G1248,WMS!$E$3:$G$2581,3,FALSE))</f>
        <v>KAS1909240315</v>
      </c>
      <c r="S1248" s="17" t="str">
        <f>IF(R1248="","",VLOOKUP(R1248,CUSTOMS!$E$3:$N$2350,2,FALSE))</f>
        <v>3924100000</v>
      </c>
      <c r="T1248" s="17" t="str">
        <f>IF(R1248="","",VLOOKUP(R1248,CUSTOMS!$E$3:$N$2350,3,FALSE))</f>
        <v>塑料厨具带彩卡</v>
      </c>
      <c r="U1248" s="18">
        <f t="shared" si="216"/>
        <v>48</v>
      </c>
      <c r="V1248" s="18" t="str">
        <f>IF(R1248="","",VLOOKUP(R1248,CUSTOMS!$E$3:$N$2350,5,FALSE))</f>
        <v>只</v>
      </c>
      <c r="W1248" s="32">
        <f>IF(R1248="","",VLOOKUP(R1248,CUSTOMS!$E$3:$N$2350,6,FALSE))</f>
        <v>0.65</v>
      </c>
      <c r="X1248" s="32">
        <f t="shared" si="217"/>
        <v>31.2</v>
      </c>
      <c r="Y1248" s="18" t="str">
        <f>IF(R1248="","",VLOOKUP(R1248,CUSTOMS!$E$3:$N$2350,8,FALSE))</f>
        <v>美元</v>
      </c>
      <c r="Z1248" s="18" t="str">
        <f>IF(R1248="","",VLOOKUP(R1248,CUSTOMS!$E$3:$N$2350,9,FALSE))</f>
        <v>中国</v>
      </c>
      <c r="AA1248" s="18" t="str">
        <f>IF(R1248="","",VLOOKUP(R1248,CUSTOMS!$E$3:$N$2350,10,FALSE))</f>
        <v>美国</v>
      </c>
      <c r="AB1248" s="32">
        <f>IF(R1248="","",VLOOKUP(G1248,WMS!$E$3:$T$2581,15,FALSE))</f>
        <v>0.158333333333333</v>
      </c>
      <c r="AC1248" s="32">
        <f t="shared" si="218"/>
        <v>7.59999999999998</v>
      </c>
      <c r="AD1248" s="32" t="str">
        <f>IF(S1248="","",VLOOKUP(S1248,海关监管条件!$A$1:$B$3000,2,FALSE))</f>
        <v>A </v>
      </c>
    </row>
    <row r="1249" spans="1:30">
      <c r="A1249" s="2">
        <v>43770</v>
      </c>
      <c r="B1249" s="2">
        <v>43777</v>
      </c>
      <c r="C1249" s="2" t="s">
        <v>5248</v>
      </c>
      <c r="D1249" s="3" t="s">
        <v>2190</v>
      </c>
      <c r="E1249" s="3" t="s">
        <v>4473</v>
      </c>
      <c r="F1249" s="3" t="s">
        <v>4133</v>
      </c>
      <c r="G1249" s="17" t="str">
        <f t="shared" si="212"/>
        <v>KG-ARI-1909-00203-04621/41961094</v>
      </c>
      <c r="H1249" s="18">
        <f>IF(G1249="","",VLOOKUP(G1249,WMS!$E$3:$Q$2581,7,FALSE))</f>
        <v>24</v>
      </c>
      <c r="I1249" s="18">
        <f>IF(G1249="","",VLOOKUP(G1249,WMS!$E$3:$Q$2581,8,FALSE))</f>
        <v>3.1</v>
      </c>
      <c r="J1249" s="18">
        <f>IF(G1249="","",VLOOKUP(G1249,WMS!$E$3:$Q$2581,13,FALSE))</f>
        <v>0.024</v>
      </c>
      <c r="K1249" s="25" t="b">
        <f t="shared" si="213"/>
        <v>1</v>
      </c>
      <c r="L1249" s="7">
        <v>2</v>
      </c>
      <c r="M1249" s="26">
        <f>IF(G1249="","",VLOOKUP(G1249,WMS!$E$3:$U$2581,7,0)*L1249)</f>
        <v>48</v>
      </c>
      <c r="N1249" s="27" t="str">
        <f>IF(G1249="","",VLOOKUP(G1249,WMS!$E$3:$U$2581,17,0))</f>
        <v>A40-303</v>
      </c>
      <c r="O1249" s="28">
        <f t="shared" si="214"/>
        <v>6.2</v>
      </c>
      <c r="P1249" s="28">
        <f t="shared" si="215"/>
        <v>0.048</v>
      </c>
      <c r="Q1249" s="25" t="str">
        <f>IF(G1249="","",VLOOKUP(G1249,WMS!$E$3:$G$2581,2,FALSE))</f>
        <v>KAS19092403</v>
      </c>
      <c r="R1249" s="25" t="str">
        <f>IF(G1249="","",VLOOKUP(G1249,WMS!$E$3:$G$2581,3,FALSE))</f>
        <v>KAS1909240319</v>
      </c>
      <c r="S1249" s="17" t="str">
        <f>IF(R1249="","",VLOOKUP(R1249,CUSTOMS!$E$3:$N$2350,2,FALSE))</f>
        <v>8205510000</v>
      </c>
      <c r="T1249" s="17" t="str">
        <f>IF(R1249="","",VLOOKUP(R1249,CUSTOMS!$E$3:$N$2350,3,FALSE))</f>
        <v>手工工具</v>
      </c>
      <c r="U1249" s="18">
        <f t="shared" si="216"/>
        <v>48</v>
      </c>
      <c r="V1249" s="18" t="str">
        <f>IF(R1249="","",VLOOKUP(R1249,CUSTOMS!$E$3:$N$2350,5,FALSE))</f>
        <v>只</v>
      </c>
      <c r="W1249" s="32">
        <f>IF(R1249="","",VLOOKUP(R1249,CUSTOMS!$E$3:$N$2350,6,FALSE))</f>
        <v>0.58</v>
      </c>
      <c r="X1249" s="32">
        <f t="shared" si="217"/>
        <v>27.84</v>
      </c>
      <c r="Y1249" s="18" t="str">
        <f>IF(R1249="","",VLOOKUP(R1249,CUSTOMS!$E$3:$N$2350,8,FALSE))</f>
        <v>美元</v>
      </c>
      <c r="Z1249" s="18" t="str">
        <f>IF(R1249="","",VLOOKUP(R1249,CUSTOMS!$E$3:$N$2350,9,FALSE))</f>
        <v>中国</v>
      </c>
      <c r="AA1249" s="18" t="str">
        <f>IF(R1249="","",VLOOKUP(R1249,CUSTOMS!$E$3:$N$2350,10,FALSE))</f>
        <v>美国</v>
      </c>
      <c r="AB1249" s="32">
        <f>IF(R1249="","",VLOOKUP(G1249,WMS!$E$3:$T$2581,15,FALSE))</f>
        <v>0.104166666666667</v>
      </c>
      <c r="AC1249" s="32">
        <f t="shared" si="218"/>
        <v>5.00000000000002</v>
      </c>
      <c r="AD1249" s="32" t="str">
        <f>IF(S1249="","",VLOOKUP(S1249,海关监管条件!$A$1:$B$3000,2,FALSE))</f>
        <v>无 </v>
      </c>
    </row>
    <row r="1250" spans="1:30">
      <c r="A1250" s="2">
        <v>43770</v>
      </c>
      <c r="B1250" s="2">
        <v>43777</v>
      </c>
      <c r="C1250" s="2" t="s">
        <v>5248</v>
      </c>
      <c r="D1250" s="3" t="s">
        <v>2190</v>
      </c>
      <c r="E1250" s="3" t="s">
        <v>4473</v>
      </c>
      <c r="F1250" s="3" t="s">
        <v>4485</v>
      </c>
      <c r="G1250" s="17" t="str">
        <f t="shared" si="212"/>
        <v>KG-ARI-1909-00203-04621/42751854</v>
      </c>
      <c r="H1250" s="18">
        <f>IF(G1250="","",VLOOKUP(G1250,WMS!$E$3:$Q$2581,7,FALSE))</f>
        <v>18</v>
      </c>
      <c r="I1250" s="18">
        <f>IF(G1250="","",VLOOKUP(G1250,WMS!$E$3:$Q$2581,8,FALSE))</f>
        <v>2.35</v>
      </c>
      <c r="J1250" s="18">
        <f>IF(G1250="","",VLOOKUP(G1250,WMS!$E$3:$Q$2581,13,FALSE))</f>
        <v>0.016</v>
      </c>
      <c r="K1250" s="25" t="b">
        <f t="shared" si="213"/>
        <v>1</v>
      </c>
      <c r="L1250" s="7">
        <v>3</v>
      </c>
      <c r="M1250" s="26">
        <f>IF(G1250="","",VLOOKUP(G1250,WMS!$E$3:$U$2581,7,0)*L1250)</f>
        <v>54</v>
      </c>
      <c r="N1250" s="27" t="str">
        <f>IF(G1250="","",VLOOKUP(G1250,WMS!$E$3:$U$2581,17,0))</f>
        <v>A20-104</v>
      </c>
      <c r="O1250" s="28">
        <f t="shared" si="214"/>
        <v>7.05</v>
      </c>
      <c r="P1250" s="28">
        <f t="shared" si="215"/>
        <v>0.048</v>
      </c>
      <c r="Q1250" s="25" t="str">
        <f>IF(G1250="","",VLOOKUP(G1250,WMS!$E$3:$G$2581,2,FALSE))</f>
        <v>KAS19092403</v>
      </c>
      <c r="R1250" s="25" t="str">
        <f>IF(G1250="","",VLOOKUP(G1250,WMS!$E$3:$G$2581,3,FALSE))</f>
        <v>KAS1909240314</v>
      </c>
      <c r="S1250" s="17" t="str">
        <f>IF(R1250="","",VLOOKUP(R1250,CUSTOMS!$E$3:$N$2350,2,FALSE))</f>
        <v>3924100000</v>
      </c>
      <c r="T1250" s="17" t="str">
        <f>IF(R1250="","",VLOOKUP(R1250,CUSTOMS!$E$3:$N$2350,3,FALSE))</f>
        <v>塑料厨具带彩卡</v>
      </c>
      <c r="U1250" s="18">
        <f t="shared" si="216"/>
        <v>54</v>
      </c>
      <c r="V1250" s="18" t="str">
        <f>IF(R1250="","",VLOOKUP(R1250,CUSTOMS!$E$3:$N$2350,5,FALSE))</f>
        <v>只</v>
      </c>
      <c r="W1250" s="32">
        <f>IF(R1250="","",VLOOKUP(R1250,CUSTOMS!$E$3:$N$2350,6,FALSE))</f>
        <v>0.65</v>
      </c>
      <c r="X1250" s="32">
        <f t="shared" si="217"/>
        <v>35.1</v>
      </c>
      <c r="Y1250" s="18" t="str">
        <f>IF(R1250="","",VLOOKUP(R1250,CUSTOMS!$E$3:$N$2350,8,FALSE))</f>
        <v>美元</v>
      </c>
      <c r="Z1250" s="18" t="str">
        <f>IF(R1250="","",VLOOKUP(R1250,CUSTOMS!$E$3:$N$2350,9,FALSE))</f>
        <v>中国</v>
      </c>
      <c r="AA1250" s="18" t="str">
        <f>IF(R1250="","",VLOOKUP(R1250,CUSTOMS!$E$3:$N$2350,10,FALSE))</f>
        <v>美国</v>
      </c>
      <c r="AB1250" s="32">
        <f>IF(R1250="","",VLOOKUP(G1250,WMS!$E$3:$T$2581,15,FALSE))</f>
        <v>0.111111111111111</v>
      </c>
      <c r="AC1250" s="32">
        <f t="shared" si="218"/>
        <v>5.99999999999999</v>
      </c>
      <c r="AD1250" s="32" t="str">
        <f>IF(S1250="","",VLOOKUP(S1250,海关监管条件!$A$1:$B$3000,2,FALSE))</f>
        <v>A </v>
      </c>
    </row>
    <row r="1251" spans="1:30">
      <c r="A1251" s="2">
        <v>43770</v>
      </c>
      <c r="B1251" s="2">
        <v>43777</v>
      </c>
      <c r="C1251" s="2" t="s">
        <v>5248</v>
      </c>
      <c r="D1251" s="35" t="s">
        <v>2190</v>
      </c>
      <c r="E1251" s="35" t="s">
        <v>4473</v>
      </c>
      <c r="F1251" s="35" t="s">
        <v>4481</v>
      </c>
      <c r="G1251" s="17" t="str">
        <f t="shared" si="212"/>
        <v>KG-ARI-1909-00203-04621/42787525A</v>
      </c>
      <c r="H1251" s="18">
        <f>IF(G1251="","",VLOOKUP(G1251,WMS!$E$3:$Q$2581,7,FALSE))</f>
        <v>6</v>
      </c>
      <c r="I1251" s="18">
        <f>IF(G1251="","",VLOOKUP(G1251,WMS!$E$3:$Q$2581,8,FALSE))</f>
        <v>7.3</v>
      </c>
      <c r="J1251" s="18">
        <f>IF(G1251="","",VLOOKUP(G1251,WMS!$E$3:$Q$2581,13,FALSE))</f>
        <v>0.013</v>
      </c>
      <c r="K1251" s="25" t="b">
        <f t="shared" si="213"/>
        <v>1</v>
      </c>
      <c r="L1251" s="7">
        <v>9</v>
      </c>
      <c r="M1251" s="26">
        <f>IF(G1251="","",VLOOKUP(G1251,WMS!$E$3:$U$2581,7,0)*L1251)</f>
        <v>54</v>
      </c>
      <c r="N1251" s="27" t="str">
        <f>IF(G1251="","",VLOOKUP(G1251,WMS!$E$3:$U$2581,17,0))</f>
        <v>A20-204</v>
      </c>
      <c r="O1251" s="28">
        <f t="shared" si="214"/>
        <v>65.7</v>
      </c>
      <c r="P1251" s="28">
        <f t="shared" si="215"/>
        <v>0.117</v>
      </c>
      <c r="Q1251" s="25" t="str">
        <f>IF(G1251="","",VLOOKUP(G1251,WMS!$E$3:$G$2581,2,FALSE))</f>
        <v>KAS19092403</v>
      </c>
      <c r="R1251" s="25" t="str">
        <f>IF(G1251="","",VLOOKUP(G1251,WMS!$E$3:$G$2581,3,FALSE))</f>
        <v>KAS1909240301</v>
      </c>
      <c r="S1251" s="17" t="str">
        <f>IF(R1251="","",VLOOKUP(R1251,CUSTOMS!$E$3:$N$2350,2,FALSE))</f>
        <v>4419909090</v>
      </c>
      <c r="T1251" s="17" t="str">
        <f>IF(R1251="","",VLOOKUP(R1251,CUSTOMS!$E$3:$N$2350,3,FALSE))</f>
        <v>木菜板</v>
      </c>
      <c r="U1251" s="18">
        <f t="shared" si="216"/>
        <v>54</v>
      </c>
      <c r="V1251" s="18" t="str">
        <f>IF(R1251="","",VLOOKUP(R1251,CUSTOMS!$E$3:$N$2350,5,FALSE))</f>
        <v>张</v>
      </c>
      <c r="W1251" s="32">
        <f>IF(R1251="","",VLOOKUP(R1251,CUSTOMS!$E$3:$N$2350,6,FALSE))</f>
        <v>4.65</v>
      </c>
      <c r="X1251" s="32">
        <f t="shared" si="217"/>
        <v>251.1</v>
      </c>
      <c r="Y1251" s="18" t="str">
        <f>IF(R1251="","",VLOOKUP(R1251,CUSTOMS!$E$3:$N$2350,8,FALSE))</f>
        <v>美元</v>
      </c>
      <c r="Z1251" s="18" t="str">
        <f>IF(R1251="","",VLOOKUP(R1251,CUSTOMS!$E$3:$N$2350,9,FALSE))</f>
        <v>中国</v>
      </c>
      <c r="AA1251" s="18" t="str">
        <f>IF(R1251="","",VLOOKUP(R1251,CUSTOMS!$E$3:$N$2350,10,FALSE))</f>
        <v>美国</v>
      </c>
      <c r="AB1251" s="32">
        <f>IF(R1251="","",VLOOKUP(G1251,WMS!$E$3:$T$2581,15,FALSE))</f>
        <v>0.983333333333333</v>
      </c>
      <c r="AC1251" s="32">
        <f t="shared" si="218"/>
        <v>53.1</v>
      </c>
      <c r="AD1251" s="32" t="str">
        <f>IF(S1251="","",VLOOKUP(S1251,海关监管条件!$A$1:$B$3000,2,FALSE))</f>
        <v>AB</v>
      </c>
    </row>
    <row r="1252" spans="1:30">
      <c r="A1252" s="2">
        <v>43770</v>
      </c>
      <c r="B1252" s="2">
        <v>43777</v>
      </c>
      <c r="C1252" s="2" t="s">
        <v>5248</v>
      </c>
      <c r="D1252" s="35" t="s">
        <v>2190</v>
      </c>
      <c r="E1252" s="35" t="s">
        <v>4473</v>
      </c>
      <c r="F1252" s="35" t="s">
        <v>4482</v>
      </c>
      <c r="G1252" s="17" t="str">
        <f t="shared" si="212"/>
        <v>KG-ARI-1909-00203-04621/42787525B</v>
      </c>
      <c r="H1252" s="18">
        <v>6</v>
      </c>
      <c r="I1252" s="18">
        <f>IF(G1252="","",VLOOKUP(G1252,WMS!$E$3:$Q$2581,8,FALSE))</f>
        <v>7.3</v>
      </c>
      <c r="J1252" s="18">
        <f>IF(G1252="","",VLOOKUP(G1252,WMS!$E$3:$Q$2581,13,FALSE))</f>
        <v>0.013</v>
      </c>
      <c r="K1252" s="25" t="e">
        <f t="shared" si="213"/>
        <v>#DIV/0!</v>
      </c>
      <c r="M1252" s="26">
        <v>54</v>
      </c>
      <c r="N1252" s="27" t="str">
        <f>IF(G1252="","",VLOOKUP(G1252,WMS!$E$3:$U$2581,17,0))</f>
        <v>A20-204</v>
      </c>
      <c r="O1252" s="28" t="str">
        <f t="shared" si="214"/>
        <v/>
      </c>
      <c r="P1252" s="28" t="str">
        <f t="shared" si="215"/>
        <v/>
      </c>
      <c r="Q1252" s="25" t="str">
        <f>IF(G1252="","",VLOOKUP(G1252,WMS!$E$3:$G$2581,2,FALSE))</f>
        <v>KAS19092403</v>
      </c>
      <c r="R1252" s="25" t="str">
        <f>IF(G1252="","",VLOOKUP(G1252,WMS!$E$3:$G$2581,3,FALSE))</f>
        <v>KAS1909240308</v>
      </c>
      <c r="S1252" s="17" t="str">
        <f>IF(R1252="","",VLOOKUP(R1252,CUSTOMS!$E$3:$N$2350,2,FALSE))</f>
        <v>8211100000</v>
      </c>
      <c r="T1252" s="17" t="str">
        <f>IF(R1252="","",VLOOKUP(R1252,CUSTOMS!$E$3:$N$2350,3,FALSE))</f>
        <v>不锈钢套刀</v>
      </c>
      <c r="U1252" s="18">
        <f t="shared" si="216"/>
        <v>54</v>
      </c>
      <c r="V1252" s="18" t="str">
        <f>IF(R1252="","",VLOOKUP(R1252,CUSTOMS!$E$3:$N$2350,5,FALSE))</f>
        <v>套</v>
      </c>
      <c r="W1252" s="32">
        <f>IF(R1252="","",VLOOKUP(R1252,CUSTOMS!$E$3:$N$2350,6,FALSE))</f>
        <v>1.5</v>
      </c>
      <c r="X1252" s="32">
        <f t="shared" si="217"/>
        <v>81</v>
      </c>
      <c r="Y1252" s="18" t="str">
        <f>IF(R1252="","",VLOOKUP(R1252,CUSTOMS!$E$3:$N$2350,8,FALSE))</f>
        <v>美元</v>
      </c>
      <c r="Z1252" s="18" t="str">
        <f>IF(R1252="","",VLOOKUP(R1252,CUSTOMS!$E$3:$N$2350,9,FALSE))</f>
        <v>中国</v>
      </c>
      <c r="AA1252" s="18" t="str">
        <f>IF(R1252="","",VLOOKUP(R1252,CUSTOMS!$E$3:$N$2350,10,FALSE))</f>
        <v>美国</v>
      </c>
      <c r="AB1252" s="32">
        <f>IF(R1252="","",VLOOKUP(G1252,WMS!$E$3:$T$2581,15,FALSE))</f>
        <v>0.0833333333333333</v>
      </c>
      <c r="AC1252" s="32">
        <f t="shared" si="218"/>
        <v>4.5</v>
      </c>
      <c r="AD1252" s="32" t="str">
        <f>IF(S1252="","",VLOOKUP(S1252,海关监管条件!$A$1:$B$3000,2,FALSE))</f>
        <v>无</v>
      </c>
    </row>
    <row r="1253" spans="1:30">
      <c r="A1253" s="2">
        <v>43770</v>
      </c>
      <c r="B1253" s="2">
        <v>43777</v>
      </c>
      <c r="C1253" s="2" t="s">
        <v>5248</v>
      </c>
      <c r="D1253" s="3" t="s">
        <v>2604</v>
      </c>
      <c r="E1253" s="3" t="s">
        <v>4698</v>
      </c>
      <c r="F1253" s="3" t="s">
        <v>3968</v>
      </c>
      <c r="G1253" s="17" t="str">
        <f t="shared" si="212"/>
        <v>KG-ARI-1909-00203-04642/42184829</v>
      </c>
      <c r="H1253" s="18">
        <f>IF(G1253="","",VLOOKUP(G1253,WMS!$E$3:$Q$2581,7,FALSE))</f>
        <v>30</v>
      </c>
      <c r="I1253" s="18">
        <f>IF(G1253="","",VLOOKUP(G1253,WMS!$E$3:$Q$2581,8,FALSE))</f>
        <v>3.08108108108108</v>
      </c>
      <c r="J1253" s="18">
        <f>IF(G1253="","",VLOOKUP(G1253,WMS!$E$3:$Q$2581,13,FALSE))</f>
        <v>0.008</v>
      </c>
      <c r="K1253" s="25" t="b">
        <f t="shared" si="213"/>
        <v>1</v>
      </c>
      <c r="L1253" s="7">
        <v>10</v>
      </c>
      <c r="M1253" s="26">
        <f>IF(G1253="","",VLOOKUP(G1253,WMS!$E$3:$U$2581,7,0)*L1253)</f>
        <v>300</v>
      </c>
      <c r="N1253" s="27" t="str">
        <f>IF(G1253="","",VLOOKUP(G1253,WMS!$E$3:$U$2581,17,0))</f>
        <v>A13-102</v>
      </c>
      <c r="O1253" s="28">
        <f t="shared" si="214"/>
        <v>30.8108108108108</v>
      </c>
      <c r="P1253" s="28">
        <f t="shared" si="215"/>
        <v>0.08</v>
      </c>
      <c r="Q1253" s="25" t="str">
        <f>IF(G1253="","",VLOOKUP(G1253,WMS!$E$3:$G$2581,2,FALSE))</f>
        <v>KAS19102307</v>
      </c>
      <c r="R1253" s="25" t="str">
        <f>IF(G1253="","",VLOOKUP(G1253,WMS!$E$3:$G$2581,3,FALSE))</f>
        <v>KAS1910230701</v>
      </c>
      <c r="S1253" s="17" t="str">
        <f>IF(R1253="","",VLOOKUP(R1253,CUSTOMS!$E$3:$N$2350,2,FALSE))</f>
        <v>3924100000</v>
      </c>
      <c r="T1253" s="17" t="str">
        <f>IF(R1253="","",VLOOKUP(R1253,CUSTOMS!$E$3:$N$2350,3,FALSE))</f>
        <v>PVC餐垫</v>
      </c>
      <c r="U1253" s="18">
        <f t="shared" si="216"/>
        <v>300</v>
      </c>
      <c r="V1253" s="18" t="str">
        <f>IF(R1253="","",VLOOKUP(R1253,CUSTOMS!$E$3:$N$2350,5,FALSE))</f>
        <v>件</v>
      </c>
      <c r="W1253" s="32">
        <f>IF(R1253="","",VLOOKUP(R1253,CUSTOMS!$E$3:$N$2350,6,FALSE))</f>
        <v>0.8</v>
      </c>
      <c r="X1253" s="32">
        <f t="shared" si="217"/>
        <v>240</v>
      </c>
      <c r="Y1253" s="18" t="str">
        <f>IF(R1253="","",VLOOKUP(R1253,CUSTOMS!$E$3:$N$2350,8,FALSE))</f>
        <v>美元</v>
      </c>
      <c r="Z1253" s="18" t="str">
        <f>IF(R1253="","",VLOOKUP(R1253,CUSTOMS!$E$3:$N$2350,9,FALSE))</f>
        <v>中国</v>
      </c>
      <c r="AA1253" s="18" t="str">
        <f>IF(R1253="","",VLOOKUP(R1253,CUSTOMS!$E$3:$N$2350,10,FALSE))</f>
        <v>美国</v>
      </c>
      <c r="AB1253" s="32">
        <f>IF(R1253="","",VLOOKUP(G1253,WMS!$E$3:$T$2581,15,FALSE))</f>
        <v>0.0936936936936937</v>
      </c>
      <c r="AC1253" s="32">
        <f t="shared" si="218"/>
        <v>28.1081081081081</v>
      </c>
      <c r="AD1253" s="32" t="str">
        <f>IF(S1253="","",VLOOKUP(S1253,海关监管条件!$A$1:$B$3000,2,FALSE))</f>
        <v>A </v>
      </c>
    </row>
    <row r="1254" spans="1:30">
      <c r="A1254" s="2">
        <v>43770</v>
      </c>
      <c r="B1254" s="2">
        <v>43777</v>
      </c>
      <c r="C1254" s="2" t="s">
        <v>5248</v>
      </c>
      <c r="D1254" s="3" t="s">
        <v>2604</v>
      </c>
      <c r="E1254" s="3" t="s">
        <v>4698</v>
      </c>
      <c r="F1254" s="3" t="s">
        <v>3969</v>
      </c>
      <c r="G1254" s="17" t="str">
        <f t="shared" si="212"/>
        <v>KG-ARI-1909-00203-04642/42184843</v>
      </c>
      <c r="H1254" s="18">
        <f>IF(G1254="","",VLOOKUP(G1254,WMS!$E$3:$Q$2581,7,FALSE))</f>
        <v>30</v>
      </c>
      <c r="I1254" s="18">
        <f>IF(G1254="","",VLOOKUP(G1254,WMS!$E$3:$Q$2581,8,FALSE))</f>
        <v>3.07317073170732</v>
      </c>
      <c r="J1254" s="18">
        <f>IF(G1254="","",VLOOKUP(G1254,WMS!$E$3:$Q$2581,13,FALSE))</f>
        <v>0.008</v>
      </c>
      <c r="K1254" s="25" t="b">
        <f t="shared" si="213"/>
        <v>1</v>
      </c>
      <c r="L1254" s="7">
        <v>7</v>
      </c>
      <c r="M1254" s="26">
        <f>IF(G1254="","",VLOOKUP(G1254,WMS!$E$3:$U$2581,7,0)*L1254)</f>
        <v>210</v>
      </c>
      <c r="N1254" s="27" t="str">
        <f>IF(G1254="","",VLOOKUP(G1254,WMS!$E$3:$U$2581,17,0))</f>
        <v>A13-102</v>
      </c>
      <c r="O1254" s="28">
        <f t="shared" si="214"/>
        <v>21.5121951219512</v>
      </c>
      <c r="P1254" s="28">
        <f t="shared" si="215"/>
        <v>0.056</v>
      </c>
      <c r="Q1254" s="25" t="str">
        <f>IF(G1254="","",VLOOKUP(G1254,WMS!$E$3:$G$2581,2,FALSE))</f>
        <v>KAS19102307</v>
      </c>
      <c r="R1254" s="25" t="str">
        <f>IF(G1254="","",VLOOKUP(G1254,WMS!$E$3:$G$2581,3,FALSE))</f>
        <v>KAS1910230702</v>
      </c>
      <c r="S1254" s="17" t="str">
        <f>IF(R1254="","",VLOOKUP(R1254,CUSTOMS!$E$3:$N$2350,2,FALSE))</f>
        <v>3924100000</v>
      </c>
      <c r="T1254" s="17" t="str">
        <f>IF(R1254="","",VLOOKUP(R1254,CUSTOMS!$E$3:$N$2350,3,FALSE))</f>
        <v>PVC餐垫</v>
      </c>
      <c r="U1254" s="18">
        <f t="shared" si="216"/>
        <v>210</v>
      </c>
      <c r="V1254" s="18" t="str">
        <f>IF(R1254="","",VLOOKUP(R1254,CUSTOMS!$E$3:$N$2350,5,FALSE))</f>
        <v>件</v>
      </c>
      <c r="W1254" s="32">
        <f>IF(R1254="","",VLOOKUP(R1254,CUSTOMS!$E$3:$N$2350,6,FALSE))</f>
        <v>0.8</v>
      </c>
      <c r="X1254" s="32">
        <f t="shared" si="217"/>
        <v>168</v>
      </c>
      <c r="Y1254" s="18" t="str">
        <f>IF(R1254="","",VLOOKUP(R1254,CUSTOMS!$E$3:$N$2350,8,FALSE))</f>
        <v>美元</v>
      </c>
      <c r="Z1254" s="18" t="str">
        <f>IF(R1254="","",VLOOKUP(R1254,CUSTOMS!$E$3:$N$2350,9,FALSE))</f>
        <v>中国</v>
      </c>
      <c r="AA1254" s="18" t="str">
        <f>IF(R1254="","",VLOOKUP(R1254,CUSTOMS!$E$3:$N$2350,10,FALSE))</f>
        <v>美国</v>
      </c>
      <c r="AB1254" s="32">
        <f>IF(R1254="","",VLOOKUP(G1254,WMS!$E$3:$T$2581,15,FALSE))</f>
        <v>0.0943089430894309</v>
      </c>
      <c r="AC1254" s="32">
        <f t="shared" si="218"/>
        <v>19.8048780487805</v>
      </c>
      <c r="AD1254" s="32" t="str">
        <f>IF(S1254="","",VLOOKUP(S1254,海关监管条件!$A$1:$B$3000,2,FALSE))</f>
        <v>A </v>
      </c>
    </row>
    <row r="1255" spans="1:30">
      <c r="A1255" s="2">
        <v>43770</v>
      </c>
      <c r="B1255" s="2">
        <v>43777</v>
      </c>
      <c r="C1255" s="2" t="s">
        <v>5248</v>
      </c>
      <c r="D1255" s="3" t="s">
        <v>2604</v>
      </c>
      <c r="E1255" s="3" t="s">
        <v>4698</v>
      </c>
      <c r="F1255" s="3" t="s">
        <v>5252</v>
      </c>
      <c r="G1255" s="17" t="str">
        <f t="shared" si="212"/>
        <v>KG-ARI-1909-00203-04642/42188285</v>
      </c>
      <c r="H1255" s="18">
        <f>IF(G1255="","",VLOOKUP(G1255,WMS!$E$3:$Q$2581,7,FALSE))</f>
        <v>8</v>
      </c>
      <c r="I1255" s="18">
        <f>IF(G1255="","",VLOOKUP(G1255,WMS!$E$3:$Q$2581,8,FALSE))</f>
        <v>2.91666666666667</v>
      </c>
      <c r="J1255" s="18">
        <f>IF(G1255="","",VLOOKUP(G1255,WMS!$E$3:$Q$2581,13,FALSE))</f>
        <v>0.008</v>
      </c>
      <c r="K1255" s="25" t="b">
        <f t="shared" si="213"/>
        <v>1</v>
      </c>
      <c r="L1255" s="7">
        <v>7</v>
      </c>
      <c r="M1255" s="26">
        <f>IF(G1255="","",VLOOKUP(G1255,WMS!$E$3:$U$2581,7,0)*L1255)</f>
        <v>56</v>
      </c>
      <c r="N1255" s="27" t="str">
        <f>IF(G1255="","",VLOOKUP(G1255,WMS!$E$3:$U$2581,17,0))</f>
        <v>A13-103</v>
      </c>
      <c r="O1255" s="28">
        <f t="shared" si="214"/>
        <v>20.4166666666667</v>
      </c>
      <c r="P1255" s="28">
        <f t="shared" si="215"/>
        <v>0.056</v>
      </c>
      <c r="Q1255" s="25" t="str">
        <f>IF(G1255="","",VLOOKUP(G1255,WMS!$E$3:$G$2581,2,FALSE))</f>
        <v>KAS19102307</v>
      </c>
      <c r="R1255" s="25" t="str">
        <f>IF(G1255="","",VLOOKUP(G1255,WMS!$E$3:$G$2581,3,FALSE))</f>
        <v>KAS1910230704</v>
      </c>
      <c r="S1255" s="17" t="str">
        <f>IF(R1255="","",VLOOKUP(R1255,CUSTOMS!$E$3:$N$2350,2,FALSE))</f>
        <v>3924900000</v>
      </c>
      <c r="T1255" s="17" t="str">
        <f>IF(R1255="","",VLOOKUP(R1255,CUSTOMS!$E$3:$N$2350,3,FALSE))</f>
        <v>PVC胶布家庭用品桌巾</v>
      </c>
      <c r="U1255" s="18">
        <f t="shared" si="216"/>
        <v>56</v>
      </c>
      <c r="V1255" s="18" t="str">
        <f>IF(R1255="","",VLOOKUP(R1255,CUSTOMS!$E$3:$N$2350,5,FALSE))</f>
        <v>件</v>
      </c>
      <c r="W1255" s="32">
        <f>IF(R1255="","",VLOOKUP(R1255,CUSTOMS!$E$3:$N$2350,6,FALSE))</f>
        <v>1</v>
      </c>
      <c r="X1255" s="32">
        <f t="shared" si="217"/>
        <v>56</v>
      </c>
      <c r="Y1255" s="18" t="str">
        <f>IF(R1255="","",VLOOKUP(R1255,CUSTOMS!$E$3:$N$2350,8,FALSE))</f>
        <v>美元</v>
      </c>
      <c r="Z1255" s="18" t="str">
        <f>IF(R1255="","",VLOOKUP(R1255,CUSTOMS!$E$3:$N$2350,9,FALSE))</f>
        <v>中国</v>
      </c>
      <c r="AA1255" s="18" t="str">
        <f>IF(R1255="","",VLOOKUP(R1255,CUSTOMS!$E$3:$N$2350,10,FALSE))</f>
        <v>美国</v>
      </c>
      <c r="AB1255" s="32">
        <f>IF(R1255="","",VLOOKUP(G1255,WMS!$E$3:$T$2581,15,FALSE))</f>
        <v>0.328125</v>
      </c>
      <c r="AC1255" s="32">
        <f t="shared" si="218"/>
        <v>18.375</v>
      </c>
      <c r="AD1255" s="32" t="str">
        <f>IF(S1255="","",VLOOKUP(S1255,海关监管条件!$A$1:$B$3000,2,FALSE))</f>
        <v>A </v>
      </c>
    </row>
    <row r="1256" spans="1:30">
      <c r="A1256" s="2">
        <v>43770</v>
      </c>
      <c r="B1256" s="2">
        <v>43777</v>
      </c>
      <c r="C1256" s="2" t="s">
        <v>5248</v>
      </c>
      <c r="D1256" s="3" t="s">
        <v>2604</v>
      </c>
      <c r="E1256" s="3" t="s">
        <v>4698</v>
      </c>
      <c r="F1256" s="3" t="s">
        <v>3963</v>
      </c>
      <c r="G1256" s="17" t="str">
        <f t="shared" si="212"/>
        <v>KG-ARI-1909-00203-04642/42569930</v>
      </c>
      <c r="H1256" s="18">
        <f>IF(G1256="","",VLOOKUP(G1256,WMS!$E$3:$Q$2581,7,FALSE))</f>
        <v>30</v>
      </c>
      <c r="I1256" s="18">
        <f>IF(G1256="","",VLOOKUP(G1256,WMS!$E$3:$Q$2581,8,FALSE))</f>
        <v>2.82926829268293</v>
      </c>
      <c r="J1256" s="18">
        <f>IF(G1256="","",VLOOKUP(G1256,WMS!$E$3:$Q$2581,13,FALSE))</f>
        <v>0.008</v>
      </c>
      <c r="K1256" s="25" t="b">
        <f t="shared" si="213"/>
        <v>1</v>
      </c>
      <c r="L1256" s="7">
        <v>6</v>
      </c>
      <c r="M1256" s="26">
        <f>IF(G1256="","",VLOOKUP(G1256,WMS!$E$3:$U$2581,7,0)*L1256)</f>
        <v>180</v>
      </c>
      <c r="N1256" s="27" t="str">
        <f>IF(G1256="","",VLOOKUP(G1256,WMS!$E$3:$U$2581,17,0))</f>
        <v>A13-102</v>
      </c>
      <c r="O1256" s="28">
        <f t="shared" si="214"/>
        <v>16.9756097560976</v>
      </c>
      <c r="P1256" s="28">
        <f t="shared" si="215"/>
        <v>0.048</v>
      </c>
      <c r="Q1256" s="25" t="str">
        <f>IF(G1256="","",VLOOKUP(G1256,WMS!$E$3:$G$2581,2,FALSE))</f>
        <v>KAS19102307</v>
      </c>
      <c r="R1256" s="25" t="str">
        <f>IF(G1256="","",VLOOKUP(G1256,WMS!$E$3:$G$2581,3,FALSE))</f>
        <v>KAS1910230703</v>
      </c>
      <c r="S1256" s="17" t="str">
        <f>IF(R1256="","",VLOOKUP(R1256,CUSTOMS!$E$3:$N$2350,2,FALSE))</f>
        <v>3924100000</v>
      </c>
      <c r="T1256" s="17" t="str">
        <f>IF(R1256="","",VLOOKUP(R1256,CUSTOMS!$E$3:$N$2350,3,FALSE))</f>
        <v>PVC餐垫</v>
      </c>
      <c r="U1256" s="18">
        <f t="shared" si="216"/>
        <v>180</v>
      </c>
      <c r="V1256" s="18" t="str">
        <f>IF(R1256="","",VLOOKUP(R1256,CUSTOMS!$E$3:$N$2350,5,FALSE))</f>
        <v>件</v>
      </c>
      <c r="W1256" s="32">
        <f>IF(R1256="","",VLOOKUP(R1256,CUSTOMS!$E$3:$N$2350,6,FALSE))</f>
        <v>0.8</v>
      </c>
      <c r="X1256" s="32">
        <f t="shared" si="217"/>
        <v>144</v>
      </c>
      <c r="Y1256" s="18" t="str">
        <f>IF(R1256="","",VLOOKUP(R1256,CUSTOMS!$E$3:$N$2350,8,FALSE))</f>
        <v>美元</v>
      </c>
      <c r="Z1256" s="18" t="str">
        <f>IF(R1256="","",VLOOKUP(R1256,CUSTOMS!$E$3:$N$2350,9,FALSE))</f>
        <v>中国</v>
      </c>
      <c r="AA1256" s="18" t="str">
        <f>IF(R1256="","",VLOOKUP(R1256,CUSTOMS!$E$3:$N$2350,10,FALSE))</f>
        <v>美国</v>
      </c>
      <c r="AB1256" s="32">
        <f>IF(R1256="","",VLOOKUP(G1256,WMS!$E$3:$T$2581,15,FALSE))</f>
        <v>0.0780487804878049</v>
      </c>
      <c r="AC1256" s="32">
        <f t="shared" si="218"/>
        <v>14.0487804878049</v>
      </c>
      <c r="AD1256" s="32" t="str">
        <f>IF(S1256="","",VLOOKUP(S1256,海关监管条件!$A$1:$B$3000,2,FALSE))</f>
        <v>A </v>
      </c>
    </row>
    <row r="1257" spans="1:30">
      <c r="A1257" s="2">
        <v>43770</v>
      </c>
      <c r="B1257" s="2">
        <v>43777</v>
      </c>
      <c r="C1257" s="2" t="s">
        <v>5248</v>
      </c>
      <c r="D1257" s="3" t="s">
        <v>2604</v>
      </c>
      <c r="E1257" s="3" t="s">
        <v>4698</v>
      </c>
      <c r="F1257" s="3" t="s">
        <v>3964</v>
      </c>
      <c r="G1257" s="17" t="str">
        <f t="shared" si="212"/>
        <v>KG-ARI-1909-00203-04642/42634560</v>
      </c>
      <c r="H1257" s="18">
        <f>IF(G1257="","",VLOOKUP(G1257,WMS!$E$3:$Q$2581,7,FALSE))</f>
        <v>24</v>
      </c>
      <c r="I1257" s="18">
        <f>IF(G1257="","",VLOOKUP(G1257,WMS!$E$3:$Q$2581,8,FALSE))</f>
        <v>1.8780487804878</v>
      </c>
      <c r="J1257" s="18">
        <f>IF(G1257="","",VLOOKUP(G1257,WMS!$E$3:$Q$2581,13,FALSE))</f>
        <v>0.013</v>
      </c>
      <c r="K1257" s="25" t="b">
        <f t="shared" si="213"/>
        <v>1</v>
      </c>
      <c r="L1257" s="7">
        <v>12</v>
      </c>
      <c r="M1257" s="26">
        <f>IF(G1257="","",VLOOKUP(G1257,WMS!$E$3:$U$2581,7,0)*L1257)</f>
        <v>288</v>
      </c>
      <c r="N1257" s="27" t="str">
        <f>IF(G1257="","",VLOOKUP(G1257,WMS!$E$3:$U$2581,17,0))</f>
        <v>A13-103</v>
      </c>
      <c r="O1257" s="28">
        <f t="shared" si="214"/>
        <v>22.5365853658536</v>
      </c>
      <c r="P1257" s="28">
        <f t="shared" si="215"/>
        <v>0.156</v>
      </c>
      <c r="Q1257" s="25" t="str">
        <f>IF(G1257="","",VLOOKUP(G1257,WMS!$E$3:$G$2581,2,FALSE))</f>
        <v>KAS19102307</v>
      </c>
      <c r="R1257" s="25" t="str">
        <f>IF(G1257="","",VLOOKUP(G1257,WMS!$E$3:$G$2581,3,FALSE))</f>
        <v>KAS1910230705</v>
      </c>
      <c r="S1257" s="17" t="str">
        <f>IF(R1257="","",VLOOKUP(R1257,CUSTOMS!$E$3:$N$2350,2,FALSE))</f>
        <v>3924100000</v>
      </c>
      <c r="T1257" s="17" t="str">
        <f>IF(R1257="","",VLOOKUP(R1257,CUSTOMS!$E$3:$N$2350,3,FALSE))</f>
        <v>塑料餐垫</v>
      </c>
      <c r="U1257" s="18">
        <f t="shared" si="216"/>
        <v>288</v>
      </c>
      <c r="V1257" s="18" t="str">
        <f>IF(R1257="","",VLOOKUP(R1257,CUSTOMS!$E$3:$N$2350,5,FALSE))</f>
        <v>件</v>
      </c>
      <c r="W1257" s="32">
        <f>IF(R1257="","",VLOOKUP(R1257,CUSTOMS!$E$3:$N$2350,6,FALSE))</f>
        <v>0.5</v>
      </c>
      <c r="X1257" s="32">
        <f t="shared" si="217"/>
        <v>144</v>
      </c>
      <c r="Y1257" s="18" t="str">
        <f>IF(R1257="","",VLOOKUP(R1257,CUSTOMS!$E$3:$N$2350,8,FALSE))</f>
        <v>美元</v>
      </c>
      <c r="Z1257" s="18" t="str">
        <f>IF(R1257="","",VLOOKUP(R1257,CUSTOMS!$E$3:$N$2350,9,FALSE))</f>
        <v>中国</v>
      </c>
      <c r="AA1257" s="18" t="str">
        <f>IF(R1257="","",VLOOKUP(R1257,CUSTOMS!$E$3:$N$2350,10,FALSE))</f>
        <v>美国</v>
      </c>
      <c r="AB1257" s="32">
        <f>IF(R1257="","",VLOOKUP(G1257,WMS!$E$3:$T$2581,15,FALSE))</f>
        <v>0.0660569105691057</v>
      </c>
      <c r="AC1257" s="32">
        <f t="shared" si="218"/>
        <v>19.0243902439024</v>
      </c>
      <c r="AD1257" s="32" t="str">
        <f>IF(S1257="","",VLOOKUP(S1257,海关监管条件!$A$1:$B$3000,2,FALSE))</f>
        <v>A </v>
      </c>
    </row>
    <row r="1258" spans="1:30">
      <c r="A1258" s="2">
        <v>43770</v>
      </c>
      <c r="B1258" s="2">
        <v>43777</v>
      </c>
      <c r="C1258" s="2" t="s">
        <v>5248</v>
      </c>
      <c r="D1258" s="3" t="s">
        <v>2604</v>
      </c>
      <c r="E1258" s="3" t="s">
        <v>4698</v>
      </c>
      <c r="F1258" s="3" t="s">
        <v>5253</v>
      </c>
      <c r="G1258" s="17" t="str">
        <f t="shared" si="212"/>
        <v>KG-ARI-1909-00203-04642/42714880</v>
      </c>
      <c r="H1258" s="18">
        <f>IF(G1258="","",VLOOKUP(G1258,WMS!$E$3:$Q$2581,7,FALSE))</f>
        <v>24</v>
      </c>
      <c r="I1258" s="18">
        <f>IF(G1258="","",VLOOKUP(G1258,WMS!$E$3:$Q$2581,8,FALSE))</f>
        <v>1.88461538461538</v>
      </c>
      <c r="J1258" s="18">
        <f>IF(G1258="","",VLOOKUP(G1258,WMS!$E$3:$Q$2581,13,FALSE))</f>
        <v>0.013</v>
      </c>
      <c r="K1258" s="25" t="b">
        <f t="shared" si="213"/>
        <v>1</v>
      </c>
      <c r="L1258" s="7">
        <v>7</v>
      </c>
      <c r="M1258" s="26">
        <f>IF(G1258="","",VLOOKUP(G1258,WMS!$E$3:$U$2581,7,0)*L1258)</f>
        <v>168</v>
      </c>
      <c r="N1258" s="27" t="str">
        <f>IF(G1258="","",VLOOKUP(G1258,WMS!$E$3:$U$2581,17,0))</f>
        <v>A13-103</v>
      </c>
      <c r="O1258" s="28">
        <f t="shared" si="214"/>
        <v>13.1923076923077</v>
      </c>
      <c r="P1258" s="28">
        <f t="shared" si="215"/>
        <v>0.091</v>
      </c>
      <c r="Q1258" s="25" t="str">
        <f>IF(G1258="","",VLOOKUP(G1258,WMS!$E$3:$G$2581,2,FALSE))</f>
        <v>KAS19102306</v>
      </c>
      <c r="R1258" s="25" t="str">
        <f>IF(G1258="","",VLOOKUP(G1258,WMS!$E$3:$G$2581,3,FALSE))</f>
        <v>KAS1910230601</v>
      </c>
      <c r="S1258" s="17" t="str">
        <f>IF(R1258="","",VLOOKUP(R1258,CUSTOMS!$E$3:$N$2350,2,FALSE))</f>
        <v>3924100000</v>
      </c>
      <c r="T1258" s="17" t="str">
        <f>IF(R1258="","",VLOOKUP(R1258,CUSTOMS!$E$3:$N$2350,3,FALSE))</f>
        <v>塑料餐垫</v>
      </c>
      <c r="U1258" s="18">
        <f t="shared" si="216"/>
        <v>168</v>
      </c>
      <c r="V1258" s="18" t="str">
        <f>IF(R1258="","",VLOOKUP(R1258,CUSTOMS!$E$3:$N$2350,5,FALSE))</f>
        <v>件</v>
      </c>
      <c r="W1258" s="32">
        <f>IF(R1258="","",VLOOKUP(R1258,CUSTOMS!$E$3:$N$2350,6,FALSE))</f>
        <v>0.46</v>
      </c>
      <c r="X1258" s="32">
        <f t="shared" si="217"/>
        <v>77.28</v>
      </c>
      <c r="Y1258" s="18" t="str">
        <f>IF(R1258="","",VLOOKUP(R1258,CUSTOMS!$E$3:$N$2350,8,FALSE))</f>
        <v>美元</v>
      </c>
      <c r="Z1258" s="18" t="str">
        <f>IF(R1258="","",VLOOKUP(R1258,CUSTOMS!$E$3:$N$2350,9,FALSE))</f>
        <v>中国</v>
      </c>
      <c r="AA1258" s="18" t="str">
        <f>IF(R1258="","",VLOOKUP(R1258,CUSTOMS!$E$3:$N$2350,10,FALSE))</f>
        <v>美国</v>
      </c>
      <c r="AB1258" s="32">
        <f>IF(R1258="","",VLOOKUP(G1258,WMS!$E$3:$T$2581,15,FALSE))</f>
        <v>0.0665064102564103</v>
      </c>
      <c r="AC1258" s="32">
        <f t="shared" si="218"/>
        <v>11.1730769230769</v>
      </c>
      <c r="AD1258" s="32" t="str">
        <f>IF(S1258="","",VLOOKUP(S1258,海关监管条件!$A$1:$B$3000,2,FALSE))</f>
        <v>A </v>
      </c>
    </row>
    <row r="1259" spans="1:30">
      <c r="A1259" s="2">
        <v>43770</v>
      </c>
      <c r="B1259" s="2">
        <v>43777</v>
      </c>
      <c r="C1259" s="2" t="s">
        <v>5248</v>
      </c>
      <c r="D1259" s="3" t="s">
        <v>2604</v>
      </c>
      <c r="E1259" s="3" t="s">
        <v>4698</v>
      </c>
      <c r="F1259" s="3" t="s">
        <v>5254</v>
      </c>
      <c r="G1259" s="17" t="str">
        <f t="shared" si="212"/>
        <v>KG-ARI-1909-00203-04642/42808572</v>
      </c>
      <c r="H1259" s="18">
        <f>IF(G1259="","",VLOOKUP(G1259,WMS!$E$3:$Q$2581,7,FALSE))</f>
        <v>24</v>
      </c>
      <c r="I1259" s="18">
        <f>IF(G1259="","",VLOOKUP(G1259,WMS!$E$3:$Q$2581,8,FALSE))</f>
        <v>1.83333333333333</v>
      </c>
      <c r="J1259" s="18">
        <f>IF(G1259="","",VLOOKUP(G1259,WMS!$E$3:$Q$2581,13,FALSE))</f>
        <v>0.013</v>
      </c>
      <c r="K1259" s="25" t="b">
        <f t="shared" si="213"/>
        <v>1</v>
      </c>
      <c r="L1259" s="7">
        <v>2</v>
      </c>
      <c r="M1259" s="26">
        <f>IF(G1259="","",VLOOKUP(G1259,WMS!$E$3:$U$2581,7,0)*L1259)</f>
        <v>48</v>
      </c>
      <c r="N1259" s="27" t="str">
        <f>IF(G1259="","",VLOOKUP(G1259,WMS!$E$3:$U$2581,17,0))</f>
        <v>A13-103</v>
      </c>
      <c r="O1259" s="28">
        <f t="shared" si="214"/>
        <v>3.66666666666666</v>
      </c>
      <c r="P1259" s="28">
        <f t="shared" si="215"/>
        <v>0.026</v>
      </c>
      <c r="Q1259" s="25" t="str">
        <f>IF(G1259="","",VLOOKUP(G1259,WMS!$E$3:$G$2581,2,FALSE))</f>
        <v>KAS19102306</v>
      </c>
      <c r="R1259" s="25" t="str">
        <f>IF(G1259="","",VLOOKUP(G1259,WMS!$E$3:$G$2581,3,FALSE))</f>
        <v>KAS1910230602</v>
      </c>
      <c r="S1259" s="17" t="str">
        <f>IF(R1259="","",VLOOKUP(R1259,CUSTOMS!$E$3:$N$2350,2,FALSE))</f>
        <v>3924100000</v>
      </c>
      <c r="T1259" s="17" t="str">
        <f>IF(R1259="","",VLOOKUP(R1259,CUSTOMS!$E$3:$N$2350,3,FALSE))</f>
        <v>塑料餐垫</v>
      </c>
      <c r="U1259" s="18">
        <f t="shared" si="216"/>
        <v>48</v>
      </c>
      <c r="V1259" s="18" t="str">
        <f>IF(R1259="","",VLOOKUP(R1259,CUSTOMS!$E$3:$N$2350,5,FALSE))</f>
        <v>件</v>
      </c>
      <c r="W1259" s="32">
        <f>IF(R1259="","",VLOOKUP(R1259,CUSTOMS!$E$3:$N$2350,6,FALSE))</f>
        <v>0.46</v>
      </c>
      <c r="X1259" s="32">
        <f t="shared" si="217"/>
        <v>22.08</v>
      </c>
      <c r="Y1259" s="18" t="str">
        <f>IF(R1259="","",VLOOKUP(R1259,CUSTOMS!$E$3:$N$2350,8,FALSE))</f>
        <v>美元</v>
      </c>
      <c r="Z1259" s="18" t="str">
        <f>IF(R1259="","",VLOOKUP(R1259,CUSTOMS!$E$3:$N$2350,9,FALSE))</f>
        <v>中国</v>
      </c>
      <c r="AA1259" s="18" t="str">
        <f>IF(R1259="","",VLOOKUP(R1259,CUSTOMS!$E$3:$N$2350,10,FALSE))</f>
        <v>美国</v>
      </c>
      <c r="AB1259" s="32">
        <f>IF(R1259="","",VLOOKUP(G1259,WMS!$E$3:$T$2581,15,FALSE))</f>
        <v>0.0625</v>
      </c>
      <c r="AC1259" s="32">
        <f t="shared" si="218"/>
        <v>3</v>
      </c>
      <c r="AD1259" s="32" t="str">
        <f>IF(S1259="","",VLOOKUP(S1259,海关监管条件!$A$1:$B$3000,2,FALSE))</f>
        <v>A </v>
      </c>
    </row>
    <row r="1260" spans="1:30">
      <c r="A1260" s="2">
        <v>43770</v>
      </c>
      <c r="B1260" s="2">
        <v>43777</v>
      </c>
      <c r="C1260" s="2" t="s">
        <v>5248</v>
      </c>
      <c r="D1260" s="3" t="s">
        <v>2397</v>
      </c>
      <c r="E1260" s="3" t="s">
        <v>4589</v>
      </c>
      <c r="F1260" s="3" t="s">
        <v>3991</v>
      </c>
      <c r="G1260" s="17" t="str">
        <f t="shared" si="212"/>
        <v>KG-ARI-1909-00203-04651/41168516</v>
      </c>
      <c r="H1260" s="18">
        <f>IF(G1260="","",VLOOKUP(G1260,WMS!$E$3:$Q$2581,7,FALSE))</f>
        <v>6</v>
      </c>
      <c r="I1260" s="18">
        <f>IF(G1260="","",VLOOKUP(G1260,WMS!$E$3:$Q$2581,8,FALSE))</f>
        <v>1.2</v>
      </c>
      <c r="J1260" s="18">
        <f>IF(G1260="","",VLOOKUP(G1260,WMS!$E$3:$Q$2581,13,FALSE))</f>
        <v>0.017</v>
      </c>
      <c r="K1260" s="25" t="b">
        <f t="shared" si="213"/>
        <v>1</v>
      </c>
      <c r="L1260" s="7">
        <v>2</v>
      </c>
      <c r="M1260" s="26">
        <f>IF(G1260="","",VLOOKUP(G1260,WMS!$E$3:$U$2581,7,0)*L1260)</f>
        <v>12</v>
      </c>
      <c r="N1260" s="27" t="str">
        <f>IF(G1260="","",VLOOKUP(G1260,WMS!$E$3:$U$2581,17,0))</f>
        <v>A403</v>
      </c>
      <c r="O1260" s="28">
        <f t="shared" si="214"/>
        <v>2.4</v>
      </c>
      <c r="P1260" s="28">
        <f t="shared" si="215"/>
        <v>0.034</v>
      </c>
      <c r="Q1260" s="25" t="str">
        <f>IF(G1260="","",VLOOKUP(G1260,WMS!$E$3:$G$2581,2,FALSE))</f>
        <v>KAS19092909</v>
      </c>
      <c r="R1260" s="25" t="str">
        <f>IF(G1260="","",VLOOKUP(G1260,WMS!$E$3:$G$2581,3,FALSE))</f>
        <v>KAS1909290912</v>
      </c>
      <c r="S1260" s="17" t="str">
        <f>IF(R1260="","",VLOOKUP(R1260,CUSTOMS!$E$3:$N$2350,2,FALSE))</f>
        <v>3924100000</v>
      </c>
      <c r="T1260" s="17" t="str">
        <f>IF(R1260="","",VLOOKUP(R1260,CUSTOMS!$E$3:$N$2350,3,FALSE))</f>
        <v>厨具套装</v>
      </c>
      <c r="U1260" s="18">
        <f t="shared" si="216"/>
        <v>12</v>
      </c>
      <c r="V1260" s="18" t="str">
        <f>IF(R1260="","",VLOOKUP(R1260,CUSTOMS!$E$3:$N$2350,5,FALSE))</f>
        <v>套</v>
      </c>
      <c r="W1260" s="32">
        <f>IF(R1260="","",VLOOKUP(R1260,CUSTOMS!$E$3:$N$2350,6,FALSE))</f>
        <v>1.021</v>
      </c>
      <c r="X1260" s="32">
        <f t="shared" si="217"/>
        <v>12.252</v>
      </c>
      <c r="Y1260" s="18" t="str">
        <f>IF(R1260="","",VLOOKUP(R1260,CUSTOMS!$E$3:$N$2350,8,FALSE))</f>
        <v>美元</v>
      </c>
      <c r="Z1260" s="18" t="str">
        <f>IF(R1260="","",VLOOKUP(R1260,CUSTOMS!$E$3:$N$2350,9,FALSE))</f>
        <v>中国</v>
      </c>
      <c r="AA1260" s="18" t="str">
        <f>IF(R1260="","",VLOOKUP(R1260,CUSTOMS!$E$3:$N$2350,10,FALSE))</f>
        <v>美国</v>
      </c>
      <c r="AB1260" s="32">
        <f>IF(R1260="","",VLOOKUP(G1260,WMS!$E$3:$T$2581,15,FALSE))</f>
        <v>0.135</v>
      </c>
      <c r="AC1260" s="32">
        <f t="shared" si="218"/>
        <v>1.62</v>
      </c>
      <c r="AD1260" s="32" t="str">
        <f>IF(S1260="","",VLOOKUP(S1260,海关监管条件!$A$1:$B$3000,2,FALSE))</f>
        <v>A </v>
      </c>
    </row>
    <row r="1261" spans="1:30">
      <c r="A1261" s="2">
        <v>43770</v>
      </c>
      <c r="B1261" s="2">
        <v>43777</v>
      </c>
      <c r="C1261" s="2" t="s">
        <v>5248</v>
      </c>
      <c r="D1261" s="3" t="s">
        <v>2397</v>
      </c>
      <c r="E1261" s="3" t="s">
        <v>4589</v>
      </c>
      <c r="F1261" s="3" t="s">
        <v>4590</v>
      </c>
      <c r="G1261" s="17" t="str">
        <f t="shared" si="212"/>
        <v>KG-ARI-1909-00203-04651/42712077</v>
      </c>
      <c r="H1261" s="18">
        <f>IF(G1261="","",VLOOKUP(G1261,WMS!$E$3:$Q$2581,7,FALSE))</f>
        <v>8</v>
      </c>
      <c r="I1261" s="18">
        <f>IF(G1261="","",VLOOKUP(G1261,WMS!$E$3:$Q$2581,8,FALSE))</f>
        <v>1.53</v>
      </c>
      <c r="J1261" s="18">
        <f>IF(G1261="","",VLOOKUP(G1261,WMS!$E$3:$Q$2581,13,FALSE))</f>
        <v>0.006</v>
      </c>
      <c r="K1261" s="25" t="b">
        <f t="shared" si="213"/>
        <v>1</v>
      </c>
      <c r="L1261" s="7">
        <v>6</v>
      </c>
      <c r="M1261" s="26">
        <f>IF(G1261="","",VLOOKUP(G1261,WMS!$E$3:$U$2581,7,0)*L1261)</f>
        <v>48</v>
      </c>
      <c r="N1261" s="27" t="str">
        <f>IF(G1261="","",VLOOKUP(G1261,WMS!$E$3:$U$2581,17,0))</f>
        <v>B58</v>
      </c>
      <c r="O1261" s="28">
        <f t="shared" si="214"/>
        <v>9.18</v>
      </c>
      <c r="P1261" s="28">
        <f t="shared" si="215"/>
        <v>0.036</v>
      </c>
      <c r="Q1261" s="25" t="str">
        <f>IF(G1261="","",VLOOKUP(G1261,WMS!$E$3:$G$2581,2,FALSE))</f>
        <v>KAS19092909</v>
      </c>
      <c r="R1261" s="25" t="str">
        <f>IF(G1261="","",VLOOKUP(G1261,WMS!$E$3:$G$2581,3,FALSE))</f>
        <v>KAS1909290901</v>
      </c>
      <c r="S1261" s="17" t="str">
        <f>IF(R1261="","",VLOOKUP(R1261,CUSTOMS!$E$3:$N$2350,2,FALSE))</f>
        <v>8215990000</v>
      </c>
      <c r="T1261" s="17" t="str">
        <f>IF(R1261="","",VLOOKUP(R1261,CUSTOMS!$E$3:$N$2350,3,FALSE))</f>
        <v>不锈钢汤勺</v>
      </c>
      <c r="U1261" s="18">
        <f t="shared" si="216"/>
        <v>48</v>
      </c>
      <c r="V1261" s="18" t="str">
        <f>IF(R1261="","",VLOOKUP(R1261,CUSTOMS!$E$3:$N$2350,5,FALSE))</f>
        <v>个</v>
      </c>
      <c r="W1261" s="32">
        <f>IF(R1261="","",VLOOKUP(R1261,CUSTOMS!$E$3:$N$2350,6,FALSE))</f>
        <v>0.979</v>
      </c>
      <c r="X1261" s="32">
        <f t="shared" si="217"/>
        <v>46.992</v>
      </c>
      <c r="Y1261" s="18" t="str">
        <f>IF(R1261="","",VLOOKUP(R1261,CUSTOMS!$E$3:$N$2350,8,FALSE))</f>
        <v>美元</v>
      </c>
      <c r="Z1261" s="18" t="str">
        <f>IF(R1261="","",VLOOKUP(R1261,CUSTOMS!$E$3:$N$2350,9,FALSE))</f>
        <v>中国</v>
      </c>
      <c r="AA1261" s="18" t="str">
        <f>IF(R1261="","",VLOOKUP(R1261,CUSTOMS!$E$3:$N$2350,10,FALSE))</f>
        <v>美国</v>
      </c>
      <c r="AB1261" s="32">
        <f>IF(R1261="","",VLOOKUP(G1261,WMS!$E$3:$T$2581,15,FALSE))</f>
        <v>0.16625</v>
      </c>
      <c r="AC1261" s="32">
        <f t="shared" si="218"/>
        <v>7.98</v>
      </c>
      <c r="AD1261" s="32" t="str">
        <f>IF(S1261="","",VLOOKUP(S1261,海关监管条件!$A$1:$B$3000,2,FALSE))</f>
        <v>A</v>
      </c>
    </row>
    <row r="1262" spans="1:30">
      <c r="A1262" s="2">
        <v>43770</v>
      </c>
      <c r="B1262" s="2">
        <v>43777</v>
      </c>
      <c r="C1262" s="2" t="s">
        <v>5248</v>
      </c>
      <c r="D1262" s="3" t="s">
        <v>2397</v>
      </c>
      <c r="E1262" s="3" t="s">
        <v>4589</v>
      </c>
      <c r="F1262" s="3" t="s">
        <v>4606</v>
      </c>
      <c r="G1262" s="17" t="str">
        <f t="shared" si="212"/>
        <v>KG-ARI-1909-00203-04651/42712213</v>
      </c>
      <c r="H1262" s="18">
        <f>IF(G1262="","",VLOOKUP(G1262,WMS!$E$3:$Q$2581,7,FALSE))</f>
        <v>8</v>
      </c>
      <c r="I1262" s="18">
        <f>IF(G1262="","",VLOOKUP(G1262,WMS!$E$3:$Q$2581,8,FALSE))</f>
        <v>2.13</v>
      </c>
      <c r="J1262" s="18">
        <f>IF(G1262="","",VLOOKUP(G1262,WMS!$E$3:$Q$2581,13,FALSE))</f>
        <v>0.006</v>
      </c>
      <c r="K1262" s="25" t="b">
        <f t="shared" si="213"/>
        <v>1</v>
      </c>
      <c r="L1262" s="7">
        <v>2</v>
      </c>
      <c r="M1262" s="26">
        <f>IF(G1262="","",VLOOKUP(G1262,WMS!$E$3:$U$2581,7,0)*L1262)</f>
        <v>16</v>
      </c>
      <c r="N1262" s="27" t="str">
        <f>IF(G1262="","",VLOOKUP(G1262,WMS!$E$3:$U$2581,17,0))</f>
        <v>B58</v>
      </c>
      <c r="O1262" s="28">
        <f t="shared" si="214"/>
        <v>4.26</v>
      </c>
      <c r="P1262" s="28">
        <f t="shared" si="215"/>
        <v>0.012</v>
      </c>
      <c r="Q1262" s="25" t="str">
        <f>IF(G1262="","",VLOOKUP(G1262,WMS!$E$3:$G$2581,2,FALSE))</f>
        <v>KAS19092909</v>
      </c>
      <c r="R1262" s="25" t="str">
        <f>IF(G1262="","",VLOOKUP(G1262,WMS!$E$3:$G$2581,3,FALSE))</f>
        <v>KAS1909290927</v>
      </c>
      <c r="S1262" s="17" t="str">
        <f>IF(R1262="","",VLOOKUP(R1262,CUSTOMS!$E$3:$N$2350,2,FALSE))</f>
        <v>8205510000</v>
      </c>
      <c r="T1262" s="17" t="str">
        <f>IF(R1262="","",VLOOKUP(R1262,CUSTOMS!$E$3:$N$2350,3,FALSE))</f>
        <v>开瓶器</v>
      </c>
      <c r="U1262" s="18">
        <f t="shared" si="216"/>
        <v>16</v>
      </c>
      <c r="V1262" s="18" t="str">
        <f>IF(R1262="","",VLOOKUP(R1262,CUSTOMS!$E$3:$N$2350,5,FALSE))</f>
        <v>个</v>
      </c>
      <c r="W1262" s="32">
        <f>IF(R1262="","",VLOOKUP(R1262,CUSTOMS!$E$3:$N$2350,6,FALSE))</f>
        <v>1.443</v>
      </c>
      <c r="X1262" s="32">
        <f t="shared" si="217"/>
        <v>23.088</v>
      </c>
      <c r="Y1262" s="18" t="str">
        <f>IF(R1262="","",VLOOKUP(R1262,CUSTOMS!$E$3:$N$2350,8,FALSE))</f>
        <v>美元</v>
      </c>
      <c r="Z1262" s="18" t="str">
        <f>IF(R1262="","",VLOOKUP(R1262,CUSTOMS!$E$3:$N$2350,9,FALSE))</f>
        <v>中国</v>
      </c>
      <c r="AA1262" s="18" t="str">
        <f>IF(R1262="","",VLOOKUP(R1262,CUSTOMS!$E$3:$N$2350,10,FALSE))</f>
        <v>美国</v>
      </c>
      <c r="AB1262" s="32">
        <f>IF(R1262="","",VLOOKUP(G1262,WMS!$E$3:$T$2581,15,FALSE))</f>
        <v>0.235</v>
      </c>
      <c r="AC1262" s="32">
        <f t="shared" si="218"/>
        <v>3.76</v>
      </c>
      <c r="AD1262" s="32" t="str">
        <f>IF(S1262="","",VLOOKUP(S1262,海关监管条件!$A$1:$B$3000,2,FALSE))</f>
        <v>无 </v>
      </c>
    </row>
    <row r="1263" spans="1:30">
      <c r="A1263" s="2">
        <v>43770</v>
      </c>
      <c r="B1263" s="2">
        <v>43777</v>
      </c>
      <c r="C1263" s="2" t="s">
        <v>5248</v>
      </c>
      <c r="D1263" s="3" t="s">
        <v>2397</v>
      </c>
      <c r="E1263" s="3" t="s">
        <v>4589</v>
      </c>
      <c r="F1263" s="3" t="s">
        <v>4599</v>
      </c>
      <c r="G1263" s="17" t="str">
        <f t="shared" si="212"/>
        <v>KG-ARI-1909-00203-04651/42757627</v>
      </c>
      <c r="H1263" s="18">
        <f>IF(G1263="","",VLOOKUP(G1263,WMS!$E$3:$Q$2581,7,FALSE))</f>
        <v>8</v>
      </c>
      <c r="I1263" s="18">
        <f>IF(G1263="","",VLOOKUP(G1263,WMS!$E$3:$Q$2581,8,FALSE))</f>
        <v>1.55</v>
      </c>
      <c r="J1263" s="18">
        <f>IF(G1263="","",VLOOKUP(G1263,WMS!$E$3:$Q$2581,13,FALSE))</f>
        <v>0.007</v>
      </c>
      <c r="K1263" s="25" t="b">
        <f t="shared" si="213"/>
        <v>1</v>
      </c>
      <c r="L1263" s="7">
        <v>4</v>
      </c>
      <c r="M1263" s="26">
        <f>IF(G1263="","",VLOOKUP(G1263,WMS!$E$3:$U$2581,7,0)*L1263)</f>
        <v>32</v>
      </c>
      <c r="N1263" s="27" t="str">
        <f>IF(G1263="","",VLOOKUP(G1263,WMS!$E$3:$U$2581,17,0))</f>
        <v>B58</v>
      </c>
      <c r="O1263" s="28">
        <f t="shared" si="214"/>
        <v>6.2</v>
      </c>
      <c r="P1263" s="28">
        <f t="shared" si="215"/>
        <v>0.028</v>
      </c>
      <c r="Q1263" s="25" t="str">
        <f>IF(G1263="","",VLOOKUP(G1263,WMS!$E$3:$G$2581,2,FALSE))</f>
        <v>KAS19092909</v>
      </c>
      <c r="R1263" s="25" t="str">
        <f>IF(G1263="","",VLOOKUP(G1263,WMS!$E$3:$G$2581,3,FALSE))</f>
        <v>KAS1909290915</v>
      </c>
      <c r="S1263" s="17" t="str">
        <f>IF(R1263="","",VLOOKUP(R1263,CUSTOMS!$E$3:$N$2350,2,FALSE))</f>
        <v>3924100000</v>
      </c>
      <c r="T1263" s="17" t="str">
        <f>IF(R1263="","",VLOOKUP(R1263,CUSTOMS!$E$3:$N$2350,3,FALSE))</f>
        <v>食物夹</v>
      </c>
      <c r="U1263" s="18">
        <f t="shared" si="216"/>
        <v>32</v>
      </c>
      <c r="V1263" s="18" t="str">
        <f>IF(R1263="","",VLOOKUP(R1263,CUSTOMS!$E$3:$N$2350,5,FALSE))</f>
        <v>个</v>
      </c>
      <c r="W1263" s="32">
        <f>IF(R1263="","",VLOOKUP(R1263,CUSTOMS!$E$3:$N$2350,6,FALSE))</f>
        <v>0.986</v>
      </c>
      <c r="X1263" s="32">
        <f t="shared" si="217"/>
        <v>31.552</v>
      </c>
      <c r="Y1263" s="18" t="str">
        <f>IF(R1263="","",VLOOKUP(R1263,CUSTOMS!$E$3:$N$2350,8,FALSE))</f>
        <v>美元</v>
      </c>
      <c r="Z1263" s="18" t="str">
        <f>IF(R1263="","",VLOOKUP(R1263,CUSTOMS!$E$3:$N$2350,9,FALSE))</f>
        <v>中国</v>
      </c>
      <c r="AA1263" s="18" t="str">
        <f>IF(R1263="","",VLOOKUP(R1263,CUSTOMS!$E$3:$N$2350,10,FALSE))</f>
        <v>美国</v>
      </c>
      <c r="AB1263" s="32">
        <f>IF(R1263="","",VLOOKUP(G1263,WMS!$E$3:$T$2581,15,FALSE))</f>
        <v>0.16625</v>
      </c>
      <c r="AC1263" s="32">
        <f t="shared" si="218"/>
        <v>5.32</v>
      </c>
      <c r="AD1263" s="32" t="str">
        <f>IF(S1263="","",VLOOKUP(S1263,海关监管条件!$A$1:$B$3000,2,FALSE))</f>
        <v>A </v>
      </c>
    </row>
    <row r="1264" spans="1:30">
      <c r="A1264" s="2">
        <v>43770</v>
      </c>
      <c r="B1264" s="2">
        <v>43777</v>
      </c>
      <c r="C1264" s="2" t="s">
        <v>5248</v>
      </c>
      <c r="D1264" s="3" t="s">
        <v>2289</v>
      </c>
      <c r="E1264" s="3" t="s">
        <v>4516</v>
      </c>
      <c r="F1264" s="3" t="s">
        <v>4523</v>
      </c>
      <c r="G1264" s="17" t="str">
        <f t="shared" si="212"/>
        <v>KG-ARI-1909-00203-04686/42058083</v>
      </c>
      <c r="H1264" s="18">
        <f>IF(G1264="","",VLOOKUP(G1264,WMS!$E$3:$Q$2581,7,FALSE))</f>
        <v>12</v>
      </c>
      <c r="I1264" s="18">
        <f>IF(G1264="","",VLOOKUP(G1264,WMS!$E$3:$Q$2581,8,FALSE))</f>
        <v>2.15</v>
      </c>
      <c r="J1264" s="18">
        <f>IF(G1264="","",VLOOKUP(G1264,WMS!$E$3:$Q$2581,13,FALSE))</f>
        <v>0.03</v>
      </c>
      <c r="K1264" s="25" t="b">
        <f t="shared" si="213"/>
        <v>1</v>
      </c>
      <c r="L1264" s="7">
        <v>3</v>
      </c>
      <c r="M1264" s="26">
        <f>IF(G1264="","",VLOOKUP(G1264,WMS!$E$3:$U$2581,7,0)*L1264)</f>
        <v>36</v>
      </c>
      <c r="N1264" s="27" t="str">
        <f>IF(G1264="","",VLOOKUP(G1264,WMS!$E$3:$U$2581,17,0))</f>
        <v>A411</v>
      </c>
      <c r="O1264" s="28">
        <f t="shared" si="214"/>
        <v>6.45</v>
      </c>
      <c r="P1264" s="28">
        <f t="shared" si="215"/>
        <v>0.09</v>
      </c>
      <c r="Q1264" s="25" t="str">
        <f>IF(G1264="","",VLOOKUP(G1264,WMS!$E$3:$G$2581,2,FALSE))</f>
        <v>KAS19092503</v>
      </c>
      <c r="R1264" s="25" t="str">
        <f>IF(G1264="","",VLOOKUP(G1264,WMS!$E$3:$G$2581,3,FALSE))</f>
        <v>KAS1909250303</v>
      </c>
      <c r="S1264" s="17" t="str">
        <f>IF(R1264="","",VLOOKUP(R1264,CUSTOMS!$E$3:$N$2350,2,FALSE))</f>
        <v>4202920000</v>
      </c>
      <c r="T1264" s="17" t="str">
        <f>IF(R1264="","",VLOOKUP(R1264,CUSTOMS!$E$3:$N$2350,3,FALSE))</f>
        <v>PVC化妆包</v>
      </c>
      <c r="U1264" s="18">
        <f t="shared" si="216"/>
        <v>36</v>
      </c>
      <c r="V1264" s="18" t="str">
        <f>IF(R1264="","",VLOOKUP(R1264,CUSTOMS!$E$3:$N$2350,5,FALSE))</f>
        <v>个</v>
      </c>
      <c r="W1264" s="32">
        <f>IF(R1264="","",VLOOKUP(R1264,CUSTOMS!$E$3:$N$2350,6,FALSE))</f>
        <v>1.79342857142857</v>
      </c>
      <c r="X1264" s="32">
        <f t="shared" si="217"/>
        <v>64.5634285714285</v>
      </c>
      <c r="Y1264" s="18" t="str">
        <f>IF(R1264="","",VLOOKUP(R1264,CUSTOMS!$E$3:$N$2350,8,FALSE))</f>
        <v>美元</v>
      </c>
      <c r="Z1264" s="18" t="str">
        <f>IF(R1264="","",VLOOKUP(R1264,CUSTOMS!$E$3:$N$2350,9,FALSE))</f>
        <v>中国</v>
      </c>
      <c r="AA1264" s="18" t="str">
        <f>IF(R1264="","",VLOOKUP(R1264,CUSTOMS!$E$3:$N$2350,10,FALSE))</f>
        <v>美国</v>
      </c>
      <c r="AB1264" s="32">
        <f>IF(R1264="","",VLOOKUP(G1264,WMS!$E$3:$T$2581,15,FALSE))</f>
        <v>0.141666666666667</v>
      </c>
      <c r="AC1264" s="32">
        <f t="shared" si="218"/>
        <v>5.10000000000001</v>
      </c>
      <c r="AD1264" s="32" t="str">
        <f>IF(S1264="","",VLOOKUP(S1264,海关监管条件!$A$1:$B$3000,2,FALSE))</f>
        <v>无 </v>
      </c>
    </row>
    <row r="1265" spans="1:30">
      <c r="A1265" s="2">
        <v>43770</v>
      </c>
      <c r="B1265" s="2">
        <v>43777</v>
      </c>
      <c r="C1265" s="2" t="s">
        <v>5248</v>
      </c>
      <c r="D1265" s="3" t="s">
        <v>2289</v>
      </c>
      <c r="E1265" s="3" t="s">
        <v>4516</v>
      </c>
      <c r="F1265" s="3" t="s">
        <v>4527</v>
      </c>
      <c r="G1265" s="17" t="str">
        <f t="shared" si="212"/>
        <v>KG-ARI-1909-00203-04686/42739487</v>
      </c>
      <c r="H1265" s="18">
        <f>IF(G1265="","",VLOOKUP(G1265,WMS!$E$3:$Q$2581,7,FALSE))</f>
        <v>12</v>
      </c>
      <c r="I1265" s="18">
        <f>IF(G1265="","",VLOOKUP(G1265,WMS!$E$3:$Q$2581,8,FALSE))</f>
        <v>1.65</v>
      </c>
      <c r="J1265" s="18">
        <f>IF(G1265="","",VLOOKUP(G1265,WMS!$E$3:$Q$2581,13,FALSE))</f>
        <v>0.004</v>
      </c>
      <c r="K1265" s="25" t="b">
        <f t="shared" si="213"/>
        <v>1</v>
      </c>
      <c r="L1265" s="7">
        <v>2</v>
      </c>
      <c r="M1265" s="26">
        <f>IF(G1265="","",VLOOKUP(G1265,WMS!$E$3:$U$2581,7,0)*L1265)</f>
        <v>24</v>
      </c>
      <c r="N1265" s="27" t="str">
        <f>IF(G1265="","",VLOOKUP(G1265,WMS!$E$3:$U$2581,17,0))</f>
        <v>A411</v>
      </c>
      <c r="O1265" s="28">
        <f t="shared" si="214"/>
        <v>3.3</v>
      </c>
      <c r="P1265" s="28">
        <f t="shared" si="215"/>
        <v>0.008</v>
      </c>
      <c r="Q1265" s="25" t="str">
        <f>IF(G1265="","",VLOOKUP(G1265,WMS!$E$3:$G$2581,2,FALSE))</f>
        <v>KAS19092503</v>
      </c>
      <c r="R1265" s="25" t="str">
        <f>IF(G1265="","",VLOOKUP(G1265,WMS!$E$3:$G$2581,3,FALSE))</f>
        <v>KAS1909250301</v>
      </c>
      <c r="S1265" s="17" t="str">
        <f>IF(R1265="","",VLOOKUP(R1265,CUSTOMS!$E$3:$N$2350,2,FALSE))</f>
        <v>4202920000</v>
      </c>
      <c r="T1265" s="17" t="str">
        <f>IF(R1265="","",VLOOKUP(R1265,CUSTOMS!$E$3:$N$2350,3,FALSE))</f>
        <v>涤纶化妆包</v>
      </c>
      <c r="U1265" s="18">
        <f t="shared" si="216"/>
        <v>24</v>
      </c>
      <c r="V1265" s="18" t="str">
        <f>IF(R1265="","",VLOOKUP(R1265,CUSTOMS!$E$3:$N$2350,5,FALSE))</f>
        <v>个</v>
      </c>
      <c r="W1265" s="32">
        <f>IF(R1265="","",VLOOKUP(R1265,CUSTOMS!$E$3:$N$2350,6,FALSE))</f>
        <v>2.20345238095238</v>
      </c>
      <c r="X1265" s="32">
        <f t="shared" si="217"/>
        <v>52.8828571428571</v>
      </c>
      <c r="Y1265" s="18" t="str">
        <f>IF(R1265="","",VLOOKUP(R1265,CUSTOMS!$E$3:$N$2350,8,FALSE))</f>
        <v>美元</v>
      </c>
      <c r="Z1265" s="18" t="str">
        <f>IF(R1265="","",VLOOKUP(R1265,CUSTOMS!$E$3:$N$2350,9,FALSE))</f>
        <v>中国</v>
      </c>
      <c r="AA1265" s="18" t="str">
        <f>IF(R1265="","",VLOOKUP(R1265,CUSTOMS!$E$3:$N$2350,10,FALSE))</f>
        <v>美国</v>
      </c>
      <c r="AB1265" s="32">
        <f>IF(R1265="","",VLOOKUP(G1265,WMS!$E$3:$T$2581,15,FALSE))</f>
        <v>0.0833333333333333</v>
      </c>
      <c r="AC1265" s="32">
        <f t="shared" si="218"/>
        <v>2</v>
      </c>
      <c r="AD1265" s="32" t="str">
        <f>IF(S1265="","",VLOOKUP(S1265,海关监管条件!$A$1:$B$3000,2,FALSE))</f>
        <v>无 </v>
      </c>
    </row>
    <row r="1266" spans="1:30">
      <c r="A1266" s="2">
        <v>43770</v>
      </c>
      <c r="B1266" s="2">
        <v>43777</v>
      </c>
      <c r="C1266" s="2" t="s">
        <v>5248</v>
      </c>
      <c r="D1266" s="3" t="s">
        <v>2289</v>
      </c>
      <c r="E1266" s="3" t="s">
        <v>4516</v>
      </c>
      <c r="F1266" s="3" t="s">
        <v>4519</v>
      </c>
      <c r="G1266" s="17" t="str">
        <f t="shared" si="212"/>
        <v>KG-ARI-1909-00203-04686/42739517</v>
      </c>
      <c r="H1266" s="18">
        <f>IF(G1266="","",VLOOKUP(G1266,WMS!$E$3:$Q$2581,7,FALSE))</f>
        <v>4</v>
      </c>
      <c r="I1266" s="18">
        <f>IF(G1266="","",VLOOKUP(G1266,WMS!$E$3:$Q$2581,8,FALSE))</f>
        <v>1.65</v>
      </c>
      <c r="J1266" s="18">
        <f>IF(G1266="","",VLOOKUP(G1266,WMS!$E$3:$Q$2581,13,FALSE))</f>
        <v>0.037</v>
      </c>
      <c r="K1266" s="25" t="b">
        <f t="shared" si="213"/>
        <v>1</v>
      </c>
      <c r="L1266" s="7">
        <v>5</v>
      </c>
      <c r="M1266" s="26">
        <f>IF(G1266="","",VLOOKUP(G1266,WMS!$E$3:$U$2581,7,0)*L1266)</f>
        <v>20</v>
      </c>
      <c r="N1266" s="27" t="str">
        <f>IF(G1266="","",VLOOKUP(G1266,WMS!$E$3:$U$2581,17,0))</f>
        <v>A411</v>
      </c>
      <c r="O1266" s="28">
        <f t="shared" si="214"/>
        <v>8.25</v>
      </c>
      <c r="P1266" s="28">
        <f t="shared" si="215"/>
        <v>0.185</v>
      </c>
      <c r="Q1266" s="25" t="str">
        <f>IF(G1266="","",VLOOKUP(G1266,WMS!$E$3:$G$2581,2,FALSE))</f>
        <v>KAS19092503</v>
      </c>
      <c r="R1266" s="25" t="str">
        <f>IF(G1266="","",VLOOKUP(G1266,WMS!$E$3:$G$2581,3,FALSE))</f>
        <v>KAS1909250302</v>
      </c>
      <c r="S1266" s="17" t="str">
        <f>IF(R1266="","",VLOOKUP(R1266,CUSTOMS!$E$3:$N$2350,2,FALSE))</f>
        <v>4202920000</v>
      </c>
      <c r="T1266" s="17" t="str">
        <f>IF(R1266="","",VLOOKUP(R1266,CUSTOMS!$E$3:$N$2350,3,FALSE))</f>
        <v>PU化妆包</v>
      </c>
      <c r="U1266" s="18">
        <f t="shared" si="216"/>
        <v>20</v>
      </c>
      <c r="V1266" s="18" t="str">
        <f>IF(R1266="","",VLOOKUP(R1266,CUSTOMS!$E$3:$N$2350,5,FALSE))</f>
        <v>个</v>
      </c>
      <c r="W1266" s="32">
        <f>IF(R1266="","",VLOOKUP(R1266,CUSTOMS!$E$3:$N$2350,6,FALSE))</f>
        <v>2.40070422535211</v>
      </c>
      <c r="X1266" s="32">
        <f t="shared" si="217"/>
        <v>48.0140845070422</v>
      </c>
      <c r="Y1266" s="18" t="str">
        <f>IF(R1266="","",VLOOKUP(R1266,CUSTOMS!$E$3:$N$2350,8,FALSE))</f>
        <v>美元</v>
      </c>
      <c r="Z1266" s="18" t="str">
        <f>IF(R1266="","",VLOOKUP(R1266,CUSTOMS!$E$3:$N$2350,9,FALSE))</f>
        <v>中国</v>
      </c>
      <c r="AA1266" s="18" t="str">
        <f>IF(R1266="","",VLOOKUP(R1266,CUSTOMS!$E$3:$N$2350,10,FALSE))</f>
        <v>美国</v>
      </c>
      <c r="AB1266" s="32">
        <f>IF(R1266="","",VLOOKUP(G1266,WMS!$E$3:$T$2581,15,FALSE))</f>
        <v>0.275</v>
      </c>
      <c r="AC1266" s="32">
        <f t="shared" si="218"/>
        <v>5.5</v>
      </c>
      <c r="AD1266" s="32" t="str">
        <f>IF(S1266="","",VLOOKUP(S1266,海关监管条件!$A$1:$B$3000,2,FALSE))</f>
        <v>无 </v>
      </c>
    </row>
    <row r="1267" spans="1:30">
      <c r="A1267" s="2">
        <v>43770</v>
      </c>
      <c r="B1267" s="2">
        <v>43777</v>
      </c>
      <c r="C1267" s="2" t="s">
        <v>5248</v>
      </c>
      <c r="D1267" s="3" t="s">
        <v>2289</v>
      </c>
      <c r="E1267" s="3" t="s">
        <v>4516</v>
      </c>
      <c r="F1267" s="3" t="s">
        <v>4524</v>
      </c>
      <c r="G1267" s="17" t="str">
        <f t="shared" si="212"/>
        <v>KG-ARI-1909-00203-04686/42739548</v>
      </c>
      <c r="H1267" s="18">
        <f>IF(G1267="","",VLOOKUP(G1267,WMS!$E$3:$Q$2581,7,FALSE))</f>
        <v>12</v>
      </c>
      <c r="I1267" s="18">
        <f>IF(G1267="","",VLOOKUP(G1267,WMS!$E$3:$Q$2581,8,FALSE))</f>
        <v>1.45</v>
      </c>
      <c r="J1267" s="18">
        <f>IF(G1267="","",VLOOKUP(G1267,WMS!$E$3:$Q$2581,13,FALSE))</f>
        <v>0.033</v>
      </c>
      <c r="K1267" s="25" t="b">
        <f t="shared" si="213"/>
        <v>1</v>
      </c>
      <c r="L1267" s="7">
        <v>3</v>
      </c>
      <c r="M1267" s="26">
        <f>IF(G1267="","",VLOOKUP(G1267,WMS!$E$3:$U$2581,7,0)*L1267)</f>
        <v>36</v>
      </c>
      <c r="N1267" s="27" t="str">
        <f>IF(G1267="","",VLOOKUP(G1267,WMS!$E$3:$U$2581,17,0))</f>
        <v>A411</v>
      </c>
      <c r="O1267" s="28">
        <f t="shared" si="214"/>
        <v>4.35</v>
      </c>
      <c r="P1267" s="28">
        <f t="shared" si="215"/>
        <v>0.099</v>
      </c>
      <c r="Q1267" s="25" t="str">
        <f>IF(G1267="","",VLOOKUP(G1267,WMS!$E$3:$G$2581,2,FALSE))</f>
        <v>KAS19092503</v>
      </c>
      <c r="R1267" s="25" t="str">
        <f>IF(G1267="","",VLOOKUP(G1267,WMS!$E$3:$G$2581,3,FALSE))</f>
        <v>KAS1909250303</v>
      </c>
      <c r="S1267" s="17" t="str">
        <f>IF(R1267="","",VLOOKUP(R1267,CUSTOMS!$E$3:$N$2350,2,FALSE))</f>
        <v>4202920000</v>
      </c>
      <c r="T1267" s="17" t="str">
        <f>IF(R1267="","",VLOOKUP(R1267,CUSTOMS!$E$3:$N$2350,3,FALSE))</f>
        <v>PVC化妆包</v>
      </c>
      <c r="U1267" s="18">
        <f t="shared" si="216"/>
        <v>36</v>
      </c>
      <c r="V1267" s="18" t="str">
        <f>IF(R1267="","",VLOOKUP(R1267,CUSTOMS!$E$3:$N$2350,5,FALSE))</f>
        <v>个</v>
      </c>
      <c r="W1267" s="32">
        <f>IF(R1267="","",VLOOKUP(R1267,CUSTOMS!$E$3:$N$2350,6,FALSE))</f>
        <v>1.79342857142857</v>
      </c>
      <c r="X1267" s="32">
        <f t="shared" si="217"/>
        <v>64.5634285714285</v>
      </c>
      <c r="Y1267" s="18" t="str">
        <f>IF(R1267="","",VLOOKUP(R1267,CUSTOMS!$E$3:$N$2350,8,FALSE))</f>
        <v>美元</v>
      </c>
      <c r="Z1267" s="18" t="str">
        <f>IF(R1267="","",VLOOKUP(R1267,CUSTOMS!$E$3:$N$2350,9,FALSE))</f>
        <v>中国</v>
      </c>
      <c r="AA1267" s="18" t="str">
        <f>IF(R1267="","",VLOOKUP(R1267,CUSTOMS!$E$3:$N$2350,10,FALSE))</f>
        <v>美国</v>
      </c>
      <c r="AB1267" s="32">
        <f>IF(R1267="","",VLOOKUP(G1267,WMS!$E$3:$T$2581,15,FALSE))</f>
        <v>0.0833333333333333</v>
      </c>
      <c r="AC1267" s="32">
        <f t="shared" si="218"/>
        <v>3</v>
      </c>
      <c r="AD1267" s="32" t="str">
        <f>IF(S1267="","",VLOOKUP(S1267,海关监管条件!$A$1:$B$3000,2,FALSE))</f>
        <v>无 </v>
      </c>
    </row>
    <row r="1268" spans="1:30">
      <c r="A1268" s="2">
        <v>43770</v>
      </c>
      <c r="B1268" s="2">
        <v>43777</v>
      </c>
      <c r="C1268" s="2" t="s">
        <v>5248</v>
      </c>
      <c r="D1268" s="3" t="s">
        <v>2030</v>
      </c>
      <c r="E1268" s="3" t="s">
        <v>4389</v>
      </c>
      <c r="F1268" s="3" t="s">
        <v>4397</v>
      </c>
      <c r="G1268" s="17" t="str">
        <f t="shared" si="212"/>
        <v>KG-ARI-1909-00203-04708/42518211</v>
      </c>
      <c r="H1268" s="18">
        <f>IF(G1268="","",VLOOKUP(G1268,WMS!$E$3:$Q$2581,7,FALSE))</f>
        <v>12</v>
      </c>
      <c r="I1268" s="18">
        <f>IF(G1268="","",VLOOKUP(G1268,WMS!$E$3:$Q$2581,8,FALSE))</f>
        <v>1.5</v>
      </c>
      <c r="J1268" s="18">
        <f>IF(G1268="","",VLOOKUP(G1268,WMS!$E$3:$Q$2581,13,FALSE))</f>
        <v>0.002</v>
      </c>
      <c r="K1268" s="25" t="b">
        <f t="shared" si="213"/>
        <v>1</v>
      </c>
      <c r="L1268" s="7">
        <v>2</v>
      </c>
      <c r="M1268" s="26">
        <f>IF(G1268="","",VLOOKUP(G1268,WMS!$E$3:$U$2581,7,0)*L1268)</f>
        <v>24</v>
      </c>
      <c r="N1268" s="27" t="str">
        <f>IF(G1268="","",VLOOKUP(G1268,WMS!$E$3:$U$2581,17,0))</f>
        <v>A401-08</v>
      </c>
      <c r="O1268" s="28">
        <f t="shared" si="214"/>
        <v>3</v>
      </c>
      <c r="P1268" s="28">
        <f t="shared" si="215"/>
        <v>0.004</v>
      </c>
      <c r="Q1268" s="25" t="str">
        <f>IF(G1268="","",VLOOKUP(G1268,WMS!$E$3:$G$2581,2,FALSE))</f>
        <v>KAS19092322</v>
      </c>
      <c r="R1268" s="25" t="str">
        <f>IF(G1268="","",VLOOKUP(G1268,WMS!$E$3:$G$2581,3,FALSE))</f>
        <v>KAS1909232201</v>
      </c>
      <c r="S1268" s="17" t="str">
        <f>IF(R1268="","",VLOOKUP(R1268,CUSTOMS!$E$3:$N$2350,2,FALSE))</f>
        <v>3406000090</v>
      </c>
      <c r="T1268" s="17" t="str">
        <f>IF(R1268="","",VLOOKUP(R1268,CUSTOMS!$E$3:$N$2350,3,FALSE))</f>
        <v>蜡烛</v>
      </c>
      <c r="U1268" s="18">
        <f t="shared" si="216"/>
        <v>0.460000000000001</v>
      </c>
      <c r="V1268" s="18" t="str">
        <f>IF(R1268="","",VLOOKUP(R1268,CUSTOMS!$E$3:$N$2350,5,FALSE))</f>
        <v>千克</v>
      </c>
      <c r="W1268" s="32">
        <f>IF(R1268="","",VLOOKUP(R1268,CUSTOMS!$E$3:$N$2350,6,FALSE))</f>
        <v>6.5</v>
      </c>
      <c r="X1268" s="32">
        <f t="shared" si="217"/>
        <v>2.99</v>
      </c>
      <c r="Y1268" s="18" t="str">
        <f>IF(R1268="","",VLOOKUP(R1268,CUSTOMS!$E$3:$N$2350,8,FALSE))</f>
        <v>美元</v>
      </c>
      <c r="Z1268" s="18" t="str">
        <f>IF(R1268="","",VLOOKUP(R1268,CUSTOMS!$E$3:$N$2350,9,FALSE))</f>
        <v>中国</v>
      </c>
      <c r="AA1268" s="18" t="str">
        <f>IF(R1268="","",VLOOKUP(R1268,CUSTOMS!$E$3:$N$2350,10,FALSE))</f>
        <v>美国</v>
      </c>
      <c r="AB1268" s="32">
        <f>IF(R1268="","",VLOOKUP(G1268,WMS!$E$3:$T$2581,15,FALSE))</f>
        <v>0.0191666666666667</v>
      </c>
      <c r="AC1268" s="32">
        <f t="shared" si="218"/>
        <v>0.460000000000001</v>
      </c>
      <c r="AD1268" s="32" t="str">
        <f>IF(S1268="","",VLOOKUP(S1268,海关监管条件!$A$1:$B$3000,2,FALSE))</f>
        <v>无 </v>
      </c>
    </row>
    <row r="1269" spans="1:30">
      <c r="A1269" s="2">
        <v>43770</v>
      </c>
      <c r="B1269" s="2">
        <v>43777</v>
      </c>
      <c r="C1269" s="2" t="s">
        <v>5248</v>
      </c>
      <c r="D1269" s="3" t="s">
        <v>2030</v>
      </c>
      <c r="E1269" s="3" t="s">
        <v>4389</v>
      </c>
      <c r="F1269" s="3" t="s">
        <v>4396</v>
      </c>
      <c r="G1269" s="17" t="str">
        <f t="shared" si="212"/>
        <v>KG-ARI-1909-00203-04708/42518242</v>
      </c>
      <c r="H1269" s="18">
        <f>IF(G1269="","",VLOOKUP(G1269,WMS!$E$3:$Q$2581,7,FALSE))</f>
        <v>12</v>
      </c>
      <c r="I1269" s="18">
        <f>IF(G1269="","",VLOOKUP(G1269,WMS!$E$3:$Q$2581,8,FALSE))</f>
        <v>1.5</v>
      </c>
      <c r="J1269" s="18">
        <f>IF(G1269="","",VLOOKUP(G1269,WMS!$E$3:$Q$2581,13,FALSE))</f>
        <v>0.002</v>
      </c>
      <c r="K1269" s="25" t="b">
        <f t="shared" si="213"/>
        <v>1</v>
      </c>
      <c r="L1269" s="7">
        <v>2</v>
      </c>
      <c r="M1269" s="26">
        <f>IF(G1269="","",VLOOKUP(G1269,WMS!$E$3:$U$2581,7,0)*L1269)</f>
        <v>24</v>
      </c>
      <c r="N1269" s="27" t="str">
        <f>IF(G1269="","",VLOOKUP(G1269,WMS!$E$3:$U$2581,17,0))</f>
        <v>A401-07</v>
      </c>
      <c r="O1269" s="28">
        <f t="shared" si="214"/>
        <v>3</v>
      </c>
      <c r="P1269" s="28">
        <f t="shared" si="215"/>
        <v>0.004</v>
      </c>
      <c r="Q1269" s="25" t="str">
        <f>IF(G1269="","",VLOOKUP(G1269,WMS!$E$3:$G$2581,2,FALSE))</f>
        <v>KAS19092322</v>
      </c>
      <c r="R1269" s="25" t="str">
        <f>IF(G1269="","",VLOOKUP(G1269,WMS!$E$3:$G$2581,3,FALSE))</f>
        <v>KAS1909232201</v>
      </c>
      <c r="S1269" s="17" t="str">
        <f>IF(R1269="","",VLOOKUP(R1269,CUSTOMS!$E$3:$N$2350,2,FALSE))</f>
        <v>3406000090</v>
      </c>
      <c r="T1269" s="17" t="str">
        <f>IF(R1269="","",VLOOKUP(R1269,CUSTOMS!$E$3:$N$2350,3,FALSE))</f>
        <v>蜡烛</v>
      </c>
      <c r="U1269" s="18">
        <f t="shared" si="216"/>
        <v>0.460000000000001</v>
      </c>
      <c r="V1269" s="18" t="str">
        <f>IF(R1269="","",VLOOKUP(R1269,CUSTOMS!$E$3:$N$2350,5,FALSE))</f>
        <v>千克</v>
      </c>
      <c r="W1269" s="32">
        <f>IF(R1269="","",VLOOKUP(R1269,CUSTOMS!$E$3:$N$2350,6,FALSE))</f>
        <v>6.5</v>
      </c>
      <c r="X1269" s="32">
        <f t="shared" si="217"/>
        <v>2.99</v>
      </c>
      <c r="Y1269" s="18" t="str">
        <f>IF(R1269="","",VLOOKUP(R1269,CUSTOMS!$E$3:$N$2350,8,FALSE))</f>
        <v>美元</v>
      </c>
      <c r="Z1269" s="18" t="str">
        <f>IF(R1269="","",VLOOKUP(R1269,CUSTOMS!$E$3:$N$2350,9,FALSE))</f>
        <v>中国</v>
      </c>
      <c r="AA1269" s="18" t="str">
        <f>IF(R1269="","",VLOOKUP(R1269,CUSTOMS!$E$3:$N$2350,10,FALSE))</f>
        <v>美国</v>
      </c>
      <c r="AB1269" s="32">
        <f>IF(R1269="","",VLOOKUP(G1269,WMS!$E$3:$T$2581,15,FALSE))</f>
        <v>0.0191666666666667</v>
      </c>
      <c r="AC1269" s="32">
        <f t="shared" si="218"/>
        <v>0.460000000000001</v>
      </c>
      <c r="AD1269" s="32" t="str">
        <f>IF(S1269="","",VLOOKUP(S1269,海关监管条件!$A$1:$B$3000,2,FALSE))</f>
        <v>无 </v>
      </c>
    </row>
    <row r="1270" spans="1:30">
      <c r="A1270" s="2">
        <v>43770</v>
      </c>
      <c r="B1270" s="2">
        <v>43777</v>
      </c>
      <c r="C1270" s="2" t="s">
        <v>5248</v>
      </c>
      <c r="D1270" s="3" t="s">
        <v>2133</v>
      </c>
      <c r="E1270" s="3" t="s">
        <v>4417</v>
      </c>
      <c r="F1270" s="3" t="s">
        <v>4448</v>
      </c>
      <c r="G1270" s="17" t="str">
        <f t="shared" si="212"/>
        <v>KG-ARI-1909-00203-04715/42609209</v>
      </c>
      <c r="H1270" s="18">
        <f>IF(G1270="","",VLOOKUP(G1270,WMS!$E$3:$Q$2581,7,FALSE))</f>
        <v>10</v>
      </c>
      <c r="I1270" s="18">
        <f>IF(G1270="","",VLOOKUP(G1270,WMS!$E$3:$Q$2581,8,FALSE))</f>
        <v>2.8</v>
      </c>
      <c r="J1270" s="18">
        <f>IF(G1270="","",VLOOKUP(G1270,WMS!$E$3:$Q$2581,13,FALSE))</f>
        <v>0.015</v>
      </c>
      <c r="K1270" s="25" t="b">
        <f t="shared" si="213"/>
        <v>1</v>
      </c>
      <c r="L1270" s="7">
        <v>6</v>
      </c>
      <c r="M1270" s="26">
        <f>IF(G1270="","",VLOOKUP(G1270,WMS!$E$3:$U$2581,7,0)*L1270)</f>
        <v>60</v>
      </c>
      <c r="N1270" s="27" t="str">
        <f>IF(G1270="","",VLOOKUP(G1270,WMS!$E$3:$U$2581,17,0))</f>
        <v>A39-302</v>
      </c>
      <c r="O1270" s="28">
        <f t="shared" si="214"/>
        <v>16.8</v>
      </c>
      <c r="P1270" s="28">
        <f t="shared" si="215"/>
        <v>0.09</v>
      </c>
      <c r="Q1270" s="25" t="str">
        <f>IF(G1270="","",VLOOKUP(G1270,WMS!$E$3:$G$2581,2,FALSE))</f>
        <v>KAS19092003</v>
      </c>
      <c r="R1270" s="25" t="str">
        <f>IF(G1270="","",VLOOKUP(G1270,WMS!$E$3:$G$2581,3,FALSE))</f>
        <v>KAS1909200311</v>
      </c>
      <c r="S1270" s="17" t="str">
        <f>IF(R1270="","",VLOOKUP(R1270,CUSTOMS!$E$3:$N$2350,2,FALSE))</f>
        <v>3926909090</v>
      </c>
      <c r="T1270" s="17" t="str">
        <f>IF(R1270="","",VLOOKUP(R1270,CUSTOMS!$E$3:$N$2350,3,FALSE))</f>
        <v>狗咬物</v>
      </c>
      <c r="U1270" s="18">
        <f t="shared" si="216"/>
        <v>60</v>
      </c>
      <c r="V1270" s="18" t="str">
        <f>IF(R1270="","",VLOOKUP(R1270,CUSTOMS!$E$3:$N$2350,5,FALSE))</f>
        <v>个</v>
      </c>
      <c r="W1270" s="32">
        <f>IF(R1270="","",VLOOKUP(R1270,CUSTOMS!$E$3:$N$2350,6,FALSE))</f>
        <v>1.84</v>
      </c>
      <c r="X1270" s="32">
        <f t="shared" si="217"/>
        <v>110.4</v>
      </c>
      <c r="Y1270" s="18" t="str">
        <f>IF(R1270="","",VLOOKUP(R1270,CUSTOMS!$E$3:$N$2350,8,FALSE))</f>
        <v>美元</v>
      </c>
      <c r="Z1270" s="18" t="str">
        <f>IF(R1270="","",VLOOKUP(R1270,CUSTOMS!$E$3:$N$2350,9,FALSE))</f>
        <v>中国</v>
      </c>
      <c r="AA1270" s="18" t="str">
        <f>IF(R1270="","",VLOOKUP(R1270,CUSTOMS!$E$3:$N$2350,10,FALSE))</f>
        <v>美国</v>
      </c>
      <c r="AB1270" s="32">
        <f>IF(R1270="","",VLOOKUP(G1270,WMS!$E$3:$T$2581,15,FALSE))</f>
        <v>0.19</v>
      </c>
      <c r="AC1270" s="32">
        <f t="shared" si="218"/>
        <v>11.4</v>
      </c>
      <c r="AD1270" s="32" t="str">
        <f>IF(S1270="","",VLOOKUP(S1270,海关监管条件!$A$1:$B$3000,2,FALSE))</f>
        <v>无</v>
      </c>
    </row>
    <row r="1271" spans="1:30">
      <c r="A1271" s="2">
        <v>43770</v>
      </c>
      <c r="B1271" s="2">
        <v>43777</v>
      </c>
      <c r="C1271" s="2" t="s">
        <v>5248</v>
      </c>
      <c r="D1271" s="3" t="s">
        <v>2133</v>
      </c>
      <c r="E1271" s="3" t="s">
        <v>4417</v>
      </c>
      <c r="F1271" s="3" t="s">
        <v>4430</v>
      </c>
      <c r="G1271" s="17" t="str">
        <f t="shared" si="212"/>
        <v>KG-ARI-1909-00203-04715/42755661</v>
      </c>
      <c r="H1271" s="18">
        <f>IF(G1271="","",VLOOKUP(G1271,WMS!$E$3:$Q$2581,7,FALSE))</f>
        <v>6</v>
      </c>
      <c r="I1271" s="18">
        <f>IF(G1271="","",VLOOKUP(G1271,WMS!$E$3:$Q$2581,8,FALSE))</f>
        <v>3</v>
      </c>
      <c r="J1271" s="18">
        <f>IF(G1271="","",VLOOKUP(G1271,WMS!$E$3:$Q$2581,13,FALSE))</f>
        <v>0.012</v>
      </c>
      <c r="K1271" s="25" t="b">
        <f t="shared" si="213"/>
        <v>1</v>
      </c>
      <c r="L1271" s="7">
        <v>4</v>
      </c>
      <c r="M1271" s="26">
        <f>IF(G1271="","",VLOOKUP(G1271,WMS!$E$3:$U$2581,7,0)*L1271)</f>
        <v>24</v>
      </c>
      <c r="N1271" s="27" t="str">
        <f>IF(G1271="","",VLOOKUP(G1271,WMS!$E$3:$U$2581,17,0))</f>
        <v>A15-203</v>
      </c>
      <c r="O1271" s="28">
        <f t="shared" si="214"/>
        <v>12</v>
      </c>
      <c r="P1271" s="28">
        <f t="shared" si="215"/>
        <v>0.048</v>
      </c>
      <c r="Q1271" s="25" t="str">
        <f>IF(G1271="","",VLOOKUP(G1271,WMS!$E$3:$G$2581,2,FALSE))</f>
        <v>KAS19092003</v>
      </c>
      <c r="R1271" s="25" t="str">
        <f>IF(G1271="","",VLOOKUP(G1271,WMS!$E$3:$G$2581,3,FALSE))</f>
        <v>KAS1909200301</v>
      </c>
      <c r="S1271" s="17" t="str">
        <f>IF(R1271="","",VLOOKUP(R1271,CUSTOMS!$E$3:$N$2350,2,FALSE))</f>
        <v>3926909090</v>
      </c>
      <c r="T1271" s="17" t="str">
        <f>IF(R1271="","",VLOOKUP(R1271,CUSTOMS!$E$3:$N$2350,3,FALSE))</f>
        <v>宠物碗A</v>
      </c>
      <c r="U1271" s="18">
        <f t="shared" si="216"/>
        <v>24</v>
      </c>
      <c r="V1271" s="18" t="str">
        <f>IF(R1271="","",VLOOKUP(R1271,CUSTOMS!$E$3:$N$2350,5,FALSE))</f>
        <v>套</v>
      </c>
      <c r="W1271" s="32">
        <f>IF(R1271="","",VLOOKUP(R1271,CUSTOMS!$E$3:$N$2350,6,FALSE))</f>
        <v>2.87</v>
      </c>
      <c r="X1271" s="32">
        <f t="shared" si="217"/>
        <v>68.88</v>
      </c>
      <c r="Y1271" s="18" t="str">
        <f>IF(R1271="","",VLOOKUP(R1271,CUSTOMS!$E$3:$N$2350,8,FALSE))</f>
        <v>美元</v>
      </c>
      <c r="Z1271" s="18" t="str">
        <f>IF(R1271="","",VLOOKUP(R1271,CUSTOMS!$E$3:$N$2350,9,FALSE))</f>
        <v>中国</v>
      </c>
      <c r="AA1271" s="18" t="str">
        <f>IF(R1271="","",VLOOKUP(R1271,CUSTOMS!$E$3:$N$2350,10,FALSE))</f>
        <v>美国</v>
      </c>
      <c r="AB1271" s="32">
        <f>IF(R1271="","",VLOOKUP(G1271,WMS!$E$3:$T$2581,15,FALSE))</f>
        <v>0.416666666666667</v>
      </c>
      <c r="AC1271" s="32">
        <f t="shared" si="218"/>
        <v>10</v>
      </c>
      <c r="AD1271" s="32" t="str">
        <f>IF(S1271="","",VLOOKUP(S1271,海关监管条件!$A$1:$B$3000,2,FALSE))</f>
        <v>无</v>
      </c>
    </row>
    <row r="1272" spans="1:30">
      <c r="A1272" s="2">
        <v>43770</v>
      </c>
      <c r="B1272" s="2">
        <v>43777</v>
      </c>
      <c r="C1272" s="2" t="s">
        <v>5248</v>
      </c>
      <c r="D1272" s="3" t="s">
        <v>2133</v>
      </c>
      <c r="E1272" s="3" t="s">
        <v>4417</v>
      </c>
      <c r="F1272" s="3" t="s">
        <v>4425</v>
      </c>
      <c r="G1272" s="17" t="str">
        <f t="shared" ref="G1272:G1302" si="219">IF(F1272="","",E1272&amp;"/"&amp;F1272)</f>
        <v>KG-ARI-1909-00203-04715/42755944</v>
      </c>
      <c r="H1272" s="18">
        <f>IF(G1272="","",VLOOKUP(G1272,WMS!$E$3:$Q$2581,7,FALSE))</f>
        <v>6</v>
      </c>
      <c r="I1272" s="18">
        <f>IF(G1272="","",VLOOKUP(G1272,WMS!$E$3:$Q$2581,8,FALSE))</f>
        <v>2.85</v>
      </c>
      <c r="J1272" s="18">
        <f>IF(G1272="","",VLOOKUP(G1272,WMS!$E$3:$Q$2581,13,FALSE))</f>
        <v>0.016</v>
      </c>
      <c r="K1272" s="25" t="b">
        <f t="shared" ref="K1272:K1302" si="220">IF(M1272="","",EXACT(H1272,M1272/L1272))</f>
        <v>1</v>
      </c>
      <c r="L1272" s="7">
        <v>6</v>
      </c>
      <c r="M1272" s="26">
        <f>IF(G1272="","",VLOOKUP(G1272,WMS!$E$3:$U$2581,7,0)*L1272)</f>
        <v>36</v>
      </c>
      <c r="N1272" s="27" t="str">
        <f>IF(G1272="","",VLOOKUP(G1272,WMS!$E$3:$U$2581,17,0))</f>
        <v>A39-302</v>
      </c>
      <c r="O1272" s="28">
        <f t="shared" ref="O1272:O1302" si="221">IF(L1272="","",I1272*L1272)</f>
        <v>17.1</v>
      </c>
      <c r="P1272" s="28">
        <f t="shared" ref="P1272:P1302" si="222">IF(L1272="","",J1272*L1272)</f>
        <v>0.096</v>
      </c>
      <c r="Q1272" s="25" t="str">
        <f>IF(G1272="","",VLOOKUP(G1272,WMS!$E$3:$G$2581,2,FALSE))</f>
        <v>KAS19092003</v>
      </c>
      <c r="R1272" s="25" t="str">
        <f>IF(G1272="","",VLOOKUP(G1272,WMS!$E$3:$G$2581,3,FALSE))</f>
        <v>KAS1909200301</v>
      </c>
      <c r="S1272" s="17" t="str">
        <f>IF(R1272="","",VLOOKUP(R1272,CUSTOMS!$E$3:$N$2350,2,FALSE))</f>
        <v>3926909090</v>
      </c>
      <c r="T1272" s="17" t="str">
        <f>IF(R1272="","",VLOOKUP(R1272,CUSTOMS!$E$3:$N$2350,3,FALSE))</f>
        <v>宠物碗A</v>
      </c>
      <c r="U1272" s="18">
        <f t="shared" ref="U1272:U1302" si="223">IF(V1272="","",IF(V1272="千克",M1272*AB1272,M1272))</f>
        <v>36</v>
      </c>
      <c r="V1272" s="18" t="str">
        <f>IF(R1272="","",VLOOKUP(R1272,CUSTOMS!$E$3:$N$2350,5,FALSE))</f>
        <v>套</v>
      </c>
      <c r="W1272" s="32">
        <f>IF(R1272="","",VLOOKUP(R1272,CUSTOMS!$E$3:$N$2350,6,FALSE))</f>
        <v>2.87</v>
      </c>
      <c r="X1272" s="32">
        <f t="shared" ref="X1272:X1302" si="224">IF(W1272="","",U1272*W1272)</f>
        <v>103.32</v>
      </c>
      <c r="Y1272" s="18" t="str">
        <f>IF(R1272="","",VLOOKUP(R1272,CUSTOMS!$E$3:$N$2350,8,FALSE))</f>
        <v>美元</v>
      </c>
      <c r="Z1272" s="18" t="str">
        <f>IF(R1272="","",VLOOKUP(R1272,CUSTOMS!$E$3:$N$2350,9,FALSE))</f>
        <v>中国</v>
      </c>
      <c r="AA1272" s="18" t="str">
        <f>IF(R1272="","",VLOOKUP(R1272,CUSTOMS!$E$3:$N$2350,10,FALSE))</f>
        <v>美国</v>
      </c>
      <c r="AB1272" s="32">
        <f>IF(R1272="","",VLOOKUP(G1272,WMS!$E$3:$T$2581,15,FALSE))</f>
        <v>0.4</v>
      </c>
      <c r="AC1272" s="32">
        <f t="shared" ref="AC1272:AC1302" si="225">IF(AB1272="","",M1272*AB1272)</f>
        <v>14.4</v>
      </c>
      <c r="AD1272" s="32" t="str">
        <f>IF(S1272="","",VLOOKUP(S1272,海关监管条件!$A$1:$B$3000,2,FALSE))</f>
        <v>无</v>
      </c>
    </row>
    <row r="1273" spans="1:30">
      <c r="A1273" s="2">
        <v>43770</v>
      </c>
      <c r="B1273" s="2">
        <v>43777</v>
      </c>
      <c r="C1273" s="2" t="s">
        <v>5248</v>
      </c>
      <c r="D1273" s="3" t="s">
        <v>1976</v>
      </c>
      <c r="E1273" s="3" t="s">
        <v>4350</v>
      </c>
      <c r="F1273" s="3" t="s">
        <v>4359</v>
      </c>
      <c r="G1273" s="17" t="str">
        <f t="shared" si="219"/>
        <v>KG-ARI-1909-00203-04736/42440444</v>
      </c>
      <c r="H1273" s="18">
        <f>IF(G1273="","",VLOOKUP(G1273,WMS!$E$3:$Q$2581,7,FALSE))</f>
        <v>12</v>
      </c>
      <c r="I1273" s="18">
        <f>IF(G1273="","",VLOOKUP(G1273,WMS!$E$3:$Q$2581,8,FALSE))</f>
        <v>7.2</v>
      </c>
      <c r="J1273" s="18">
        <f>IF(G1273="","",VLOOKUP(G1273,WMS!$E$3:$Q$2581,13,FALSE))</f>
        <v>0.031</v>
      </c>
      <c r="K1273" s="25" t="b">
        <f t="shared" si="220"/>
        <v>1</v>
      </c>
      <c r="L1273" s="7">
        <v>10</v>
      </c>
      <c r="M1273" s="26">
        <f>IF(G1273="","",VLOOKUP(G1273,WMS!$E$3:$U$2581,7,0)*L1273)</f>
        <v>120</v>
      </c>
      <c r="N1273" s="27" t="str">
        <f>IF(G1273="","",VLOOKUP(G1273,WMS!$E$3:$U$2581,17,0))</f>
        <v>A401-09</v>
      </c>
      <c r="O1273" s="28">
        <f t="shared" si="221"/>
        <v>72</v>
      </c>
      <c r="P1273" s="28">
        <f t="shared" si="222"/>
        <v>0.31</v>
      </c>
      <c r="Q1273" s="25" t="str">
        <f>IF(G1273="","",VLOOKUP(G1273,WMS!$E$3:$G$2581,2,FALSE))</f>
        <v>KAS19092316</v>
      </c>
      <c r="R1273" s="25" t="str">
        <f>IF(G1273="","",VLOOKUP(G1273,WMS!$E$3:$G$2581,3,FALSE))</f>
        <v>KAS1909231601</v>
      </c>
      <c r="S1273" s="17" t="str">
        <f>IF(R1273="","",VLOOKUP(R1273,CUSTOMS!$E$3:$N$2350,2,FALSE))</f>
        <v>4016999090</v>
      </c>
      <c r="T1273" s="17" t="str">
        <f>IF(R1273="","",VLOOKUP(R1273,CUSTOMS!$E$3:$N$2350,3,FALSE))</f>
        <v>橡胶狗咬胶</v>
      </c>
      <c r="U1273" s="18">
        <f t="shared" si="223"/>
        <v>120</v>
      </c>
      <c r="V1273" s="18" t="str">
        <f>IF(R1273="","",VLOOKUP(R1273,CUSTOMS!$E$3:$N$2350,5,FALSE))</f>
        <v>个</v>
      </c>
      <c r="W1273" s="32">
        <f>IF(R1273="","",VLOOKUP(R1273,CUSTOMS!$E$3:$N$2350,6,FALSE))</f>
        <v>2.72</v>
      </c>
      <c r="X1273" s="32">
        <f t="shared" si="224"/>
        <v>326.4</v>
      </c>
      <c r="Y1273" s="18" t="str">
        <f>IF(R1273="","",VLOOKUP(R1273,CUSTOMS!$E$3:$N$2350,8,FALSE))</f>
        <v>美元</v>
      </c>
      <c r="Z1273" s="18" t="str">
        <f>IF(R1273="","",VLOOKUP(R1273,CUSTOMS!$E$3:$N$2350,9,FALSE))</f>
        <v>中国</v>
      </c>
      <c r="AA1273" s="18" t="str">
        <f>IF(R1273="","",VLOOKUP(R1273,CUSTOMS!$E$3:$N$2350,10,FALSE))</f>
        <v>美国</v>
      </c>
      <c r="AB1273" s="32">
        <f>IF(R1273="","",VLOOKUP(G1273,WMS!$E$3:$T$2581,15,FALSE))</f>
        <v>0.558333333333333</v>
      </c>
      <c r="AC1273" s="32">
        <f t="shared" si="225"/>
        <v>67</v>
      </c>
      <c r="AD1273" s="32" t="str">
        <f>IF(S1273="","",VLOOKUP(S1273,海关监管条件!$A$1:$B$3000,2,FALSE))</f>
        <v>无</v>
      </c>
    </row>
    <row r="1274" spans="1:30">
      <c r="A1274" s="2">
        <v>43770</v>
      </c>
      <c r="B1274" s="2">
        <v>43777</v>
      </c>
      <c r="C1274" s="2" t="s">
        <v>5248</v>
      </c>
      <c r="D1274" s="3" t="s">
        <v>1976</v>
      </c>
      <c r="E1274" s="3" t="s">
        <v>4350</v>
      </c>
      <c r="F1274" s="3" t="s">
        <v>4355</v>
      </c>
      <c r="G1274" s="17" t="str">
        <f t="shared" si="219"/>
        <v>KG-ARI-1909-00203-04736/42442608</v>
      </c>
      <c r="H1274" s="18">
        <f>IF(G1274="","",VLOOKUP(G1274,WMS!$E$3:$Q$2581,7,FALSE))</f>
        <v>12</v>
      </c>
      <c r="I1274" s="18">
        <f>IF(G1274="","",VLOOKUP(G1274,WMS!$E$3:$Q$2581,8,FALSE))</f>
        <v>1.7</v>
      </c>
      <c r="J1274" s="18">
        <f>IF(G1274="","",VLOOKUP(G1274,WMS!$E$3:$Q$2581,13,FALSE))</f>
        <v>0.016</v>
      </c>
      <c r="K1274" s="25" t="b">
        <f t="shared" si="220"/>
        <v>1</v>
      </c>
      <c r="L1274" s="7">
        <v>3</v>
      </c>
      <c r="M1274" s="26">
        <f>IF(G1274="","",VLOOKUP(G1274,WMS!$E$3:$U$2581,7,0)*L1274)</f>
        <v>36</v>
      </c>
      <c r="N1274" s="27" t="str">
        <f>IF(G1274="","",VLOOKUP(G1274,WMS!$E$3:$U$2581,17,0))</f>
        <v>A401-10</v>
      </c>
      <c r="O1274" s="28">
        <f t="shared" si="221"/>
        <v>5.1</v>
      </c>
      <c r="P1274" s="28">
        <f t="shared" si="222"/>
        <v>0.048</v>
      </c>
      <c r="Q1274" s="25" t="str">
        <f>IF(G1274="","",VLOOKUP(G1274,WMS!$E$3:$G$2581,2,FALSE))</f>
        <v>KAS19092316</v>
      </c>
      <c r="R1274" s="25" t="str">
        <f>IF(G1274="","",VLOOKUP(G1274,WMS!$E$3:$G$2581,3,FALSE))</f>
        <v>KAS1909231606</v>
      </c>
      <c r="S1274" s="17" t="str">
        <f>IF(R1274="","",VLOOKUP(R1274,CUSTOMS!$E$3:$N$2350,2,FALSE))</f>
        <v>9615110000</v>
      </c>
      <c r="T1274" s="17" t="str">
        <f>IF(R1274="","",VLOOKUP(R1274,CUSTOMS!$E$3:$N$2350,3,FALSE))</f>
        <v>宠物梳</v>
      </c>
      <c r="U1274" s="18">
        <f t="shared" si="223"/>
        <v>36</v>
      </c>
      <c r="V1274" s="18" t="str">
        <f>IF(R1274="","",VLOOKUP(R1274,CUSTOMS!$E$3:$N$2350,5,FALSE))</f>
        <v>把</v>
      </c>
      <c r="W1274" s="32">
        <f>IF(R1274="","",VLOOKUP(R1274,CUSTOMS!$E$3:$N$2350,6,FALSE))</f>
        <v>0.95</v>
      </c>
      <c r="X1274" s="32">
        <f t="shared" si="224"/>
        <v>34.2</v>
      </c>
      <c r="Y1274" s="18" t="str">
        <f>IF(R1274="","",VLOOKUP(R1274,CUSTOMS!$E$3:$N$2350,8,FALSE))</f>
        <v>美元</v>
      </c>
      <c r="Z1274" s="18" t="str">
        <f>IF(R1274="","",VLOOKUP(R1274,CUSTOMS!$E$3:$N$2350,9,FALSE))</f>
        <v>中国</v>
      </c>
      <c r="AA1274" s="18" t="str">
        <f>IF(R1274="","",VLOOKUP(R1274,CUSTOMS!$E$3:$N$2350,10,FALSE))</f>
        <v>美国</v>
      </c>
      <c r="AB1274" s="32">
        <f>IF(R1274="","",VLOOKUP(G1274,WMS!$E$3:$T$2581,15,FALSE))</f>
        <v>0.116666666666667</v>
      </c>
      <c r="AC1274" s="32">
        <f t="shared" si="225"/>
        <v>4.20000000000001</v>
      </c>
      <c r="AD1274" s="32" t="str">
        <f>IF(S1274="","",VLOOKUP(S1274,海关监管条件!$A$1:$B$3000,2,FALSE))</f>
        <v>无 </v>
      </c>
    </row>
    <row r="1275" spans="1:30">
      <c r="A1275" s="2">
        <v>43770</v>
      </c>
      <c r="B1275" s="2">
        <v>43777</v>
      </c>
      <c r="C1275" s="2" t="s">
        <v>5248</v>
      </c>
      <c r="D1275" s="3" t="s">
        <v>1976</v>
      </c>
      <c r="E1275" s="3" t="s">
        <v>4350</v>
      </c>
      <c r="F1275" s="3" t="s">
        <v>4351</v>
      </c>
      <c r="G1275" s="17" t="str">
        <f t="shared" si="219"/>
        <v>KG-ARI-1909-00203-04736/42504702</v>
      </c>
      <c r="H1275" s="18">
        <f>IF(G1275="","",VLOOKUP(G1275,WMS!$E$3:$Q$2581,7,FALSE))</f>
        <v>12</v>
      </c>
      <c r="I1275" s="18">
        <f>IF(G1275="","",VLOOKUP(G1275,WMS!$E$3:$Q$2581,8,FALSE))</f>
        <v>0.7</v>
      </c>
      <c r="J1275" s="18">
        <f>IF(G1275="","",VLOOKUP(G1275,WMS!$E$3:$Q$2581,13,FALSE))</f>
        <v>0.011</v>
      </c>
      <c r="K1275" s="25" t="b">
        <f t="shared" si="220"/>
        <v>1</v>
      </c>
      <c r="L1275" s="7">
        <v>3</v>
      </c>
      <c r="M1275" s="26">
        <f>IF(G1275="","",VLOOKUP(G1275,WMS!$E$3:$U$2581,7,0)*L1275)</f>
        <v>36</v>
      </c>
      <c r="N1275" s="27" t="str">
        <f>IF(G1275="","",VLOOKUP(G1275,WMS!$E$3:$U$2581,17,0))</f>
        <v>A401-10</v>
      </c>
      <c r="O1275" s="28">
        <f t="shared" si="221"/>
        <v>2.1</v>
      </c>
      <c r="P1275" s="28">
        <f t="shared" si="222"/>
        <v>0.033</v>
      </c>
      <c r="Q1275" s="25" t="str">
        <f>IF(G1275="","",VLOOKUP(G1275,WMS!$E$3:$G$2581,2,FALSE))</f>
        <v>KAS19092316</v>
      </c>
      <c r="R1275" s="25" t="str">
        <f>IF(G1275="","",VLOOKUP(G1275,WMS!$E$3:$G$2581,3,FALSE))</f>
        <v>KAS1909231605</v>
      </c>
      <c r="S1275" s="17" t="str">
        <f>IF(R1275="","",VLOOKUP(R1275,CUSTOMS!$E$3:$N$2350,2,FALSE))</f>
        <v>3926909090</v>
      </c>
      <c r="T1275" s="17" t="str">
        <f>IF(R1275="","",VLOOKUP(R1275,CUSTOMS!$E$3:$N$2350,3,FALSE))</f>
        <v>塑料猫砂铲</v>
      </c>
      <c r="U1275" s="18">
        <f t="shared" si="223"/>
        <v>36</v>
      </c>
      <c r="V1275" s="18" t="str">
        <f>IF(R1275="","",VLOOKUP(R1275,CUSTOMS!$E$3:$N$2350,5,FALSE))</f>
        <v>把</v>
      </c>
      <c r="W1275" s="32">
        <f>IF(R1275="","",VLOOKUP(R1275,CUSTOMS!$E$3:$N$2350,6,FALSE))</f>
        <v>0.25</v>
      </c>
      <c r="X1275" s="32">
        <f t="shared" si="224"/>
        <v>9</v>
      </c>
      <c r="Y1275" s="18" t="str">
        <f>IF(R1275="","",VLOOKUP(R1275,CUSTOMS!$E$3:$N$2350,8,FALSE))</f>
        <v>美元</v>
      </c>
      <c r="Z1275" s="18" t="str">
        <f>IF(R1275="","",VLOOKUP(R1275,CUSTOMS!$E$3:$N$2350,9,FALSE))</f>
        <v>中国</v>
      </c>
      <c r="AA1275" s="18" t="str">
        <f>IF(R1275="","",VLOOKUP(R1275,CUSTOMS!$E$3:$N$2350,10,FALSE))</f>
        <v>美国</v>
      </c>
      <c r="AB1275" s="32">
        <f>IF(R1275="","",VLOOKUP(G1275,WMS!$E$3:$T$2581,15,FALSE))</f>
        <v>0.0333333333333333</v>
      </c>
      <c r="AC1275" s="32">
        <f t="shared" si="225"/>
        <v>1.2</v>
      </c>
      <c r="AD1275" s="32" t="str">
        <f>IF(S1275="","",VLOOKUP(S1275,海关监管条件!$A$1:$B$3000,2,FALSE))</f>
        <v>无</v>
      </c>
    </row>
    <row r="1276" spans="1:30">
      <c r="A1276" s="2">
        <v>43770</v>
      </c>
      <c r="B1276" s="2">
        <v>43777</v>
      </c>
      <c r="C1276" s="2" t="s">
        <v>5248</v>
      </c>
      <c r="D1276" s="3" t="s">
        <v>2250</v>
      </c>
      <c r="E1276" s="3" t="s">
        <v>4504</v>
      </c>
      <c r="F1276" s="3" t="s">
        <v>5209</v>
      </c>
      <c r="G1276" s="17" t="str">
        <f t="shared" si="219"/>
        <v>KG-ARI-1909-00203-04743/42568926</v>
      </c>
      <c r="H1276" s="18">
        <f>IF(G1276="","",VLOOKUP(G1276,WMS!$E$3:$Q$2581,7,FALSE))</f>
        <v>12</v>
      </c>
      <c r="I1276" s="18">
        <f>IF(G1276="","",VLOOKUP(G1276,WMS!$E$3:$Q$2581,8,FALSE))</f>
        <v>10.65</v>
      </c>
      <c r="J1276" s="18">
        <f>IF(G1276="","",VLOOKUP(G1276,WMS!$E$3:$Q$2581,13,FALSE))</f>
        <v>0.025</v>
      </c>
      <c r="K1276" s="25" t="b">
        <f t="shared" si="220"/>
        <v>1</v>
      </c>
      <c r="L1276" s="7">
        <v>17</v>
      </c>
      <c r="M1276" s="26">
        <f>IF(G1276="","",VLOOKUP(G1276,WMS!$E$3:$U$2581,7,0)*L1276)</f>
        <v>204</v>
      </c>
      <c r="N1276" s="27" t="str">
        <f>IF(G1276="","",VLOOKUP(G1276,WMS!$E$3:$U$2581,17,0))</f>
        <v>A403</v>
      </c>
      <c r="O1276" s="28">
        <f t="shared" si="221"/>
        <v>181.05</v>
      </c>
      <c r="P1276" s="28">
        <f t="shared" si="222"/>
        <v>0.425</v>
      </c>
      <c r="Q1276" s="25" t="str">
        <f>IF(G1276="","",VLOOKUP(G1276,WMS!$E$3:$G$2581,2,FALSE))</f>
        <v>KAS19092409</v>
      </c>
      <c r="R1276" s="25" t="str">
        <f>IF(G1276="","",VLOOKUP(G1276,WMS!$E$3:$G$2581,3,FALSE))</f>
        <v>KAS1909240901</v>
      </c>
      <c r="S1276" s="17" t="str">
        <f>IF(R1276="","",VLOOKUP(R1276,CUSTOMS!$E$3:$N$2350,2,FALSE))</f>
        <v>6911101900</v>
      </c>
      <c r="T1276" s="17" t="str">
        <f>IF(R1276="","",VLOOKUP(R1276,CUSTOMS!$E$3:$N$2350,3,FALSE))</f>
        <v>日用瓷：盘</v>
      </c>
      <c r="U1276" s="18">
        <f t="shared" si="223"/>
        <v>204</v>
      </c>
      <c r="V1276" s="18" t="str">
        <f>IF(R1276="","",VLOOKUP(R1276,CUSTOMS!$E$3:$N$2350,5,FALSE))</f>
        <v>件</v>
      </c>
      <c r="W1276" s="32">
        <f>IF(R1276="","",VLOOKUP(R1276,CUSTOMS!$E$3:$N$2350,6,FALSE))</f>
        <v>1.2875615530303</v>
      </c>
      <c r="X1276" s="32">
        <f t="shared" si="224"/>
        <v>262.662556818181</v>
      </c>
      <c r="Y1276" s="18" t="str">
        <f>IF(R1276="","",VLOOKUP(R1276,CUSTOMS!$E$3:$N$2350,8,FALSE))</f>
        <v>美元</v>
      </c>
      <c r="Z1276" s="18" t="str">
        <f>IF(R1276="","",VLOOKUP(R1276,CUSTOMS!$E$3:$N$2350,9,FALSE))</f>
        <v>中国</v>
      </c>
      <c r="AA1276" s="18" t="str">
        <f>IF(R1276="","",VLOOKUP(R1276,CUSTOMS!$E$3:$N$2350,10,FALSE))</f>
        <v>美国</v>
      </c>
      <c r="AB1276" s="32">
        <f>IF(R1276="","",VLOOKUP(G1276,WMS!$E$3:$T$2581,15,FALSE))</f>
        <v>0.8</v>
      </c>
      <c r="AC1276" s="32">
        <f t="shared" si="225"/>
        <v>163.2</v>
      </c>
      <c r="AD1276" s="32" t="str">
        <f>IF(S1276="","",VLOOKUP(S1276,海关监管条件!$A$1:$B$3000,2,FALSE))</f>
        <v>A</v>
      </c>
    </row>
    <row r="1277" spans="1:30">
      <c r="A1277" s="2">
        <v>43770</v>
      </c>
      <c r="B1277" s="2">
        <v>43777</v>
      </c>
      <c r="C1277" s="2" t="s">
        <v>5248</v>
      </c>
      <c r="D1277" s="3" t="s">
        <v>2250</v>
      </c>
      <c r="E1277" s="3" t="s">
        <v>4504</v>
      </c>
      <c r="F1277" s="3" t="s">
        <v>5210</v>
      </c>
      <c r="G1277" s="17" t="str">
        <f t="shared" si="219"/>
        <v>KG-ARI-1909-00203-04743/42568940</v>
      </c>
      <c r="H1277" s="18">
        <f>IF(G1277="","",VLOOKUP(G1277,WMS!$E$3:$Q$2581,7,FALSE))</f>
        <v>12</v>
      </c>
      <c r="I1277" s="18">
        <f>IF(G1277="","",VLOOKUP(G1277,WMS!$E$3:$Q$2581,8,FALSE))</f>
        <v>5.53</v>
      </c>
      <c r="J1277" s="18">
        <f>IF(G1277="","",VLOOKUP(G1277,WMS!$E$3:$Q$2581,13,FALSE))</f>
        <v>0.012</v>
      </c>
      <c r="K1277" s="25" t="b">
        <f t="shared" si="220"/>
        <v>1</v>
      </c>
      <c r="L1277" s="7">
        <v>5</v>
      </c>
      <c r="M1277" s="26">
        <f>IF(G1277="","",VLOOKUP(G1277,WMS!$E$3:$U$2581,7,0)*L1277)</f>
        <v>60</v>
      </c>
      <c r="N1277" s="27" t="str">
        <f>IF(G1277="","",VLOOKUP(G1277,WMS!$E$3:$U$2581,17,0))</f>
        <v>A403</v>
      </c>
      <c r="O1277" s="28">
        <f t="shared" si="221"/>
        <v>27.65</v>
      </c>
      <c r="P1277" s="28">
        <f t="shared" si="222"/>
        <v>0.06</v>
      </c>
      <c r="Q1277" s="25" t="str">
        <f>IF(G1277="","",VLOOKUP(G1277,WMS!$E$3:$G$2581,2,FALSE))</f>
        <v>KAS19092409</v>
      </c>
      <c r="R1277" s="25" t="str">
        <f>IF(G1277="","",VLOOKUP(G1277,WMS!$E$3:$G$2581,3,FALSE))</f>
        <v>KAS1909240901</v>
      </c>
      <c r="S1277" s="17" t="str">
        <f>IF(R1277="","",VLOOKUP(R1277,CUSTOMS!$E$3:$N$2350,2,FALSE))</f>
        <v>6911101900</v>
      </c>
      <c r="T1277" s="17" t="str">
        <f>IF(R1277="","",VLOOKUP(R1277,CUSTOMS!$E$3:$N$2350,3,FALSE))</f>
        <v>日用瓷：盘</v>
      </c>
      <c r="U1277" s="18">
        <f t="shared" si="223"/>
        <v>60</v>
      </c>
      <c r="V1277" s="18" t="str">
        <f>IF(R1277="","",VLOOKUP(R1277,CUSTOMS!$E$3:$N$2350,5,FALSE))</f>
        <v>件</v>
      </c>
      <c r="W1277" s="32">
        <f>IF(R1277="","",VLOOKUP(R1277,CUSTOMS!$E$3:$N$2350,6,FALSE))</f>
        <v>1.2875615530303</v>
      </c>
      <c r="X1277" s="32">
        <f t="shared" si="224"/>
        <v>77.253693181818</v>
      </c>
      <c r="Y1277" s="18" t="str">
        <f>IF(R1277="","",VLOOKUP(R1277,CUSTOMS!$E$3:$N$2350,8,FALSE))</f>
        <v>美元</v>
      </c>
      <c r="Z1277" s="18" t="str">
        <f>IF(R1277="","",VLOOKUP(R1277,CUSTOMS!$E$3:$N$2350,9,FALSE))</f>
        <v>中国</v>
      </c>
      <c r="AA1277" s="18" t="str">
        <f>IF(R1277="","",VLOOKUP(R1277,CUSTOMS!$E$3:$N$2350,10,FALSE))</f>
        <v>美国</v>
      </c>
      <c r="AB1277" s="32">
        <f>IF(R1277="","",VLOOKUP(G1277,WMS!$E$3:$T$2581,15,FALSE))</f>
        <v>0.4</v>
      </c>
      <c r="AC1277" s="32">
        <f t="shared" si="225"/>
        <v>24</v>
      </c>
      <c r="AD1277" s="32" t="str">
        <f>IF(S1277="","",VLOOKUP(S1277,海关监管条件!$A$1:$B$3000,2,FALSE))</f>
        <v>A</v>
      </c>
    </row>
    <row r="1278" spans="1:30">
      <c r="A1278" s="2">
        <v>43770</v>
      </c>
      <c r="B1278" s="2">
        <v>43777</v>
      </c>
      <c r="C1278" s="2" t="s">
        <v>5248</v>
      </c>
      <c r="D1278" s="3" t="s">
        <v>2250</v>
      </c>
      <c r="E1278" s="3" t="s">
        <v>4504</v>
      </c>
      <c r="F1278" s="3" t="s">
        <v>5212</v>
      </c>
      <c r="G1278" s="17" t="str">
        <f t="shared" si="219"/>
        <v>KG-ARI-1909-00203-04743/42568971</v>
      </c>
      <c r="H1278" s="18">
        <f>IF(G1278="","",VLOOKUP(G1278,WMS!$E$3:$Q$2581,7,FALSE))</f>
        <v>12</v>
      </c>
      <c r="I1278" s="18">
        <f>IF(G1278="","",VLOOKUP(G1278,WMS!$E$3:$Q$2581,8,FALSE))</f>
        <v>6.15</v>
      </c>
      <c r="J1278" s="18">
        <f>IF(G1278="","",VLOOKUP(G1278,WMS!$E$3:$Q$2581,13,FALSE))</f>
        <v>0.019</v>
      </c>
      <c r="K1278" s="25" t="b">
        <f t="shared" si="220"/>
        <v>1</v>
      </c>
      <c r="L1278" s="7">
        <v>8</v>
      </c>
      <c r="M1278" s="26">
        <f>IF(G1278="","",VLOOKUP(G1278,WMS!$E$3:$U$2581,7,0)*L1278)</f>
        <v>96</v>
      </c>
      <c r="N1278" s="27" t="str">
        <f>IF(G1278="","",VLOOKUP(G1278,WMS!$E$3:$U$2581,17,0))</f>
        <v>A403</v>
      </c>
      <c r="O1278" s="28">
        <f t="shared" si="221"/>
        <v>49.2</v>
      </c>
      <c r="P1278" s="28">
        <f t="shared" si="222"/>
        <v>0.152</v>
      </c>
      <c r="Q1278" s="25" t="str">
        <f>IF(G1278="","",VLOOKUP(G1278,WMS!$E$3:$G$2581,2,FALSE))</f>
        <v>KAS19092409</v>
      </c>
      <c r="R1278" s="25" t="str">
        <f>IF(G1278="","",VLOOKUP(G1278,WMS!$E$3:$G$2581,3,FALSE))</f>
        <v>KAS1909240902</v>
      </c>
      <c r="S1278" s="17" t="str">
        <f>IF(R1278="","",VLOOKUP(R1278,CUSTOMS!$E$3:$N$2350,2,FALSE))</f>
        <v>6911101900</v>
      </c>
      <c r="T1278" s="17" t="str">
        <f>IF(R1278="","",VLOOKUP(R1278,CUSTOMS!$E$3:$N$2350,3,FALSE))</f>
        <v>日用瓷：碗</v>
      </c>
      <c r="U1278" s="18">
        <f t="shared" si="223"/>
        <v>96</v>
      </c>
      <c r="V1278" s="18" t="str">
        <f>IF(R1278="","",VLOOKUP(R1278,CUSTOMS!$E$3:$N$2350,5,FALSE))</f>
        <v>件</v>
      </c>
      <c r="W1278" s="32">
        <f>IF(R1278="","",VLOOKUP(R1278,CUSTOMS!$E$3:$N$2350,6,FALSE))</f>
        <v>1.23164825046041</v>
      </c>
      <c r="X1278" s="32">
        <f t="shared" si="224"/>
        <v>118.238232044199</v>
      </c>
      <c r="Y1278" s="18" t="str">
        <f>IF(R1278="","",VLOOKUP(R1278,CUSTOMS!$E$3:$N$2350,8,FALSE))</f>
        <v>美元</v>
      </c>
      <c r="Z1278" s="18" t="str">
        <f>IF(R1278="","",VLOOKUP(R1278,CUSTOMS!$E$3:$N$2350,9,FALSE))</f>
        <v>中国</v>
      </c>
      <c r="AA1278" s="18" t="str">
        <f>IF(R1278="","",VLOOKUP(R1278,CUSTOMS!$E$3:$N$2350,10,FALSE))</f>
        <v>美国</v>
      </c>
      <c r="AB1278" s="32">
        <f>IF(R1278="","",VLOOKUP(G1278,WMS!$E$3:$T$2581,15,FALSE))</f>
        <v>0.45</v>
      </c>
      <c r="AC1278" s="32">
        <f t="shared" si="225"/>
        <v>43.2</v>
      </c>
      <c r="AD1278" s="32" t="str">
        <f>IF(S1278="","",VLOOKUP(S1278,海关监管条件!$A$1:$B$3000,2,FALSE))</f>
        <v>A</v>
      </c>
    </row>
    <row r="1279" spans="1:30">
      <c r="A1279" s="2">
        <v>43770</v>
      </c>
      <c r="B1279" s="2">
        <v>43777</v>
      </c>
      <c r="C1279" s="2" t="s">
        <v>5248</v>
      </c>
      <c r="D1279" s="3" t="s">
        <v>2250</v>
      </c>
      <c r="E1279" s="3" t="s">
        <v>4504</v>
      </c>
      <c r="F1279" s="3" t="s">
        <v>5215</v>
      </c>
      <c r="G1279" s="17" t="str">
        <f t="shared" si="219"/>
        <v>KG-ARI-1909-00203-04743/42624400</v>
      </c>
      <c r="H1279" s="18">
        <f>IF(G1279="","",VLOOKUP(G1279,WMS!$E$3:$Q$2581,7,FALSE))</f>
        <v>12</v>
      </c>
      <c r="I1279" s="18">
        <f>IF(G1279="","",VLOOKUP(G1279,WMS!$E$3:$Q$2581,8,FALSE))</f>
        <v>10</v>
      </c>
      <c r="J1279" s="18">
        <f>IF(G1279="","",VLOOKUP(G1279,WMS!$E$3:$Q$2581,13,FALSE))</f>
        <v>0.046</v>
      </c>
      <c r="K1279" s="25" t="b">
        <f t="shared" si="220"/>
        <v>1</v>
      </c>
      <c r="L1279" s="7">
        <v>8</v>
      </c>
      <c r="M1279" s="26">
        <f>IF(G1279="","",VLOOKUP(G1279,WMS!$E$3:$U$2581,7,0)*L1279)</f>
        <v>96</v>
      </c>
      <c r="N1279" s="27" t="str">
        <f>IF(G1279="","",VLOOKUP(G1279,WMS!$E$3:$U$2581,17,0))</f>
        <v>A403</v>
      </c>
      <c r="O1279" s="28">
        <f t="shared" si="221"/>
        <v>80</v>
      </c>
      <c r="P1279" s="28">
        <f t="shared" si="222"/>
        <v>0.368</v>
      </c>
      <c r="Q1279" s="25" t="str">
        <f>IF(G1279="","",VLOOKUP(G1279,WMS!$E$3:$G$2581,2,FALSE))</f>
        <v>KAS19092409</v>
      </c>
      <c r="R1279" s="25" t="str">
        <f>IF(G1279="","",VLOOKUP(G1279,WMS!$E$3:$G$2581,3,FALSE))</f>
        <v>KAS1909240902</v>
      </c>
      <c r="S1279" s="17" t="str">
        <f>IF(R1279="","",VLOOKUP(R1279,CUSTOMS!$E$3:$N$2350,2,FALSE))</f>
        <v>6911101900</v>
      </c>
      <c r="T1279" s="17" t="str">
        <f>IF(R1279="","",VLOOKUP(R1279,CUSTOMS!$E$3:$N$2350,3,FALSE))</f>
        <v>日用瓷：碗</v>
      </c>
      <c r="U1279" s="18">
        <f t="shared" si="223"/>
        <v>96</v>
      </c>
      <c r="V1279" s="18" t="str">
        <f>IF(R1279="","",VLOOKUP(R1279,CUSTOMS!$E$3:$N$2350,5,FALSE))</f>
        <v>件</v>
      </c>
      <c r="W1279" s="32">
        <f>IF(R1279="","",VLOOKUP(R1279,CUSTOMS!$E$3:$N$2350,6,FALSE))</f>
        <v>1.23164825046041</v>
      </c>
      <c r="X1279" s="32">
        <f t="shared" si="224"/>
        <v>118.238232044199</v>
      </c>
      <c r="Y1279" s="18" t="str">
        <f>IF(R1279="","",VLOOKUP(R1279,CUSTOMS!$E$3:$N$2350,8,FALSE))</f>
        <v>美元</v>
      </c>
      <c r="Z1279" s="18" t="str">
        <f>IF(R1279="","",VLOOKUP(R1279,CUSTOMS!$E$3:$N$2350,9,FALSE))</f>
        <v>中国</v>
      </c>
      <c r="AA1279" s="18" t="str">
        <f>IF(R1279="","",VLOOKUP(R1279,CUSTOMS!$E$3:$N$2350,10,FALSE))</f>
        <v>美国</v>
      </c>
      <c r="AB1279" s="32">
        <f>IF(R1279="","",VLOOKUP(G1279,WMS!$E$3:$T$2581,15,FALSE))</f>
        <v>0.7</v>
      </c>
      <c r="AC1279" s="32">
        <f t="shared" si="225"/>
        <v>67.2</v>
      </c>
      <c r="AD1279" s="32" t="str">
        <f>IF(S1279="","",VLOOKUP(S1279,海关监管条件!$A$1:$B$3000,2,FALSE))</f>
        <v>A</v>
      </c>
    </row>
    <row r="1280" spans="1:30">
      <c r="A1280" s="2">
        <v>43770</v>
      </c>
      <c r="B1280" s="2">
        <v>43777</v>
      </c>
      <c r="C1280" s="2" t="s">
        <v>5248</v>
      </c>
      <c r="D1280" s="3" t="s">
        <v>2441</v>
      </c>
      <c r="E1280" s="3" t="s">
        <v>4504</v>
      </c>
      <c r="F1280" s="3" t="s">
        <v>4611</v>
      </c>
      <c r="G1280" s="17" t="str">
        <f t="shared" si="219"/>
        <v>KG-ARI-1909-00203-04743/42754206</v>
      </c>
      <c r="H1280" s="18">
        <f>IF(G1280="","",VLOOKUP(G1280,WMS!$E$3:$Q$2581,7,FALSE))</f>
        <v>12</v>
      </c>
      <c r="I1280" s="18">
        <f>IF(G1280="","",VLOOKUP(G1280,WMS!$E$3:$Q$2581,8,FALSE))</f>
        <v>5</v>
      </c>
      <c r="J1280" s="18">
        <f>IF(G1280="","",VLOOKUP(G1280,WMS!$E$3:$Q$2581,13,FALSE))</f>
        <v>0.014</v>
      </c>
      <c r="K1280" s="25" t="b">
        <f t="shared" si="220"/>
        <v>1</v>
      </c>
      <c r="L1280" s="7">
        <v>3</v>
      </c>
      <c r="M1280" s="26">
        <f>IF(G1280="","",VLOOKUP(G1280,WMS!$E$3:$U$2581,7,0)*L1280)</f>
        <v>36</v>
      </c>
      <c r="N1280" s="27" t="str">
        <f>IF(G1280="","",VLOOKUP(G1280,WMS!$E$3:$U$2581,17,0))</f>
        <v>A44-102</v>
      </c>
      <c r="O1280" s="28">
        <f t="shared" si="221"/>
        <v>15</v>
      </c>
      <c r="P1280" s="28">
        <f t="shared" si="222"/>
        <v>0.042</v>
      </c>
      <c r="Q1280" s="25" t="str">
        <f>IF(G1280="","",VLOOKUP(G1280,WMS!$E$3:$G$2581,2,FALSE))</f>
        <v>KAS19092911</v>
      </c>
      <c r="R1280" s="25" t="str">
        <f>IF(G1280="","",VLOOKUP(G1280,WMS!$E$3:$G$2581,3,FALSE))</f>
        <v>KAS1909291101</v>
      </c>
      <c r="S1280" s="17" t="str">
        <f>IF(R1280="","",VLOOKUP(R1280,CUSTOMS!$E$3:$N$2350,2,FALSE))</f>
        <v>6911101900</v>
      </c>
      <c r="T1280" s="17" t="str">
        <f>IF(R1280="","",VLOOKUP(R1280,CUSTOMS!$E$3:$N$2350,3,FALSE))</f>
        <v>日用瓷：400ml 杯</v>
      </c>
      <c r="U1280" s="18">
        <f t="shared" si="223"/>
        <v>36</v>
      </c>
      <c r="V1280" s="18" t="str">
        <f>IF(R1280="","",VLOOKUP(R1280,CUSTOMS!$E$3:$N$2350,5,FALSE))</f>
        <v>只</v>
      </c>
      <c r="W1280" s="32">
        <f>IF(R1280="","",VLOOKUP(R1280,CUSTOMS!$E$3:$N$2350,6,FALSE))</f>
        <v>0.4</v>
      </c>
      <c r="X1280" s="32">
        <f t="shared" si="224"/>
        <v>14.4</v>
      </c>
      <c r="Y1280" s="18" t="str">
        <f>IF(R1280="","",VLOOKUP(R1280,CUSTOMS!$E$3:$N$2350,8,FALSE))</f>
        <v>美元</v>
      </c>
      <c r="Z1280" s="18" t="str">
        <f>IF(R1280="","",VLOOKUP(R1280,CUSTOMS!$E$3:$N$2350,9,FALSE))</f>
        <v>中国</v>
      </c>
      <c r="AA1280" s="18" t="str">
        <f>IF(R1280="","",VLOOKUP(R1280,CUSTOMS!$E$3:$N$2350,10,FALSE))</f>
        <v>美国</v>
      </c>
      <c r="AB1280" s="32">
        <f>IF(R1280="","",VLOOKUP(G1280,WMS!$E$3:$T$2581,15,FALSE))</f>
        <v>0.383333333333333</v>
      </c>
      <c r="AC1280" s="32">
        <f t="shared" si="225"/>
        <v>13.8</v>
      </c>
      <c r="AD1280" s="32" t="str">
        <f>IF(S1280="","",VLOOKUP(S1280,海关监管条件!$A$1:$B$3000,2,FALSE))</f>
        <v>A</v>
      </c>
    </row>
    <row r="1281" spans="1:30">
      <c r="A1281" s="2">
        <v>43770</v>
      </c>
      <c r="B1281" s="2">
        <v>43777</v>
      </c>
      <c r="C1281" s="2" t="s">
        <v>5248</v>
      </c>
      <c r="D1281" s="3" t="s">
        <v>2298</v>
      </c>
      <c r="E1281" s="3" t="s">
        <v>4504</v>
      </c>
      <c r="F1281" s="3" t="s">
        <v>4537</v>
      </c>
      <c r="G1281" s="17" t="str">
        <f t="shared" si="219"/>
        <v>KG-ARI-1909-00203-04743/42756231</v>
      </c>
      <c r="H1281" s="18">
        <f>IF(G1281="","",VLOOKUP(G1281,WMS!$E$3:$Q$2581,7,FALSE))</f>
        <v>12</v>
      </c>
      <c r="I1281" s="18">
        <f>IF(G1281="","",VLOOKUP(G1281,WMS!$E$3:$Q$2581,8,FALSE))</f>
        <v>8.91</v>
      </c>
      <c r="J1281" s="18">
        <f>IF(G1281="","",VLOOKUP(G1281,WMS!$E$3:$Q$2581,13,FALSE))</f>
        <v>0.015</v>
      </c>
      <c r="K1281" s="25" t="b">
        <f t="shared" si="220"/>
        <v>1</v>
      </c>
      <c r="L1281" s="7">
        <v>3</v>
      </c>
      <c r="M1281" s="26">
        <f>IF(G1281="","",VLOOKUP(G1281,WMS!$E$3:$U$2581,7,0)*L1281)</f>
        <v>36</v>
      </c>
      <c r="N1281" s="27" t="str">
        <f>IF(G1281="","",VLOOKUP(G1281,WMS!$E$3:$U$2581,17,0))</f>
        <v>A411</v>
      </c>
      <c r="O1281" s="28">
        <f t="shared" si="221"/>
        <v>26.73</v>
      </c>
      <c r="P1281" s="28">
        <f t="shared" si="222"/>
        <v>0.045</v>
      </c>
      <c r="Q1281" s="25" t="str">
        <f>IF(G1281="","",VLOOKUP(G1281,WMS!$E$3:$G$2581,2,FALSE))</f>
        <v>KAS19092504</v>
      </c>
      <c r="R1281" s="25" t="str">
        <f>IF(G1281="","",VLOOKUP(G1281,WMS!$E$3:$G$2581,3,FALSE))</f>
        <v>KAS1909250410</v>
      </c>
      <c r="S1281" s="17" t="str">
        <f>IF(R1281="","",VLOOKUP(R1281,CUSTOMS!$E$3:$N$2350,2,FALSE))</f>
        <v>6911101900</v>
      </c>
      <c r="T1281" s="17" t="str">
        <f>IF(R1281="","",VLOOKUP(R1281,CUSTOMS!$E$3:$N$2350,3,FALSE))</f>
        <v>日用瓷：26.5CM盘</v>
      </c>
      <c r="U1281" s="18">
        <f t="shared" si="223"/>
        <v>36</v>
      </c>
      <c r="V1281" s="18" t="str">
        <f>IF(R1281="","",VLOOKUP(R1281,CUSTOMS!$E$3:$N$2350,5,FALSE))</f>
        <v>只</v>
      </c>
      <c r="W1281" s="32">
        <f>IF(R1281="","",VLOOKUP(R1281,CUSTOMS!$E$3:$N$2350,6,FALSE))</f>
        <v>0.65</v>
      </c>
      <c r="X1281" s="32">
        <f t="shared" si="224"/>
        <v>23.4</v>
      </c>
      <c r="Y1281" s="18" t="str">
        <f>IF(R1281="","",VLOOKUP(R1281,CUSTOMS!$E$3:$N$2350,8,FALSE))</f>
        <v>美元</v>
      </c>
      <c r="Z1281" s="18" t="str">
        <f>IF(R1281="","",VLOOKUP(R1281,CUSTOMS!$E$3:$N$2350,9,FALSE))</f>
        <v>中国</v>
      </c>
      <c r="AA1281" s="18" t="str">
        <f>IF(R1281="","",VLOOKUP(R1281,CUSTOMS!$E$3:$N$2350,10,FALSE))</f>
        <v>美国</v>
      </c>
      <c r="AB1281" s="32">
        <f>IF(R1281="","",VLOOKUP(G1281,WMS!$E$3:$T$2581,15,FALSE))</f>
        <v>0.7</v>
      </c>
      <c r="AC1281" s="32">
        <f t="shared" si="225"/>
        <v>25.2</v>
      </c>
      <c r="AD1281" s="32" t="str">
        <f>IF(S1281="","",VLOOKUP(S1281,海关监管条件!$A$1:$B$3000,2,FALSE))</f>
        <v>A</v>
      </c>
    </row>
    <row r="1282" spans="1:30">
      <c r="A1282" s="2">
        <v>43770</v>
      </c>
      <c r="B1282" s="2">
        <v>43777</v>
      </c>
      <c r="C1282" s="2" t="s">
        <v>5248</v>
      </c>
      <c r="D1282" s="3" t="s">
        <v>2298</v>
      </c>
      <c r="E1282" s="3" t="s">
        <v>4504</v>
      </c>
      <c r="F1282" s="3" t="s">
        <v>4531</v>
      </c>
      <c r="G1282" s="17" t="str">
        <f t="shared" si="219"/>
        <v>KG-ARI-1909-00203-04743/42756279</v>
      </c>
      <c r="H1282" s="18">
        <f>IF(G1282="","",VLOOKUP(G1282,WMS!$E$3:$Q$2581,7,FALSE))</f>
        <v>12</v>
      </c>
      <c r="I1282" s="18">
        <f>IF(G1282="","",VLOOKUP(G1282,WMS!$E$3:$Q$2581,8,FALSE))</f>
        <v>6.04</v>
      </c>
      <c r="J1282" s="18">
        <f>IF(G1282="","",VLOOKUP(G1282,WMS!$E$3:$Q$2581,13,FALSE))</f>
        <v>0.012</v>
      </c>
      <c r="K1282" s="25" t="b">
        <f t="shared" si="220"/>
        <v>1</v>
      </c>
      <c r="L1282" s="7">
        <v>2</v>
      </c>
      <c r="M1282" s="26">
        <f>IF(G1282="","",VLOOKUP(G1282,WMS!$E$3:$U$2581,7,0)*L1282)</f>
        <v>24</v>
      </c>
      <c r="N1282" s="27" t="str">
        <f>IF(G1282="","",VLOOKUP(G1282,WMS!$E$3:$U$2581,17,0))</f>
        <v>A411</v>
      </c>
      <c r="O1282" s="28">
        <f t="shared" si="221"/>
        <v>12.08</v>
      </c>
      <c r="P1282" s="28">
        <f t="shared" si="222"/>
        <v>0.024</v>
      </c>
      <c r="Q1282" s="25" t="str">
        <f>IF(G1282="","",VLOOKUP(G1282,WMS!$E$3:$G$2581,2,FALSE))</f>
        <v>KAS19092504</v>
      </c>
      <c r="R1282" s="25" t="str">
        <f>IF(G1282="","",VLOOKUP(G1282,WMS!$E$3:$G$2581,3,FALSE))</f>
        <v>KAS1909250404</v>
      </c>
      <c r="S1282" s="17" t="str">
        <f>IF(R1282="","",VLOOKUP(R1282,CUSTOMS!$E$3:$N$2350,2,FALSE))</f>
        <v>6911101900</v>
      </c>
      <c r="T1282" s="17" t="str">
        <f>IF(R1282="","",VLOOKUP(R1282,CUSTOMS!$E$3:$N$2350,3,FALSE))</f>
        <v>日用瓷: 21CM 碗</v>
      </c>
      <c r="U1282" s="18">
        <f t="shared" si="223"/>
        <v>24</v>
      </c>
      <c r="V1282" s="18" t="str">
        <f>IF(R1282="","",VLOOKUP(R1282,CUSTOMS!$E$3:$N$2350,5,FALSE))</f>
        <v>只</v>
      </c>
      <c r="W1282" s="32">
        <f>IF(R1282="","",VLOOKUP(R1282,CUSTOMS!$E$3:$N$2350,6,FALSE))</f>
        <v>0.595</v>
      </c>
      <c r="X1282" s="32">
        <f t="shared" si="224"/>
        <v>14.28</v>
      </c>
      <c r="Y1282" s="18" t="str">
        <f>IF(R1282="","",VLOOKUP(R1282,CUSTOMS!$E$3:$N$2350,8,FALSE))</f>
        <v>美元</v>
      </c>
      <c r="Z1282" s="18" t="str">
        <f>IF(R1282="","",VLOOKUP(R1282,CUSTOMS!$E$3:$N$2350,9,FALSE))</f>
        <v>中国</v>
      </c>
      <c r="AA1282" s="18" t="str">
        <f>IF(R1282="","",VLOOKUP(R1282,CUSTOMS!$E$3:$N$2350,10,FALSE))</f>
        <v>美国</v>
      </c>
      <c r="AB1282" s="32">
        <f>IF(R1282="","",VLOOKUP(G1282,WMS!$E$3:$T$2581,15,FALSE))</f>
        <v>0.475</v>
      </c>
      <c r="AC1282" s="32">
        <f t="shared" si="225"/>
        <v>11.4</v>
      </c>
      <c r="AD1282" s="32" t="str">
        <f>IF(S1282="","",VLOOKUP(S1282,海关监管条件!$A$1:$B$3000,2,FALSE))</f>
        <v>A</v>
      </c>
    </row>
    <row r="1283" spans="1:30">
      <c r="A1283" s="2">
        <v>43770</v>
      </c>
      <c r="B1283" s="2">
        <v>43777</v>
      </c>
      <c r="C1283" s="2" t="s">
        <v>5248</v>
      </c>
      <c r="D1283" s="3" t="s">
        <v>2298</v>
      </c>
      <c r="E1283" s="3" t="s">
        <v>4504</v>
      </c>
      <c r="F1283" s="3" t="s">
        <v>4533</v>
      </c>
      <c r="G1283" s="17" t="str">
        <f t="shared" si="219"/>
        <v>KG-ARI-1909-00203-04743/42756330</v>
      </c>
      <c r="H1283" s="18">
        <f>IF(G1283="","",VLOOKUP(G1283,WMS!$E$3:$Q$2581,7,FALSE))</f>
        <v>12</v>
      </c>
      <c r="I1283" s="18">
        <f>IF(G1283="","",VLOOKUP(G1283,WMS!$E$3:$Q$2581,8,FALSE))</f>
        <v>5.07</v>
      </c>
      <c r="J1283" s="18">
        <f>IF(G1283="","",VLOOKUP(G1283,WMS!$E$3:$Q$2581,13,FALSE))</f>
        <v>0.013</v>
      </c>
      <c r="K1283" s="25" t="b">
        <f t="shared" si="220"/>
        <v>1</v>
      </c>
      <c r="L1283" s="7">
        <v>7</v>
      </c>
      <c r="M1283" s="26">
        <f>IF(G1283="","",VLOOKUP(G1283,WMS!$E$3:$U$2581,7,0)*L1283)</f>
        <v>84</v>
      </c>
      <c r="N1283" s="27" t="str">
        <f>IF(G1283="","",VLOOKUP(G1283,WMS!$E$3:$U$2581,17,0))</f>
        <v>A411</v>
      </c>
      <c r="O1283" s="28">
        <f t="shared" si="221"/>
        <v>35.49</v>
      </c>
      <c r="P1283" s="28">
        <f t="shared" si="222"/>
        <v>0.091</v>
      </c>
      <c r="Q1283" s="25" t="str">
        <f>IF(G1283="","",VLOOKUP(G1283,WMS!$E$3:$G$2581,2,FALSE))</f>
        <v>KAS19092504</v>
      </c>
      <c r="R1283" s="25" t="str">
        <f>IF(G1283="","",VLOOKUP(G1283,WMS!$E$3:$G$2581,3,FALSE))</f>
        <v>KAS1909250406</v>
      </c>
      <c r="S1283" s="17" t="str">
        <f>IF(R1283="","",VLOOKUP(R1283,CUSTOMS!$E$3:$N$2350,2,FALSE))</f>
        <v>6911101900</v>
      </c>
      <c r="T1283" s="17" t="str">
        <f>IF(R1283="","",VLOOKUP(R1283,CUSTOMS!$E$3:$N$2350,3,FALSE))</f>
        <v>日用瓷：14CM碗</v>
      </c>
      <c r="U1283" s="18">
        <f t="shared" si="223"/>
        <v>84</v>
      </c>
      <c r="V1283" s="18" t="str">
        <f>IF(R1283="","",VLOOKUP(R1283,CUSTOMS!$E$3:$N$2350,5,FALSE))</f>
        <v>只</v>
      </c>
      <c r="W1283" s="32">
        <f>IF(R1283="","",VLOOKUP(R1283,CUSTOMS!$E$3:$N$2350,6,FALSE))</f>
        <v>0.565</v>
      </c>
      <c r="X1283" s="32">
        <f t="shared" si="224"/>
        <v>47.46</v>
      </c>
      <c r="Y1283" s="18" t="str">
        <f>IF(R1283="","",VLOOKUP(R1283,CUSTOMS!$E$3:$N$2350,8,FALSE))</f>
        <v>美元</v>
      </c>
      <c r="Z1283" s="18" t="str">
        <f>IF(R1283="","",VLOOKUP(R1283,CUSTOMS!$E$3:$N$2350,9,FALSE))</f>
        <v>中国</v>
      </c>
      <c r="AA1283" s="18" t="str">
        <f>IF(R1283="","",VLOOKUP(R1283,CUSTOMS!$E$3:$N$2350,10,FALSE))</f>
        <v>美国</v>
      </c>
      <c r="AB1283" s="32">
        <f>IF(R1283="","",VLOOKUP(G1283,WMS!$E$3:$T$2581,15,FALSE))</f>
        <v>0.408333333333333</v>
      </c>
      <c r="AC1283" s="32">
        <f t="shared" si="225"/>
        <v>34.3</v>
      </c>
      <c r="AD1283" s="32" t="str">
        <f>IF(S1283="","",VLOOKUP(S1283,海关监管条件!$A$1:$B$3000,2,FALSE))</f>
        <v>A</v>
      </c>
    </row>
    <row r="1284" spans="1:30">
      <c r="A1284" s="2">
        <v>43770</v>
      </c>
      <c r="B1284" s="2">
        <v>43777</v>
      </c>
      <c r="C1284" s="2" t="s">
        <v>5248</v>
      </c>
      <c r="D1284" s="3" t="s">
        <v>2298</v>
      </c>
      <c r="E1284" s="3" t="s">
        <v>4504</v>
      </c>
      <c r="F1284" s="3" t="s">
        <v>4536</v>
      </c>
      <c r="G1284" s="17" t="str">
        <f t="shared" si="219"/>
        <v>KG-ARI-1909-00203-04743/42756439</v>
      </c>
      <c r="H1284" s="18">
        <f>IF(G1284="","",VLOOKUP(G1284,WMS!$E$3:$Q$2581,7,FALSE))</f>
        <v>12</v>
      </c>
      <c r="I1284" s="18">
        <f>IF(G1284="","",VLOOKUP(G1284,WMS!$E$3:$Q$2581,8,FALSE))</f>
        <v>4.1</v>
      </c>
      <c r="J1284" s="18">
        <f>IF(G1284="","",VLOOKUP(G1284,WMS!$E$3:$Q$2581,13,FALSE))</f>
        <v>0.013</v>
      </c>
      <c r="K1284" s="25" t="b">
        <f t="shared" si="220"/>
        <v>1</v>
      </c>
      <c r="L1284" s="7">
        <v>3</v>
      </c>
      <c r="M1284" s="26">
        <f>IF(G1284="","",VLOOKUP(G1284,WMS!$E$3:$U$2581,7,0)*L1284)</f>
        <v>36</v>
      </c>
      <c r="N1284" s="27" t="str">
        <f>IF(G1284="","",VLOOKUP(G1284,WMS!$E$3:$U$2581,17,0))</f>
        <v>A411</v>
      </c>
      <c r="O1284" s="28">
        <f t="shared" si="221"/>
        <v>12.3</v>
      </c>
      <c r="P1284" s="28">
        <f t="shared" si="222"/>
        <v>0.039</v>
      </c>
      <c r="Q1284" s="25" t="str">
        <f>IF(G1284="","",VLOOKUP(G1284,WMS!$E$3:$G$2581,2,FALSE))</f>
        <v>KAS19092504</v>
      </c>
      <c r="R1284" s="25" t="str">
        <f>IF(G1284="","",VLOOKUP(G1284,WMS!$E$3:$G$2581,3,FALSE))</f>
        <v>KAS1909250409</v>
      </c>
      <c r="S1284" s="17" t="str">
        <f>IF(R1284="","",VLOOKUP(R1284,CUSTOMS!$E$3:$N$2350,2,FALSE))</f>
        <v>6911101900</v>
      </c>
      <c r="T1284" s="17" t="str">
        <f>IF(R1284="","",VLOOKUP(R1284,CUSTOMS!$E$3:$N$2350,3,FALSE))</f>
        <v>日用瓷：300ML杯</v>
      </c>
      <c r="U1284" s="18">
        <f t="shared" si="223"/>
        <v>36</v>
      </c>
      <c r="V1284" s="18" t="str">
        <f>IF(R1284="","",VLOOKUP(R1284,CUSTOMS!$E$3:$N$2350,5,FALSE))</f>
        <v>只</v>
      </c>
      <c r="W1284" s="32">
        <f>IF(R1284="","",VLOOKUP(R1284,CUSTOMS!$E$3:$N$2350,6,FALSE))</f>
        <v>0.445</v>
      </c>
      <c r="X1284" s="32">
        <f t="shared" si="224"/>
        <v>16.02</v>
      </c>
      <c r="Y1284" s="18" t="str">
        <f>IF(R1284="","",VLOOKUP(R1284,CUSTOMS!$E$3:$N$2350,8,FALSE))</f>
        <v>美元</v>
      </c>
      <c r="Z1284" s="18" t="str">
        <f>IF(R1284="","",VLOOKUP(R1284,CUSTOMS!$E$3:$N$2350,9,FALSE))</f>
        <v>中国</v>
      </c>
      <c r="AA1284" s="18" t="str">
        <f>IF(R1284="","",VLOOKUP(R1284,CUSTOMS!$E$3:$N$2350,10,FALSE))</f>
        <v>美国</v>
      </c>
      <c r="AB1284" s="32">
        <f>IF(R1284="","",VLOOKUP(G1284,WMS!$E$3:$T$2581,15,FALSE))</f>
        <v>0.325</v>
      </c>
      <c r="AC1284" s="32">
        <f t="shared" si="225"/>
        <v>11.7</v>
      </c>
      <c r="AD1284" s="32" t="str">
        <f>IF(S1284="","",VLOOKUP(S1284,海关监管条件!$A$1:$B$3000,2,FALSE))</f>
        <v>A</v>
      </c>
    </row>
    <row r="1285" spans="1:30">
      <c r="A1285" s="2">
        <v>43770</v>
      </c>
      <c r="B1285" s="2">
        <v>43777</v>
      </c>
      <c r="C1285" s="2" t="s">
        <v>5248</v>
      </c>
      <c r="D1285" s="3" t="s">
        <v>2441</v>
      </c>
      <c r="E1285" s="3" t="s">
        <v>4504</v>
      </c>
      <c r="F1285" s="3" t="s">
        <v>4625</v>
      </c>
      <c r="G1285" s="17" t="str">
        <f t="shared" si="219"/>
        <v>KG-ARI-1909-00203-04743/42756477</v>
      </c>
      <c r="H1285" s="18">
        <f>IF(G1285="","",VLOOKUP(G1285,WMS!$E$3:$Q$2581,7,FALSE))</f>
        <v>12</v>
      </c>
      <c r="I1285" s="18">
        <f>IF(G1285="","",VLOOKUP(G1285,WMS!$E$3:$Q$2581,8,FALSE))</f>
        <v>5</v>
      </c>
      <c r="J1285" s="18">
        <f>IF(G1285="","",VLOOKUP(G1285,WMS!$E$3:$Q$2581,13,FALSE))</f>
        <v>0.014</v>
      </c>
      <c r="K1285" s="25" t="b">
        <f t="shared" si="220"/>
        <v>1</v>
      </c>
      <c r="L1285" s="7">
        <v>2</v>
      </c>
      <c r="M1285" s="26">
        <f>IF(G1285="","",VLOOKUP(G1285,WMS!$E$3:$U$2581,7,0)*L1285)</f>
        <v>24</v>
      </c>
      <c r="N1285" s="27" t="str">
        <f>IF(G1285="","",VLOOKUP(G1285,WMS!$E$3:$U$2581,17,0))</f>
        <v>A44-102</v>
      </c>
      <c r="O1285" s="28">
        <f t="shared" si="221"/>
        <v>10</v>
      </c>
      <c r="P1285" s="28">
        <f t="shared" si="222"/>
        <v>0.028</v>
      </c>
      <c r="Q1285" s="25" t="str">
        <f>IF(G1285="","",VLOOKUP(G1285,WMS!$E$3:$G$2581,2,FALSE))</f>
        <v>KAS19092911</v>
      </c>
      <c r="R1285" s="25" t="str">
        <f>IF(G1285="","",VLOOKUP(G1285,WMS!$E$3:$G$2581,3,FALSE))</f>
        <v>KAS1909291101</v>
      </c>
      <c r="S1285" s="17" t="str">
        <f>IF(R1285="","",VLOOKUP(R1285,CUSTOMS!$E$3:$N$2350,2,FALSE))</f>
        <v>6911101900</v>
      </c>
      <c r="T1285" s="17" t="str">
        <f>IF(R1285="","",VLOOKUP(R1285,CUSTOMS!$E$3:$N$2350,3,FALSE))</f>
        <v>日用瓷：400ml 杯</v>
      </c>
      <c r="U1285" s="18">
        <f t="shared" si="223"/>
        <v>24</v>
      </c>
      <c r="V1285" s="18" t="str">
        <f>IF(R1285="","",VLOOKUP(R1285,CUSTOMS!$E$3:$N$2350,5,FALSE))</f>
        <v>只</v>
      </c>
      <c r="W1285" s="32">
        <f>IF(R1285="","",VLOOKUP(R1285,CUSTOMS!$E$3:$N$2350,6,FALSE))</f>
        <v>0.4</v>
      </c>
      <c r="X1285" s="32">
        <f t="shared" si="224"/>
        <v>9.6</v>
      </c>
      <c r="Y1285" s="18" t="str">
        <f>IF(R1285="","",VLOOKUP(R1285,CUSTOMS!$E$3:$N$2350,8,FALSE))</f>
        <v>美元</v>
      </c>
      <c r="Z1285" s="18" t="str">
        <f>IF(R1285="","",VLOOKUP(R1285,CUSTOMS!$E$3:$N$2350,9,FALSE))</f>
        <v>中国</v>
      </c>
      <c r="AA1285" s="18" t="str">
        <f>IF(R1285="","",VLOOKUP(R1285,CUSTOMS!$E$3:$N$2350,10,FALSE))</f>
        <v>美国</v>
      </c>
      <c r="AB1285" s="32">
        <f>IF(R1285="","",VLOOKUP(G1285,WMS!$E$3:$T$2581,15,FALSE))</f>
        <v>0.383333333333333</v>
      </c>
      <c r="AC1285" s="32">
        <f t="shared" si="225"/>
        <v>9.19999999999999</v>
      </c>
      <c r="AD1285" s="32" t="str">
        <f>IF(S1285="","",VLOOKUP(S1285,海关监管条件!$A$1:$B$3000,2,FALSE))</f>
        <v>A</v>
      </c>
    </row>
    <row r="1286" spans="1:30">
      <c r="A1286" s="2">
        <v>43770</v>
      </c>
      <c r="B1286" s="2">
        <v>43777</v>
      </c>
      <c r="C1286" s="2" t="s">
        <v>5248</v>
      </c>
      <c r="D1286" s="3" t="s">
        <v>2441</v>
      </c>
      <c r="E1286" s="3" t="s">
        <v>4504</v>
      </c>
      <c r="F1286" s="3" t="s">
        <v>4619</v>
      </c>
      <c r="G1286" s="17" t="str">
        <f t="shared" si="219"/>
        <v>KG-ARI-1909-00203-04743/42762669</v>
      </c>
      <c r="H1286" s="18">
        <f>IF(G1286="","",VLOOKUP(G1286,WMS!$E$3:$Q$2581,7,FALSE))</f>
        <v>10</v>
      </c>
      <c r="I1286" s="18">
        <f>IF(G1286="","",VLOOKUP(G1286,WMS!$E$3:$Q$2581,8,FALSE))</f>
        <v>1.3</v>
      </c>
      <c r="J1286" s="18">
        <f>IF(G1286="","",VLOOKUP(G1286,WMS!$E$3:$Q$2581,13,FALSE))</f>
        <v>0.004</v>
      </c>
      <c r="K1286" s="25" t="b">
        <f t="shared" si="220"/>
        <v>1</v>
      </c>
      <c r="L1286" s="7">
        <v>5</v>
      </c>
      <c r="M1286" s="26">
        <f>IF(G1286="","",VLOOKUP(G1286,WMS!$E$3:$U$2581,7,0)*L1286)</f>
        <v>50</v>
      </c>
      <c r="N1286" s="27" t="str">
        <f>IF(G1286="","",VLOOKUP(G1286,WMS!$E$3:$U$2581,17,0))</f>
        <v>BC通道</v>
      </c>
      <c r="O1286" s="28">
        <f t="shared" si="221"/>
        <v>6.5</v>
      </c>
      <c r="P1286" s="28">
        <f t="shared" si="222"/>
        <v>0.02</v>
      </c>
      <c r="Q1286" s="25" t="str">
        <f>IF(G1286="","",VLOOKUP(G1286,WMS!$E$3:$G$2581,2,FALSE))</f>
        <v>KAS19092911</v>
      </c>
      <c r="R1286" s="25" t="str">
        <f>IF(G1286="","",VLOOKUP(G1286,WMS!$E$3:$G$2581,3,FALSE))</f>
        <v>KAS1909291102</v>
      </c>
      <c r="S1286" s="17" t="str">
        <f>IF(R1286="","",VLOOKUP(R1286,CUSTOMS!$E$3:$N$2350,2,FALSE))</f>
        <v>6911101900</v>
      </c>
      <c r="T1286" s="17" t="str">
        <f>IF(R1286="","",VLOOKUP(R1286,CUSTOMS!$E$3:$N$2350,3,FALSE))</f>
        <v>日用瓷：100ml杯</v>
      </c>
      <c r="U1286" s="18">
        <f t="shared" si="223"/>
        <v>50</v>
      </c>
      <c r="V1286" s="18" t="str">
        <f>IF(R1286="","",VLOOKUP(R1286,CUSTOMS!$E$3:$N$2350,5,FALSE))</f>
        <v>只</v>
      </c>
      <c r="W1286" s="32">
        <f>IF(R1286="","",VLOOKUP(R1286,CUSTOMS!$E$3:$N$2350,6,FALSE))</f>
        <v>0.22</v>
      </c>
      <c r="X1286" s="32">
        <f t="shared" si="224"/>
        <v>11</v>
      </c>
      <c r="Y1286" s="18" t="str">
        <f>IF(R1286="","",VLOOKUP(R1286,CUSTOMS!$E$3:$N$2350,8,FALSE))</f>
        <v>美元</v>
      </c>
      <c r="Z1286" s="18" t="str">
        <f>IF(R1286="","",VLOOKUP(R1286,CUSTOMS!$E$3:$N$2350,9,FALSE))</f>
        <v>中国</v>
      </c>
      <c r="AA1286" s="18" t="str">
        <f>IF(R1286="","",VLOOKUP(R1286,CUSTOMS!$E$3:$N$2350,10,FALSE))</f>
        <v>美国</v>
      </c>
      <c r="AB1286" s="32">
        <f>IF(R1286="","",VLOOKUP(G1286,WMS!$E$3:$T$2581,15,FALSE))</f>
        <v>0.09</v>
      </c>
      <c r="AC1286" s="32">
        <f t="shared" si="225"/>
        <v>4.5</v>
      </c>
      <c r="AD1286" s="32" t="str">
        <f>IF(S1286="","",VLOOKUP(S1286,海关监管条件!$A$1:$B$3000,2,FALSE))</f>
        <v>A</v>
      </c>
    </row>
    <row r="1287" spans="1:30">
      <c r="A1287" s="2">
        <v>43770</v>
      </c>
      <c r="B1287" s="2">
        <v>43777</v>
      </c>
      <c r="C1287" s="2" t="s">
        <v>5248</v>
      </c>
      <c r="D1287" s="19" t="s">
        <v>1640</v>
      </c>
      <c r="E1287" s="19" t="s">
        <v>4152</v>
      </c>
      <c r="F1287" s="19" t="s">
        <v>4184</v>
      </c>
      <c r="G1287" s="17" t="str">
        <f t="shared" si="219"/>
        <v>KG-ARI-1909-00203-04759/42688860</v>
      </c>
      <c r="H1287" s="18">
        <f>IF(G1287="","",VLOOKUP(G1287,WMS!$E$3:$Q$2581,7,FALSE))</f>
        <v>6</v>
      </c>
      <c r="I1287" s="18">
        <f>IF(G1287="","",VLOOKUP(G1287,WMS!$E$3:$Q$2581,8,FALSE))</f>
        <v>3.8</v>
      </c>
      <c r="J1287" s="18">
        <f>IF(G1287="","",VLOOKUP(G1287,WMS!$E$3:$Q$2581,13,FALSE))</f>
        <v>0.045</v>
      </c>
      <c r="K1287" s="25" t="b">
        <f t="shared" si="220"/>
        <v>1</v>
      </c>
      <c r="L1287" s="7">
        <v>13</v>
      </c>
      <c r="M1287" s="26">
        <f>IF(G1287="","",VLOOKUP(G1287,WMS!$E$3:$U$2581,7,0)*L1287)</f>
        <v>78</v>
      </c>
      <c r="N1287" s="27" t="str">
        <f>IF(G1287="","",VLOOKUP(G1287,WMS!$E$3:$U$2581,17,0))</f>
        <v>A38-102</v>
      </c>
      <c r="O1287" s="28">
        <f t="shared" si="221"/>
        <v>49.4</v>
      </c>
      <c r="P1287" s="28">
        <f t="shared" si="222"/>
        <v>0.585</v>
      </c>
      <c r="Q1287" s="25" t="str">
        <f>IF(G1287="","",VLOOKUP(G1287,WMS!$E$3:$G$2581,2,FALSE))</f>
        <v>KAS19091701</v>
      </c>
      <c r="R1287" s="25" t="str">
        <f>IF(G1287="","",VLOOKUP(G1287,WMS!$E$3:$G$2581,3,FALSE))</f>
        <v>KAS1909170112</v>
      </c>
      <c r="S1287" s="17" t="str">
        <f>IF(R1287="","",VLOOKUP(R1287,CUSTOMS!$E$3:$N$2350,2,FALSE))</f>
        <v>7323990000</v>
      </c>
      <c r="T1287" s="17" t="str">
        <f>IF(R1287="","",VLOOKUP(R1287,CUSTOMS!$E$3:$N$2350,3,FALSE))</f>
        <v>铁制肥料桶</v>
      </c>
      <c r="U1287" s="18">
        <f t="shared" si="223"/>
        <v>78</v>
      </c>
      <c r="V1287" s="18" t="str">
        <f>IF(R1287="","",VLOOKUP(R1287,CUSTOMS!$E$3:$N$2350,5,FALSE))</f>
        <v>只</v>
      </c>
      <c r="W1287" s="32">
        <f>IF(R1287="","",VLOOKUP(R1287,CUSTOMS!$E$3:$N$2350,6,FALSE))</f>
        <v>1.7309477124183</v>
      </c>
      <c r="X1287" s="32">
        <f t="shared" si="224"/>
        <v>135.013921568627</v>
      </c>
      <c r="Y1287" s="18" t="str">
        <f>IF(R1287="","",VLOOKUP(R1287,CUSTOMS!$E$3:$N$2350,8,FALSE))</f>
        <v>美元</v>
      </c>
      <c r="Z1287" s="18" t="str">
        <f>IF(R1287="","",VLOOKUP(R1287,CUSTOMS!$E$3:$N$2350,9,FALSE))</f>
        <v>中国</v>
      </c>
      <c r="AA1287" s="18" t="str">
        <f>IF(R1287="","",VLOOKUP(R1287,CUSTOMS!$E$3:$N$2350,10,FALSE))</f>
        <v>美国</v>
      </c>
      <c r="AB1287" s="32">
        <f>IF(R1287="","",VLOOKUP(G1287,WMS!$E$3:$T$2581,15,FALSE))</f>
        <v>0.54</v>
      </c>
      <c r="AC1287" s="32">
        <f t="shared" si="225"/>
        <v>42.12</v>
      </c>
      <c r="AD1287" s="32" t="str">
        <f>IF(S1287="","",VLOOKUP(S1287,海关监管条件!$A$1:$B$3000,2,FALSE))</f>
        <v>A</v>
      </c>
    </row>
    <row r="1288" spans="1:30">
      <c r="A1288" s="2">
        <v>43770</v>
      </c>
      <c r="B1288" s="2">
        <v>43777</v>
      </c>
      <c r="C1288" s="2" t="s">
        <v>5248</v>
      </c>
      <c r="D1288" s="3" t="s">
        <v>1996</v>
      </c>
      <c r="E1288" s="3" t="s">
        <v>4362</v>
      </c>
      <c r="F1288" s="3" t="s">
        <v>4365</v>
      </c>
      <c r="G1288" s="17" t="str">
        <f t="shared" si="219"/>
        <v>KG-ARI-1909-00203-04764/42723226</v>
      </c>
      <c r="H1288" s="18">
        <f>IF(G1288="","",VLOOKUP(G1288,WMS!$E$3:$Q$2581,7,FALSE))</f>
        <v>18</v>
      </c>
      <c r="I1288" s="18">
        <f>IF(G1288="","",VLOOKUP(G1288,WMS!$E$3:$Q$2581,8,FALSE))</f>
        <v>0.5</v>
      </c>
      <c r="J1288" s="18">
        <f>IF(G1288="","",VLOOKUP(G1288,WMS!$E$3:$Q$2581,13,FALSE))</f>
        <v>0.002</v>
      </c>
      <c r="K1288" s="25" t="b">
        <f t="shared" si="220"/>
        <v>1</v>
      </c>
      <c r="L1288" s="7">
        <v>3</v>
      </c>
      <c r="M1288" s="26">
        <f>IF(G1288="","",VLOOKUP(G1288,WMS!$E$3:$U$2581,7,0)*L1288)</f>
        <v>54</v>
      </c>
      <c r="N1288" s="27" t="str">
        <f>IF(G1288="","",VLOOKUP(G1288,WMS!$E$3:$U$2581,17,0))</f>
        <v>A401-12</v>
      </c>
      <c r="O1288" s="28">
        <f t="shared" si="221"/>
        <v>1.5</v>
      </c>
      <c r="P1288" s="28">
        <f t="shared" si="222"/>
        <v>0.006</v>
      </c>
      <c r="Q1288" s="25" t="str">
        <f>IF(G1288="","",VLOOKUP(G1288,WMS!$E$3:$G$2581,2,FALSE))</f>
        <v>KAS19092318</v>
      </c>
      <c r="R1288" s="25" t="str">
        <f>IF(G1288="","",VLOOKUP(G1288,WMS!$E$3:$G$2581,3,FALSE))</f>
        <v>KAS1909231801</v>
      </c>
      <c r="S1288" s="17" t="str">
        <f>IF(R1288="","",VLOOKUP(R1288,CUSTOMS!$E$3:$N$2350,2,FALSE))</f>
        <v>9615110000</v>
      </c>
      <c r="T1288" s="17" t="str">
        <f>IF(R1288="","",VLOOKUP(R1288,CUSTOMS!$E$3:$N$2350,3,FALSE))</f>
        <v>头饰品：发束</v>
      </c>
      <c r="U1288" s="18">
        <f t="shared" si="223"/>
        <v>0.900000000000002</v>
      </c>
      <c r="V1288" s="18" t="str">
        <f>IF(R1288="","",VLOOKUP(R1288,CUSTOMS!$E$3:$N$2350,5,FALSE))</f>
        <v>千克</v>
      </c>
      <c r="W1288" s="32">
        <f>IF(R1288="","",VLOOKUP(R1288,CUSTOMS!$E$3:$N$2350,6,FALSE))</f>
        <v>25.1</v>
      </c>
      <c r="X1288" s="32">
        <f t="shared" si="224"/>
        <v>22.59</v>
      </c>
      <c r="Y1288" s="18" t="str">
        <f>IF(R1288="","",VLOOKUP(R1288,CUSTOMS!$E$3:$N$2350,8,FALSE))</f>
        <v>美元</v>
      </c>
      <c r="Z1288" s="18" t="str">
        <f>IF(R1288="","",VLOOKUP(R1288,CUSTOMS!$E$3:$N$2350,9,FALSE))</f>
        <v>中国</v>
      </c>
      <c r="AA1288" s="18" t="str">
        <f>IF(R1288="","",VLOOKUP(R1288,CUSTOMS!$E$3:$N$2350,10,FALSE))</f>
        <v>美国</v>
      </c>
      <c r="AB1288" s="32">
        <f>IF(R1288="","",VLOOKUP(G1288,WMS!$E$3:$T$2581,15,FALSE))</f>
        <v>0.0166666666666667</v>
      </c>
      <c r="AC1288" s="32">
        <f t="shared" si="225"/>
        <v>0.900000000000002</v>
      </c>
      <c r="AD1288" s="32" t="str">
        <f>IF(S1288="","",VLOOKUP(S1288,海关监管条件!$A$1:$B$3000,2,FALSE))</f>
        <v>无 </v>
      </c>
    </row>
    <row r="1289" spans="1:30">
      <c r="A1289" s="2">
        <v>43770</v>
      </c>
      <c r="B1289" s="2">
        <v>43777</v>
      </c>
      <c r="C1289" s="2" t="s">
        <v>5248</v>
      </c>
      <c r="D1289" s="3" t="s">
        <v>1996</v>
      </c>
      <c r="E1289" s="3" t="s">
        <v>4362</v>
      </c>
      <c r="F1289" s="3" t="s">
        <v>4363</v>
      </c>
      <c r="G1289" s="17" t="str">
        <f t="shared" si="219"/>
        <v>KG-ARI-1909-00203-04764/42723356</v>
      </c>
      <c r="H1289" s="18">
        <f>IF(G1289="","",VLOOKUP(G1289,WMS!$E$3:$Q$2581,7,FALSE))</f>
        <v>18</v>
      </c>
      <c r="I1289" s="18">
        <f>IF(G1289="","",VLOOKUP(G1289,WMS!$E$3:$Q$2581,8,FALSE))</f>
        <v>0.5</v>
      </c>
      <c r="J1289" s="18">
        <f>IF(G1289="","",VLOOKUP(G1289,WMS!$E$3:$Q$2581,13,FALSE))</f>
        <v>0.002</v>
      </c>
      <c r="K1289" s="25" t="b">
        <f t="shared" si="220"/>
        <v>1</v>
      </c>
      <c r="L1289" s="7">
        <v>2</v>
      </c>
      <c r="M1289" s="26">
        <f>IF(G1289="","",VLOOKUP(G1289,WMS!$E$3:$U$2581,7,0)*L1289)</f>
        <v>36</v>
      </c>
      <c r="N1289" s="27" t="str">
        <f>IF(G1289="","",VLOOKUP(G1289,WMS!$E$3:$U$2581,17,0))</f>
        <v>A401-12</v>
      </c>
      <c r="O1289" s="28">
        <f t="shared" si="221"/>
        <v>1</v>
      </c>
      <c r="P1289" s="28">
        <f t="shared" si="222"/>
        <v>0.004</v>
      </c>
      <c r="Q1289" s="25" t="str">
        <f>IF(G1289="","",VLOOKUP(G1289,WMS!$E$3:$G$2581,2,FALSE))</f>
        <v>KAS19092318</v>
      </c>
      <c r="R1289" s="25" t="str">
        <f>IF(G1289="","",VLOOKUP(G1289,WMS!$E$3:$G$2581,3,FALSE))</f>
        <v>KAS1909231801</v>
      </c>
      <c r="S1289" s="17" t="str">
        <f>IF(R1289="","",VLOOKUP(R1289,CUSTOMS!$E$3:$N$2350,2,FALSE))</f>
        <v>9615110000</v>
      </c>
      <c r="T1289" s="17" t="str">
        <f>IF(R1289="","",VLOOKUP(R1289,CUSTOMS!$E$3:$N$2350,3,FALSE))</f>
        <v>头饰品：发束</v>
      </c>
      <c r="U1289" s="18">
        <f t="shared" si="223"/>
        <v>0.600000000000001</v>
      </c>
      <c r="V1289" s="18" t="str">
        <f>IF(R1289="","",VLOOKUP(R1289,CUSTOMS!$E$3:$N$2350,5,FALSE))</f>
        <v>千克</v>
      </c>
      <c r="W1289" s="32">
        <f>IF(R1289="","",VLOOKUP(R1289,CUSTOMS!$E$3:$N$2350,6,FALSE))</f>
        <v>25.1</v>
      </c>
      <c r="X1289" s="32">
        <f t="shared" si="224"/>
        <v>15.06</v>
      </c>
      <c r="Y1289" s="18" t="str">
        <f>IF(R1289="","",VLOOKUP(R1289,CUSTOMS!$E$3:$N$2350,8,FALSE))</f>
        <v>美元</v>
      </c>
      <c r="Z1289" s="18" t="str">
        <f>IF(R1289="","",VLOOKUP(R1289,CUSTOMS!$E$3:$N$2350,9,FALSE))</f>
        <v>中国</v>
      </c>
      <c r="AA1289" s="18" t="str">
        <f>IF(R1289="","",VLOOKUP(R1289,CUSTOMS!$E$3:$N$2350,10,FALSE))</f>
        <v>美国</v>
      </c>
      <c r="AB1289" s="32">
        <f>IF(R1289="","",VLOOKUP(G1289,WMS!$E$3:$T$2581,15,FALSE))</f>
        <v>0.0166666666666667</v>
      </c>
      <c r="AC1289" s="32">
        <f t="shared" si="225"/>
        <v>0.600000000000001</v>
      </c>
      <c r="AD1289" s="32" t="str">
        <f>IF(S1289="","",VLOOKUP(S1289,海关监管条件!$A$1:$B$3000,2,FALSE))</f>
        <v>无 </v>
      </c>
    </row>
    <row r="1290" spans="1:30">
      <c r="A1290" s="2">
        <v>43770</v>
      </c>
      <c r="B1290" s="2">
        <v>43777</v>
      </c>
      <c r="C1290" s="2" t="s">
        <v>5248</v>
      </c>
      <c r="D1290" s="3" t="s">
        <v>2521</v>
      </c>
      <c r="E1290" s="3" t="s">
        <v>4678</v>
      </c>
      <c r="F1290" s="3" t="s">
        <v>5255</v>
      </c>
      <c r="G1290" s="17" t="str">
        <f t="shared" si="219"/>
        <v>KG-ARI-1911-00212-04938/42613466</v>
      </c>
      <c r="H1290" s="18">
        <f>IF(G1290="","",VLOOKUP(G1290,WMS!$E$3:$Q$2581,7,FALSE))</f>
        <v>6</v>
      </c>
      <c r="I1290" s="18">
        <f>IF(G1290="","",VLOOKUP(G1290,WMS!$E$3:$Q$2581,8,FALSE))</f>
        <v>0.52</v>
      </c>
      <c r="J1290" s="18">
        <f>IF(G1290="","",VLOOKUP(G1290,WMS!$E$3:$Q$2581,13,FALSE))</f>
        <v>0.004</v>
      </c>
      <c r="K1290" s="25" t="b">
        <f t="shared" si="220"/>
        <v>1</v>
      </c>
      <c r="L1290" s="7">
        <v>3</v>
      </c>
      <c r="M1290" s="26">
        <f>IF(G1290="","",VLOOKUP(G1290,WMS!$E$3:$U$2581,7,0)*L1290)</f>
        <v>18</v>
      </c>
      <c r="N1290" s="27" t="str">
        <f>IF(G1290="","",VLOOKUP(G1290,WMS!$E$3:$U$2581,17,0))</f>
        <v>A24-103</v>
      </c>
      <c r="O1290" s="28">
        <f t="shared" si="221"/>
        <v>1.56</v>
      </c>
      <c r="P1290" s="28">
        <f t="shared" si="222"/>
        <v>0.012</v>
      </c>
      <c r="Q1290" s="25" t="str">
        <f>IF(G1290="","",VLOOKUP(G1290,WMS!$E$3:$G$2581,2,FALSE))</f>
        <v>KAS19101410</v>
      </c>
      <c r="R1290" s="25" t="str">
        <f>IF(G1290="","",VLOOKUP(G1290,WMS!$E$3:$G$2581,3,FALSE))</f>
        <v>KAS1910141001</v>
      </c>
      <c r="S1290" s="17" t="str">
        <f>IF(R1290="","",VLOOKUP(R1290,CUSTOMS!$E$3:$N$2350,2,FALSE))</f>
        <v>9505900000</v>
      </c>
      <c r="T1290" s="17" t="str">
        <f>IF(R1290="","",VLOOKUP(R1290,CUSTOMS!$E$3:$N$2350,3,FALSE))</f>
        <v>节日用品</v>
      </c>
      <c r="U1290" s="18">
        <f t="shared" si="223"/>
        <v>1.14</v>
      </c>
      <c r="V1290" s="18" t="str">
        <f>IF(R1290="","",VLOOKUP(R1290,CUSTOMS!$E$3:$N$2350,5,FALSE))</f>
        <v>千克</v>
      </c>
      <c r="W1290" s="32">
        <f>IF(R1290="","",VLOOKUP(R1290,CUSTOMS!$E$3:$N$2350,6,FALSE))</f>
        <v>3</v>
      </c>
      <c r="X1290" s="32">
        <f t="shared" si="224"/>
        <v>3.42</v>
      </c>
      <c r="Y1290" s="18" t="str">
        <f>IF(R1290="","",VLOOKUP(R1290,CUSTOMS!$E$3:$N$2350,8,FALSE))</f>
        <v>美元</v>
      </c>
      <c r="Z1290" s="18" t="str">
        <f>IF(R1290="","",VLOOKUP(R1290,CUSTOMS!$E$3:$N$2350,9,FALSE))</f>
        <v>中国</v>
      </c>
      <c r="AA1290" s="18" t="str">
        <f>IF(R1290="","",VLOOKUP(R1290,CUSTOMS!$E$3:$N$2350,10,FALSE))</f>
        <v>美国</v>
      </c>
      <c r="AB1290" s="32">
        <f>IF(R1290="","",VLOOKUP(G1290,WMS!$E$3:$T$2581,15,FALSE))</f>
        <v>0.0633333333333333</v>
      </c>
      <c r="AC1290" s="32">
        <f t="shared" si="225"/>
        <v>1.14</v>
      </c>
      <c r="AD1290" s="32" t="str">
        <f>IF(S1290="","",VLOOKUP(S1290,海关监管条件!$A$1:$B$3000,2,FALSE))</f>
        <v>无 </v>
      </c>
    </row>
    <row r="1291" spans="1:30">
      <c r="A1291" s="2">
        <v>43770</v>
      </c>
      <c r="B1291" s="2">
        <v>43777</v>
      </c>
      <c r="C1291" s="2" t="s">
        <v>5248</v>
      </c>
      <c r="D1291" s="3" t="s">
        <v>2633</v>
      </c>
      <c r="E1291" s="3" t="s">
        <v>4709</v>
      </c>
      <c r="F1291" s="3" t="s">
        <v>5256</v>
      </c>
      <c r="G1291" s="17" t="str">
        <f t="shared" si="219"/>
        <v>KG-ARI-1911-00212-04954/41960349</v>
      </c>
      <c r="H1291" s="18">
        <f>IF(G1291="","",VLOOKUP(G1291,WMS!$E$3:$Q$2581,7,FALSE))</f>
        <v>24</v>
      </c>
      <c r="I1291" s="18">
        <f>IF(G1291="","",VLOOKUP(G1291,WMS!$E$3:$Q$2581,8,FALSE))</f>
        <v>1.45</v>
      </c>
      <c r="J1291" s="18">
        <f>IF(G1291="","",VLOOKUP(G1291,WMS!$E$3:$Q$2581,13,FALSE))</f>
        <v>0.016</v>
      </c>
      <c r="K1291" s="25" t="b">
        <f t="shared" si="220"/>
        <v>1</v>
      </c>
      <c r="L1291" s="7">
        <v>12</v>
      </c>
      <c r="M1291" s="26">
        <f>IF(G1291="","",VLOOKUP(G1291,WMS!$E$3:$U$2581,7,0)*L1291)</f>
        <v>288</v>
      </c>
      <c r="N1291" s="27" t="str">
        <f>IF(G1291="","",VLOOKUP(G1291,WMS!$E$3:$U$2581,17,0))</f>
        <v>B75</v>
      </c>
      <c r="O1291" s="28">
        <f t="shared" si="221"/>
        <v>17.4</v>
      </c>
      <c r="P1291" s="28">
        <f t="shared" si="222"/>
        <v>0.192</v>
      </c>
      <c r="Q1291" s="25" t="str">
        <f>IF(G1291="","",VLOOKUP(G1291,WMS!$E$3:$G$2581,2,FALSE))</f>
        <v>KAS19102310</v>
      </c>
      <c r="R1291" s="25" t="str">
        <f>IF(G1291="","",VLOOKUP(G1291,WMS!$E$3:$G$2581,3,FALSE))</f>
        <v>KAS1910231006</v>
      </c>
      <c r="S1291" s="17" t="str">
        <f>IF(R1291="","",VLOOKUP(R1291,CUSTOMS!$E$3:$N$2350,2,FALSE))</f>
        <v>8211920000</v>
      </c>
      <c r="T1291" s="17" t="str">
        <f>IF(R1291="","",VLOOKUP(R1291,CUSTOMS!$E$3:$N$2350,3,FALSE))</f>
        <v>果皮刀(带塑料刀套)</v>
      </c>
      <c r="U1291" s="18">
        <f t="shared" si="223"/>
        <v>288</v>
      </c>
      <c r="V1291" s="18" t="str">
        <f>IF(R1291="","",VLOOKUP(R1291,CUSTOMS!$E$3:$N$2350,5,FALSE))</f>
        <v>把</v>
      </c>
      <c r="W1291" s="32">
        <f>IF(R1291="","",VLOOKUP(R1291,CUSTOMS!$E$3:$N$2350,6,FALSE))</f>
        <v>1.25</v>
      </c>
      <c r="X1291" s="32">
        <f t="shared" si="224"/>
        <v>360</v>
      </c>
      <c r="Y1291" s="18" t="str">
        <f>IF(R1291="","",VLOOKUP(R1291,CUSTOMS!$E$3:$N$2350,8,FALSE))</f>
        <v>美元</v>
      </c>
      <c r="Z1291" s="18" t="str">
        <f>IF(R1291="","",VLOOKUP(R1291,CUSTOMS!$E$3:$N$2350,9,FALSE))</f>
        <v>中国</v>
      </c>
      <c r="AA1291" s="18" t="str">
        <f>IF(R1291="","",VLOOKUP(R1291,CUSTOMS!$E$3:$N$2350,10,FALSE))</f>
        <v>美国</v>
      </c>
      <c r="AB1291" s="32">
        <f>IF(R1291="","",VLOOKUP(G1291,WMS!$E$3:$T$2581,15,FALSE))</f>
        <v>0.0425</v>
      </c>
      <c r="AC1291" s="32">
        <f t="shared" si="225"/>
        <v>12.24</v>
      </c>
      <c r="AD1291" s="32" t="str">
        <f>IF(S1291="","",VLOOKUP(S1291,海关监管条件!$A$1:$B$3000,2,FALSE))</f>
        <v>无</v>
      </c>
    </row>
    <row r="1292" spans="1:30">
      <c r="A1292" s="2">
        <v>43770</v>
      </c>
      <c r="B1292" s="2">
        <v>43777</v>
      </c>
      <c r="C1292" s="2" t="s">
        <v>5248</v>
      </c>
      <c r="D1292" s="3" t="s">
        <v>2663</v>
      </c>
      <c r="E1292" s="3" t="s">
        <v>4714</v>
      </c>
      <c r="F1292" s="3" t="s">
        <v>4717</v>
      </c>
      <c r="G1292" s="17" t="str">
        <f t="shared" si="219"/>
        <v>KG-ARI-1911-00212-05059/41872789</v>
      </c>
      <c r="H1292" s="18">
        <f>IF(G1292="","",VLOOKUP(G1292,WMS!$E$3:$Q$2581,7,FALSE))</f>
        <v>24</v>
      </c>
      <c r="I1292" s="18">
        <f>IF(G1292="","",VLOOKUP(G1292,WMS!$E$3:$Q$2581,8,FALSE))</f>
        <v>8.6</v>
      </c>
      <c r="J1292" s="18">
        <f>IF(G1292="","",VLOOKUP(G1292,WMS!$E$3:$Q$2581,13,FALSE))</f>
        <v>0.066</v>
      </c>
      <c r="K1292" s="25" t="b">
        <f t="shared" si="220"/>
        <v>1</v>
      </c>
      <c r="L1292" s="7">
        <v>3</v>
      </c>
      <c r="M1292" s="26">
        <f>IF(G1292="","",VLOOKUP(G1292,WMS!$E$3:$U$2581,7,0)*L1292)</f>
        <v>72</v>
      </c>
      <c r="N1292" s="27" t="str">
        <f>IF(G1292="","",VLOOKUP(G1292,WMS!$E$3:$U$2581,17,0))</f>
        <v>A13-203</v>
      </c>
      <c r="O1292" s="28">
        <f t="shared" si="221"/>
        <v>25.8</v>
      </c>
      <c r="P1292" s="28">
        <f t="shared" si="222"/>
        <v>0.198</v>
      </c>
      <c r="Q1292" s="25" t="str">
        <f>IF(G1292="","",VLOOKUP(G1292,WMS!$E$3:$G$2581,2,FALSE))</f>
        <v>KAS19102314</v>
      </c>
      <c r="R1292" s="25" t="str">
        <f>IF(G1292="","",VLOOKUP(G1292,WMS!$E$3:$G$2581,3,FALSE))</f>
        <v>KAS1910231401</v>
      </c>
      <c r="S1292" s="17" t="str">
        <f>IF(R1292="","",VLOOKUP(R1292,CUSTOMS!$E$3:$N$2350,2,FALSE))</f>
        <v>3926201900</v>
      </c>
      <c r="T1292" s="17" t="str">
        <f>IF(R1292="","",VLOOKUP(R1292,CUSTOMS!$E$3:$N$2350,3,FALSE))</f>
        <v>硅胶手套</v>
      </c>
      <c r="U1292" s="18">
        <f t="shared" si="223"/>
        <v>72</v>
      </c>
      <c r="V1292" s="18" t="str">
        <f>IF(R1292="","",VLOOKUP(R1292,CUSTOMS!$E$3:$N$2350,5,FALSE))</f>
        <v>双</v>
      </c>
      <c r="W1292" s="32">
        <f>IF(R1292="","",VLOOKUP(R1292,CUSTOMS!$E$3:$N$2350,6,FALSE))</f>
        <v>4</v>
      </c>
      <c r="X1292" s="32">
        <f t="shared" si="224"/>
        <v>288</v>
      </c>
      <c r="Y1292" s="18" t="str">
        <f>IF(R1292="","",VLOOKUP(R1292,CUSTOMS!$E$3:$N$2350,8,FALSE))</f>
        <v>美元</v>
      </c>
      <c r="Z1292" s="18" t="str">
        <f>IF(R1292="","",VLOOKUP(R1292,CUSTOMS!$E$3:$N$2350,9,FALSE))</f>
        <v>中国</v>
      </c>
      <c r="AA1292" s="18" t="str">
        <f>IF(R1292="","",VLOOKUP(R1292,CUSTOMS!$E$3:$N$2350,10,FALSE))</f>
        <v>美国</v>
      </c>
      <c r="AB1292" s="32">
        <f>IF(R1292="","",VLOOKUP(G1292,WMS!$E$3:$T$2581,15,FALSE))</f>
        <v>0.316666666666667</v>
      </c>
      <c r="AC1292" s="32">
        <f t="shared" si="225"/>
        <v>22.8</v>
      </c>
      <c r="AD1292" s="32" t="str">
        <f>IF(S1292="","",VLOOKUP(S1292,海关监管条件!$A$1:$B$3000,2,FALSE))</f>
        <v>无</v>
      </c>
    </row>
    <row r="1293" spans="1:30">
      <c r="A1293" s="2">
        <v>43770</v>
      </c>
      <c r="B1293" s="2">
        <v>43777</v>
      </c>
      <c r="C1293" s="2" t="s">
        <v>5248</v>
      </c>
      <c r="D1293" s="3" t="s">
        <v>2663</v>
      </c>
      <c r="E1293" s="3" t="s">
        <v>4714</v>
      </c>
      <c r="F1293" s="3" t="s">
        <v>4716</v>
      </c>
      <c r="G1293" s="17" t="str">
        <f t="shared" si="219"/>
        <v>KG-ARI-1911-00212-05059/42757283</v>
      </c>
      <c r="H1293" s="18">
        <f>IF(G1293="","",VLOOKUP(G1293,WMS!$E$3:$Q$2581,7,FALSE))</f>
        <v>24</v>
      </c>
      <c r="I1293" s="18">
        <f>IF(G1293="","",VLOOKUP(G1293,WMS!$E$3:$Q$2581,8,FALSE))</f>
        <v>2.7</v>
      </c>
      <c r="J1293" s="18">
        <f>IF(G1293="","",VLOOKUP(G1293,WMS!$E$3:$Q$2581,13,FALSE))</f>
        <v>0.023</v>
      </c>
      <c r="K1293" s="25" t="b">
        <f t="shared" si="220"/>
        <v>1</v>
      </c>
      <c r="L1293" s="7">
        <v>2</v>
      </c>
      <c r="M1293" s="26">
        <f>IF(G1293="","",VLOOKUP(G1293,WMS!$E$3:$U$2581,7,0)*L1293)</f>
        <v>48</v>
      </c>
      <c r="N1293" s="27" t="str">
        <f>IF(G1293="","",VLOOKUP(G1293,WMS!$E$3:$U$2581,17,0))</f>
        <v>B75</v>
      </c>
      <c r="O1293" s="28">
        <f t="shared" si="221"/>
        <v>5.4</v>
      </c>
      <c r="P1293" s="28">
        <f t="shared" si="222"/>
        <v>0.046</v>
      </c>
      <c r="Q1293" s="25" t="str">
        <f>IF(G1293="","",VLOOKUP(G1293,WMS!$E$3:$G$2581,2,FALSE))</f>
        <v>KAS19102314</v>
      </c>
      <c r="R1293" s="25" t="str">
        <f>IF(G1293="","",VLOOKUP(G1293,WMS!$E$3:$G$2581,3,FALSE))</f>
        <v>KAS1910231402</v>
      </c>
      <c r="S1293" s="17" t="str">
        <f>IF(R1293="","",VLOOKUP(R1293,CUSTOMS!$E$3:$N$2350,2,FALSE))</f>
        <v>3924100000</v>
      </c>
      <c r="T1293" s="17" t="str">
        <f>IF(R1293="","",VLOOKUP(R1293,CUSTOMS!$E$3:$N$2350,3,FALSE))</f>
        <v>塑料厨具带彩卡</v>
      </c>
      <c r="U1293" s="18">
        <f t="shared" si="223"/>
        <v>48</v>
      </c>
      <c r="V1293" s="18" t="str">
        <f>IF(R1293="","",VLOOKUP(R1293,CUSTOMS!$E$3:$N$2350,5,FALSE))</f>
        <v>套</v>
      </c>
      <c r="W1293" s="32">
        <f>IF(R1293="","",VLOOKUP(R1293,CUSTOMS!$E$3:$N$2350,6,FALSE))</f>
        <v>0.78</v>
      </c>
      <c r="X1293" s="32">
        <f t="shared" si="224"/>
        <v>37.44</v>
      </c>
      <c r="Y1293" s="18" t="str">
        <f>IF(R1293="","",VLOOKUP(R1293,CUSTOMS!$E$3:$N$2350,8,FALSE))</f>
        <v>美元</v>
      </c>
      <c r="Z1293" s="18" t="str">
        <f>IF(R1293="","",VLOOKUP(R1293,CUSTOMS!$E$3:$N$2350,9,FALSE))</f>
        <v>中国</v>
      </c>
      <c r="AA1293" s="18" t="str">
        <f>IF(R1293="","",VLOOKUP(R1293,CUSTOMS!$E$3:$N$2350,10,FALSE))</f>
        <v>美国</v>
      </c>
      <c r="AB1293" s="32">
        <f>IF(R1293="","",VLOOKUP(G1293,WMS!$E$3:$T$2581,15,FALSE))</f>
        <v>0.0916666666666667</v>
      </c>
      <c r="AC1293" s="32">
        <f t="shared" si="225"/>
        <v>4.4</v>
      </c>
      <c r="AD1293" s="32" t="str">
        <f>IF(S1293="","",VLOOKUP(S1293,海关监管条件!$A$1:$B$3000,2,FALSE))</f>
        <v>A </v>
      </c>
    </row>
    <row r="1294" spans="1:30">
      <c r="A1294" s="2">
        <v>43770</v>
      </c>
      <c r="B1294" s="2">
        <v>43777</v>
      </c>
      <c r="C1294" s="2" t="s">
        <v>5248</v>
      </c>
      <c r="D1294" s="3" t="s">
        <v>2663</v>
      </c>
      <c r="E1294" s="3" t="s">
        <v>4714</v>
      </c>
      <c r="F1294" s="3" t="s">
        <v>4715</v>
      </c>
      <c r="G1294" s="17" t="str">
        <f t="shared" si="219"/>
        <v>KG-ARI-1911-00212-05059/42757290</v>
      </c>
      <c r="H1294" s="18">
        <f>IF(G1294="","",VLOOKUP(G1294,WMS!$E$3:$Q$2581,7,FALSE))</f>
        <v>24</v>
      </c>
      <c r="I1294" s="18">
        <f>IF(G1294="","",VLOOKUP(G1294,WMS!$E$3:$Q$2581,8,FALSE))</f>
        <v>2.6</v>
      </c>
      <c r="J1294" s="18">
        <f>IF(G1294="","",VLOOKUP(G1294,WMS!$E$3:$Q$2581,13,FALSE))</f>
        <v>0.021</v>
      </c>
      <c r="K1294" s="25" t="b">
        <f t="shared" si="220"/>
        <v>1</v>
      </c>
      <c r="L1294" s="7">
        <v>1</v>
      </c>
      <c r="M1294" s="26">
        <f>IF(G1294="","",VLOOKUP(G1294,WMS!$E$3:$U$2581,7,0)*L1294)</f>
        <v>24</v>
      </c>
      <c r="N1294" s="27" t="str">
        <f>IF(G1294="","",VLOOKUP(G1294,WMS!$E$3:$U$2581,17,0))</f>
        <v>B75</v>
      </c>
      <c r="O1294" s="28">
        <f t="shared" si="221"/>
        <v>2.6</v>
      </c>
      <c r="P1294" s="28">
        <f t="shared" si="222"/>
        <v>0.021</v>
      </c>
      <c r="Q1294" s="25" t="str">
        <f>IF(G1294="","",VLOOKUP(G1294,WMS!$E$3:$G$2581,2,FALSE))</f>
        <v>KAS19102314</v>
      </c>
      <c r="R1294" s="25" t="str">
        <f>IF(G1294="","",VLOOKUP(G1294,WMS!$E$3:$G$2581,3,FALSE))</f>
        <v>KAS1910231402</v>
      </c>
      <c r="S1294" s="17" t="str">
        <f>IF(R1294="","",VLOOKUP(R1294,CUSTOMS!$E$3:$N$2350,2,FALSE))</f>
        <v>3924100000</v>
      </c>
      <c r="T1294" s="17" t="str">
        <f>IF(R1294="","",VLOOKUP(R1294,CUSTOMS!$E$3:$N$2350,3,FALSE))</f>
        <v>塑料厨具带彩卡</v>
      </c>
      <c r="U1294" s="18">
        <f t="shared" si="223"/>
        <v>24</v>
      </c>
      <c r="V1294" s="18" t="str">
        <f>IF(R1294="","",VLOOKUP(R1294,CUSTOMS!$E$3:$N$2350,5,FALSE))</f>
        <v>套</v>
      </c>
      <c r="W1294" s="32">
        <f>IF(R1294="","",VLOOKUP(R1294,CUSTOMS!$E$3:$N$2350,6,FALSE))</f>
        <v>0.78</v>
      </c>
      <c r="X1294" s="32">
        <f t="shared" si="224"/>
        <v>18.72</v>
      </c>
      <c r="Y1294" s="18" t="str">
        <f>IF(R1294="","",VLOOKUP(R1294,CUSTOMS!$E$3:$N$2350,8,FALSE))</f>
        <v>美元</v>
      </c>
      <c r="Z1294" s="18" t="str">
        <f>IF(R1294="","",VLOOKUP(R1294,CUSTOMS!$E$3:$N$2350,9,FALSE))</f>
        <v>中国</v>
      </c>
      <c r="AA1294" s="18" t="str">
        <f>IF(R1294="","",VLOOKUP(R1294,CUSTOMS!$E$3:$N$2350,10,FALSE))</f>
        <v>美国</v>
      </c>
      <c r="AB1294" s="32">
        <f>IF(R1294="","",VLOOKUP(G1294,WMS!$E$3:$T$2581,15,FALSE))</f>
        <v>0.0875</v>
      </c>
      <c r="AC1294" s="32">
        <f t="shared" si="225"/>
        <v>2.1</v>
      </c>
      <c r="AD1294" s="32" t="str">
        <f>IF(S1294="","",VLOOKUP(S1294,海关监管条件!$A$1:$B$3000,2,FALSE))</f>
        <v>A </v>
      </c>
    </row>
    <row r="1295" spans="1:30">
      <c r="A1295" s="2">
        <v>43770</v>
      </c>
      <c r="B1295" s="2">
        <v>43777</v>
      </c>
      <c r="C1295" s="2" t="s">
        <v>5248</v>
      </c>
      <c r="D1295" s="3" t="s">
        <v>2508</v>
      </c>
      <c r="E1295" s="3" t="s">
        <v>4671</v>
      </c>
      <c r="F1295" s="3" t="s">
        <v>4673</v>
      </c>
      <c r="G1295" s="17" t="str">
        <f t="shared" si="219"/>
        <v>KG-ARI-1911-00212-05090/42498506</v>
      </c>
      <c r="H1295" s="18">
        <f>IF(G1295="","",VLOOKUP(G1295,WMS!$E$3:$Q$2581,7,FALSE))</f>
        <v>12</v>
      </c>
      <c r="I1295" s="18">
        <f>IF(G1295="","",VLOOKUP(G1295,WMS!$E$3:$Q$2581,8,FALSE))</f>
        <v>5.4</v>
      </c>
      <c r="J1295" s="18">
        <f>IF(G1295="","",VLOOKUP(G1295,WMS!$E$3:$Q$2581,13,FALSE))</f>
        <v>0.031</v>
      </c>
      <c r="K1295" s="25" t="b">
        <f t="shared" si="220"/>
        <v>1</v>
      </c>
      <c r="L1295" s="7">
        <v>9</v>
      </c>
      <c r="M1295" s="26">
        <f>IF(G1295="","",VLOOKUP(G1295,WMS!$E$3:$U$2581,7,0)*L1295)</f>
        <v>108</v>
      </c>
      <c r="N1295" s="27" t="str">
        <f>IF(G1295="","",VLOOKUP(G1295,WMS!$E$3:$U$2581,17,0))</f>
        <v>A24-202</v>
      </c>
      <c r="O1295" s="28">
        <f t="shared" si="221"/>
        <v>48.6</v>
      </c>
      <c r="P1295" s="28">
        <f t="shared" si="222"/>
        <v>0.279</v>
      </c>
      <c r="Q1295" s="25" t="str">
        <f>IF(G1295="","",VLOOKUP(G1295,WMS!$E$3:$G$2581,2,FALSE))</f>
        <v>KAS19101407</v>
      </c>
      <c r="R1295" s="25" t="str">
        <f>IF(G1295="","",VLOOKUP(G1295,WMS!$E$3:$G$2581,3,FALSE))</f>
        <v>KAS1910140703</v>
      </c>
      <c r="S1295" s="17" t="str">
        <f>IF(R1295="","",VLOOKUP(R1295,CUSTOMS!$E$3:$N$2350,2,FALSE))</f>
        <v>3924900000</v>
      </c>
      <c r="T1295" s="17" t="str">
        <f>IF(R1295="","",VLOOKUP(R1295,CUSTOMS!$E$3:$N$2350,3,FALSE))</f>
        <v>植绒塑料衣架</v>
      </c>
      <c r="U1295" s="18">
        <f t="shared" si="223"/>
        <v>44.1</v>
      </c>
      <c r="V1295" s="18" t="str">
        <f>IF(R1295="","",VLOOKUP(R1295,CUSTOMS!$E$3:$N$2350,5,FALSE))</f>
        <v>千克</v>
      </c>
      <c r="W1295" s="32">
        <f>IF(R1295="","",VLOOKUP(R1295,CUSTOMS!$E$3:$N$2350,6,FALSE))</f>
        <v>1</v>
      </c>
      <c r="X1295" s="32">
        <f t="shared" si="224"/>
        <v>44.1</v>
      </c>
      <c r="Y1295" s="18" t="str">
        <f>IF(R1295="","",VLOOKUP(R1295,CUSTOMS!$E$3:$N$2350,8,FALSE))</f>
        <v>美元</v>
      </c>
      <c r="Z1295" s="18" t="str">
        <f>IF(R1295="","",VLOOKUP(R1295,CUSTOMS!$E$3:$N$2350,9,FALSE))</f>
        <v>中国</v>
      </c>
      <c r="AA1295" s="18" t="str">
        <f>IF(R1295="","",VLOOKUP(R1295,CUSTOMS!$E$3:$N$2350,10,FALSE))</f>
        <v>美国</v>
      </c>
      <c r="AB1295" s="32">
        <f>IF(R1295="","",VLOOKUP(G1295,WMS!$E$3:$T$2581,15,FALSE))</f>
        <v>0.408333333333333</v>
      </c>
      <c r="AC1295" s="32">
        <f t="shared" si="225"/>
        <v>44.1</v>
      </c>
      <c r="AD1295" s="32" t="str">
        <f>IF(S1295="","",VLOOKUP(S1295,海关监管条件!$A$1:$B$3000,2,FALSE))</f>
        <v>A </v>
      </c>
    </row>
    <row r="1296" spans="1:30">
      <c r="A1296" s="2">
        <v>43770</v>
      </c>
      <c r="B1296" s="2">
        <v>43777</v>
      </c>
      <c r="C1296" s="2" t="s">
        <v>5248</v>
      </c>
      <c r="D1296" s="3" t="s">
        <v>2515</v>
      </c>
      <c r="E1296" s="3" t="s">
        <v>4675</v>
      </c>
      <c r="F1296" s="3" t="s">
        <v>4677</v>
      </c>
      <c r="G1296" s="17" t="str">
        <f t="shared" si="219"/>
        <v>KG-ARI-1911-00212-05110/42697213</v>
      </c>
      <c r="H1296" s="18">
        <f>IF(G1296="","",VLOOKUP(G1296,WMS!$E$3:$Q$2581,7,FALSE))</f>
        <v>6</v>
      </c>
      <c r="I1296" s="18">
        <f>IF(G1296="","",VLOOKUP(G1296,WMS!$E$3:$Q$2581,8,FALSE))</f>
        <v>2.85</v>
      </c>
      <c r="J1296" s="18">
        <f>IF(G1296="","",VLOOKUP(G1296,WMS!$E$3:$Q$2581,13,FALSE))</f>
        <v>0.015</v>
      </c>
      <c r="K1296" s="25" t="b">
        <f t="shared" si="220"/>
        <v>1</v>
      </c>
      <c r="L1296" s="7">
        <v>8</v>
      </c>
      <c r="M1296" s="26">
        <f>IF(G1296="","",VLOOKUP(G1296,WMS!$E$3:$U$2581,7,0)*L1296)</f>
        <v>48</v>
      </c>
      <c r="N1296" s="27" t="str">
        <f>IF(G1296="","",VLOOKUP(G1296,WMS!$E$3:$U$2581,17,0))</f>
        <v>A24-102</v>
      </c>
      <c r="O1296" s="28">
        <f t="shared" si="221"/>
        <v>22.8</v>
      </c>
      <c r="P1296" s="28">
        <f t="shared" si="222"/>
        <v>0.12</v>
      </c>
      <c r="Q1296" s="25" t="str">
        <f>IF(G1296="","",VLOOKUP(G1296,WMS!$E$3:$G$2581,2,FALSE))</f>
        <v>KAS19101409</v>
      </c>
      <c r="R1296" s="25" t="str">
        <f>IF(G1296="","",VLOOKUP(G1296,WMS!$E$3:$G$2581,3,FALSE))</f>
        <v>KAS1910140903</v>
      </c>
      <c r="S1296" s="17" t="str">
        <f>IF(R1296="","",VLOOKUP(R1296,CUSTOMS!$E$3:$N$2350,2,FALSE))</f>
        <v>3926909090</v>
      </c>
      <c r="T1296" s="17" t="str">
        <f>IF(R1296="","",VLOOKUP(R1296,CUSTOMS!$E$3:$N$2350,3,FALSE))</f>
        <v>宠物胶垫</v>
      </c>
      <c r="U1296" s="18">
        <f t="shared" si="223"/>
        <v>48</v>
      </c>
      <c r="V1296" s="18" t="str">
        <f>IF(R1296="","",VLOOKUP(R1296,CUSTOMS!$E$3:$N$2350,5,FALSE))</f>
        <v>个</v>
      </c>
      <c r="W1296" s="32">
        <f>IF(R1296="","",VLOOKUP(R1296,CUSTOMS!$E$3:$N$2350,6,FALSE))</f>
        <v>3.87</v>
      </c>
      <c r="X1296" s="32">
        <f t="shared" si="224"/>
        <v>185.76</v>
      </c>
      <c r="Y1296" s="18" t="str">
        <f>IF(R1296="","",VLOOKUP(R1296,CUSTOMS!$E$3:$N$2350,8,FALSE))</f>
        <v>美元</v>
      </c>
      <c r="Z1296" s="18" t="str">
        <f>IF(R1296="","",VLOOKUP(R1296,CUSTOMS!$E$3:$N$2350,9,FALSE))</f>
        <v>中国</v>
      </c>
      <c r="AA1296" s="18" t="str">
        <f>IF(R1296="","",VLOOKUP(R1296,CUSTOMS!$E$3:$N$2350,10,FALSE))</f>
        <v>美国</v>
      </c>
      <c r="AB1296" s="32">
        <f>IF(R1296="","",VLOOKUP(G1296,WMS!$E$3:$T$2581,15,FALSE))</f>
        <v>0.425</v>
      </c>
      <c r="AC1296" s="32">
        <f t="shared" si="225"/>
        <v>20.4</v>
      </c>
      <c r="AD1296" s="32" t="str">
        <f>IF(S1296="","",VLOOKUP(S1296,海关监管条件!$A$1:$B$3000,2,FALSE))</f>
        <v>无</v>
      </c>
    </row>
    <row r="1297" spans="1:30">
      <c r="A1297" s="2">
        <v>43770</v>
      </c>
      <c r="B1297" s="2">
        <v>43777</v>
      </c>
      <c r="C1297" s="2" t="s">
        <v>5248</v>
      </c>
      <c r="D1297" s="3" t="s">
        <v>2515</v>
      </c>
      <c r="E1297" s="3" t="s">
        <v>4675</v>
      </c>
      <c r="F1297" s="3" t="s">
        <v>4676</v>
      </c>
      <c r="G1297" s="17" t="str">
        <f t="shared" si="219"/>
        <v>KG-ARI-1911-00212-05110/42750369</v>
      </c>
      <c r="H1297" s="18">
        <f>IF(G1297="","",VLOOKUP(G1297,WMS!$E$3:$Q$2581,7,FALSE))</f>
        <v>6</v>
      </c>
      <c r="I1297" s="18">
        <f>IF(G1297="","",VLOOKUP(G1297,WMS!$E$3:$Q$2581,8,FALSE))</f>
        <v>5.7</v>
      </c>
      <c r="J1297" s="18">
        <f>IF(G1297="","",VLOOKUP(G1297,WMS!$E$3:$Q$2581,13,FALSE))</f>
        <v>0.049</v>
      </c>
      <c r="K1297" s="25" t="b">
        <f t="shared" si="220"/>
        <v>1</v>
      </c>
      <c r="L1297" s="7">
        <v>2</v>
      </c>
      <c r="M1297" s="26">
        <f>IF(G1297="","",VLOOKUP(G1297,WMS!$E$3:$U$2581,7,0)*L1297)</f>
        <v>12</v>
      </c>
      <c r="N1297" s="27" t="str">
        <f>IF(G1297="","",VLOOKUP(G1297,WMS!$E$3:$U$2581,17,0))</f>
        <v>A24-102</v>
      </c>
      <c r="O1297" s="28">
        <f t="shared" si="221"/>
        <v>11.4</v>
      </c>
      <c r="P1297" s="28">
        <f t="shared" si="222"/>
        <v>0.098</v>
      </c>
      <c r="Q1297" s="25" t="str">
        <f>IF(G1297="","",VLOOKUP(G1297,WMS!$E$3:$G$2581,2,FALSE))</f>
        <v>KAS19101409</v>
      </c>
      <c r="R1297" s="25" t="str">
        <f>IF(G1297="","",VLOOKUP(G1297,WMS!$E$3:$G$2581,3,FALSE))</f>
        <v>KAS1910140902</v>
      </c>
      <c r="S1297" s="17" t="str">
        <f>IF(R1297="","",VLOOKUP(R1297,CUSTOMS!$E$3:$N$2350,2,FALSE))</f>
        <v>7326909000</v>
      </c>
      <c r="T1297" s="17" t="str">
        <f>IF(R1297="","",VLOOKUP(R1297,CUSTOMS!$E$3:$N$2350,3,FALSE))</f>
        <v>宠物碗</v>
      </c>
      <c r="U1297" s="18">
        <f t="shared" si="223"/>
        <v>12</v>
      </c>
      <c r="V1297" s="18" t="str">
        <f>IF(R1297="","",VLOOKUP(R1297,CUSTOMS!$E$3:$N$2350,5,FALSE))</f>
        <v>套</v>
      </c>
      <c r="W1297" s="32">
        <f>IF(R1297="","",VLOOKUP(R1297,CUSTOMS!$E$3:$N$2350,6,FALSE))</f>
        <v>4.57</v>
      </c>
      <c r="X1297" s="32">
        <f t="shared" si="224"/>
        <v>54.84</v>
      </c>
      <c r="Y1297" s="18" t="str">
        <f>IF(R1297="","",VLOOKUP(R1297,CUSTOMS!$E$3:$N$2350,8,FALSE))</f>
        <v>美元</v>
      </c>
      <c r="Z1297" s="18" t="str">
        <f>IF(R1297="","",VLOOKUP(R1297,CUSTOMS!$E$3:$N$2350,9,FALSE))</f>
        <v>中国</v>
      </c>
      <c r="AA1297" s="18" t="str">
        <f>IF(R1297="","",VLOOKUP(R1297,CUSTOMS!$E$3:$N$2350,10,FALSE))</f>
        <v>美国</v>
      </c>
      <c r="AB1297" s="32">
        <f>IF(R1297="","",VLOOKUP(G1297,WMS!$E$3:$T$2581,15,FALSE))</f>
        <v>0.9</v>
      </c>
      <c r="AC1297" s="32">
        <f t="shared" si="225"/>
        <v>10.8</v>
      </c>
      <c r="AD1297" s="32" t="str">
        <f>IF(S1297="","",VLOOKUP(S1297,海关监管条件!$A$1:$B$3000,2,FALSE))</f>
        <v>无</v>
      </c>
    </row>
    <row r="1298" spans="1:30">
      <c r="A1298" s="2">
        <v>43778</v>
      </c>
      <c r="B1298" s="2">
        <v>43784</v>
      </c>
      <c r="C1298" s="2" t="s">
        <v>5257</v>
      </c>
      <c r="D1298" s="3" t="s">
        <v>355</v>
      </c>
      <c r="E1298" s="3" t="s">
        <v>3398</v>
      </c>
      <c r="F1298" s="3">
        <v>42534921</v>
      </c>
      <c r="G1298" s="17" t="str">
        <f t="shared" si="219"/>
        <v>KG-ARI-1808-00019-00372/42534921</v>
      </c>
      <c r="H1298" s="18">
        <f>IF(G1298="","",VLOOKUP(G1298,WMS!$E$3:$Q$2581,7,FALSE))</f>
        <v>6</v>
      </c>
      <c r="I1298" s="18">
        <f>IF(G1298="","",VLOOKUP(G1298,WMS!$E$3:$Q$2581,8,FALSE))</f>
        <v>6.95</v>
      </c>
      <c r="J1298" s="18">
        <f>IF(G1298="","",VLOOKUP(G1298,WMS!$E$3:$Q$2581,13,FALSE))</f>
        <v>0.021</v>
      </c>
      <c r="K1298" s="25" t="b">
        <f t="shared" si="220"/>
        <v>1</v>
      </c>
      <c r="L1298" s="7">
        <v>1</v>
      </c>
      <c r="M1298" s="26">
        <f>IF(G1298="","",VLOOKUP(G1298,WMS!$E$3:$U$2581,7,0)*L1298)</f>
        <v>6</v>
      </c>
      <c r="N1298" s="27" t="str">
        <f>IF(G1298="","",VLOOKUP(G1298,WMS!$E$3:$U$2581,17,0))</f>
        <v>A22-304</v>
      </c>
      <c r="O1298" s="28">
        <f t="shared" si="221"/>
        <v>6.95</v>
      </c>
      <c r="P1298" s="28">
        <f t="shared" si="222"/>
        <v>0.021</v>
      </c>
      <c r="Q1298" s="25" t="str">
        <f>IF(G1298="","",VLOOKUP(G1298,WMS!$E$3:$G$2581,2,FALSE))</f>
        <v>KAS18111901</v>
      </c>
      <c r="R1298" s="25" t="str">
        <f>IF(G1298="","",VLOOKUP(G1298,WMS!$E$3:$G$2581,3,FALSE))</f>
        <v>KAS1811190105</v>
      </c>
      <c r="S1298" s="17" t="str">
        <f>IF(R1298="","",VLOOKUP(R1298,CUSTOMS!$E$3:$N$2350,2,FALSE))</f>
        <v>6911101900</v>
      </c>
      <c r="T1298" s="17" t="str">
        <f>IF(R1298="","",VLOOKUP(R1298,CUSTOMS!$E$3:$N$2350,3,FALSE))</f>
        <v>日用瓷:盘.锅.壶</v>
      </c>
      <c r="U1298" s="18">
        <f t="shared" si="223"/>
        <v>6</v>
      </c>
      <c r="V1298" s="18" t="str">
        <f>IF(R1298="","",VLOOKUP(R1298,CUSTOMS!$E$3:$N$2350,5,FALSE))</f>
        <v>只</v>
      </c>
      <c r="W1298" s="32">
        <f>IF(R1298="","",VLOOKUP(R1298,CUSTOMS!$E$3:$N$2350,6,FALSE))</f>
        <v>1</v>
      </c>
      <c r="X1298" s="32">
        <f t="shared" si="224"/>
        <v>6</v>
      </c>
      <c r="Y1298" s="18" t="str">
        <f>IF(R1298="","",VLOOKUP(R1298,CUSTOMS!$E$3:$N$2350,8,FALSE))</f>
        <v>港币</v>
      </c>
      <c r="Z1298" s="18" t="str">
        <f>IF(R1298="","",VLOOKUP(R1298,CUSTOMS!$E$3:$N$2350,9,FALSE))</f>
        <v>中国</v>
      </c>
      <c r="AA1298" s="18" t="str">
        <f>IF(R1298="","",VLOOKUP(R1298,CUSTOMS!$E$3:$N$2350,10,FALSE))</f>
        <v>美国</v>
      </c>
      <c r="AB1298" s="32">
        <f>IF(R1298="","",VLOOKUP(G1298,WMS!$E$3:$T$2581,15,FALSE))</f>
        <v>1.11666666666667</v>
      </c>
      <c r="AC1298" s="32">
        <f t="shared" si="225"/>
        <v>6.70000000000002</v>
      </c>
      <c r="AD1298" s="32" t="str">
        <f>IF(S1298="","",VLOOKUP(S1298,海关监管条件!$A$1:$B$3000,2,FALSE))</f>
        <v>A</v>
      </c>
    </row>
    <row r="1299" spans="1:30">
      <c r="A1299" s="2">
        <v>43778</v>
      </c>
      <c r="B1299" s="2">
        <v>43784</v>
      </c>
      <c r="C1299" s="2" t="s">
        <v>5257</v>
      </c>
      <c r="D1299" s="19" t="s">
        <v>187</v>
      </c>
      <c r="E1299" s="19" t="s">
        <v>3283</v>
      </c>
      <c r="F1299" s="19" t="s">
        <v>3286</v>
      </c>
      <c r="G1299" s="17" t="str">
        <f t="shared" si="219"/>
        <v>KG-ARI-1808-00019-00394/42477815</v>
      </c>
      <c r="H1299" s="18">
        <f>IF(G1299="","",VLOOKUP(G1299,WMS!$E$3:$Q$2581,7,FALSE))</f>
        <v>25</v>
      </c>
      <c r="I1299" s="18">
        <f>IF(G1299="","",VLOOKUP(G1299,WMS!$E$3:$Q$2581,8,FALSE))</f>
        <v>1.6</v>
      </c>
      <c r="J1299" s="18">
        <f>IF(G1299="","",VLOOKUP(G1299,WMS!$E$3:$Q$2581,13,FALSE))</f>
        <v>0.004</v>
      </c>
      <c r="K1299" s="25" t="b">
        <f t="shared" si="220"/>
        <v>1</v>
      </c>
      <c r="L1299" s="7">
        <v>1</v>
      </c>
      <c r="M1299" s="26">
        <f>IF(G1299="","",VLOOKUP(G1299,WMS!$E$3:$U$2581,7,0)*L1299)</f>
        <v>25</v>
      </c>
      <c r="N1299" s="27" t="str">
        <f>IF(G1299="","",VLOOKUP(G1299,WMS!$E$3:$U$2581,17,0))</f>
        <v>A20-203</v>
      </c>
      <c r="O1299" s="28">
        <f t="shared" si="221"/>
        <v>1.6</v>
      </c>
      <c r="P1299" s="28">
        <f t="shared" si="222"/>
        <v>0.004</v>
      </c>
      <c r="Q1299" s="25" t="str">
        <f>IF(G1299="","",VLOOKUP(G1299,WMS!$E$3:$G$2581,2,FALSE))</f>
        <v>KAS18081003</v>
      </c>
      <c r="R1299" s="25" t="str">
        <f>IF(G1299="","",VLOOKUP(G1299,WMS!$E$3:$G$2581,3,FALSE))</f>
        <v>KAS18008100359</v>
      </c>
      <c r="S1299" s="17" t="str">
        <f>IF(R1299="","",VLOOKUP(R1299,CUSTOMS!$E$3:$N$2350,2,FALSE))</f>
        <v>7006000090</v>
      </c>
      <c r="T1299" s="17" t="str">
        <f>IF(R1299="","",VLOOKUP(R1299,CUSTOMS!$E$3:$N$2350,3,FALSE))</f>
        <v>钢化玻璃膜</v>
      </c>
      <c r="U1299" s="18">
        <f t="shared" si="223"/>
        <v>25</v>
      </c>
      <c r="V1299" s="18" t="str">
        <f>IF(R1299="","",VLOOKUP(R1299,CUSTOMS!$E$3:$N$2350,5,FALSE))</f>
        <v>个</v>
      </c>
      <c r="W1299" s="32">
        <f>IF(R1299="","",VLOOKUP(R1299,CUSTOMS!$E$3:$N$2350,6,FALSE))</f>
        <v>0.6411</v>
      </c>
      <c r="X1299" s="32">
        <f t="shared" si="224"/>
        <v>16.0275</v>
      </c>
      <c r="Y1299" s="18" t="str">
        <f>IF(R1299="","",VLOOKUP(R1299,CUSTOMS!$E$3:$N$2350,8,FALSE))</f>
        <v>美元</v>
      </c>
      <c r="Z1299" s="18" t="str">
        <f>IF(R1299="","",VLOOKUP(R1299,CUSTOMS!$E$3:$N$2350,9,FALSE))</f>
        <v>中国</v>
      </c>
      <c r="AA1299" s="18" t="str">
        <f>IF(R1299="","",VLOOKUP(R1299,CUSTOMS!$E$3:$N$2350,10,FALSE))</f>
        <v>中国</v>
      </c>
      <c r="AB1299" s="32">
        <f>IF(R1299="","",VLOOKUP(G1299,WMS!$E$3:$T$2581,15,FALSE))</f>
        <v>0.05934</v>
      </c>
      <c r="AC1299" s="32">
        <f t="shared" si="225"/>
        <v>1.4835</v>
      </c>
      <c r="AD1299" s="32" t="str">
        <f>IF(S1299="","",VLOOKUP(S1299,海关监管条件!$A$1:$B$3000,2,FALSE))</f>
        <v>无</v>
      </c>
    </row>
    <row r="1300" spans="1:30">
      <c r="A1300" s="2">
        <v>43778</v>
      </c>
      <c r="B1300" s="2">
        <v>43784</v>
      </c>
      <c r="C1300" s="2" t="s">
        <v>5257</v>
      </c>
      <c r="D1300" s="19" t="s">
        <v>715</v>
      </c>
      <c r="E1300" s="19" t="s">
        <v>3692</v>
      </c>
      <c r="F1300" s="19">
        <v>41168356</v>
      </c>
      <c r="G1300" s="17" t="str">
        <f t="shared" si="219"/>
        <v>KG-ARI-1812-00048-00978/41168356</v>
      </c>
      <c r="H1300" s="18">
        <f>IF(G1300="","",VLOOKUP(G1300,WMS!$E$3:$Q$2581,7,FALSE))</f>
        <v>24</v>
      </c>
      <c r="I1300" s="18">
        <f>IF(G1300="","",VLOOKUP(G1300,WMS!$E$3:$Q$2581,8,FALSE))</f>
        <v>2.4</v>
      </c>
      <c r="J1300" s="18">
        <f>IF(G1300="","",VLOOKUP(G1300,WMS!$E$3:$Q$2581,13,FALSE))</f>
        <v>0.017</v>
      </c>
      <c r="K1300" s="25" t="b">
        <f t="shared" si="220"/>
        <v>1</v>
      </c>
      <c r="L1300" s="7">
        <v>3</v>
      </c>
      <c r="M1300" s="26">
        <f>IF(G1300="","",VLOOKUP(G1300,WMS!$E$3:$U$2581,7,0)*L1300)</f>
        <v>72</v>
      </c>
      <c r="N1300" s="27" t="str">
        <f>IF(G1300="","",VLOOKUP(G1300,WMS!$E$3:$U$2581,17,0))</f>
        <v>A06-202</v>
      </c>
      <c r="O1300" s="28">
        <f t="shared" si="221"/>
        <v>7.2</v>
      </c>
      <c r="P1300" s="28">
        <f t="shared" si="222"/>
        <v>0.051</v>
      </c>
      <c r="Q1300" s="25" t="str">
        <f>IF(G1300="","",VLOOKUP(G1300,WMS!$E$3:$G$2581,2,FALSE))</f>
        <v>KAS19011002</v>
      </c>
      <c r="R1300" s="25" t="str">
        <f>IF(G1300="","",VLOOKUP(G1300,WMS!$E$3:$G$2581,3,FALSE))</f>
        <v>KAS1901100215</v>
      </c>
      <c r="S1300" s="17" t="str">
        <f>IF(R1300="","",VLOOKUP(R1300,CUSTOMS!$E$3:$N$2350,2,FALSE))</f>
        <v>3924100000</v>
      </c>
      <c r="T1300" s="17" t="str">
        <f>IF(R1300="","",VLOOKUP(R1300,CUSTOMS!$E$3:$N$2350,3,FALSE))</f>
        <v>塑料食物夹</v>
      </c>
      <c r="U1300" s="18">
        <f t="shared" si="223"/>
        <v>72</v>
      </c>
      <c r="V1300" s="18" t="str">
        <f>IF(R1300="","",VLOOKUP(R1300,CUSTOMS!$E$3:$N$2350,5,FALSE))</f>
        <v>个</v>
      </c>
      <c r="W1300" s="32">
        <f>IF(R1300="","",VLOOKUP(R1300,CUSTOMS!$E$3:$N$2350,6,FALSE))</f>
        <v>0.5</v>
      </c>
      <c r="X1300" s="32">
        <f t="shared" si="224"/>
        <v>36</v>
      </c>
      <c r="Y1300" s="18" t="str">
        <f>IF(R1300="","",VLOOKUP(R1300,CUSTOMS!$E$3:$N$2350,8,FALSE))</f>
        <v>美元</v>
      </c>
      <c r="Z1300" s="18" t="str">
        <f>IF(R1300="","",VLOOKUP(R1300,CUSTOMS!$E$3:$N$2350,9,FALSE))</f>
        <v>中国</v>
      </c>
      <c r="AA1300" s="18" t="str">
        <f>IF(R1300="","",VLOOKUP(R1300,CUSTOMS!$E$3:$N$2350,10,FALSE))</f>
        <v>美国</v>
      </c>
      <c r="AB1300" s="32">
        <f>IF(R1300="","",VLOOKUP(G1300,WMS!$E$3:$T$2581,15,FALSE))</f>
        <v>0.0833333333333333</v>
      </c>
      <c r="AC1300" s="32">
        <f t="shared" si="225"/>
        <v>6</v>
      </c>
      <c r="AD1300" s="32" t="str">
        <f>IF(S1300="","",VLOOKUP(S1300,海关监管条件!$A$1:$B$3000,2,FALSE))</f>
        <v>A </v>
      </c>
    </row>
    <row r="1301" spans="1:30">
      <c r="A1301" s="2">
        <v>43778</v>
      </c>
      <c r="B1301" s="2">
        <v>43784</v>
      </c>
      <c r="C1301" s="2" t="s">
        <v>5257</v>
      </c>
      <c r="D1301" s="19" t="s">
        <v>776</v>
      </c>
      <c r="E1301" s="19" t="s">
        <v>3735</v>
      </c>
      <c r="F1301" s="19">
        <v>41904558</v>
      </c>
      <c r="G1301" s="17" t="str">
        <f t="shared" si="219"/>
        <v>KG-ARI-1812-00048-00996/41904558</v>
      </c>
      <c r="H1301" s="18">
        <f>IF(G1301="","",VLOOKUP(G1301,WMS!$E$3:$Q$2581,7,FALSE))</f>
        <v>6</v>
      </c>
      <c r="I1301" s="18">
        <f>IF(G1301="","",VLOOKUP(G1301,WMS!$E$3:$Q$2581,8,FALSE))</f>
        <v>7.1</v>
      </c>
      <c r="J1301" s="18">
        <f>IF(G1301="","",VLOOKUP(G1301,WMS!$E$3:$Q$2581,13,FALSE))</f>
        <v>0.027</v>
      </c>
      <c r="K1301" s="25" t="b">
        <f t="shared" si="220"/>
        <v>1</v>
      </c>
      <c r="L1301" s="7">
        <v>1</v>
      </c>
      <c r="M1301" s="26">
        <f>IF(G1301="","",VLOOKUP(G1301,WMS!$E$3:$U$2581,7,0)*L1301)</f>
        <v>6</v>
      </c>
      <c r="N1301" s="27" t="str">
        <f>IF(G1301="","",VLOOKUP(G1301,WMS!$E$3:$U$2581,17,0))</f>
        <v>A25-202</v>
      </c>
      <c r="O1301" s="28">
        <f t="shared" si="221"/>
        <v>7.1</v>
      </c>
      <c r="P1301" s="28">
        <f t="shared" si="222"/>
        <v>0.027</v>
      </c>
      <c r="Q1301" s="25" t="str">
        <f>IF(G1301="","",VLOOKUP(G1301,WMS!$E$3:$G$2581,2,FALSE))</f>
        <v>KAS19011806</v>
      </c>
      <c r="R1301" s="25" t="str">
        <f>IF(G1301="","",VLOOKUP(G1301,WMS!$E$3:$G$2581,3,FALSE))</f>
        <v>KAS1901180601</v>
      </c>
      <c r="S1301" s="17" t="str">
        <f>IF(R1301="","",VLOOKUP(R1301,CUSTOMS!$E$3:$N$2350,2,FALSE))</f>
        <v>8215200000</v>
      </c>
      <c r="T1301" s="17" t="str">
        <f>IF(R1301="","",VLOOKUP(R1301,CUSTOMS!$E$3:$N$2350,3,FALSE))</f>
        <v>餐厨用具</v>
      </c>
      <c r="U1301" s="18">
        <f t="shared" si="223"/>
        <v>6</v>
      </c>
      <c r="V1301" s="18" t="str">
        <f>IF(R1301="","",VLOOKUP(R1301,CUSTOMS!$E$3:$N$2350,5,FALSE))</f>
        <v>套</v>
      </c>
      <c r="W1301" s="32">
        <f>IF(R1301="","",VLOOKUP(R1301,CUSTOMS!$E$3:$N$2350,6,FALSE))</f>
        <v>0.43</v>
      </c>
      <c r="X1301" s="32">
        <f t="shared" si="224"/>
        <v>2.58</v>
      </c>
      <c r="Y1301" s="18" t="str">
        <f>IF(R1301="","",VLOOKUP(R1301,CUSTOMS!$E$3:$N$2350,8,FALSE))</f>
        <v>美元</v>
      </c>
      <c r="Z1301" s="18" t="str">
        <f>IF(R1301="","",VLOOKUP(R1301,CUSTOMS!$E$3:$N$2350,9,FALSE))</f>
        <v>中国</v>
      </c>
      <c r="AA1301" s="18" t="str">
        <f>IF(R1301="","",VLOOKUP(R1301,CUSTOMS!$E$3:$N$2350,10,FALSE))</f>
        <v>美国</v>
      </c>
      <c r="AB1301" s="32">
        <f>IF(R1301="","",VLOOKUP(G1301,WMS!$E$3:$T$2581,15,FALSE))</f>
        <v>1.09166666666667</v>
      </c>
      <c r="AC1301" s="32">
        <f t="shared" si="225"/>
        <v>6.55000000000002</v>
      </c>
      <c r="AD1301" s="32" t="str">
        <f>IF(S1301="","",VLOOKUP(S1301,海关监管条件!$A$1:$B$3000,2,FALSE))</f>
        <v>A </v>
      </c>
    </row>
    <row r="1302" spans="1:30">
      <c r="A1302" s="2">
        <v>43778</v>
      </c>
      <c r="B1302" s="2">
        <v>43784</v>
      </c>
      <c r="C1302" s="2" t="s">
        <v>5257</v>
      </c>
      <c r="D1302" s="19" t="s">
        <v>676</v>
      </c>
      <c r="E1302" s="19" t="s">
        <v>3686</v>
      </c>
      <c r="F1302" s="19">
        <v>42604426</v>
      </c>
      <c r="G1302" s="17" t="str">
        <f t="shared" si="219"/>
        <v>KG-ARI-1812-00048-01101/42604426</v>
      </c>
      <c r="H1302" s="18">
        <f>IF(G1302="","",VLOOKUP(G1302,WMS!$E$3:$Q$2581,7,FALSE))</f>
        <v>12</v>
      </c>
      <c r="I1302" s="18">
        <f>IF(G1302="","",VLOOKUP(G1302,WMS!$E$3:$Q$2581,8,FALSE))</f>
        <v>1.35</v>
      </c>
      <c r="J1302" s="18">
        <f>IF(G1302="","",VLOOKUP(G1302,WMS!$E$3:$Q$2581,13,FALSE))</f>
        <v>0.009</v>
      </c>
      <c r="K1302" s="25" t="b">
        <f t="shared" si="220"/>
        <v>1</v>
      </c>
      <c r="L1302" s="7">
        <v>2</v>
      </c>
      <c r="M1302" s="26">
        <f>IF(G1302="","",VLOOKUP(G1302,WMS!$E$3:$U$2581,7,0)*L1302)</f>
        <v>24</v>
      </c>
      <c r="N1302" s="27" t="str">
        <f>IF(G1302="","",VLOOKUP(G1302,WMS!$E$3:$U$2581,17,0))</f>
        <v>B72</v>
      </c>
      <c r="O1302" s="28">
        <f t="shared" si="221"/>
        <v>2.7</v>
      </c>
      <c r="P1302" s="28">
        <f t="shared" si="222"/>
        <v>0.018</v>
      </c>
      <c r="Q1302" s="25" t="str">
        <f>IF(G1302="","",VLOOKUP(G1302,WMS!$E$3:$G$2581,2,FALSE))</f>
        <v>KAS19010906</v>
      </c>
      <c r="R1302" s="25" t="str">
        <f>IF(G1302="","",VLOOKUP(G1302,WMS!$E$3:$G$2581,3,FALSE))</f>
        <v>KAS1901090605</v>
      </c>
      <c r="S1302" s="17" t="str">
        <f>IF(R1302="","",VLOOKUP(R1302,CUSTOMS!$E$3:$N$2350,2,FALSE))</f>
        <v>8544421900</v>
      </c>
      <c r="T1302" s="17" t="str">
        <f>IF(R1302="","",VLOOKUP(R1302,CUSTOMS!$E$3:$N$2350,3,FALSE))</f>
        <v>连接线</v>
      </c>
      <c r="U1302" s="18">
        <f t="shared" si="223"/>
        <v>2.4</v>
      </c>
      <c r="V1302" s="18" t="str">
        <f>IF(R1302="","",VLOOKUP(R1302,CUSTOMS!$E$3:$N$2350,5,FALSE))</f>
        <v>千克</v>
      </c>
      <c r="W1302" s="32">
        <f>IF(R1302="","",VLOOKUP(R1302,CUSTOMS!$E$3:$N$2350,6,FALSE))</f>
        <v>10</v>
      </c>
      <c r="X1302" s="32">
        <f t="shared" si="224"/>
        <v>24</v>
      </c>
      <c r="Y1302" s="18" t="str">
        <f>IF(R1302="","",VLOOKUP(R1302,CUSTOMS!$E$3:$N$2350,8,FALSE))</f>
        <v>港币</v>
      </c>
      <c r="Z1302" s="18" t="str">
        <f>IF(R1302="","",VLOOKUP(R1302,CUSTOMS!$E$3:$N$2350,9,FALSE))</f>
        <v>中国</v>
      </c>
      <c r="AA1302" s="18" t="str">
        <f>IF(R1302="","",VLOOKUP(R1302,CUSTOMS!$E$3:$N$2350,10,FALSE))</f>
        <v>美国</v>
      </c>
      <c r="AB1302" s="32">
        <f>IF(R1302="","",VLOOKUP(G1302,WMS!$E$3:$T$2581,15,FALSE))</f>
        <v>0.1</v>
      </c>
      <c r="AC1302" s="32">
        <f t="shared" si="225"/>
        <v>2.4</v>
      </c>
      <c r="AD1302" s="32" t="str">
        <f>IF(S1302="","",VLOOKUP(S1302,海关监管条件!$A$1:$B$3000,2,FALSE))</f>
        <v>无 </v>
      </c>
    </row>
    <row r="1303" spans="1:30">
      <c r="A1303" s="2">
        <v>43778</v>
      </c>
      <c r="B1303" s="2">
        <v>43784</v>
      </c>
      <c r="C1303" s="2" t="s">
        <v>5257</v>
      </c>
      <c r="D1303" s="19" t="s">
        <v>825</v>
      </c>
      <c r="E1303" s="19" t="s">
        <v>3763</v>
      </c>
      <c r="F1303" s="19" t="s">
        <v>3764</v>
      </c>
      <c r="G1303" s="17" t="str">
        <f t="shared" ref="G1303:G1334" si="226">IF(F1303="","",E1303&amp;"/"&amp;F1303)</f>
        <v>KG-ARI-1812-00048-01231/42269700</v>
      </c>
      <c r="H1303" s="18">
        <f>IF(G1303="","",VLOOKUP(G1303,WMS!$E$3:$Q$2581,7,FALSE))</f>
        <v>24</v>
      </c>
      <c r="I1303" s="18">
        <f>IF(G1303="","",VLOOKUP(G1303,WMS!$E$3:$Q$2581,8,FALSE))</f>
        <v>1.05</v>
      </c>
      <c r="J1303" s="18">
        <f>IF(G1303="","",VLOOKUP(G1303,WMS!$E$3:$Q$2581,13,FALSE))</f>
        <v>0.01</v>
      </c>
      <c r="K1303" s="25" t="b">
        <f t="shared" ref="K1303:K1334" si="227">IF(M1303="","",EXACT(H1303,M1303/L1303))</f>
        <v>1</v>
      </c>
      <c r="L1303" s="7">
        <v>1</v>
      </c>
      <c r="M1303" s="26">
        <f>IF(G1303="","",VLOOKUP(G1303,WMS!$E$3:$U$2581,7,0)*L1303)</f>
        <v>24</v>
      </c>
      <c r="N1303" s="27" t="str">
        <f>IF(G1303="","",VLOOKUP(G1303,WMS!$E$3:$U$2581,17,0))</f>
        <v>A26-304</v>
      </c>
      <c r="O1303" s="28">
        <f t="shared" ref="O1303:O1334" si="228">IF(L1303="","",I1303*L1303)</f>
        <v>1.05</v>
      </c>
      <c r="P1303" s="28">
        <f t="shared" ref="P1303:P1334" si="229">IF(L1303="","",J1303*L1303)</f>
        <v>0.01</v>
      </c>
      <c r="Q1303" s="25" t="str">
        <f>IF(G1303="","",VLOOKUP(G1303,WMS!$E$3:$G$2581,2,FALSE))</f>
        <v>KAS19012803</v>
      </c>
      <c r="R1303" s="25" t="str">
        <f>IF(G1303="","",VLOOKUP(G1303,WMS!$E$3:$G$2581,3,FALSE))</f>
        <v>KAS1901280305</v>
      </c>
      <c r="S1303" s="17" t="str">
        <f>IF(R1303="","",VLOOKUP(R1303,CUSTOMS!$E$3:$N$2350,2,FALSE))</f>
        <v>8205510000</v>
      </c>
      <c r="T1303" s="17" t="str">
        <f>IF(R1303="","",VLOOKUP(R1303,CUSTOMS!$E$3:$N$2350,3,FALSE))</f>
        <v>不锈钢刨</v>
      </c>
      <c r="U1303" s="18">
        <f t="shared" ref="U1303:U1334" si="230">IF(V1303="","",IF(V1303="千克",M1303*AB1303,M1303))</f>
        <v>24</v>
      </c>
      <c r="V1303" s="18" t="str">
        <f>IF(R1303="","",VLOOKUP(R1303,CUSTOMS!$E$3:$N$2350,5,FALSE))</f>
        <v>个</v>
      </c>
      <c r="W1303" s="32">
        <f>IF(R1303="","",VLOOKUP(R1303,CUSTOMS!$E$3:$N$2350,6,FALSE))</f>
        <v>0.179</v>
      </c>
      <c r="X1303" s="32">
        <f t="shared" ref="X1303:X1334" si="231">IF(W1303="","",U1303*W1303)</f>
        <v>4.296</v>
      </c>
      <c r="Y1303" s="18" t="str">
        <f>IF(R1303="","",VLOOKUP(R1303,CUSTOMS!$E$3:$N$2350,8,FALSE))</f>
        <v>美元</v>
      </c>
      <c r="Z1303" s="18" t="str">
        <f>IF(R1303="","",VLOOKUP(R1303,CUSTOMS!$E$3:$N$2350,9,FALSE))</f>
        <v>中国</v>
      </c>
      <c r="AA1303" s="18" t="str">
        <f>IF(R1303="","",VLOOKUP(R1303,CUSTOMS!$E$3:$N$2350,10,FALSE))</f>
        <v>美国</v>
      </c>
      <c r="AB1303" s="32">
        <f>IF(R1303="","",VLOOKUP(G1303,WMS!$E$3:$T$2581,15,FALSE))</f>
        <v>0.03</v>
      </c>
      <c r="AC1303" s="32">
        <f t="shared" ref="AC1303:AC1334" si="232">IF(AB1303="","",M1303*AB1303)</f>
        <v>0.72</v>
      </c>
      <c r="AD1303" s="32" t="str">
        <f>IF(S1303="","",VLOOKUP(S1303,海关监管条件!$A$1:$B$3000,2,FALSE))</f>
        <v>无 </v>
      </c>
    </row>
    <row r="1304" spans="1:30">
      <c r="A1304" s="2">
        <v>43778</v>
      </c>
      <c r="B1304" s="2">
        <v>43784</v>
      </c>
      <c r="C1304" s="2" t="s">
        <v>5257</v>
      </c>
      <c r="D1304" s="19" t="s">
        <v>626</v>
      </c>
      <c r="E1304" s="19" t="s">
        <v>3660</v>
      </c>
      <c r="F1304" s="19">
        <v>42442585</v>
      </c>
      <c r="G1304" s="17" t="str">
        <f t="shared" si="226"/>
        <v>KG-ARI-1812-00048-01335/42442585</v>
      </c>
      <c r="H1304" s="18">
        <f>IF(G1304="","",VLOOKUP(G1304,WMS!$E$3:$Q$2581,7,FALSE))</f>
        <v>12</v>
      </c>
      <c r="I1304" s="18">
        <f>IF(G1304="","",VLOOKUP(G1304,WMS!$E$3:$Q$2581,8,FALSE))</f>
        <v>1.7</v>
      </c>
      <c r="J1304" s="18">
        <f>IF(G1304="","",VLOOKUP(G1304,WMS!$E$3:$Q$2581,13,FALSE))</f>
        <v>0.015</v>
      </c>
      <c r="K1304" s="25" t="b">
        <f t="shared" si="227"/>
        <v>1</v>
      </c>
      <c r="L1304" s="7">
        <v>1</v>
      </c>
      <c r="M1304" s="26">
        <f>IF(G1304="","",VLOOKUP(G1304,WMS!$E$3:$U$2581,7,0)*L1304)</f>
        <v>12</v>
      </c>
      <c r="N1304" s="27" t="str">
        <f>IF(G1304="","",VLOOKUP(G1304,WMS!$E$3:$U$2581,17,0))</f>
        <v>A03-202</v>
      </c>
      <c r="O1304" s="28">
        <f t="shared" si="228"/>
        <v>1.7</v>
      </c>
      <c r="P1304" s="28">
        <f t="shared" si="229"/>
        <v>0.015</v>
      </c>
      <c r="Q1304" s="25" t="str">
        <f>IF(G1304="","",VLOOKUP(G1304,WMS!$E$3:$G$2581,2,FALSE))</f>
        <v>KAS18122704</v>
      </c>
      <c r="R1304" s="25" t="str">
        <f>IF(G1304="","",VLOOKUP(G1304,WMS!$E$3:$G$2581,3,FALSE))</f>
        <v>KAS1812270402</v>
      </c>
      <c r="S1304" s="17" t="str">
        <f>IF(R1304="","",VLOOKUP(R1304,CUSTOMS!$E$3:$N$2350,2,FALSE))</f>
        <v>9615110000</v>
      </c>
      <c r="T1304" s="17" t="str">
        <f>IF(R1304="","",VLOOKUP(R1304,CUSTOMS!$E$3:$N$2350,3,FALSE))</f>
        <v>宠物梳</v>
      </c>
      <c r="U1304" s="18">
        <f t="shared" si="230"/>
        <v>12</v>
      </c>
      <c r="V1304" s="18" t="str">
        <f>IF(R1304="","",VLOOKUP(R1304,CUSTOMS!$E$3:$N$2350,5,FALSE))</f>
        <v>把</v>
      </c>
      <c r="W1304" s="32">
        <f>IF(R1304="","",VLOOKUP(R1304,CUSTOMS!$E$3:$N$2350,6,FALSE))</f>
        <v>0.92</v>
      </c>
      <c r="X1304" s="32">
        <f t="shared" si="231"/>
        <v>11.04</v>
      </c>
      <c r="Y1304" s="18" t="str">
        <f>IF(R1304="","",VLOOKUP(R1304,CUSTOMS!$E$3:$N$2350,8,FALSE))</f>
        <v>美元</v>
      </c>
      <c r="Z1304" s="18" t="str">
        <f>IF(R1304="","",VLOOKUP(R1304,CUSTOMS!$E$3:$N$2350,9,FALSE))</f>
        <v>中国</v>
      </c>
      <c r="AA1304" s="18" t="str">
        <f>IF(R1304="","",VLOOKUP(R1304,CUSTOMS!$E$3:$N$2350,10,FALSE))</f>
        <v>美国</v>
      </c>
      <c r="AB1304" s="32">
        <f>IF(R1304="","",VLOOKUP(G1304,WMS!$E$3:$T$2581,15,FALSE))</f>
        <v>0.108333333333333</v>
      </c>
      <c r="AC1304" s="32">
        <f t="shared" si="232"/>
        <v>1.3</v>
      </c>
      <c r="AD1304" s="32" t="str">
        <f>IF(S1304="","",VLOOKUP(S1304,海关监管条件!$A$1:$B$3000,2,FALSE))</f>
        <v>无 </v>
      </c>
    </row>
    <row r="1305" spans="1:30">
      <c r="A1305" s="2">
        <v>43778</v>
      </c>
      <c r="B1305" s="2">
        <v>43784</v>
      </c>
      <c r="C1305" s="2" t="s">
        <v>5257</v>
      </c>
      <c r="D1305" s="19" t="s">
        <v>3682</v>
      </c>
      <c r="E1305" s="19" t="s">
        <v>3683</v>
      </c>
      <c r="F1305" s="19">
        <v>42433712</v>
      </c>
      <c r="G1305" s="17" t="str">
        <f t="shared" si="226"/>
        <v>KG-ARI-1901-00066-01568/42433712</v>
      </c>
      <c r="H1305" s="18">
        <f>IF(G1305="","",VLOOKUP(G1305,WMS!$E$3:$Q$2581,7,FALSE))</f>
        <v>12</v>
      </c>
      <c r="I1305" s="18">
        <f>IF(G1305="","",VLOOKUP(G1305,WMS!$E$3:$Q$2581,8,FALSE))</f>
        <v>2.45</v>
      </c>
      <c r="J1305" s="18">
        <f>IF(G1305="","",VLOOKUP(G1305,WMS!$E$3:$Q$2581,13,FALSE))</f>
        <v>0.032</v>
      </c>
      <c r="K1305" s="25" t="b">
        <f t="shared" si="227"/>
        <v>1</v>
      </c>
      <c r="L1305" s="7">
        <v>1</v>
      </c>
      <c r="M1305" s="26">
        <f>IF(G1305="","",VLOOKUP(G1305,WMS!$E$3:$U$2581,7,0)*L1305)</f>
        <v>12</v>
      </c>
      <c r="N1305" s="27" t="str">
        <f>IF(G1305="","",VLOOKUP(G1305,WMS!$E$3:$U$2581,17,0))</f>
        <v>B72</v>
      </c>
      <c r="O1305" s="28">
        <f t="shared" si="228"/>
        <v>2.45</v>
      </c>
      <c r="P1305" s="28">
        <f t="shared" si="229"/>
        <v>0.032</v>
      </c>
      <c r="Q1305" s="25" t="str">
        <f>IF(G1305="","",VLOOKUP(G1305,WMS!$E$3:$G$2581,2,FALSE))</f>
        <v>KAS19010703</v>
      </c>
      <c r="R1305" s="25" t="str">
        <f>IF(G1305="","",VLOOKUP(G1305,WMS!$E$3:$G$2581,3,FALSE))</f>
        <v>KAS1901070303</v>
      </c>
      <c r="S1305" s="17" t="str">
        <f>IF(R1305="","",VLOOKUP(R1305,CUSTOMS!$E$3:$N$2350,2,FALSE))</f>
        <v>3924100000</v>
      </c>
      <c r="T1305" s="17" t="str">
        <f>IF(R1305="","",VLOOKUP(R1305,CUSTOMS!$E$3:$N$2350,3,FALSE))</f>
        <v>塑胶食物盒/C</v>
      </c>
      <c r="U1305" s="18">
        <f t="shared" si="230"/>
        <v>2.25</v>
      </c>
      <c r="V1305" s="18" t="str">
        <f>IF(R1305="","",VLOOKUP(R1305,CUSTOMS!$E$3:$N$2350,5,FALSE))</f>
        <v>千克</v>
      </c>
      <c r="W1305" s="32">
        <f>IF(R1305="","",VLOOKUP(R1305,CUSTOMS!$E$3:$N$2350,6,FALSE))</f>
        <v>2</v>
      </c>
      <c r="X1305" s="32">
        <f t="shared" si="231"/>
        <v>4.5</v>
      </c>
      <c r="Y1305" s="18" t="str">
        <f>IF(R1305="","",VLOOKUP(R1305,CUSTOMS!$E$3:$N$2350,8,FALSE))</f>
        <v>美元</v>
      </c>
      <c r="Z1305" s="18" t="str">
        <f>IF(R1305="","",VLOOKUP(R1305,CUSTOMS!$E$3:$N$2350,9,FALSE))</f>
        <v>中国</v>
      </c>
      <c r="AA1305" s="18" t="str">
        <f>IF(R1305="","",VLOOKUP(R1305,CUSTOMS!$E$3:$N$2350,10,FALSE))</f>
        <v>美国</v>
      </c>
      <c r="AB1305" s="32">
        <f>IF(R1305="","",VLOOKUP(G1305,WMS!$E$3:$T$2581,15,FALSE))</f>
        <v>0.1875</v>
      </c>
      <c r="AC1305" s="32">
        <f t="shared" si="232"/>
        <v>2.25</v>
      </c>
      <c r="AD1305" s="32" t="str">
        <f>IF(S1305="","",VLOOKUP(S1305,海关监管条件!$A$1:$B$3000,2,FALSE))</f>
        <v>A </v>
      </c>
    </row>
    <row r="1306" spans="1:30">
      <c r="A1306" s="2">
        <v>43778</v>
      </c>
      <c r="B1306" s="2">
        <v>43784</v>
      </c>
      <c r="C1306" s="2" t="s">
        <v>5257</v>
      </c>
      <c r="D1306" s="19" t="s">
        <v>747</v>
      </c>
      <c r="E1306" s="19" t="s">
        <v>3714</v>
      </c>
      <c r="F1306" s="19">
        <v>42655084</v>
      </c>
      <c r="G1306" s="17" t="str">
        <f t="shared" si="226"/>
        <v>KG-ARI-1901-00066-01599/42655084</v>
      </c>
      <c r="H1306" s="18">
        <f>IF(G1306="","",VLOOKUP(G1306,WMS!$E$3:$Q$2581,7,FALSE))</f>
        <v>4</v>
      </c>
      <c r="I1306" s="18">
        <f>IF(G1306="","",VLOOKUP(G1306,WMS!$E$3:$Q$2581,8,FALSE))</f>
        <v>6.65</v>
      </c>
      <c r="J1306" s="18">
        <f>IF(G1306="","",VLOOKUP(G1306,WMS!$E$3:$Q$2581,13,FALSE))</f>
        <v>0.06</v>
      </c>
      <c r="K1306" s="25" t="b">
        <f t="shared" si="227"/>
        <v>1</v>
      </c>
      <c r="L1306" s="7">
        <v>1</v>
      </c>
      <c r="M1306" s="26">
        <f>IF(G1306="","",VLOOKUP(G1306,WMS!$E$3:$U$2581,7,0)*L1306)</f>
        <v>4</v>
      </c>
      <c r="N1306" s="27" t="str">
        <f>IF(G1306="","",VLOOKUP(G1306,WMS!$E$3:$U$2581,17,0))</f>
        <v>B72</v>
      </c>
      <c r="O1306" s="28">
        <f t="shared" si="228"/>
        <v>6.65</v>
      </c>
      <c r="P1306" s="28">
        <f t="shared" si="229"/>
        <v>0.06</v>
      </c>
      <c r="Q1306" s="25" t="str">
        <f>IF(G1306="","",VLOOKUP(G1306,WMS!$E$3:$G$2581,2,FALSE))</f>
        <v>KAS19011704</v>
      </c>
      <c r="R1306" s="25" t="str">
        <f>IF(G1306="","",VLOOKUP(G1306,WMS!$E$3:$G$2581,3,FALSE))</f>
        <v>KAS1901170409</v>
      </c>
      <c r="S1306" s="17" t="str">
        <f>IF(R1306="","",VLOOKUP(R1306,CUSTOMS!$E$3:$N$2350,2,FALSE))</f>
        <v>6702100000</v>
      </c>
      <c r="T1306" s="17" t="str">
        <f>IF(R1306="","",VLOOKUP(R1306,CUSTOMS!$E$3:$N$2350,3,FALSE))</f>
        <v>塑料盆栽</v>
      </c>
      <c r="U1306" s="18">
        <f t="shared" si="230"/>
        <v>4</v>
      </c>
      <c r="V1306" s="18" t="str">
        <f>IF(R1306="","",VLOOKUP(R1306,CUSTOMS!$E$3:$N$2350,5,FALSE))</f>
        <v>只</v>
      </c>
      <c r="W1306" s="32">
        <f>IF(R1306="","",VLOOKUP(R1306,CUSTOMS!$E$3:$N$2350,6,FALSE))</f>
        <v>1</v>
      </c>
      <c r="X1306" s="32">
        <f t="shared" si="231"/>
        <v>4</v>
      </c>
      <c r="Y1306" s="18" t="str">
        <f>IF(R1306="","",VLOOKUP(R1306,CUSTOMS!$E$3:$N$2350,8,FALSE))</f>
        <v>港币</v>
      </c>
      <c r="Z1306" s="18" t="str">
        <f>IF(R1306="","",VLOOKUP(R1306,CUSTOMS!$E$3:$N$2350,9,FALSE))</f>
        <v>中国</v>
      </c>
      <c r="AA1306" s="18" t="str">
        <f>IF(R1306="","",VLOOKUP(R1306,CUSTOMS!$E$3:$N$2350,10,FALSE))</f>
        <v>美国</v>
      </c>
      <c r="AB1306" s="32">
        <f>IF(R1306="","",VLOOKUP(G1306,WMS!$E$3:$T$2581,15,FALSE))</f>
        <v>1.4</v>
      </c>
      <c r="AC1306" s="32">
        <f t="shared" si="232"/>
        <v>5.6</v>
      </c>
      <c r="AD1306" s="32" t="str">
        <f>IF(S1306="","",VLOOKUP(S1306,海关监管条件!$A$1:$B$3000,2,FALSE))</f>
        <v>无 </v>
      </c>
    </row>
    <row r="1307" spans="1:30">
      <c r="A1307" s="2">
        <v>43778</v>
      </c>
      <c r="B1307" s="2">
        <v>43784</v>
      </c>
      <c r="C1307" s="2" t="s">
        <v>5257</v>
      </c>
      <c r="D1307" s="19" t="s">
        <v>907</v>
      </c>
      <c r="E1307" s="19" t="s">
        <v>3808</v>
      </c>
      <c r="F1307" s="19">
        <v>42627029</v>
      </c>
      <c r="G1307" s="17" t="str">
        <f t="shared" si="226"/>
        <v>KG-ARI-1903-00107-02384/42627029</v>
      </c>
      <c r="H1307" s="18">
        <f>IF(G1307="","",VLOOKUP(G1307,WMS!$E$3:$Q$2581,7,FALSE))</f>
        <v>6</v>
      </c>
      <c r="I1307" s="18">
        <f>IF(G1307="","",VLOOKUP(G1307,WMS!$E$3:$Q$2581,8,FALSE))</f>
        <v>14.1</v>
      </c>
      <c r="J1307" s="18">
        <f>IF(G1307="","",VLOOKUP(G1307,WMS!$E$3:$Q$2581,13,FALSE))</f>
        <v>0.208</v>
      </c>
      <c r="K1307" s="25" t="b">
        <f t="shared" si="227"/>
        <v>1</v>
      </c>
      <c r="L1307" s="7">
        <v>4</v>
      </c>
      <c r="M1307" s="26">
        <f>IF(G1307="","",VLOOKUP(G1307,WMS!$E$3:$U$2581,7,0)*L1307)</f>
        <v>24</v>
      </c>
      <c r="N1307" s="27" t="str">
        <f>IF(G1307="","",VLOOKUP(G1307,WMS!$E$3:$U$2581,17,0))</f>
        <v>B69</v>
      </c>
      <c r="O1307" s="28">
        <f t="shared" si="228"/>
        <v>56.4</v>
      </c>
      <c r="P1307" s="28">
        <f t="shared" si="229"/>
        <v>0.832</v>
      </c>
      <c r="Q1307" s="25" t="str">
        <f>IF(G1307="","",VLOOKUP(G1307,WMS!$E$3:$G$2581,2,FALSE))</f>
        <v>KAS19031802</v>
      </c>
      <c r="R1307" s="25" t="str">
        <f>IF(G1307="","",VLOOKUP(G1307,WMS!$E$3:$G$2581,3,FALSE))</f>
        <v>KAS1903180205</v>
      </c>
      <c r="S1307" s="17" t="str">
        <f>IF(R1307="","",VLOOKUP(R1307,CUSTOMS!$E$3:$N$2350,2,FALSE))</f>
        <v>3924900000</v>
      </c>
      <c r="T1307" s="17" t="str">
        <f>IF(R1307="","",VLOOKUP(R1307,CUSTOMS!$E$3:$N$2350,3,FALSE))</f>
        <v>塑胶储物箱/C</v>
      </c>
      <c r="U1307" s="18">
        <f t="shared" si="230"/>
        <v>57.1612903225807</v>
      </c>
      <c r="V1307" s="18" t="str">
        <f>IF(R1307="","",VLOOKUP(R1307,CUSTOMS!$E$3:$N$2350,5,FALSE))</f>
        <v>千克</v>
      </c>
      <c r="W1307" s="32">
        <f>IF(R1307="","",VLOOKUP(R1307,CUSTOMS!$E$3:$N$2350,6,FALSE))</f>
        <v>2</v>
      </c>
      <c r="X1307" s="32">
        <f t="shared" si="231"/>
        <v>114.322580645161</v>
      </c>
      <c r="Y1307" s="18" t="str">
        <f>IF(R1307="","",VLOOKUP(R1307,CUSTOMS!$E$3:$N$2350,8,FALSE))</f>
        <v>美元</v>
      </c>
      <c r="Z1307" s="18" t="str">
        <f>IF(R1307="","",VLOOKUP(R1307,CUSTOMS!$E$3:$N$2350,9,FALSE))</f>
        <v>中国</v>
      </c>
      <c r="AA1307" s="18" t="str">
        <f>IF(R1307="","",VLOOKUP(R1307,CUSTOMS!$E$3:$N$2350,10,FALSE))</f>
        <v>美国</v>
      </c>
      <c r="AB1307" s="32">
        <f>IF(R1307="","",VLOOKUP(G1307,WMS!$E$3:$T$2581,15,FALSE))</f>
        <v>2.38172043010753</v>
      </c>
      <c r="AC1307" s="32">
        <f t="shared" si="232"/>
        <v>57.1612903225807</v>
      </c>
      <c r="AD1307" s="32" t="str">
        <f>IF(S1307="","",VLOOKUP(S1307,海关监管条件!$A$1:$B$3000,2,FALSE))</f>
        <v>A </v>
      </c>
    </row>
    <row r="1308" spans="1:30">
      <c r="A1308" s="2">
        <v>43778</v>
      </c>
      <c r="B1308" s="2">
        <v>43784</v>
      </c>
      <c r="C1308" s="2" t="s">
        <v>5257</v>
      </c>
      <c r="D1308" s="19" t="s">
        <v>981</v>
      </c>
      <c r="E1308" s="19" t="s">
        <v>3850</v>
      </c>
      <c r="F1308" s="19">
        <v>42672036</v>
      </c>
      <c r="G1308" s="17" t="str">
        <f t="shared" si="226"/>
        <v>KG-ARI-1903-00107-02386/42672036</v>
      </c>
      <c r="H1308" s="18">
        <f>IF(G1308="","",VLOOKUP(G1308,WMS!$E$3:$Q$2581,7,FALSE))</f>
        <v>12</v>
      </c>
      <c r="I1308" s="18">
        <f>IF(G1308="","",VLOOKUP(G1308,WMS!$E$3:$Q$2581,8,FALSE))</f>
        <v>0.87</v>
      </c>
      <c r="J1308" s="18">
        <f>IF(G1308="","",VLOOKUP(G1308,WMS!$E$3:$Q$2581,13,FALSE))</f>
        <v>0.006</v>
      </c>
      <c r="K1308" s="25" t="b">
        <f t="shared" si="227"/>
        <v>1</v>
      </c>
      <c r="L1308" s="7">
        <v>4</v>
      </c>
      <c r="M1308" s="26">
        <f>IF(G1308="","",VLOOKUP(G1308,WMS!$E$3:$U$2581,7,0)*L1308)</f>
        <v>48</v>
      </c>
      <c r="N1308" s="27" t="str">
        <f>IF(G1308="","",VLOOKUP(G1308,WMS!$E$3:$U$2581,17,0))</f>
        <v>A22-304</v>
      </c>
      <c r="O1308" s="28">
        <f t="shared" si="228"/>
        <v>3.48</v>
      </c>
      <c r="P1308" s="28">
        <f t="shared" si="229"/>
        <v>0.024</v>
      </c>
      <c r="Q1308" s="25" t="str">
        <f>IF(G1308="","",VLOOKUP(G1308,WMS!$E$3:$G$2581,2,FALSE))</f>
        <v>KAS19040301</v>
      </c>
      <c r="R1308" s="25" t="str">
        <f>IF(G1308="","",VLOOKUP(G1308,WMS!$E$3:$G$2581,3,FALSE))</f>
        <v>KAS1904030102</v>
      </c>
      <c r="S1308" s="17" t="str">
        <f>IF(R1308="","",VLOOKUP(R1308,CUSTOMS!$E$3:$N$2350,2,FALSE))</f>
        <v>8544421100</v>
      </c>
      <c r="T1308" s="17" t="str">
        <f>IF(R1308="","",VLOOKUP(R1308,CUSTOMS!$E$3:$N$2350,3,FALSE))</f>
        <v>连接线A/带接头</v>
      </c>
      <c r="U1308" s="18">
        <f t="shared" si="230"/>
        <v>1.73913043478261</v>
      </c>
      <c r="V1308" s="18" t="str">
        <f>IF(R1308="","",VLOOKUP(R1308,CUSTOMS!$E$3:$N$2350,5,FALSE))</f>
        <v>千克</v>
      </c>
      <c r="W1308" s="32">
        <f>IF(R1308="","",VLOOKUP(R1308,CUSTOMS!$E$3:$N$2350,6,FALSE))</f>
        <v>71.01</v>
      </c>
      <c r="X1308" s="32">
        <f t="shared" si="231"/>
        <v>123.495652173913</v>
      </c>
      <c r="Y1308" s="18" t="str">
        <f>IF(R1308="","",VLOOKUP(R1308,CUSTOMS!$E$3:$N$2350,8,FALSE))</f>
        <v>港币</v>
      </c>
      <c r="Z1308" s="18" t="str">
        <f>IF(R1308="","",VLOOKUP(R1308,CUSTOMS!$E$3:$N$2350,9,FALSE))</f>
        <v>中国</v>
      </c>
      <c r="AA1308" s="18" t="str">
        <f>IF(R1308="","",VLOOKUP(R1308,CUSTOMS!$E$3:$N$2350,10,FALSE))</f>
        <v>美国</v>
      </c>
      <c r="AB1308" s="32">
        <f>IF(R1308="","",VLOOKUP(G1308,WMS!$E$3:$T$2581,15,FALSE))</f>
        <v>0.036231884057971</v>
      </c>
      <c r="AC1308" s="32">
        <f t="shared" si="232"/>
        <v>1.73913043478261</v>
      </c>
      <c r="AD1308" s="32" t="str">
        <f>IF(S1308="","",VLOOKUP(S1308,海关监管条件!$A$1:$B$3000,2,FALSE))</f>
        <v>无</v>
      </c>
    </row>
    <row r="1309" spans="1:30">
      <c r="A1309" s="2">
        <v>43778</v>
      </c>
      <c r="B1309" s="2">
        <v>43784</v>
      </c>
      <c r="C1309" s="2" t="s">
        <v>5257</v>
      </c>
      <c r="D1309" s="19" t="s">
        <v>958</v>
      </c>
      <c r="E1309" s="19" t="s">
        <v>3837</v>
      </c>
      <c r="F1309" s="19" t="s">
        <v>3838</v>
      </c>
      <c r="G1309" s="17" t="str">
        <f t="shared" si="226"/>
        <v>KG-ARI-1903-00107-02440/41601808</v>
      </c>
      <c r="H1309" s="18">
        <f>IF(G1309="","",VLOOKUP(G1309,WMS!$E$3:$Q$2581,7,FALSE))</f>
        <v>12</v>
      </c>
      <c r="I1309" s="18">
        <f>IF(G1309="","",VLOOKUP(G1309,WMS!$E$3:$Q$2581,8,FALSE))</f>
        <v>2.53</v>
      </c>
      <c r="J1309" s="18">
        <f>IF(G1309="","",VLOOKUP(G1309,WMS!$E$3:$Q$2581,13,FALSE))</f>
        <v>0.006</v>
      </c>
      <c r="K1309" s="25" t="b">
        <f t="shared" si="227"/>
        <v>1</v>
      </c>
      <c r="L1309" s="7">
        <v>2</v>
      </c>
      <c r="M1309" s="26">
        <f>IF(G1309="","",VLOOKUP(G1309,WMS!$E$3:$U$2581,7,0)*L1309)</f>
        <v>24</v>
      </c>
      <c r="N1309" s="27" t="str">
        <f>IF(G1309="","",VLOOKUP(G1309,WMS!$E$3:$U$2581,17,0))</f>
        <v>A27-302</v>
      </c>
      <c r="O1309" s="28">
        <f t="shared" si="228"/>
        <v>5.06</v>
      </c>
      <c r="P1309" s="28">
        <f t="shared" si="229"/>
        <v>0.012</v>
      </c>
      <c r="Q1309" s="25" t="str">
        <f>IF(G1309="","",VLOOKUP(G1309,WMS!$E$3:$G$2581,2,FALSE))</f>
        <v>KAS19032802</v>
      </c>
      <c r="R1309" s="25" t="str">
        <f>IF(G1309="","",VLOOKUP(G1309,WMS!$E$3:$G$2581,3,FALSE))</f>
        <v>KAS1903280201</v>
      </c>
      <c r="S1309" s="17" t="str">
        <f>IF(R1309="","",VLOOKUP(R1309,CUSTOMS!$E$3:$N$2350,2,FALSE))</f>
        <v>3926100000</v>
      </c>
      <c r="T1309" s="17" t="str">
        <f>IF(R1309="","",VLOOKUP(R1309,CUSTOMS!$E$3:$N$2350,3,FALSE))</f>
        <v>塑膠文件袋內頁袋A</v>
      </c>
      <c r="U1309" s="18">
        <f t="shared" si="230"/>
        <v>4.2</v>
      </c>
      <c r="V1309" s="18" t="str">
        <f>IF(R1309="","",VLOOKUP(R1309,CUSTOMS!$E$3:$N$2350,5,FALSE))</f>
        <v>千克</v>
      </c>
      <c r="W1309" s="32">
        <f>IF(R1309="","",VLOOKUP(R1309,CUSTOMS!$E$3:$N$2350,6,FALSE))</f>
        <v>1.6</v>
      </c>
      <c r="X1309" s="32">
        <f t="shared" si="231"/>
        <v>6.72</v>
      </c>
      <c r="Y1309" s="18" t="str">
        <f>IF(R1309="","",VLOOKUP(R1309,CUSTOMS!$E$3:$N$2350,8,FALSE))</f>
        <v>美元</v>
      </c>
      <c r="Z1309" s="18" t="str">
        <f>IF(R1309="","",VLOOKUP(R1309,CUSTOMS!$E$3:$N$2350,9,FALSE))</f>
        <v>中国</v>
      </c>
      <c r="AA1309" s="18" t="str">
        <f>IF(R1309="","",VLOOKUP(R1309,CUSTOMS!$E$3:$N$2350,10,FALSE))</f>
        <v>美国</v>
      </c>
      <c r="AB1309" s="32">
        <f>IF(R1309="","",VLOOKUP(G1309,WMS!$E$3:$T$2581,15,FALSE))</f>
        <v>0.175</v>
      </c>
      <c r="AC1309" s="32">
        <f t="shared" si="232"/>
        <v>4.2</v>
      </c>
      <c r="AD1309" s="32" t="str">
        <f>IF(S1309="","",VLOOKUP(S1309,海关监管条件!$A$1:$B$3000,2,FALSE))</f>
        <v>无</v>
      </c>
    </row>
    <row r="1310" spans="1:30">
      <c r="A1310" s="2">
        <v>43778</v>
      </c>
      <c r="B1310" s="2">
        <v>43784</v>
      </c>
      <c r="C1310" s="2" t="s">
        <v>5257</v>
      </c>
      <c r="D1310" s="19" t="s">
        <v>885</v>
      </c>
      <c r="E1310" s="19" t="s">
        <v>3802</v>
      </c>
      <c r="F1310" s="19">
        <v>42194613</v>
      </c>
      <c r="G1310" s="17" t="str">
        <f t="shared" si="226"/>
        <v>KG-ARI-1903-00107-02455/42194613</v>
      </c>
      <c r="H1310" s="18">
        <f>IF(G1310="","",VLOOKUP(G1310,WMS!$E$3:$Q$2581,7,FALSE))</f>
        <v>12</v>
      </c>
      <c r="I1310" s="18">
        <f>IF(G1310="","",VLOOKUP(G1310,WMS!$E$3:$Q$2581,8,FALSE))</f>
        <v>3.55</v>
      </c>
      <c r="J1310" s="18">
        <f>IF(G1310="","",VLOOKUP(G1310,WMS!$E$3:$Q$2581,13,FALSE))</f>
        <v>0.014</v>
      </c>
      <c r="K1310" s="25" t="b">
        <f t="shared" si="227"/>
        <v>1</v>
      </c>
      <c r="L1310" s="7">
        <v>3</v>
      </c>
      <c r="M1310" s="26">
        <f>IF(G1310="","",VLOOKUP(G1310,WMS!$E$3:$U$2581,7,0)*L1310)</f>
        <v>36</v>
      </c>
      <c r="N1310" s="27" t="str">
        <f>IF(G1310="","",VLOOKUP(G1310,WMS!$E$3:$U$2581,17,0))</f>
        <v>A25-102</v>
      </c>
      <c r="O1310" s="28">
        <f t="shared" si="228"/>
        <v>10.65</v>
      </c>
      <c r="P1310" s="28">
        <f t="shared" si="229"/>
        <v>0.042</v>
      </c>
      <c r="Q1310" s="25" t="str">
        <f>IF(G1310="","",VLOOKUP(G1310,WMS!$E$3:$G$2581,2,FALSE))</f>
        <v>KAS19031303</v>
      </c>
      <c r="R1310" s="25" t="str">
        <f>IF(G1310="","",VLOOKUP(G1310,WMS!$E$3:$G$2581,3,FALSE))</f>
        <v>KAS1903130305</v>
      </c>
      <c r="S1310" s="17" t="str">
        <f>IF(R1310="","",VLOOKUP(R1310,CUSTOMS!$E$3:$N$2350,2,FALSE))</f>
        <v>7326909000</v>
      </c>
      <c r="T1310" s="17" t="str">
        <f>IF(R1310="","",VLOOKUP(R1310,CUSTOMS!$E$3:$N$2350,3,FALSE))</f>
        <v>包胶衣架</v>
      </c>
      <c r="U1310" s="18">
        <f t="shared" si="230"/>
        <v>9.60000000000001</v>
      </c>
      <c r="V1310" s="18" t="str">
        <f>IF(R1310="","",VLOOKUP(R1310,CUSTOMS!$E$3:$N$2350,5,FALSE))</f>
        <v>千克</v>
      </c>
      <c r="W1310" s="32">
        <f>IF(R1310="","",VLOOKUP(R1310,CUSTOMS!$E$3:$N$2350,6,FALSE))</f>
        <v>1</v>
      </c>
      <c r="X1310" s="32">
        <f t="shared" si="231"/>
        <v>9.60000000000001</v>
      </c>
      <c r="Y1310" s="18" t="str">
        <f>IF(R1310="","",VLOOKUP(R1310,CUSTOMS!$E$3:$N$2350,8,FALSE))</f>
        <v>美元</v>
      </c>
      <c r="Z1310" s="18" t="str">
        <f>IF(R1310="","",VLOOKUP(R1310,CUSTOMS!$E$3:$N$2350,9,FALSE))</f>
        <v>中国</v>
      </c>
      <c r="AA1310" s="18" t="str">
        <f>IF(R1310="","",VLOOKUP(R1310,CUSTOMS!$E$3:$N$2350,10,FALSE))</f>
        <v>美国</v>
      </c>
      <c r="AB1310" s="32">
        <f>IF(R1310="","",VLOOKUP(G1310,WMS!$E$3:$T$2581,15,FALSE))</f>
        <v>0.266666666666667</v>
      </c>
      <c r="AC1310" s="32">
        <f t="shared" si="232"/>
        <v>9.60000000000001</v>
      </c>
      <c r="AD1310" s="32" t="str">
        <f>IF(S1310="","",VLOOKUP(S1310,海关监管条件!$A$1:$B$3000,2,FALSE))</f>
        <v>无</v>
      </c>
    </row>
    <row r="1311" spans="1:30">
      <c r="A1311" s="2">
        <v>43778</v>
      </c>
      <c r="B1311" s="2">
        <v>43784</v>
      </c>
      <c r="C1311" s="2" t="s">
        <v>5257</v>
      </c>
      <c r="D1311" s="19" t="s">
        <v>864</v>
      </c>
      <c r="E1311" s="19" t="s">
        <v>3787</v>
      </c>
      <c r="F1311" s="19" t="s">
        <v>3788</v>
      </c>
      <c r="G1311" s="17" t="str">
        <f t="shared" si="226"/>
        <v>KG-ARI-1903-00107-02476/19207735</v>
      </c>
      <c r="H1311" s="18">
        <f>IF(G1311="","",VLOOKUP(G1311,WMS!$E$3:$Q$2581,7,FALSE))</f>
        <v>6</v>
      </c>
      <c r="I1311" s="18">
        <f>IF(G1311="","",VLOOKUP(G1311,WMS!$E$3:$Q$2581,8,FALSE))</f>
        <v>12.8</v>
      </c>
      <c r="J1311" s="18">
        <f>IF(G1311="","",VLOOKUP(G1311,WMS!$E$3:$Q$2581,13,FALSE))</f>
        <v>0.105</v>
      </c>
      <c r="K1311" s="25" t="b">
        <f t="shared" si="227"/>
        <v>1</v>
      </c>
      <c r="L1311" s="7">
        <v>2</v>
      </c>
      <c r="M1311" s="26">
        <f>IF(G1311="","",VLOOKUP(G1311,WMS!$E$3:$U$2581,7,0)*L1311)</f>
        <v>12</v>
      </c>
      <c r="N1311" s="27" t="str">
        <f>IF(G1311="","",VLOOKUP(G1311,WMS!$E$3:$U$2581,17,0))</f>
        <v>A34-102</v>
      </c>
      <c r="O1311" s="28">
        <f t="shared" si="228"/>
        <v>25.6</v>
      </c>
      <c r="P1311" s="28">
        <f t="shared" si="229"/>
        <v>0.21</v>
      </c>
      <c r="Q1311" s="25" t="str">
        <f>IF(G1311="","",VLOOKUP(G1311,WMS!$E$3:$G$2581,2,FALSE))</f>
        <v>KAS19031101</v>
      </c>
      <c r="R1311" s="25" t="str">
        <f>IF(G1311="","",VLOOKUP(G1311,WMS!$E$3:$G$2581,3,FALSE))</f>
        <v>KAS1903110101</v>
      </c>
      <c r="S1311" s="17" t="str">
        <f>IF(R1311="","",VLOOKUP(R1311,CUSTOMS!$E$3:$N$2350,2,FALSE))</f>
        <v>9403200000</v>
      </c>
      <c r="T1311" s="17" t="str">
        <f>IF(R1311="","",VLOOKUP(R1311,CUSTOMS!$E$3:$N$2350,3,FALSE))</f>
        <v>铁制家用落地晒架</v>
      </c>
      <c r="U1311" s="18">
        <f t="shared" si="230"/>
        <v>12</v>
      </c>
      <c r="V1311" s="18" t="str">
        <f>IF(R1311="","",VLOOKUP(R1311,CUSTOMS!$E$3:$N$2350,5,FALSE))</f>
        <v>件</v>
      </c>
      <c r="W1311" s="32">
        <f>IF(R1311="","",VLOOKUP(R1311,CUSTOMS!$E$3:$N$2350,6,FALSE))</f>
        <v>2.61</v>
      </c>
      <c r="X1311" s="32">
        <f t="shared" si="231"/>
        <v>31.32</v>
      </c>
      <c r="Y1311" s="18" t="str">
        <f>IF(R1311="","",VLOOKUP(R1311,CUSTOMS!$E$3:$N$2350,8,FALSE))</f>
        <v>美元</v>
      </c>
      <c r="Z1311" s="18" t="str">
        <f>IF(R1311="","",VLOOKUP(R1311,CUSTOMS!$E$3:$N$2350,9,FALSE))</f>
        <v>中国</v>
      </c>
      <c r="AA1311" s="18" t="str">
        <f>IF(R1311="","",VLOOKUP(R1311,CUSTOMS!$E$3:$N$2350,10,FALSE))</f>
        <v>美国</v>
      </c>
      <c r="AB1311" s="32">
        <f>IF(R1311="","",VLOOKUP(G1311,WMS!$E$3:$T$2581,15,FALSE))</f>
        <v>1.85</v>
      </c>
      <c r="AC1311" s="32">
        <f t="shared" si="232"/>
        <v>22.2</v>
      </c>
      <c r="AD1311" s="32" t="str">
        <f>IF(S1311="","",VLOOKUP(S1311,海关监管条件!$A$1:$B$3000,2,FALSE))</f>
        <v>无 </v>
      </c>
    </row>
    <row r="1312" spans="1:30">
      <c r="A1312" s="2">
        <v>43778</v>
      </c>
      <c r="B1312" s="2">
        <v>43784</v>
      </c>
      <c r="C1312" s="2" t="s">
        <v>5257</v>
      </c>
      <c r="D1312" s="19" t="s">
        <v>926</v>
      </c>
      <c r="E1312" s="19" t="s">
        <v>3815</v>
      </c>
      <c r="F1312" s="19" t="s">
        <v>3816</v>
      </c>
      <c r="G1312" s="17" t="str">
        <f t="shared" si="226"/>
        <v>KG-ARI-1903-00107-02505/42504696</v>
      </c>
      <c r="H1312" s="18">
        <f>IF(G1312="","",VLOOKUP(G1312,WMS!$E$3:$Q$2581,7,FALSE))</f>
        <v>6</v>
      </c>
      <c r="I1312" s="18">
        <f>IF(G1312="","",VLOOKUP(G1312,WMS!$E$3:$Q$2581,8,FALSE))</f>
        <v>2.2</v>
      </c>
      <c r="J1312" s="18">
        <f>IF(G1312="","",VLOOKUP(G1312,WMS!$E$3:$Q$2581,13,FALSE))</f>
        <v>0.022</v>
      </c>
      <c r="K1312" s="25" t="b">
        <f t="shared" si="227"/>
        <v>1</v>
      </c>
      <c r="L1312" s="7">
        <v>1</v>
      </c>
      <c r="M1312" s="26">
        <f>IF(G1312="","",VLOOKUP(G1312,WMS!$E$3:$U$2581,7,0)*L1312)</f>
        <v>6</v>
      </c>
      <c r="N1312" s="27" t="str">
        <f>IF(G1312="","",VLOOKUP(G1312,WMS!$E$3:$U$2581,17,0))</f>
        <v>A26-304</v>
      </c>
      <c r="O1312" s="28">
        <f t="shared" si="228"/>
        <v>2.2</v>
      </c>
      <c r="P1312" s="28">
        <f t="shared" si="229"/>
        <v>0.022</v>
      </c>
      <c r="Q1312" s="25" t="str">
        <f>IF(G1312="","",VLOOKUP(G1312,WMS!$E$3:$G$2581,2,FALSE))</f>
        <v>KAS19032005</v>
      </c>
      <c r="R1312" s="25" t="str">
        <f>IF(G1312="","",VLOOKUP(G1312,WMS!$E$3:$G$2581,3,FALSE))</f>
        <v>KAS1903200506</v>
      </c>
      <c r="S1312" s="17" t="str">
        <f>IF(R1312="","",VLOOKUP(R1312,CUSTOMS!$E$3:$N$2350,2,FALSE))</f>
        <v>3926909090</v>
      </c>
      <c r="T1312" s="17" t="str">
        <f>IF(R1312="","",VLOOKUP(R1312,CUSTOMS!$E$3:$N$2350,3,FALSE))</f>
        <v>塑料猫砂盆</v>
      </c>
      <c r="U1312" s="18">
        <f t="shared" si="230"/>
        <v>6</v>
      </c>
      <c r="V1312" s="18" t="str">
        <f>IF(R1312="","",VLOOKUP(R1312,CUSTOMS!$E$3:$N$2350,5,FALSE))</f>
        <v>个</v>
      </c>
      <c r="W1312" s="32">
        <f>IF(R1312="","",VLOOKUP(R1312,CUSTOMS!$E$3:$N$2350,6,FALSE))</f>
        <v>0.91</v>
      </c>
      <c r="X1312" s="32">
        <f t="shared" si="231"/>
        <v>5.46</v>
      </c>
      <c r="Y1312" s="18" t="str">
        <f>IF(R1312="","",VLOOKUP(R1312,CUSTOMS!$E$3:$N$2350,8,FALSE))</f>
        <v>美元</v>
      </c>
      <c r="Z1312" s="18" t="str">
        <f>IF(R1312="","",VLOOKUP(R1312,CUSTOMS!$E$3:$N$2350,9,FALSE))</f>
        <v>中国</v>
      </c>
      <c r="AA1312" s="18" t="str">
        <f>IF(R1312="","",VLOOKUP(R1312,CUSTOMS!$E$3:$N$2350,10,FALSE))</f>
        <v>美国</v>
      </c>
      <c r="AB1312" s="32">
        <f>IF(R1312="","",VLOOKUP(G1312,WMS!$E$3:$T$2581,15,FALSE))</f>
        <v>0.283333333333333</v>
      </c>
      <c r="AC1312" s="32">
        <f t="shared" si="232"/>
        <v>1.7</v>
      </c>
      <c r="AD1312" s="32" t="str">
        <f>IF(S1312="","",VLOOKUP(S1312,海关监管条件!$A$1:$B$3000,2,FALSE))</f>
        <v>无</v>
      </c>
    </row>
    <row r="1313" spans="1:30">
      <c r="A1313" s="2">
        <v>43778</v>
      </c>
      <c r="B1313" s="2">
        <v>43784</v>
      </c>
      <c r="C1313" s="2" t="s">
        <v>5257</v>
      </c>
      <c r="D1313" s="35" t="s">
        <v>1289</v>
      </c>
      <c r="E1313" s="35" t="s">
        <v>3994</v>
      </c>
      <c r="F1313" s="35" t="s">
        <v>3521</v>
      </c>
      <c r="G1313" s="17" t="str">
        <f t="shared" si="226"/>
        <v>KG-ARI-1903-00107-02556/42561347A</v>
      </c>
      <c r="H1313" s="18">
        <f>IF(G1313="","",VLOOKUP(G1313,WMS!$E$3:$Q$2581,7,FALSE))</f>
        <v>8</v>
      </c>
      <c r="I1313" s="18">
        <f>IF(G1313="","",VLOOKUP(G1313,WMS!$E$3:$Q$2581,8,FALSE))</f>
        <v>6</v>
      </c>
      <c r="J1313" s="18">
        <f>IF(G1313="","",VLOOKUP(G1313,WMS!$E$3:$Q$2581,13,FALSE))</f>
        <v>0.013</v>
      </c>
      <c r="K1313" s="25" t="b">
        <f t="shared" si="227"/>
        <v>1</v>
      </c>
      <c r="L1313" s="7">
        <v>5</v>
      </c>
      <c r="M1313" s="26">
        <f>IF(G1313="","",VLOOKUP(G1313,WMS!$E$3:$U$2581,7,0)*L1313)</f>
        <v>40</v>
      </c>
      <c r="N1313" s="27" t="str">
        <f>IF(G1313="","",VLOOKUP(G1313,WMS!$E$3:$U$2581,17,0))</f>
        <v>A29-202</v>
      </c>
      <c r="O1313" s="28">
        <f t="shared" si="228"/>
        <v>30</v>
      </c>
      <c r="P1313" s="28">
        <f t="shared" si="229"/>
        <v>0.065</v>
      </c>
      <c r="Q1313" s="25" t="str">
        <f>IF(G1313="","",VLOOKUP(G1313,WMS!$E$3:$G$2581,2,FALSE))</f>
        <v>KAS19070204</v>
      </c>
      <c r="R1313" s="25" t="str">
        <f>IF(G1313="","",VLOOKUP(G1313,WMS!$E$3:$G$2581,3,FALSE))</f>
        <v>KAS1907020409</v>
      </c>
      <c r="S1313" s="17" t="str">
        <f>IF(R1313="","",VLOOKUP(R1313,CUSTOMS!$E$3:$N$2350,2,FALSE))</f>
        <v>6911101900</v>
      </c>
      <c r="T1313" s="17" t="str">
        <f>IF(R1313="","",VLOOKUP(R1313,CUSTOMS!$E$3:$N$2350,3,FALSE))</f>
        <v>日用瓷:盘</v>
      </c>
      <c r="U1313" s="18">
        <f t="shared" si="230"/>
        <v>40</v>
      </c>
      <c r="V1313" s="18" t="str">
        <f>IF(R1313="","",VLOOKUP(R1313,CUSTOMS!$E$3:$N$2350,5,FALSE))</f>
        <v>只</v>
      </c>
      <c r="W1313" s="32">
        <f>IF(R1313="","",VLOOKUP(R1313,CUSTOMS!$E$3:$N$2350,6,FALSE))</f>
        <v>0.3</v>
      </c>
      <c r="X1313" s="32">
        <f t="shared" si="231"/>
        <v>12</v>
      </c>
      <c r="Y1313" s="18" t="str">
        <f>IF(R1313="","",VLOOKUP(R1313,CUSTOMS!$E$3:$N$2350,8,FALSE))</f>
        <v>美元</v>
      </c>
      <c r="Z1313" s="18" t="str">
        <f>IF(R1313="","",VLOOKUP(R1313,CUSTOMS!$E$3:$N$2350,9,FALSE))</f>
        <v>中国</v>
      </c>
      <c r="AA1313" s="18" t="str">
        <f>IF(R1313="","",VLOOKUP(R1313,CUSTOMS!$E$3:$N$2350,10,FALSE))</f>
        <v>美国</v>
      </c>
      <c r="AB1313" s="32">
        <f>IF(R1313="","",VLOOKUP(G1313,WMS!$E$3:$T$2581,15,FALSE))</f>
        <v>0.5045</v>
      </c>
      <c r="AC1313" s="32">
        <f t="shared" si="232"/>
        <v>20.18</v>
      </c>
      <c r="AD1313" s="32" t="str">
        <f>IF(S1313="","",VLOOKUP(S1313,海关监管条件!$A$1:$B$3000,2,FALSE))</f>
        <v>A</v>
      </c>
    </row>
    <row r="1314" spans="1:30">
      <c r="A1314" s="2">
        <v>43778</v>
      </c>
      <c r="B1314" s="2">
        <v>43784</v>
      </c>
      <c r="C1314" s="2" t="s">
        <v>5257</v>
      </c>
      <c r="D1314" s="35" t="s">
        <v>1289</v>
      </c>
      <c r="E1314" s="35" t="s">
        <v>3994</v>
      </c>
      <c r="F1314" s="35" t="s">
        <v>3625</v>
      </c>
      <c r="G1314" s="17" t="str">
        <f t="shared" si="226"/>
        <v>KG-ARI-1903-00107-02556/42561347B</v>
      </c>
      <c r="H1314" s="18">
        <v>8</v>
      </c>
      <c r="I1314" s="18">
        <f>IF(G1314="","",VLOOKUP(G1314,WMS!$E$3:$Q$2581,8,FALSE))</f>
        <v>6</v>
      </c>
      <c r="J1314" s="18">
        <f>IF(G1314="","",VLOOKUP(G1314,WMS!$E$3:$Q$2581,13,FALSE))</f>
        <v>0.013</v>
      </c>
      <c r="K1314" s="25" t="e">
        <f t="shared" si="227"/>
        <v>#DIV/0!</v>
      </c>
      <c r="M1314" s="26">
        <v>40</v>
      </c>
      <c r="N1314" s="27" t="str">
        <f>IF(G1314="","",VLOOKUP(G1314,WMS!$E$3:$U$2581,17,0))</f>
        <v>A29-202</v>
      </c>
      <c r="O1314" s="28" t="str">
        <f t="shared" si="228"/>
        <v/>
      </c>
      <c r="P1314" s="28" t="str">
        <f t="shared" si="229"/>
        <v/>
      </c>
      <c r="Q1314" s="25" t="str">
        <f>IF(G1314="","",VLOOKUP(G1314,WMS!$E$3:$G$2581,2,FALSE))</f>
        <v>KAS19070204</v>
      </c>
      <c r="R1314" s="25" t="str">
        <f>IF(G1314="","",VLOOKUP(G1314,WMS!$E$3:$G$2581,3,FALSE))</f>
        <v>KAS1907020402</v>
      </c>
      <c r="S1314" s="17" t="str">
        <f>IF(R1314="","",VLOOKUP(R1314,CUSTOMS!$E$3:$N$2350,2,FALSE))</f>
        <v>4421919090</v>
      </c>
      <c r="T1314" s="17" t="str">
        <f>IF(R1314="","",VLOOKUP(R1314,CUSTOMS!$E$3:$N$2350,3,FALSE))</f>
        <v>竹座</v>
      </c>
      <c r="U1314" s="18">
        <f t="shared" si="230"/>
        <v>40</v>
      </c>
      <c r="V1314" s="18" t="str">
        <f>IF(R1314="","",VLOOKUP(R1314,CUSTOMS!$E$3:$N$2350,5,FALSE))</f>
        <v>只</v>
      </c>
      <c r="W1314" s="32">
        <f>IF(R1314="","",VLOOKUP(R1314,CUSTOMS!$E$3:$N$2350,6,FALSE))</f>
        <v>0.12</v>
      </c>
      <c r="X1314" s="32">
        <f t="shared" si="231"/>
        <v>4.8</v>
      </c>
      <c r="Y1314" s="18" t="str">
        <f>IF(R1314="","",VLOOKUP(R1314,CUSTOMS!$E$3:$N$2350,8,FALSE))</f>
        <v>美元</v>
      </c>
      <c r="Z1314" s="18" t="str">
        <f>IF(R1314="","",VLOOKUP(R1314,CUSTOMS!$E$3:$N$2350,9,FALSE))</f>
        <v>中国</v>
      </c>
      <c r="AA1314" s="18" t="str">
        <f>IF(R1314="","",VLOOKUP(R1314,CUSTOMS!$E$3:$N$2350,10,FALSE))</f>
        <v>美国</v>
      </c>
      <c r="AB1314" s="32">
        <f>IF(R1314="","",VLOOKUP(G1314,WMS!$E$3:$T$2581,15,FALSE))</f>
        <v>0.1205</v>
      </c>
      <c r="AC1314" s="32">
        <f t="shared" si="232"/>
        <v>4.82</v>
      </c>
      <c r="AD1314" s="32" t="str">
        <f>IF(S1314="","",VLOOKUP(S1314,海关监管条件!$A$1:$B$3000,2,FALSE))</f>
        <v>AB</v>
      </c>
    </row>
    <row r="1315" spans="1:30">
      <c r="A1315" s="2">
        <v>43778</v>
      </c>
      <c r="B1315" s="2">
        <v>43784</v>
      </c>
      <c r="C1315" s="2" t="s">
        <v>5257</v>
      </c>
      <c r="D1315" s="19" t="s">
        <v>1043</v>
      </c>
      <c r="E1315" s="19" t="s">
        <v>3888</v>
      </c>
      <c r="F1315" s="19" t="s">
        <v>3889</v>
      </c>
      <c r="G1315" s="17" t="str">
        <f t="shared" si="226"/>
        <v>KG-ARI-1904-00124-03139/42599043</v>
      </c>
      <c r="H1315" s="18">
        <f>IF(G1315="","",VLOOKUP(G1315,WMS!$E$3:$Q$2581,7,FALSE))</f>
        <v>6</v>
      </c>
      <c r="I1315" s="18">
        <f>IF(G1315="","",VLOOKUP(G1315,WMS!$E$3:$Q$2581,8,FALSE))</f>
        <v>1.7</v>
      </c>
      <c r="J1315" s="18">
        <f>IF(G1315="","",VLOOKUP(G1315,WMS!$E$3:$Q$2581,13,FALSE))</f>
        <v>0.018</v>
      </c>
      <c r="K1315" s="25" t="b">
        <f t="shared" si="227"/>
        <v>1</v>
      </c>
      <c r="L1315" s="7">
        <v>2</v>
      </c>
      <c r="M1315" s="26">
        <f>IF(G1315="","",VLOOKUP(G1315,WMS!$E$3:$U$2581,7,0)*L1315)</f>
        <v>12</v>
      </c>
      <c r="N1315" s="27" t="str">
        <f>IF(G1315="","",VLOOKUP(G1315,WMS!$E$3:$U$2581,17,0))</f>
        <v>A32-202</v>
      </c>
      <c r="O1315" s="28">
        <f t="shared" si="228"/>
        <v>3.4</v>
      </c>
      <c r="P1315" s="28">
        <f t="shared" si="229"/>
        <v>0.036</v>
      </c>
      <c r="Q1315" s="25" t="str">
        <f>IF(G1315="","",VLOOKUP(G1315,WMS!$E$3:$G$2581,2,FALSE))</f>
        <v>KAS19042704</v>
      </c>
      <c r="R1315" s="25" t="str">
        <f>IF(G1315="","",VLOOKUP(G1315,WMS!$E$3:$G$2581,3,FALSE))</f>
        <v>KAS1904270405</v>
      </c>
      <c r="S1315" s="17" t="str">
        <f>IF(R1315="","",VLOOKUP(R1315,CUSTOMS!$E$3:$N$2350,2,FALSE))</f>
        <v>9503008390</v>
      </c>
      <c r="T1315" s="17" t="str">
        <f>IF(R1315="","",VLOOKUP(R1315,CUSTOMS!$E$3:$N$2350,3,FALSE))</f>
        <v>电动宠物玩具：圆形镭射</v>
      </c>
      <c r="U1315" s="18">
        <f t="shared" si="230"/>
        <v>12</v>
      </c>
      <c r="V1315" s="18" t="str">
        <f>IF(R1315="","",VLOOKUP(R1315,CUSTOMS!$E$3:$N$2350,5,FALSE))</f>
        <v>套</v>
      </c>
      <c r="W1315" s="32">
        <f>IF(R1315="","",VLOOKUP(R1315,CUSTOMS!$E$3:$N$2350,6,FALSE))</f>
        <v>7.57</v>
      </c>
      <c r="X1315" s="32">
        <f t="shared" si="231"/>
        <v>90.84</v>
      </c>
      <c r="Y1315" s="18" t="str">
        <f>IF(R1315="","",VLOOKUP(R1315,CUSTOMS!$E$3:$N$2350,8,FALSE))</f>
        <v>美元</v>
      </c>
      <c r="Z1315" s="18" t="str">
        <f>IF(R1315="","",VLOOKUP(R1315,CUSTOMS!$E$3:$N$2350,9,FALSE))</f>
        <v>中国</v>
      </c>
      <c r="AA1315" s="18" t="str">
        <f>IF(R1315="","",VLOOKUP(R1315,CUSTOMS!$E$3:$N$2350,10,FALSE))</f>
        <v>美国</v>
      </c>
      <c r="AB1315" s="32">
        <f>IF(R1315="","",VLOOKUP(G1315,WMS!$E$3:$T$2581,15,FALSE))</f>
        <v>0.172666666666667</v>
      </c>
      <c r="AC1315" s="32">
        <f t="shared" si="232"/>
        <v>2.072</v>
      </c>
      <c r="AD1315" s="32" t="str">
        <f>IF(S1315="","",VLOOKUP(S1315,海关监管条件!$A$1:$B$3000,2,FALSE))</f>
        <v>A </v>
      </c>
    </row>
    <row r="1316" spans="1:30">
      <c r="A1316" s="2">
        <v>43778</v>
      </c>
      <c r="B1316" s="2">
        <v>43784</v>
      </c>
      <c r="C1316" s="2" t="s">
        <v>5257</v>
      </c>
      <c r="D1316" s="19" t="s">
        <v>1122</v>
      </c>
      <c r="E1316" s="19" t="s">
        <v>3923</v>
      </c>
      <c r="F1316" s="19">
        <v>42298298</v>
      </c>
      <c r="G1316" s="17" t="str">
        <f t="shared" si="226"/>
        <v>KG-ARI-1904-00124-03234/42298298</v>
      </c>
      <c r="H1316" s="18">
        <f>IF(G1316="","",VLOOKUP(G1316,WMS!$E$3:$Q$2581,7,FALSE))</f>
        <v>12</v>
      </c>
      <c r="I1316" s="18">
        <f>IF(G1316="","",VLOOKUP(G1316,WMS!$E$3:$Q$2581,8,FALSE))</f>
        <v>2.53</v>
      </c>
      <c r="J1316" s="18">
        <f>IF(G1316="","",VLOOKUP(G1316,WMS!$E$3:$Q$2581,13,FALSE))</f>
        <v>0.011</v>
      </c>
      <c r="K1316" s="25" t="b">
        <f t="shared" si="227"/>
        <v>1</v>
      </c>
      <c r="L1316" s="7">
        <v>2</v>
      </c>
      <c r="M1316" s="26">
        <f>IF(G1316="","",VLOOKUP(G1316,WMS!$E$3:$U$2581,7,0)*L1316)</f>
        <v>24</v>
      </c>
      <c r="N1316" s="27" t="str">
        <f>IF(G1316="","",VLOOKUP(G1316,WMS!$E$3:$U$2581,17,0))</f>
        <v>A41-303</v>
      </c>
      <c r="O1316" s="28">
        <f t="shared" si="228"/>
        <v>5.06</v>
      </c>
      <c r="P1316" s="28">
        <f t="shared" si="229"/>
        <v>0.022</v>
      </c>
      <c r="Q1316" s="25" t="str">
        <f>IF(G1316="","",VLOOKUP(G1316,WMS!$E$3:$G$2581,2,FALSE))</f>
        <v>KAS19050707</v>
      </c>
      <c r="R1316" s="25" t="str">
        <f>IF(G1316="","",VLOOKUP(G1316,WMS!$E$3:$G$2581,3,FALSE))</f>
        <v>KAS1905070701</v>
      </c>
      <c r="S1316" s="17" t="str">
        <f>IF(R1316="","",VLOOKUP(R1316,CUSTOMS!$E$3:$N$2350,2,FALSE))</f>
        <v>9105110000</v>
      </c>
      <c r="T1316" s="17" t="str">
        <f>IF(R1316="","",VLOOKUP(R1316,CUSTOMS!$E$3:$N$2350,3,FALSE))</f>
        <v>电子闹钟</v>
      </c>
      <c r="U1316" s="18">
        <f t="shared" si="230"/>
        <v>24</v>
      </c>
      <c r="V1316" s="18" t="str">
        <f>IF(R1316="","",VLOOKUP(R1316,CUSTOMS!$E$3:$N$2350,5,FALSE))</f>
        <v>只</v>
      </c>
      <c r="W1316" s="32">
        <f>IF(R1316="","",VLOOKUP(R1316,CUSTOMS!$E$3:$N$2350,6,FALSE))</f>
        <v>2.95</v>
      </c>
      <c r="X1316" s="32">
        <f t="shared" si="231"/>
        <v>70.8</v>
      </c>
      <c r="Y1316" s="18" t="str">
        <f>IF(R1316="","",VLOOKUP(R1316,CUSTOMS!$E$3:$N$2350,8,FALSE))</f>
        <v>美元</v>
      </c>
      <c r="Z1316" s="18" t="str">
        <f>IF(R1316="","",VLOOKUP(R1316,CUSTOMS!$E$3:$N$2350,9,FALSE))</f>
        <v>中国</v>
      </c>
      <c r="AA1316" s="18" t="str">
        <f>IF(R1316="","",VLOOKUP(R1316,CUSTOMS!$E$3:$N$2350,10,FALSE))</f>
        <v>美国</v>
      </c>
      <c r="AB1316" s="32">
        <f>IF(R1316="","",VLOOKUP(G1316,WMS!$E$3:$T$2581,15,FALSE))</f>
        <v>0.191666666666667</v>
      </c>
      <c r="AC1316" s="32">
        <f t="shared" si="232"/>
        <v>4.60000000000001</v>
      </c>
      <c r="AD1316" s="32" t="str">
        <f>IF(S1316="","",VLOOKUP(S1316,海关监管条件!$A$1:$B$3000,2,FALSE))</f>
        <v>无 </v>
      </c>
    </row>
    <row r="1317" spans="1:30">
      <c r="A1317" s="2">
        <v>43778</v>
      </c>
      <c r="B1317" s="2">
        <v>43784</v>
      </c>
      <c r="C1317" s="2" t="s">
        <v>5257</v>
      </c>
      <c r="D1317" s="19" t="s">
        <v>1054</v>
      </c>
      <c r="E1317" s="19" t="s">
        <v>3896</v>
      </c>
      <c r="F1317" s="19">
        <v>42287643</v>
      </c>
      <c r="G1317" s="17" t="str">
        <f t="shared" si="226"/>
        <v>KG-ARI-1904-00124-03303/42287643</v>
      </c>
      <c r="H1317" s="18">
        <f>IF(G1317="","",VLOOKUP(G1317,WMS!$E$3:$Q$2581,7,FALSE))</f>
        <v>6</v>
      </c>
      <c r="I1317" s="18">
        <f>IF(G1317="","",VLOOKUP(G1317,WMS!$E$3:$Q$2581,8,FALSE))</f>
        <v>1.82</v>
      </c>
      <c r="J1317" s="18">
        <f>IF(G1317="","",VLOOKUP(G1317,WMS!$E$3:$Q$2581,13,FALSE))</f>
        <v>0.013</v>
      </c>
      <c r="K1317" s="25" t="b">
        <f t="shared" si="227"/>
        <v>1</v>
      </c>
      <c r="L1317" s="7">
        <v>1</v>
      </c>
      <c r="M1317" s="26">
        <f>IF(G1317="","",VLOOKUP(G1317,WMS!$E$3:$U$2581,7,0)*L1317)</f>
        <v>6</v>
      </c>
      <c r="N1317" s="27" t="str">
        <f>IF(G1317="","",VLOOKUP(G1317,WMS!$E$3:$U$2581,17,0))</f>
        <v>A32-302</v>
      </c>
      <c r="O1317" s="28">
        <f t="shared" si="228"/>
        <v>1.82</v>
      </c>
      <c r="P1317" s="28">
        <f t="shared" si="229"/>
        <v>0.013</v>
      </c>
      <c r="Q1317" s="25" t="str">
        <f>IF(G1317="","",VLOOKUP(G1317,WMS!$E$3:$G$2581,2,FALSE))</f>
        <v>KAS19042707</v>
      </c>
      <c r="R1317" s="25" t="str">
        <f>IF(G1317="","",VLOOKUP(G1317,WMS!$E$3:$G$2581,3,FALSE))</f>
        <v>KAS1904270701</v>
      </c>
      <c r="S1317" s="17" t="str">
        <f>IF(R1317="","",VLOOKUP(R1317,CUSTOMS!$E$3:$N$2350,2,FALSE))</f>
        <v>9405409000</v>
      </c>
      <c r="T1317" s="17" t="str">
        <f>IF(R1317="","",VLOOKUP(R1317,CUSTOMS!$E$3:$N$2350,3,FALSE))</f>
        <v>装饰灯</v>
      </c>
      <c r="U1317" s="18">
        <f t="shared" si="230"/>
        <v>6</v>
      </c>
      <c r="V1317" s="18" t="str">
        <f>IF(R1317="","",VLOOKUP(R1317,CUSTOMS!$E$3:$N$2350,5,FALSE))</f>
        <v>套</v>
      </c>
      <c r="W1317" s="32" t="str">
        <f>IF(R1317="","",VLOOKUP(R1317,CUSTOMS!$E$3:$N$2350,6,FALSE))</f>
        <v>1.95</v>
      </c>
      <c r="X1317" s="32">
        <f t="shared" si="231"/>
        <v>11.7</v>
      </c>
      <c r="Y1317" s="18" t="str">
        <f>IF(R1317="","",VLOOKUP(R1317,CUSTOMS!$E$3:$N$2350,8,FALSE))</f>
        <v>美元</v>
      </c>
      <c r="Z1317" s="18" t="str">
        <f>IF(R1317="","",VLOOKUP(R1317,CUSTOMS!$E$3:$N$2350,9,FALSE))</f>
        <v>中国</v>
      </c>
      <c r="AA1317" s="18" t="str">
        <f>IF(R1317="","",VLOOKUP(R1317,CUSTOMS!$E$3:$N$2350,10,FALSE))</f>
        <v>美国</v>
      </c>
      <c r="AB1317" s="32">
        <f>IF(R1317="","",VLOOKUP(G1317,WMS!$E$3:$T$2581,15,FALSE))</f>
        <v>0.303333333333333</v>
      </c>
      <c r="AC1317" s="32">
        <f t="shared" si="232"/>
        <v>1.82</v>
      </c>
      <c r="AD1317" s="32" t="str">
        <f>IF(S1317="","",VLOOKUP(S1317,海关监管条件!$A$1:$B$3000,2,FALSE))</f>
        <v>无 </v>
      </c>
    </row>
    <row r="1318" spans="1:30">
      <c r="A1318" s="2">
        <v>43778</v>
      </c>
      <c r="B1318" s="2">
        <v>43784</v>
      </c>
      <c r="C1318" s="2" t="s">
        <v>5257</v>
      </c>
      <c r="D1318" s="19" t="s">
        <v>1455</v>
      </c>
      <c r="E1318" s="19" t="s">
        <v>4078</v>
      </c>
      <c r="F1318" s="19" t="s">
        <v>3595</v>
      </c>
      <c r="G1318" s="17" t="str">
        <f t="shared" si="226"/>
        <v>KG-ARI-1904-00124-03506/42170464</v>
      </c>
      <c r="H1318" s="18">
        <f>IF(G1318="","",VLOOKUP(G1318,WMS!$E$3:$Q$2581,7,FALSE))</f>
        <v>6</v>
      </c>
      <c r="I1318" s="18">
        <f>IF(G1318="","",VLOOKUP(G1318,WMS!$E$3:$Q$2581,8,FALSE))</f>
        <v>6.4</v>
      </c>
      <c r="J1318" s="18">
        <f>IF(G1318="","",VLOOKUP(G1318,WMS!$E$3:$Q$2581,13,FALSE))</f>
        <v>0.041</v>
      </c>
      <c r="K1318" s="25" t="b">
        <f t="shared" si="227"/>
        <v>1</v>
      </c>
      <c r="L1318" s="7">
        <v>3</v>
      </c>
      <c r="M1318" s="26">
        <f>IF(G1318="","",VLOOKUP(G1318,WMS!$E$3:$U$2581,7,0)*L1318)</f>
        <v>18</v>
      </c>
      <c r="N1318" s="27" t="str">
        <f>IF(G1318="","",VLOOKUP(G1318,WMS!$E$3:$U$2581,17,0))</f>
        <v>A34-203</v>
      </c>
      <c r="O1318" s="28">
        <f t="shared" si="228"/>
        <v>19.2</v>
      </c>
      <c r="P1318" s="28">
        <f t="shared" si="229"/>
        <v>0.123</v>
      </c>
      <c r="Q1318" s="25" t="str">
        <f>IF(G1318="","",VLOOKUP(G1318,WMS!$E$3:$G$2581,2,FALSE))</f>
        <v>KAS19081304</v>
      </c>
      <c r="R1318" s="25" t="str">
        <f>IF(G1318="","",VLOOKUP(G1318,WMS!$E$3:$G$2581,3,FALSE))</f>
        <v>KAS1908130402</v>
      </c>
      <c r="S1318" s="17" t="str">
        <f>IF(R1318="","",VLOOKUP(R1318,CUSTOMS!$E$3:$N$2350,2,FALSE))</f>
        <v>6911101900</v>
      </c>
      <c r="T1318" s="17" t="str">
        <f>IF(R1318="","",VLOOKUP(R1318,CUSTOMS!$E$3:$N$2350,3,FALSE))</f>
        <v>盘/瓷餐具</v>
      </c>
      <c r="U1318" s="18">
        <f t="shared" si="230"/>
        <v>18</v>
      </c>
      <c r="V1318" s="18" t="str">
        <f>IF(R1318="","",VLOOKUP(R1318,CUSTOMS!$E$3:$N$2350,5,FALSE))</f>
        <v>只</v>
      </c>
      <c r="W1318" s="32">
        <f>IF(R1318="","",VLOOKUP(R1318,CUSTOMS!$E$3:$N$2350,6,FALSE))</f>
        <v>2.53</v>
      </c>
      <c r="X1318" s="32">
        <f t="shared" si="231"/>
        <v>45.54</v>
      </c>
      <c r="Y1318" s="18" t="str">
        <f>IF(R1318="","",VLOOKUP(R1318,CUSTOMS!$E$3:$N$2350,8,FALSE))</f>
        <v>美元</v>
      </c>
      <c r="Z1318" s="18" t="str">
        <f>IF(R1318="","",VLOOKUP(R1318,CUSTOMS!$E$3:$N$2350,9,FALSE))</f>
        <v>中国</v>
      </c>
      <c r="AA1318" s="18" t="str">
        <f>IF(R1318="","",VLOOKUP(R1318,CUSTOMS!$E$3:$N$2350,10,FALSE))</f>
        <v>美国</v>
      </c>
      <c r="AB1318" s="32">
        <f>IF(R1318="","",VLOOKUP(G1318,WMS!$E$3:$T$2581,15,FALSE))</f>
        <v>1</v>
      </c>
      <c r="AC1318" s="32">
        <f t="shared" si="232"/>
        <v>18</v>
      </c>
      <c r="AD1318" s="32" t="str">
        <f>IF(S1318="","",VLOOKUP(S1318,海关监管条件!$A$1:$B$3000,2,FALSE))</f>
        <v>A</v>
      </c>
    </row>
    <row r="1319" spans="1:30">
      <c r="A1319" s="2">
        <v>43778</v>
      </c>
      <c r="B1319" s="2">
        <v>43784</v>
      </c>
      <c r="C1319" s="2" t="s">
        <v>5257</v>
      </c>
      <c r="D1319" s="19" t="s">
        <v>1289</v>
      </c>
      <c r="E1319" s="19" t="s">
        <v>4017</v>
      </c>
      <c r="F1319" s="19">
        <v>42638209</v>
      </c>
      <c r="G1319" s="17" t="str">
        <f t="shared" si="226"/>
        <v>KG-ARI-1904-00124-03575/42638209</v>
      </c>
      <c r="H1319" s="18">
        <f>IF(G1319="","",VLOOKUP(G1319,WMS!$E$3:$Q$2581,7,FALSE))</f>
        <v>9</v>
      </c>
      <c r="I1319" s="18">
        <f>IF(G1319="","",VLOOKUP(G1319,WMS!$E$3:$Q$2581,8,FALSE))</f>
        <v>9.3</v>
      </c>
      <c r="J1319" s="18">
        <f>IF(G1319="","",VLOOKUP(G1319,WMS!$E$3:$Q$2581,13,FALSE))</f>
        <v>0.044</v>
      </c>
      <c r="K1319" s="25" t="b">
        <f t="shared" si="227"/>
        <v>1</v>
      </c>
      <c r="L1319" s="7">
        <v>2</v>
      </c>
      <c r="M1319" s="26">
        <f>IF(G1319="","",VLOOKUP(G1319,WMS!$E$3:$U$2581,7,0)*L1319)</f>
        <v>18</v>
      </c>
      <c r="N1319" s="27" t="str">
        <f>IF(G1319="","",VLOOKUP(G1319,WMS!$E$3:$U$2581,17,0))</f>
        <v>A29-203</v>
      </c>
      <c r="O1319" s="28">
        <f t="shared" si="228"/>
        <v>18.6</v>
      </c>
      <c r="P1319" s="28">
        <f t="shared" si="229"/>
        <v>0.088</v>
      </c>
      <c r="Q1319" s="25" t="str">
        <f>IF(G1319="","",VLOOKUP(G1319,WMS!$E$3:$G$2581,2,FALSE))</f>
        <v>KAS19070204</v>
      </c>
      <c r="R1319" s="25" t="str">
        <f>IF(G1319="","",VLOOKUP(G1319,WMS!$E$3:$G$2581,3,FALSE))</f>
        <v>KAS1907020410</v>
      </c>
      <c r="S1319" s="17" t="str">
        <f>IF(R1319="","",VLOOKUP(R1319,CUSTOMS!$E$3:$N$2350,2,FALSE))</f>
        <v>6702909000</v>
      </c>
      <c r="T1319" s="17" t="str">
        <f>IF(R1319="","",VLOOKUP(R1319,CUSTOMS!$E$3:$N$2350,3,FALSE))</f>
        <v>人造植物</v>
      </c>
      <c r="U1319" s="18">
        <f t="shared" si="230"/>
        <v>18</v>
      </c>
      <c r="V1319" s="18" t="str">
        <f>IF(R1319="","",VLOOKUP(R1319,CUSTOMS!$E$3:$N$2350,5,FALSE))</f>
        <v>只</v>
      </c>
      <c r="W1319" s="32">
        <f>IF(R1319="","",VLOOKUP(R1319,CUSTOMS!$E$3:$N$2350,6,FALSE))</f>
        <v>0.2</v>
      </c>
      <c r="X1319" s="32">
        <f t="shared" si="231"/>
        <v>3.6</v>
      </c>
      <c r="Y1319" s="18" t="str">
        <f>IF(R1319="","",VLOOKUP(R1319,CUSTOMS!$E$3:$N$2350,8,FALSE))</f>
        <v>美元</v>
      </c>
      <c r="Z1319" s="18" t="str">
        <f>IF(R1319="","",VLOOKUP(R1319,CUSTOMS!$E$3:$N$2350,9,FALSE))</f>
        <v>中国</v>
      </c>
      <c r="AA1319" s="18" t="str">
        <f>IF(R1319="","",VLOOKUP(R1319,CUSTOMS!$E$3:$N$2350,10,FALSE))</f>
        <v>美国</v>
      </c>
      <c r="AB1319" s="32">
        <f>IF(R1319="","",VLOOKUP(G1319,WMS!$E$3:$T$2581,15,FALSE))</f>
        <v>1</v>
      </c>
      <c r="AC1319" s="32">
        <f t="shared" si="232"/>
        <v>18</v>
      </c>
      <c r="AD1319" s="32" t="str">
        <f>IF(S1319="","",VLOOKUP(S1319,海关监管条件!$A$1:$B$3000,2,FALSE))</f>
        <v>无</v>
      </c>
    </row>
    <row r="1320" spans="1:30">
      <c r="A1320" s="2">
        <v>43778</v>
      </c>
      <c r="B1320" s="2">
        <v>43784</v>
      </c>
      <c r="C1320" s="2" t="s">
        <v>5257</v>
      </c>
      <c r="D1320" s="19" t="s">
        <v>1327</v>
      </c>
      <c r="E1320" s="19" t="s">
        <v>4027</v>
      </c>
      <c r="F1320" s="19">
        <v>42753070</v>
      </c>
      <c r="G1320" s="17" t="str">
        <f t="shared" si="226"/>
        <v>KG-ARI-1906-00169-03719/42753070</v>
      </c>
      <c r="H1320" s="18">
        <f>IF(G1320="","",VLOOKUP(G1320,WMS!$E$3:$Q$2581,7,FALSE))</f>
        <v>20</v>
      </c>
      <c r="I1320" s="18">
        <f>IF(G1320="","",VLOOKUP(G1320,WMS!$E$3:$Q$2581,8,FALSE))</f>
        <v>1</v>
      </c>
      <c r="J1320" s="18">
        <f>IF(G1320="","",VLOOKUP(G1320,WMS!$E$3:$Q$2581,13,FALSE))</f>
        <v>0.022</v>
      </c>
      <c r="K1320" s="25" t="b">
        <f t="shared" si="227"/>
        <v>1</v>
      </c>
      <c r="L1320" s="7">
        <v>1</v>
      </c>
      <c r="M1320" s="26">
        <f>IF(G1320="","",VLOOKUP(G1320,WMS!$E$3:$U$2581,7,0)*L1320)</f>
        <v>20</v>
      </c>
      <c r="N1320" s="27" t="str">
        <f>IF(G1320="","",VLOOKUP(G1320,WMS!$E$3:$U$2581,17,0))</f>
        <v>A01-203</v>
      </c>
      <c r="O1320" s="28">
        <f t="shared" si="228"/>
        <v>1</v>
      </c>
      <c r="P1320" s="28">
        <f t="shared" si="229"/>
        <v>0.022</v>
      </c>
      <c r="Q1320" s="25" t="str">
        <f>IF(G1320="","",VLOOKUP(G1320,WMS!$E$3:$G$2581,2,FALSE))</f>
        <v>KAS19071703</v>
      </c>
      <c r="R1320" s="25" t="str">
        <f>IF(G1320="","",VLOOKUP(G1320,WMS!$E$3:$G$2581,3,FALSE))</f>
        <v>KAS1907170304</v>
      </c>
      <c r="S1320" s="17" t="str">
        <f>IF(R1320="","",VLOOKUP(R1320,CUSTOMS!$E$3:$N$2350,2,FALSE))</f>
        <v>6304992990</v>
      </c>
      <c r="T1320" s="17" t="str">
        <f>IF(R1320="","",VLOOKUP(R1320,CUSTOMS!$E$3:$N$2350,3,FALSE))</f>
        <v>麻布花</v>
      </c>
      <c r="U1320" s="18">
        <f t="shared" si="230"/>
        <v>0.7</v>
      </c>
      <c r="V1320" s="18" t="str">
        <f>IF(R1320="","",VLOOKUP(R1320,CUSTOMS!$E$3:$N$2350,5,FALSE))</f>
        <v>千克</v>
      </c>
      <c r="W1320" s="32">
        <f>IF(R1320="","",VLOOKUP(R1320,CUSTOMS!$E$3:$N$2350,6,FALSE))</f>
        <v>7</v>
      </c>
      <c r="X1320" s="32">
        <f t="shared" si="231"/>
        <v>4.9</v>
      </c>
      <c r="Y1320" s="18" t="str">
        <f>IF(R1320="","",VLOOKUP(R1320,CUSTOMS!$E$3:$N$2350,8,FALSE))</f>
        <v>港币</v>
      </c>
      <c r="Z1320" s="18" t="str">
        <f>IF(R1320="","",VLOOKUP(R1320,CUSTOMS!$E$3:$N$2350,9,FALSE))</f>
        <v>中国</v>
      </c>
      <c r="AA1320" s="18" t="str">
        <f>IF(R1320="","",VLOOKUP(R1320,CUSTOMS!$E$3:$N$2350,10,FALSE))</f>
        <v>美国</v>
      </c>
      <c r="AB1320" s="32">
        <f>IF(R1320="","",VLOOKUP(G1320,WMS!$E$3:$T$2581,15,FALSE))</f>
        <v>0.035</v>
      </c>
      <c r="AC1320" s="32">
        <f t="shared" si="232"/>
        <v>0.7</v>
      </c>
      <c r="AD1320" s="32" t="str">
        <f>IF(S1320="","",VLOOKUP(S1320,海关监管条件!$A$1:$B$3000,2,FALSE))</f>
        <v>无</v>
      </c>
    </row>
    <row r="1321" spans="1:30">
      <c r="A1321" s="2">
        <v>43778</v>
      </c>
      <c r="B1321" s="2">
        <v>43784</v>
      </c>
      <c r="C1321" s="2" t="s">
        <v>5257</v>
      </c>
      <c r="D1321" s="3" t="s">
        <v>1570</v>
      </c>
      <c r="E1321" s="3" t="s">
        <v>4119</v>
      </c>
      <c r="F1321" s="3" t="s">
        <v>4123</v>
      </c>
      <c r="G1321" s="17" t="str">
        <f t="shared" si="226"/>
        <v>KG-ARI-1906-00169-03846/42744665</v>
      </c>
      <c r="H1321" s="18">
        <f>IF(G1321="","",VLOOKUP(G1321,WMS!$E$3:$Q$2581,7,FALSE))</f>
        <v>10</v>
      </c>
      <c r="I1321" s="18">
        <f>IF(G1321="","",VLOOKUP(G1321,WMS!$E$3:$Q$2581,8,FALSE))</f>
        <v>1.45</v>
      </c>
      <c r="J1321" s="18">
        <f>IF(G1321="","",VLOOKUP(G1321,WMS!$E$3:$Q$2581,13,FALSE))</f>
        <v>0.007</v>
      </c>
      <c r="K1321" s="25" t="b">
        <f t="shared" si="227"/>
        <v>1</v>
      </c>
      <c r="L1321" s="7">
        <v>1</v>
      </c>
      <c r="M1321" s="26">
        <f>IF(G1321="","",VLOOKUP(G1321,WMS!$E$3:$U$2581,7,0)*L1321)</f>
        <v>10</v>
      </c>
      <c r="N1321" s="27" t="str">
        <f>IF(G1321="","",VLOOKUP(G1321,WMS!$E$3:$U$2581,17,0))</f>
        <v>B75</v>
      </c>
      <c r="O1321" s="28">
        <f t="shared" si="228"/>
        <v>1.45</v>
      </c>
      <c r="P1321" s="28">
        <f t="shared" si="229"/>
        <v>0.007</v>
      </c>
      <c r="Q1321" s="25" t="str">
        <f>IF(G1321="","",VLOOKUP(G1321,WMS!$E$3:$G$2581,2,FALSE))</f>
        <v>KAS19090311</v>
      </c>
      <c r="R1321" s="25" t="str">
        <f>IF(G1321="","",VLOOKUP(G1321,WMS!$E$3:$G$2581,3,FALSE))</f>
        <v>KAS1909031103</v>
      </c>
      <c r="S1321" s="17" t="str">
        <f>IF(R1321="","",VLOOKUP(R1321,CUSTOMS!$E$3:$N$2350,2,FALSE))</f>
        <v>3926100000</v>
      </c>
      <c r="T1321" s="17" t="str">
        <f>IF(R1321="","",VLOOKUP(R1321,CUSTOMS!$E$3:$N$2350,3,FALSE))</f>
        <v>资料册</v>
      </c>
      <c r="U1321" s="18">
        <f t="shared" si="230"/>
        <v>10</v>
      </c>
      <c r="V1321" s="18" t="str">
        <f>IF(R1321="","",VLOOKUP(R1321,CUSTOMS!$E$3:$N$2350,5,FALSE))</f>
        <v>个</v>
      </c>
      <c r="W1321" s="32">
        <f>IF(R1321="","",VLOOKUP(R1321,CUSTOMS!$E$3:$N$2350,6,FALSE))</f>
        <v>0.74</v>
      </c>
      <c r="X1321" s="32">
        <f t="shared" si="231"/>
        <v>7.4</v>
      </c>
      <c r="Y1321" s="18" t="str">
        <f>IF(R1321="","",VLOOKUP(R1321,CUSTOMS!$E$3:$N$2350,8,FALSE))</f>
        <v>美元</v>
      </c>
      <c r="Z1321" s="18" t="str">
        <f>IF(R1321="","",VLOOKUP(R1321,CUSTOMS!$E$3:$N$2350,9,FALSE))</f>
        <v>中国</v>
      </c>
      <c r="AA1321" s="18" t="str">
        <f>IF(R1321="","",VLOOKUP(R1321,CUSTOMS!$E$3:$N$2350,10,FALSE))</f>
        <v>美国</v>
      </c>
      <c r="AB1321" s="32">
        <f>IF(R1321="","",VLOOKUP(G1321,WMS!$E$3:$T$2581,15,FALSE))</f>
        <v>0.139</v>
      </c>
      <c r="AC1321" s="32">
        <f t="shared" si="232"/>
        <v>1.39</v>
      </c>
      <c r="AD1321" s="32" t="str">
        <f>IF(S1321="","",VLOOKUP(S1321,海关监管条件!$A$1:$B$3000,2,FALSE))</f>
        <v>无</v>
      </c>
    </row>
    <row r="1322" spans="1:30">
      <c r="A1322" s="2">
        <v>43778</v>
      </c>
      <c r="B1322" s="2">
        <v>43784</v>
      </c>
      <c r="C1322" s="2" t="s">
        <v>5257</v>
      </c>
      <c r="D1322" s="3" t="s">
        <v>1570</v>
      </c>
      <c r="E1322" s="3" t="s">
        <v>4119</v>
      </c>
      <c r="F1322" s="3" t="s">
        <v>4131</v>
      </c>
      <c r="G1322" s="17" t="str">
        <f t="shared" si="226"/>
        <v>KG-ARI-1906-00169-03846/42744672</v>
      </c>
      <c r="H1322" s="18">
        <f>IF(G1322="","",VLOOKUP(G1322,WMS!$E$3:$Q$2581,7,FALSE))</f>
        <v>10</v>
      </c>
      <c r="I1322" s="18">
        <f>IF(G1322="","",VLOOKUP(G1322,WMS!$E$3:$Q$2581,8,FALSE))</f>
        <v>1.35</v>
      </c>
      <c r="J1322" s="18">
        <f>IF(G1322="","",VLOOKUP(G1322,WMS!$E$3:$Q$2581,13,FALSE))</f>
        <v>0.007</v>
      </c>
      <c r="K1322" s="25" t="b">
        <f t="shared" si="227"/>
        <v>1</v>
      </c>
      <c r="L1322" s="7">
        <v>1</v>
      </c>
      <c r="M1322" s="26">
        <f>IF(G1322="","",VLOOKUP(G1322,WMS!$E$3:$U$2581,7,0)*L1322)</f>
        <v>10</v>
      </c>
      <c r="N1322" s="27" t="str">
        <f>IF(G1322="","",VLOOKUP(G1322,WMS!$E$3:$U$2581,17,0))</f>
        <v>A06-103</v>
      </c>
      <c r="O1322" s="28">
        <f t="shared" si="228"/>
        <v>1.35</v>
      </c>
      <c r="P1322" s="28">
        <f t="shared" si="229"/>
        <v>0.007</v>
      </c>
      <c r="Q1322" s="25" t="str">
        <f>IF(G1322="","",VLOOKUP(G1322,WMS!$E$3:$G$2581,2,FALSE))</f>
        <v>KAS19090311</v>
      </c>
      <c r="R1322" s="25" t="str">
        <f>IF(G1322="","",VLOOKUP(G1322,WMS!$E$3:$G$2581,3,FALSE))</f>
        <v>KAS1909031112</v>
      </c>
      <c r="S1322" s="17" t="str">
        <f>IF(R1322="","",VLOOKUP(R1322,CUSTOMS!$E$3:$N$2350,2,FALSE))</f>
        <v>3926100000</v>
      </c>
      <c r="T1322" s="17" t="str">
        <f>IF(R1322="","",VLOOKUP(R1322,CUSTOMS!$E$3:$N$2350,3,FALSE))</f>
        <v>资料册</v>
      </c>
      <c r="U1322" s="18">
        <f t="shared" si="230"/>
        <v>10</v>
      </c>
      <c r="V1322" s="18" t="str">
        <f>IF(R1322="","",VLOOKUP(R1322,CUSTOMS!$E$3:$N$2350,5,FALSE))</f>
        <v>个</v>
      </c>
      <c r="W1322" s="32">
        <f>IF(R1322="","",VLOOKUP(R1322,CUSTOMS!$E$3:$N$2350,6,FALSE))</f>
        <v>0.72</v>
      </c>
      <c r="X1322" s="32">
        <f t="shared" si="231"/>
        <v>7.2</v>
      </c>
      <c r="Y1322" s="18" t="str">
        <f>IF(R1322="","",VLOOKUP(R1322,CUSTOMS!$E$3:$N$2350,8,FALSE))</f>
        <v>美元</v>
      </c>
      <c r="Z1322" s="18" t="str">
        <f>IF(R1322="","",VLOOKUP(R1322,CUSTOMS!$E$3:$N$2350,9,FALSE))</f>
        <v>中国</v>
      </c>
      <c r="AA1322" s="18" t="str">
        <f>IF(R1322="","",VLOOKUP(R1322,CUSTOMS!$E$3:$N$2350,10,FALSE))</f>
        <v>美国</v>
      </c>
      <c r="AB1322" s="32">
        <f>IF(R1322="","",VLOOKUP(G1322,WMS!$E$3:$T$2581,15,FALSE))</f>
        <v>0.129</v>
      </c>
      <c r="AC1322" s="32">
        <f t="shared" si="232"/>
        <v>1.29</v>
      </c>
      <c r="AD1322" s="32" t="str">
        <f>IF(S1322="","",VLOOKUP(S1322,海关监管条件!$A$1:$B$3000,2,FALSE))</f>
        <v>无</v>
      </c>
    </row>
    <row r="1323" spans="1:30">
      <c r="A1323" s="2">
        <v>43778</v>
      </c>
      <c r="B1323" s="2">
        <v>43784</v>
      </c>
      <c r="C1323" s="2" t="s">
        <v>5257</v>
      </c>
      <c r="D1323" s="3" t="s">
        <v>1570</v>
      </c>
      <c r="E1323" s="3" t="s">
        <v>4119</v>
      </c>
      <c r="F1323" s="3" t="s">
        <v>4127</v>
      </c>
      <c r="G1323" s="17" t="str">
        <f t="shared" si="226"/>
        <v>KG-ARI-1906-00169-03846/42744689</v>
      </c>
      <c r="H1323" s="18">
        <f>IF(G1323="","",VLOOKUP(G1323,WMS!$E$3:$Q$2581,7,FALSE))</f>
        <v>10</v>
      </c>
      <c r="I1323" s="18">
        <f>IF(G1323="","",VLOOKUP(G1323,WMS!$E$3:$Q$2581,8,FALSE))</f>
        <v>1.35</v>
      </c>
      <c r="J1323" s="18">
        <f>IF(G1323="","",VLOOKUP(G1323,WMS!$E$3:$Q$2581,13,FALSE))</f>
        <v>0.007</v>
      </c>
      <c r="K1323" s="25" t="b">
        <f t="shared" si="227"/>
        <v>1</v>
      </c>
      <c r="L1323" s="7">
        <v>2</v>
      </c>
      <c r="M1323" s="26">
        <f>IF(G1323="","",VLOOKUP(G1323,WMS!$E$3:$U$2581,7,0)*L1323)</f>
        <v>20</v>
      </c>
      <c r="N1323" s="27" t="str">
        <f>IF(G1323="","",VLOOKUP(G1323,WMS!$E$3:$U$2581,17,0))</f>
        <v>A06-103</v>
      </c>
      <c r="O1323" s="28">
        <f t="shared" si="228"/>
        <v>2.7</v>
      </c>
      <c r="P1323" s="28">
        <f t="shared" si="229"/>
        <v>0.014</v>
      </c>
      <c r="Q1323" s="25" t="str">
        <f>IF(G1323="","",VLOOKUP(G1323,WMS!$E$3:$G$2581,2,FALSE))</f>
        <v>KAS19090311</v>
      </c>
      <c r="R1323" s="25" t="str">
        <f>IF(G1323="","",VLOOKUP(G1323,WMS!$E$3:$G$2581,3,FALSE))</f>
        <v>KAS1909031108</v>
      </c>
      <c r="S1323" s="17" t="str">
        <f>IF(R1323="","",VLOOKUP(R1323,CUSTOMS!$E$3:$N$2350,2,FALSE))</f>
        <v>3926100000</v>
      </c>
      <c r="T1323" s="17" t="str">
        <f>IF(R1323="","",VLOOKUP(R1323,CUSTOMS!$E$3:$N$2350,3,FALSE))</f>
        <v>资料册</v>
      </c>
      <c r="U1323" s="18">
        <f t="shared" si="230"/>
        <v>20</v>
      </c>
      <c r="V1323" s="18" t="str">
        <f>IF(R1323="","",VLOOKUP(R1323,CUSTOMS!$E$3:$N$2350,5,FALSE))</f>
        <v>个</v>
      </c>
      <c r="W1323" s="32">
        <f>IF(R1323="","",VLOOKUP(R1323,CUSTOMS!$E$3:$N$2350,6,FALSE))</f>
        <v>0.72</v>
      </c>
      <c r="X1323" s="32">
        <f t="shared" si="231"/>
        <v>14.4</v>
      </c>
      <c r="Y1323" s="18" t="str">
        <f>IF(R1323="","",VLOOKUP(R1323,CUSTOMS!$E$3:$N$2350,8,FALSE))</f>
        <v>美元</v>
      </c>
      <c r="Z1323" s="18" t="str">
        <f>IF(R1323="","",VLOOKUP(R1323,CUSTOMS!$E$3:$N$2350,9,FALSE))</f>
        <v>中国</v>
      </c>
      <c r="AA1323" s="18" t="str">
        <f>IF(R1323="","",VLOOKUP(R1323,CUSTOMS!$E$3:$N$2350,10,FALSE))</f>
        <v>美国</v>
      </c>
      <c r="AB1323" s="32">
        <f>IF(R1323="","",VLOOKUP(G1323,WMS!$E$3:$T$2581,15,FALSE))</f>
        <v>0.129</v>
      </c>
      <c r="AC1323" s="32">
        <f t="shared" si="232"/>
        <v>2.58</v>
      </c>
      <c r="AD1323" s="32" t="str">
        <f>IF(S1323="","",VLOOKUP(S1323,海关监管条件!$A$1:$B$3000,2,FALSE))</f>
        <v>无</v>
      </c>
    </row>
    <row r="1324" spans="1:30">
      <c r="A1324" s="2">
        <v>43778</v>
      </c>
      <c r="B1324" s="2">
        <v>43784</v>
      </c>
      <c r="C1324" s="2" t="s">
        <v>5257</v>
      </c>
      <c r="D1324" s="3" t="s">
        <v>1570</v>
      </c>
      <c r="E1324" s="3" t="s">
        <v>4119</v>
      </c>
      <c r="F1324" s="3" t="s">
        <v>4126</v>
      </c>
      <c r="G1324" s="17" t="str">
        <f t="shared" si="226"/>
        <v>KG-ARI-1906-00169-03846/42744719</v>
      </c>
      <c r="H1324" s="18">
        <f>IF(G1324="","",VLOOKUP(G1324,WMS!$E$3:$Q$2581,7,FALSE))</f>
        <v>10</v>
      </c>
      <c r="I1324" s="18">
        <f>IF(G1324="","",VLOOKUP(G1324,WMS!$E$3:$Q$2581,8,FALSE))</f>
        <v>1.3</v>
      </c>
      <c r="J1324" s="18">
        <f>IF(G1324="","",VLOOKUP(G1324,WMS!$E$3:$Q$2581,13,FALSE))</f>
        <v>0.008</v>
      </c>
      <c r="K1324" s="25" t="b">
        <f t="shared" si="227"/>
        <v>1</v>
      </c>
      <c r="L1324" s="7">
        <v>1</v>
      </c>
      <c r="M1324" s="26">
        <f>IF(G1324="","",VLOOKUP(G1324,WMS!$E$3:$U$2581,7,0)*L1324)</f>
        <v>10</v>
      </c>
      <c r="N1324" s="27" t="str">
        <f>IF(G1324="","",VLOOKUP(G1324,WMS!$E$3:$U$2581,17,0))</f>
        <v>B75</v>
      </c>
      <c r="O1324" s="28">
        <f t="shared" si="228"/>
        <v>1.3</v>
      </c>
      <c r="P1324" s="28">
        <f t="shared" si="229"/>
        <v>0.008</v>
      </c>
      <c r="Q1324" s="25" t="str">
        <f>IF(G1324="","",VLOOKUP(G1324,WMS!$E$3:$G$2581,2,FALSE))</f>
        <v>KAS19090311</v>
      </c>
      <c r="R1324" s="25" t="str">
        <f>IF(G1324="","",VLOOKUP(G1324,WMS!$E$3:$G$2581,3,FALSE))</f>
        <v>KAS1909031107</v>
      </c>
      <c r="S1324" s="17" t="str">
        <f>IF(R1324="","",VLOOKUP(R1324,CUSTOMS!$E$3:$N$2350,2,FALSE))</f>
        <v>3926100000</v>
      </c>
      <c r="T1324" s="17" t="str">
        <f>IF(R1324="","",VLOOKUP(R1324,CUSTOMS!$E$3:$N$2350,3,FALSE))</f>
        <v>资料册</v>
      </c>
      <c r="U1324" s="18">
        <f t="shared" si="230"/>
        <v>10</v>
      </c>
      <c r="V1324" s="18" t="str">
        <f>IF(R1324="","",VLOOKUP(R1324,CUSTOMS!$E$3:$N$2350,5,FALSE))</f>
        <v>个</v>
      </c>
      <c r="W1324" s="32">
        <f>IF(R1324="","",VLOOKUP(R1324,CUSTOMS!$E$3:$N$2350,6,FALSE))</f>
        <v>0.64</v>
      </c>
      <c r="X1324" s="32">
        <f t="shared" si="231"/>
        <v>6.4</v>
      </c>
      <c r="Y1324" s="18" t="str">
        <f>IF(R1324="","",VLOOKUP(R1324,CUSTOMS!$E$3:$N$2350,8,FALSE))</f>
        <v>美元</v>
      </c>
      <c r="Z1324" s="18" t="str">
        <f>IF(R1324="","",VLOOKUP(R1324,CUSTOMS!$E$3:$N$2350,9,FALSE))</f>
        <v>中国</v>
      </c>
      <c r="AA1324" s="18" t="str">
        <f>IF(R1324="","",VLOOKUP(R1324,CUSTOMS!$E$3:$N$2350,10,FALSE))</f>
        <v>美国</v>
      </c>
      <c r="AB1324" s="32">
        <f>IF(R1324="","",VLOOKUP(G1324,WMS!$E$3:$T$2581,15,FALSE))</f>
        <v>0.105</v>
      </c>
      <c r="AC1324" s="32">
        <f t="shared" si="232"/>
        <v>1.05</v>
      </c>
      <c r="AD1324" s="32" t="str">
        <f>IF(S1324="","",VLOOKUP(S1324,海关监管条件!$A$1:$B$3000,2,FALSE))</f>
        <v>无</v>
      </c>
    </row>
    <row r="1325" spans="1:30">
      <c r="A1325" s="2">
        <v>43778</v>
      </c>
      <c r="B1325" s="2">
        <v>43784</v>
      </c>
      <c r="C1325" s="2" t="s">
        <v>5257</v>
      </c>
      <c r="D1325" s="3" t="s">
        <v>1570</v>
      </c>
      <c r="E1325" s="3" t="s">
        <v>4119</v>
      </c>
      <c r="F1325" s="3" t="s">
        <v>4122</v>
      </c>
      <c r="G1325" s="17" t="str">
        <f t="shared" si="226"/>
        <v>KG-ARI-1906-00169-03846/42744726</v>
      </c>
      <c r="H1325" s="18">
        <f>IF(G1325="","",VLOOKUP(G1325,WMS!$E$3:$Q$2581,7,FALSE))</f>
        <v>10</v>
      </c>
      <c r="I1325" s="18">
        <f>IF(G1325="","",VLOOKUP(G1325,WMS!$E$3:$Q$2581,8,FALSE))</f>
        <v>1.95</v>
      </c>
      <c r="J1325" s="18">
        <f>IF(G1325="","",VLOOKUP(G1325,WMS!$E$3:$Q$2581,13,FALSE))</f>
        <v>0.008</v>
      </c>
      <c r="K1325" s="25" t="b">
        <f t="shared" si="227"/>
        <v>1</v>
      </c>
      <c r="L1325" s="7">
        <v>2</v>
      </c>
      <c r="M1325" s="26">
        <f>IF(G1325="","",VLOOKUP(G1325,WMS!$E$3:$U$2581,7,0)*L1325)</f>
        <v>20</v>
      </c>
      <c r="N1325" s="27" t="str">
        <f>IF(G1325="","",VLOOKUP(G1325,WMS!$E$3:$U$2581,17,0))</f>
        <v>B75</v>
      </c>
      <c r="O1325" s="28">
        <f t="shared" si="228"/>
        <v>3.9</v>
      </c>
      <c r="P1325" s="28">
        <f t="shared" si="229"/>
        <v>0.016</v>
      </c>
      <c r="Q1325" s="25" t="str">
        <f>IF(G1325="","",VLOOKUP(G1325,WMS!$E$3:$G$2581,2,FALSE))</f>
        <v>KAS19090311</v>
      </c>
      <c r="R1325" s="25" t="str">
        <f>IF(G1325="","",VLOOKUP(G1325,WMS!$E$3:$G$2581,3,FALSE))</f>
        <v>KAS1909031102</v>
      </c>
      <c r="S1325" s="17" t="str">
        <f>IF(R1325="","",VLOOKUP(R1325,CUSTOMS!$E$3:$N$2350,2,FALSE))</f>
        <v>3926100000</v>
      </c>
      <c r="T1325" s="17" t="str">
        <f>IF(R1325="","",VLOOKUP(R1325,CUSTOMS!$E$3:$N$2350,3,FALSE))</f>
        <v>资料册</v>
      </c>
      <c r="U1325" s="18">
        <f t="shared" si="230"/>
        <v>20</v>
      </c>
      <c r="V1325" s="18" t="str">
        <f>IF(R1325="","",VLOOKUP(R1325,CUSTOMS!$E$3:$N$2350,5,FALSE))</f>
        <v>个</v>
      </c>
      <c r="W1325" s="32">
        <f>IF(R1325="","",VLOOKUP(R1325,CUSTOMS!$E$3:$N$2350,6,FALSE))</f>
        <v>0.96</v>
      </c>
      <c r="X1325" s="32">
        <f t="shared" si="231"/>
        <v>19.2</v>
      </c>
      <c r="Y1325" s="18" t="str">
        <f>IF(R1325="","",VLOOKUP(R1325,CUSTOMS!$E$3:$N$2350,8,FALSE))</f>
        <v>美元</v>
      </c>
      <c r="Z1325" s="18" t="str">
        <f>IF(R1325="","",VLOOKUP(R1325,CUSTOMS!$E$3:$N$2350,9,FALSE))</f>
        <v>中国</v>
      </c>
      <c r="AA1325" s="18" t="str">
        <f>IF(R1325="","",VLOOKUP(R1325,CUSTOMS!$E$3:$N$2350,10,FALSE))</f>
        <v>美国</v>
      </c>
      <c r="AB1325" s="32">
        <f>IF(R1325="","",VLOOKUP(G1325,WMS!$E$3:$T$2581,15,FALSE))</f>
        <v>0.18</v>
      </c>
      <c r="AC1325" s="32">
        <f t="shared" si="232"/>
        <v>3.6</v>
      </c>
      <c r="AD1325" s="32" t="str">
        <f>IF(S1325="","",VLOOKUP(S1325,海关监管条件!$A$1:$B$3000,2,FALSE))</f>
        <v>无</v>
      </c>
    </row>
    <row r="1326" spans="1:30">
      <c r="A1326" s="2">
        <v>43778</v>
      </c>
      <c r="B1326" s="2">
        <v>43784</v>
      </c>
      <c r="C1326" s="2" t="s">
        <v>5257</v>
      </c>
      <c r="D1326" s="3" t="s">
        <v>1570</v>
      </c>
      <c r="E1326" s="3" t="s">
        <v>4119</v>
      </c>
      <c r="F1326" s="3" t="s">
        <v>4120</v>
      </c>
      <c r="G1326" s="17" t="str">
        <f t="shared" si="226"/>
        <v>KG-ARI-1906-00169-03846/42744818</v>
      </c>
      <c r="H1326" s="18">
        <f>IF(G1326="","",VLOOKUP(G1326,WMS!$E$3:$Q$2581,7,FALSE))</f>
        <v>10</v>
      </c>
      <c r="I1326" s="18">
        <f>IF(G1326="","",VLOOKUP(G1326,WMS!$E$3:$Q$2581,8,FALSE))</f>
        <v>1.15</v>
      </c>
      <c r="J1326" s="18">
        <f>IF(G1326="","",VLOOKUP(G1326,WMS!$E$3:$Q$2581,13,FALSE))</f>
        <v>0.013</v>
      </c>
      <c r="K1326" s="25" t="b">
        <f t="shared" si="227"/>
        <v>1</v>
      </c>
      <c r="L1326" s="7">
        <v>1</v>
      </c>
      <c r="M1326" s="26">
        <f>IF(G1326="","",VLOOKUP(G1326,WMS!$E$3:$U$2581,7,0)*L1326)</f>
        <v>10</v>
      </c>
      <c r="N1326" s="27" t="str">
        <f>IF(G1326="","",VLOOKUP(G1326,WMS!$E$3:$U$2581,17,0))</f>
        <v>A11-203</v>
      </c>
      <c r="O1326" s="28">
        <f t="shared" si="228"/>
        <v>1.15</v>
      </c>
      <c r="P1326" s="28">
        <f t="shared" si="229"/>
        <v>0.013</v>
      </c>
      <c r="Q1326" s="25" t="str">
        <f>IF(G1326="","",VLOOKUP(G1326,WMS!$E$3:$G$2581,2,FALSE))</f>
        <v>KAS19090311</v>
      </c>
      <c r="R1326" s="25" t="str">
        <f>IF(G1326="","",VLOOKUP(G1326,WMS!$E$3:$G$2581,3,FALSE))</f>
        <v>KAS1909031101</v>
      </c>
      <c r="S1326" s="17" t="str">
        <f>IF(R1326="","",VLOOKUP(R1326,CUSTOMS!$E$3:$N$2350,2,FALSE))</f>
        <v>3926100000</v>
      </c>
      <c r="T1326" s="17" t="str">
        <f>IF(R1326="","",VLOOKUP(R1326,CUSTOMS!$E$3:$N$2350,3,FALSE))</f>
        <v>文件袋</v>
      </c>
      <c r="U1326" s="18">
        <f t="shared" si="230"/>
        <v>10</v>
      </c>
      <c r="V1326" s="18" t="str">
        <f>IF(R1326="","",VLOOKUP(R1326,CUSTOMS!$E$3:$N$2350,5,FALSE))</f>
        <v>套</v>
      </c>
      <c r="W1326" s="32">
        <f>IF(R1326="","",VLOOKUP(R1326,CUSTOMS!$E$3:$N$2350,6,FALSE))</f>
        <v>0.74</v>
      </c>
      <c r="X1326" s="32">
        <f t="shared" si="231"/>
        <v>7.4</v>
      </c>
      <c r="Y1326" s="18" t="str">
        <f>IF(R1326="","",VLOOKUP(R1326,CUSTOMS!$E$3:$N$2350,8,FALSE))</f>
        <v>美元</v>
      </c>
      <c r="Z1326" s="18" t="str">
        <f>IF(R1326="","",VLOOKUP(R1326,CUSTOMS!$E$3:$N$2350,9,FALSE))</f>
        <v>中国</v>
      </c>
      <c r="AA1326" s="18" t="str">
        <f>IF(R1326="","",VLOOKUP(R1326,CUSTOMS!$E$3:$N$2350,10,FALSE))</f>
        <v>美国</v>
      </c>
      <c r="AB1326" s="32">
        <f>IF(R1326="","",VLOOKUP(G1326,WMS!$E$3:$T$2581,15,FALSE))</f>
        <v>0.087</v>
      </c>
      <c r="AC1326" s="32">
        <f t="shared" si="232"/>
        <v>0.87</v>
      </c>
      <c r="AD1326" s="32" t="str">
        <f>IF(S1326="","",VLOOKUP(S1326,海关监管条件!$A$1:$B$3000,2,FALSE))</f>
        <v>无</v>
      </c>
    </row>
    <row r="1327" spans="1:30">
      <c r="A1327" s="2">
        <v>43778</v>
      </c>
      <c r="B1327" s="2">
        <v>43784</v>
      </c>
      <c r="C1327" s="2" t="s">
        <v>5257</v>
      </c>
      <c r="D1327" s="3" t="s">
        <v>1570</v>
      </c>
      <c r="E1327" s="3" t="s">
        <v>4119</v>
      </c>
      <c r="F1327" s="3" t="s">
        <v>4124</v>
      </c>
      <c r="G1327" s="17" t="str">
        <f t="shared" si="226"/>
        <v>KG-ARI-1906-00169-03846/42744832</v>
      </c>
      <c r="H1327" s="18">
        <f>IF(G1327="","",VLOOKUP(G1327,WMS!$E$3:$Q$2581,7,FALSE))</f>
        <v>10</v>
      </c>
      <c r="I1327" s="18">
        <f>IF(G1327="","",VLOOKUP(G1327,WMS!$E$3:$Q$2581,8,FALSE))</f>
        <v>1.15</v>
      </c>
      <c r="J1327" s="18">
        <f>IF(G1327="","",VLOOKUP(G1327,WMS!$E$3:$Q$2581,13,FALSE))</f>
        <v>0.013</v>
      </c>
      <c r="K1327" s="25" t="b">
        <f t="shared" si="227"/>
        <v>1</v>
      </c>
      <c r="L1327" s="7">
        <v>1</v>
      </c>
      <c r="M1327" s="26">
        <f>IF(G1327="","",VLOOKUP(G1327,WMS!$E$3:$U$2581,7,0)*L1327)</f>
        <v>10</v>
      </c>
      <c r="N1327" s="27" t="str">
        <f>IF(G1327="","",VLOOKUP(G1327,WMS!$E$3:$U$2581,17,0))</f>
        <v>B75</v>
      </c>
      <c r="O1327" s="28">
        <f t="shared" si="228"/>
        <v>1.15</v>
      </c>
      <c r="P1327" s="28">
        <f t="shared" si="229"/>
        <v>0.013</v>
      </c>
      <c r="Q1327" s="25" t="str">
        <f>IF(G1327="","",VLOOKUP(G1327,WMS!$E$3:$G$2581,2,FALSE))</f>
        <v>KAS19090311</v>
      </c>
      <c r="R1327" s="25" t="str">
        <f>IF(G1327="","",VLOOKUP(G1327,WMS!$E$3:$G$2581,3,FALSE))</f>
        <v>KAS1909031104</v>
      </c>
      <c r="S1327" s="17" t="str">
        <f>IF(R1327="","",VLOOKUP(R1327,CUSTOMS!$E$3:$N$2350,2,FALSE))</f>
        <v>3926100000</v>
      </c>
      <c r="T1327" s="17" t="str">
        <f>IF(R1327="","",VLOOKUP(R1327,CUSTOMS!$E$3:$N$2350,3,FALSE))</f>
        <v>文件袋</v>
      </c>
      <c r="U1327" s="18">
        <f t="shared" si="230"/>
        <v>10</v>
      </c>
      <c r="V1327" s="18" t="str">
        <f>IF(R1327="","",VLOOKUP(R1327,CUSTOMS!$E$3:$N$2350,5,FALSE))</f>
        <v>套</v>
      </c>
      <c r="W1327" s="32">
        <f>IF(R1327="","",VLOOKUP(R1327,CUSTOMS!$E$3:$N$2350,6,FALSE))</f>
        <v>0.74</v>
      </c>
      <c r="X1327" s="32">
        <f t="shared" si="231"/>
        <v>7.4</v>
      </c>
      <c r="Y1327" s="18" t="str">
        <f>IF(R1327="","",VLOOKUP(R1327,CUSTOMS!$E$3:$N$2350,8,FALSE))</f>
        <v>美元</v>
      </c>
      <c r="Z1327" s="18" t="str">
        <f>IF(R1327="","",VLOOKUP(R1327,CUSTOMS!$E$3:$N$2350,9,FALSE))</f>
        <v>中国</v>
      </c>
      <c r="AA1327" s="18" t="str">
        <f>IF(R1327="","",VLOOKUP(R1327,CUSTOMS!$E$3:$N$2350,10,FALSE))</f>
        <v>美国</v>
      </c>
      <c r="AB1327" s="32">
        <f>IF(R1327="","",VLOOKUP(G1327,WMS!$E$3:$T$2581,15,FALSE))</f>
        <v>0.087</v>
      </c>
      <c r="AC1327" s="32">
        <f t="shared" si="232"/>
        <v>0.87</v>
      </c>
      <c r="AD1327" s="32" t="str">
        <f>IF(S1327="","",VLOOKUP(S1327,海关监管条件!$A$1:$B$3000,2,FALSE))</f>
        <v>无</v>
      </c>
    </row>
    <row r="1328" spans="1:30">
      <c r="A1328" s="2">
        <v>43778</v>
      </c>
      <c r="B1328" s="2">
        <v>43784</v>
      </c>
      <c r="C1328" s="2" t="s">
        <v>5257</v>
      </c>
      <c r="D1328" s="3" t="s">
        <v>1570</v>
      </c>
      <c r="E1328" s="3" t="s">
        <v>4119</v>
      </c>
      <c r="F1328" s="3" t="s">
        <v>4125</v>
      </c>
      <c r="G1328" s="17" t="str">
        <f t="shared" si="226"/>
        <v>KG-ARI-1906-00169-03846/42744849</v>
      </c>
      <c r="H1328" s="18">
        <f>IF(G1328="","",VLOOKUP(G1328,WMS!$E$3:$Q$2581,7,FALSE))</f>
        <v>10</v>
      </c>
      <c r="I1328" s="18">
        <f>IF(G1328="","",VLOOKUP(G1328,WMS!$E$3:$Q$2581,8,FALSE))</f>
        <v>1.75</v>
      </c>
      <c r="J1328" s="18">
        <f>IF(G1328="","",VLOOKUP(G1328,WMS!$E$3:$Q$2581,13,FALSE))</f>
        <v>0.01</v>
      </c>
      <c r="K1328" s="25" t="b">
        <f t="shared" si="227"/>
        <v>1</v>
      </c>
      <c r="L1328" s="7">
        <v>2</v>
      </c>
      <c r="M1328" s="26">
        <f>IF(G1328="","",VLOOKUP(G1328,WMS!$E$3:$U$2581,7,0)*L1328)</f>
        <v>20</v>
      </c>
      <c r="N1328" s="27" t="str">
        <f>IF(G1328="","",VLOOKUP(G1328,WMS!$E$3:$U$2581,17,0))</f>
        <v>B75</v>
      </c>
      <c r="O1328" s="28">
        <f t="shared" si="228"/>
        <v>3.5</v>
      </c>
      <c r="P1328" s="28">
        <f t="shared" si="229"/>
        <v>0.02</v>
      </c>
      <c r="Q1328" s="25" t="str">
        <f>IF(G1328="","",VLOOKUP(G1328,WMS!$E$3:$G$2581,2,FALSE))</f>
        <v>KAS19090311</v>
      </c>
      <c r="R1328" s="25" t="str">
        <f>IF(G1328="","",VLOOKUP(G1328,WMS!$E$3:$G$2581,3,FALSE))</f>
        <v>KAS1909031105</v>
      </c>
      <c r="S1328" s="17" t="str">
        <f>IF(R1328="","",VLOOKUP(R1328,CUSTOMS!$E$3:$N$2350,2,FALSE))</f>
        <v>3926100000</v>
      </c>
      <c r="T1328" s="17" t="str">
        <f>IF(R1328="","",VLOOKUP(R1328,CUSTOMS!$E$3:$N$2350,3,FALSE))</f>
        <v>文件包</v>
      </c>
      <c r="U1328" s="18">
        <f t="shared" si="230"/>
        <v>20</v>
      </c>
      <c r="V1328" s="18" t="str">
        <f>IF(R1328="","",VLOOKUP(R1328,CUSTOMS!$E$3:$N$2350,5,FALSE))</f>
        <v>套</v>
      </c>
      <c r="W1328" s="32">
        <f>IF(R1328="","",VLOOKUP(R1328,CUSTOMS!$E$3:$N$2350,6,FALSE))</f>
        <v>1.17</v>
      </c>
      <c r="X1328" s="32">
        <f t="shared" si="231"/>
        <v>23.4</v>
      </c>
      <c r="Y1328" s="18" t="str">
        <f>IF(R1328="","",VLOOKUP(R1328,CUSTOMS!$E$3:$N$2350,8,FALSE))</f>
        <v>美元</v>
      </c>
      <c r="Z1328" s="18" t="str">
        <f>IF(R1328="","",VLOOKUP(R1328,CUSTOMS!$E$3:$N$2350,9,FALSE))</f>
        <v>中国</v>
      </c>
      <c r="AA1328" s="18" t="str">
        <f>IF(R1328="","",VLOOKUP(R1328,CUSTOMS!$E$3:$N$2350,10,FALSE))</f>
        <v>美国</v>
      </c>
      <c r="AB1328" s="32">
        <f>IF(R1328="","",VLOOKUP(G1328,WMS!$E$3:$T$2581,15,FALSE))</f>
        <v>0.141</v>
      </c>
      <c r="AC1328" s="32">
        <f t="shared" si="232"/>
        <v>2.82</v>
      </c>
      <c r="AD1328" s="32" t="str">
        <f>IF(S1328="","",VLOOKUP(S1328,海关监管条件!$A$1:$B$3000,2,FALSE))</f>
        <v>无</v>
      </c>
    </row>
    <row r="1329" spans="1:30">
      <c r="A1329" s="2">
        <v>43778</v>
      </c>
      <c r="B1329" s="2">
        <v>43784</v>
      </c>
      <c r="C1329" s="2" t="s">
        <v>5257</v>
      </c>
      <c r="D1329" s="3" t="s">
        <v>1570</v>
      </c>
      <c r="E1329" s="3" t="s">
        <v>4119</v>
      </c>
      <c r="F1329" s="3" t="s">
        <v>4130</v>
      </c>
      <c r="G1329" s="17" t="str">
        <f t="shared" si="226"/>
        <v>KG-ARI-1906-00169-03846/42744887</v>
      </c>
      <c r="H1329" s="18">
        <f>IF(G1329="","",VLOOKUP(G1329,WMS!$E$3:$Q$2581,7,FALSE))</f>
        <v>10</v>
      </c>
      <c r="I1329" s="18">
        <f>IF(G1329="","",VLOOKUP(G1329,WMS!$E$3:$Q$2581,8,FALSE))</f>
        <v>1.75</v>
      </c>
      <c r="J1329" s="18">
        <f>IF(G1329="","",VLOOKUP(G1329,WMS!$E$3:$Q$2581,13,FALSE))</f>
        <v>0.01</v>
      </c>
      <c r="K1329" s="25" t="b">
        <f t="shared" si="227"/>
        <v>1</v>
      </c>
      <c r="L1329" s="7">
        <v>2</v>
      </c>
      <c r="M1329" s="26">
        <f>IF(G1329="","",VLOOKUP(G1329,WMS!$E$3:$U$2581,7,0)*L1329)</f>
        <v>20</v>
      </c>
      <c r="N1329" s="27" t="str">
        <f>IF(G1329="","",VLOOKUP(G1329,WMS!$E$3:$U$2581,17,0))</f>
        <v>B75</v>
      </c>
      <c r="O1329" s="28">
        <f t="shared" si="228"/>
        <v>3.5</v>
      </c>
      <c r="P1329" s="28">
        <f t="shared" si="229"/>
        <v>0.02</v>
      </c>
      <c r="Q1329" s="25" t="str">
        <f>IF(G1329="","",VLOOKUP(G1329,WMS!$E$3:$G$2581,2,FALSE))</f>
        <v>KAS19090311</v>
      </c>
      <c r="R1329" s="25" t="str">
        <f>IF(G1329="","",VLOOKUP(G1329,WMS!$E$3:$G$2581,3,FALSE))</f>
        <v>KAS1909031111</v>
      </c>
      <c r="S1329" s="17" t="str">
        <f>IF(R1329="","",VLOOKUP(R1329,CUSTOMS!$E$3:$N$2350,2,FALSE))</f>
        <v>3926100000</v>
      </c>
      <c r="T1329" s="17" t="str">
        <f>IF(R1329="","",VLOOKUP(R1329,CUSTOMS!$E$3:$N$2350,3,FALSE))</f>
        <v>文件包</v>
      </c>
      <c r="U1329" s="18">
        <f t="shared" si="230"/>
        <v>20</v>
      </c>
      <c r="V1329" s="18" t="str">
        <f>IF(R1329="","",VLOOKUP(R1329,CUSTOMS!$E$3:$N$2350,5,FALSE))</f>
        <v>套</v>
      </c>
      <c r="W1329" s="32">
        <f>IF(R1329="","",VLOOKUP(R1329,CUSTOMS!$E$3:$N$2350,6,FALSE))</f>
        <v>1.17</v>
      </c>
      <c r="X1329" s="32">
        <f t="shared" si="231"/>
        <v>23.4</v>
      </c>
      <c r="Y1329" s="18" t="str">
        <f>IF(R1329="","",VLOOKUP(R1329,CUSTOMS!$E$3:$N$2350,8,FALSE))</f>
        <v>美元</v>
      </c>
      <c r="Z1329" s="18" t="str">
        <f>IF(R1329="","",VLOOKUP(R1329,CUSTOMS!$E$3:$N$2350,9,FALSE))</f>
        <v>中国</v>
      </c>
      <c r="AA1329" s="18" t="str">
        <f>IF(R1329="","",VLOOKUP(R1329,CUSTOMS!$E$3:$N$2350,10,FALSE))</f>
        <v>美国</v>
      </c>
      <c r="AB1329" s="32">
        <f>IF(R1329="","",VLOOKUP(G1329,WMS!$E$3:$T$2581,15,FALSE))</f>
        <v>0.139</v>
      </c>
      <c r="AC1329" s="32">
        <f t="shared" si="232"/>
        <v>2.78</v>
      </c>
      <c r="AD1329" s="32" t="str">
        <f>IF(S1329="","",VLOOKUP(S1329,海关监管条件!$A$1:$B$3000,2,FALSE))</f>
        <v>无</v>
      </c>
    </row>
    <row r="1330" spans="1:30">
      <c r="A1330" s="2">
        <v>43778</v>
      </c>
      <c r="B1330" s="2">
        <v>43784</v>
      </c>
      <c r="C1330" s="2" t="s">
        <v>5257</v>
      </c>
      <c r="D1330" s="19" t="s">
        <v>1433</v>
      </c>
      <c r="E1330" s="19" t="s">
        <v>4064</v>
      </c>
      <c r="F1330" s="19" t="s">
        <v>4065</v>
      </c>
      <c r="G1330" s="17" t="str">
        <f t="shared" si="226"/>
        <v>KG-ARI-1906-00171-03641/42754343</v>
      </c>
      <c r="H1330" s="18">
        <f>IF(G1330="","",VLOOKUP(G1330,WMS!$E$3:$Q$2581,7,FALSE))</f>
        <v>12</v>
      </c>
      <c r="I1330" s="18">
        <f>IF(G1330="","",VLOOKUP(G1330,WMS!$E$3:$Q$2581,8,FALSE))</f>
        <v>5.79</v>
      </c>
      <c r="J1330" s="18">
        <f>IF(G1330="","",VLOOKUP(G1330,WMS!$E$3:$Q$2581,13,FALSE))</f>
        <v>0.019</v>
      </c>
      <c r="K1330" s="25" t="b">
        <f t="shared" si="227"/>
        <v>1</v>
      </c>
      <c r="L1330" s="7">
        <v>1</v>
      </c>
      <c r="M1330" s="26">
        <f>IF(G1330="","",VLOOKUP(G1330,WMS!$E$3:$U$2581,7,0)*L1330)</f>
        <v>12</v>
      </c>
      <c r="N1330" s="27" t="str">
        <f>IF(G1330="","",VLOOKUP(G1330,WMS!$E$3:$U$2581,17,0))</f>
        <v>A31-303</v>
      </c>
      <c r="O1330" s="28">
        <f t="shared" si="228"/>
        <v>5.79</v>
      </c>
      <c r="P1330" s="28">
        <f t="shared" si="229"/>
        <v>0.019</v>
      </c>
      <c r="Q1330" s="25" t="str">
        <f>IF(G1330="","",VLOOKUP(G1330,WMS!$E$3:$G$2581,2,FALSE))</f>
        <v>KAS19073009</v>
      </c>
      <c r="R1330" s="25" t="str">
        <f>IF(G1330="","",VLOOKUP(G1330,WMS!$E$3:$G$2581,3,FALSE))</f>
        <v>KAS1907300905</v>
      </c>
      <c r="S1330" s="17" t="str">
        <f>IF(R1330="","",VLOOKUP(R1330,CUSTOMS!$E$3:$N$2350,2,FALSE))</f>
        <v>6911101900</v>
      </c>
      <c r="T1330" s="17" t="str">
        <f>IF(R1330="","",VLOOKUP(R1330,CUSTOMS!$E$3:$N$2350,3,FALSE))</f>
        <v>日用瓷:杯</v>
      </c>
      <c r="U1330" s="18">
        <f t="shared" si="230"/>
        <v>12</v>
      </c>
      <c r="V1330" s="18" t="str">
        <f>IF(R1330="","",VLOOKUP(R1330,CUSTOMS!$E$3:$N$2350,5,FALSE))</f>
        <v>只</v>
      </c>
      <c r="W1330" s="32">
        <f>IF(R1330="","",VLOOKUP(R1330,CUSTOMS!$E$3:$N$2350,6,FALSE))</f>
        <v>0.29</v>
      </c>
      <c r="X1330" s="32">
        <f t="shared" si="231"/>
        <v>3.48</v>
      </c>
      <c r="Y1330" s="18" t="str">
        <f>IF(R1330="","",VLOOKUP(R1330,CUSTOMS!$E$3:$N$2350,8,FALSE))</f>
        <v>美元</v>
      </c>
      <c r="Z1330" s="18" t="str">
        <f>IF(R1330="","",VLOOKUP(R1330,CUSTOMS!$E$3:$N$2350,9,FALSE))</f>
        <v>中国</v>
      </c>
      <c r="AA1330" s="18" t="str">
        <f>IF(R1330="","",VLOOKUP(R1330,CUSTOMS!$E$3:$N$2350,10,FALSE))</f>
        <v>美国</v>
      </c>
      <c r="AB1330" s="32">
        <f>IF(R1330="","",VLOOKUP(G1330,WMS!$E$3:$T$2581,15,FALSE))</f>
        <v>0.383333333333333</v>
      </c>
      <c r="AC1330" s="32">
        <f t="shared" si="232"/>
        <v>4.6</v>
      </c>
      <c r="AD1330" s="32" t="str">
        <f>IF(S1330="","",VLOOKUP(S1330,海关监管条件!$A$1:$B$3000,2,FALSE))</f>
        <v>A</v>
      </c>
    </row>
    <row r="1331" spans="1:30">
      <c r="A1331" s="2">
        <v>43778</v>
      </c>
      <c r="B1331" s="2">
        <v>43784</v>
      </c>
      <c r="C1331" s="2" t="s">
        <v>5257</v>
      </c>
      <c r="D1331" s="19" t="s">
        <v>1276</v>
      </c>
      <c r="E1331" s="19" t="s">
        <v>4003</v>
      </c>
      <c r="F1331" s="19">
        <v>42755296</v>
      </c>
      <c r="G1331" s="17" t="str">
        <f t="shared" si="226"/>
        <v>KG-ARI-1906-00171-03652/42755296</v>
      </c>
      <c r="H1331" s="18">
        <f>IF(G1331="","",VLOOKUP(G1331,WMS!$E$3:$Q$2581,7,FALSE))</f>
        <v>6</v>
      </c>
      <c r="I1331" s="18">
        <f>IF(G1331="","",VLOOKUP(G1331,WMS!$E$3:$Q$2581,8,FALSE))</f>
        <v>3.1</v>
      </c>
      <c r="J1331" s="18">
        <f>IF(G1331="","",VLOOKUP(G1331,WMS!$E$3:$Q$2581,13,FALSE))</f>
        <v>0.014</v>
      </c>
      <c r="K1331" s="25" t="b">
        <f t="shared" si="227"/>
        <v>1</v>
      </c>
      <c r="L1331" s="7">
        <v>1</v>
      </c>
      <c r="M1331" s="26">
        <f>IF(G1331="","",VLOOKUP(G1331,WMS!$E$3:$U$2581,7,0)*L1331)</f>
        <v>6</v>
      </c>
      <c r="N1331" s="27" t="str">
        <f>IF(G1331="","",VLOOKUP(G1331,WMS!$E$3:$U$2581,17,0))</f>
        <v>A29-104</v>
      </c>
      <c r="O1331" s="28">
        <f t="shared" si="228"/>
        <v>3.1</v>
      </c>
      <c r="P1331" s="28">
        <f t="shared" si="229"/>
        <v>0.014</v>
      </c>
      <c r="Q1331" s="25" t="str">
        <f>IF(G1331="","",VLOOKUP(G1331,WMS!$E$3:$G$2581,2,FALSE))</f>
        <v>KAS19070202</v>
      </c>
      <c r="R1331" s="25" t="str">
        <f>IF(G1331="","",VLOOKUP(G1331,WMS!$E$3:$G$2581,3,FALSE))</f>
        <v>KAS1907020207</v>
      </c>
      <c r="S1331" s="17" t="str">
        <f>IF(R1331="","",VLOOKUP(R1331,CUSTOMS!$E$3:$N$2350,2,FALSE))</f>
        <v>7324900000</v>
      </c>
      <c r="T1331" s="17" t="str">
        <f>IF(R1331="","",VLOOKUP(R1331,CUSTOMS!$E$3:$N$2350,3,FALSE))</f>
        <v>铁制纸巾架</v>
      </c>
      <c r="U1331" s="18">
        <f t="shared" si="230"/>
        <v>6</v>
      </c>
      <c r="V1331" s="18" t="str">
        <f>IF(R1331="","",VLOOKUP(R1331,CUSTOMS!$E$3:$N$2350,5,FALSE))</f>
        <v>只</v>
      </c>
      <c r="W1331" s="32">
        <f>IF(R1331="","",VLOOKUP(R1331,CUSTOMS!$E$3:$N$2350,6,FALSE))</f>
        <v>1.23</v>
      </c>
      <c r="X1331" s="32">
        <f t="shared" si="231"/>
        <v>7.38</v>
      </c>
      <c r="Y1331" s="18" t="str">
        <f>IF(R1331="","",VLOOKUP(R1331,CUSTOMS!$E$3:$N$2350,8,FALSE))</f>
        <v>美元</v>
      </c>
      <c r="Z1331" s="18" t="str">
        <f>IF(R1331="","",VLOOKUP(R1331,CUSTOMS!$E$3:$N$2350,9,FALSE))</f>
        <v>中国</v>
      </c>
      <c r="AA1331" s="18" t="str">
        <f>IF(R1331="","",VLOOKUP(R1331,CUSTOMS!$E$3:$N$2350,10,FALSE))</f>
        <v>美国</v>
      </c>
      <c r="AB1331" s="32">
        <f>IF(R1331="","",VLOOKUP(G1331,WMS!$E$3:$T$2581,15,FALSE))</f>
        <v>0.46</v>
      </c>
      <c r="AC1331" s="32">
        <f t="shared" si="232"/>
        <v>2.76</v>
      </c>
      <c r="AD1331" s="32" t="str">
        <f>IF(S1331="","",VLOOKUP(S1331,海关监管条件!$A$1:$B$3000,2,FALSE))</f>
        <v>无 </v>
      </c>
    </row>
    <row r="1332" spans="1:30">
      <c r="A1332" s="2">
        <v>43778</v>
      </c>
      <c r="B1332" s="2">
        <v>43784</v>
      </c>
      <c r="C1332" s="2" t="s">
        <v>5257</v>
      </c>
      <c r="D1332" s="35" t="s">
        <v>1437</v>
      </c>
      <c r="E1332" s="35" t="s">
        <v>4067</v>
      </c>
      <c r="F1332" s="35" t="s">
        <v>4068</v>
      </c>
      <c r="G1332" s="17" t="str">
        <f t="shared" si="226"/>
        <v>KG-ARI-1906-00171-03870/42748045A</v>
      </c>
      <c r="H1332" s="18">
        <f>IF(G1332="","",VLOOKUP(G1332,WMS!$E$3:$Q$2581,7,FALSE))</f>
        <v>8</v>
      </c>
      <c r="I1332" s="18">
        <f>IF(G1332="","",VLOOKUP(G1332,WMS!$E$3:$Q$2581,8,FALSE))</f>
        <v>9.85</v>
      </c>
      <c r="J1332" s="18">
        <f>IF(G1332="","",VLOOKUP(G1332,WMS!$E$3:$Q$2581,13,FALSE))</f>
        <v>0.033</v>
      </c>
      <c r="K1332" s="25" t="b">
        <f t="shared" si="227"/>
        <v>1</v>
      </c>
      <c r="L1332" s="7">
        <v>2</v>
      </c>
      <c r="M1332" s="26">
        <f>IF(G1332="","",VLOOKUP(G1332,WMS!$E$3:$U$2581,7,0)*L1332)</f>
        <v>16</v>
      </c>
      <c r="N1332" s="27" t="str">
        <f>IF(G1332="","",VLOOKUP(G1332,WMS!$E$3:$U$2581,17,0))</f>
        <v>A27-203</v>
      </c>
      <c r="O1332" s="28">
        <f t="shared" si="228"/>
        <v>19.7</v>
      </c>
      <c r="P1332" s="28">
        <f t="shared" si="229"/>
        <v>0.066</v>
      </c>
      <c r="Q1332" s="25" t="str">
        <f>IF(G1332="","",VLOOKUP(G1332,WMS!$E$3:$G$2581,2,FALSE))</f>
        <v>KAS19080605</v>
      </c>
      <c r="R1332" s="25" t="str">
        <f>IF(G1332="","",VLOOKUP(G1332,WMS!$E$3:$G$2581,3,FALSE))</f>
        <v>KAS1908060503</v>
      </c>
      <c r="S1332" s="17" t="str">
        <f>IF(R1332="","",VLOOKUP(R1332,CUSTOMS!$E$3:$N$2350,2,FALSE))</f>
        <v>6911101900</v>
      </c>
      <c r="T1332" s="17" t="str">
        <f>IF(R1332="","",VLOOKUP(R1332,CUSTOMS!$E$3:$N$2350,3,FALSE))</f>
        <v>日用瓷:罐</v>
      </c>
      <c r="U1332" s="18">
        <f t="shared" si="230"/>
        <v>16</v>
      </c>
      <c r="V1332" s="18" t="str">
        <f>IF(R1332="","",VLOOKUP(R1332,CUSTOMS!$E$3:$N$2350,5,FALSE))</f>
        <v>只</v>
      </c>
      <c r="W1332" s="32">
        <f>IF(R1332="","",VLOOKUP(R1332,CUSTOMS!$E$3:$N$2350,6,FALSE))</f>
        <v>1</v>
      </c>
      <c r="X1332" s="32">
        <f t="shared" si="231"/>
        <v>16</v>
      </c>
      <c r="Y1332" s="18" t="str">
        <f>IF(R1332="","",VLOOKUP(R1332,CUSTOMS!$E$3:$N$2350,8,FALSE))</f>
        <v>美元</v>
      </c>
      <c r="Z1332" s="18" t="str">
        <f>IF(R1332="","",VLOOKUP(R1332,CUSTOMS!$E$3:$N$2350,9,FALSE))</f>
        <v>中国</v>
      </c>
      <c r="AA1332" s="18" t="str">
        <f>IF(R1332="","",VLOOKUP(R1332,CUSTOMS!$E$3:$N$2350,10,FALSE))</f>
        <v>美国</v>
      </c>
      <c r="AB1332" s="32">
        <f>IF(R1332="","",VLOOKUP(G1332,WMS!$E$3:$T$2581,15,FALSE))</f>
        <v>0.825</v>
      </c>
      <c r="AC1332" s="32">
        <f t="shared" si="232"/>
        <v>13.2</v>
      </c>
      <c r="AD1332" s="32" t="str">
        <f>IF(S1332="","",VLOOKUP(S1332,海关监管条件!$A$1:$B$3000,2,FALSE))</f>
        <v>A</v>
      </c>
    </row>
    <row r="1333" spans="1:30">
      <c r="A1333" s="2">
        <v>43778</v>
      </c>
      <c r="B1333" s="2">
        <v>43784</v>
      </c>
      <c r="C1333" s="2" t="s">
        <v>5257</v>
      </c>
      <c r="D1333" s="35" t="s">
        <v>1437</v>
      </c>
      <c r="E1333" s="35" t="s">
        <v>4067</v>
      </c>
      <c r="F1333" s="35" t="s">
        <v>4070</v>
      </c>
      <c r="G1333" s="17" t="str">
        <f t="shared" si="226"/>
        <v>KG-ARI-1906-00171-03870/42748045B</v>
      </c>
      <c r="H1333" s="18">
        <v>8</v>
      </c>
      <c r="I1333" s="18">
        <f>IF(G1333="","",VLOOKUP(G1333,WMS!$E$3:$Q$2581,8,FALSE))</f>
        <v>9.85</v>
      </c>
      <c r="J1333" s="18">
        <f>IF(G1333="","",VLOOKUP(G1333,WMS!$E$3:$Q$2581,13,FALSE))</f>
        <v>0.033</v>
      </c>
      <c r="K1333" s="25" t="e">
        <f t="shared" si="227"/>
        <v>#DIV/0!</v>
      </c>
      <c r="M1333" s="26">
        <v>16</v>
      </c>
      <c r="N1333" s="27" t="str">
        <f>IF(G1333="","",VLOOKUP(G1333,WMS!$E$3:$U$2581,17,0))</f>
        <v>A27-203</v>
      </c>
      <c r="O1333" s="28" t="str">
        <f t="shared" si="228"/>
        <v/>
      </c>
      <c r="P1333" s="28" t="str">
        <f t="shared" si="229"/>
        <v/>
      </c>
      <c r="Q1333" s="25" t="str">
        <f>IF(G1333="","",VLOOKUP(G1333,WMS!$E$3:$G$2581,2,FALSE))</f>
        <v>KAS19080605</v>
      </c>
      <c r="R1333" s="25" t="str">
        <f>IF(G1333="","",VLOOKUP(G1333,WMS!$E$3:$G$2581,3,FALSE))</f>
        <v>KAS1908060501</v>
      </c>
      <c r="S1333" s="17" t="str">
        <f>IF(R1333="","",VLOOKUP(R1333,CUSTOMS!$E$3:$N$2350,2,FALSE))</f>
        <v>4421999090</v>
      </c>
      <c r="T1333" s="17" t="str">
        <f>IF(R1333="","",VLOOKUP(R1333,CUSTOMS!$E$3:$N$2350,3,FALSE))</f>
        <v>木盖</v>
      </c>
      <c r="U1333" s="18">
        <f t="shared" si="230"/>
        <v>16</v>
      </c>
      <c r="V1333" s="18" t="str">
        <f>IF(R1333="","",VLOOKUP(R1333,CUSTOMS!$E$3:$N$2350,5,FALSE))</f>
        <v>只</v>
      </c>
      <c r="W1333" s="32">
        <f>IF(R1333="","",VLOOKUP(R1333,CUSTOMS!$E$3:$N$2350,6,FALSE))</f>
        <v>0.13</v>
      </c>
      <c r="X1333" s="32">
        <f t="shared" si="231"/>
        <v>2.08</v>
      </c>
      <c r="Y1333" s="18" t="str">
        <f>IF(R1333="","",VLOOKUP(R1333,CUSTOMS!$E$3:$N$2350,8,FALSE))</f>
        <v>美元</v>
      </c>
      <c r="Z1333" s="18" t="str">
        <f>IF(R1333="","",VLOOKUP(R1333,CUSTOMS!$E$3:$N$2350,9,FALSE))</f>
        <v>中国</v>
      </c>
      <c r="AA1333" s="18" t="str">
        <f>IF(R1333="","",VLOOKUP(R1333,CUSTOMS!$E$3:$N$2350,10,FALSE))</f>
        <v>美国</v>
      </c>
      <c r="AB1333" s="32">
        <f>IF(R1333="","",VLOOKUP(G1333,WMS!$E$3:$T$2581,15,FALSE))</f>
        <v>0.11</v>
      </c>
      <c r="AC1333" s="32">
        <f t="shared" si="232"/>
        <v>1.76</v>
      </c>
      <c r="AD1333" s="32" t="str">
        <f>IF(S1333="","",VLOOKUP(S1333,海关监管条件!$A$1:$B$3000,2,FALSE))</f>
        <v>AB</v>
      </c>
    </row>
    <row r="1334" spans="1:30">
      <c r="A1334" s="2">
        <v>43778</v>
      </c>
      <c r="B1334" s="2">
        <v>43784</v>
      </c>
      <c r="C1334" s="2" t="s">
        <v>5257</v>
      </c>
      <c r="D1334" s="19" t="s">
        <v>1550</v>
      </c>
      <c r="E1334" s="19" t="s">
        <v>4110</v>
      </c>
      <c r="F1334" s="19">
        <v>42762874</v>
      </c>
      <c r="G1334" s="17" t="str">
        <f t="shared" si="226"/>
        <v>KG-ARI-1908-00195-04225/42762874</v>
      </c>
      <c r="H1334" s="18">
        <f>IF(G1334="","",VLOOKUP(G1334,WMS!$E$3:$Q$2581,7,FALSE))</f>
        <v>4</v>
      </c>
      <c r="I1334" s="18">
        <f>IF(G1334="","",VLOOKUP(G1334,WMS!$E$3:$Q$2581,8,FALSE))</f>
        <v>9.45</v>
      </c>
      <c r="J1334" s="18">
        <f>IF(G1334="","",VLOOKUP(G1334,WMS!$E$3:$Q$2581,13,FALSE))</f>
        <v>0.04</v>
      </c>
      <c r="K1334" s="25" t="b">
        <f t="shared" si="227"/>
        <v>1</v>
      </c>
      <c r="L1334" s="7">
        <v>2</v>
      </c>
      <c r="M1334" s="26">
        <f>IF(G1334="","",VLOOKUP(G1334,WMS!$E$3:$U$2581,7,0)*L1334)</f>
        <v>8</v>
      </c>
      <c r="N1334" s="27" t="str">
        <f>IF(G1334="","",VLOOKUP(G1334,WMS!$E$3:$U$2581,17,0))</f>
        <v>A26-103-104-204</v>
      </c>
      <c r="O1334" s="28">
        <f t="shared" si="228"/>
        <v>18.9</v>
      </c>
      <c r="P1334" s="28">
        <f t="shared" si="229"/>
        <v>0.08</v>
      </c>
      <c r="Q1334" s="25" t="str">
        <f>IF(G1334="","",VLOOKUP(G1334,WMS!$E$3:$G$2581,2,FALSE))</f>
        <v>KAS19090306</v>
      </c>
      <c r="R1334" s="25" t="str">
        <f>IF(G1334="","",VLOOKUP(G1334,WMS!$E$3:$G$2581,3,FALSE))</f>
        <v>KAS1909030605</v>
      </c>
      <c r="S1334" s="17" t="str">
        <f>IF(R1334="","",VLOOKUP(R1334,CUSTOMS!$E$3:$N$2350,2,FALSE))</f>
        <v>6913100000</v>
      </c>
      <c r="T1334" s="17" t="str">
        <f>IF(R1334="","",VLOOKUP(R1334,CUSTOMS!$E$3:$N$2350,3,FALSE))</f>
        <v>陈设瓷:花盆</v>
      </c>
      <c r="U1334" s="18">
        <f t="shared" si="230"/>
        <v>8</v>
      </c>
      <c r="V1334" s="18" t="str">
        <f>IF(R1334="","",VLOOKUP(R1334,CUSTOMS!$E$3:$N$2350,5,FALSE))</f>
        <v>只</v>
      </c>
      <c r="W1334" s="32">
        <f>IF(R1334="","",VLOOKUP(R1334,CUSTOMS!$E$3:$N$2350,6,FALSE))</f>
        <v>1</v>
      </c>
      <c r="X1334" s="32">
        <f t="shared" si="231"/>
        <v>8</v>
      </c>
      <c r="Y1334" s="18" t="str">
        <f>IF(R1334="","",VLOOKUP(R1334,CUSTOMS!$E$3:$N$2350,8,FALSE))</f>
        <v>美元</v>
      </c>
      <c r="Z1334" s="18" t="str">
        <f>IF(R1334="","",VLOOKUP(R1334,CUSTOMS!$E$3:$N$2350,9,FALSE))</f>
        <v>中国</v>
      </c>
      <c r="AA1334" s="18" t="str">
        <f>IF(R1334="","",VLOOKUP(R1334,CUSTOMS!$E$3:$N$2350,10,FALSE))</f>
        <v>美国</v>
      </c>
      <c r="AB1334" s="32">
        <f>IF(R1334="","",VLOOKUP(G1334,WMS!$E$3:$T$2581,15,FALSE))</f>
        <v>1.9</v>
      </c>
      <c r="AC1334" s="32">
        <f t="shared" si="232"/>
        <v>15.2</v>
      </c>
      <c r="AD1334" s="32" t="str">
        <f>IF(S1334="","",VLOOKUP(S1334,海关监管条件!$A$1:$B$3000,2,FALSE))</f>
        <v>无</v>
      </c>
    </row>
    <row r="1335" spans="1:30">
      <c r="A1335" s="2">
        <v>43778</v>
      </c>
      <c r="B1335" s="2">
        <v>43784</v>
      </c>
      <c r="C1335" s="2" t="s">
        <v>5257</v>
      </c>
      <c r="D1335" s="19" t="s">
        <v>1550</v>
      </c>
      <c r="E1335" s="19" t="s">
        <v>4110</v>
      </c>
      <c r="F1335" s="19">
        <v>42771975</v>
      </c>
      <c r="G1335" s="17" t="str">
        <f t="shared" ref="G1335:G1366" si="233">IF(F1335="","",E1335&amp;"/"&amp;F1335)</f>
        <v>KG-ARI-1908-00195-04225/42771975</v>
      </c>
      <c r="H1335" s="18">
        <f>IF(G1335="","",VLOOKUP(G1335,WMS!$E$3:$Q$2581,7,FALSE))</f>
        <v>8</v>
      </c>
      <c r="I1335" s="18">
        <f>IF(G1335="","",VLOOKUP(G1335,WMS!$E$3:$Q$2581,8,FALSE))</f>
        <v>3.8</v>
      </c>
      <c r="J1335" s="18">
        <f>IF(G1335="","",VLOOKUP(G1335,WMS!$E$3:$Q$2581,13,FALSE))</f>
        <v>0.026</v>
      </c>
      <c r="K1335" s="25" t="b">
        <f t="shared" ref="K1335:K1366" si="234">IF(M1335="","",EXACT(H1335,M1335/L1335))</f>
        <v>1</v>
      </c>
      <c r="L1335" s="7">
        <v>2</v>
      </c>
      <c r="M1335" s="26">
        <f>IF(G1335="","",VLOOKUP(G1335,WMS!$E$3:$U$2581,7,0)*L1335)</f>
        <v>16</v>
      </c>
      <c r="N1335" s="27" t="str">
        <f>IF(G1335="","",VLOOKUP(G1335,WMS!$E$3:$U$2581,17,0))</f>
        <v>A25-202</v>
      </c>
      <c r="O1335" s="28">
        <f t="shared" ref="O1335:O1366" si="235">IF(L1335="","",I1335*L1335)</f>
        <v>7.6</v>
      </c>
      <c r="P1335" s="28">
        <f t="shared" ref="P1335:P1366" si="236">IF(L1335="","",J1335*L1335)</f>
        <v>0.052</v>
      </c>
      <c r="Q1335" s="25" t="str">
        <f>IF(G1335="","",VLOOKUP(G1335,WMS!$E$3:$G$2581,2,FALSE))</f>
        <v>KAS19090306</v>
      </c>
      <c r="R1335" s="25" t="str">
        <f>IF(G1335="","",VLOOKUP(G1335,WMS!$E$3:$G$2581,3,FALSE))</f>
        <v>KAS1909030604</v>
      </c>
      <c r="S1335" s="17" t="str">
        <f>IF(R1335="","",VLOOKUP(R1335,CUSTOMS!$E$3:$N$2350,2,FALSE))</f>
        <v>6913100000</v>
      </c>
      <c r="T1335" s="17" t="str">
        <f>IF(R1335="","",VLOOKUP(R1335,CUSTOMS!$E$3:$N$2350,3,FALSE))</f>
        <v>陈设瓷:工艺球</v>
      </c>
      <c r="U1335" s="18">
        <f t="shared" ref="U1335:U1366" si="237">IF(V1335="","",IF(V1335="千克",M1335*AB1335,M1335))</f>
        <v>16</v>
      </c>
      <c r="V1335" s="18" t="str">
        <f>IF(R1335="","",VLOOKUP(R1335,CUSTOMS!$E$3:$N$2350,5,FALSE))</f>
        <v>只</v>
      </c>
      <c r="W1335" s="32">
        <f>IF(R1335="","",VLOOKUP(R1335,CUSTOMS!$E$3:$N$2350,6,FALSE))</f>
        <v>0.6</v>
      </c>
      <c r="X1335" s="32">
        <f t="shared" ref="X1335:X1366" si="238">IF(W1335="","",U1335*W1335)</f>
        <v>9.6</v>
      </c>
      <c r="Y1335" s="18" t="str">
        <f>IF(R1335="","",VLOOKUP(R1335,CUSTOMS!$E$3:$N$2350,8,FALSE))</f>
        <v>美元</v>
      </c>
      <c r="Z1335" s="18" t="str">
        <f>IF(R1335="","",VLOOKUP(R1335,CUSTOMS!$E$3:$N$2350,9,FALSE))</f>
        <v>中国</v>
      </c>
      <c r="AA1335" s="18" t="str">
        <f>IF(R1335="","",VLOOKUP(R1335,CUSTOMS!$E$3:$N$2350,10,FALSE))</f>
        <v>美国</v>
      </c>
      <c r="AB1335" s="32">
        <f>IF(R1335="","",VLOOKUP(G1335,WMS!$E$3:$T$2581,15,FALSE))</f>
        <v>0.4375</v>
      </c>
      <c r="AC1335" s="32">
        <f t="shared" ref="AC1335:AC1366" si="239">IF(AB1335="","",M1335*AB1335)</f>
        <v>7</v>
      </c>
      <c r="AD1335" s="32" t="str">
        <f>IF(S1335="","",VLOOKUP(S1335,海关监管条件!$A$1:$B$3000,2,FALSE))</f>
        <v>无</v>
      </c>
    </row>
    <row r="1336" spans="1:30">
      <c r="A1336" s="2">
        <v>43778</v>
      </c>
      <c r="B1336" s="2">
        <v>43784</v>
      </c>
      <c r="C1336" s="2" t="s">
        <v>5257</v>
      </c>
      <c r="D1336" s="19" t="s">
        <v>1510</v>
      </c>
      <c r="E1336" s="19" t="s">
        <v>4091</v>
      </c>
      <c r="F1336" s="19">
        <v>42768845</v>
      </c>
      <c r="G1336" s="17" t="str">
        <f t="shared" si="233"/>
        <v>KG-ARI-1908-00195-04226/42768845</v>
      </c>
      <c r="H1336" s="18">
        <f>IF(G1336="","",VLOOKUP(G1336,WMS!$E$3:$Q$2581,7,FALSE))</f>
        <v>6</v>
      </c>
      <c r="I1336" s="18">
        <f>IF(G1336="","",VLOOKUP(G1336,WMS!$E$3:$Q$2581,8,FALSE))</f>
        <v>15.2</v>
      </c>
      <c r="J1336" s="18">
        <f>IF(G1336="","",VLOOKUP(G1336,WMS!$E$3:$Q$2581,13,FALSE))</f>
        <v>0.035</v>
      </c>
      <c r="K1336" s="25" t="b">
        <f t="shared" si="234"/>
        <v>1</v>
      </c>
      <c r="L1336" s="7">
        <v>1</v>
      </c>
      <c r="M1336" s="26">
        <f>IF(G1336="","",VLOOKUP(G1336,WMS!$E$3:$U$2581,7,0)*L1336)</f>
        <v>6</v>
      </c>
      <c r="N1336" s="27" t="str">
        <f>IF(G1336="","",VLOOKUP(G1336,WMS!$E$3:$U$2581,17,0))</f>
        <v>A18-104</v>
      </c>
      <c r="O1336" s="28">
        <f t="shared" si="235"/>
        <v>15.2</v>
      </c>
      <c r="P1336" s="28">
        <f t="shared" si="236"/>
        <v>0.035</v>
      </c>
      <c r="Q1336" s="25" t="str">
        <f>IF(G1336="","",VLOOKUP(G1336,WMS!$E$3:$G$2581,2,FALSE))</f>
        <v>KAS19082805</v>
      </c>
      <c r="R1336" s="25" t="str">
        <f>IF(G1336="","",VLOOKUP(G1336,WMS!$E$3:$G$2581,3,FALSE))</f>
        <v>KAS1908280503</v>
      </c>
      <c r="S1336" s="17" t="str">
        <f>IF(R1336="","",VLOOKUP(R1336,CUSTOMS!$E$3:$N$2350,2,FALSE))</f>
        <v>9403200000</v>
      </c>
      <c r="T1336" s="17" t="str">
        <f>IF(R1336="","",VLOOKUP(R1336,CUSTOMS!$E$3:$N$2350,3,FALSE))</f>
        <v>铁制毛巾架</v>
      </c>
      <c r="U1336" s="18">
        <f t="shared" si="237"/>
        <v>6</v>
      </c>
      <c r="V1336" s="18" t="str">
        <f>IF(R1336="","",VLOOKUP(R1336,CUSTOMS!$E$3:$N$2350,5,FALSE))</f>
        <v>只</v>
      </c>
      <c r="W1336" s="32">
        <f>IF(R1336="","",VLOOKUP(R1336,CUSTOMS!$E$3:$N$2350,6,FALSE))</f>
        <v>7.09</v>
      </c>
      <c r="X1336" s="32">
        <f t="shared" si="238"/>
        <v>42.54</v>
      </c>
      <c r="Y1336" s="18" t="str">
        <f>IF(R1336="","",VLOOKUP(R1336,CUSTOMS!$E$3:$N$2350,8,FALSE))</f>
        <v>美元</v>
      </c>
      <c r="Z1336" s="18" t="str">
        <f>IF(R1336="","",VLOOKUP(R1336,CUSTOMS!$E$3:$N$2350,9,FALSE))</f>
        <v>中国</v>
      </c>
      <c r="AA1336" s="18" t="str">
        <f>IF(R1336="","",VLOOKUP(R1336,CUSTOMS!$E$3:$N$2350,10,FALSE))</f>
        <v>美国</v>
      </c>
      <c r="AB1336" s="32">
        <f>IF(R1336="","",VLOOKUP(G1336,WMS!$E$3:$T$2581,15,FALSE))</f>
        <v>2.3</v>
      </c>
      <c r="AC1336" s="32">
        <f t="shared" si="239"/>
        <v>13.8</v>
      </c>
      <c r="AD1336" s="32" t="str">
        <f>IF(S1336="","",VLOOKUP(S1336,海关监管条件!$A$1:$B$3000,2,FALSE))</f>
        <v>无 </v>
      </c>
    </row>
    <row r="1337" spans="1:30">
      <c r="A1337" s="2">
        <v>43778</v>
      </c>
      <c r="B1337" s="2">
        <v>43784</v>
      </c>
      <c r="C1337" s="2" t="s">
        <v>5257</v>
      </c>
      <c r="D1337" s="19" t="s">
        <v>1520</v>
      </c>
      <c r="E1337" s="19" t="s">
        <v>4094</v>
      </c>
      <c r="F1337" s="19" t="s">
        <v>4095</v>
      </c>
      <c r="G1337" s="17" t="str">
        <f t="shared" si="233"/>
        <v>KG-ARI-1909-00186-04133/42768708</v>
      </c>
      <c r="H1337" s="18">
        <f>IF(G1337="","",VLOOKUP(G1337,WMS!$E$3:$Q$2581,7,FALSE))</f>
        <v>12</v>
      </c>
      <c r="I1337" s="18">
        <f>IF(G1337="","",VLOOKUP(G1337,WMS!$E$3:$Q$2581,8,FALSE))</f>
        <v>0.5</v>
      </c>
      <c r="J1337" s="18">
        <f>IF(G1337="","",VLOOKUP(G1337,WMS!$E$3:$Q$2581,13,FALSE))</f>
        <v>0.002</v>
      </c>
      <c r="K1337" s="25" t="b">
        <f t="shared" si="234"/>
        <v>1</v>
      </c>
      <c r="L1337" s="7">
        <v>1</v>
      </c>
      <c r="M1337" s="26">
        <f>IF(G1337="","",VLOOKUP(G1337,WMS!$E$3:$U$2581,7,0)*L1337)</f>
        <v>12</v>
      </c>
      <c r="N1337" s="27" t="str">
        <f>IF(G1337="","",VLOOKUP(G1337,WMS!$E$3:$U$2581,17,0))</f>
        <v>A35-303</v>
      </c>
      <c r="O1337" s="28">
        <f t="shared" si="235"/>
        <v>0.5</v>
      </c>
      <c r="P1337" s="28">
        <f t="shared" si="236"/>
        <v>0.002</v>
      </c>
      <c r="Q1337" s="25" t="str">
        <f>IF(G1337="","",VLOOKUP(G1337,WMS!$E$3:$G$2581,2,FALSE))</f>
        <v>KAS19082807</v>
      </c>
      <c r="R1337" s="25" t="str">
        <f>IF(G1337="","",VLOOKUP(G1337,WMS!$E$3:$G$2581,3,FALSE))</f>
        <v>KAS1908280701</v>
      </c>
      <c r="S1337" s="17" t="str">
        <f>IF(R1337="","",VLOOKUP(R1337,CUSTOMS!$E$3:$N$2350,2,FALSE))</f>
        <v>9615110000</v>
      </c>
      <c r="T1337" s="17" t="str">
        <f>IF(R1337="","",VLOOKUP(R1337,CUSTOMS!$E$3:$N$2350,3,FALSE))</f>
        <v>塑胶梳子</v>
      </c>
      <c r="U1337" s="18">
        <f t="shared" si="237"/>
        <v>12</v>
      </c>
      <c r="V1337" s="18" t="str">
        <f>IF(R1337="","",VLOOKUP(R1337,CUSTOMS!$E$3:$N$2350,5,FALSE))</f>
        <v>个</v>
      </c>
      <c r="W1337" s="32">
        <f>IF(R1337="","",VLOOKUP(R1337,CUSTOMS!$E$3:$N$2350,6,FALSE))</f>
        <v>9.33</v>
      </c>
      <c r="X1337" s="32">
        <f t="shared" si="238"/>
        <v>111.96</v>
      </c>
      <c r="Y1337" s="18" t="str">
        <f>IF(R1337="","",VLOOKUP(R1337,CUSTOMS!$E$3:$N$2350,8,FALSE))</f>
        <v>美元</v>
      </c>
      <c r="Z1337" s="18" t="str">
        <f>IF(R1337="","",VLOOKUP(R1337,CUSTOMS!$E$3:$N$2350,9,FALSE))</f>
        <v>中国</v>
      </c>
      <c r="AA1337" s="18" t="str">
        <f>IF(R1337="","",VLOOKUP(R1337,CUSTOMS!$E$3:$N$2350,10,FALSE))</f>
        <v>美国</v>
      </c>
      <c r="AB1337" s="32">
        <f>IF(R1337="","",VLOOKUP(G1337,WMS!$E$3:$T$2581,15,FALSE))</f>
        <v>0.03</v>
      </c>
      <c r="AC1337" s="32">
        <f t="shared" si="239"/>
        <v>0.36</v>
      </c>
      <c r="AD1337" s="32" t="str">
        <f>IF(S1337="","",VLOOKUP(S1337,海关监管条件!$A$1:$B$3000,2,FALSE))</f>
        <v>无 </v>
      </c>
    </row>
    <row r="1338" spans="1:30">
      <c r="A1338" s="2">
        <v>43778</v>
      </c>
      <c r="B1338" s="2">
        <v>43784</v>
      </c>
      <c r="C1338" s="2" t="s">
        <v>5257</v>
      </c>
      <c r="D1338" s="19" t="s">
        <v>2525</v>
      </c>
      <c r="E1338" s="19" t="s">
        <v>4679</v>
      </c>
      <c r="F1338" s="19" t="s">
        <v>4683</v>
      </c>
      <c r="G1338" s="17" t="str">
        <f t="shared" si="233"/>
        <v>KG-ARI-1909-00203-04318/42671374</v>
      </c>
      <c r="H1338" s="18">
        <f>IF(G1338="","",VLOOKUP(G1338,WMS!$E$3:$Q$2581,7,FALSE))</f>
        <v>6</v>
      </c>
      <c r="I1338" s="18">
        <f>IF(G1338="","",VLOOKUP(G1338,WMS!$E$3:$Q$2581,8,FALSE))</f>
        <v>1.76</v>
      </c>
      <c r="J1338" s="18">
        <f>IF(G1338="","",VLOOKUP(G1338,WMS!$E$3:$Q$2581,13,FALSE))</f>
        <v>0.031</v>
      </c>
      <c r="K1338" s="25" t="b">
        <f t="shared" si="234"/>
        <v>1</v>
      </c>
      <c r="L1338" s="7">
        <v>1</v>
      </c>
      <c r="M1338" s="26">
        <f>IF(G1338="","",VLOOKUP(G1338,WMS!$E$3:$U$2581,7,0)*L1338)</f>
        <v>6</v>
      </c>
      <c r="N1338" s="27" t="str">
        <f>IF(G1338="","",VLOOKUP(G1338,WMS!$E$3:$U$2581,17,0))</f>
        <v>A24-104</v>
      </c>
      <c r="O1338" s="28">
        <f t="shared" si="235"/>
        <v>1.76</v>
      </c>
      <c r="P1338" s="28">
        <f t="shared" si="236"/>
        <v>0.031</v>
      </c>
      <c r="Q1338" s="25" t="str">
        <f>IF(G1338="","",VLOOKUP(G1338,WMS!$E$3:$G$2581,2,FALSE))</f>
        <v>KAS19101411</v>
      </c>
      <c r="R1338" s="25" t="str">
        <f>IF(G1338="","",VLOOKUP(G1338,WMS!$E$3:$G$2581,3,FALSE))</f>
        <v>KAS1910141104</v>
      </c>
      <c r="S1338" s="17" t="str">
        <f>IF(R1338="","",VLOOKUP(R1338,CUSTOMS!$E$3:$N$2350,2,FALSE))</f>
        <v>4202920000</v>
      </c>
      <c r="T1338" s="17" t="str">
        <f>IF(R1338="","",VLOOKUP(R1338,CUSTOMS!$E$3:$N$2350,3,FALSE))</f>
        <v>冰包</v>
      </c>
      <c r="U1338" s="18">
        <f t="shared" si="237"/>
        <v>6</v>
      </c>
      <c r="V1338" s="18" t="str">
        <f>IF(R1338="","",VLOOKUP(R1338,CUSTOMS!$E$3:$N$2350,5,FALSE))</f>
        <v>个</v>
      </c>
      <c r="W1338" s="32">
        <f>IF(R1338="","",VLOOKUP(R1338,CUSTOMS!$E$3:$N$2350,6,FALSE))</f>
        <v>2.28</v>
      </c>
      <c r="X1338" s="32">
        <f t="shared" si="238"/>
        <v>13.68</v>
      </c>
      <c r="Y1338" s="18" t="str">
        <f>IF(R1338="","",VLOOKUP(R1338,CUSTOMS!$E$3:$N$2350,8,FALSE))</f>
        <v>美元</v>
      </c>
      <c r="Z1338" s="18" t="str">
        <f>IF(R1338="","",VLOOKUP(R1338,CUSTOMS!$E$3:$N$2350,9,FALSE))</f>
        <v>中国</v>
      </c>
      <c r="AA1338" s="18" t="str">
        <f>IF(R1338="","",VLOOKUP(R1338,CUSTOMS!$E$3:$N$2350,10,FALSE))</f>
        <v>美国</v>
      </c>
      <c r="AB1338" s="32">
        <f>IF(R1338="","",VLOOKUP(G1338,WMS!$E$3:$T$2581,15,FALSE))</f>
        <v>0.216666666666667</v>
      </c>
      <c r="AC1338" s="32">
        <f t="shared" si="239"/>
        <v>1.3</v>
      </c>
      <c r="AD1338" s="32" t="str">
        <f>IF(S1338="","",VLOOKUP(S1338,海关监管条件!$A$1:$B$3000,2,FALSE))</f>
        <v>无 </v>
      </c>
    </row>
    <row r="1339" spans="1:30">
      <c r="A1339" s="2">
        <v>43778</v>
      </c>
      <c r="B1339" s="2">
        <v>43784</v>
      </c>
      <c r="C1339" s="2" t="s">
        <v>5257</v>
      </c>
      <c r="D1339" s="19" t="s">
        <v>1633</v>
      </c>
      <c r="E1339" s="19" t="s">
        <v>4147</v>
      </c>
      <c r="F1339" s="19" t="s">
        <v>4148</v>
      </c>
      <c r="G1339" s="17" t="str">
        <f t="shared" si="233"/>
        <v>KG-ARI-1909-00203-04319/41903216</v>
      </c>
      <c r="H1339" s="18">
        <f>IF(G1339="","",VLOOKUP(G1339,WMS!$E$3:$Q$2581,7,FALSE))</f>
        <v>6</v>
      </c>
      <c r="I1339" s="18">
        <f>IF(G1339="","",VLOOKUP(G1339,WMS!$E$3:$Q$2581,8,FALSE))</f>
        <v>4.1</v>
      </c>
      <c r="J1339" s="18">
        <f>IF(G1339="","",VLOOKUP(G1339,WMS!$E$3:$Q$2581,13,FALSE))</f>
        <v>0.019</v>
      </c>
      <c r="K1339" s="25" t="b">
        <f t="shared" si="234"/>
        <v>1</v>
      </c>
      <c r="L1339" s="7">
        <v>1</v>
      </c>
      <c r="M1339" s="26">
        <f>IF(G1339="","",VLOOKUP(G1339,WMS!$E$3:$U$2581,7,0)*L1339)</f>
        <v>6</v>
      </c>
      <c r="N1339" s="27" t="str">
        <f>IF(G1339="","",VLOOKUP(G1339,WMS!$E$3:$U$2581,17,0))</f>
        <v>A27-103</v>
      </c>
      <c r="O1339" s="28">
        <f t="shared" si="235"/>
        <v>4.1</v>
      </c>
      <c r="P1339" s="28">
        <f t="shared" si="236"/>
        <v>0.019</v>
      </c>
      <c r="Q1339" s="25" t="str">
        <f>IF(G1339="","",VLOOKUP(G1339,WMS!$E$3:$G$2581,2,FALSE))</f>
        <v>KAS19091008</v>
      </c>
      <c r="R1339" s="25" t="str">
        <f>IF(G1339="","",VLOOKUP(G1339,WMS!$E$3:$G$2581,3,FALSE))</f>
        <v>KAS1909100802</v>
      </c>
      <c r="S1339" s="17" t="str">
        <f>IF(R1339="","",VLOOKUP(R1339,CUSTOMS!$E$3:$N$2350,2,FALSE))</f>
        <v>8423100000</v>
      </c>
      <c r="T1339" s="17" t="str">
        <f>IF(R1339="","",VLOOKUP(R1339,CUSTOMS!$E$3:$N$2350,3,FALSE))</f>
        <v>厨房秤</v>
      </c>
      <c r="U1339" s="18">
        <f t="shared" si="237"/>
        <v>6</v>
      </c>
      <c r="V1339" s="18" t="str">
        <f>IF(R1339="","",VLOOKUP(R1339,CUSTOMS!$E$3:$N$2350,5,FALSE))</f>
        <v>台</v>
      </c>
      <c r="W1339" s="32">
        <f>IF(R1339="","",VLOOKUP(R1339,CUSTOMS!$E$3:$N$2350,6,FALSE))</f>
        <v>4.21</v>
      </c>
      <c r="X1339" s="32">
        <f t="shared" si="238"/>
        <v>25.26</v>
      </c>
      <c r="Y1339" s="18" t="str">
        <f>IF(R1339="","",VLOOKUP(R1339,CUSTOMS!$E$3:$N$2350,8,FALSE))</f>
        <v>美元</v>
      </c>
      <c r="Z1339" s="18" t="str">
        <f>IF(R1339="","",VLOOKUP(R1339,CUSTOMS!$E$3:$N$2350,9,FALSE))</f>
        <v>中国</v>
      </c>
      <c r="AA1339" s="18" t="str">
        <f>IF(R1339="","",VLOOKUP(R1339,CUSTOMS!$E$3:$N$2350,10,FALSE))</f>
        <v>美国</v>
      </c>
      <c r="AB1339" s="32">
        <f>IF(R1339="","",VLOOKUP(G1339,WMS!$E$3:$T$2581,15,FALSE))</f>
        <v>0.533333333333333</v>
      </c>
      <c r="AC1339" s="32">
        <f t="shared" si="239"/>
        <v>3.2</v>
      </c>
      <c r="AD1339" s="32" t="str">
        <f>IF(S1339="","",VLOOKUP(S1339,海关监管条件!$A$1:$B$3000,2,FALSE))</f>
        <v>无 </v>
      </c>
    </row>
    <row r="1340" spans="1:30">
      <c r="A1340" s="2">
        <v>43778</v>
      </c>
      <c r="B1340" s="2">
        <v>43784</v>
      </c>
      <c r="C1340" s="2" t="s">
        <v>5257</v>
      </c>
      <c r="D1340" s="3" t="s">
        <v>1698</v>
      </c>
      <c r="E1340" s="3" t="s">
        <v>4208</v>
      </c>
      <c r="F1340" s="3" t="s">
        <v>5153</v>
      </c>
      <c r="G1340" s="17" t="str">
        <f t="shared" si="233"/>
        <v>KG-ARI-1909-00203-04422/41962114</v>
      </c>
      <c r="H1340" s="18">
        <f>IF(G1340="","",VLOOKUP(G1340,WMS!$E$3:$Q$2581,7,FALSE))</f>
        <v>6</v>
      </c>
      <c r="I1340" s="18">
        <f>IF(G1340="","",VLOOKUP(G1340,WMS!$E$3:$Q$2581,8,FALSE))</f>
        <v>2.6</v>
      </c>
      <c r="J1340" s="18">
        <f>IF(G1340="","",VLOOKUP(G1340,WMS!$E$3:$Q$2581,13,FALSE))</f>
        <v>0.03</v>
      </c>
      <c r="K1340" s="25" t="b">
        <f t="shared" si="234"/>
        <v>1</v>
      </c>
      <c r="L1340" s="7">
        <v>1</v>
      </c>
      <c r="M1340" s="26">
        <f>IF(G1340="","",VLOOKUP(G1340,WMS!$E$3:$U$2581,7,0)*L1340)</f>
        <v>6</v>
      </c>
      <c r="N1340" s="27" t="str">
        <f>IF(G1340="","",VLOOKUP(G1340,WMS!$E$3:$U$2581,17,0))</f>
        <v>A12-203</v>
      </c>
      <c r="O1340" s="28">
        <f t="shared" si="235"/>
        <v>2.6</v>
      </c>
      <c r="P1340" s="28">
        <f t="shared" si="236"/>
        <v>0.03</v>
      </c>
      <c r="Q1340" s="25" t="str">
        <f>IF(G1340="","",VLOOKUP(G1340,WMS!$E$3:$G$2581,2,FALSE))</f>
        <v>KAS19091912</v>
      </c>
      <c r="R1340" s="25" t="str">
        <f>IF(G1340="","",VLOOKUP(G1340,WMS!$E$3:$G$2581,3,FALSE))</f>
        <v>KAS1909191208</v>
      </c>
      <c r="S1340" s="17" t="str">
        <f>IF(R1340="","",VLOOKUP(R1340,CUSTOMS!$E$3:$N$2350,2,FALSE))</f>
        <v>7323990000</v>
      </c>
      <c r="T1340" s="17" t="str">
        <f>IF(R1340="","",VLOOKUP(R1340,CUSTOMS!$E$3:$N$2350,3,FALSE))</f>
        <v>铁制挂篮</v>
      </c>
      <c r="U1340" s="18">
        <f t="shared" si="237"/>
        <v>6</v>
      </c>
      <c r="V1340" s="18" t="str">
        <f>IF(R1340="","",VLOOKUP(R1340,CUSTOMS!$E$3:$N$2350,5,FALSE))</f>
        <v>只</v>
      </c>
      <c r="W1340" s="32">
        <f>IF(R1340="","",VLOOKUP(R1340,CUSTOMS!$E$3:$N$2350,6,FALSE))</f>
        <v>1.18</v>
      </c>
      <c r="X1340" s="32">
        <f t="shared" si="238"/>
        <v>7.08</v>
      </c>
      <c r="Y1340" s="18" t="str">
        <f>IF(R1340="","",VLOOKUP(R1340,CUSTOMS!$E$3:$N$2350,8,FALSE))</f>
        <v>美元</v>
      </c>
      <c r="Z1340" s="18" t="str">
        <f>IF(R1340="","",VLOOKUP(R1340,CUSTOMS!$E$3:$N$2350,9,FALSE))</f>
        <v>中国</v>
      </c>
      <c r="AA1340" s="18" t="str">
        <f>IF(R1340="","",VLOOKUP(R1340,CUSTOMS!$E$3:$N$2350,10,FALSE))</f>
        <v>美国</v>
      </c>
      <c r="AB1340" s="32">
        <f>IF(R1340="","",VLOOKUP(G1340,WMS!$E$3:$T$2581,15,FALSE))</f>
        <v>0.383333333333333</v>
      </c>
      <c r="AC1340" s="32">
        <f t="shared" si="239"/>
        <v>2.3</v>
      </c>
      <c r="AD1340" s="32" t="str">
        <f>IF(S1340="","",VLOOKUP(S1340,海关监管条件!$A$1:$B$3000,2,FALSE))</f>
        <v>A</v>
      </c>
    </row>
    <row r="1341" spans="1:30">
      <c r="A1341" s="2">
        <v>43778</v>
      </c>
      <c r="B1341" s="2">
        <v>43784</v>
      </c>
      <c r="C1341" s="2" t="s">
        <v>5257</v>
      </c>
      <c r="D1341" s="3" t="s">
        <v>1698</v>
      </c>
      <c r="E1341" s="3" t="s">
        <v>4208</v>
      </c>
      <c r="F1341" s="3" t="s">
        <v>5088</v>
      </c>
      <c r="G1341" s="17" t="str">
        <f t="shared" si="233"/>
        <v>KG-ARI-1909-00203-04422/42019640</v>
      </c>
      <c r="H1341" s="18">
        <f>IF(G1341="","",VLOOKUP(G1341,WMS!$E$3:$Q$2581,7,FALSE))</f>
        <v>6</v>
      </c>
      <c r="I1341" s="18">
        <f>IF(G1341="","",VLOOKUP(G1341,WMS!$E$3:$Q$2581,8,FALSE))</f>
        <v>1.6</v>
      </c>
      <c r="J1341" s="18">
        <f>IF(G1341="","",VLOOKUP(G1341,WMS!$E$3:$Q$2581,13,FALSE))</f>
        <v>0.01</v>
      </c>
      <c r="K1341" s="25" t="b">
        <f t="shared" si="234"/>
        <v>1</v>
      </c>
      <c r="L1341" s="7">
        <v>1</v>
      </c>
      <c r="M1341" s="26">
        <f>IF(G1341="","",VLOOKUP(G1341,WMS!$E$3:$U$2581,7,0)*L1341)</f>
        <v>6</v>
      </c>
      <c r="N1341" s="27" t="str">
        <f>IF(G1341="","",VLOOKUP(G1341,WMS!$E$3:$U$2581,17,0))</f>
        <v>A02-103</v>
      </c>
      <c r="O1341" s="28">
        <f t="shared" si="235"/>
        <v>1.6</v>
      </c>
      <c r="P1341" s="28">
        <f t="shared" si="236"/>
        <v>0.01</v>
      </c>
      <c r="Q1341" s="25" t="str">
        <f>IF(G1341="","",VLOOKUP(G1341,WMS!$E$3:$G$2581,2,FALSE))</f>
        <v>KAS19091910</v>
      </c>
      <c r="R1341" s="25" t="str">
        <f>IF(G1341="","",VLOOKUP(G1341,WMS!$E$3:$G$2581,3,FALSE))</f>
        <v>KAS1909191004</v>
      </c>
      <c r="S1341" s="17" t="str">
        <f>IF(R1341="","",VLOOKUP(R1341,CUSTOMS!$E$3:$N$2350,2,FALSE))</f>
        <v>7323930000</v>
      </c>
      <c r="T1341" s="17" t="str">
        <f>IF(R1341="","",VLOOKUP(R1341,CUSTOMS!$E$3:$N$2350,3,FALSE))</f>
        <v>不锈钢奶壶</v>
      </c>
      <c r="U1341" s="18">
        <f t="shared" si="237"/>
        <v>6</v>
      </c>
      <c r="V1341" s="18" t="str">
        <f>IF(R1341="","",VLOOKUP(R1341,CUSTOMS!$E$3:$N$2350,5,FALSE))</f>
        <v>只</v>
      </c>
      <c r="W1341" s="32">
        <f>IF(R1341="","",VLOOKUP(R1341,CUSTOMS!$E$3:$N$2350,6,FALSE))</f>
        <v>1.73</v>
      </c>
      <c r="X1341" s="32">
        <f t="shared" si="238"/>
        <v>10.38</v>
      </c>
      <c r="Y1341" s="18" t="str">
        <f>IF(R1341="","",VLOOKUP(R1341,CUSTOMS!$E$3:$N$2350,8,FALSE))</f>
        <v>美元</v>
      </c>
      <c r="Z1341" s="18" t="str">
        <f>IF(R1341="","",VLOOKUP(R1341,CUSTOMS!$E$3:$N$2350,9,FALSE))</f>
        <v>中国</v>
      </c>
      <c r="AA1341" s="18" t="str">
        <f>IF(R1341="","",VLOOKUP(R1341,CUSTOMS!$E$3:$N$2350,10,FALSE))</f>
        <v>美国</v>
      </c>
      <c r="AB1341" s="32">
        <f>IF(R1341="","",VLOOKUP(G1341,WMS!$E$3:$T$2581,15,FALSE))</f>
        <v>0.225</v>
      </c>
      <c r="AC1341" s="32">
        <f t="shared" si="239"/>
        <v>1.35</v>
      </c>
      <c r="AD1341" s="32" t="str">
        <f>IF(S1341="","",VLOOKUP(S1341,海关监管条件!$A$1:$B$3000,2,FALSE))</f>
        <v>A </v>
      </c>
    </row>
    <row r="1342" spans="1:30">
      <c r="A1342" s="2">
        <v>43778</v>
      </c>
      <c r="B1342" s="2">
        <v>43784</v>
      </c>
      <c r="C1342" s="2" t="s">
        <v>5257</v>
      </c>
      <c r="D1342" s="3" t="s">
        <v>1698</v>
      </c>
      <c r="E1342" s="3" t="s">
        <v>4208</v>
      </c>
      <c r="F1342" s="3" t="s">
        <v>5089</v>
      </c>
      <c r="G1342" s="17" t="str">
        <f t="shared" si="233"/>
        <v>KG-ARI-1909-00203-04422/42195382</v>
      </c>
      <c r="H1342" s="18">
        <f>IF(G1342="","",VLOOKUP(G1342,WMS!$E$3:$Q$2581,7,FALSE))</f>
        <v>4</v>
      </c>
      <c r="I1342" s="18">
        <f>IF(G1342="","",VLOOKUP(G1342,WMS!$E$3:$Q$2581,8,FALSE))</f>
        <v>8.55</v>
      </c>
      <c r="J1342" s="18">
        <f>IF(G1342="","",VLOOKUP(G1342,WMS!$E$3:$Q$2581,13,FALSE))</f>
        <v>0.084</v>
      </c>
      <c r="K1342" s="25" t="b">
        <f t="shared" si="234"/>
        <v>1</v>
      </c>
      <c r="L1342" s="7">
        <v>4</v>
      </c>
      <c r="M1342" s="26">
        <f>IF(G1342="","",VLOOKUP(G1342,WMS!$E$3:$U$2581,7,0)*L1342)</f>
        <v>16</v>
      </c>
      <c r="N1342" s="27" t="str">
        <f>IF(G1342="","",VLOOKUP(G1342,WMS!$E$3:$U$2581,17,0))</f>
        <v>A402</v>
      </c>
      <c r="O1342" s="28">
        <f t="shared" si="235"/>
        <v>34.2</v>
      </c>
      <c r="P1342" s="28">
        <f t="shared" si="236"/>
        <v>0.336</v>
      </c>
      <c r="Q1342" s="25" t="str">
        <f>IF(G1342="","",VLOOKUP(G1342,WMS!$E$3:$G$2581,2,FALSE))</f>
        <v>KAS19091911</v>
      </c>
      <c r="R1342" s="25" t="str">
        <f>IF(G1342="","",VLOOKUP(G1342,WMS!$E$3:$G$2581,3,FALSE))</f>
        <v>KAS1909191109</v>
      </c>
      <c r="S1342" s="17" t="str">
        <f>IF(R1342="","",VLOOKUP(R1342,CUSTOMS!$E$3:$N$2350,2,FALSE))</f>
        <v>9403200000</v>
      </c>
      <c r="T1342" s="17" t="str">
        <f>IF(R1342="","",VLOOKUP(R1342,CUSTOMS!$E$3:$N$2350,3,FALSE))</f>
        <v>铁制鞋架</v>
      </c>
      <c r="U1342" s="18">
        <f t="shared" si="237"/>
        <v>16</v>
      </c>
      <c r="V1342" s="18" t="str">
        <f>IF(R1342="","",VLOOKUP(R1342,CUSTOMS!$E$3:$N$2350,5,FALSE))</f>
        <v>只</v>
      </c>
      <c r="W1342" s="32">
        <f>IF(R1342="","",VLOOKUP(R1342,CUSTOMS!$E$3:$N$2350,6,FALSE))</f>
        <v>3.94</v>
      </c>
      <c r="X1342" s="32">
        <f t="shared" si="238"/>
        <v>63.04</v>
      </c>
      <c r="Y1342" s="18" t="str">
        <f>IF(R1342="","",VLOOKUP(R1342,CUSTOMS!$E$3:$N$2350,8,FALSE))</f>
        <v>美元</v>
      </c>
      <c r="Z1342" s="18" t="str">
        <f>IF(R1342="","",VLOOKUP(R1342,CUSTOMS!$E$3:$N$2350,9,FALSE))</f>
        <v>中国</v>
      </c>
      <c r="AA1342" s="18" t="str">
        <f>IF(R1342="","",VLOOKUP(R1342,CUSTOMS!$E$3:$N$2350,10,FALSE))</f>
        <v>美国</v>
      </c>
      <c r="AB1342" s="32">
        <f>IF(R1342="","",VLOOKUP(G1342,WMS!$E$3:$T$2581,15,FALSE))</f>
        <v>1.725</v>
      </c>
      <c r="AC1342" s="32">
        <f t="shared" si="239"/>
        <v>27.6</v>
      </c>
      <c r="AD1342" s="32" t="str">
        <f>IF(S1342="","",VLOOKUP(S1342,海关监管条件!$A$1:$B$3000,2,FALSE))</f>
        <v>无 </v>
      </c>
    </row>
    <row r="1343" spans="1:30">
      <c r="A1343" s="2">
        <v>43778</v>
      </c>
      <c r="B1343" s="2">
        <v>43784</v>
      </c>
      <c r="C1343" s="2" t="s">
        <v>5257</v>
      </c>
      <c r="D1343" s="3" t="s">
        <v>1698</v>
      </c>
      <c r="E1343" s="3" t="s">
        <v>4208</v>
      </c>
      <c r="F1343" s="3" t="s">
        <v>5104</v>
      </c>
      <c r="G1343" s="17" t="str">
        <f t="shared" si="233"/>
        <v>KG-ARI-1909-00203-04422/42494294</v>
      </c>
      <c r="H1343" s="18">
        <f>IF(G1343="","",VLOOKUP(G1343,WMS!$E$3:$Q$2581,7,FALSE))</f>
        <v>6</v>
      </c>
      <c r="I1343" s="18">
        <f>IF(G1343="","",VLOOKUP(G1343,WMS!$E$3:$Q$2581,8,FALSE))</f>
        <v>3.3</v>
      </c>
      <c r="J1343" s="18">
        <f>IF(G1343="","",VLOOKUP(G1343,WMS!$E$3:$Q$2581,13,FALSE))</f>
        <v>0.036</v>
      </c>
      <c r="K1343" s="25" t="b">
        <f t="shared" si="234"/>
        <v>1</v>
      </c>
      <c r="L1343" s="7">
        <v>1</v>
      </c>
      <c r="M1343" s="26">
        <f>IF(G1343="","",VLOOKUP(G1343,WMS!$E$3:$U$2581,7,0)*L1343)</f>
        <v>6</v>
      </c>
      <c r="N1343" s="27" t="str">
        <f>IF(G1343="","",VLOOKUP(G1343,WMS!$E$3:$U$2581,17,0))</f>
        <v>A12-303</v>
      </c>
      <c r="O1343" s="28">
        <f t="shared" si="235"/>
        <v>3.3</v>
      </c>
      <c r="P1343" s="28">
        <f t="shared" si="236"/>
        <v>0.036</v>
      </c>
      <c r="Q1343" s="25" t="str">
        <f>IF(G1343="","",VLOOKUP(G1343,WMS!$E$3:$G$2581,2,FALSE))</f>
        <v>KAS19091911</v>
      </c>
      <c r="R1343" s="25" t="str">
        <f>IF(G1343="","",VLOOKUP(G1343,WMS!$E$3:$G$2581,3,FALSE))</f>
        <v>KAS1909191104</v>
      </c>
      <c r="S1343" s="17" t="str">
        <f>IF(R1343="","",VLOOKUP(R1343,CUSTOMS!$E$3:$N$2350,2,FALSE))</f>
        <v>7310299000</v>
      </c>
      <c r="T1343" s="17" t="str">
        <f>IF(R1343="","",VLOOKUP(R1343,CUSTOMS!$E$3:$N$2350,3,FALSE))</f>
        <v>铁制衣夹桶</v>
      </c>
      <c r="U1343" s="18">
        <f t="shared" si="237"/>
        <v>6</v>
      </c>
      <c r="V1343" s="18" t="str">
        <f>IF(R1343="","",VLOOKUP(R1343,CUSTOMS!$E$3:$N$2350,5,FALSE))</f>
        <v>只</v>
      </c>
      <c r="W1343" s="32">
        <f>IF(R1343="","",VLOOKUP(R1343,CUSTOMS!$E$3:$N$2350,6,FALSE))</f>
        <v>1.77</v>
      </c>
      <c r="X1343" s="32">
        <f t="shared" si="238"/>
        <v>10.62</v>
      </c>
      <c r="Y1343" s="18" t="str">
        <f>IF(R1343="","",VLOOKUP(R1343,CUSTOMS!$E$3:$N$2350,8,FALSE))</f>
        <v>美元</v>
      </c>
      <c r="Z1343" s="18" t="str">
        <f>IF(R1343="","",VLOOKUP(R1343,CUSTOMS!$E$3:$N$2350,9,FALSE))</f>
        <v>中国</v>
      </c>
      <c r="AA1343" s="18" t="str">
        <f>IF(R1343="","",VLOOKUP(R1343,CUSTOMS!$E$3:$N$2350,10,FALSE))</f>
        <v>美国</v>
      </c>
      <c r="AB1343" s="32">
        <f>IF(R1343="","",VLOOKUP(G1343,WMS!$E$3:$T$2581,15,FALSE))</f>
        <v>0.45</v>
      </c>
      <c r="AC1343" s="32">
        <f t="shared" si="239"/>
        <v>2.7</v>
      </c>
      <c r="AD1343" s="32" t="str">
        <f>IF(S1343="","",VLOOKUP(S1343,海关监管条件!$A$1:$B$3000,2,FALSE))</f>
        <v>A</v>
      </c>
    </row>
    <row r="1344" spans="1:30">
      <c r="A1344" s="2">
        <v>43778</v>
      </c>
      <c r="B1344" s="2">
        <v>43784</v>
      </c>
      <c r="C1344" s="2" t="s">
        <v>5257</v>
      </c>
      <c r="D1344" s="3" t="s">
        <v>1698</v>
      </c>
      <c r="E1344" s="3" t="s">
        <v>4208</v>
      </c>
      <c r="F1344" s="3" t="s">
        <v>5154</v>
      </c>
      <c r="G1344" s="17" t="str">
        <f t="shared" si="233"/>
        <v>KG-ARI-1909-00203-04422/42644477</v>
      </c>
      <c r="H1344" s="18">
        <f>IF(G1344="","",VLOOKUP(G1344,WMS!$E$3:$Q$2581,7,FALSE))</f>
        <v>6</v>
      </c>
      <c r="I1344" s="18">
        <f>IF(G1344="","",VLOOKUP(G1344,WMS!$E$3:$Q$2581,8,FALSE))</f>
        <v>3.3</v>
      </c>
      <c r="J1344" s="18">
        <f>IF(G1344="","",VLOOKUP(G1344,WMS!$E$3:$Q$2581,13,FALSE))</f>
        <v>0.026</v>
      </c>
      <c r="K1344" s="25" t="b">
        <f t="shared" si="234"/>
        <v>1</v>
      </c>
      <c r="L1344" s="7">
        <v>1</v>
      </c>
      <c r="M1344" s="26">
        <f>IF(G1344="","",VLOOKUP(G1344,WMS!$E$3:$U$2581,7,0)*L1344)</f>
        <v>6</v>
      </c>
      <c r="N1344" s="27" t="str">
        <f>IF(G1344="","",VLOOKUP(G1344,WMS!$E$3:$U$2581,17,0))</f>
        <v>A15-303</v>
      </c>
      <c r="O1344" s="28">
        <f t="shared" si="235"/>
        <v>3.3</v>
      </c>
      <c r="P1344" s="28">
        <f t="shared" si="236"/>
        <v>0.026</v>
      </c>
      <c r="Q1344" s="25" t="str">
        <f>IF(G1344="","",VLOOKUP(G1344,WMS!$E$3:$G$2581,2,FALSE))</f>
        <v>KAS19091911</v>
      </c>
      <c r="R1344" s="25" t="str">
        <f>IF(G1344="","",VLOOKUP(G1344,WMS!$E$3:$G$2581,3,FALSE))</f>
        <v>KAS1909191113</v>
      </c>
      <c r="S1344" s="17" t="str">
        <f>IF(R1344="","",VLOOKUP(R1344,CUSTOMS!$E$3:$N$2350,2,FALSE))</f>
        <v>7324900000</v>
      </c>
      <c r="T1344" s="17" t="str">
        <f>IF(R1344="","",VLOOKUP(R1344,CUSTOMS!$E$3:$N$2350,3,FALSE))</f>
        <v>铁制浴室架</v>
      </c>
      <c r="U1344" s="18">
        <f t="shared" si="237"/>
        <v>6</v>
      </c>
      <c r="V1344" s="18" t="str">
        <f>IF(R1344="","",VLOOKUP(R1344,CUSTOMS!$E$3:$N$2350,5,FALSE))</f>
        <v>只</v>
      </c>
      <c r="W1344" s="32">
        <f>IF(R1344="","",VLOOKUP(R1344,CUSTOMS!$E$3:$N$2350,6,FALSE))</f>
        <v>1.73</v>
      </c>
      <c r="X1344" s="32">
        <f t="shared" si="238"/>
        <v>10.38</v>
      </c>
      <c r="Y1344" s="18" t="str">
        <f>IF(R1344="","",VLOOKUP(R1344,CUSTOMS!$E$3:$N$2350,8,FALSE))</f>
        <v>美元</v>
      </c>
      <c r="Z1344" s="18" t="str">
        <f>IF(R1344="","",VLOOKUP(R1344,CUSTOMS!$E$3:$N$2350,9,FALSE))</f>
        <v>中国</v>
      </c>
      <c r="AA1344" s="18" t="str">
        <f>IF(R1344="","",VLOOKUP(R1344,CUSTOMS!$E$3:$N$2350,10,FALSE))</f>
        <v>美国</v>
      </c>
      <c r="AB1344" s="32">
        <f>IF(R1344="","",VLOOKUP(G1344,WMS!$E$3:$T$2581,15,FALSE))</f>
        <v>0.416666666666667</v>
      </c>
      <c r="AC1344" s="32">
        <f t="shared" si="239"/>
        <v>2.5</v>
      </c>
      <c r="AD1344" s="32" t="str">
        <f>IF(S1344="","",VLOOKUP(S1344,海关监管条件!$A$1:$B$3000,2,FALSE))</f>
        <v>无 </v>
      </c>
    </row>
    <row r="1345" spans="1:30">
      <c r="A1345" s="2">
        <v>43778</v>
      </c>
      <c r="B1345" s="2">
        <v>43784</v>
      </c>
      <c r="C1345" s="2" t="s">
        <v>5257</v>
      </c>
      <c r="D1345" s="3" t="s">
        <v>1698</v>
      </c>
      <c r="E1345" s="3" t="s">
        <v>4208</v>
      </c>
      <c r="F1345" s="3" t="s">
        <v>5250</v>
      </c>
      <c r="G1345" s="17" t="str">
        <f t="shared" si="233"/>
        <v>KG-ARI-1909-00203-04422/42753162</v>
      </c>
      <c r="H1345" s="18">
        <f>IF(G1345="","",VLOOKUP(G1345,WMS!$E$3:$Q$2581,7,FALSE))</f>
        <v>6</v>
      </c>
      <c r="I1345" s="18">
        <f>IF(G1345="","",VLOOKUP(G1345,WMS!$E$3:$Q$2581,8,FALSE))</f>
        <v>13.15</v>
      </c>
      <c r="J1345" s="18">
        <f>IF(G1345="","",VLOOKUP(G1345,WMS!$E$3:$Q$2581,13,FALSE))</f>
        <v>0.079</v>
      </c>
      <c r="K1345" s="25" t="b">
        <f t="shared" si="234"/>
        <v>1</v>
      </c>
      <c r="L1345" s="7">
        <v>1</v>
      </c>
      <c r="M1345" s="26">
        <f>IF(G1345="","",VLOOKUP(G1345,WMS!$E$3:$U$2581,7,0)*L1345)</f>
        <v>6</v>
      </c>
      <c r="N1345" s="27" t="str">
        <f>IF(G1345="","",VLOOKUP(G1345,WMS!$E$3:$U$2581,17,0))</f>
        <v>A12-103</v>
      </c>
      <c r="O1345" s="28">
        <f t="shared" si="235"/>
        <v>13.15</v>
      </c>
      <c r="P1345" s="28">
        <f t="shared" si="236"/>
        <v>0.079</v>
      </c>
      <c r="Q1345" s="25" t="str">
        <f>IF(G1345="","",VLOOKUP(G1345,WMS!$E$3:$G$2581,2,FALSE))</f>
        <v>KAS19091912</v>
      </c>
      <c r="R1345" s="25" t="str">
        <f>IF(G1345="","",VLOOKUP(G1345,WMS!$E$3:$G$2581,3,FALSE))</f>
        <v>KAS1909191206</v>
      </c>
      <c r="S1345" s="17" t="str">
        <f>IF(R1345="","",VLOOKUP(R1345,CUSTOMS!$E$3:$N$2350,2,FALSE))</f>
        <v>9403200000</v>
      </c>
      <c r="T1345" s="17" t="str">
        <f>IF(R1345="","",VLOOKUP(R1345,CUSTOMS!$E$3:$N$2350,3,FALSE))</f>
        <v>铁制鞋架</v>
      </c>
      <c r="U1345" s="18">
        <f t="shared" si="237"/>
        <v>6</v>
      </c>
      <c r="V1345" s="18" t="str">
        <f>IF(R1345="","",VLOOKUP(R1345,CUSTOMS!$E$3:$N$2350,5,FALSE))</f>
        <v>只</v>
      </c>
      <c r="W1345" s="32">
        <f>IF(R1345="","",VLOOKUP(R1345,CUSTOMS!$E$3:$N$2350,6,FALSE))</f>
        <v>4.92</v>
      </c>
      <c r="X1345" s="32">
        <f t="shared" si="238"/>
        <v>29.52</v>
      </c>
      <c r="Y1345" s="18" t="str">
        <f>IF(R1345="","",VLOOKUP(R1345,CUSTOMS!$E$3:$N$2350,8,FALSE))</f>
        <v>美元</v>
      </c>
      <c r="Z1345" s="18" t="str">
        <f>IF(R1345="","",VLOOKUP(R1345,CUSTOMS!$E$3:$N$2350,9,FALSE))</f>
        <v>中国</v>
      </c>
      <c r="AA1345" s="18" t="str">
        <f>IF(R1345="","",VLOOKUP(R1345,CUSTOMS!$E$3:$N$2350,10,FALSE))</f>
        <v>美国</v>
      </c>
      <c r="AB1345" s="32">
        <f>IF(R1345="","",VLOOKUP(G1345,WMS!$E$3:$T$2581,15,FALSE))</f>
        <v>1.75</v>
      </c>
      <c r="AC1345" s="32">
        <f t="shared" si="239"/>
        <v>10.5</v>
      </c>
      <c r="AD1345" s="32" t="str">
        <f>IF(S1345="","",VLOOKUP(S1345,海关监管条件!$A$1:$B$3000,2,FALSE))</f>
        <v>无 </v>
      </c>
    </row>
    <row r="1346" spans="1:30">
      <c r="A1346" s="2">
        <v>43778</v>
      </c>
      <c r="B1346" s="2">
        <v>43784</v>
      </c>
      <c r="C1346" s="2" t="s">
        <v>5257</v>
      </c>
      <c r="D1346" s="3" t="s">
        <v>1601</v>
      </c>
      <c r="E1346" s="3" t="s">
        <v>4142</v>
      </c>
      <c r="F1346" s="3" t="s">
        <v>5148</v>
      </c>
      <c r="G1346" s="17" t="str">
        <f t="shared" si="233"/>
        <v>KG-ARI-1909-00203-04465/41168356</v>
      </c>
      <c r="H1346" s="18">
        <f>IF(G1346="","",VLOOKUP(G1346,WMS!$E$3:$Q$2581,7,FALSE))</f>
        <v>24</v>
      </c>
      <c r="I1346" s="18">
        <f>IF(G1346="","",VLOOKUP(G1346,WMS!$E$3:$Q$2581,8,FALSE))</f>
        <v>2.45</v>
      </c>
      <c r="J1346" s="18">
        <f>IF(G1346="","",VLOOKUP(G1346,WMS!$E$3:$Q$2581,13,FALSE))</f>
        <v>0.016</v>
      </c>
      <c r="K1346" s="25" t="b">
        <f t="shared" si="234"/>
        <v>1</v>
      </c>
      <c r="L1346" s="7">
        <v>1</v>
      </c>
      <c r="M1346" s="26">
        <f>IF(G1346="","",VLOOKUP(G1346,WMS!$E$3:$U$2581,7,0)*L1346)</f>
        <v>24</v>
      </c>
      <c r="N1346" s="27" t="str">
        <f>IF(G1346="","",VLOOKUP(G1346,WMS!$E$3:$U$2581,17,0))</f>
        <v>A27-301</v>
      </c>
      <c r="O1346" s="28">
        <f t="shared" si="235"/>
        <v>2.45</v>
      </c>
      <c r="P1346" s="28">
        <f t="shared" si="236"/>
        <v>0.016</v>
      </c>
      <c r="Q1346" s="25" t="str">
        <f>IF(G1346="","",VLOOKUP(G1346,WMS!$E$3:$G$2581,2,FALSE))</f>
        <v>KAS19091007</v>
      </c>
      <c r="R1346" s="25" t="str">
        <f>IF(G1346="","",VLOOKUP(G1346,WMS!$E$3:$G$2581,3,FALSE))</f>
        <v>MOL1909101112</v>
      </c>
      <c r="S1346" s="17" t="str">
        <f>IF(R1346="","",VLOOKUP(R1346,CUSTOMS!$E$3:$N$2350,2,FALSE))</f>
        <v>3924100000</v>
      </c>
      <c r="T1346" s="17" t="str">
        <f>IF(R1346="","",VLOOKUP(R1346,CUSTOMS!$E$3:$N$2350,3,FALSE))</f>
        <v>塑料食物夹</v>
      </c>
      <c r="U1346" s="18">
        <f t="shared" si="237"/>
        <v>24</v>
      </c>
      <c r="V1346" s="18" t="str">
        <f>IF(R1346="","",VLOOKUP(R1346,CUSTOMS!$E$3:$N$2350,5,FALSE))</f>
        <v>个</v>
      </c>
      <c r="W1346" s="32">
        <f>IF(R1346="","",VLOOKUP(R1346,CUSTOMS!$E$3:$N$2350,6,FALSE))</f>
        <v>0.3</v>
      </c>
      <c r="X1346" s="32">
        <f t="shared" si="238"/>
        <v>7.2</v>
      </c>
      <c r="Y1346" s="18" t="str">
        <f>IF(R1346="","",VLOOKUP(R1346,CUSTOMS!$E$3:$N$2350,8,FALSE))</f>
        <v>美元</v>
      </c>
      <c r="Z1346" s="18" t="str">
        <f>IF(R1346="","",VLOOKUP(R1346,CUSTOMS!$E$3:$N$2350,9,FALSE))</f>
        <v>中国</v>
      </c>
      <c r="AA1346" s="18" t="str">
        <f>IF(R1346="","",VLOOKUP(R1346,CUSTOMS!$E$3:$N$2350,10,FALSE))</f>
        <v>美国</v>
      </c>
      <c r="AB1346" s="32">
        <f>IF(R1346="","",VLOOKUP(G1346,WMS!$E$3:$T$2581,15,FALSE))</f>
        <v>0.0833333333333333</v>
      </c>
      <c r="AC1346" s="32">
        <f t="shared" si="239"/>
        <v>2</v>
      </c>
      <c r="AD1346" s="32" t="str">
        <f>IF(S1346="","",VLOOKUP(S1346,海关监管条件!$A$1:$B$3000,2,FALSE))</f>
        <v>A </v>
      </c>
    </row>
    <row r="1347" spans="1:30">
      <c r="A1347" s="2">
        <v>43778</v>
      </c>
      <c r="B1347" s="2">
        <v>43784</v>
      </c>
      <c r="C1347" s="2" t="s">
        <v>5257</v>
      </c>
      <c r="D1347" s="3" t="s">
        <v>1601</v>
      </c>
      <c r="E1347" s="3" t="s">
        <v>4142</v>
      </c>
      <c r="F1347" s="3" t="s">
        <v>5068</v>
      </c>
      <c r="G1347" s="17" t="str">
        <f t="shared" si="233"/>
        <v>KG-ARI-1909-00203-04465/41527283</v>
      </c>
      <c r="H1347" s="18">
        <f>IF(G1347="","",VLOOKUP(G1347,WMS!$E$3:$Q$2581,7,FALSE))</f>
        <v>16</v>
      </c>
      <c r="I1347" s="18">
        <f>IF(G1347="","",VLOOKUP(G1347,WMS!$E$3:$Q$2581,8,FALSE))</f>
        <v>2.6</v>
      </c>
      <c r="J1347" s="18">
        <f>IF(G1347="","",VLOOKUP(G1347,WMS!$E$3:$Q$2581,13,FALSE))</f>
        <v>0.029</v>
      </c>
      <c r="K1347" s="25" t="b">
        <f t="shared" si="234"/>
        <v>1</v>
      </c>
      <c r="L1347" s="7">
        <v>1</v>
      </c>
      <c r="M1347" s="26">
        <f>IF(G1347="","",VLOOKUP(G1347,WMS!$E$3:$U$2581,7,0)*L1347)</f>
        <v>16</v>
      </c>
      <c r="N1347" s="27" t="str">
        <f>IF(G1347="","",VLOOKUP(G1347,WMS!$E$3:$U$2581,17,0))</f>
        <v>A27-103</v>
      </c>
      <c r="O1347" s="28">
        <f t="shared" si="235"/>
        <v>2.6</v>
      </c>
      <c r="P1347" s="28">
        <f t="shared" si="236"/>
        <v>0.029</v>
      </c>
      <c r="Q1347" s="25" t="str">
        <f>IF(G1347="","",VLOOKUP(G1347,WMS!$E$3:$G$2581,2,FALSE))</f>
        <v>KAS19091007</v>
      </c>
      <c r="R1347" s="25" t="str">
        <f>IF(G1347="","",VLOOKUP(G1347,WMS!$E$3:$G$2581,3,FALSE))</f>
        <v>MOL1909101116</v>
      </c>
      <c r="S1347" s="17" t="str">
        <f>IF(R1347="","",VLOOKUP(R1347,CUSTOMS!$E$3:$N$2350,2,FALSE))</f>
        <v>8205510000</v>
      </c>
      <c r="T1347" s="17" t="str">
        <f>IF(R1347="","",VLOOKUP(R1347,CUSTOMS!$E$3:$N$2350,3,FALSE))</f>
        <v>四面刨</v>
      </c>
      <c r="U1347" s="18">
        <f t="shared" si="237"/>
        <v>16</v>
      </c>
      <c r="V1347" s="18" t="str">
        <f>IF(R1347="","",VLOOKUP(R1347,CUSTOMS!$E$3:$N$2350,5,FALSE))</f>
        <v>个</v>
      </c>
      <c r="W1347" s="32">
        <f>IF(R1347="","",VLOOKUP(R1347,CUSTOMS!$E$3:$N$2350,6,FALSE))</f>
        <v>0.45</v>
      </c>
      <c r="X1347" s="32">
        <f t="shared" si="238"/>
        <v>7.2</v>
      </c>
      <c r="Y1347" s="18" t="str">
        <f>IF(R1347="","",VLOOKUP(R1347,CUSTOMS!$E$3:$N$2350,8,FALSE))</f>
        <v>美元</v>
      </c>
      <c r="Z1347" s="18" t="str">
        <f>IF(R1347="","",VLOOKUP(R1347,CUSTOMS!$E$3:$N$2350,9,FALSE))</f>
        <v>中国</v>
      </c>
      <c r="AA1347" s="18" t="str">
        <f>IF(R1347="","",VLOOKUP(R1347,CUSTOMS!$E$3:$N$2350,10,FALSE))</f>
        <v>美国</v>
      </c>
      <c r="AB1347" s="32">
        <f>IF(R1347="","",VLOOKUP(G1347,WMS!$E$3:$T$2581,15,FALSE))</f>
        <v>0.116875</v>
      </c>
      <c r="AC1347" s="32">
        <f t="shared" si="239"/>
        <v>1.87</v>
      </c>
      <c r="AD1347" s="32" t="str">
        <f>IF(S1347="","",VLOOKUP(S1347,海关监管条件!$A$1:$B$3000,2,FALSE))</f>
        <v>无 </v>
      </c>
    </row>
    <row r="1348" spans="1:30">
      <c r="A1348" s="2">
        <v>43778</v>
      </c>
      <c r="B1348" s="2">
        <v>43784</v>
      </c>
      <c r="C1348" s="2" t="s">
        <v>5257</v>
      </c>
      <c r="D1348" s="3" t="s">
        <v>1601</v>
      </c>
      <c r="E1348" s="3" t="s">
        <v>4142</v>
      </c>
      <c r="F1348" s="3" t="s">
        <v>5069</v>
      </c>
      <c r="G1348" s="17" t="str">
        <f t="shared" si="233"/>
        <v>KG-ARI-1909-00203-04465/41527481</v>
      </c>
      <c r="H1348" s="18">
        <f>IF(G1348="","",VLOOKUP(G1348,WMS!$E$3:$Q$2581,7,FALSE))</f>
        <v>6</v>
      </c>
      <c r="I1348" s="18">
        <f>IF(G1348="","",VLOOKUP(G1348,WMS!$E$3:$Q$2581,8,FALSE))</f>
        <v>1.8</v>
      </c>
      <c r="J1348" s="18">
        <f>IF(G1348="","",VLOOKUP(G1348,WMS!$E$3:$Q$2581,13,FALSE))</f>
        <v>0.013</v>
      </c>
      <c r="K1348" s="25" t="b">
        <f t="shared" si="234"/>
        <v>1</v>
      </c>
      <c r="L1348" s="7">
        <v>4</v>
      </c>
      <c r="M1348" s="26">
        <f>IF(G1348="","",VLOOKUP(G1348,WMS!$E$3:$U$2581,7,0)*L1348)</f>
        <v>24</v>
      </c>
      <c r="N1348" s="27" t="str">
        <f>IF(G1348="","",VLOOKUP(G1348,WMS!$E$3:$U$2581,17,0))</f>
        <v>A27-103</v>
      </c>
      <c r="O1348" s="28">
        <f t="shared" si="235"/>
        <v>7.2</v>
      </c>
      <c r="P1348" s="28">
        <f t="shared" si="236"/>
        <v>0.052</v>
      </c>
      <c r="Q1348" s="25" t="str">
        <f>IF(G1348="","",VLOOKUP(G1348,WMS!$E$3:$G$2581,2,FALSE))</f>
        <v>KAS19091007</v>
      </c>
      <c r="R1348" s="25" t="str">
        <f>IF(G1348="","",VLOOKUP(G1348,WMS!$E$3:$G$2581,3,FALSE))</f>
        <v>MOL1909101117</v>
      </c>
      <c r="S1348" s="17" t="str">
        <f>IF(R1348="","",VLOOKUP(R1348,CUSTOMS!$E$3:$N$2350,2,FALSE))</f>
        <v>8205510000</v>
      </c>
      <c r="T1348" s="17" t="str">
        <f>IF(R1348="","",VLOOKUP(R1348,CUSTOMS!$E$3:$N$2350,3,FALSE))</f>
        <v>四面刨</v>
      </c>
      <c r="U1348" s="18">
        <f t="shared" si="237"/>
        <v>24</v>
      </c>
      <c r="V1348" s="18" t="str">
        <f>IF(R1348="","",VLOOKUP(R1348,CUSTOMS!$E$3:$N$2350,5,FALSE))</f>
        <v>个</v>
      </c>
      <c r="W1348" s="32">
        <f>IF(R1348="","",VLOOKUP(R1348,CUSTOMS!$E$3:$N$2350,6,FALSE))</f>
        <v>0.5</v>
      </c>
      <c r="X1348" s="32">
        <f t="shared" si="238"/>
        <v>12</v>
      </c>
      <c r="Y1348" s="18" t="str">
        <f>IF(R1348="","",VLOOKUP(R1348,CUSTOMS!$E$3:$N$2350,8,FALSE))</f>
        <v>美元</v>
      </c>
      <c r="Z1348" s="18" t="str">
        <f>IF(R1348="","",VLOOKUP(R1348,CUSTOMS!$E$3:$N$2350,9,FALSE))</f>
        <v>中国</v>
      </c>
      <c r="AA1348" s="18" t="str">
        <f>IF(R1348="","",VLOOKUP(R1348,CUSTOMS!$E$3:$N$2350,10,FALSE))</f>
        <v>美国</v>
      </c>
      <c r="AB1348" s="32">
        <f>IF(R1348="","",VLOOKUP(G1348,WMS!$E$3:$T$2581,15,FALSE))</f>
        <v>0.258333333333333</v>
      </c>
      <c r="AC1348" s="32">
        <f t="shared" si="239"/>
        <v>6.19999999999999</v>
      </c>
      <c r="AD1348" s="32" t="str">
        <f>IF(S1348="","",VLOOKUP(S1348,海关监管条件!$A$1:$B$3000,2,FALSE))</f>
        <v>无 </v>
      </c>
    </row>
    <row r="1349" spans="1:30">
      <c r="A1349" s="2">
        <v>43778</v>
      </c>
      <c r="B1349" s="2">
        <v>43784</v>
      </c>
      <c r="C1349" s="2" t="s">
        <v>5257</v>
      </c>
      <c r="D1349" s="3" t="s">
        <v>1601</v>
      </c>
      <c r="E1349" s="3" t="s">
        <v>4142</v>
      </c>
      <c r="F1349" s="3" t="s">
        <v>5071</v>
      </c>
      <c r="G1349" s="17" t="str">
        <f t="shared" si="233"/>
        <v>KG-ARI-1909-00203-04465/42116592</v>
      </c>
      <c r="H1349" s="18">
        <f>IF(G1349="","",VLOOKUP(G1349,WMS!$E$3:$Q$2581,7,FALSE))</f>
        <v>6</v>
      </c>
      <c r="I1349" s="18">
        <f>IF(G1349="","",VLOOKUP(G1349,WMS!$E$3:$Q$2581,8,FALSE))</f>
        <v>1.1</v>
      </c>
      <c r="J1349" s="18">
        <f>IF(G1349="","",VLOOKUP(G1349,WMS!$E$3:$Q$2581,13,FALSE))</f>
        <v>0.007</v>
      </c>
      <c r="K1349" s="25" t="b">
        <f t="shared" si="234"/>
        <v>1</v>
      </c>
      <c r="L1349" s="7">
        <v>1</v>
      </c>
      <c r="M1349" s="26">
        <f>IF(G1349="","",VLOOKUP(G1349,WMS!$E$3:$U$2581,7,0)*L1349)</f>
        <v>6</v>
      </c>
      <c r="N1349" s="27" t="str">
        <f>IF(G1349="","",VLOOKUP(G1349,WMS!$E$3:$U$2581,17,0))</f>
        <v>A27-103</v>
      </c>
      <c r="O1349" s="28">
        <f t="shared" si="235"/>
        <v>1.1</v>
      </c>
      <c r="P1349" s="28">
        <f t="shared" si="236"/>
        <v>0.007</v>
      </c>
      <c r="Q1349" s="25" t="str">
        <f>IF(G1349="","",VLOOKUP(G1349,WMS!$E$3:$G$2581,2,FALSE))</f>
        <v>KAS19091007</v>
      </c>
      <c r="R1349" s="25" t="str">
        <f>IF(G1349="","",VLOOKUP(G1349,WMS!$E$3:$G$2581,3,FALSE))</f>
        <v>MOL1909101119</v>
      </c>
      <c r="S1349" s="17" t="str">
        <f>IF(R1349="","",VLOOKUP(R1349,CUSTOMS!$E$3:$N$2350,2,FALSE))</f>
        <v>3924100000</v>
      </c>
      <c r="T1349" s="17" t="str">
        <f>IF(R1349="","",VLOOKUP(R1349,CUSTOMS!$E$3:$N$2350,3,FALSE))</f>
        <v>6孔圆形硅胶蛋糕盘</v>
      </c>
      <c r="U1349" s="18">
        <f t="shared" si="237"/>
        <v>6</v>
      </c>
      <c r="V1349" s="18" t="str">
        <f>IF(R1349="","",VLOOKUP(R1349,CUSTOMS!$E$3:$N$2350,5,FALSE))</f>
        <v>个</v>
      </c>
      <c r="W1349" s="32">
        <f>IF(R1349="","",VLOOKUP(R1349,CUSTOMS!$E$3:$N$2350,6,FALSE))</f>
        <v>0.7</v>
      </c>
      <c r="X1349" s="32">
        <f t="shared" si="238"/>
        <v>4.2</v>
      </c>
      <c r="Y1349" s="18" t="str">
        <f>IF(R1349="","",VLOOKUP(R1349,CUSTOMS!$E$3:$N$2350,8,FALSE))</f>
        <v>美元</v>
      </c>
      <c r="Z1349" s="18" t="str">
        <f>IF(R1349="","",VLOOKUP(R1349,CUSTOMS!$E$3:$N$2350,9,FALSE))</f>
        <v>中国</v>
      </c>
      <c r="AA1349" s="18" t="str">
        <f>IF(R1349="","",VLOOKUP(R1349,CUSTOMS!$E$3:$N$2350,10,FALSE))</f>
        <v>美国</v>
      </c>
      <c r="AB1349" s="32">
        <f>IF(R1349="","",VLOOKUP(G1349,WMS!$E$3:$T$2581,15,FALSE))</f>
        <v>0.156666666666667</v>
      </c>
      <c r="AC1349" s="32">
        <f t="shared" si="239"/>
        <v>0.940000000000002</v>
      </c>
      <c r="AD1349" s="32" t="str">
        <f>IF(S1349="","",VLOOKUP(S1349,海关监管条件!$A$1:$B$3000,2,FALSE))</f>
        <v>A </v>
      </c>
    </row>
    <row r="1350" spans="1:30">
      <c r="A1350" s="2">
        <v>43778</v>
      </c>
      <c r="B1350" s="2">
        <v>43784</v>
      </c>
      <c r="C1350" s="2" t="s">
        <v>5257</v>
      </c>
      <c r="D1350" s="3" t="s">
        <v>1601</v>
      </c>
      <c r="E1350" s="3" t="s">
        <v>4142</v>
      </c>
      <c r="F1350" s="3" t="s">
        <v>5072</v>
      </c>
      <c r="G1350" s="17" t="str">
        <f t="shared" si="233"/>
        <v>KG-ARI-1909-00203-04465/42116608</v>
      </c>
      <c r="H1350" s="18">
        <f>IF(G1350="","",VLOOKUP(G1350,WMS!$E$3:$Q$2581,7,FALSE))</f>
        <v>6</v>
      </c>
      <c r="I1350" s="18">
        <f>IF(G1350="","",VLOOKUP(G1350,WMS!$E$3:$Q$2581,8,FALSE))</f>
        <v>1.35</v>
      </c>
      <c r="J1350" s="18">
        <f>IF(G1350="","",VLOOKUP(G1350,WMS!$E$3:$Q$2581,13,FALSE))</f>
        <v>0.007</v>
      </c>
      <c r="K1350" s="25" t="b">
        <f t="shared" si="234"/>
        <v>1</v>
      </c>
      <c r="L1350" s="7">
        <v>16</v>
      </c>
      <c r="M1350" s="26">
        <f>IF(G1350="","",VLOOKUP(G1350,WMS!$E$3:$U$2581,7,0)*L1350)</f>
        <v>96</v>
      </c>
      <c r="N1350" s="27" t="str">
        <f>IF(G1350="","",VLOOKUP(G1350,WMS!$E$3:$U$2581,17,0))</f>
        <v>A27-201</v>
      </c>
      <c r="O1350" s="28">
        <f t="shared" si="235"/>
        <v>21.6</v>
      </c>
      <c r="P1350" s="28">
        <f t="shared" si="236"/>
        <v>0.112</v>
      </c>
      <c r="Q1350" s="25" t="str">
        <f>IF(G1350="","",VLOOKUP(G1350,WMS!$E$3:$G$2581,2,FALSE))</f>
        <v>KAS19091007</v>
      </c>
      <c r="R1350" s="25" t="str">
        <f>IF(G1350="","",VLOOKUP(G1350,WMS!$E$3:$G$2581,3,FALSE))</f>
        <v>MOL1909101120</v>
      </c>
      <c r="S1350" s="17" t="str">
        <f>IF(R1350="","",VLOOKUP(R1350,CUSTOMS!$E$3:$N$2350,2,FALSE))</f>
        <v>3924100000</v>
      </c>
      <c r="T1350" s="17" t="str">
        <f>IF(R1350="","",VLOOKUP(R1350,CUSTOMS!$E$3:$N$2350,3,FALSE))</f>
        <v>6孔方形硅胶蛋糕盘</v>
      </c>
      <c r="U1350" s="18">
        <f t="shared" si="237"/>
        <v>96</v>
      </c>
      <c r="V1350" s="18" t="str">
        <f>IF(R1350="","",VLOOKUP(R1350,CUSTOMS!$E$3:$N$2350,5,FALSE))</f>
        <v>个</v>
      </c>
      <c r="W1350" s="32">
        <f>IF(R1350="","",VLOOKUP(R1350,CUSTOMS!$E$3:$N$2350,6,FALSE))</f>
        <v>0.7</v>
      </c>
      <c r="X1350" s="32">
        <f t="shared" si="238"/>
        <v>67.2</v>
      </c>
      <c r="Y1350" s="18" t="str">
        <f>IF(R1350="","",VLOOKUP(R1350,CUSTOMS!$E$3:$N$2350,8,FALSE))</f>
        <v>美元</v>
      </c>
      <c r="Z1350" s="18" t="str">
        <f>IF(R1350="","",VLOOKUP(R1350,CUSTOMS!$E$3:$N$2350,9,FALSE))</f>
        <v>中国</v>
      </c>
      <c r="AA1350" s="18" t="str">
        <f>IF(R1350="","",VLOOKUP(R1350,CUSTOMS!$E$3:$N$2350,10,FALSE))</f>
        <v>美国</v>
      </c>
      <c r="AB1350" s="32">
        <f>IF(R1350="","",VLOOKUP(G1350,WMS!$E$3:$T$2581,15,FALSE))</f>
        <v>0.191666666666667</v>
      </c>
      <c r="AC1350" s="32">
        <f t="shared" si="239"/>
        <v>18.4</v>
      </c>
      <c r="AD1350" s="32" t="str">
        <f>IF(S1350="","",VLOOKUP(S1350,海关监管条件!$A$1:$B$3000,2,FALSE))</f>
        <v>A </v>
      </c>
    </row>
    <row r="1351" spans="1:30">
      <c r="A1351" s="2">
        <v>43778</v>
      </c>
      <c r="B1351" s="2">
        <v>43784</v>
      </c>
      <c r="C1351" s="2" t="s">
        <v>5257</v>
      </c>
      <c r="D1351" s="3" t="s">
        <v>1601</v>
      </c>
      <c r="E1351" s="3" t="s">
        <v>4142</v>
      </c>
      <c r="F1351" s="3" t="s">
        <v>5073</v>
      </c>
      <c r="G1351" s="17" t="str">
        <f t="shared" si="233"/>
        <v>KG-ARI-1909-00203-04465/42117957</v>
      </c>
      <c r="H1351" s="18">
        <f>IF(G1351="","",VLOOKUP(G1351,WMS!$E$3:$Q$2581,7,FALSE))</f>
        <v>6</v>
      </c>
      <c r="I1351" s="18">
        <f>IF(G1351="","",VLOOKUP(G1351,WMS!$E$3:$Q$2581,8,FALSE))</f>
        <v>1.15</v>
      </c>
      <c r="J1351" s="18">
        <f>IF(G1351="","",VLOOKUP(G1351,WMS!$E$3:$Q$2581,13,FALSE))</f>
        <v>0.007</v>
      </c>
      <c r="K1351" s="25" t="b">
        <f t="shared" si="234"/>
        <v>1</v>
      </c>
      <c r="L1351" s="7">
        <v>6</v>
      </c>
      <c r="M1351" s="26">
        <f>IF(G1351="","",VLOOKUP(G1351,WMS!$E$3:$U$2581,7,0)*L1351)</f>
        <v>36</v>
      </c>
      <c r="N1351" s="27" t="str">
        <f>IF(G1351="","",VLOOKUP(G1351,WMS!$E$3:$U$2581,17,0))</f>
        <v>A27-101</v>
      </c>
      <c r="O1351" s="28">
        <f t="shared" si="235"/>
        <v>6.9</v>
      </c>
      <c r="P1351" s="28">
        <f t="shared" si="236"/>
        <v>0.042</v>
      </c>
      <c r="Q1351" s="25" t="str">
        <f>IF(G1351="","",VLOOKUP(G1351,WMS!$E$3:$G$2581,2,FALSE))</f>
        <v>KAS19091007</v>
      </c>
      <c r="R1351" s="25" t="str">
        <f>IF(G1351="","",VLOOKUP(G1351,WMS!$E$3:$G$2581,3,FALSE))</f>
        <v>MOL1909101121</v>
      </c>
      <c r="S1351" s="17" t="str">
        <f>IF(R1351="","",VLOOKUP(R1351,CUSTOMS!$E$3:$N$2350,2,FALSE))</f>
        <v>3924100000</v>
      </c>
      <c r="T1351" s="17" t="str">
        <f>IF(R1351="","",VLOOKUP(R1351,CUSTOMS!$E$3:$N$2350,3,FALSE))</f>
        <v>12孔圆形硅胶蛋糕盘</v>
      </c>
      <c r="U1351" s="18">
        <f t="shared" si="237"/>
        <v>36</v>
      </c>
      <c r="V1351" s="18" t="str">
        <f>IF(R1351="","",VLOOKUP(R1351,CUSTOMS!$E$3:$N$2350,5,FALSE))</f>
        <v>个</v>
      </c>
      <c r="W1351" s="32">
        <f>IF(R1351="","",VLOOKUP(R1351,CUSTOMS!$E$3:$N$2350,6,FALSE))</f>
        <v>0.7</v>
      </c>
      <c r="X1351" s="32">
        <f t="shared" si="238"/>
        <v>25.2</v>
      </c>
      <c r="Y1351" s="18" t="str">
        <f>IF(R1351="","",VLOOKUP(R1351,CUSTOMS!$E$3:$N$2350,8,FALSE))</f>
        <v>美元</v>
      </c>
      <c r="Z1351" s="18" t="str">
        <f>IF(R1351="","",VLOOKUP(R1351,CUSTOMS!$E$3:$N$2350,9,FALSE))</f>
        <v>中国</v>
      </c>
      <c r="AA1351" s="18" t="str">
        <f>IF(R1351="","",VLOOKUP(R1351,CUSTOMS!$E$3:$N$2350,10,FALSE))</f>
        <v>美国</v>
      </c>
      <c r="AB1351" s="32">
        <f>IF(R1351="","",VLOOKUP(G1351,WMS!$E$3:$T$2581,15,FALSE))</f>
        <v>0.15</v>
      </c>
      <c r="AC1351" s="32">
        <f t="shared" si="239"/>
        <v>5.4</v>
      </c>
      <c r="AD1351" s="32" t="str">
        <f>IF(S1351="","",VLOOKUP(S1351,海关监管条件!$A$1:$B$3000,2,FALSE))</f>
        <v>A </v>
      </c>
    </row>
    <row r="1352" spans="1:30">
      <c r="A1352" s="2">
        <v>43778</v>
      </c>
      <c r="B1352" s="2">
        <v>43784</v>
      </c>
      <c r="C1352" s="2" t="s">
        <v>5257</v>
      </c>
      <c r="D1352" s="3" t="s">
        <v>1601</v>
      </c>
      <c r="E1352" s="3" t="s">
        <v>4142</v>
      </c>
      <c r="F1352" s="3" t="s">
        <v>5075</v>
      </c>
      <c r="G1352" s="17" t="str">
        <f t="shared" si="233"/>
        <v>KG-ARI-1909-00203-04465/42338369</v>
      </c>
      <c r="H1352" s="18">
        <f>IF(G1352="","",VLOOKUP(G1352,WMS!$E$3:$Q$2581,7,FALSE))</f>
        <v>12</v>
      </c>
      <c r="I1352" s="18">
        <f>IF(G1352="","",VLOOKUP(G1352,WMS!$E$3:$Q$2581,8,FALSE))</f>
        <v>1.75</v>
      </c>
      <c r="J1352" s="18">
        <f>IF(G1352="","",VLOOKUP(G1352,WMS!$E$3:$Q$2581,13,FALSE))</f>
        <v>0.014</v>
      </c>
      <c r="K1352" s="25" t="b">
        <f t="shared" si="234"/>
        <v>1</v>
      </c>
      <c r="L1352" s="7">
        <v>18</v>
      </c>
      <c r="M1352" s="26">
        <f>IF(G1352="","",VLOOKUP(G1352,WMS!$E$3:$U$2581,7,0)*L1352)</f>
        <v>216</v>
      </c>
      <c r="N1352" s="27" t="str">
        <f>IF(G1352="","",VLOOKUP(G1352,WMS!$E$3:$U$2581,17,0))</f>
        <v>A27-201</v>
      </c>
      <c r="O1352" s="28">
        <f t="shared" si="235"/>
        <v>31.5</v>
      </c>
      <c r="P1352" s="28">
        <f t="shared" si="236"/>
        <v>0.252</v>
      </c>
      <c r="Q1352" s="25" t="str">
        <f>IF(G1352="","",VLOOKUP(G1352,WMS!$E$3:$G$2581,2,FALSE))</f>
        <v>KAS19091007</v>
      </c>
      <c r="R1352" s="25" t="str">
        <f>IF(G1352="","",VLOOKUP(G1352,WMS!$E$3:$G$2581,3,FALSE))</f>
        <v>MOL1909101123</v>
      </c>
      <c r="S1352" s="17" t="str">
        <f>IF(R1352="","",VLOOKUP(R1352,CUSTOMS!$E$3:$N$2350,2,FALSE))</f>
        <v>8205510000</v>
      </c>
      <c r="T1352" s="17" t="str">
        <f>IF(R1352="","",VLOOKUP(R1352,CUSTOMS!$E$3:$N$2350,3,FALSE))</f>
        <v>开罐器</v>
      </c>
      <c r="U1352" s="18">
        <f t="shared" si="237"/>
        <v>216</v>
      </c>
      <c r="V1352" s="18" t="str">
        <f>IF(R1352="","",VLOOKUP(R1352,CUSTOMS!$E$3:$N$2350,5,FALSE))</f>
        <v>个</v>
      </c>
      <c r="W1352" s="32">
        <f>IF(R1352="","",VLOOKUP(R1352,CUSTOMS!$E$3:$N$2350,6,FALSE))</f>
        <v>0.45</v>
      </c>
      <c r="X1352" s="32">
        <f t="shared" si="238"/>
        <v>97.2</v>
      </c>
      <c r="Y1352" s="18" t="str">
        <f>IF(R1352="","",VLOOKUP(R1352,CUSTOMS!$E$3:$N$2350,8,FALSE))</f>
        <v>美元</v>
      </c>
      <c r="Z1352" s="18" t="str">
        <f>IF(R1352="","",VLOOKUP(R1352,CUSTOMS!$E$3:$N$2350,9,FALSE))</f>
        <v>中国</v>
      </c>
      <c r="AA1352" s="18" t="str">
        <f>IF(R1352="","",VLOOKUP(R1352,CUSTOMS!$E$3:$N$2350,10,FALSE))</f>
        <v>美国</v>
      </c>
      <c r="AB1352" s="32">
        <f>IF(R1352="","",VLOOKUP(G1352,WMS!$E$3:$T$2581,15,FALSE))</f>
        <v>0.120833333333333</v>
      </c>
      <c r="AC1352" s="32">
        <f t="shared" si="239"/>
        <v>26.0999999999999</v>
      </c>
      <c r="AD1352" s="32" t="str">
        <f>IF(S1352="","",VLOOKUP(S1352,海关监管条件!$A$1:$B$3000,2,FALSE))</f>
        <v>无 </v>
      </c>
    </row>
    <row r="1353" spans="1:30">
      <c r="A1353" s="2">
        <v>43778</v>
      </c>
      <c r="B1353" s="2">
        <v>43784</v>
      </c>
      <c r="C1353" s="2" t="s">
        <v>5257</v>
      </c>
      <c r="D1353" s="3" t="s">
        <v>1601</v>
      </c>
      <c r="E1353" s="3" t="s">
        <v>4142</v>
      </c>
      <c r="F1353" s="3" t="s">
        <v>5076</v>
      </c>
      <c r="G1353" s="17" t="str">
        <f t="shared" si="233"/>
        <v>KG-ARI-1909-00203-04465/42566014</v>
      </c>
      <c r="H1353" s="18">
        <f>IF(G1353="","",VLOOKUP(G1353,WMS!$E$3:$Q$2581,7,FALSE))</f>
        <v>6</v>
      </c>
      <c r="I1353" s="18">
        <f>IF(G1353="","",VLOOKUP(G1353,WMS!$E$3:$Q$2581,8,FALSE))</f>
        <v>3</v>
      </c>
      <c r="J1353" s="18">
        <f>IF(G1353="","",VLOOKUP(G1353,WMS!$E$3:$Q$2581,13,FALSE))</f>
        <v>0.015</v>
      </c>
      <c r="K1353" s="25" t="b">
        <f t="shared" si="234"/>
        <v>1</v>
      </c>
      <c r="L1353" s="7">
        <v>27</v>
      </c>
      <c r="M1353" s="26">
        <f>IF(G1353="","",VLOOKUP(G1353,WMS!$E$3:$U$2581,7,0)*L1353)</f>
        <v>162</v>
      </c>
      <c r="N1353" s="27" t="str">
        <f>IF(G1353="","",VLOOKUP(G1353,WMS!$E$3:$U$2581,17,0))</f>
        <v>A27-102</v>
      </c>
      <c r="O1353" s="28">
        <f t="shared" si="235"/>
        <v>81</v>
      </c>
      <c r="P1353" s="28">
        <f t="shared" si="236"/>
        <v>0.405</v>
      </c>
      <c r="Q1353" s="25" t="str">
        <f>IF(G1353="","",VLOOKUP(G1353,WMS!$E$3:$G$2581,2,FALSE))</f>
        <v>KAS19091007</v>
      </c>
      <c r="R1353" s="25" t="str">
        <f>IF(G1353="","",VLOOKUP(G1353,WMS!$E$3:$G$2581,3,FALSE))</f>
        <v>MOL1909101125</v>
      </c>
      <c r="S1353" s="17" t="str">
        <f>IF(R1353="","",VLOOKUP(R1353,CUSTOMS!$E$3:$N$2350,2,FALSE))</f>
        <v>3924100000</v>
      </c>
      <c r="T1353" s="17" t="str">
        <f>IF(R1353="","",VLOOKUP(R1353,CUSTOMS!$E$3:$N$2350,3,FALSE))</f>
        <v>5件套塑料厨具</v>
      </c>
      <c r="U1353" s="18">
        <f t="shared" si="237"/>
        <v>162</v>
      </c>
      <c r="V1353" s="18" t="str">
        <f>IF(R1353="","",VLOOKUP(R1353,CUSTOMS!$E$3:$N$2350,5,FALSE))</f>
        <v>套</v>
      </c>
      <c r="W1353" s="32">
        <f>IF(R1353="","",VLOOKUP(R1353,CUSTOMS!$E$3:$N$2350,6,FALSE))</f>
        <v>1.1</v>
      </c>
      <c r="X1353" s="32">
        <f t="shared" si="238"/>
        <v>178.2</v>
      </c>
      <c r="Y1353" s="18" t="str">
        <f>IF(R1353="","",VLOOKUP(R1353,CUSTOMS!$E$3:$N$2350,8,FALSE))</f>
        <v>美元</v>
      </c>
      <c r="Z1353" s="18" t="str">
        <f>IF(R1353="","",VLOOKUP(R1353,CUSTOMS!$E$3:$N$2350,9,FALSE))</f>
        <v>中国</v>
      </c>
      <c r="AA1353" s="18" t="str">
        <f>IF(R1353="","",VLOOKUP(R1353,CUSTOMS!$E$3:$N$2350,10,FALSE))</f>
        <v>美国</v>
      </c>
      <c r="AB1353" s="32">
        <f>IF(R1353="","",VLOOKUP(G1353,WMS!$E$3:$T$2581,15,FALSE))</f>
        <v>0.463333333333333</v>
      </c>
      <c r="AC1353" s="32">
        <f t="shared" si="239"/>
        <v>75.0599999999999</v>
      </c>
      <c r="AD1353" s="32" t="str">
        <f>IF(S1353="","",VLOOKUP(S1353,海关监管条件!$A$1:$B$3000,2,FALSE))</f>
        <v>A </v>
      </c>
    </row>
    <row r="1354" spans="1:30">
      <c r="A1354" s="2">
        <v>43778</v>
      </c>
      <c r="B1354" s="2">
        <v>43784</v>
      </c>
      <c r="C1354" s="2" t="s">
        <v>5257</v>
      </c>
      <c r="D1354" s="3" t="s">
        <v>1601</v>
      </c>
      <c r="E1354" s="3" t="s">
        <v>4142</v>
      </c>
      <c r="F1354" s="3" t="s">
        <v>5077</v>
      </c>
      <c r="G1354" s="17" t="str">
        <f t="shared" si="233"/>
        <v>KG-ARI-1909-00203-04465/42578932</v>
      </c>
      <c r="H1354" s="18">
        <f>IF(G1354="","",VLOOKUP(G1354,WMS!$E$3:$Q$2581,7,FALSE))</f>
        <v>24</v>
      </c>
      <c r="I1354" s="18">
        <f>IF(G1354="","",VLOOKUP(G1354,WMS!$E$3:$Q$2581,8,FALSE))</f>
        <v>2.35</v>
      </c>
      <c r="J1354" s="18">
        <f>IF(G1354="","",VLOOKUP(G1354,WMS!$E$3:$Q$2581,13,FALSE))</f>
        <v>0.021</v>
      </c>
      <c r="K1354" s="25" t="b">
        <f t="shared" si="234"/>
        <v>1</v>
      </c>
      <c r="L1354" s="7">
        <v>19</v>
      </c>
      <c r="M1354" s="26">
        <f>IF(G1354="","",VLOOKUP(G1354,WMS!$E$3:$U$2581,7,0)*L1354)</f>
        <v>456</v>
      </c>
      <c r="N1354" s="27" t="str">
        <f>IF(G1354="","",VLOOKUP(G1354,WMS!$E$3:$U$2581,17,0))</f>
        <v>A27-302</v>
      </c>
      <c r="O1354" s="28">
        <f t="shared" si="235"/>
        <v>44.65</v>
      </c>
      <c r="P1354" s="28">
        <f t="shared" si="236"/>
        <v>0.399</v>
      </c>
      <c r="Q1354" s="25" t="str">
        <f>IF(G1354="","",VLOOKUP(G1354,WMS!$E$3:$G$2581,2,FALSE))</f>
        <v>KAS19091007</v>
      </c>
      <c r="R1354" s="25" t="str">
        <f>IF(G1354="","",VLOOKUP(G1354,WMS!$E$3:$G$2581,3,FALSE))</f>
        <v>MOL1909101124</v>
      </c>
      <c r="S1354" s="17" t="str">
        <f>IF(R1354="","",VLOOKUP(R1354,CUSTOMS!$E$3:$N$2350,2,FALSE))</f>
        <v>3924100000</v>
      </c>
      <c r="T1354" s="17" t="str">
        <f>IF(R1354="","",VLOOKUP(R1354,CUSTOMS!$E$3:$N$2350,3,FALSE))</f>
        <v>硅胶冰格盘</v>
      </c>
      <c r="U1354" s="18">
        <f t="shared" si="237"/>
        <v>456</v>
      </c>
      <c r="V1354" s="18" t="str">
        <f>IF(R1354="","",VLOOKUP(R1354,CUSTOMS!$E$3:$N$2350,5,FALSE))</f>
        <v>个</v>
      </c>
      <c r="W1354" s="32">
        <f>IF(R1354="","",VLOOKUP(R1354,CUSTOMS!$E$3:$N$2350,6,FALSE))</f>
        <v>0.4</v>
      </c>
      <c r="X1354" s="32">
        <f t="shared" si="238"/>
        <v>182.4</v>
      </c>
      <c r="Y1354" s="18" t="str">
        <f>IF(R1354="","",VLOOKUP(R1354,CUSTOMS!$E$3:$N$2350,8,FALSE))</f>
        <v>美元</v>
      </c>
      <c r="Z1354" s="18" t="str">
        <f>IF(R1354="","",VLOOKUP(R1354,CUSTOMS!$E$3:$N$2350,9,FALSE))</f>
        <v>中国</v>
      </c>
      <c r="AA1354" s="18" t="str">
        <f>IF(R1354="","",VLOOKUP(R1354,CUSTOMS!$E$3:$N$2350,10,FALSE))</f>
        <v>美国</v>
      </c>
      <c r="AB1354" s="32">
        <f>IF(R1354="","",VLOOKUP(G1354,WMS!$E$3:$T$2581,15,FALSE))</f>
        <v>0.0716666666666667</v>
      </c>
      <c r="AC1354" s="32">
        <f t="shared" si="239"/>
        <v>32.68</v>
      </c>
      <c r="AD1354" s="32" t="str">
        <f>IF(S1354="","",VLOOKUP(S1354,海关监管条件!$A$1:$B$3000,2,FALSE))</f>
        <v>A </v>
      </c>
    </row>
    <row r="1355" spans="1:30">
      <c r="A1355" s="2">
        <v>43778</v>
      </c>
      <c r="B1355" s="2">
        <v>43784</v>
      </c>
      <c r="C1355" s="2" t="s">
        <v>5257</v>
      </c>
      <c r="D1355" s="3" t="s">
        <v>1601</v>
      </c>
      <c r="E1355" s="3" t="s">
        <v>4142</v>
      </c>
      <c r="F1355" s="3" t="s">
        <v>5078</v>
      </c>
      <c r="G1355" s="17" t="str">
        <f t="shared" si="233"/>
        <v>KG-ARI-1909-00203-04465/42720164</v>
      </c>
      <c r="H1355" s="18">
        <f>IF(G1355="","",VLOOKUP(G1355,WMS!$E$3:$Q$2581,7,FALSE))</f>
        <v>6</v>
      </c>
      <c r="I1355" s="18">
        <f>IF(G1355="","",VLOOKUP(G1355,WMS!$E$3:$Q$2581,8,FALSE))</f>
        <v>0.85</v>
      </c>
      <c r="J1355" s="18">
        <f>IF(G1355="","",VLOOKUP(G1355,WMS!$E$3:$Q$2581,13,FALSE))</f>
        <v>0.004</v>
      </c>
      <c r="K1355" s="25" t="b">
        <f t="shared" si="234"/>
        <v>1</v>
      </c>
      <c r="L1355" s="7">
        <v>1</v>
      </c>
      <c r="M1355" s="26">
        <f>IF(G1355="","",VLOOKUP(G1355,WMS!$E$3:$U$2581,7,0)*L1355)</f>
        <v>6</v>
      </c>
      <c r="N1355" s="27" t="str">
        <f>IF(G1355="","",VLOOKUP(G1355,WMS!$E$3:$U$2581,17,0))</f>
        <v>A27-201</v>
      </c>
      <c r="O1355" s="28">
        <f t="shared" si="235"/>
        <v>0.85</v>
      </c>
      <c r="P1355" s="28">
        <f t="shared" si="236"/>
        <v>0.004</v>
      </c>
      <c r="Q1355" s="25" t="str">
        <f>IF(G1355="","",VLOOKUP(G1355,WMS!$E$3:$G$2581,2,FALSE))</f>
        <v>KAS19091007</v>
      </c>
      <c r="R1355" s="25" t="str">
        <f>IF(G1355="","",VLOOKUP(G1355,WMS!$E$3:$G$2581,3,FALSE))</f>
        <v>MOL1909101127</v>
      </c>
      <c r="S1355" s="17" t="str">
        <f>IF(R1355="","",VLOOKUP(R1355,CUSTOMS!$E$3:$N$2350,2,FALSE))</f>
        <v>8211100000</v>
      </c>
      <c r="T1355" s="17" t="str">
        <f>IF(R1355="","",VLOOKUP(R1355,CUSTOMS!$E$3:$N$2350,3,FALSE))</f>
        <v>2件套套刀</v>
      </c>
      <c r="U1355" s="18">
        <f t="shared" si="237"/>
        <v>6</v>
      </c>
      <c r="V1355" s="18" t="str">
        <f>IF(R1355="","",VLOOKUP(R1355,CUSTOMS!$E$3:$N$2350,5,FALSE))</f>
        <v>套</v>
      </c>
      <c r="W1355" s="32">
        <f>IF(R1355="","",VLOOKUP(R1355,CUSTOMS!$E$3:$N$2350,6,FALSE))</f>
        <v>0.8</v>
      </c>
      <c r="X1355" s="32">
        <f t="shared" si="238"/>
        <v>4.8</v>
      </c>
      <c r="Y1355" s="18" t="str">
        <f>IF(R1355="","",VLOOKUP(R1355,CUSTOMS!$E$3:$N$2350,8,FALSE))</f>
        <v>美元</v>
      </c>
      <c r="Z1355" s="18" t="str">
        <f>IF(R1355="","",VLOOKUP(R1355,CUSTOMS!$E$3:$N$2350,9,FALSE))</f>
        <v>中国</v>
      </c>
      <c r="AA1355" s="18" t="str">
        <f>IF(R1355="","",VLOOKUP(R1355,CUSTOMS!$E$3:$N$2350,10,FALSE))</f>
        <v>美国</v>
      </c>
      <c r="AB1355" s="32">
        <f>IF(R1355="","",VLOOKUP(G1355,WMS!$E$3:$T$2581,15,FALSE))</f>
        <v>0.0966666666666667</v>
      </c>
      <c r="AC1355" s="32">
        <f t="shared" si="239"/>
        <v>0.58</v>
      </c>
      <c r="AD1355" s="32" t="str">
        <f>IF(S1355="","",VLOOKUP(S1355,海关监管条件!$A$1:$B$3000,2,FALSE))</f>
        <v>无</v>
      </c>
    </row>
    <row r="1356" spans="1:30">
      <c r="A1356" s="2">
        <v>43778</v>
      </c>
      <c r="B1356" s="2">
        <v>43784</v>
      </c>
      <c r="C1356" s="2" t="s">
        <v>5257</v>
      </c>
      <c r="D1356" s="3" t="s">
        <v>1601</v>
      </c>
      <c r="E1356" s="3" t="s">
        <v>4142</v>
      </c>
      <c r="F1356" s="3" t="s">
        <v>5080</v>
      </c>
      <c r="G1356" s="17" t="str">
        <f t="shared" si="233"/>
        <v>KG-ARI-1909-00203-04465/42749868</v>
      </c>
      <c r="H1356" s="18">
        <f>IF(G1356="","",VLOOKUP(G1356,WMS!$E$3:$Q$2581,7,FALSE))</f>
        <v>6</v>
      </c>
      <c r="I1356" s="18">
        <f>IF(G1356="","",VLOOKUP(G1356,WMS!$E$3:$Q$2581,8,FALSE))</f>
        <v>8.8</v>
      </c>
      <c r="J1356" s="18">
        <f>IF(G1356="","",VLOOKUP(G1356,WMS!$E$3:$Q$2581,13,FALSE))</f>
        <v>0.043</v>
      </c>
      <c r="K1356" s="25" t="b">
        <f t="shared" si="234"/>
        <v>1</v>
      </c>
      <c r="L1356" s="7">
        <v>2</v>
      </c>
      <c r="M1356" s="26">
        <f>IF(G1356="","",VLOOKUP(G1356,WMS!$E$3:$U$2581,7,0)*L1356)</f>
        <v>12</v>
      </c>
      <c r="N1356" s="27" t="str">
        <f>IF(G1356="","",VLOOKUP(G1356,WMS!$E$3:$U$2581,17,0))</f>
        <v>A27-101</v>
      </c>
      <c r="O1356" s="28">
        <f t="shared" si="235"/>
        <v>17.6</v>
      </c>
      <c r="P1356" s="28">
        <f t="shared" si="236"/>
        <v>0.086</v>
      </c>
      <c r="Q1356" s="25" t="str">
        <f>IF(G1356="","",VLOOKUP(G1356,WMS!$E$3:$G$2581,2,FALSE))</f>
        <v>KAS19091007</v>
      </c>
      <c r="R1356" s="25" t="str">
        <f>IF(G1356="","",VLOOKUP(G1356,WMS!$E$3:$G$2581,3,FALSE))</f>
        <v>MOL1909101131</v>
      </c>
      <c r="S1356" s="17" t="str">
        <f>IF(R1356="","",VLOOKUP(R1356,CUSTOMS!$E$3:$N$2350,2,FALSE))</f>
        <v>8211100000</v>
      </c>
      <c r="T1356" s="17" t="str">
        <f>IF(R1356="","",VLOOKUP(R1356,CUSTOMS!$E$3:$N$2350,3,FALSE))</f>
        <v>5件套套刀(配塑料刀座)</v>
      </c>
      <c r="U1356" s="18">
        <f t="shared" si="237"/>
        <v>12</v>
      </c>
      <c r="V1356" s="18" t="str">
        <f>IF(R1356="","",VLOOKUP(R1356,CUSTOMS!$E$3:$N$2350,5,FALSE))</f>
        <v>套</v>
      </c>
      <c r="W1356" s="32">
        <f>IF(R1356="","",VLOOKUP(R1356,CUSTOMS!$E$3:$N$2350,6,FALSE))</f>
        <v>1.8</v>
      </c>
      <c r="X1356" s="32">
        <f t="shared" si="238"/>
        <v>21.6</v>
      </c>
      <c r="Y1356" s="18" t="str">
        <f>IF(R1356="","",VLOOKUP(R1356,CUSTOMS!$E$3:$N$2350,8,FALSE))</f>
        <v>美元</v>
      </c>
      <c r="Z1356" s="18" t="str">
        <f>IF(R1356="","",VLOOKUP(R1356,CUSTOMS!$E$3:$N$2350,9,FALSE))</f>
        <v>中国</v>
      </c>
      <c r="AA1356" s="18" t="str">
        <f>IF(R1356="","",VLOOKUP(R1356,CUSTOMS!$E$3:$N$2350,10,FALSE))</f>
        <v>美国</v>
      </c>
      <c r="AB1356" s="32">
        <f>IF(R1356="","",VLOOKUP(G1356,WMS!$E$3:$T$2581,15,FALSE))</f>
        <v>1.33333333333333</v>
      </c>
      <c r="AC1356" s="32">
        <f t="shared" si="239"/>
        <v>16</v>
      </c>
      <c r="AD1356" s="32" t="str">
        <f>IF(S1356="","",VLOOKUP(S1356,海关监管条件!$A$1:$B$3000,2,FALSE))</f>
        <v>无</v>
      </c>
    </row>
    <row r="1357" spans="1:30">
      <c r="A1357" s="2">
        <v>43778</v>
      </c>
      <c r="B1357" s="2">
        <v>43784</v>
      </c>
      <c r="C1357" s="2" t="s">
        <v>5257</v>
      </c>
      <c r="D1357" s="3" t="s">
        <v>1601</v>
      </c>
      <c r="E1357" s="3" t="s">
        <v>4142</v>
      </c>
      <c r="F1357" s="3" t="s">
        <v>5081</v>
      </c>
      <c r="G1357" s="17" t="str">
        <f t="shared" si="233"/>
        <v>KG-ARI-1909-00203-04465/42757467</v>
      </c>
      <c r="H1357" s="18">
        <f>IF(G1357="","",VLOOKUP(G1357,WMS!$E$3:$Q$2581,7,FALSE))</f>
        <v>24</v>
      </c>
      <c r="I1357" s="18">
        <f>IF(G1357="","",VLOOKUP(G1357,WMS!$E$3:$Q$2581,8,FALSE))</f>
        <v>1.95</v>
      </c>
      <c r="J1357" s="18">
        <f>IF(G1357="","",VLOOKUP(G1357,WMS!$E$3:$Q$2581,13,FALSE))</f>
        <v>0.027</v>
      </c>
      <c r="K1357" s="25" t="b">
        <f t="shared" si="234"/>
        <v>1</v>
      </c>
      <c r="L1357" s="7">
        <v>1</v>
      </c>
      <c r="M1357" s="26">
        <f>IF(G1357="","",VLOOKUP(G1357,WMS!$E$3:$U$2581,7,0)*L1357)</f>
        <v>24</v>
      </c>
      <c r="N1357" s="27" t="str">
        <f>IF(G1357="","",VLOOKUP(G1357,WMS!$E$3:$U$2581,17,0))</f>
        <v>A27-103</v>
      </c>
      <c r="O1357" s="28">
        <f t="shared" si="235"/>
        <v>1.95</v>
      </c>
      <c r="P1357" s="28">
        <f t="shared" si="236"/>
        <v>0.027</v>
      </c>
      <c r="Q1357" s="25" t="str">
        <f>IF(G1357="","",VLOOKUP(G1357,WMS!$E$3:$G$2581,2,FALSE))</f>
        <v>KAS19091007</v>
      </c>
      <c r="R1357" s="25" t="str">
        <f>IF(G1357="","",VLOOKUP(G1357,WMS!$E$3:$G$2581,3,FALSE))</f>
        <v>MOL1909101134</v>
      </c>
      <c r="S1357" s="17" t="str">
        <f>IF(R1357="","",VLOOKUP(R1357,CUSTOMS!$E$3:$N$2350,2,FALSE))</f>
        <v>3924100000</v>
      </c>
      <c r="T1357" s="17" t="str">
        <f>IF(R1357="","",VLOOKUP(R1357,CUSTOMS!$E$3:$N$2350,3,FALSE))</f>
        <v>塑料蛋糕铲</v>
      </c>
      <c r="U1357" s="18">
        <f t="shared" si="237"/>
        <v>24</v>
      </c>
      <c r="V1357" s="18" t="str">
        <f>IF(R1357="","",VLOOKUP(R1357,CUSTOMS!$E$3:$N$2350,5,FALSE))</f>
        <v>个</v>
      </c>
      <c r="W1357" s="32">
        <f>IF(R1357="","",VLOOKUP(R1357,CUSTOMS!$E$3:$N$2350,6,FALSE))</f>
        <v>0.38</v>
      </c>
      <c r="X1357" s="32">
        <f t="shared" si="238"/>
        <v>9.12</v>
      </c>
      <c r="Y1357" s="18" t="str">
        <f>IF(R1357="","",VLOOKUP(R1357,CUSTOMS!$E$3:$N$2350,8,FALSE))</f>
        <v>美元</v>
      </c>
      <c r="Z1357" s="18" t="str">
        <f>IF(R1357="","",VLOOKUP(R1357,CUSTOMS!$E$3:$N$2350,9,FALSE))</f>
        <v>中国</v>
      </c>
      <c r="AA1357" s="18" t="str">
        <f>IF(R1357="","",VLOOKUP(R1357,CUSTOMS!$E$3:$N$2350,10,FALSE))</f>
        <v>美国</v>
      </c>
      <c r="AB1357" s="32">
        <f>IF(R1357="","",VLOOKUP(G1357,WMS!$E$3:$T$2581,15,FALSE))</f>
        <v>0.0583333333333333</v>
      </c>
      <c r="AC1357" s="32">
        <f t="shared" si="239"/>
        <v>1.4</v>
      </c>
      <c r="AD1357" s="32" t="str">
        <f>IF(S1357="","",VLOOKUP(S1357,海关监管条件!$A$1:$B$3000,2,FALSE))</f>
        <v>A </v>
      </c>
    </row>
    <row r="1358" spans="1:30">
      <c r="A1358" s="2">
        <v>43778</v>
      </c>
      <c r="B1358" s="2">
        <v>43784</v>
      </c>
      <c r="C1358" s="2" t="s">
        <v>5257</v>
      </c>
      <c r="D1358" s="3" t="s">
        <v>1865</v>
      </c>
      <c r="E1358" s="3" t="s">
        <v>4297</v>
      </c>
      <c r="F1358" s="3" t="s">
        <v>5157</v>
      </c>
      <c r="G1358" s="17" t="str">
        <f t="shared" si="233"/>
        <v>KG-ARI-1909-00203-04486/42477259</v>
      </c>
      <c r="H1358" s="18">
        <f>IF(G1358="","",VLOOKUP(G1358,WMS!$E$3:$Q$2581,7,FALSE))</f>
        <v>72</v>
      </c>
      <c r="I1358" s="18">
        <f>IF(G1358="","",VLOOKUP(G1358,WMS!$E$3:$Q$2581,8,FALSE))</f>
        <v>3.6</v>
      </c>
      <c r="J1358" s="18">
        <f>IF(G1358="","",VLOOKUP(G1358,WMS!$E$3:$Q$2581,13,FALSE))</f>
        <v>0.012</v>
      </c>
      <c r="K1358" s="25" t="b">
        <f t="shared" si="234"/>
        <v>1</v>
      </c>
      <c r="L1358" s="7">
        <v>1</v>
      </c>
      <c r="M1358" s="26">
        <f>IF(G1358="","",VLOOKUP(G1358,WMS!$E$3:$U$2581,7,0)*L1358)</f>
        <v>72</v>
      </c>
      <c r="N1358" s="27" t="str">
        <f>IF(G1358="","",VLOOKUP(G1358,WMS!$E$3:$U$2581,17,0))</f>
        <v>A401-20</v>
      </c>
      <c r="O1358" s="28">
        <f t="shared" si="235"/>
        <v>3.6</v>
      </c>
      <c r="P1358" s="28">
        <f t="shared" si="236"/>
        <v>0.012</v>
      </c>
      <c r="Q1358" s="25" t="str">
        <f>IF(G1358="","",VLOOKUP(G1358,WMS!$E$3:$G$2581,2,FALSE))</f>
        <v>KAS19092305</v>
      </c>
      <c r="R1358" s="25" t="str">
        <f>IF(G1358="","",VLOOKUP(G1358,WMS!$E$3:$G$2581,3,FALSE))</f>
        <v>KAS1909230503</v>
      </c>
      <c r="S1358" s="17" t="str">
        <f>IF(R1358="","",VLOOKUP(R1358,CUSTOMS!$E$3:$N$2350,2,FALSE))</f>
        <v>8215990000</v>
      </c>
      <c r="T1358" s="17" t="str">
        <f>IF(R1358="","",VLOOKUP(R1358,CUSTOMS!$E$3:$N$2350,3,FALSE))</f>
        <v>餐厨用具</v>
      </c>
      <c r="U1358" s="18">
        <f t="shared" si="237"/>
        <v>72</v>
      </c>
      <c r="V1358" s="18" t="str">
        <f>IF(R1358="","",VLOOKUP(R1358,CUSTOMS!$E$3:$N$2350,5,FALSE))</f>
        <v>把</v>
      </c>
      <c r="W1358" s="32">
        <f>IF(R1358="","",VLOOKUP(R1358,CUSTOMS!$E$3:$N$2350,6,FALSE))</f>
        <v>0.15</v>
      </c>
      <c r="X1358" s="32">
        <f t="shared" si="238"/>
        <v>10.8</v>
      </c>
      <c r="Y1358" s="18" t="str">
        <f>IF(R1358="","",VLOOKUP(R1358,CUSTOMS!$E$3:$N$2350,8,FALSE))</f>
        <v>美元</v>
      </c>
      <c r="Z1358" s="18" t="str">
        <f>IF(R1358="","",VLOOKUP(R1358,CUSTOMS!$E$3:$N$2350,9,FALSE))</f>
        <v>中国</v>
      </c>
      <c r="AA1358" s="18" t="str">
        <f>IF(R1358="","",VLOOKUP(R1358,CUSTOMS!$E$3:$N$2350,10,FALSE))</f>
        <v>美国</v>
      </c>
      <c r="AB1358" s="32">
        <f>IF(R1358="","",VLOOKUP(G1358,WMS!$E$3:$T$2581,15,FALSE))</f>
        <v>0.0430555555555556</v>
      </c>
      <c r="AC1358" s="32">
        <f t="shared" si="239"/>
        <v>3.1</v>
      </c>
      <c r="AD1358" s="32" t="str">
        <f>IF(S1358="","",VLOOKUP(S1358,海关监管条件!$A$1:$B$3000,2,FALSE))</f>
        <v>A</v>
      </c>
    </row>
    <row r="1359" spans="1:30">
      <c r="A1359" s="2">
        <v>43778</v>
      </c>
      <c r="B1359" s="2">
        <v>43784</v>
      </c>
      <c r="C1359" s="2" t="s">
        <v>5257</v>
      </c>
      <c r="D1359" s="3" t="s">
        <v>1865</v>
      </c>
      <c r="E1359" s="3" t="s">
        <v>4297</v>
      </c>
      <c r="F1359" s="3" t="s">
        <v>5158</v>
      </c>
      <c r="G1359" s="17" t="str">
        <f t="shared" si="233"/>
        <v>KG-ARI-1909-00203-04486/42703907</v>
      </c>
      <c r="H1359" s="18">
        <f>IF(G1359="","",VLOOKUP(G1359,WMS!$E$3:$Q$2581,7,FALSE))</f>
        <v>6</v>
      </c>
      <c r="I1359" s="18">
        <f>IF(G1359="","",VLOOKUP(G1359,WMS!$E$3:$Q$2581,8,FALSE))</f>
        <v>7.34</v>
      </c>
      <c r="J1359" s="18">
        <f>IF(G1359="","",VLOOKUP(G1359,WMS!$E$3:$Q$2581,13,FALSE))</f>
        <v>0.039</v>
      </c>
      <c r="K1359" s="25" t="b">
        <f t="shared" si="234"/>
        <v>1</v>
      </c>
      <c r="L1359" s="7">
        <v>1</v>
      </c>
      <c r="M1359" s="26">
        <f>IF(G1359="","",VLOOKUP(G1359,WMS!$E$3:$U$2581,7,0)*L1359)</f>
        <v>6</v>
      </c>
      <c r="N1359" s="27" t="str">
        <f>IF(G1359="","",VLOOKUP(G1359,WMS!$E$3:$U$2581,17,0))</f>
        <v>A401-21</v>
      </c>
      <c r="O1359" s="28">
        <f t="shared" si="235"/>
        <v>7.34</v>
      </c>
      <c r="P1359" s="28">
        <f t="shared" si="236"/>
        <v>0.039</v>
      </c>
      <c r="Q1359" s="25" t="str">
        <f>IF(G1359="","",VLOOKUP(G1359,WMS!$E$3:$G$2581,2,FALSE))</f>
        <v>KAS19092305</v>
      </c>
      <c r="R1359" s="25" t="str">
        <f>IF(G1359="","",VLOOKUP(G1359,WMS!$E$3:$G$2581,3,FALSE))</f>
        <v>KAS1909230507</v>
      </c>
      <c r="S1359" s="17">
        <f>IF(R1359="","",VLOOKUP(R1359,CUSTOMS!$E$3:$N$2350,2,FALSE))</f>
        <v>8302500000</v>
      </c>
      <c r="T1359" s="17" t="str">
        <f>IF(R1359="","",VLOOKUP(R1359,CUSTOMS!$E$3:$N$2350,3,FALSE))</f>
        <v>杂志架</v>
      </c>
      <c r="U1359" s="18">
        <f t="shared" si="237"/>
        <v>6</v>
      </c>
      <c r="V1359" s="18" t="str">
        <f>IF(R1359="","",VLOOKUP(R1359,CUSTOMS!$E$3:$N$2350,5,FALSE))</f>
        <v>个</v>
      </c>
      <c r="W1359" s="32">
        <f>IF(R1359="","",VLOOKUP(R1359,CUSTOMS!$E$3:$N$2350,6,FALSE))</f>
        <v>0.86</v>
      </c>
      <c r="X1359" s="32">
        <f t="shared" si="238"/>
        <v>5.16</v>
      </c>
      <c r="Y1359" s="18" t="str">
        <f>IF(R1359="","",VLOOKUP(R1359,CUSTOMS!$E$3:$N$2350,8,FALSE))</f>
        <v>美元</v>
      </c>
      <c r="Z1359" s="18" t="str">
        <f>IF(R1359="","",VLOOKUP(R1359,CUSTOMS!$E$3:$N$2350,9,FALSE))</f>
        <v>中国</v>
      </c>
      <c r="AA1359" s="18" t="str">
        <f>IF(R1359="","",VLOOKUP(R1359,CUSTOMS!$E$3:$N$2350,10,FALSE))</f>
        <v>美国</v>
      </c>
      <c r="AB1359" s="32">
        <f>IF(R1359="","",VLOOKUP(G1359,WMS!$E$3:$T$2581,15,FALSE))</f>
        <v>1.14</v>
      </c>
      <c r="AC1359" s="32">
        <f t="shared" si="239"/>
        <v>6.84</v>
      </c>
      <c r="AD1359" s="32" t="str">
        <f>IF(S1359="","",VLOOKUP(S1359,海关监管条件!$A$1:$B$3000,2,FALSE))</f>
        <v>无</v>
      </c>
    </row>
    <row r="1360" spans="1:30">
      <c r="A1360" s="2">
        <v>43778</v>
      </c>
      <c r="B1360" s="2">
        <v>43784</v>
      </c>
      <c r="C1360" s="2" t="s">
        <v>5257</v>
      </c>
      <c r="D1360" s="3" t="s">
        <v>1865</v>
      </c>
      <c r="E1360" s="3" t="s">
        <v>4297</v>
      </c>
      <c r="F1360" s="3" t="s">
        <v>5159</v>
      </c>
      <c r="G1360" s="17" t="str">
        <f t="shared" si="233"/>
        <v>KG-ARI-1909-00203-04486/42707028</v>
      </c>
      <c r="H1360" s="18">
        <f>IF(G1360="","",VLOOKUP(G1360,WMS!$E$3:$Q$2581,7,FALSE))</f>
        <v>10</v>
      </c>
      <c r="I1360" s="18">
        <f>IF(G1360="","",VLOOKUP(G1360,WMS!$E$3:$Q$2581,8,FALSE))</f>
        <v>4.94</v>
      </c>
      <c r="J1360" s="18">
        <f>IF(G1360="","",VLOOKUP(G1360,WMS!$E$3:$Q$2581,13,FALSE))</f>
        <v>0.03</v>
      </c>
      <c r="K1360" s="25" t="b">
        <f t="shared" si="234"/>
        <v>1</v>
      </c>
      <c r="L1360" s="7">
        <v>1</v>
      </c>
      <c r="M1360" s="26">
        <f>IF(G1360="","",VLOOKUP(G1360,WMS!$E$3:$U$2581,7,0)*L1360)</f>
        <v>10</v>
      </c>
      <c r="N1360" s="27" t="str">
        <f>IF(G1360="","",VLOOKUP(G1360,WMS!$E$3:$U$2581,17,0))</f>
        <v>A401-20</v>
      </c>
      <c r="O1360" s="28">
        <f t="shared" si="235"/>
        <v>4.94</v>
      </c>
      <c r="P1360" s="28">
        <f t="shared" si="236"/>
        <v>0.03</v>
      </c>
      <c r="Q1360" s="25" t="str">
        <f>IF(G1360="","",VLOOKUP(G1360,WMS!$E$3:$G$2581,2,FALSE))</f>
        <v>KAS19092305</v>
      </c>
      <c r="R1360" s="25" t="str">
        <f>IF(G1360="","",VLOOKUP(G1360,WMS!$E$3:$G$2581,3,FALSE))</f>
        <v>KAS1909230505</v>
      </c>
      <c r="S1360" s="17" t="str">
        <f>IF(R1360="","",VLOOKUP(R1360,CUSTOMS!$E$3:$N$2350,2,FALSE))</f>
        <v>8215990000</v>
      </c>
      <c r="T1360" s="17" t="str">
        <f>IF(R1360="","",VLOOKUP(R1360,CUSTOMS!$E$3:$N$2350,3,FALSE))</f>
        <v>钩</v>
      </c>
      <c r="U1360" s="18">
        <f t="shared" si="237"/>
        <v>10</v>
      </c>
      <c r="V1360" s="18" t="str">
        <f>IF(R1360="","",VLOOKUP(R1360,CUSTOMS!$E$3:$N$2350,5,FALSE))</f>
        <v>个</v>
      </c>
      <c r="W1360" s="32">
        <f>IF(R1360="","",VLOOKUP(R1360,CUSTOMS!$E$3:$N$2350,6,FALSE))</f>
        <v>0.63</v>
      </c>
      <c r="X1360" s="32">
        <f t="shared" si="238"/>
        <v>6.3</v>
      </c>
      <c r="Y1360" s="18" t="str">
        <f>IF(R1360="","",VLOOKUP(R1360,CUSTOMS!$E$3:$N$2350,8,FALSE))</f>
        <v>美元</v>
      </c>
      <c r="Z1360" s="18" t="str">
        <f>IF(R1360="","",VLOOKUP(R1360,CUSTOMS!$E$3:$N$2350,9,FALSE))</f>
        <v>中国</v>
      </c>
      <c r="AA1360" s="18" t="str">
        <f>IF(R1360="","",VLOOKUP(R1360,CUSTOMS!$E$3:$N$2350,10,FALSE))</f>
        <v>美国</v>
      </c>
      <c r="AB1360" s="32">
        <f>IF(R1360="","",VLOOKUP(G1360,WMS!$E$3:$T$2581,15,FALSE))</f>
        <v>0.444</v>
      </c>
      <c r="AC1360" s="32">
        <f t="shared" si="239"/>
        <v>4.44</v>
      </c>
      <c r="AD1360" s="32" t="str">
        <f>IF(S1360="","",VLOOKUP(S1360,海关监管条件!$A$1:$B$3000,2,FALSE))</f>
        <v>A</v>
      </c>
    </row>
    <row r="1361" spans="1:30">
      <c r="A1361" s="2">
        <v>43778</v>
      </c>
      <c r="B1361" s="2">
        <v>43784</v>
      </c>
      <c r="C1361" s="2" t="s">
        <v>5257</v>
      </c>
      <c r="D1361" s="3" t="s">
        <v>2234</v>
      </c>
      <c r="E1361" s="3" t="s">
        <v>4498</v>
      </c>
      <c r="F1361" s="3" t="s">
        <v>5251</v>
      </c>
      <c r="G1361" s="17" t="str">
        <f t="shared" si="233"/>
        <v>KG-ARI-1909-00203-04508/42692409</v>
      </c>
      <c r="H1361" s="18">
        <f>IF(G1361="","",VLOOKUP(G1361,WMS!$E$3:$Q$2581,7,FALSE))</f>
        <v>12</v>
      </c>
      <c r="I1361" s="18">
        <f>IF(G1361="","",VLOOKUP(G1361,WMS!$E$3:$Q$2581,8,FALSE))</f>
        <v>5.15</v>
      </c>
      <c r="J1361" s="18">
        <f>IF(G1361="","",VLOOKUP(G1361,WMS!$E$3:$Q$2581,13,FALSE))</f>
        <v>0.015</v>
      </c>
      <c r="K1361" s="25" t="b">
        <f t="shared" si="234"/>
        <v>1</v>
      </c>
      <c r="L1361" s="7">
        <v>1</v>
      </c>
      <c r="M1361" s="26">
        <f>IF(G1361="","",VLOOKUP(G1361,WMS!$E$3:$U$2581,7,0)*L1361)</f>
        <v>12</v>
      </c>
      <c r="N1361" s="27" t="str">
        <f>IF(G1361="","",VLOOKUP(G1361,WMS!$E$3:$U$2581,17,0))</f>
        <v>A42-203</v>
      </c>
      <c r="O1361" s="28">
        <f t="shared" si="235"/>
        <v>5.15</v>
      </c>
      <c r="P1361" s="28">
        <f t="shared" si="236"/>
        <v>0.015</v>
      </c>
      <c r="Q1361" s="25" t="str">
        <f>IF(G1361="","",VLOOKUP(G1361,WMS!$E$3:$G$2581,2,FALSE))</f>
        <v>KAS19092406</v>
      </c>
      <c r="R1361" s="25" t="str">
        <f>IF(G1361="","",VLOOKUP(G1361,WMS!$E$3:$G$2581,3,FALSE))</f>
        <v>KAS1909240601</v>
      </c>
      <c r="S1361" s="17" t="str">
        <f>IF(R1361="","",VLOOKUP(R1361,CUSTOMS!$E$3:$N$2350,2,FALSE))</f>
        <v>6911101900</v>
      </c>
      <c r="T1361" s="17" t="str">
        <f>IF(R1361="","",VLOOKUP(R1361,CUSTOMS!$E$3:$N$2350,3,FALSE))</f>
        <v>日用瓷: 杯</v>
      </c>
      <c r="U1361" s="18">
        <f t="shared" si="237"/>
        <v>12</v>
      </c>
      <c r="V1361" s="18" t="str">
        <f>IF(R1361="","",VLOOKUP(R1361,CUSTOMS!$E$3:$N$2350,5,FALSE))</f>
        <v>只</v>
      </c>
      <c r="W1361" s="32">
        <f>IF(R1361="","",VLOOKUP(R1361,CUSTOMS!$E$3:$N$2350,6,FALSE))</f>
        <v>0.74</v>
      </c>
      <c r="X1361" s="32">
        <f t="shared" si="238"/>
        <v>8.88</v>
      </c>
      <c r="Y1361" s="18" t="str">
        <f>IF(R1361="","",VLOOKUP(R1361,CUSTOMS!$E$3:$N$2350,8,FALSE))</f>
        <v>美元</v>
      </c>
      <c r="Z1361" s="18" t="str">
        <f>IF(R1361="","",VLOOKUP(R1361,CUSTOMS!$E$3:$N$2350,9,FALSE))</f>
        <v>中国</v>
      </c>
      <c r="AA1361" s="18" t="str">
        <f>IF(R1361="","",VLOOKUP(R1361,CUSTOMS!$E$3:$N$2350,10,FALSE))</f>
        <v>美国</v>
      </c>
      <c r="AB1361" s="32">
        <f>IF(R1361="","",VLOOKUP(G1361,WMS!$E$3:$T$2581,15,FALSE))</f>
        <v>0.35</v>
      </c>
      <c r="AC1361" s="32">
        <f t="shared" si="239"/>
        <v>4.2</v>
      </c>
      <c r="AD1361" s="32" t="str">
        <f>IF(S1361="","",VLOOKUP(S1361,海关监管条件!$A$1:$B$3000,2,FALSE))</f>
        <v>A</v>
      </c>
    </row>
    <row r="1362" spans="1:30">
      <c r="A1362" s="2">
        <v>43778</v>
      </c>
      <c r="B1362" s="2">
        <v>43784</v>
      </c>
      <c r="C1362" s="2" t="s">
        <v>5257</v>
      </c>
      <c r="D1362" s="3" t="s">
        <v>2234</v>
      </c>
      <c r="E1362" s="3" t="s">
        <v>4498</v>
      </c>
      <c r="F1362" s="3" t="s">
        <v>5228</v>
      </c>
      <c r="G1362" s="17" t="str">
        <f t="shared" si="233"/>
        <v>KG-ARI-1909-00203-04508/42722557</v>
      </c>
      <c r="H1362" s="18">
        <f>IF(G1362="","",VLOOKUP(G1362,WMS!$E$3:$Q$2581,7,FALSE))</f>
        <v>6</v>
      </c>
      <c r="I1362" s="18">
        <f>IF(G1362="","",VLOOKUP(G1362,WMS!$E$3:$Q$2581,8,FALSE))</f>
        <v>7.95</v>
      </c>
      <c r="J1362" s="18">
        <f>IF(G1362="","",VLOOKUP(G1362,WMS!$E$3:$Q$2581,13,FALSE))</f>
        <v>0.026</v>
      </c>
      <c r="K1362" s="25" t="b">
        <f t="shared" si="234"/>
        <v>1</v>
      </c>
      <c r="L1362" s="7">
        <v>1</v>
      </c>
      <c r="M1362" s="26">
        <f>IF(G1362="","",VLOOKUP(G1362,WMS!$E$3:$U$2581,7,0)*L1362)</f>
        <v>6</v>
      </c>
      <c r="N1362" s="27" t="str">
        <f>IF(G1362="","",VLOOKUP(G1362,WMS!$E$3:$U$2581,17,0))</f>
        <v>A42-203</v>
      </c>
      <c r="O1362" s="28">
        <f t="shared" si="235"/>
        <v>7.95</v>
      </c>
      <c r="P1362" s="28">
        <f t="shared" si="236"/>
        <v>0.026</v>
      </c>
      <c r="Q1362" s="25" t="str">
        <f>IF(G1362="","",VLOOKUP(G1362,WMS!$E$3:$G$2581,2,FALSE))</f>
        <v>KAS19092406</v>
      </c>
      <c r="R1362" s="25" t="str">
        <f>IF(G1362="","",VLOOKUP(G1362,WMS!$E$3:$G$2581,3,FALSE))</f>
        <v>KAS1909240603</v>
      </c>
      <c r="S1362" s="17" t="str">
        <f>IF(R1362="","",VLOOKUP(R1362,CUSTOMS!$E$3:$N$2350,2,FALSE))</f>
        <v>6911101900</v>
      </c>
      <c r="T1362" s="17" t="str">
        <f>IF(R1362="","",VLOOKUP(R1362,CUSTOMS!$E$3:$N$2350,3,FALSE))</f>
        <v>日用瓷: 杯</v>
      </c>
      <c r="U1362" s="18">
        <f t="shared" si="237"/>
        <v>6</v>
      </c>
      <c r="V1362" s="18" t="str">
        <f>IF(R1362="","",VLOOKUP(R1362,CUSTOMS!$E$3:$N$2350,5,FALSE))</f>
        <v>套</v>
      </c>
      <c r="W1362" s="32">
        <f>IF(R1362="","",VLOOKUP(R1362,CUSTOMS!$E$3:$N$2350,6,FALSE))</f>
        <v>1.38</v>
      </c>
      <c r="X1362" s="32">
        <f t="shared" si="238"/>
        <v>8.28</v>
      </c>
      <c r="Y1362" s="18" t="str">
        <f>IF(R1362="","",VLOOKUP(R1362,CUSTOMS!$E$3:$N$2350,8,FALSE))</f>
        <v>美元</v>
      </c>
      <c r="Z1362" s="18" t="str">
        <f>IF(R1362="","",VLOOKUP(R1362,CUSTOMS!$E$3:$N$2350,9,FALSE))</f>
        <v>中国</v>
      </c>
      <c r="AA1362" s="18" t="str">
        <f>IF(R1362="","",VLOOKUP(R1362,CUSTOMS!$E$3:$N$2350,10,FALSE))</f>
        <v>美国</v>
      </c>
      <c r="AB1362" s="32">
        <f>IF(R1362="","",VLOOKUP(G1362,WMS!$E$3:$T$2581,15,FALSE))</f>
        <v>1.16666666666667</v>
      </c>
      <c r="AC1362" s="32">
        <f t="shared" si="239"/>
        <v>7.00000000000002</v>
      </c>
      <c r="AD1362" s="32" t="str">
        <f>IF(S1362="","",VLOOKUP(S1362,海关监管条件!$A$1:$B$3000,2,FALSE))</f>
        <v>A</v>
      </c>
    </row>
    <row r="1363" spans="1:30">
      <c r="A1363" s="2">
        <v>43778</v>
      </c>
      <c r="B1363" s="2">
        <v>43784</v>
      </c>
      <c r="C1363" s="2" t="s">
        <v>5257</v>
      </c>
      <c r="D1363" s="3" t="s">
        <v>1894</v>
      </c>
      <c r="E1363" s="3" t="s">
        <v>4315</v>
      </c>
      <c r="F1363" s="3" t="s">
        <v>5230</v>
      </c>
      <c r="G1363" s="17" t="str">
        <f t="shared" si="233"/>
        <v>KG-ARI-1909-00203-04509/42656890</v>
      </c>
      <c r="H1363" s="18">
        <f>IF(G1363="","",VLOOKUP(G1363,WMS!$E$3:$Q$2581,7,FALSE))</f>
        <v>6</v>
      </c>
      <c r="I1363" s="18">
        <f>IF(G1363="","",VLOOKUP(G1363,WMS!$E$3:$Q$2581,8,FALSE))</f>
        <v>1.34</v>
      </c>
      <c r="J1363" s="18">
        <f>IF(G1363="","",VLOOKUP(G1363,WMS!$E$3:$Q$2581,13,FALSE))</f>
        <v>0.017</v>
      </c>
      <c r="K1363" s="25" t="b">
        <f t="shared" si="234"/>
        <v>1</v>
      </c>
      <c r="L1363" s="7">
        <v>1</v>
      </c>
      <c r="M1363" s="26">
        <f>IF(G1363="","",VLOOKUP(G1363,WMS!$E$3:$U$2581,7,0)*L1363)</f>
        <v>6</v>
      </c>
      <c r="N1363" s="27" t="str">
        <f>IF(G1363="","",VLOOKUP(G1363,WMS!$E$3:$U$2581,17,0))</f>
        <v>A401-01</v>
      </c>
      <c r="O1363" s="28">
        <f t="shared" si="235"/>
        <v>1.34</v>
      </c>
      <c r="P1363" s="28">
        <f t="shared" si="236"/>
        <v>0.017</v>
      </c>
      <c r="Q1363" s="25" t="str">
        <f>IF(G1363="","",VLOOKUP(G1363,WMS!$E$3:$G$2581,2,FALSE))</f>
        <v>KAS19092309</v>
      </c>
      <c r="R1363" s="25" t="str">
        <f>IF(G1363="","",VLOOKUP(G1363,WMS!$E$3:$G$2581,3,FALSE))</f>
        <v>KAS1909230901</v>
      </c>
      <c r="S1363" s="17" t="str">
        <f>IF(R1363="","",VLOOKUP(R1363,CUSTOMS!$E$3:$N$2350,2,FALSE))</f>
        <v>9405409000</v>
      </c>
      <c r="T1363" s="17" t="str">
        <f>IF(R1363="","",VLOOKUP(R1363,CUSTOMS!$E$3:$N$2350,3,FALSE))</f>
        <v>装饰灯</v>
      </c>
      <c r="U1363" s="18">
        <f t="shared" si="237"/>
        <v>6</v>
      </c>
      <c r="V1363" s="18" t="str">
        <f>IF(R1363="","",VLOOKUP(R1363,CUSTOMS!$E$3:$N$2350,5,FALSE))</f>
        <v>套</v>
      </c>
      <c r="W1363" s="32">
        <f>IF(R1363="","",VLOOKUP(R1363,CUSTOMS!$E$3:$N$2350,6,FALSE))</f>
        <v>1.78</v>
      </c>
      <c r="X1363" s="32">
        <f t="shared" si="238"/>
        <v>10.68</v>
      </c>
      <c r="Y1363" s="18" t="str">
        <f>IF(R1363="","",VLOOKUP(R1363,CUSTOMS!$E$3:$N$2350,8,FALSE))</f>
        <v>美元</v>
      </c>
      <c r="Z1363" s="18" t="str">
        <f>IF(R1363="","",VLOOKUP(R1363,CUSTOMS!$E$3:$N$2350,9,FALSE))</f>
        <v>中国</v>
      </c>
      <c r="AA1363" s="18" t="str">
        <f>IF(R1363="","",VLOOKUP(R1363,CUSTOMS!$E$3:$N$2350,10,FALSE))</f>
        <v>美国</v>
      </c>
      <c r="AB1363" s="32">
        <f>IF(R1363="","",VLOOKUP(G1363,WMS!$E$3:$T$2581,15,FALSE))</f>
        <v>0.18</v>
      </c>
      <c r="AC1363" s="32">
        <f t="shared" si="239"/>
        <v>1.08</v>
      </c>
      <c r="AD1363" s="32" t="str">
        <f>IF(S1363="","",VLOOKUP(S1363,海关监管条件!$A$1:$B$3000,2,FALSE))</f>
        <v>无 </v>
      </c>
    </row>
    <row r="1364" spans="1:30">
      <c r="A1364" s="2">
        <v>43778</v>
      </c>
      <c r="B1364" s="2">
        <v>43784</v>
      </c>
      <c r="C1364" s="2" t="s">
        <v>5257</v>
      </c>
      <c r="D1364" s="3" t="s">
        <v>1894</v>
      </c>
      <c r="E1364" s="3" t="s">
        <v>4315</v>
      </c>
      <c r="F1364" s="3" t="s">
        <v>5232</v>
      </c>
      <c r="G1364" s="17" t="str">
        <f t="shared" si="233"/>
        <v>KG-ARI-1909-00203-04509/42721178</v>
      </c>
      <c r="H1364" s="18">
        <f>IF(G1364="","",VLOOKUP(G1364,WMS!$E$3:$Q$2581,7,FALSE))</f>
        <v>12</v>
      </c>
      <c r="I1364" s="18">
        <f>IF(G1364="","",VLOOKUP(G1364,WMS!$E$3:$Q$2581,8,FALSE))</f>
        <v>0.96</v>
      </c>
      <c r="J1364" s="18">
        <f>IF(G1364="","",VLOOKUP(G1364,WMS!$E$3:$Q$2581,13,FALSE))</f>
        <v>0.012</v>
      </c>
      <c r="K1364" s="25" t="b">
        <f t="shared" si="234"/>
        <v>1</v>
      </c>
      <c r="L1364" s="7">
        <v>1</v>
      </c>
      <c r="M1364" s="26">
        <f>IF(G1364="","",VLOOKUP(G1364,WMS!$E$3:$U$2581,7,0)*L1364)</f>
        <v>12</v>
      </c>
      <c r="N1364" s="27" t="str">
        <f>IF(G1364="","",VLOOKUP(G1364,WMS!$E$3:$U$2581,17,0))</f>
        <v>A401-01</v>
      </c>
      <c r="O1364" s="28">
        <f t="shared" si="235"/>
        <v>0.96</v>
      </c>
      <c r="P1364" s="28">
        <f t="shared" si="236"/>
        <v>0.012</v>
      </c>
      <c r="Q1364" s="25" t="str">
        <f>IF(G1364="","",VLOOKUP(G1364,WMS!$E$3:$G$2581,2,FALSE))</f>
        <v>KAS19092309</v>
      </c>
      <c r="R1364" s="25" t="str">
        <f>IF(G1364="","",VLOOKUP(G1364,WMS!$E$3:$G$2581,3,FALSE))</f>
        <v>KAS1909230902</v>
      </c>
      <c r="S1364" s="17" t="str">
        <f>IF(R1364="","",VLOOKUP(R1364,CUSTOMS!$E$3:$N$2350,2,FALSE))</f>
        <v>9405409000</v>
      </c>
      <c r="T1364" s="17" t="str">
        <f>IF(R1364="","",VLOOKUP(R1364,CUSTOMS!$E$3:$N$2350,3,FALSE))</f>
        <v>装饰灯</v>
      </c>
      <c r="U1364" s="18">
        <f t="shared" si="237"/>
        <v>12</v>
      </c>
      <c r="V1364" s="18" t="str">
        <f>IF(R1364="","",VLOOKUP(R1364,CUSTOMS!$E$3:$N$2350,5,FALSE))</f>
        <v>套</v>
      </c>
      <c r="W1364" s="32">
        <f>IF(R1364="","",VLOOKUP(R1364,CUSTOMS!$E$3:$N$2350,6,FALSE))</f>
        <v>1.72</v>
      </c>
      <c r="X1364" s="32">
        <f t="shared" si="238"/>
        <v>20.64</v>
      </c>
      <c r="Y1364" s="18" t="str">
        <f>IF(R1364="","",VLOOKUP(R1364,CUSTOMS!$E$3:$N$2350,8,FALSE))</f>
        <v>美元</v>
      </c>
      <c r="Z1364" s="18" t="str">
        <f>IF(R1364="","",VLOOKUP(R1364,CUSTOMS!$E$3:$N$2350,9,FALSE))</f>
        <v>中国</v>
      </c>
      <c r="AA1364" s="18" t="str">
        <f>IF(R1364="","",VLOOKUP(R1364,CUSTOMS!$E$3:$N$2350,10,FALSE))</f>
        <v>美国</v>
      </c>
      <c r="AB1364" s="32">
        <f>IF(R1364="","",VLOOKUP(G1364,WMS!$E$3:$T$2581,15,FALSE))</f>
        <v>0.0641666666666667</v>
      </c>
      <c r="AC1364" s="32">
        <f t="shared" si="239"/>
        <v>0.77</v>
      </c>
      <c r="AD1364" s="32" t="str">
        <f>IF(S1364="","",VLOOKUP(S1364,海关监管条件!$A$1:$B$3000,2,FALSE))</f>
        <v>无 </v>
      </c>
    </row>
    <row r="1365" spans="1:30">
      <c r="A1365" s="2">
        <v>43778</v>
      </c>
      <c r="B1365" s="2">
        <v>43784</v>
      </c>
      <c r="C1365" s="2" t="s">
        <v>5257</v>
      </c>
      <c r="D1365" s="3" t="s">
        <v>2328</v>
      </c>
      <c r="E1365" s="3" t="s">
        <v>4555</v>
      </c>
      <c r="F1365" s="3" t="s">
        <v>5160</v>
      </c>
      <c r="G1365" s="17" t="str">
        <f t="shared" si="233"/>
        <v>KG-ARI-1909-00203-04547/39148667</v>
      </c>
      <c r="H1365" s="18">
        <f>IF(G1365="","",VLOOKUP(G1365,WMS!$E$3:$Q$2581,7,FALSE))</f>
        <v>6</v>
      </c>
      <c r="I1365" s="18">
        <f>IF(G1365="","",VLOOKUP(G1365,WMS!$E$3:$Q$2581,8,FALSE))</f>
        <v>1.6</v>
      </c>
      <c r="J1365" s="18">
        <f>IF(G1365="","",VLOOKUP(G1365,WMS!$E$3:$Q$2581,13,FALSE))</f>
        <v>0.011</v>
      </c>
      <c r="K1365" s="25" t="b">
        <f t="shared" si="234"/>
        <v>1</v>
      </c>
      <c r="L1365" s="7">
        <v>1</v>
      </c>
      <c r="M1365" s="26">
        <f>IF(G1365="","",VLOOKUP(G1365,WMS!$E$3:$U$2581,7,0)*L1365)</f>
        <v>6</v>
      </c>
      <c r="N1365" s="27" t="str">
        <f>IF(G1365="","",VLOOKUP(G1365,WMS!$E$3:$U$2581,17,0))</f>
        <v>A411</v>
      </c>
      <c r="O1365" s="28">
        <f t="shared" si="235"/>
        <v>1.6</v>
      </c>
      <c r="P1365" s="28">
        <f t="shared" si="236"/>
        <v>0.011</v>
      </c>
      <c r="Q1365" s="25" t="str">
        <f>IF(G1365="","",VLOOKUP(G1365,WMS!$E$3:$G$2581,2,FALSE))</f>
        <v>KAS19092507</v>
      </c>
      <c r="R1365" s="25" t="str">
        <f>IF(G1365="","",VLOOKUP(G1365,WMS!$E$3:$G$2581,3,FALSE))</f>
        <v>KAS1909250708</v>
      </c>
      <c r="S1365" s="17" t="str">
        <f>IF(R1365="","",VLOOKUP(R1365,CUSTOMS!$E$3:$N$2350,2,FALSE))</f>
        <v>8215990000</v>
      </c>
      <c r="T1365" s="17" t="str">
        <f>IF(R1365="","",VLOOKUP(R1365,CUSTOMS!$E$3:$N$2350,3,FALSE))</f>
        <v>捞篱</v>
      </c>
      <c r="U1365" s="18">
        <f t="shared" si="237"/>
        <v>6</v>
      </c>
      <c r="V1365" s="18" t="str">
        <f>IF(R1365="","",VLOOKUP(R1365,CUSTOMS!$E$3:$N$2350,5,FALSE))</f>
        <v>只</v>
      </c>
      <c r="W1365" s="32">
        <f>IF(R1365="","",VLOOKUP(R1365,CUSTOMS!$E$3:$N$2350,6,FALSE))</f>
        <v>1.17</v>
      </c>
      <c r="X1365" s="32">
        <f t="shared" si="238"/>
        <v>7.02</v>
      </c>
      <c r="Y1365" s="18" t="str">
        <f>IF(R1365="","",VLOOKUP(R1365,CUSTOMS!$E$3:$N$2350,8,FALSE))</f>
        <v>美元</v>
      </c>
      <c r="Z1365" s="18" t="str">
        <f>IF(R1365="","",VLOOKUP(R1365,CUSTOMS!$E$3:$N$2350,9,FALSE))</f>
        <v>中国</v>
      </c>
      <c r="AA1365" s="18" t="str">
        <f>IF(R1365="","",VLOOKUP(R1365,CUSTOMS!$E$3:$N$2350,10,FALSE))</f>
        <v>美国</v>
      </c>
      <c r="AB1365" s="32">
        <f>IF(R1365="","",VLOOKUP(G1365,WMS!$E$3:$T$2581,15,FALSE))</f>
        <v>0.15</v>
      </c>
      <c r="AC1365" s="32">
        <f t="shared" si="239"/>
        <v>0.9</v>
      </c>
      <c r="AD1365" s="32" t="str">
        <f>IF(S1365="","",VLOOKUP(S1365,海关监管条件!$A$1:$B$3000,2,FALSE))</f>
        <v>A</v>
      </c>
    </row>
    <row r="1366" spans="1:30">
      <c r="A1366" s="2">
        <v>43778</v>
      </c>
      <c r="B1366" s="2">
        <v>43784</v>
      </c>
      <c r="C1366" s="2" t="s">
        <v>5257</v>
      </c>
      <c r="D1366" s="3" t="s">
        <v>2034</v>
      </c>
      <c r="E1366" s="3" t="s">
        <v>4400</v>
      </c>
      <c r="F1366" s="3" t="s">
        <v>5258</v>
      </c>
      <c r="G1366" s="17" t="str">
        <f t="shared" si="233"/>
        <v>KG-ARI-1909-00203-04560/42742265</v>
      </c>
      <c r="H1366" s="18">
        <f>IF(G1366="","",VLOOKUP(G1366,WMS!$E$3:$Q$2581,7,FALSE))</f>
        <v>12</v>
      </c>
      <c r="I1366" s="18">
        <f>IF(G1366="","",VLOOKUP(G1366,WMS!$E$3:$Q$2581,8,FALSE))</f>
        <v>1.29</v>
      </c>
      <c r="J1366" s="18">
        <f>IF(G1366="","",VLOOKUP(G1366,WMS!$E$3:$Q$2581,13,FALSE))</f>
        <v>0.009</v>
      </c>
      <c r="K1366" s="25" t="b">
        <f t="shared" si="234"/>
        <v>1</v>
      </c>
      <c r="L1366" s="7">
        <v>1</v>
      </c>
      <c r="M1366" s="26">
        <f>IF(G1366="","",VLOOKUP(G1366,WMS!$E$3:$U$2581,7,0)*L1366)</f>
        <v>12</v>
      </c>
      <c r="N1366" s="27" t="str">
        <f>IF(G1366="","",VLOOKUP(G1366,WMS!$E$3:$U$2581,17,0))</f>
        <v>A401-09</v>
      </c>
      <c r="O1366" s="28">
        <f t="shared" si="235"/>
        <v>1.29</v>
      </c>
      <c r="P1366" s="28">
        <f t="shared" si="236"/>
        <v>0.009</v>
      </c>
      <c r="Q1366" s="25" t="str">
        <f>IF(G1366="","",VLOOKUP(G1366,WMS!$E$3:$G$2581,2,FALSE))</f>
        <v>KAS19092324</v>
      </c>
      <c r="R1366" s="25" t="str">
        <f>IF(G1366="","",VLOOKUP(G1366,WMS!$E$3:$G$2581,3,FALSE))</f>
        <v>KAS1909232403</v>
      </c>
      <c r="S1366" s="17" t="str">
        <f>IF(R1366="","",VLOOKUP(R1366,CUSTOMS!$E$3:$N$2350,2,FALSE))</f>
        <v>8544421900</v>
      </c>
      <c r="T1366" s="17" t="str">
        <f>IF(R1366="","",VLOOKUP(R1366,CUSTOMS!$E$3:$N$2350,3,FALSE))</f>
        <v>数据线</v>
      </c>
      <c r="U1366" s="18">
        <f t="shared" si="237"/>
        <v>12</v>
      </c>
      <c r="V1366" s="18" t="str">
        <f>IF(R1366="","",VLOOKUP(R1366,CUSTOMS!$E$3:$N$2350,5,FALSE))</f>
        <v>条</v>
      </c>
      <c r="W1366" s="32">
        <f>IF(R1366="","",VLOOKUP(R1366,CUSTOMS!$E$3:$N$2350,6,FALSE))</f>
        <v>3.07</v>
      </c>
      <c r="X1366" s="32">
        <f t="shared" si="238"/>
        <v>36.84</v>
      </c>
      <c r="Y1366" s="18" t="str">
        <f>IF(R1366="","",VLOOKUP(R1366,CUSTOMS!$E$3:$N$2350,8,FALSE))</f>
        <v>美元</v>
      </c>
      <c r="Z1366" s="18" t="str">
        <f>IF(R1366="","",VLOOKUP(R1366,CUSTOMS!$E$3:$N$2350,9,FALSE))</f>
        <v>中国</v>
      </c>
      <c r="AA1366" s="18" t="str">
        <f>IF(R1366="","",VLOOKUP(R1366,CUSTOMS!$E$3:$N$2350,10,FALSE))</f>
        <v>美国</v>
      </c>
      <c r="AB1366" s="32">
        <f>IF(R1366="","",VLOOKUP(G1366,WMS!$E$3:$T$2581,15,FALSE))</f>
        <v>0.0925</v>
      </c>
      <c r="AC1366" s="32">
        <f t="shared" si="239"/>
        <v>1.11</v>
      </c>
      <c r="AD1366" s="32" t="str">
        <f>IF(S1366="","",VLOOKUP(S1366,海关监管条件!$A$1:$B$3000,2,FALSE))</f>
        <v>无 </v>
      </c>
    </row>
    <row r="1367" spans="1:30">
      <c r="A1367" s="2">
        <v>43778</v>
      </c>
      <c r="B1367" s="2">
        <v>43784</v>
      </c>
      <c r="C1367" s="2" t="s">
        <v>5257</v>
      </c>
      <c r="D1367" s="3" t="s">
        <v>2034</v>
      </c>
      <c r="E1367" s="3" t="s">
        <v>4400</v>
      </c>
      <c r="F1367" s="3" t="s">
        <v>5259</v>
      </c>
      <c r="G1367" s="17" t="str">
        <f t="shared" ref="G1367:G1406" si="240">IF(F1367="","",E1367&amp;"/"&amp;F1367)</f>
        <v>KG-ARI-1909-00203-04560/42745143</v>
      </c>
      <c r="H1367" s="18">
        <f>IF(G1367="","",VLOOKUP(G1367,WMS!$E$3:$Q$2581,7,FALSE))</f>
        <v>12</v>
      </c>
      <c r="I1367" s="18">
        <f>IF(G1367="","",VLOOKUP(G1367,WMS!$E$3:$Q$2581,8,FALSE))</f>
        <v>1.9</v>
      </c>
      <c r="J1367" s="18">
        <f>IF(G1367="","",VLOOKUP(G1367,WMS!$E$3:$Q$2581,13,FALSE))</f>
        <v>0.011</v>
      </c>
      <c r="K1367" s="25" t="b">
        <f t="shared" ref="K1367:K1406" si="241">IF(M1367="","",EXACT(H1367,M1367/L1367))</f>
        <v>1</v>
      </c>
      <c r="L1367" s="7">
        <v>1</v>
      </c>
      <c r="M1367" s="26">
        <f>IF(G1367="","",VLOOKUP(G1367,WMS!$E$3:$U$2581,7,0)*L1367)</f>
        <v>12</v>
      </c>
      <c r="N1367" s="27" t="str">
        <f>IF(G1367="","",VLOOKUP(G1367,WMS!$E$3:$U$2581,17,0))</f>
        <v>A401-09</v>
      </c>
      <c r="O1367" s="28">
        <f t="shared" ref="O1367:O1406" si="242">IF(L1367="","",I1367*L1367)</f>
        <v>1.9</v>
      </c>
      <c r="P1367" s="28">
        <f t="shared" ref="P1367:P1406" si="243">IF(L1367="","",J1367*L1367)</f>
        <v>0.011</v>
      </c>
      <c r="Q1367" s="25" t="str">
        <f>IF(G1367="","",VLOOKUP(G1367,WMS!$E$3:$G$2581,2,FALSE))</f>
        <v>KAS19092324</v>
      </c>
      <c r="R1367" s="25" t="str">
        <f>IF(G1367="","",VLOOKUP(G1367,WMS!$E$3:$G$2581,3,FALSE))</f>
        <v>KAS1909232404</v>
      </c>
      <c r="S1367" s="17" t="str">
        <f>IF(R1367="","",VLOOKUP(R1367,CUSTOMS!$E$3:$N$2350,2,FALSE))</f>
        <v>8544421900</v>
      </c>
      <c r="T1367" s="17" t="str">
        <f>IF(R1367="","",VLOOKUP(R1367,CUSTOMS!$E$3:$N$2350,3,FALSE))</f>
        <v>数据线</v>
      </c>
      <c r="U1367" s="18">
        <f t="shared" ref="U1367:U1406" si="244">IF(V1367="","",IF(V1367="千克",M1367*AB1367,M1367))</f>
        <v>12</v>
      </c>
      <c r="V1367" s="18" t="str">
        <f>IF(R1367="","",VLOOKUP(R1367,CUSTOMS!$E$3:$N$2350,5,FALSE))</f>
        <v>条</v>
      </c>
      <c r="W1367" s="32">
        <f>IF(R1367="","",VLOOKUP(R1367,CUSTOMS!$E$3:$N$2350,6,FALSE))</f>
        <v>2.6</v>
      </c>
      <c r="X1367" s="32">
        <f t="shared" ref="X1367:X1406" si="245">IF(W1367="","",U1367*W1367)</f>
        <v>31.2</v>
      </c>
      <c r="Y1367" s="18" t="str">
        <f>IF(R1367="","",VLOOKUP(R1367,CUSTOMS!$E$3:$N$2350,8,FALSE))</f>
        <v>美元</v>
      </c>
      <c r="Z1367" s="18" t="str">
        <f>IF(R1367="","",VLOOKUP(R1367,CUSTOMS!$E$3:$N$2350,9,FALSE))</f>
        <v>中国</v>
      </c>
      <c r="AA1367" s="18" t="str">
        <f>IF(R1367="","",VLOOKUP(R1367,CUSTOMS!$E$3:$N$2350,10,FALSE))</f>
        <v>美国</v>
      </c>
      <c r="AB1367" s="32">
        <f>IF(R1367="","",VLOOKUP(G1367,WMS!$E$3:$T$2581,15,FALSE))</f>
        <v>0.134166666666667</v>
      </c>
      <c r="AC1367" s="32">
        <f t="shared" ref="AC1367:AC1406" si="246">IF(AB1367="","",M1367*AB1367)</f>
        <v>1.61</v>
      </c>
      <c r="AD1367" s="32" t="str">
        <f>IF(S1367="","",VLOOKUP(S1367,海关监管条件!$A$1:$B$3000,2,FALSE))</f>
        <v>无 </v>
      </c>
    </row>
    <row r="1368" spans="1:30">
      <c r="A1368" s="2">
        <v>43778</v>
      </c>
      <c r="B1368" s="2">
        <v>43784</v>
      </c>
      <c r="C1368" s="2" t="s">
        <v>5257</v>
      </c>
      <c r="D1368" s="19" t="s">
        <v>2155</v>
      </c>
      <c r="E1368" s="19" t="s">
        <v>4450</v>
      </c>
      <c r="F1368" s="19">
        <v>42492085</v>
      </c>
      <c r="G1368" s="17" t="str">
        <f t="shared" si="240"/>
        <v>KG-ARI-1909-00203-04602/42492085</v>
      </c>
      <c r="H1368" s="18">
        <f>IF(G1368="","",VLOOKUP(G1368,WMS!$E$3:$Q$2581,7,FALSE))</f>
        <v>9</v>
      </c>
      <c r="I1368" s="18">
        <f>IF(G1368="","",VLOOKUP(G1368,WMS!$E$3:$Q$2581,8,FALSE))</f>
        <v>7.75</v>
      </c>
      <c r="J1368" s="18">
        <f>IF(G1368="","",VLOOKUP(G1368,WMS!$E$3:$Q$2581,13,FALSE))</f>
        <v>0.038</v>
      </c>
      <c r="K1368" s="25" t="b">
        <f t="shared" si="241"/>
        <v>1</v>
      </c>
      <c r="L1368" s="7">
        <v>1</v>
      </c>
      <c r="M1368" s="26">
        <f>IF(G1368="","",VLOOKUP(G1368,WMS!$E$3:$U$2581,7,0)*L1368)</f>
        <v>9</v>
      </c>
      <c r="N1368" s="27" t="str">
        <f>IF(G1368="","",VLOOKUP(G1368,WMS!$E$3:$U$2581,17,0))</f>
        <v>B69</v>
      </c>
      <c r="O1368" s="28">
        <f t="shared" si="242"/>
        <v>7.75</v>
      </c>
      <c r="P1368" s="28">
        <f t="shared" si="243"/>
        <v>0.038</v>
      </c>
      <c r="Q1368" s="25" t="str">
        <f>IF(G1368="","",VLOOKUP(G1368,WMS!$E$3:$G$2581,2,FALSE))</f>
        <v>KAS19092415</v>
      </c>
      <c r="R1368" s="25" t="str">
        <f>IF(G1368="","",VLOOKUP(G1368,WMS!$E$3:$G$2581,3,FALSE))</f>
        <v>KAS1909241506</v>
      </c>
      <c r="S1368" s="17" t="str">
        <f>IF(R1368="","",VLOOKUP(R1368,CUSTOMS!$E$3:$N$2350,2,FALSE))</f>
        <v>6913100000</v>
      </c>
      <c r="T1368" s="17" t="str">
        <f>IF(R1368="","",VLOOKUP(R1368,CUSTOMS!$E$3:$N$2350,3,FALSE))</f>
        <v>陈设瓷:花盆</v>
      </c>
      <c r="U1368" s="18">
        <f t="shared" si="244"/>
        <v>9</v>
      </c>
      <c r="V1368" s="18" t="str">
        <f>IF(R1368="","",VLOOKUP(R1368,CUSTOMS!$E$3:$N$2350,5,FALSE))</f>
        <v>只</v>
      </c>
      <c r="W1368" s="32">
        <f>IF(R1368="","",VLOOKUP(R1368,CUSTOMS!$E$3:$N$2350,6,FALSE))</f>
        <v>0.5</v>
      </c>
      <c r="X1368" s="32">
        <f t="shared" si="245"/>
        <v>4.5</v>
      </c>
      <c r="Y1368" s="18" t="str">
        <f>IF(R1368="","",VLOOKUP(R1368,CUSTOMS!$E$3:$N$2350,8,FALSE))</f>
        <v>美元</v>
      </c>
      <c r="Z1368" s="18" t="str">
        <f>IF(R1368="","",VLOOKUP(R1368,CUSTOMS!$E$3:$N$2350,9,FALSE))</f>
        <v>中国</v>
      </c>
      <c r="AA1368" s="18" t="str">
        <f>IF(R1368="","",VLOOKUP(R1368,CUSTOMS!$E$3:$N$2350,10,FALSE))</f>
        <v>美国</v>
      </c>
      <c r="AB1368" s="32">
        <f>IF(R1368="","",VLOOKUP(G1368,WMS!$E$3:$T$2581,15,FALSE))</f>
        <v>0.722222222222222</v>
      </c>
      <c r="AC1368" s="32">
        <f t="shared" si="246"/>
        <v>6.5</v>
      </c>
      <c r="AD1368" s="32" t="str">
        <f>IF(S1368="","",VLOOKUP(S1368,海关监管条件!$A$1:$B$3000,2,FALSE))</f>
        <v>无</v>
      </c>
    </row>
    <row r="1369" spans="1:30">
      <c r="A1369" s="2">
        <v>43778</v>
      </c>
      <c r="B1369" s="2">
        <v>43784</v>
      </c>
      <c r="C1369" s="2" t="s">
        <v>5257</v>
      </c>
      <c r="D1369" s="35" t="s">
        <v>2155</v>
      </c>
      <c r="E1369" s="35" t="s">
        <v>4450</v>
      </c>
      <c r="F1369" s="35" t="s">
        <v>4459</v>
      </c>
      <c r="G1369" s="17" t="str">
        <f t="shared" si="240"/>
        <v>KG-ARI-1909-00203-04602/42576617A</v>
      </c>
      <c r="H1369" s="18">
        <f>IF(G1369="","",VLOOKUP(G1369,WMS!$E$3:$Q$2581,7,FALSE))</f>
        <v>8</v>
      </c>
      <c r="I1369" s="18">
        <f>IF(G1369="","",VLOOKUP(G1369,WMS!$E$3:$Q$2581,8,FALSE))</f>
        <v>7.4</v>
      </c>
      <c r="J1369" s="18">
        <f>IF(G1369="","",VLOOKUP(G1369,WMS!$E$3:$Q$2581,13,FALSE))</f>
        <v>0.023</v>
      </c>
      <c r="K1369" s="25" t="b">
        <f t="shared" si="241"/>
        <v>1</v>
      </c>
      <c r="L1369" s="7">
        <v>3</v>
      </c>
      <c r="M1369" s="26">
        <f>IF(G1369="","",VLOOKUP(G1369,WMS!$E$3:$U$2581,7,0)*L1369)</f>
        <v>24</v>
      </c>
      <c r="N1369" s="27" t="str">
        <f>IF(G1369="","",VLOOKUP(G1369,WMS!$E$3:$U$2581,17,0))</f>
        <v>A35-103</v>
      </c>
      <c r="O1369" s="28">
        <f t="shared" si="242"/>
        <v>22.2</v>
      </c>
      <c r="P1369" s="28">
        <f t="shared" si="243"/>
        <v>0.069</v>
      </c>
      <c r="Q1369" s="25" t="str">
        <f>IF(G1369="","",VLOOKUP(G1369,WMS!$E$3:$G$2581,2,FALSE))</f>
        <v>KAS19092415</v>
      </c>
      <c r="R1369" s="25" t="str">
        <f>IF(G1369="","",VLOOKUP(G1369,WMS!$E$3:$G$2581,3,FALSE))</f>
        <v>KAS1909241516</v>
      </c>
      <c r="S1369" s="17" t="str">
        <f>IF(R1369="","",VLOOKUP(R1369,CUSTOMS!$E$3:$N$2350,2,FALSE))</f>
        <v>6911101900</v>
      </c>
      <c r="T1369" s="17" t="str">
        <f>IF(R1369="","",VLOOKUP(R1369,CUSTOMS!$E$3:$N$2350,3,FALSE))</f>
        <v>日用瓷:罐
</v>
      </c>
      <c r="U1369" s="18">
        <f t="shared" si="244"/>
        <v>24</v>
      </c>
      <c r="V1369" s="18" t="str">
        <f>IF(R1369="","",VLOOKUP(R1369,CUSTOMS!$E$3:$N$2350,5,FALSE))</f>
        <v>只</v>
      </c>
      <c r="W1369" s="32">
        <f>IF(R1369="","",VLOOKUP(R1369,CUSTOMS!$E$3:$N$2350,6,FALSE))</f>
        <v>0.3</v>
      </c>
      <c r="X1369" s="32">
        <f t="shared" si="245"/>
        <v>7.2</v>
      </c>
      <c r="Y1369" s="18" t="str">
        <f>IF(R1369="","",VLOOKUP(R1369,CUSTOMS!$E$3:$N$2350,8,FALSE))</f>
        <v>美元</v>
      </c>
      <c r="Z1369" s="18" t="str">
        <f>IF(R1369="","",VLOOKUP(R1369,CUSTOMS!$E$3:$N$2350,9,FALSE))</f>
        <v>中国</v>
      </c>
      <c r="AA1369" s="18" t="str">
        <f>IF(R1369="","",VLOOKUP(R1369,CUSTOMS!$E$3:$N$2350,10,FALSE))</f>
        <v>美国</v>
      </c>
      <c r="AB1369" s="32">
        <f>IF(R1369="","",VLOOKUP(G1369,WMS!$E$3:$T$2581,15,FALSE))</f>
        <v>0.7125</v>
      </c>
      <c r="AC1369" s="32">
        <f t="shared" si="246"/>
        <v>17.1</v>
      </c>
      <c r="AD1369" s="32" t="str">
        <f>IF(S1369="","",VLOOKUP(S1369,海关监管条件!$A$1:$B$3000,2,FALSE))</f>
        <v>A</v>
      </c>
    </row>
    <row r="1370" spans="1:30">
      <c r="A1370" s="2">
        <v>43778</v>
      </c>
      <c r="B1370" s="2">
        <v>43784</v>
      </c>
      <c r="C1370" s="2" t="s">
        <v>5257</v>
      </c>
      <c r="D1370" s="35" t="s">
        <v>2155</v>
      </c>
      <c r="E1370" s="35" t="s">
        <v>4450</v>
      </c>
      <c r="F1370" s="35" t="s">
        <v>4461</v>
      </c>
      <c r="G1370" s="17" t="str">
        <f t="shared" si="240"/>
        <v>KG-ARI-1909-00203-04602/42576617B</v>
      </c>
      <c r="H1370" s="18">
        <v>8</v>
      </c>
      <c r="I1370" s="18">
        <f>IF(G1370="","",VLOOKUP(G1370,WMS!$E$3:$Q$2581,8,FALSE))</f>
        <v>7.4</v>
      </c>
      <c r="J1370" s="18">
        <f>IF(G1370="","",VLOOKUP(G1370,WMS!$E$3:$Q$2581,13,FALSE))</f>
        <v>0.023</v>
      </c>
      <c r="K1370" s="25" t="e">
        <f t="shared" si="241"/>
        <v>#DIV/0!</v>
      </c>
      <c r="M1370" s="26">
        <v>24</v>
      </c>
      <c r="N1370" s="27" t="str">
        <f>IF(G1370="","",VLOOKUP(G1370,WMS!$E$3:$U$2581,17,0))</f>
        <v>A35-103</v>
      </c>
      <c r="O1370" s="28" t="str">
        <f t="shared" si="242"/>
        <v/>
      </c>
      <c r="P1370" s="28" t="str">
        <f t="shared" si="243"/>
        <v/>
      </c>
      <c r="Q1370" s="25" t="str">
        <f>IF(G1370="","",VLOOKUP(G1370,WMS!$E$3:$G$2581,2,FALSE))</f>
        <v>KAS19092415</v>
      </c>
      <c r="R1370" s="25" t="str">
        <f>IF(G1370="","",VLOOKUP(G1370,WMS!$E$3:$G$2581,3,FALSE))</f>
        <v>KAS1909241504</v>
      </c>
      <c r="S1370" s="17" t="str">
        <f>IF(R1370="","",VLOOKUP(R1370,CUSTOMS!$E$3:$N$2350,2,FALSE))</f>
        <v>4421999090</v>
      </c>
      <c r="T1370" s="17" t="str">
        <f>IF(R1370="","",VLOOKUP(R1370,CUSTOMS!$E$3:$N$2350,3,FALSE))</f>
        <v>木盖</v>
      </c>
      <c r="U1370" s="18">
        <f t="shared" si="244"/>
        <v>24</v>
      </c>
      <c r="V1370" s="18" t="str">
        <f>IF(R1370="","",VLOOKUP(R1370,CUSTOMS!$E$3:$N$2350,5,FALSE))</f>
        <v>只</v>
      </c>
      <c r="W1370" s="32">
        <f>IF(R1370="","",VLOOKUP(R1370,CUSTOMS!$E$3:$N$2350,6,FALSE))</f>
        <v>0.13</v>
      </c>
      <c r="X1370" s="32">
        <f t="shared" si="245"/>
        <v>3.12</v>
      </c>
      <c r="Y1370" s="18" t="str">
        <f>IF(R1370="","",VLOOKUP(R1370,CUSTOMS!$E$3:$N$2350,8,FALSE))</f>
        <v>美元</v>
      </c>
      <c r="Z1370" s="18" t="str">
        <f>IF(R1370="","",VLOOKUP(R1370,CUSTOMS!$E$3:$N$2350,9,FALSE))</f>
        <v>中国</v>
      </c>
      <c r="AA1370" s="18" t="str">
        <f>IF(R1370="","",VLOOKUP(R1370,CUSTOMS!$E$3:$N$2350,10,FALSE))</f>
        <v>美国</v>
      </c>
      <c r="AB1370" s="32">
        <f>IF(R1370="","",VLOOKUP(G1370,WMS!$E$3:$T$2581,15,FALSE))</f>
        <v>0.1125</v>
      </c>
      <c r="AC1370" s="32">
        <f t="shared" si="246"/>
        <v>2.7</v>
      </c>
      <c r="AD1370" s="32" t="str">
        <f>IF(S1370="","",VLOOKUP(S1370,海关监管条件!$A$1:$B$3000,2,FALSE))</f>
        <v>AB</v>
      </c>
    </row>
    <row r="1371" spans="1:30">
      <c r="A1371" s="2">
        <v>43778</v>
      </c>
      <c r="B1371" s="2">
        <v>43784</v>
      </c>
      <c r="C1371" s="2" t="s">
        <v>5257</v>
      </c>
      <c r="D1371" s="19" t="s">
        <v>2155</v>
      </c>
      <c r="E1371" s="19" t="s">
        <v>4450</v>
      </c>
      <c r="F1371" s="19">
        <v>42699279</v>
      </c>
      <c r="G1371" s="17" t="str">
        <f t="shared" si="240"/>
        <v>KG-ARI-1909-00203-04602/42699279</v>
      </c>
      <c r="H1371" s="18">
        <f>IF(G1371="","",VLOOKUP(G1371,WMS!$E$3:$Q$2581,7,FALSE))</f>
        <v>6</v>
      </c>
      <c r="I1371" s="18">
        <f>IF(G1371="","",VLOOKUP(G1371,WMS!$E$3:$Q$2581,8,FALSE))</f>
        <v>2.35</v>
      </c>
      <c r="J1371" s="18">
        <f>IF(G1371="","",VLOOKUP(G1371,WMS!$E$3:$Q$2581,13,FALSE))</f>
        <v>0.009</v>
      </c>
      <c r="K1371" s="25" t="b">
        <f t="shared" si="241"/>
        <v>1</v>
      </c>
      <c r="L1371" s="7">
        <v>2</v>
      </c>
      <c r="M1371" s="26">
        <f>IF(G1371="","",VLOOKUP(G1371,WMS!$E$3:$U$2581,7,0)*L1371)</f>
        <v>12</v>
      </c>
      <c r="N1371" s="27" t="str">
        <f>IF(G1371="","",VLOOKUP(G1371,WMS!$E$3:$U$2581,17,0))</f>
        <v>A18-304</v>
      </c>
      <c r="O1371" s="28">
        <f t="shared" si="242"/>
        <v>4.7</v>
      </c>
      <c r="P1371" s="28">
        <f t="shared" si="243"/>
        <v>0.018</v>
      </c>
      <c r="Q1371" s="25" t="str">
        <f>IF(G1371="","",VLOOKUP(G1371,WMS!$E$3:$G$2581,2,FALSE))</f>
        <v>KAS19092415</v>
      </c>
      <c r="R1371" s="25" t="str">
        <f>IF(G1371="","",VLOOKUP(G1371,WMS!$E$3:$G$2581,3,FALSE))</f>
        <v>KAS1909241507</v>
      </c>
      <c r="S1371" s="17" t="str">
        <f>IF(R1371="","",VLOOKUP(R1371,CUSTOMS!$E$3:$N$2350,2,FALSE))</f>
        <v>6911900000</v>
      </c>
      <c r="T1371" s="17" t="str">
        <f>IF(R1371="","",VLOOKUP(R1371,CUSTOMS!$E$3:$N$2350,3,FALSE))</f>
        <v>盥洗用瓷器:皂碟.乳液瓶.漱口杯.托盘.马桶刷座</v>
      </c>
      <c r="U1371" s="18">
        <f t="shared" si="244"/>
        <v>12</v>
      </c>
      <c r="V1371" s="18" t="str">
        <f>IF(R1371="","",VLOOKUP(R1371,CUSTOMS!$E$3:$N$2350,5,FALSE))</f>
        <v>只</v>
      </c>
      <c r="W1371" s="32">
        <f>IF(R1371="","",VLOOKUP(R1371,CUSTOMS!$E$3:$N$2350,6,FALSE))</f>
        <v>0.4</v>
      </c>
      <c r="X1371" s="32">
        <f t="shared" si="245"/>
        <v>4.8</v>
      </c>
      <c r="Y1371" s="18" t="str">
        <f>IF(R1371="","",VLOOKUP(R1371,CUSTOMS!$E$3:$N$2350,8,FALSE))</f>
        <v>美元</v>
      </c>
      <c r="Z1371" s="18" t="str">
        <f>IF(R1371="","",VLOOKUP(R1371,CUSTOMS!$E$3:$N$2350,9,FALSE))</f>
        <v>中国</v>
      </c>
      <c r="AA1371" s="18" t="str">
        <f>IF(R1371="","",VLOOKUP(R1371,CUSTOMS!$E$3:$N$2350,10,FALSE))</f>
        <v>美国</v>
      </c>
      <c r="AB1371" s="32">
        <f>IF(R1371="","",VLOOKUP(G1371,WMS!$E$3:$T$2581,15,FALSE))</f>
        <v>0.333333333333333</v>
      </c>
      <c r="AC1371" s="32">
        <f t="shared" si="246"/>
        <v>4</v>
      </c>
      <c r="AD1371" s="32" t="str">
        <f>IF(S1371="","",VLOOKUP(S1371,海关监管条件!$A$1:$B$3000,2,FALSE))</f>
        <v>无</v>
      </c>
    </row>
    <row r="1372" spans="1:30">
      <c r="A1372" s="2">
        <v>43778</v>
      </c>
      <c r="B1372" s="2">
        <v>43784</v>
      </c>
      <c r="C1372" s="2" t="s">
        <v>5257</v>
      </c>
      <c r="D1372" s="19" t="s">
        <v>2155</v>
      </c>
      <c r="E1372" s="19" t="s">
        <v>4450</v>
      </c>
      <c r="F1372" s="19">
        <v>42727576</v>
      </c>
      <c r="G1372" s="17" t="str">
        <f t="shared" si="240"/>
        <v>KG-ARI-1909-00203-04602/42727576</v>
      </c>
      <c r="H1372" s="18">
        <f>IF(G1372="","",VLOOKUP(G1372,WMS!$E$3:$Q$2581,7,FALSE))</f>
        <v>12</v>
      </c>
      <c r="I1372" s="18">
        <f>IF(G1372="","",VLOOKUP(G1372,WMS!$E$3:$Q$2581,8,FALSE))</f>
        <v>9.1</v>
      </c>
      <c r="J1372" s="18">
        <f>IF(G1372="","",VLOOKUP(G1372,WMS!$E$3:$Q$2581,13,FALSE))</f>
        <v>0.021</v>
      </c>
      <c r="K1372" s="25" t="b">
        <f t="shared" si="241"/>
        <v>1</v>
      </c>
      <c r="L1372" s="7">
        <v>1</v>
      </c>
      <c r="M1372" s="26">
        <f>IF(G1372="","",VLOOKUP(G1372,WMS!$E$3:$U$2581,7,0)*L1372)</f>
        <v>12</v>
      </c>
      <c r="N1372" s="27" t="str">
        <f>IF(G1372="","",VLOOKUP(G1372,WMS!$E$3:$U$2581,17,0))</f>
        <v>A22-304</v>
      </c>
      <c r="O1372" s="28">
        <f t="shared" si="242"/>
        <v>9.1</v>
      </c>
      <c r="P1372" s="28">
        <f t="shared" si="243"/>
        <v>0.021</v>
      </c>
      <c r="Q1372" s="25" t="str">
        <f>IF(G1372="","",VLOOKUP(G1372,WMS!$E$3:$G$2581,2,FALSE))</f>
        <v>KAS19092415</v>
      </c>
      <c r="R1372" s="25" t="str">
        <f>IF(G1372="","",VLOOKUP(G1372,WMS!$E$3:$G$2581,3,FALSE))</f>
        <v>KAS1909241514</v>
      </c>
      <c r="S1372" s="17" t="str">
        <f>IF(R1372="","",VLOOKUP(R1372,CUSTOMS!$E$3:$N$2350,2,FALSE))</f>
        <v>6911101900</v>
      </c>
      <c r="T1372" s="17" t="str">
        <f>IF(R1372="","",VLOOKUP(R1372,CUSTOMS!$E$3:$N$2350,3,FALSE))</f>
        <v>日用瓷:壶.碟.盘.碗.杯.锅.罐</v>
      </c>
      <c r="U1372" s="18">
        <f t="shared" si="244"/>
        <v>12</v>
      </c>
      <c r="V1372" s="18" t="str">
        <f>IF(R1372="","",VLOOKUP(R1372,CUSTOMS!$E$3:$N$2350,5,FALSE))</f>
        <v>只</v>
      </c>
      <c r="W1372" s="32">
        <f>IF(R1372="","",VLOOKUP(R1372,CUSTOMS!$E$3:$N$2350,6,FALSE))</f>
        <v>0.4</v>
      </c>
      <c r="X1372" s="32">
        <f t="shared" si="245"/>
        <v>4.8</v>
      </c>
      <c r="Y1372" s="18" t="str">
        <f>IF(R1372="","",VLOOKUP(R1372,CUSTOMS!$E$3:$N$2350,8,FALSE))</f>
        <v>美元</v>
      </c>
      <c r="Z1372" s="18" t="str">
        <f>IF(R1372="","",VLOOKUP(R1372,CUSTOMS!$E$3:$N$2350,9,FALSE))</f>
        <v>中国</v>
      </c>
      <c r="AA1372" s="18" t="str">
        <f>IF(R1372="","",VLOOKUP(R1372,CUSTOMS!$E$3:$N$2350,10,FALSE))</f>
        <v>美国</v>
      </c>
      <c r="AB1372" s="32">
        <f>IF(R1372="","",VLOOKUP(G1372,WMS!$E$3:$T$2581,15,FALSE))</f>
        <v>0.7</v>
      </c>
      <c r="AC1372" s="32">
        <f t="shared" si="246"/>
        <v>8.4</v>
      </c>
      <c r="AD1372" s="32" t="str">
        <f>IF(S1372="","",VLOOKUP(S1372,海关监管条件!$A$1:$B$3000,2,FALSE))</f>
        <v>A</v>
      </c>
    </row>
    <row r="1373" spans="1:30">
      <c r="A1373" s="2">
        <v>43778</v>
      </c>
      <c r="B1373" s="2">
        <v>43784</v>
      </c>
      <c r="C1373" s="2" t="s">
        <v>5257</v>
      </c>
      <c r="D1373" s="19" t="s">
        <v>2155</v>
      </c>
      <c r="E1373" s="19" t="s">
        <v>4450</v>
      </c>
      <c r="F1373" s="19">
        <v>42754541</v>
      </c>
      <c r="G1373" s="17" t="str">
        <f t="shared" si="240"/>
        <v>KG-ARI-1909-00203-04602/42754541</v>
      </c>
      <c r="H1373" s="18">
        <f>IF(G1373="","",VLOOKUP(G1373,WMS!$E$3:$Q$2581,7,FALSE))</f>
        <v>8</v>
      </c>
      <c r="I1373" s="18">
        <f>IF(G1373="","",VLOOKUP(G1373,WMS!$E$3:$Q$2581,8,FALSE))</f>
        <v>9.25</v>
      </c>
      <c r="J1373" s="18">
        <f>IF(G1373="","",VLOOKUP(G1373,WMS!$E$3:$Q$2581,13,FALSE))</f>
        <v>0.072</v>
      </c>
      <c r="K1373" s="25" t="b">
        <f t="shared" si="241"/>
        <v>1</v>
      </c>
      <c r="L1373" s="7">
        <v>2</v>
      </c>
      <c r="M1373" s="26">
        <f>IF(G1373="","",VLOOKUP(G1373,WMS!$E$3:$U$2581,7,0)*L1373)</f>
        <v>16</v>
      </c>
      <c r="N1373" s="27" t="str">
        <f>IF(G1373="","",VLOOKUP(G1373,WMS!$E$3:$U$2581,17,0))</f>
        <v>B69</v>
      </c>
      <c r="O1373" s="28">
        <f t="shared" si="242"/>
        <v>18.5</v>
      </c>
      <c r="P1373" s="28">
        <f t="shared" si="243"/>
        <v>0.144</v>
      </c>
      <c r="Q1373" s="25" t="str">
        <f>IF(G1373="","",VLOOKUP(G1373,WMS!$E$3:$G$2581,2,FALSE))</f>
        <v>KAS19092415</v>
      </c>
      <c r="R1373" s="25" t="str">
        <f>IF(G1373="","",VLOOKUP(G1373,WMS!$E$3:$G$2581,3,FALSE))</f>
        <v>KAS1909241513</v>
      </c>
      <c r="S1373" s="17" t="str">
        <f>IF(R1373="","",VLOOKUP(R1373,CUSTOMS!$E$3:$N$2350,2,FALSE))</f>
        <v>6913100000</v>
      </c>
      <c r="T1373" s="17" t="str">
        <f>IF(R1373="","",VLOOKUP(R1373,CUSTOMS!$E$3:$N$2350,3,FALSE))</f>
        <v>陈设瓷:花瓶</v>
      </c>
      <c r="U1373" s="18">
        <f t="shared" si="244"/>
        <v>16</v>
      </c>
      <c r="V1373" s="18" t="str">
        <f>IF(R1373="","",VLOOKUP(R1373,CUSTOMS!$E$3:$N$2350,5,FALSE))</f>
        <v>只</v>
      </c>
      <c r="W1373" s="32">
        <f>IF(R1373="","",VLOOKUP(R1373,CUSTOMS!$E$3:$N$2350,6,FALSE))</f>
        <v>0.5</v>
      </c>
      <c r="X1373" s="32">
        <f t="shared" si="245"/>
        <v>8</v>
      </c>
      <c r="Y1373" s="18" t="str">
        <f>IF(R1373="","",VLOOKUP(R1373,CUSTOMS!$E$3:$N$2350,8,FALSE))</f>
        <v>美元</v>
      </c>
      <c r="Z1373" s="18" t="str">
        <f>IF(R1373="","",VLOOKUP(R1373,CUSTOMS!$E$3:$N$2350,9,FALSE))</f>
        <v>中国</v>
      </c>
      <c r="AA1373" s="18" t="str">
        <f>IF(R1373="","",VLOOKUP(R1373,CUSTOMS!$E$3:$N$2350,10,FALSE))</f>
        <v>美国</v>
      </c>
      <c r="AB1373" s="32">
        <f>IF(R1373="","",VLOOKUP(G1373,WMS!$E$3:$T$2581,15,FALSE))</f>
        <v>1.1</v>
      </c>
      <c r="AC1373" s="32">
        <f t="shared" si="246"/>
        <v>17.6</v>
      </c>
      <c r="AD1373" s="32" t="str">
        <f>IF(S1373="","",VLOOKUP(S1373,海关监管条件!$A$1:$B$3000,2,FALSE))</f>
        <v>无</v>
      </c>
    </row>
    <row r="1374" spans="1:30">
      <c r="A1374" s="2">
        <v>43778</v>
      </c>
      <c r="B1374" s="2">
        <v>43784</v>
      </c>
      <c r="C1374" s="2" t="s">
        <v>5257</v>
      </c>
      <c r="D1374" s="19" t="s">
        <v>2155</v>
      </c>
      <c r="E1374" s="19" t="s">
        <v>4450</v>
      </c>
      <c r="F1374" s="19">
        <v>42763826</v>
      </c>
      <c r="G1374" s="17" t="str">
        <f t="shared" si="240"/>
        <v>KG-ARI-1909-00203-04602/42763826</v>
      </c>
      <c r="H1374" s="18">
        <f>IF(G1374="","",VLOOKUP(G1374,WMS!$E$3:$Q$2581,7,FALSE))</f>
        <v>9</v>
      </c>
      <c r="I1374" s="18">
        <f>IF(G1374="","",VLOOKUP(G1374,WMS!$E$3:$Q$2581,8,FALSE))</f>
        <v>6.05</v>
      </c>
      <c r="J1374" s="18">
        <f>IF(G1374="","",VLOOKUP(G1374,WMS!$E$3:$Q$2581,13,FALSE))</f>
        <v>0.027</v>
      </c>
      <c r="K1374" s="25" t="b">
        <f t="shared" si="241"/>
        <v>1</v>
      </c>
      <c r="L1374" s="7">
        <v>3</v>
      </c>
      <c r="M1374" s="26">
        <f>IF(G1374="","",VLOOKUP(G1374,WMS!$E$3:$U$2581,7,0)*L1374)</f>
        <v>27</v>
      </c>
      <c r="N1374" s="27" t="str">
        <f>IF(G1374="","",VLOOKUP(G1374,WMS!$E$3:$U$2581,17,0))</f>
        <v>B69</v>
      </c>
      <c r="O1374" s="28">
        <f t="shared" si="242"/>
        <v>18.15</v>
      </c>
      <c r="P1374" s="28">
        <f t="shared" si="243"/>
        <v>0.081</v>
      </c>
      <c r="Q1374" s="25" t="str">
        <f>IF(G1374="","",VLOOKUP(G1374,WMS!$E$3:$G$2581,2,FALSE))</f>
        <v>KAS19092415</v>
      </c>
      <c r="R1374" s="25" t="str">
        <f>IF(G1374="","",VLOOKUP(G1374,WMS!$E$3:$G$2581,3,FALSE))</f>
        <v>KAS1909241506</v>
      </c>
      <c r="S1374" s="17" t="str">
        <f>IF(R1374="","",VLOOKUP(R1374,CUSTOMS!$E$3:$N$2350,2,FALSE))</f>
        <v>6913100000</v>
      </c>
      <c r="T1374" s="17" t="str">
        <f>IF(R1374="","",VLOOKUP(R1374,CUSTOMS!$E$3:$N$2350,3,FALSE))</f>
        <v>陈设瓷:花盆</v>
      </c>
      <c r="U1374" s="18">
        <f t="shared" si="244"/>
        <v>27</v>
      </c>
      <c r="V1374" s="18" t="str">
        <f>IF(R1374="","",VLOOKUP(R1374,CUSTOMS!$E$3:$N$2350,5,FALSE))</f>
        <v>只</v>
      </c>
      <c r="W1374" s="32">
        <f>IF(R1374="","",VLOOKUP(R1374,CUSTOMS!$E$3:$N$2350,6,FALSE))</f>
        <v>0.5</v>
      </c>
      <c r="X1374" s="32">
        <f t="shared" si="245"/>
        <v>13.5</v>
      </c>
      <c r="Y1374" s="18" t="str">
        <f>IF(R1374="","",VLOOKUP(R1374,CUSTOMS!$E$3:$N$2350,8,FALSE))</f>
        <v>美元</v>
      </c>
      <c r="Z1374" s="18" t="str">
        <f>IF(R1374="","",VLOOKUP(R1374,CUSTOMS!$E$3:$N$2350,9,FALSE))</f>
        <v>中国</v>
      </c>
      <c r="AA1374" s="18" t="str">
        <f>IF(R1374="","",VLOOKUP(R1374,CUSTOMS!$E$3:$N$2350,10,FALSE))</f>
        <v>美国</v>
      </c>
      <c r="AB1374" s="32">
        <f>IF(R1374="","",VLOOKUP(G1374,WMS!$E$3:$T$2581,15,FALSE))</f>
        <v>0.611111111111111</v>
      </c>
      <c r="AC1374" s="32">
        <f t="shared" si="246"/>
        <v>16.5</v>
      </c>
      <c r="AD1374" s="32" t="str">
        <f>IF(S1374="","",VLOOKUP(S1374,海关监管条件!$A$1:$B$3000,2,FALSE))</f>
        <v>无</v>
      </c>
    </row>
    <row r="1375" spans="1:30">
      <c r="A1375" s="2">
        <v>43778</v>
      </c>
      <c r="B1375" s="2">
        <v>43784</v>
      </c>
      <c r="C1375" s="2" t="s">
        <v>5257</v>
      </c>
      <c r="D1375" s="19" t="s">
        <v>2155</v>
      </c>
      <c r="E1375" s="19" t="s">
        <v>4450</v>
      </c>
      <c r="F1375" s="19">
        <v>42785590</v>
      </c>
      <c r="G1375" s="17" t="str">
        <f t="shared" si="240"/>
        <v>KG-ARI-1909-00203-04602/42785590</v>
      </c>
      <c r="H1375" s="18">
        <f>IF(G1375="","",VLOOKUP(G1375,WMS!$E$3:$Q$2581,7,FALSE))</f>
        <v>6</v>
      </c>
      <c r="I1375" s="18">
        <f>IF(G1375="","",VLOOKUP(G1375,WMS!$E$3:$Q$2581,8,FALSE))</f>
        <v>1.2</v>
      </c>
      <c r="J1375" s="18">
        <f>IF(G1375="","",VLOOKUP(G1375,WMS!$E$3:$Q$2581,13,FALSE))</f>
        <v>0.006</v>
      </c>
      <c r="K1375" s="25" t="b">
        <f t="shared" si="241"/>
        <v>1</v>
      </c>
      <c r="L1375" s="7">
        <v>4</v>
      </c>
      <c r="M1375" s="26">
        <f>IF(G1375="","",VLOOKUP(G1375,WMS!$E$3:$U$2581,7,0)*L1375)</f>
        <v>24</v>
      </c>
      <c r="N1375" s="27" t="str">
        <f>IF(G1375="","",VLOOKUP(G1375,WMS!$E$3:$U$2581,17,0))</f>
        <v>A18-304</v>
      </c>
      <c r="O1375" s="28">
        <f t="shared" si="242"/>
        <v>4.8</v>
      </c>
      <c r="P1375" s="28">
        <f t="shared" si="243"/>
        <v>0.024</v>
      </c>
      <c r="Q1375" s="25" t="str">
        <f>IF(G1375="","",VLOOKUP(G1375,WMS!$E$3:$G$2581,2,FALSE))</f>
        <v>KAS19092415</v>
      </c>
      <c r="R1375" s="25" t="str">
        <f>IF(G1375="","",VLOOKUP(G1375,WMS!$E$3:$G$2581,3,FALSE))</f>
        <v>KAS1909241511</v>
      </c>
      <c r="S1375" s="17" t="str">
        <f>IF(R1375="","",VLOOKUP(R1375,CUSTOMS!$E$3:$N$2350,2,FALSE))</f>
        <v>7323930000</v>
      </c>
      <c r="T1375" s="17" t="str">
        <f>IF(R1375="","",VLOOKUP(R1375,CUSTOMS!$E$3:$N$2350,3,FALSE))</f>
        <v>饼干模</v>
      </c>
      <c r="U1375" s="18">
        <f t="shared" si="244"/>
        <v>24</v>
      </c>
      <c r="V1375" s="18" t="str">
        <f>IF(R1375="","",VLOOKUP(R1375,CUSTOMS!$E$3:$N$2350,5,FALSE))</f>
        <v>只</v>
      </c>
      <c r="W1375" s="32">
        <f>IF(R1375="","",VLOOKUP(R1375,CUSTOMS!$E$3:$N$2350,6,FALSE))</f>
        <v>0.2</v>
      </c>
      <c r="X1375" s="32">
        <f t="shared" si="245"/>
        <v>4.8</v>
      </c>
      <c r="Y1375" s="18" t="str">
        <f>IF(R1375="","",VLOOKUP(R1375,CUSTOMS!$E$3:$N$2350,8,FALSE))</f>
        <v>美元</v>
      </c>
      <c r="Z1375" s="18" t="str">
        <f>IF(R1375="","",VLOOKUP(R1375,CUSTOMS!$E$3:$N$2350,9,FALSE))</f>
        <v>中国</v>
      </c>
      <c r="AA1375" s="18" t="str">
        <f>IF(R1375="","",VLOOKUP(R1375,CUSTOMS!$E$3:$N$2350,10,FALSE))</f>
        <v>美国</v>
      </c>
      <c r="AB1375" s="32">
        <f>IF(R1375="","",VLOOKUP(G1375,WMS!$E$3:$T$2581,15,FALSE))</f>
        <v>0.116666666666667</v>
      </c>
      <c r="AC1375" s="32">
        <f t="shared" si="246"/>
        <v>2.80000000000001</v>
      </c>
      <c r="AD1375" s="32" t="str">
        <f>IF(S1375="","",VLOOKUP(S1375,海关监管条件!$A$1:$B$3000,2,FALSE))</f>
        <v>A </v>
      </c>
    </row>
    <row r="1376" spans="1:30">
      <c r="A1376" s="2">
        <v>43778</v>
      </c>
      <c r="B1376" s="2">
        <v>43784</v>
      </c>
      <c r="C1376" s="2" t="s">
        <v>5257</v>
      </c>
      <c r="D1376" s="3" t="s">
        <v>2269</v>
      </c>
      <c r="E1376" s="3" t="s">
        <v>4506</v>
      </c>
      <c r="F1376" s="3" t="s">
        <v>5260</v>
      </c>
      <c r="G1376" s="17" t="str">
        <f t="shared" si="240"/>
        <v>KG-ARI-1909-00203-04618/42562511</v>
      </c>
      <c r="H1376" s="18">
        <f>IF(G1376="","",VLOOKUP(G1376,WMS!$E$3:$Q$2581,7,FALSE))</f>
        <v>6</v>
      </c>
      <c r="I1376" s="18">
        <f>IF(G1376="","",VLOOKUP(G1376,WMS!$E$3:$Q$2581,8,FALSE))</f>
        <v>1.74</v>
      </c>
      <c r="J1376" s="18">
        <f>IF(G1376="","",VLOOKUP(G1376,WMS!$E$3:$Q$2581,13,FALSE))</f>
        <v>0.029</v>
      </c>
      <c r="K1376" s="25" t="b">
        <f t="shared" si="241"/>
        <v>1</v>
      </c>
      <c r="L1376" s="7">
        <v>2</v>
      </c>
      <c r="M1376" s="26">
        <f>IF(G1376="","",VLOOKUP(G1376,WMS!$E$3:$U$2581,7,0)*L1376)</f>
        <v>12</v>
      </c>
      <c r="N1376" s="27" t="str">
        <f>IF(G1376="","",VLOOKUP(G1376,WMS!$E$3:$U$2581,17,0))</f>
        <v>A411</v>
      </c>
      <c r="O1376" s="28">
        <f t="shared" si="242"/>
        <v>3.48</v>
      </c>
      <c r="P1376" s="28">
        <f t="shared" si="243"/>
        <v>0.058</v>
      </c>
      <c r="Q1376" s="25" t="str">
        <f>IF(G1376="","",VLOOKUP(G1376,WMS!$E$3:$G$2581,2,FALSE))</f>
        <v>KAS19092501</v>
      </c>
      <c r="R1376" s="25" t="str">
        <f>IF(G1376="","",VLOOKUP(G1376,WMS!$E$3:$G$2581,3,FALSE))</f>
        <v>KAS1909250101</v>
      </c>
      <c r="S1376" s="17" t="str">
        <f>IF(R1376="","",VLOOKUP(R1376,CUSTOMS!$E$3:$N$2350,2,FALSE))</f>
        <v>8518300000</v>
      </c>
      <c r="T1376" s="17" t="str">
        <f>IF(R1376="","",VLOOKUP(R1376,CUSTOMS!$E$3:$N$2350,3,FALSE))</f>
        <v>耳机</v>
      </c>
      <c r="U1376" s="18">
        <f t="shared" si="244"/>
        <v>12</v>
      </c>
      <c r="V1376" s="18" t="str">
        <f>IF(R1376="","",VLOOKUP(R1376,CUSTOMS!$E$3:$N$2350,5,FALSE))</f>
        <v>个</v>
      </c>
      <c r="W1376" s="32">
        <f>IF(R1376="","",VLOOKUP(R1376,CUSTOMS!$E$3:$N$2350,6,FALSE))</f>
        <v>3.07307692307692</v>
      </c>
      <c r="X1376" s="32">
        <f t="shared" si="245"/>
        <v>36.876923076923</v>
      </c>
      <c r="Y1376" s="18" t="str">
        <f>IF(R1376="","",VLOOKUP(R1376,CUSTOMS!$E$3:$N$2350,8,FALSE))</f>
        <v>美元</v>
      </c>
      <c r="Z1376" s="18" t="str">
        <f>IF(R1376="","",VLOOKUP(R1376,CUSTOMS!$E$3:$N$2350,9,FALSE))</f>
        <v>中国</v>
      </c>
      <c r="AA1376" s="18" t="str">
        <f>IF(R1376="","",VLOOKUP(R1376,CUSTOMS!$E$3:$N$2350,10,FALSE))</f>
        <v>美国</v>
      </c>
      <c r="AB1376" s="32">
        <f>IF(R1376="","",VLOOKUP(G1376,WMS!$E$3:$T$2581,15,FALSE))</f>
        <v>0.225</v>
      </c>
      <c r="AC1376" s="32">
        <f t="shared" si="246"/>
        <v>2.7</v>
      </c>
      <c r="AD1376" s="32" t="str">
        <f>IF(S1376="","",VLOOKUP(S1376,海关监管条件!$A$1:$B$3000,2,FALSE))</f>
        <v>无 </v>
      </c>
    </row>
    <row r="1377" spans="1:30">
      <c r="A1377" s="2">
        <v>43778</v>
      </c>
      <c r="B1377" s="2">
        <v>43784</v>
      </c>
      <c r="C1377" s="2" t="s">
        <v>5257</v>
      </c>
      <c r="D1377" s="3" t="s">
        <v>2190</v>
      </c>
      <c r="E1377" s="3" t="s">
        <v>4473</v>
      </c>
      <c r="F1377" s="3" t="s">
        <v>4485</v>
      </c>
      <c r="G1377" s="17" t="str">
        <f t="shared" si="240"/>
        <v>KG-ARI-1909-00203-04621/42751854</v>
      </c>
      <c r="H1377" s="18">
        <f>IF(G1377="","",VLOOKUP(G1377,WMS!$E$3:$Q$2581,7,FALSE))</f>
        <v>18</v>
      </c>
      <c r="I1377" s="18">
        <f>IF(G1377="","",VLOOKUP(G1377,WMS!$E$3:$Q$2581,8,FALSE))</f>
        <v>2.35</v>
      </c>
      <c r="J1377" s="18">
        <f>IF(G1377="","",VLOOKUP(G1377,WMS!$E$3:$Q$2581,13,FALSE))</f>
        <v>0.016</v>
      </c>
      <c r="K1377" s="25" t="b">
        <f t="shared" si="241"/>
        <v>1</v>
      </c>
      <c r="L1377" s="7">
        <v>1</v>
      </c>
      <c r="M1377" s="26">
        <f>IF(G1377="","",VLOOKUP(G1377,WMS!$E$3:$U$2581,7,0)*L1377)</f>
        <v>18</v>
      </c>
      <c r="N1377" s="27" t="str">
        <f>IF(G1377="","",VLOOKUP(G1377,WMS!$E$3:$U$2581,17,0))</f>
        <v>A20-104</v>
      </c>
      <c r="O1377" s="28">
        <f t="shared" si="242"/>
        <v>2.35</v>
      </c>
      <c r="P1377" s="28">
        <f t="shared" si="243"/>
        <v>0.016</v>
      </c>
      <c r="Q1377" s="25" t="str">
        <f>IF(G1377="","",VLOOKUP(G1377,WMS!$E$3:$G$2581,2,FALSE))</f>
        <v>KAS19092403</v>
      </c>
      <c r="R1377" s="25" t="str">
        <f>IF(G1377="","",VLOOKUP(G1377,WMS!$E$3:$G$2581,3,FALSE))</f>
        <v>KAS1909240314</v>
      </c>
      <c r="S1377" s="17" t="str">
        <f>IF(R1377="","",VLOOKUP(R1377,CUSTOMS!$E$3:$N$2350,2,FALSE))</f>
        <v>3924100000</v>
      </c>
      <c r="T1377" s="17" t="str">
        <f>IF(R1377="","",VLOOKUP(R1377,CUSTOMS!$E$3:$N$2350,3,FALSE))</f>
        <v>塑料厨具带彩卡</v>
      </c>
      <c r="U1377" s="18">
        <f t="shared" si="244"/>
        <v>18</v>
      </c>
      <c r="V1377" s="18" t="str">
        <f>IF(R1377="","",VLOOKUP(R1377,CUSTOMS!$E$3:$N$2350,5,FALSE))</f>
        <v>只</v>
      </c>
      <c r="W1377" s="32">
        <f>IF(R1377="","",VLOOKUP(R1377,CUSTOMS!$E$3:$N$2350,6,FALSE))</f>
        <v>0.65</v>
      </c>
      <c r="X1377" s="32">
        <f t="shared" si="245"/>
        <v>11.7</v>
      </c>
      <c r="Y1377" s="18" t="str">
        <f>IF(R1377="","",VLOOKUP(R1377,CUSTOMS!$E$3:$N$2350,8,FALSE))</f>
        <v>美元</v>
      </c>
      <c r="Z1377" s="18" t="str">
        <f>IF(R1377="","",VLOOKUP(R1377,CUSTOMS!$E$3:$N$2350,9,FALSE))</f>
        <v>中国</v>
      </c>
      <c r="AA1377" s="18" t="str">
        <f>IF(R1377="","",VLOOKUP(R1377,CUSTOMS!$E$3:$N$2350,10,FALSE))</f>
        <v>美国</v>
      </c>
      <c r="AB1377" s="32">
        <f>IF(R1377="","",VLOOKUP(G1377,WMS!$E$3:$T$2581,15,FALSE))</f>
        <v>0.111111111111111</v>
      </c>
      <c r="AC1377" s="32">
        <f t="shared" si="246"/>
        <v>2</v>
      </c>
      <c r="AD1377" s="32" t="str">
        <f>IF(S1377="","",VLOOKUP(S1377,海关监管条件!$A$1:$B$3000,2,FALSE))</f>
        <v>A </v>
      </c>
    </row>
    <row r="1378" spans="1:30">
      <c r="A1378" s="2">
        <v>43778</v>
      </c>
      <c r="B1378" s="2">
        <v>43784</v>
      </c>
      <c r="C1378" s="2" t="s">
        <v>5257</v>
      </c>
      <c r="D1378" s="3" t="s">
        <v>2069</v>
      </c>
      <c r="E1378" s="3" t="s">
        <v>4410</v>
      </c>
      <c r="F1378" s="3" t="s">
        <v>5261</v>
      </c>
      <c r="G1378" s="17" t="str">
        <f t="shared" si="240"/>
        <v>KG-ARI-1909-00203-04629/42810063</v>
      </c>
      <c r="H1378" s="18">
        <f>IF(G1378="","",VLOOKUP(G1378,WMS!$E$3:$Q$2581,7,FALSE))</f>
        <v>12</v>
      </c>
      <c r="I1378" s="18">
        <f>IF(G1378="","",VLOOKUP(G1378,WMS!$E$3:$Q$2581,8,FALSE))</f>
        <v>0.8</v>
      </c>
      <c r="J1378" s="18">
        <f>IF(G1378="","",VLOOKUP(G1378,WMS!$E$3:$Q$2581,13,FALSE))</f>
        <v>0.006</v>
      </c>
      <c r="K1378" s="25" t="b">
        <f t="shared" si="241"/>
        <v>1</v>
      </c>
      <c r="L1378" s="7">
        <v>1</v>
      </c>
      <c r="M1378" s="26">
        <f>IF(G1378="","",VLOOKUP(G1378,WMS!$E$3:$U$2581,7,0)*L1378)</f>
        <v>12</v>
      </c>
      <c r="N1378" s="27" t="str">
        <f>IF(G1378="","",VLOOKUP(G1378,WMS!$E$3:$U$2581,17,0))</f>
        <v>A401-13</v>
      </c>
      <c r="O1378" s="28">
        <f t="shared" si="242"/>
        <v>0.8</v>
      </c>
      <c r="P1378" s="28">
        <f t="shared" si="243"/>
        <v>0.006</v>
      </c>
      <c r="Q1378" s="25" t="str">
        <f>IF(G1378="","",VLOOKUP(G1378,WMS!$E$3:$G$2581,2,FALSE))</f>
        <v>KAS19092329</v>
      </c>
      <c r="R1378" s="25" t="str">
        <f>IF(G1378="","",VLOOKUP(G1378,WMS!$E$3:$G$2581,3,FALSE))</f>
        <v>KAS1909232901</v>
      </c>
      <c r="S1378" s="17" t="str">
        <f>IF(R1378="","",VLOOKUP(R1378,CUSTOMS!$E$3:$N$2350,2,FALSE))</f>
        <v>3926909090</v>
      </c>
      <c r="T1378" s="17" t="str">
        <f>IF(R1378="","",VLOOKUP(R1378,CUSTOMS!$E$3:$N$2350,3,FALSE))</f>
        <v>塑胶手机保护壳</v>
      </c>
      <c r="U1378" s="18">
        <f t="shared" si="244"/>
        <v>12</v>
      </c>
      <c r="V1378" s="18" t="str">
        <f>IF(R1378="","",VLOOKUP(R1378,CUSTOMS!$E$3:$N$2350,5,FALSE))</f>
        <v>个</v>
      </c>
      <c r="W1378" s="32">
        <f>IF(R1378="","",VLOOKUP(R1378,CUSTOMS!$E$3:$N$2350,6,FALSE))</f>
        <v>1</v>
      </c>
      <c r="X1378" s="32">
        <f t="shared" si="245"/>
        <v>12</v>
      </c>
      <c r="Y1378" s="18" t="str">
        <f>IF(R1378="","",VLOOKUP(R1378,CUSTOMS!$E$3:$N$2350,8,FALSE))</f>
        <v>美元</v>
      </c>
      <c r="Z1378" s="18" t="str">
        <f>IF(R1378="","",VLOOKUP(R1378,CUSTOMS!$E$3:$N$2350,9,FALSE))</f>
        <v>中国</v>
      </c>
      <c r="AA1378" s="18" t="str">
        <f>IF(R1378="","",VLOOKUP(R1378,CUSTOMS!$E$3:$N$2350,10,FALSE))</f>
        <v>美国</v>
      </c>
      <c r="AB1378" s="32">
        <f>IF(R1378="","",VLOOKUP(G1378,WMS!$E$3:$T$2581,15,FALSE))</f>
        <v>0.0583333333333333</v>
      </c>
      <c r="AC1378" s="32">
        <f t="shared" si="246"/>
        <v>0.7</v>
      </c>
      <c r="AD1378" s="32" t="str">
        <f>IF(S1378="","",VLOOKUP(S1378,海关监管条件!$A$1:$B$3000,2,FALSE))</f>
        <v>无</v>
      </c>
    </row>
    <row r="1379" spans="1:30">
      <c r="A1379" s="2">
        <v>43778</v>
      </c>
      <c r="B1379" s="2">
        <v>43784</v>
      </c>
      <c r="C1379" s="2" t="s">
        <v>5257</v>
      </c>
      <c r="D1379" s="3" t="s">
        <v>2069</v>
      </c>
      <c r="E1379" s="3" t="s">
        <v>4410</v>
      </c>
      <c r="F1379" s="3" t="s">
        <v>5262</v>
      </c>
      <c r="G1379" s="17" t="str">
        <f t="shared" si="240"/>
        <v>KG-ARI-1909-00203-04629/42810094</v>
      </c>
      <c r="H1379" s="18">
        <f>IF(G1379="","",VLOOKUP(G1379,WMS!$E$3:$Q$2581,7,FALSE))</f>
        <v>12</v>
      </c>
      <c r="I1379" s="18">
        <f>IF(G1379="","",VLOOKUP(G1379,WMS!$E$3:$Q$2581,8,FALSE))</f>
        <v>0.8</v>
      </c>
      <c r="J1379" s="18">
        <f>IF(G1379="","",VLOOKUP(G1379,WMS!$E$3:$Q$2581,13,FALSE))</f>
        <v>0.006</v>
      </c>
      <c r="K1379" s="25" t="b">
        <f t="shared" si="241"/>
        <v>1</v>
      </c>
      <c r="L1379" s="7">
        <v>1</v>
      </c>
      <c r="M1379" s="26">
        <f>IF(G1379="","",VLOOKUP(G1379,WMS!$E$3:$U$2581,7,0)*L1379)</f>
        <v>12</v>
      </c>
      <c r="N1379" s="27" t="str">
        <f>IF(G1379="","",VLOOKUP(G1379,WMS!$E$3:$U$2581,17,0))</f>
        <v>A401-13</v>
      </c>
      <c r="O1379" s="28">
        <f t="shared" si="242"/>
        <v>0.8</v>
      </c>
      <c r="P1379" s="28">
        <f t="shared" si="243"/>
        <v>0.006</v>
      </c>
      <c r="Q1379" s="25" t="str">
        <f>IF(G1379="","",VLOOKUP(G1379,WMS!$E$3:$G$2581,2,FALSE))</f>
        <v>KAS19092329</v>
      </c>
      <c r="R1379" s="25" t="str">
        <f>IF(G1379="","",VLOOKUP(G1379,WMS!$E$3:$G$2581,3,FALSE))</f>
        <v>KAS1909232901</v>
      </c>
      <c r="S1379" s="17" t="str">
        <f>IF(R1379="","",VLOOKUP(R1379,CUSTOMS!$E$3:$N$2350,2,FALSE))</f>
        <v>3926909090</v>
      </c>
      <c r="T1379" s="17" t="str">
        <f>IF(R1379="","",VLOOKUP(R1379,CUSTOMS!$E$3:$N$2350,3,FALSE))</f>
        <v>塑胶手机保护壳</v>
      </c>
      <c r="U1379" s="18">
        <f t="shared" si="244"/>
        <v>12</v>
      </c>
      <c r="V1379" s="18" t="str">
        <f>IF(R1379="","",VLOOKUP(R1379,CUSTOMS!$E$3:$N$2350,5,FALSE))</f>
        <v>个</v>
      </c>
      <c r="W1379" s="32">
        <f>IF(R1379="","",VLOOKUP(R1379,CUSTOMS!$E$3:$N$2350,6,FALSE))</f>
        <v>1</v>
      </c>
      <c r="X1379" s="32">
        <f t="shared" si="245"/>
        <v>12</v>
      </c>
      <c r="Y1379" s="18" t="str">
        <f>IF(R1379="","",VLOOKUP(R1379,CUSTOMS!$E$3:$N$2350,8,FALSE))</f>
        <v>美元</v>
      </c>
      <c r="Z1379" s="18" t="str">
        <f>IF(R1379="","",VLOOKUP(R1379,CUSTOMS!$E$3:$N$2350,9,FALSE))</f>
        <v>中国</v>
      </c>
      <c r="AA1379" s="18" t="str">
        <f>IF(R1379="","",VLOOKUP(R1379,CUSTOMS!$E$3:$N$2350,10,FALSE))</f>
        <v>美国</v>
      </c>
      <c r="AB1379" s="32">
        <f>IF(R1379="","",VLOOKUP(G1379,WMS!$E$3:$T$2581,15,FALSE))</f>
        <v>0.0555555555555556</v>
      </c>
      <c r="AC1379" s="32">
        <f t="shared" si="246"/>
        <v>0.666666666666667</v>
      </c>
      <c r="AD1379" s="32" t="str">
        <f>IF(S1379="","",VLOOKUP(S1379,海关监管条件!$A$1:$B$3000,2,FALSE))</f>
        <v>无</v>
      </c>
    </row>
    <row r="1380" spans="1:30">
      <c r="A1380" s="2">
        <v>43778</v>
      </c>
      <c r="B1380" s="2">
        <v>43784</v>
      </c>
      <c r="C1380" s="2" t="s">
        <v>5257</v>
      </c>
      <c r="D1380" s="3" t="s">
        <v>2604</v>
      </c>
      <c r="E1380" s="3" t="s">
        <v>4698</v>
      </c>
      <c r="F1380" s="3" t="s">
        <v>3969</v>
      </c>
      <c r="G1380" s="17" t="str">
        <f t="shared" si="240"/>
        <v>KG-ARI-1909-00203-04642/42184843</v>
      </c>
      <c r="H1380" s="18">
        <f>IF(G1380="","",VLOOKUP(G1380,WMS!$E$3:$Q$2581,7,FALSE))</f>
        <v>30</v>
      </c>
      <c r="I1380" s="18">
        <f>IF(G1380="","",VLOOKUP(G1380,WMS!$E$3:$Q$2581,8,FALSE))</f>
        <v>3.07317073170732</v>
      </c>
      <c r="J1380" s="18">
        <f>IF(G1380="","",VLOOKUP(G1380,WMS!$E$3:$Q$2581,13,FALSE))</f>
        <v>0.008</v>
      </c>
      <c r="K1380" s="25" t="b">
        <f t="shared" si="241"/>
        <v>1</v>
      </c>
      <c r="L1380" s="7">
        <v>17</v>
      </c>
      <c r="M1380" s="26">
        <f>IF(G1380="","",VLOOKUP(G1380,WMS!$E$3:$U$2581,7,0)*L1380)</f>
        <v>510</v>
      </c>
      <c r="N1380" s="27" t="str">
        <f>IF(G1380="","",VLOOKUP(G1380,WMS!$E$3:$U$2581,17,0))</f>
        <v>A13-102</v>
      </c>
      <c r="O1380" s="28">
        <f t="shared" si="242"/>
        <v>52.2439024390244</v>
      </c>
      <c r="P1380" s="28">
        <f t="shared" si="243"/>
        <v>0.136</v>
      </c>
      <c r="Q1380" s="25" t="str">
        <f>IF(G1380="","",VLOOKUP(G1380,WMS!$E$3:$G$2581,2,FALSE))</f>
        <v>KAS19102307</v>
      </c>
      <c r="R1380" s="25" t="str">
        <f>IF(G1380="","",VLOOKUP(G1380,WMS!$E$3:$G$2581,3,FALSE))</f>
        <v>KAS1910230702</v>
      </c>
      <c r="S1380" s="17" t="str">
        <f>IF(R1380="","",VLOOKUP(R1380,CUSTOMS!$E$3:$N$2350,2,FALSE))</f>
        <v>3924100000</v>
      </c>
      <c r="T1380" s="17" t="str">
        <f>IF(R1380="","",VLOOKUP(R1380,CUSTOMS!$E$3:$N$2350,3,FALSE))</f>
        <v>PVC餐垫</v>
      </c>
      <c r="U1380" s="18">
        <f t="shared" si="244"/>
        <v>510</v>
      </c>
      <c r="V1380" s="18" t="str">
        <f>IF(R1380="","",VLOOKUP(R1380,CUSTOMS!$E$3:$N$2350,5,FALSE))</f>
        <v>件</v>
      </c>
      <c r="W1380" s="32">
        <f>IF(R1380="","",VLOOKUP(R1380,CUSTOMS!$E$3:$N$2350,6,FALSE))</f>
        <v>0.8</v>
      </c>
      <c r="X1380" s="32">
        <f t="shared" si="245"/>
        <v>408</v>
      </c>
      <c r="Y1380" s="18" t="str">
        <f>IF(R1380="","",VLOOKUP(R1380,CUSTOMS!$E$3:$N$2350,8,FALSE))</f>
        <v>美元</v>
      </c>
      <c r="Z1380" s="18" t="str">
        <f>IF(R1380="","",VLOOKUP(R1380,CUSTOMS!$E$3:$N$2350,9,FALSE))</f>
        <v>中国</v>
      </c>
      <c r="AA1380" s="18" t="str">
        <f>IF(R1380="","",VLOOKUP(R1380,CUSTOMS!$E$3:$N$2350,10,FALSE))</f>
        <v>美国</v>
      </c>
      <c r="AB1380" s="32">
        <f>IF(R1380="","",VLOOKUP(G1380,WMS!$E$3:$T$2581,15,FALSE))</f>
        <v>0.0943089430894309</v>
      </c>
      <c r="AC1380" s="32">
        <f t="shared" si="246"/>
        <v>48.0975609756098</v>
      </c>
      <c r="AD1380" s="32" t="str">
        <f>IF(S1380="","",VLOOKUP(S1380,海关监管条件!$A$1:$B$3000,2,FALSE))</f>
        <v>A </v>
      </c>
    </row>
    <row r="1381" spans="1:30">
      <c r="A1381" s="2">
        <v>43778</v>
      </c>
      <c r="B1381" s="2">
        <v>43784</v>
      </c>
      <c r="C1381" s="2" t="s">
        <v>5257</v>
      </c>
      <c r="D1381" s="3" t="s">
        <v>2397</v>
      </c>
      <c r="E1381" s="3" t="s">
        <v>4589</v>
      </c>
      <c r="F1381" s="3" t="s">
        <v>4593</v>
      </c>
      <c r="G1381" s="17" t="str">
        <f t="shared" si="240"/>
        <v>KG-ARI-1909-00203-04651/42711872</v>
      </c>
      <c r="H1381" s="18">
        <f>IF(G1381="","",VLOOKUP(G1381,WMS!$E$3:$Q$2581,7,FALSE))</f>
        <v>8</v>
      </c>
      <c r="I1381" s="18">
        <f>IF(G1381="","",VLOOKUP(G1381,WMS!$E$3:$Q$2581,8,FALSE))</f>
        <v>0.99</v>
      </c>
      <c r="J1381" s="18">
        <f>IF(G1381="","",VLOOKUP(G1381,WMS!$E$3:$Q$2581,13,FALSE))</f>
        <v>0.003</v>
      </c>
      <c r="K1381" s="25" t="b">
        <f t="shared" si="241"/>
        <v>1</v>
      </c>
      <c r="L1381" s="7">
        <v>1</v>
      </c>
      <c r="M1381" s="26">
        <f>IF(G1381="","",VLOOKUP(G1381,WMS!$E$3:$U$2581,7,0)*L1381)</f>
        <v>8</v>
      </c>
      <c r="N1381" s="27" t="str">
        <f>IF(G1381="","",VLOOKUP(G1381,WMS!$E$3:$U$2581,17,0))</f>
        <v>B58</v>
      </c>
      <c r="O1381" s="28">
        <f t="shared" si="242"/>
        <v>0.99</v>
      </c>
      <c r="P1381" s="28">
        <f t="shared" si="243"/>
        <v>0.003</v>
      </c>
      <c r="Q1381" s="25" t="str">
        <f>IF(G1381="","",VLOOKUP(G1381,WMS!$E$3:$G$2581,2,FALSE))</f>
        <v>KAS19092909</v>
      </c>
      <c r="R1381" s="25" t="str">
        <f>IF(G1381="","",VLOOKUP(G1381,WMS!$E$3:$G$2581,3,FALSE))</f>
        <v>KAS1909290905</v>
      </c>
      <c r="S1381" s="17" t="str">
        <f>IF(R1381="","",VLOOKUP(R1381,CUSTOMS!$E$3:$N$2350,2,FALSE))</f>
        <v>3924100000</v>
      </c>
      <c r="T1381" s="17" t="str">
        <f>IF(R1381="","",VLOOKUP(R1381,CUSTOMS!$E$3:$N$2350,3,FALSE))</f>
        <v>塑料匙</v>
      </c>
      <c r="U1381" s="18">
        <f t="shared" si="244"/>
        <v>8</v>
      </c>
      <c r="V1381" s="18" t="str">
        <f>IF(R1381="","",VLOOKUP(R1381,CUSTOMS!$E$3:$N$2350,5,FALSE))</f>
        <v>个</v>
      </c>
      <c r="W1381" s="32">
        <f>IF(R1381="","",VLOOKUP(R1381,CUSTOMS!$E$3:$N$2350,6,FALSE))</f>
        <v>0.629</v>
      </c>
      <c r="X1381" s="32">
        <f t="shared" si="245"/>
        <v>5.032</v>
      </c>
      <c r="Y1381" s="18" t="str">
        <f>IF(R1381="","",VLOOKUP(R1381,CUSTOMS!$E$3:$N$2350,8,FALSE))</f>
        <v>美元</v>
      </c>
      <c r="Z1381" s="18" t="str">
        <f>IF(R1381="","",VLOOKUP(R1381,CUSTOMS!$E$3:$N$2350,9,FALSE))</f>
        <v>中国</v>
      </c>
      <c r="AA1381" s="18" t="str">
        <f>IF(R1381="","",VLOOKUP(R1381,CUSTOMS!$E$3:$N$2350,10,FALSE))</f>
        <v>美国</v>
      </c>
      <c r="AB1381" s="32">
        <f>IF(R1381="","",VLOOKUP(G1381,WMS!$E$3:$T$2581,15,FALSE))</f>
        <v>0.10625</v>
      </c>
      <c r="AC1381" s="32">
        <f t="shared" si="246"/>
        <v>0.85</v>
      </c>
      <c r="AD1381" s="32" t="str">
        <f>IF(S1381="","",VLOOKUP(S1381,海关监管条件!$A$1:$B$3000,2,FALSE))</f>
        <v>A </v>
      </c>
    </row>
    <row r="1382" spans="1:30">
      <c r="A1382" s="2">
        <v>43778</v>
      </c>
      <c r="B1382" s="2">
        <v>43784</v>
      </c>
      <c r="C1382" s="2" t="s">
        <v>5257</v>
      </c>
      <c r="D1382" s="3" t="s">
        <v>2319</v>
      </c>
      <c r="E1382" s="3" t="s">
        <v>4538</v>
      </c>
      <c r="F1382" s="3" t="s">
        <v>4550</v>
      </c>
      <c r="G1382" s="17" t="str">
        <f t="shared" si="240"/>
        <v>KG-ARI-1909-00203-04669/42743880</v>
      </c>
      <c r="H1382" s="18">
        <f>IF(G1382="","",VLOOKUP(G1382,WMS!$E$3:$Q$2581,7,FALSE))</f>
        <v>12</v>
      </c>
      <c r="I1382" s="18">
        <f>IF(G1382="","",VLOOKUP(G1382,WMS!$E$3:$Q$2581,8,FALSE))</f>
        <v>0.3</v>
      </c>
      <c r="J1382" s="18">
        <f>IF(G1382="","",VLOOKUP(G1382,WMS!$E$3:$Q$2581,13,FALSE))</f>
        <v>0.006</v>
      </c>
      <c r="K1382" s="25" t="b">
        <f t="shared" si="241"/>
        <v>1</v>
      </c>
      <c r="L1382" s="7">
        <v>1</v>
      </c>
      <c r="M1382" s="26">
        <f>IF(G1382="","",VLOOKUP(G1382,WMS!$E$3:$U$2581,7,0)*L1382)</f>
        <v>12</v>
      </c>
      <c r="N1382" s="27" t="str">
        <f>IF(G1382="","",VLOOKUP(G1382,WMS!$E$3:$U$2581,17,0))</f>
        <v>A411</v>
      </c>
      <c r="O1382" s="28">
        <f t="shared" si="242"/>
        <v>0.3</v>
      </c>
      <c r="P1382" s="28">
        <f t="shared" si="243"/>
        <v>0.006</v>
      </c>
      <c r="Q1382" s="25" t="str">
        <f>IF(G1382="","",VLOOKUP(G1382,WMS!$E$3:$G$2581,2,FALSE))</f>
        <v>KAS19092505</v>
      </c>
      <c r="R1382" s="25" t="str">
        <f>IF(G1382="","",VLOOKUP(G1382,WMS!$E$3:$G$2581,3,FALSE))</f>
        <v>KAS1909250501</v>
      </c>
      <c r="S1382" s="17" t="str">
        <f>IF(R1382="","",VLOOKUP(R1382,CUSTOMS!$E$3:$N$2350,2,FALSE))</f>
        <v>9616200000</v>
      </c>
      <c r="T1382" s="17" t="str">
        <f>IF(R1382="","",VLOOKUP(R1382,CUSTOMS!$E$3:$N$2350,3,FALSE))</f>
        <v>粉扑</v>
      </c>
      <c r="U1382" s="18">
        <f t="shared" si="244"/>
        <v>0.16</v>
      </c>
      <c r="V1382" s="18" t="str">
        <f>IF(R1382="","",VLOOKUP(R1382,CUSTOMS!$E$3:$N$2350,5,FALSE))</f>
        <v>千克</v>
      </c>
      <c r="W1382" s="32">
        <f>IF(R1382="","",VLOOKUP(R1382,CUSTOMS!$E$3:$N$2350,6,FALSE))</f>
        <v>3</v>
      </c>
      <c r="X1382" s="32">
        <f t="shared" si="245"/>
        <v>0.479999999999999</v>
      </c>
      <c r="Y1382" s="18" t="str">
        <f>IF(R1382="","",VLOOKUP(R1382,CUSTOMS!$E$3:$N$2350,8,FALSE))</f>
        <v>美元</v>
      </c>
      <c r="Z1382" s="18" t="str">
        <f>IF(R1382="","",VLOOKUP(R1382,CUSTOMS!$E$3:$N$2350,9,FALSE))</f>
        <v>中国</v>
      </c>
      <c r="AA1382" s="18" t="str">
        <f>IF(R1382="","",VLOOKUP(R1382,CUSTOMS!$E$3:$N$2350,10,FALSE))</f>
        <v>美国</v>
      </c>
      <c r="AB1382" s="32">
        <f>IF(R1382="","",VLOOKUP(G1382,WMS!$E$3:$T$2581,15,FALSE))</f>
        <v>0.0133333333333333</v>
      </c>
      <c r="AC1382" s="32">
        <f t="shared" si="246"/>
        <v>0.16</v>
      </c>
      <c r="AD1382" s="32" t="str">
        <f>IF(S1382="","",VLOOKUP(S1382,海关监管条件!$A$1:$B$3000,2,FALSE))</f>
        <v>无</v>
      </c>
    </row>
    <row r="1383" spans="1:30">
      <c r="A1383" s="2">
        <v>43778</v>
      </c>
      <c r="B1383" s="2">
        <v>43784</v>
      </c>
      <c r="C1383" s="2" t="s">
        <v>5257</v>
      </c>
      <c r="D1383" s="3" t="s">
        <v>2453</v>
      </c>
      <c r="E1383" s="3" t="s">
        <v>4627</v>
      </c>
      <c r="F1383" s="3" t="s">
        <v>3831</v>
      </c>
      <c r="G1383" s="17" t="str">
        <f t="shared" si="240"/>
        <v>KG-ARI-1909-00203-04671/42478164</v>
      </c>
      <c r="H1383" s="18">
        <f>IF(G1383="","",VLOOKUP(G1383,WMS!$E$3:$Q$2581,7,FALSE))</f>
        <v>20</v>
      </c>
      <c r="I1383" s="18">
        <f>IF(G1383="","",VLOOKUP(G1383,WMS!$E$3:$Q$2581,8,FALSE))</f>
        <v>1.01</v>
      </c>
      <c r="J1383" s="18">
        <f>IF(G1383="","",VLOOKUP(G1383,WMS!$E$3:$Q$2581,13,FALSE))</f>
        <v>0.012</v>
      </c>
      <c r="K1383" s="25" t="b">
        <f t="shared" si="241"/>
        <v>1</v>
      </c>
      <c r="L1383" s="7">
        <v>1</v>
      </c>
      <c r="M1383" s="26">
        <f>IF(G1383="","",VLOOKUP(G1383,WMS!$E$3:$U$2581,7,0)*L1383)</f>
        <v>20</v>
      </c>
      <c r="N1383" s="27" t="str">
        <f>IF(G1383="","",VLOOKUP(G1383,WMS!$E$3:$U$2581,17,0))</f>
        <v>A403</v>
      </c>
      <c r="O1383" s="28">
        <f t="shared" si="242"/>
        <v>1.01</v>
      </c>
      <c r="P1383" s="28">
        <f t="shared" si="243"/>
        <v>0.012</v>
      </c>
      <c r="Q1383" s="25" t="str">
        <f>IF(G1383="","",VLOOKUP(G1383,WMS!$E$3:$G$2581,2,FALSE))</f>
        <v>KAS19092912</v>
      </c>
      <c r="R1383" s="25" t="str">
        <f>IF(G1383="","",VLOOKUP(G1383,WMS!$E$3:$G$2581,3,FALSE))</f>
        <v>KAS1909291201</v>
      </c>
      <c r="S1383" s="17" t="str">
        <f>IF(R1383="","",VLOOKUP(R1383,CUSTOMS!$E$3:$N$2350,2,FALSE))</f>
        <v>3924900000</v>
      </c>
      <c r="T1383" s="17" t="str">
        <f>IF(R1383="","",VLOOKUP(R1383,CUSTOMS!$E$3:$N$2350,3,FALSE))</f>
        <v>浴球</v>
      </c>
      <c r="U1383" s="18">
        <f t="shared" si="244"/>
        <v>20</v>
      </c>
      <c r="V1383" s="18" t="str">
        <f>IF(R1383="","",VLOOKUP(R1383,CUSTOMS!$E$3:$N$2350,5,FALSE))</f>
        <v>个</v>
      </c>
      <c r="W1383" s="32">
        <f>IF(R1383="","",VLOOKUP(R1383,CUSTOMS!$E$3:$N$2350,6,FALSE))</f>
        <v>0.585718015665796</v>
      </c>
      <c r="X1383" s="32">
        <f t="shared" si="245"/>
        <v>11.7143603133159</v>
      </c>
      <c r="Y1383" s="18" t="str">
        <f>IF(R1383="","",VLOOKUP(R1383,CUSTOMS!$E$3:$N$2350,8,FALSE))</f>
        <v>美元</v>
      </c>
      <c r="Z1383" s="18" t="str">
        <f>IF(R1383="","",VLOOKUP(R1383,CUSTOMS!$E$3:$N$2350,9,FALSE))</f>
        <v>中国</v>
      </c>
      <c r="AA1383" s="18" t="str">
        <f>IF(R1383="","",VLOOKUP(R1383,CUSTOMS!$E$3:$N$2350,10,FALSE))</f>
        <v>美国</v>
      </c>
      <c r="AB1383" s="32">
        <f>IF(R1383="","",VLOOKUP(G1383,WMS!$E$3:$T$2581,15,FALSE))</f>
        <v>0.035</v>
      </c>
      <c r="AC1383" s="32">
        <f t="shared" si="246"/>
        <v>0.7</v>
      </c>
      <c r="AD1383" s="32" t="str">
        <f>IF(S1383="","",VLOOKUP(S1383,海关监管条件!$A$1:$B$3000,2,FALSE))</f>
        <v>A </v>
      </c>
    </row>
    <row r="1384" spans="1:30">
      <c r="A1384" s="2">
        <v>43778</v>
      </c>
      <c r="B1384" s="2">
        <v>43784</v>
      </c>
      <c r="C1384" s="2" t="s">
        <v>5257</v>
      </c>
      <c r="D1384" s="3" t="s">
        <v>2453</v>
      </c>
      <c r="E1384" s="3" t="s">
        <v>4627</v>
      </c>
      <c r="F1384" s="3" t="s">
        <v>4635</v>
      </c>
      <c r="G1384" s="17" t="str">
        <f t="shared" si="240"/>
        <v>KG-ARI-1909-00203-04671/42627463</v>
      </c>
      <c r="H1384" s="18">
        <f>IF(G1384="","",VLOOKUP(G1384,WMS!$E$3:$Q$2581,7,FALSE))</f>
        <v>16</v>
      </c>
      <c r="I1384" s="18">
        <f>IF(G1384="","",VLOOKUP(G1384,WMS!$E$3:$Q$2581,8,FALSE))</f>
        <v>1.01</v>
      </c>
      <c r="J1384" s="18">
        <f>IF(G1384="","",VLOOKUP(G1384,WMS!$E$3:$Q$2581,13,FALSE))</f>
        <v>0.015</v>
      </c>
      <c r="K1384" s="25" t="b">
        <f t="shared" si="241"/>
        <v>1</v>
      </c>
      <c r="L1384" s="7">
        <v>1</v>
      </c>
      <c r="M1384" s="26">
        <f>IF(G1384="","",VLOOKUP(G1384,WMS!$E$3:$U$2581,7,0)*L1384)</f>
        <v>16</v>
      </c>
      <c r="N1384" s="27" t="str">
        <f>IF(G1384="","",VLOOKUP(G1384,WMS!$E$3:$U$2581,17,0))</f>
        <v>A403</v>
      </c>
      <c r="O1384" s="28">
        <f t="shared" si="242"/>
        <v>1.01</v>
      </c>
      <c r="P1384" s="28">
        <f t="shared" si="243"/>
        <v>0.015</v>
      </c>
      <c r="Q1384" s="25" t="str">
        <f>IF(G1384="","",VLOOKUP(G1384,WMS!$E$3:$G$2581,2,FALSE))</f>
        <v>KAS19092912</v>
      </c>
      <c r="R1384" s="25" t="str">
        <f>IF(G1384="","",VLOOKUP(G1384,WMS!$E$3:$G$2581,3,FALSE))</f>
        <v>KAS1909291201</v>
      </c>
      <c r="S1384" s="17" t="str">
        <f>IF(R1384="","",VLOOKUP(R1384,CUSTOMS!$E$3:$N$2350,2,FALSE))</f>
        <v>3924900000</v>
      </c>
      <c r="T1384" s="17" t="str">
        <f>IF(R1384="","",VLOOKUP(R1384,CUSTOMS!$E$3:$N$2350,3,FALSE))</f>
        <v>浴球</v>
      </c>
      <c r="U1384" s="18">
        <f t="shared" si="244"/>
        <v>16</v>
      </c>
      <c r="V1384" s="18" t="str">
        <f>IF(R1384="","",VLOOKUP(R1384,CUSTOMS!$E$3:$N$2350,5,FALSE))</f>
        <v>个</v>
      </c>
      <c r="W1384" s="32">
        <f>IF(R1384="","",VLOOKUP(R1384,CUSTOMS!$E$3:$N$2350,6,FALSE))</f>
        <v>0.585718015665796</v>
      </c>
      <c r="X1384" s="32">
        <f t="shared" si="245"/>
        <v>9.37148825065274</v>
      </c>
      <c r="Y1384" s="18" t="str">
        <f>IF(R1384="","",VLOOKUP(R1384,CUSTOMS!$E$3:$N$2350,8,FALSE))</f>
        <v>美元</v>
      </c>
      <c r="Z1384" s="18" t="str">
        <f>IF(R1384="","",VLOOKUP(R1384,CUSTOMS!$E$3:$N$2350,9,FALSE))</f>
        <v>中国</v>
      </c>
      <c r="AA1384" s="18" t="str">
        <f>IF(R1384="","",VLOOKUP(R1384,CUSTOMS!$E$3:$N$2350,10,FALSE))</f>
        <v>美国</v>
      </c>
      <c r="AB1384" s="32">
        <f>IF(R1384="","",VLOOKUP(G1384,WMS!$E$3:$T$2581,15,FALSE))</f>
        <v>0.045</v>
      </c>
      <c r="AC1384" s="32">
        <f t="shared" si="246"/>
        <v>0.72</v>
      </c>
      <c r="AD1384" s="32" t="str">
        <f>IF(S1384="","",VLOOKUP(S1384,海关监管条件!$A$1:$B$3000,2,FALSE))</f>
        <v>A </v>
      </c>
    </row>
    <row r="1385" spans="1:30">
      <c r="A1385" s="2">
        <v>43778</v>
      </c>
      <c r="B1385" s="2">
        <v>43784</v>
      </c>
      <c r="C1385" s="2" t="s">
        <v>5257</v>
      </c>
      <c r="D1385" s="3" t="s">
        <v>2453</v>
      </c>
      <c r="E1385" s="3" t="s">
        <v>4627</v>
      </c>
      <c r="F1385" s="3" t="s">
        <v>4630</v>
      </c>
      <c r="G1385" s="17" t="str">
        <f t="shared" si="240"/>
        <v>KG-ARI-1909-00203-04671/42627487</v>
      </c>
      <c r="H1385" s="18">
        <f>IF(G1385="","",VLOOKUP(G1385,WMS!$E$3:$Q$2581,7,FALSE))</f>
        <v>16</v>
      </c>
      <c r="I1385" s="18">
        <f>IF(G1385="","",VLOOKUP(G1385,WMS!$E$3:$Q$2581,8,FALSE))</f>
        <v>0.66</v>
      </c>
      <c r="J1385" s="18">
        <f>IF(G1385="","",VLOOKUP(G1385,WMS!$E$3:$Q$2581,13,FALSE))</f>
        <v>0.009</v>
      </c>
      <c r="K1385" s="25" t="b">
        <f t="shared" si="241"/>
        <v>1</v>
      </c>
      <c r="L1385" s="7">
        <v>1</v>
      </c>
      <c r="M1385" s="26">
        <f>IF(G1385="","",VLOOKUP(G1385,WMS!$E$3:$U$2581,7,0)*L1385)</f>
        <v>16</v>
      </c>
      <c r="N1385" s="27" t="str">
        <f>IF(G1385="","",VLOOKUP(G1385,WMS!$E$3:$U$2581,17,0))</f>
        <v>A403</v>
      </c>
      <c r="O1385" s="28">
        <f t="shared" si="242"/>
        <v>0.66</v>
      </c>
      <c r="P1385" s="28">
        <f t="shared" si="243"/>
        <v>0.009</v>
      </c>
      <c r="Q1385" s="25" t="str">
        <f>IF(G1385="","",VLOOKUP(G1385,WMS!$E$3:$G$2581,2,FALSE))</f>
        <v>KAS19092912</v>
      </c>
      <c r="R1385" s="25" t="str">
        <f>IF(G1385="","",VLOOKUP(G1385,WMS!$E$3:$G$2581,3,FALSE))</f>
        <v>KAS1909291205</v>
      </c>
      <c r="S1385" s="17" t="str">
        <f>IF(R1385="","",VLOOKUP(R1385,CUSTOMS!$E$3:$N$2350,2,FALSE))</f>
        <v>6116990000</v>
      </c>
      <c r="T1385" s="17" t="str">
        <f>IF(R1385="","",VLOOKUP(R1385,CUSTOMS!$E$3:$N$2350,3,FALSE))</f>
        <v>手套</v>
      </c>
      <c r="U1385" s="18">
        <f t="shared" si="244"/>
        <v>16</v>
      </c>
      <c r="V1385" s="18" t="str">
        <f>IF(R1385="","",VLOOKUP(R1385,CUSTOMS!$E$3:$N$2350,5,FALSE))</f>
        <v>双</v>
      </c>
      <c r="W1385" s="32">
        <f>IF(R1385="","",VLOOKUP(R1385,CUSTOMS!$E$3:$N$2350,6,FALSE))</f>
        <v>0.65</v>
      </c>
      <c r="X1385" s="32">
        <f t="shared" si="245"/>
        <v>10.4</v>
      </c>
      <c r="Y1385" s="18" t="str">
        <f>IF(R1385="","",VLOOKUP(R1385,CUSTOMS!$E$3:$N$2350,8,FALSE))</f>
        <v>美元</v>
      </c>
      <c r="Z1385" s="18" t="str">
        <f>IF(R1385="","",VLOOKUP(R1385,CUSTOMS!$E$3:$N$2350,9,FALSE))</f>
        <v>中国</v>
      </c>
      <c r="AA1385" s="18" t="str">
        <f>IF(R1385="","",VLOOKUP(R1385,CUSTOMS!$E$3:$N$2350,10,FALSE))</f>
        <v>美国</v>
      </c>
      <c r="AB1385" s="32">
        <f>IF(R1385="","",VLOOKUP(G1385,WMS!$E$3:$T$2581,15,FALSE))</f>
        <v>0.026875</v>
      </c>
      <c r="AC1385" s="32">
        <f t="shared" si="246"/>
        <v>0.43</v>
      </c>
      <c r="AD1385" s="32" t="str">
        <f>IF(S1385="","",VLOOKUP(S1385,海关监管条件!$A$1:$B$3000,2,FALSE))</f>
        <v>无</v>
      </c>
    </row>
    <row r="1386" spans="1:30">
      <c r="A1386" s="2">
        <v>43778</v>
      </c>
      <c r="B1386" s="2">
        <v>43784</v>
      </c>
      <c r="C1386" s="2" t="s">
        <v>5257</v>
      </c>
      <c r="D1386" s="3" t="s">
        <v>2453</v>
      </c>
      <c r="E1386" s="3" t="s">
        <v>4627</v>
      </c>
      <c r="F1386" s="3" t="s">
        <v>3823</v>
      </c>
      <c r="G1386" s="17" t="str">
        <f t="shared" si="240"/>
        <v>KG-ARI-1909-00203-04671/42627593</v>
      </c>
      <c r="H1386" s="18">
        <f>IF(G1386="","",VLOOKUP(G1386,WMS!$E$3:$Q$2581,7,FALSE))</f>
        <v>16</v>
      </c>
      <c r="I1386" s="18">
        <f>IF(G1386="","",VLOOKUP(G1386,WMS!$E$3:$Q$2581,8,FALSE))</f>
        <v>0.66</v>
      </c>
      <c r="J1386" s="18">
        <f>IF(G1386="","",VLOOKUP(G1386,WMS!$E$3:$Q$2581,13,FALSE))</f>
        <v>0.009</v>
      </c>
      <c r="K1386" s="25" t="b">
        <f t="shared" si="241"/>
        <v>1</v>
      </c>
      <c r="L1386" s="7">
        <v>1</v>
      </c>
      <c r="M1386" s="26">
        <f>IF(G1386="","",VLOOKUP(G1386,WMS!$E$3:$U$2581,7,0)*L1386)</f>
        <v>16</v>
      </c>
      <c r="N1386" s="27" t="str">
        <f>IF(G1386="","",VLOOKUP(G1386,WMS!$E$3:$U$2581,17,0))</f>
        <v>A403</v>
      </c>
      <c r="O1386" s="28">
        <f t="shared" si="242"/>
        <v>0.66</v>
      </c>
      <c r="P1386" s="28">
        <f t="shared" si="243"/>
        <v>0.009</v>
      </c>
      <c r="Q1386" s="25" t="str">
        <f>IF(G1386="","",VLOOKUP(G1386,WMS!$E$3:$G$2581,2,FALSE))</f>
        <v>KAS19092912</v>
      </c>
      <c r="R1386" s="25" t="str">
        <f>IF(G1386="","",VLOOKUP(G1386,WMS!$E$3:$G$2581,3,FALSE))</f>
        <v>KAS1909291205</v>
      </c>
      <c r="S1386" s="17" t="str">
        <f>IF(R1386="","",VLOOKUP(R1386,CUSTOMS!$E$3:$N$2350,2,FALSE))</f>
        <v>6116990000</v>
      </c>
      <c r="T1386" s="17" t="str">
        <f>IF(R1386="","",VLOOKUP(R1386,CUSTOMS!$E$3:$N$2350,3,FALSE))</f>
        <v>手套</v>
      </c>
      <c r="U1386" s="18">
        <f t="shared" si="244"/>
        <v>16</v>
      </c>
      <c r="V1386" s="18" t="str">
        <f>IF(R1386="","",VLOOKUP(R1386,CUSTOMS!$E$3:$N$2350,5,FALSE))</f>
        <v>双</v>
      </c>
      <c r="W1386" s="32">
        <f>IF(R1386="","",VLOOKUP(R1386,CUSTOMS!$E$3:$N$2350,6,FALSE))</f>
        <v>0.65</v>
      </c>
      <c r="X1386" s="32">
        <f t="shared" si="245"/>
        <v>10.4</v>
      </c>
      <c r="Y1386" s="18" t="str">
        <f>IF(R1386="","",VLOOKUP(R1386,CUSTOMS!$E$3:$N$2350,8,FALSE))</f>
        <v>美元</v>
      </c>
      <c r="Z1386" s="18" t="str">
        <f>IF(R1386="","",VLOOKUP(R1386,CUSTOMS!$E$3:$N$2350,9,FALSE))</f>
        <v>中国</v>
      </c>
      <c r="AA1386" s="18" t="str">
        <f>IF(R1386="","",VLOOKUP(R1386,CUSTOMS!$E$3:$N$2350,10,FALSE))</f>
        <v>美国</v>
      </c>
      <c r="AB1386" s="32">
        <f>IF(R1386="","",VLOOKUP(G1386,WMS!$E$3:$T$2581,15,FALSE))</f>
        <v>0.026875</v>
      </c>
      <c r="AC1386" s="32">
        <f t="shared" si="246"/>
        <v>0.43</v>
      </c>
      <c r="AD1386" s="32" t="str">
        <f>IF(S1386="","",VLOOKUP(S1386,海关监管条件!$A$1:$B$3000,2,FALSE))</f>
        <v>无</v>
      </c>
    </row>
    <row r="1387" spans="1:30">
      <c r="A1387" s="2">
        <v>43778</v>
      </c>
      <c r="B1387" s="2">
        <v>43784</v>
      </c>
      <c r="C1387" s="2" t="s">
        <v>5257</v>
      </c>
      <c r="D1387" s="3" t="s">
        <v>2453</v>
      </c>
      <c r="E1387" s="3" t="s">
        <v>4627</v>
      </c>
      <c r="F1387" s="3" t="s">
        <v>4631</v>
      </c>
      <c r="G1387" s="17" t="str">
        <f t="shared" si="240"/>
        <v>KG-ARI-1909-00203-04671/42627616</v>
      </c>
      <c r="H1387" s="18">
        <f>IF(G1387="","",VLOOKUP(G1387,WMS!$E$3:$Q$2581,7,FALSE))</f>
        <v>16</v>
      </c>
      <c r="I1387" s="18">
        <f>IF(G1387="","",VLOOKUP(G1387,WMS!$E$3:$Q$2581,8,FALSE))</f>
        <v>0.66</v>
      </c>
      <c r="J1387" s="18">
        <f>IF(G1387="","",VLOOKUP(G1387,WMS!$E$3:$Q$2581,13,FALSE))</f>
        <v>0.009</v>
      </c>
      <c r="K1387" s="25" t="b">
        <f t="shared" si="241"/>
        <v>1</v>
      </c>
      <c r="L1387" s="7">
        <v>1</v>
      </c>
      <c r="M1387" s="26">
        <f>IF(G1387="","",VLOOKUP(G1387,WMS!$E$3:$U$2581,7,0)*L1387)</f>
        <v>16</v>
      </c>
      <c r="N1387" s="27" t="str">
        <f>IF(G1387="","",VLOOKUP(G1387,WMS!$E$3:$U$2581,17,0))</f>
        <v>A403</v>
      </c>
      <c r="O1387" s="28">
        <f t="shared" si="242"/>
        <v>0.66</v>
      </c>
      <c r="P1387" s="28">
        <f t="shared" si="243"/>
        <v>0.009</v>
      </c>
      <c r="Q1387" s="25" t="str">
        <f>IF(G1387="","",VLOOKUP(G1387,WMS!$E$3:$G$2581,2,FALSE))</f>
        <v>KAS19092912</v>
      </c>
      <c r="R1387" s="25" t="str">
        <f>IF(G1387="","",VLOOKUP(G1387,WMS!$E$3:$G$2581,3,FALSE))</f>
        <v>KAS1909291205</v>
      </c>
      <c r="S1387" s="17" t="str">
        <f>IF(R1387="","",VLOOKUP(R1387,CUSTOMS!$E$3:$N$2350,2,FALSE))</f>
        <v>6116990000</v>
      </c>
      <c r="T1387" s="17" t="str">
        <f>IF(R1387="","",VLOOKUP(R1387,CUSTOMS!$E$3:$N$2350,3,FALSE))</f>
        <v>手套</v>
      </c>
      <c r="U1387" s="18">
        <f t="shared" si="244"/>
        <v>16</v>
      </c>
      <c r="V1387" s="18" t="str">
        <f>IF(R1387="","",VLOOKUP(R1387,CUSTOMS!$E$3:$N$2350,5,FALSE))</f>
        <v>双</v>
      </c>
      <c r="W1387" s="32">
        <f>IF(R1387="","",VLOOKUP(R1387,CUSTOMS!$E$3:$N$2350,6,FALSE))</f>
        <v>0.65</v>
      </c>
      <c r="X1387" s="32">
        <f t="shared" si="245"/>
        <v>10.4</v>
      </c>
      <c r="Y1387" s="18" t="str">
        <f>IF(R1387="","",VLOOKUP(R1387,CUSTOMS!$E$3:$N$2350,8,FALSE))</f>
        <v>美元</v>
      </c>
      <c r="Z1387" s="18" t="str">
        <f>IF(R1387="","",VLOOKUP(R1387,CUSTOMS!$E$3:$N$2350,9,FALSE))</f>
        <v>中国</v>
      </c>
      <c r="AA1387" s="18" t="str">
        <f>IF(R1387="","",VLOOKUP(R1387,CUSTOMS!$E$3:$N$2350,10,FALSE))</f>
        <v>美国</v>
      </c>
      <c r="AB1387" s="32">
        <f>IF(R1387="","",VLOOKUP(G1387,WMS!$E$3:$T$2581,15,FALSE))</f>
        <v>0.026875</v>
      </c>
      <c r="AC1387" s="32">
        <f t="shared" si="246"/>
        <v>0.43</v>
      </c>
      <c r="AD1387" s="32" t="str">
        <f>IF(S1387="","",VLOOKUP(S1387,海关监管条件!$A$1:$B$3000,2,FALSE))</f>
        <v>无</v>
      </c>
    </row>
    <row r="1388" spans="1:30">
      <c r="A1388" s="2">
        <v>43778</v>
      </c>
      <c r="B1388" s="2">
        <v>43784</v>
      </c>
      <c r="C1388" s="2" t="s">
        <v>5257</v>
      </c>
      <c r="D1388" s="3" t="s">
        <v>2453</v>
      </c>
      <c r="E1388" s="3" t="s">
        <v>4627</v>
      </c>
      <c r="F1388" s="3" t="s">
        <v>4095</v>
      </c>
      <c r="G1388" s="17" t="str">
        <f t="shared" si="240"/>
        <v>KG-ARI-1909-00203-04671/42768708</v>
      </c>
      <c r="H1388" s="18">
        <f>IF(G1388="","",VLOOKUP(G1388,WMS!$E$3:$Q$2581,7,FALSE))</f>
        <v>12</v>
      </c>
      <c r="I1388" s="18">
        <f>IF(G1388="","",VLOOKUP(G1388,WMS!$E$3:$Q$2581,8,FALSE))</f>
        <v>0.5</v>
      </c>
      <c r="J1388" s="18">
        <f>IF(G1388="","",VLOOKUP(G1388,WMS!$E$3:$Q$2581,13,FALSE))</f>
        <v>0.002</v>
      </c>
      <c r="K1388" s="25" t="b">
        <f t="shared" si="241"/>
        <v>1</v>
      </c>
      <c r="L1388" s="7">
        <v>2</v>
      </c>
      <c r="M1388" s="26">
        <f>IF(G1388="","",VLOOKUP(G1388,WMS!$E$3:$U$2581,7,0)*L1388)</f>
        <v>24</v>
      </c>
      <c r="N1388" s="27" t="str">
        <f>IF(G1388="","",VLOOKUP(G1388,WMS!$E$3:$U$2581,17,0))</f>
        <v>A403</v>
      </c>
      <c r="O1388" s="28">
        <f t="shared" si="242"/>
        <v>1</v>
      </c>
      <c r="P1388" s="28">
        <f t="shared" si="243"/>
        <v>0.004</v>
      </c>
      <c r="Q1388" s="25" t="str">
        <f>IF(G1388="","",VLOOKUP(G1388,WMS!$E$3:$G$2581,2,FALSE))</f>
        <v>KAS19092912</v>
      </c>
      <c r="R1388" s="25" t="str">
        <f>IF(G1388="","",VLOOKUP(G1388,WMS!$E$3:$G$2581,3,FALSE))</f>
        <v>KAS1909291202</v>
      </c>
      <c r="S1388" s="17" t="str">
        <f>IF(R1388="","",VLOOKUP(R1388,CUSTOMS!$E$3:$N$2350,2,FALSE))</f>
        <v>9615110000</v>
      </c>
      <c r="T1388" s="17" t="str">
        <f>IF(R1388="","",VLOOKUP(R1388,CUSTOMS!$E$3:$N$2350,3,FALSE))</f>
        <v>塑胶制梳子</v>
      </c>
      <c r="U1388" s="18">
        <f t="shared" si="244"/>
        <v>24</v>
      </c>
      <c r="V1388" s="18" t="str">
        <f>IF(R1388="","",VLOOKUP(R1388,CUSTOMS!$E$3:$N$2350,5,FALSE))</f>
        <v>把</v>
      </c>
      <c r="W1388" s="32">
        <f>IF(R1388="","",VLOOKUP(R1388,CUSTOMS!$E$3:$N$2350,6,FALSE))</f>
        <v>1.1</v>
      </c>
      <c r="X1388" s="32">
        <f t="shared" si="245"/>
        <v>26.4</v>
      </c>
      <c r="Y1388" s="18" t="str">
        <f>IF(R1388="","",VLOOKUP(R1388,CUSTOMS!$E$3:$N$2350,8,FALSE))</f>
        <v>美元</v>
      </c>
      <c r="Z1388" s="18" t="str">
        <f>IF(R1388="","",VLOOKUP(R1388,CUSTOMS!$E$3:$N$2350,9,FALSE))</f>
        <v>中国</v>
      </c>
      <c r="AA1388" s="18" t="str">
        <f>IF(R1388="","",VLOOKUP(R1388,CUSTOMS!$E$3:$N$2350,10,FALSE))</f>
        <v>美国</v>
      </c>
      <c r="AB1388" s="32">
        <f>IF(R1388="","",VLOOKUP(G1388,WMS!$E$3:$T$2581,15,FALSE))</f>
        <v>0.03</v>
      </c>
      <c r="AC1388" s="32">
        <f t="shared" si="246"/>
        <v>0.72</v>
      </c>
      <c r="AD1388" s="32" t="str">
        <f>IF(S1388="","",VLOOKUP(S1388,海关监管条件!$A$1:$B$3000,2,FALSE))</f>
        <v>无 </v>
      </c>
    </row>
    <row r="1389" spans="1:30">
      <c r="A1389" s="2">
        <v>43778</v>
      </c>
      <c r="B1389" s="2">
        <v>43784</v>
      </c>
      <c r="C1389" s="2" t="s">
        <v>5257</v>
      </c>
      <c r="D1389" s="3" t="s">
        <v>2453</v>
      </c>
      <c r="E1389" s="3" t="s">
        <v>4627</v>
      </c>
      <c r="F1389" s="3" t="s">
        <v>4636</v>
      </c>
      <c r="G1389" s="17" t="str">
        <f t="shared" si="240"/>
        <v>KG-ARI-1909-00203-04671/42768746</v>
      </c>
      <c r="H1389" s="18">
        <f>IF(G1389="","",VLOOKUP(G1389,WMS!$E$3:$Q$2581,7,FALSE))</f>
        <v>16</v>
      </c>
      <c r="I1389" s="18">
        <f>IF(G1389="","",VLOOKUP(G1389,WMS!$E$3:$Q$2581,8,FALSE))</f>
        <v>1.3</v>
      </c>
      <c r="J1389" s="18">
        <f>IF(G1389="","",VLOOKUP(G1389,WMS!$E$3:$Q$2581,13,FALSE))</f>
        <v>0.018</v>
      </c>
      <c r="K1389" s="25" t="b">
        <f t="shared" si="241"/>
        <v>1</v>
      </c>
      <c r="L1389" s="7">
        <v>1</v>
      </c>
      <c r="M1389" s="26">
        <f>IF(G1389="","",VLOOKUP(G1389,WMS!$E$3:$U$2581,7,0)*L1389)</f>
        <v>16</v>
      </c>
      <c r="N1389" s="27" t="str">
        <f>IF(G1389="","",VLOOKUP(G1389,WMS!$E$3:$U$2581,17,0))</f>
        <v>A403</v>
      </c>
      <c r="O1389" s="28">
        <f t="shared" si="242"/>
        <v>1.3</v>
      </c>
      <c r="P1389" s="28">
        <f t="shared" si="243"/>
        <v>0.018</v>
      </c>
      <c r="Q1389" s="25" t="str">
        <f>IF(G1389="","",VLOOKUP(G1389,WMS!$E$3:$G$2581,2,FALSE))</f>
        <v>KAS19092912</v>
      </c>
      <c r="R1389" s="25" t="str">
        <f>IF(G1389="","",VLOOKUP(G1389,WMS!$E$3:$G$2581,3,FALSE))</f>
        <v>KAS1909291201</v>
      </c>
      <c r="S1389" s="17" t="str">
        <f>IF(R1389="","",VLOOKUP(R1389,CUSTOMS!$E$3:$N$2350,2,FALSE))</f>
        <v>3924900000</v>
      </c>
      <c r="T1389" s="17" t="str">
        <f>IF(R1389="","",VLOOKUP(R1389,CUSTOMS!$E$3:$N$2350,3,FALSE))</f>
        <v>浴球</v>
      </c>
      <c r="U1389" s="18">
        <f t="shared" si="244"/>
        <v>16</v>
      </c>
      <c r="V1389" s="18" t="str">
        <f>IF(R1389="","",VLOOKUP(R1389,CUSTOMS!$E$3:$N$2350,5,FALSE))</f>
        <v>个</v>
      </c>
      <c r="W1389" s="32">
        <f>IF(R1389="","",VLOOKUP(R1389,CUSTOMS!$E$3:$N$2350,6,FALSE))</f>
        <v>0.585718015665796</v>
      </c>
      <c r="X1389" s="32">
        <f t="shared" si="245"/>
        <v>9.37148825065274</v>
      </c>
      <c r="Y1389" s="18" t="str">
        <f>IF(R1389="","",VLOOKUP(R1389,CUSTOMS!$E$3:$N$2350,8,FALSE))</f>
        <v>美元</v>
      </c>
      <c r="Z1389" s="18" t="str">
        <f>IF(R1389="","",VLOOKUP(R1389,CUSTOMS!$E$3:$N$2350,9,FALSE))</f>
        <v>中国</v>
      </c>
      <c r="AA1389" s="18" t="str">
        <f>IF(R1389="","",VLOOKUP(R1389,CUSTOMS!$E$3:$N$2350,10,FALSE))</f>
        <v>美国</v>
      </c>
      <c r="AB1389" s="32">
        <f>IF(R1389="","",VLOOKUP(G1389,WMS!$E$3:$T$2581,15,FALSE))</f>
        <v>0.06</v>
      </c>
      <c r="AC1389" s="32">
        <f t="shared" si="246"/>
        <v>0.96</v>
      </c>
      <c r="AD1389" s="32" t="str">
        <f>IF(S1389="","",VLOOKUP(S1389,海关监管条件!$A$1:$B$3000,2,FALSE))</f>
        <v>A </v>
      </c>
    </row>
    <row r="1390" spans="1:30">
      <c r="A1390" s="2">
        <v>43778</v>
      </c>
      <c r="B1390" s="2">
        <v>43784</v>
      </c>
      <c r="C1390" s="2" t="s">
        <v>5257</v>
      </c>
      <c r="D1390" s="3" t="s">
        <v>2453</v>
      </c>
      <c r="E1390" s="3" t="s">
        <v>4627</v>
      </c>
      <c r="F1390" s="3" t="s">
        <v>4634</v>
      </c>
      <c r="G1390" s="17" t="str">
        <f t="shared" si="240"/>
        <v>KG-ARI-1909-00203-04671/42768753</v>
      </c>
      <c r="H1390" s="18">
        <f>IF(G1390="","",VLOOKUP(G1390,WMS!$E$3:$Q$2581,7,FALSE))</f>
        <v>16</v>
      </c>
      <c r="I1390" s="18">
        <f>IF(G1390="","",VLOOKUP(G1390,WMS!$E$3:$Q$2581,8,FALSE))</f>
        <v>1.3</v>
      </c>
      <c r="J1390" s="18">
        <f>IF(G1390="","",VLOOKUP(G1390,WMS!$E$3:$Q$2581,13,FALSE))</f>
        <v>0.018</v>
      </c>
      <c r="K1390" s="25" t="b">
        <f t="shared" si="241"/>
        <v>1</v>
      </c>
      <c r="L1390" s="7">
        <v>1</v>
      </c>
      <c r="M1390" s="26">
        <f>IF(G1390="","",VLOOKUP(G1390,WMS!$E$3:$U$2581,7,0)*L1390)</f>
        <v>16</v>
      </c>
      <c r="N1390" s="27" t="str">
        <f>IF(G1390="","",VLOOKUP(G1390,WMS!$E$3:$U$2581,17,0))</f>
        <v>A403</v>
      </c>
      <c r="O1390" s="28">
        <f t="shared" si="242"/>
        <v>1.3</v>
      </c>
      <c r="P1390" s="28">
        <f t="shared" si="243"/>
        <v>0.018</v>
      </c>
      <c r="Q1390" s="25" t="str">
        <f>IF(G1390="","",VLOOKUP(G1390,WMS!$E$3:$G$2581,2,FALSE))</f>
        <v>KAS19092912</v>
      </c>
      <c r="R1390" s="25" t="str">
        <f>IF(G1390="","",VLOOKUP(G1390,WMS!$E$3:$G$2581,3,FALSE))</f>
        <v>KAS1909291201</v>
      </c>
      <c r="S1390" s="17" t="str">
        <f>IF(R1390="","",VLOOKUP(R1390,CUSTOMS!$E$3:$N$2350,2,FALSE))</f>
        <v>3924900000</v>
      </c>
      <c r="T1390" s="17" t="str">
        <f>IF(R1390="","",VLOOKUP(R1390,CUSTOMS!$E$3:$N$2350,3,FALSE))</f>
        <v>浴球</v>
      </c>
      <c r="U1390" s="18">
        <f t="shared" si="244"/>
        <v>16</v>
      </c>
      <c r="V1390" s="18" t="str">
        <f>IF(R1390="","",VLOOKUP(R1390,CUSTOMS!$E$3:$N$2350,5,FALSE))</f>
        <v>个</v>
      </c>
      <c r="W1390" s="32">
        <f>IF(R1390="","",VLOOKUP(R1390,CUSTOMS!$E$3:$N$2350,6,FALSE))</f>
        <v>0.585718015665796</v>
      </c>
      <c r="X1390" s="32">
        <f t="shared" si="245"/>
        <v>9.37148825065274</v>
      </c>
      <c r="Y1390" s="18" t="str">
        <f>IF(R1390="","",VLOOKUP(R1390,CUSTOMS!$E$3:$N$2350,8,FALSE))</f>
        <v>美元</v>
      </c>
      <c r="Z1390" s="18" t="str">
        <f>IF(R1390="","",VLOOKUP(R1390,CUSTOMS!$E$3:$N$2350,9,FALSE))</f>
        <v>中国</v>
      </c>
      <c r="AA1390" s="18" t="str">
        <f>IF(R1390="","",VLOOKUP(R1390,CUSTOMS!$E$3:$N$2350,10,FALSE))</f>
        <v>美国</v>
      </c>
      <c r="AB1390" s="32">
        <f>IF(R1390="","",VLOOKUP(G1390,WMS!$E$3:$T$2581,15,FALSE))</f>
        <v>0.06</v>
      </c>
      <c r="AC1390" s="32">
        <f t="shared" si="246"/>
        <v>0.96</v>
      </c>
      <c r="AD1390" s="32" t="str">
        <f>IF(S1390="","",VLOOKUP(S1390,海关监管条件!$A$1:$B$3000,2,FALSE))</f>
        <v>A </v>
      </c>
    </row>
    <row r="1391" spans="1:30">
      <c r="A1391" s="2">
        <v>43778</v>
      </c>
      <c r="B1391" s="2">
        <v>43784</v>
      </c>
      <c r="C1391" s="2" t="s">
        <v>5257</v>
      </c>
      <c r="D1391" s="3" t="s">
        <v>2239</v>
      </c>
      <c r="E1391" s="3" t="s">
        <v>4499</v>
      </c>
      <c r="F1391" s="3" t="s">
        <v>4503</v>
      </c>
      <c r="G1391" s="17" t="str">
        <f t="shared" si="240"/>
        <v>KG-ARI-1909-00203-04683/42770114</v>
      </c>
      <c r="H1391" s="18">
        <f>IF(G1391="","",VLOOKUP(G1391,WMS!$E$3:$Q$2581,7,FALSE))</f>
        <v>8</v>
      </c>
      <c r="I1391" s="18">
        <f>IF(G1391="","",VLOOKUP(G1391,WMS!$E$3:$Q$2581,8,FALSE))</f>
        <v>2.85</v>
      </c>
      <c r="J1391" s="18">
        <f>IF(G1391="","",VLOOKUP(G1391,WMS!$E$3:$Q$2581,13,FALSE))</f>
        <v>0.012</v>
      </c>
      <c r="K1391" s="25" t="b">
        <f t="shared" si="241"/>
        <v>1</v>
      </c>
      <c r="L1391" s="7">
        <v>1</v>
      </c>
      <c r="M1391" s="26">
        <f>IF(G1391="","",VLOOKUP(G1391,WMS!$E$3:$U$2581,7,0)*L1391)</f>
        <v>8</v>
      </c>
      <c r="N1391" s="27" t="str">
        <f>IF(G1391="","",VLOOKUP(G1391,WMS!$E$3:$U$2581,17,0))</f>
        <v>A403</v>
      </c>
      <c r="O1391" s="28">
        <f t="shared" si="242"/>
        <v>2.85</v>
      </c>
      <c r="P1391" s="28">
        <f t="shared" si="243"/>
        <v>0.012</v>
      </c>
      <c r="Q1391" s="25" t="str">
        <f>IF(G1391="","",VLOOKUP(G1391,WMS!$E$3:$G$2581,2,FALSE))</f>
        <v>KAS19092408</v>
      </c>
      <c r="R1391" s="25" t="str">
        <f>IF(G1391="","",VLOOKUP(G1391,WMS!$E$3:$G$2581,3,FALSE))</f>
        <v>KAS1909240804</v>
      </c>
      <c r="S1391" s="17" t="str">
        <f>IF(R1391="","",VLOOKUP(R1391,CUSTOMS!$E$3:$N$2350,2,FALSE))</f>
        <v>3924100000</v>
      </c>
      <c r="T1391" s="17" t="str">
        <f>IF(R1391="","",VLOOKUP(R1391,CUSTOMS!$E$3:$N$2350,3,FALSE))</f>
        <v>硅胶饭盒</v>
      </c>
      <c r="U1391" s="18">
        <f t="shared" si="244"/>
        <v>8</v>
      </c>
      <c r="V1391" s="18" t="str">
        <f>IF(R1391="","",VLOOKUP(R1391,CUSTOMS!$E$3:$N$2350,5,FALSE))</f>
        <v>个</v>
      </c>
      <c r="W1391" s="32">
        <f>IF(R1391="","",VLOOKUP(R1391,CUSTOMS!$E$3:$N$2350,6,FALSE))</f>
        <v>2.09</v>
      </c>
      <c r="X1391" s="32">
        <f t="shared" si="245"/>
        <v>16.72</v>
      </c>
      <c r="Y1391" s="18" t="str">
        <f>IF(R1391="","",VLOOKUP(R1391,CUSTOMS!$E$3:$N$2350,8,FALSE))</f>
        <v>美元</v>
      </c>
      <c r="Z1391" s="18" t="str">
        <f>IF(R1391="","",VLOOKUP(R1391,CUSTOMS!$E$3:$N$2350,9,FALSE))</f>
        <v>中国</v>
      </c>
      <c r="AA1391" s="18" t="str">
        <f>IF(R1391="","",VLOOKUP(R1391,CUSTOMS!$E$3:$N$2350,10,FALSE))</f>
        <v>美国</v>
      </c>
      <c r="AB1391" s="32">
        <f>IF(R1391="","",VLOOKUP(G1391,WMS!$E$3:$T$2581,15,FALSE))</f>
        <v>0.3125</v>
      </c>
      <c r="AC1391" s="32">
        <f t="shared" si="246"/>
        <v>2.5</v>
      </c>
      <c r="AD1391" s="32" t="str">
        <f>IF(S1391="","",VLOOKUP(S1391,海关监管条件!$A$1:$B$3000,2,FALSE))</f>
        <v>A </v>
      </c>
    </row>
    <row r="1392" spans="1:30">
      <c r="A1392" s="2">
        <v>43778</v>
      </c>
      <c r="B1392" s="2">
        <v>43784</v>
      </c>
      <c r="C1392" s="2" t="s">
        <v>5257</v>
      </c>
      <c r="D1392" s="3" t="s">
        <v>2289</v>
      </c>
      <c r="E1392" s="3" t="s">
        <v>4516</v>
      </c>
      <c r="F1392" s="3" t="s">
        <v>4523</v>
      </c>
      <c r="G1392" s="17" t="str">
        <f t="shared" si="240"/>
        <v>KG-ARI-1909-00203-04686/42058083</v>
      </c>
      <c r="H1392" s="18">
        <f>IF(G1392="","",VLOOKUP(G1392,WMS!$E$3:$Q$2581,7,FALSE))</f>
        <v>12</v>
      </c>
      <c r="I1392" s="18">
        <f>IF(G1392="","",VLOOKUP(G1392,WMS!$E$3:$Q$2581,8,FALSE))</f>
        <v>2.15</v>
      </c>
      <c r="J1392" s="18">
        <f>IF(G1392="","",VLOOKUP(G1392,WMS!$E$3:$Q$2581,13,FALSE))</f>
        <v>0.03</v>
      </c>
      <c r="K1392" s="25" t="b">
        <f t="shared" si="241"/>
        <v>1</v>
      </c>
      <c r="L1392" s="7">
        <v>1</v>
      </c>
      <c r="M1392" s="26">
        <f>IF(G1392="","",VLOOKUP(G1392,WMS!$E$3:$U$2581,7,0)*L1392)</f>
        <v>12</v>
      </c>
      <c r="N1392" s="27" t="str">
        <f>IF(G1392="","",VLOOKUP(G1392,WMS!$E$3:$U$2581,17,0))</f>
        <v>A411</v>
      </c>
      <c r="O1392" s="28">
        <f t="shared" si="242"/>
        <v>2.15</v>
      </c>
      <c r="P1392" s="28">
        <f t="shared" si="243"/>
        <v>0.03</v>
      </c>
      <c r="Q1392" s="25" t="str">
        <f>IF(G1392="","",VLOOKUP(G1392,WMS!$E$3:$G$2581,2,FALSE))</f>
        <v>KAS19092503</v>
      </c>
      <c r="R1392" s="25" t="str">
        <f>IF(G1392="","",VLOOKUP(G1392,WMS!$E$3:$G$2581,3,FALSE))</f>
        <v>KAS1909250303</v>
      </c>
      <c r="S1392" s="17" t="str">
        <f>IF(R1392="","",VLOOKUP(R1392,CUSTOMS!$E$3:$N$2350,2,FALSE))</f>
        <v>4202920000</v>
      </c>
      <c r="T1392" s="17" t="str">
        <f>IF(R1392="","",VLOOKUP(R1392,CUSTOMS!$E$3:$N$2350,3,FALSE))</f>
        <v>PVC化妆包</v>
      </c>
      <c r="U1392" s="18">
        <f t="shared" si="244"/>
        <v>12</v>
      </c>
      <c r="V1392" s="18" t="str">
        <f>IF(R1392="","",VLOOKUP(R1392,CUSTOMS!$E$3:$N$2350,5,FALSE))</f>
        <v>个</v>
      </c>
      <c r="W1392" s="32">
        <f>IF(R1392="","",VLOOKUP(R1392,CUSTOMS!$E$3:$N$2350,6,FALSE))</f>
        <v>1.79342857142857</v>
      </c>
      <c r="X1392" s="32">
        <f t="shared" si="245"/>
        <v>21.5211428571428</v>
      </c>
      <c r="Y1392" s="18" t="str">
        <f>IF(R1392="","",VLOOKUP(R1392,CUSTOMS!$E$3:$N$2350,8,FALSE))</f>
        <v>美元</v>
      </c>
      <c r="Z1392" s="18" t="str">
        <f>IF(R1392="","",VLOOKUP(R1392,CUSTOMS!$E$3:$N$2350,9,FALSE))</f>
        <v>中国</v>
      </c>
      <c r="AA1392" s="18" t="str">
        <f>IF(R1392="","",VLOOKUP(R1392,CUSTOMS!$E$3:$N$2350,10,FALSE))</f>
        <v>美国</v>
      </c>
      <c r="AB1392" s="32">
        <f>IF(R1392="","",VLOOKUP(G1392,WMS!$E$3:$T$2581,15,FALSE))</f>
        <v>0.141666666666667</v>
      </c>
      <c r="AC1392" s="32">
        <f t="shared" si="246"/>
        <v>1.7</v>
      </c>
      <c r="AD1392" s="32" t="str">
        <f>IF(S1392="","",VLOOKUP(S1392,海关监管条件!$A$1:$B$3000,2,FALSE))</f>
        <v>无 </v>
      </c>
    </row>
    <row r="1393" spans="1:30">
      <c r="A1393" s="2">
        <v>43778</v>
      </c>
      <c r="B1393" s="2">
        <v>43784</v>
      </c>
      <c r="C1393" s="2" t="s">
        <v>5257</v>
      </c>
      <c r="D1393" s="3" t="s">
        <v>2289</v>
      </c>
      <c r="E1393" s="3" t="s">
        <v>4516</v>
      </c>
      <c r="F1393" s="3" t="s">
        <v>4517</v>
      </c>
      <c r="G1393" s="17" t="str">
        <f t="shared" si="240"/>
        <v>KG-ARI-1909-00203-04686/42739470</v>
      </c>
      <c r="H1393" s="18">
        <f>IF(G1393="","",VLOOKUP(G1393,WMS!$E$3:$Q$2581,7,FALSE))</f>
        <v>12</v>
      </c>
      <c r="I1393" s="18">
        <f>IF(G1393="","",VLOOKUP(G1393,WMS!$E$3:$Q$2581,8,FALSE))</f>
        <v>2.22</v>
      </c>
      <c r="J1393" s="18">
        <f>IF(G1393="","",VLOOKUP(G1393,WMS!$E$3:$Q$2581,13,FALSE))</f>
        <v>0.045</v>
      </c>
      <c r="K1393" s="25" t="b">
        <f t="shared" si="241"/>
        <v>1</v>
      </c>
      <c r="L1393" s="7">
        <v>1</v>
      </c>
      <c r="M1393" s="26">
        <f>IF(G1393="","",VLOOKUP(G1393,WMS!$E$3:$U$2581,7,0)*L1393)</f>
        <v>12</v>
      </c>
      <c r="N1393" s="27" t="str">
        <f>IF(G1393="","",VLOOKUP(G1393,WMS!$E$3:$U$2581,17,0))</f>
        <v>A411</v>
      </c>
      <c r="O1393" s="28">
        <f t="shared" si="242"/>
        <v>2.22</v>
      </c>
      <c r="P1393" s="28">
        <f t="shared" si="243"/>
        <v>0.045</v>
      </c>
      <c r="Q1393" s="25" t="str">
        <f>IF(G1393="","",VLOOKUP(G1393,WMS!$E$3:$G$2581,2,FALSE))</f>
        <v>KAS19092503</v>
      </c>
      <c r="R1393" s="25" t="str">
        <f>IF(G1393="","",VLOOKUP(G1393,WMS!$E$3:$G$2581,3,FALSE))</f>
        <v>KAS1909250301</v>
      </c>
      <c r="S1393" s="17" t="str">
        <f>IF(R1393="","",VLOOKUP(R1393,CUSTOMS!$E$3:$N$2350,2,FALSE))</f>
        <v>4202920000</v>
      </c>
      <c r="T1393" s="17" t="str">
        <f>IF(R1393="","",VLOOKUP(R1393,CUSTOMS!$E$3:$N$2350,3,FALSE))</f>
        <v>涤纶化妆包</v>
      </c>
      <c r="U1393" s="18">
        <f t="shared" si="244"/>
        <v>12</v>
      </c>
      <c r="V1393" s="18" t="str">
        <f>IF(R1393="","",VLOOKUP(R1393,CUSTOMS!$E$3:$N$2350,5,FALSE))</f>
        <v>个</v>
      </c>
      <c r="W1393" s="32">
        <f>IF(R1393="","",VLOOKUP(R1393,CUSTOMS!$E$3:$N$2350,6,FALSE))</f>
        <v>2.20345238095238</v>
      </c>
      <c r="X1393" s="32">
        <f t="shared" si="245"/>
        <v>26.4414285714286</v>
      </c>
      <c r="Y1393" s="18" t="str">
        <f>IF(R1393="","",VLOOKUP(R1393,CUSTOMS!$E$3:$N$2350,8,FALSE))</f>
        <v>美元</v>
      </c>
      <c r="Z1393" s="18" t="str">
        <f>IF(R1393="","",VLOOKUP(R1393,CUSTOMS!$E$3:$N$2350,9,FALSE))</f>
        <v>中国</v>
      </c>
      <c r="AA1393" s="18" t="str">
        <f>IF(R1393="","",VLOOKUP(R1393,CUSTOMS!$E$3:$N$2350,10,FALSE))</f>
        <v>美国</v>
      </c>
      <c r="AB1393" s="32">
        <f>IF(R1393="","",VLOOKUP(G1393,WMS!$E$3:$T$2581,15,FALSE))</f>
        <v>0.166666666666667</v>
      </c>
      <c r="AC1393" s="32">
        <f t="shared" si="246"/>
        <v>2</v>
      </c>
      <c r="AD1393" s="32" t="str">
        <f>IF(S1393="","",VLOOKUP(S1393,海关监管条件!$A$1:$B$3000,2,FALSE))</f>
        <v>无 </v>
      </c>
    </row>
    <row r="1394" spans="1:30">
      <c r="A1394" s="2">
        <v>43778</v>
      </c>
      <c r="B1394" s="2">
        <v>43784</v>
      </c>
      <c r="C1394" s="2" t="s">
        <v>5257</v>
      </c>
      <c r="D1394" s="3" t="s">
        <v>1837</v>
      </c>
      <c r="E1394" s="3" t="s">
        <v>4289</v>
      </c>
      <c r="F1394" s="3" t="s">
        <v>5190</v>
      </c>
      <c r="G1394" s="17" t="str">
        <f t="shared" si="240"/>
        <v>KG-ARI-1909-00203-04691/42687474</v>
      </c>
      <c r="H1394" s="18">
        <f>IF(G1394="","",VLOOKUP(G1394,WMS!$E$3:$Q$2581,7,FALSE))</f>
        <v>12</v>
      </c>
      <c r="I1394" s="18">
        <f>IF(G1394="","",VLOOKUP(G1394,WMS!$E$3:$Q$2581,8,FALSE))</f>
        <v>0.83</v>
      </c>
      <c r="J1394" s="18">
        <f>IF(G1394="","",VLOOKUP(G1394,WMS!$E$3:$Q$2581,13,FALSE))</f>
        <v>0.014</v>
      </c>
      <c r="K1394" s="25" t="b">
        <f t="shared" si="241"/>
        <v>1</v>
      </c>
      <c r="L1394" s="7">
        <v>1</v>
      </c>
      <c r="M1394" s="26">
        <f>IF(G1394="","",VLOOKUP(G1394,WMS!$E$3:$U$2581,7,0)*L1394)</f>
        <v>12</v>
      </c>
      <c r="N1394" s="27" t="str">
        <f>IF(G1394="","",VLOOKUP(G1394,WMS!$E$3:$U$2581,17,0))</f>
        <v>A401-18</v>
      </c>
      <c r="O1394" s="28">
        <f t="shared" si="242"/>
        <v>0.83</v>
      </c>
      <c r="P1394" s="28">
        <f t="shared" si="243"/>
        <v>0.014</v>
      </c>
      <c r="Q1394" s="25" t="str">
        <f>IF(G1394="","",VLOOKUP(G1394,WMS!$E$3:$G$2581,2,FALSE))</f>
        <v>KAS19092302</v>
      </c>
      <c r="R1394" s="25" t="str">
        <f>IF(G1394="","",VLOOKUP(G1394,WMS!$E$3:$G$2581,3,FALSE))</f>
        <v>KAS1909230201</v>
      </c>
      <c r="S1394" s="17" t="str">
        <f>IF(R1394="","",VLOOKUP(R1394,CUSTOMS!$E$3:$N$2350,2,FALSE))</f>
        <v>9505900000</v>
      </c>
      <c r="T1394" s="17" t="str">
        <f>IF(R1394="","",VLOOKUP(R1394,CUSTOMS!$E$3:$N$2350,3,FALSE))</f>
        <v>节日用品：毛毡挂饰</v>
      </c>
      <c r="U1394" s="18">
        <f t="shared" si="244"/>
        <v>0.66</v>
      </c>
      <c r="V1394" s="18" t="str">
        <f>IF(R1394="","",VLOOKUP(R1394,CUSTOMS!$E$3:$N$2350,5,FALSE))</f>
        <v>千克</v>
      </c>
      <c r="W1394" s="32">
        <f>IF(R1394="","",VLOOKUP(R1394,CUSTOMS!$E$3:$N$2350,6,FALSE))</f>
        <v>7</v>
      </c>
      <c r="X1394" s="32">
        <f t="shared" si="245"/>
        <v>4.62</v>
      </c>
      <c r="Y1394" s="18" t="str">
        <f>IF(R1394="","",VLOOKUP(R1394,CUSTOMS!$E$3:$N$2350,8,FALSE))</f>
        <v>港币</v>
      </c>
      <c r="Z1394" s="18" t="str">
        <f>IF(R1394="","",VLOOKUP(R1394,CUSTOMS!$E$3:$N$2350,9,FALSE))</f>
        <v>中国</v>
      </c>
      <c r="AA1394" s="18" t="str">
        <f>IF(R1394="","",VLOOKUP(R1394,CUSTOMS!$E$3:$N$2350,10,FALSE))</f>
        <v>美国</v>
      </c>
      <c r="AB1394" s="32">
        <f>IF(R1394="","",VLOOKUP(G1394,WMS!$E$3:$T$2581,15,FALSE))</f>
        <v>0.055</v>
      </c>
      <c r="AC1394" s="32">
        <f t="shared" si="246"/>
        <v>0.66</v>
      </c>
      <c r="AD1394" s="32" t="str">
        <f>IF(S1394="","",VLOOKUP(S1394,海关监管条件!$A$1:$B$3000,2,FALSE))</f>
        <v>无 </v>
      </c>
    </row>
    <row r="1395" spans="1:30">
      <c r="A1395" s="2">
        <v>43778</v>
      </c>
      <c r="B1395" s="2">
        <v>43784</v>
      </c>
      <c r="C1395" s="2" t="s">
        <v>5257</v>
      </c>
      <c r="D1395" s="3" t="s">
        <v>2030</v>
      </c>
      <c r="E1395" s="3" t="s">
        <v>4389</v>
      </c>
      <c r="F1395" s="3" t="s">
        <v>4393</v>
      </c>
      <c r="G1395" s="17" t="str">
        <f t="shared" si="240"/>
        <v>KG-ARI-1909-00203-04708/42518204</v>
      </c>
      <c r="H1395" s="18">
        <f>IF(G1395="","",VLOOKUP(G1395,WMS!$E$3:$Q$2581,7,FALSE))</f>
        <v>12</v>
      </c>
      <c r="I1395" s="18">
        <f>IF(G1395="","",VLOOKUP(G1395,WMS!$E$3:$Q$2581,8,FALSE))</f>
        <v>1.35</v>
      </c>
      <c r="J1395" s="18">
        <f>IF(G1395="","",VLOOKUP(G1395,WMS!$E$3:$Q$2581,13,FALSE))</f>
        <v>0.002</v>
      </c>
      <c r="K1395" s="25" t="b">
        <f t="shared" si="241"/>
        <v>1</v>
      </c>
      <c r="L1395" s="7">
        <v>1</v>
      </c>
      <c r="M1395" s="26">
        <f>IF(G1395="","",VLOOKUP(G1395,WMS!$E$3:$U$2581,7,0)*L1395)</f>
        <v>12</v>
      </c>
      <c r="N1395" s="27" t="str">
        <f>IF(G1395="","",VLOOKUP(G1395,WMS!$E$3:$U$2581,17,0))</f>
        <v>A401-08</v>
      </c>
      <c r="O1395" s="28">
        <f t="shared" si="242"/>
        <v>1.35</v>
      </c>
      <c r="P1395" s="28">
        <f t="shared" si="243"/>
        <v>0.002</v>
      </c>
      <c r="Q1395" s="25" t="str">
        <f>IF(G1395="","",VLOOKUP(G1395,WMS!$E$3:$G$2581,2,FALSE))</f>
        <v>KAS19092322</v>
      </c>
      <c r="R1395" s="25" t="str">
        <f>IF(G1395="","",VLOOKUP(G1395,WMS!$E$3:$G$2581,3,FALSE))</f>
        <v>KAS1909232201</v>
      </c>
      <c r="S1395" s="17" t="str">
        <f>IF(R1395="","",VLOOKUP(R1395,CUSTOMS!$E$3:$N$2350,2,FALSE))</f>
        <v>3406000090</v>
      </c>
      <c r="T1395" s="17" t="str">
        <f>IF(R1395="","",VLOOKUP(R1395,CUSTOMS!$E$3:$N$2350,3,FALSE))</f>
        <v>蜡烛</v>
      </c>
      <c r="U1395" s="18">
        <f t="shared" si="244"/>
        <v>0.28</v>
      </c>
      <c r="V1395" s="18" t="str">
        <f>IF(R1395="","",VLOOKUP(R1395,CUSTOMS!$E$3:$N$2350,5,FALSE))</f>
        <v>千克</v>
      </c>
      <c r="W1395" s="32">
        <f>IF(R1395="","",VLOOKUP(R1395,CUSTOMS!$E$3:$N$2350,6,FALSE))</f>
        <v>6.5</v>
      </c>
      <c r="X1395" s="32">
        <f t="shared" si="245"/>
        <v>1.82</v>
      </c>
      <c r="Y1395" s="18" t="str">
        <f>IF(R1395="","",VLOOKUP(R1395,CUSTOMS!$E$3:$N$2350,8,FALSE))</f>
        <v>美元</v>
      </c>
      <c r="Z1395" s="18" t="str">
        <f>IF(R1395="","",VLOOKUP(R1395,CUSTOMS!$E$3:$N$2350,9,FALSE))</f>
        <v>中国</v>
      </c>
      <c r="AA1395" s="18" t="str">
        <f>IF(R1395="","",VLOOKUP(R1395,CUSTOMS!$E$3:$N$2350,10,FALSE))</f>
        <v>美国</v>
      </c>
      <c r="AB1395" s="32">
        <f>IF(R1395="","",VLOOKUP(G1395,WMS!$E$3:$T$2581,15,FALSE))</f>
        <v>0.0233333333333333</v>
      </c>
      <c r="AC1395" s="32">
        <f t="shared" si="246"/>
        <v>0.28</v>
      </c>
      <c r="AD1395" s="32" t="str">
        <f>IF(S1395="","",VLOOKUP(S1395,海关监管条件!$A$1:$B$3000,2,FALSE))</f>
        <v>无 </v>
      </c>
    </row>
    <row r="1396" spans="1:30">
      <c r="A1396" s="2">
        <v>43778</v>
      </c>
      <c r="B1396" s="2">
        <v>43784</v>
      </c>
      <c r="C1396" s="2" t="s">
        <v>5257</v>
      </c>
      <c r="D1396" s="3" t="s">
        <v>2030</v>
      </c>
      <c r="E1396" s="3" t="s">
        <v>4389</v>
      </c>
      <c r="F1396" s="3" t="s">
        <v>4397</v>
      </c>
      <c r="G1396" s="17" t="str">
        <f t="shared" si="240"/>
        <v>KG-ARI-1909-00203-04708/42518211</v>
      </c>
      <c r="H1396" s="18">
        <f>IF(G1396="","",VLOOKUP(G1396,WMS!$E$3:$Q$2581,7,FALSE))</f>
        <v>12</v>
      </c>
      <c r="I1396" s="18">
        <f>IF(G1396="","",VLOOKUP(G1396,WMS!$E$3:$Q$2581,8,FALSE))</f>
        <v>1.5</v>
      </c>
      <c r="J1396" s="18">
        <f>IF(G1396="","",VLOOKUP(G1396,WMS!$E$3:$Q$2581,13,FALSE))</f>
        <v>0.002</v>
      </c>
      <c r="K1396" s="25" t="b">
        <f t="shared" si="241"/>
        <v>1</v>
      </c>
      <c r="L1396" s="7">
        <v>2</v>
      </c>
      <c r="M1396" s="26">
        <f>IF(G1396="","",VLOOKUP(G1396,WMS!$E$3:$U$2581,7,0)*L1396)</f>
        <v>24</v>
      </c>
      <c r="N1396" s="27" t="str">
        <f>IF(G1396="","",VLOOKUP(G1396,WMS!$E$3:$U$2581,17,0))</f>
        <v>A401-08</v>
      </c>
      <c r="O1396" s="28">
        <f t="shared" si="242"/>
        <v>3</v>
      </c>
      <c r="P1396" s="28">
        <f t="shared" si="243"/>
        <v>0.004</v>
      </c>
      <c r="Q1396" s="25" t="str">
        <f>IF(G1396="","",VLOOKUP(G1396,WMS!$E$3:$G$2581,2,FALSE))</f>
        <v>KAS19092322</v>
      </c>
      <c r="R1396" s="25" t="str">
        <f>IF(G1396="","",VLOOKUP(G1396,WMS!$E$3:$G$2581,3,FALSE))</f>
        <v>KAS1909232201</v>
      </c>
      <c r="S1396" s="17" t="str">
        <f>IF(R1396="","",VLOOKUP(R1396,CUSTOMS!$E$3:$N$2350,2,FALSE))</f>
        <v>3406000090</v>
      </c>
      <c r="T1396" s="17" t="str">
        <f>IF(R1396="","",VLOOKUP(R1396,CUSTOMS!$E$3:$N$2350,3,FALSE))</f>
        <v>蜡烛</v>
      </c>
      <c r="U1396" s="18">
        <f t="shared" si="244"/>
        <v>0.460000000000001</v>
      </c>
      <c r="V1396" s="18" t="str">
        <f>IF(R1396="","",VLOOKUP(R1396,CUSTOMS!$E$3:$N$2350,5,FALSE))</f>
        <v>千克</v>
      </c>
      <c r="W1396" s="32">
        <f>IF(R1396="","",VLOOKUP(R1396,CUSTOMS!$E$3:$N$2350,6,FALSE))</f>
        <v>6.5</v>
      </c>
      <c r="X1396" s="32">
        <f t="shared" si="245"/>
        <v>2.99</v>
      </c>
      <c r="Y1396" s="18" t="str">
        <f>IF(R1396="","",VLOOKUP(R1396,CUSTOMS!$E$3:$N$2350,8,FALSE))</f>
        <v>美元</v>
      </c>
      <c r="Z1396" s="18" t="str">
        <f>IF(R1396="","",VLOOKUP(R1396,CUSTOMS!$E$3:$N$2350,9,FALSE))</f>
        <v>中国</v>
      </c>
      <c r="AA1396" s="18" t="str">
        <f>IF(R1396="","",VLOOKUP(R1396,CUSTOMS!$E$3:$N$2350,10,FALSE))</f>
        <v>美国</v>
      </c>
      <c r="AB1396" s="32">
        <f>IF(R1396="","",VLOOKUP(G1396,WMS!$E$3:$T$2581,15,FALSE))</f>
        <v>0.0191666666666667</v>
      </c>
      <c r="AC1396" s="32">
        <f t="shared" si="246"/>
        <v>0.460000000000001</v>
      </c>
      <c r="AD1396" s="32" t="str">
        <f>IF(S1396="","",VLOOKUP(S1396,海关监管条件!$A$1:$B$3000,2,FALSE))</f>
        <v>无 </v>
      </c>
    </row>
    <row r="1397" spans="1:30">
      <c r="A1397" s="2">
        <v>43778</v>
      </c>
      <c r="B1397" s="2">
        <v>43784</v>
      </c>
      <c r="C1397" s="2" t="s">
        <v>5257</v>
      </c>
      <c r="D1397" s="3" t="s">
        <v>2030</v>
      </c>
      <c r="E1397" s="3" t="s">
        <v>4389</v>
      </c>
      <c r="F1397" s="3" t="s">
        <v>4395</v>
      </c>
      <c r="G1397" s="17" t="str">
        <f t="shared" si="240"/>
        <v>KG-ARI-1909-00203-04708/42518235</v>
      </c>
      <c r="H1397" s="18">
        <f>IF(G1397="","",VLOOKUP(G1397,WMS!$E$3:$Q$2581,7,FALSE))</f>
        <v>12</v>
      </c>
      <c r="I1397" s="18">
        <f>IF(G1397="","",VLOOKUP(G1397,WMS!$E$3:$Q$2581,8,FALSE))</f>
        <v>1.75</v>
      </c>
      <c r="J1397" s="18">
        <f>IF(G1397="","",VLOOKUP(G1397,WMS!$E$3:$Q$2581,13,FALSE))</f>
        <v>0.002</v>
      </c>
      <c r="K1397" s="25" t="b">
        <f t="shared" si="241"/>
        <v>1</v>
      </c>
      <c r="L1397" s="7">
        <v>2</v>
      </c>
      <c r="M1397" s="26">
        <f>IF(G1397="","",VLOOKUP(G1397,WMS!$E$3:$U$2581,7,0)*L1397)</f>
        <v>24</v>
      </c>
      <c r="N1397" s="27" t="str">
        <f>IF(G1397="","",VLOOKUP(G1397,WMS!$E$3:$U$2581,17,0))</f>
        <v>A401-08</v>
      </c>
      <c r="O1397" s="28">
        <f t="shared" si="242"/>
        <v>3.5</v>
      </c>
      <c r="P1397" s="28">
        <f t="shared" si="243"/>
        <v>0.004</v>
      </c>
      <c r="Q1397" s="25" t="str">
        <f>IF(G1397="","",VLOOKUP(G1397,WMS!$E$3:$G$2581,2,FALSE))</f>
        <v>KAS19092322</v>
      </c>
      <c r="R1397" s="25" t="str">
        <f>IF(G1397="","",VLOOKUP(G1397,WMS!$E$3:$G$2581,3,FALSE))</f>
        <v>KAS1909232201</v>
      </c>
      <c r="S1397" s="17" t="str">
        <f>IF(R1397="","",VLOOKUP(R1397,CUSTOMS!$E$3:$N$2350,2,FALSE))</f>
        <v>3406000090</v>
      </c>
      <c r="T1397" s="17" t="str">
        <f>IF(R1397="","",VLOOKUP(R1397,CUSTOMS!$E$3:$N$2350,3,FALSE))</f>
        <v>蜡烛</v>
      </c>
      <c r="U1397" s="18">
        <f t="shared" si="244"/>
        <v>0.559999999999999</v>
      </c>
      <c r="V1397" s="18" t="str">
        <f>IF(R1397="","",VLOOKUP(R1397,CUSTOMS!$E$3:$N$2350,5,FALSE))</f>
        <v>千克</v>
      </c>
      <c r="W1397" s="32">
        <f>IF(R1397="","",VLOOKUP(R1397,CUSTOMS!$E$3:$N$2350,6,FALSE))</f>
        <v>6.5</v>
      </c>
      <c r="X1397" s="32">
        <f t="shared" si="245"/>
        <v>3.63999999999999</v>
      </c>
      <c r="Y1397" s="18" t="str">
        <f>IF(R1397="","",VLOOKUP(R1397,CUSTOMS!$E$3:$N$2350,8,FALSE))</f>
        <v>美元</v>
      </c>
      <c r="Z1397" s="18" t="str">
        <f>IF(R1397="","",VLOOKUP(R1397,CUSTOMS!$E$3:$N$2350,9,FALSE))</f>
        <v>中国</v>
      </c>
      <c r="AA1397" s="18" t="str">
        <f>IF(R1397="","",VLOOKUP(R1397,CUSTOMS!$E$3:$N$2350,10,FALSE))</f>
        <v>美国</v>
      </c>
      <c r="AB1397" s="32">
        <f>IF(R1397="","",VLOOKUP(G1397,WMS!$E$3:$T$2581,15,FALSE))</f>
        <v>0.0233333333333333</v>
      </c>
      <c r="AC1397" s="32">
        <f t="shared" si="246"/>
        <v>0.559999999999999</v>
      </c>
      <c r="AD1397" s="32" t="str">
        <f>IF(S1397="","",VLOOKUP(S1397,海关监管条件!$A$1:$B$3000,2,FALSE))</f>
        <v>无 </v>
      </c>
    </row>
    <row r="1398" spans="1:30">
      <c r="A1398" s="2">
        <v>43778</v>
      </c>
      <c r="B1398" s="2">
        <v>43784</v>
      </c>
      <c r="C1398" s="2" t="s">
        <v>5257</v>
      </c>
      <c r="D1398" s="3" t="s">
        <v>2030</v>
      </c>
      <c r="E1398" s="3" t="s">
        <v>4389</v>
      </c>
      <c r="F1398" s="3" t="s">
        <v>4392</v>
      </c>
      <c r="G1398" s="17" t="str">
        <f t="shared" si="240"/>
        <v>KG-ARI-1909-00203-04708/42518266</v>
      </c>
      <c r="H1398" s="18">
        <f>IF(G1398="","",VLOOKUP(G1398,WMS!$E$3:$Q$2581,7,FALSE))</f>
        <v>12</v>
      </c>
      <c r="I1398" s="18">
        <f>IF(G1398="","",VLOOKUP(G1398,WMS!$E$3:$Q$2581,8,FALSE))</f>
        <v>1.5</v>
      </c>
      <c r="J1398" s="18">
        <f>IF(G1398="","",VLOOKUP(G1398,WMS!$E$3:$Q$2581,13,FALSE))</f>
        <v>0.002</v>
      </c>
      <c r="K1398" s="25" t="b">
        <f t="shared" si="241"/>
        <v>1</v>
      </c>
      <c r="L1398" s="7">
        <v>1</v>
      </c>
      <c r="M1398" s="26">
        <f>IF(G1398="","",VLOOKUP(G1398,WMS!$E$3:$U$2581,7,0)*L1398)</f>
        <v>12</v>
      </c>
      <c r="N1398" s="27" t="str">
        <f>IF(G1398="","",VLOOKUP(G1398,WMS!$E$3:$U$2581,17,0))</f>
        <v>A401-08</v>
      </c>
      <c r="O1398" s="28">
        <f t="shared" si="242"/>
        <v>1.5</v>
      </c>
      <c r="P1398" s="28">
        <f t="shared" si="243"/>
        <v>0.002</v>
      </c>
      <c r="Q1398" s="25" t="str">
        <f>IF(G1398="","",VLOOKUP(G1398,WMS!$E$3:$G$2581,2,FALSE))</f>
        <v>KAS19092322</v>
      </c>
      <c r="R1398" s="25" t="str">
        <f>IF(G1398="","",VLOOKUP(G1398,WMS!$E$3:$G$2581,3,FALSE))</f>
        <v>KAS1909232201</v>
      </c>
      <c r="S1398" s="17" t="str">
        <f>IF(R1398="","",VLOOKUP(R1398,CUSTOMS!$E$3:$N$2350,2,FALSE))</f>
        <v>3406000090</v>
      </c>
      <c r="T1398" s="17" t="str">
        <f>IF(R1398="","",VLOOKUP(R1398,CUSTOMS!$E$3:$N$2350,3,FALSE))</f>
        <v>蜡烛</v>
      </c>
      <c r="U1398" s="18">
        <f t="shared" si="244"/>
        <v>0.23</v>
      </c>
      <c r="V1398" s="18" t="str">
        <f>IF(R1398="","",VLOOKUP(R1398,CUSTOMS!$E$3:$N$2350,5,FALSE))</f>
        <v>千克</v>
      </c>
      <c r="W1398" s="32">
        <f>IF(R1398="","",VLOOKUP(R1398,CUSTOMS!$E$3:$N$2350,6,FALSE))</f>
        <v>6.5</v>
      </c>
      <c r="X1398" s="32">
        <f t="shared" si="245"/>
        <v>1.495</v>
      </c>
      <c r="Y1398" s="18" t="str">
        <f>IF(R1398="","",VLOOKUP(R1398,CUSTOMS!$E$3:$N$2350,8,FALSE))</f>
        <v>美元</v>
      </c>
      <c r="Z1398" s="18" t="str">
        <f>IF(R1398="","",VLOOKUP(R1398,CUSTOMS!$E$3:$N$2350,9,FALSE))</f>
        <v>中国</v>
      </c>
      <c r="AA1398" s="18" t="str">
        <f>IF(R1398="","",VLOOKUP(R1398,CUSTOMS!$E$3:$N$2350,10,FALSE))</f>
        <v>美国</v>
      </c>
      <c r="AB1398" s="32">
        <f>IF(R1398="","",VLOOKUP(G1398,WMS!$E$3:$T$2581,15,FALSE))</f>
        <v>0.0191666666666667</v>
      </c>
      <c r="AC1398" s="32">
        <f t="shared" si="246"/>
        <v>0.23</v>
      </c>
      <c r="AD1398" s="32" t="str">
        <f>IF(S1398="","",VLOOKUP(S1398,海关监管条件!$A$1:$B$3000,2,FALSE))</f>
        <v>无 </v>
      </c>
    </row>
    <row r="1399" spans="1:30">
      <c r="A1399" s="2">
        <v>43778</v>
      </c>
      <c r="B1399" s="2">
        <v>43784</v>
      </c>
      <c r="C1399" s="2" t="s">
        <v>5257</v>
      </c>
      <c r="D1399" s="3" t="s">
        <v>2030</v>
      </c>
      <c r="E1399" s="3" t="s">
        <v>4389</v>
      </c>
      <c r="F1399" s="3" t="s">
        <v>4394</v>
      </c>
      <c r="G1399" s="17" t="str">
        <f t="shared" si="240"/>
        <v>KG-ARI-1909-00203-04708/42518273</v>
      </c>
      <c r="H1399" s="18">
        <f>IF(G1399="","",VLOOKUP(G1399,WMS!$E$3:$Q$2581,7,FALSE))</f>
        <v>12</v>
      </c>
      <c r="I1399" s="18">
        <f>IF(G1399="","",VLOOKUP(G1399,WMS!$E$3:$Q$2581,8,FALSE))</f>
        <v>1.75</v>
      </c>
      <c r="J1399" s="18">
        <f>IF(G1399="","",VLOOKUP(G1399,WMS!$E$3:$Q$2581,13,FALSE))</f>
        <v>0.002</v>
      </c>
      <c r="K1399" s="25" t="b">
        <f t="shared" si="241"/>
        <v>1</v>
      </c>
      <c r="L1399" s="7">
        <v>2</v>
      </c>
      <c r="M1399" s="26">
        <f>IF(G1399="","",VLOOKUP(G1399,WMS!$E$3:$U$2581,7,0)*L1399)</f>
        <v>24</v>
      </c>
      <c r="N1399" s="27" t="str">
        <f>IF(G1399="","",VLOOKUP(G1399,WMS!$E$3:$U$2581,17,0))</f>
        <v>A401-08</v>
      </c>
      <c r="O1399" s="28">
        <f t="shared" si="242"/>
        <v>3.5</v>
      </c>
      <c r="P1399" s="28">
        <f t="shared" si="243"/>
        <v>0.004</v>
      </c>
      <c r="Q1399" s="25" t="str">
        <f>IF(G1399="","",VLOOKUP(G1399,WMS!$E$3:$G$2581,2,FALSE))</f>
        <v>KAS19092322</v>
      </c>
      <c r="R1399" s="25" t="str">
        <f>IF(G1399="","",VLOOKUP(G1399,WMS!$E$3:$G$2581,3,FALSE))</f>
        <v>KAS1909232201</v>
      </c>
      <c r="S1399" s="17" t="str">
        <f>IF(R1399="","",VLOOKUP(R1399,CUSTOMS!$E$3:$N$2350,2,FALSE))</f>
        <v>3406000090</v>
      </c>
      <c r="T1399" s="17" t="str">
        <f>IF(R1399="","",VLOOKUP(R1399,CUSTOMS!$E$3:$N$2350,3,FALSE))</f>
        <v>蜡烛</v>
      </c>
      <c r="U1399" s="18">
        <f t="shared" si="244"/>
        <v>0.559999999999999</v>
      </c>
      <c r="V1399" s="18" t="str">
        <f>IF(R1399="","",VLOOKUP(R1399,CUSTOMS!$E$3:$N$2350,5,FALSE))</f>
        <v>千克</v>
      </c>
      <c r="W1399" s="32">
        <f>IF(R1399="","",VLOOKUP(R1399,CUSTOMS!$E$3:$N$2350,6,FALSE))</f>
        <v>6.5</v>
      </c>
      <c r="X1399" s="32">
        <f t="shared" si="245"/>
        <v>3.63999999999999</v>
      </c>
      <c r="Y1399" s="18" t="str">
        <f>IF(R1399="","",VLOOKUP(R1399,CUSTOMS!$E$3:$N$2350,8,FALSE))</f>
        <v>美元</v>
      </c>
      <c r="Z1399" s="18" t="str">
        <f>IF(R1399="","",VLOOKUP(R1399,CUSTOMS!$E$3:$N$2350,9,FALSE))</f>
        <v>中国</v>
      </c>
      <c r="AA1399" s="18" t="str">
        <f>IF(R1399="","",VLOOKUP(R1399,CUSTOMS!$E$3:$N$2350,10,FALSE))</f>
        <v>美国</v>
      </c>
      <c r="AB1399" s="32">
        <f>IF(R1399="","",VLOOKUP(G1399,WMS!$E$3:$T$2581,15,FALSE))</f>
        <v>0.0233333333333333</v>
      </c>
      <c r="AC1399" s="32">
        <f t="shared" si="246"/>
        <v>0.559999999999999</v>
      </c>
      <c r="AD1399" s="32" t="str">
        <f>IF(S1399="","",VLOOKUP(S1399,海关监管条件!$A$1:$B$3000,2,FALSE))</f>
        <v>无 </v>
      </c>
    </row>
    <row r="1400" spans="1:30">
      <c r="A1400" s="2">
        <v>43778</v>
      </c>
      <c r="B1400" s="2">
        <v>43784</v>
      </c>
      <c r="C1400" s="2" t="s">
        <v>5257</v>
      </c>
      <c r="D1400" s="3" t="s">
        <v>2030</v>
      </c>
      <c r="E1400" s="3" t="s">
        <v>4389</v>
      </c>
      <c r="F1400" s="3" t="s">
        <v>4390</v>
      </c>
      <c r="G1400" s="17" t="str">
        <f t="shared" si="240"/>
        <v>KG-ARI-1909-00203-04708/42518280</v>
      </c>
      <c r="H1400" s="18">
        <f>IF(G1400="","",VLOOKUP(G1400,WMS!$E$3:$Q$2581,7,FALSE))</f>
        <v>12</v>
      </c>
      <c r="I1400" s="18">
        <f>IF(G1400="","",VLOOKUP(G1400,WMS!$E$3:$Q$2581,8,FALSE))</f>
        <v>1.75</v>
      </c>
      <c r="J1400" s="18">
        <f>IF(G1400="","",VLOOKUP(G1400,WMS!$E$3:$Q$2581,13,FALSE))</f>
        <v>0.002</v>
      </c>
      <c r="K1400" s="25" t="b">
        <f t="shared" si="241"/>
        <v>1</v>
      </c>
      <c r="L1400" s="7">
        <v>1</v>
      </c>
      <c r="M1400" s="26">
        <f>IF(G1400="","",VLOOKUP(G1400,WMS!$E$3:$U$2581,7,0)*L1400)</f>
        <v>12</v>
      </c>
      <c r="N1400" s="27" t="str">
        <f>IF(G1400="","",VLOOKUP(G1400,WMS!$E$3:$U$2581,17,0))</f>
        <v>A401-08</v>
      </c>
      <c r="O1400" s="28">
        <f t="shared" si="242"/>
        <v>1.75</v>
      </c>
      <c r="P1400" s="28">
        <f t="shared" si="243"/>
        <v>0.002</v>
      </c>
      <c r="Q1400" s="25" t="str">
        <f>IF(G1400="","",VLOOKUP(G1400,WMS!$E$3:$G$2581,2,FALSE))</f>
        <v>KAS19092322</v>
      </c>
      <c r="R1400" s="25" t="str">
        <f>IF(G1400="","",VLOOKUP(G1400,WMS!$E$3:$G$2581,3,FALSE))</f>
        <v>KAS1909232201</v>
      </c>
      <c r="S1400" s="17" t="str">
        <f>IF(R1400="","",VLOOKUP(R1400,CUSTOMS!$E$3:$N$2350,2,FALSE))</f>
        <v>3406000090</v>
      </c>
      <c r="T1400" s="17" t="str">
        <f>IF(R1400="","",VLOOKUP(R1400,CUSTOMS!$E$3:$N$2350,3,FALSE))</f>
        <v>蜡烛</v>
      </c>
      <c r="U1400" s="18">
        <f t="shared" si="244"/>
        <v>0.308</v>
      </c>
      <c r="V1400" s="18" t="str">
        <f>IF(R1400="","",VLOOKUP(R1400,CUSTOMS!$E$3:$N$2350,5,FALSE))</f>
        <v>千克</v>
      </c>
      <c r="W1400" s="32">
        <f>IF(R1400="","",VLOOKUP(R1400,CUSTOMS!$E$3:$N$2350,6,FALSE))</f>
        <v>6.5</v>
      </c>
      <c r="X1400" s="32">
        <f t="shared" si="245"/>
        <v>2.002</v>
      </c>
      <c r="Y1400" s="18" t="str">
        <f>IF(R1400="","",VLOOKUP(R1400,CUSTOMS!$E$3:$N$2350,8,FALSE))</f>
        <v>美元</v>
      </c>
      <c r="Z1400" s="18" t="str">
        <f>IF(R1400="","",VLOOKUP(R1400,CUSTOMS!$E$3:$N$2350,9,FALSE))</f>
        <v>中国</v>
      </c>
      <c r="AA1400" s="18" t="str">
        <f>IF(R1400="","",VLOOKUP(R1400,CUSTOMS!$E$3:$N$2350,10,FALSE))</f>
        <v>美国</v>
      </c>
      <c r="AB1400" s="32">
        <f>IF(R1400="","",VLOOKUP(G1400,WMS!$E$3:$T$2581,15,FALSE))</f>
        <v>0.0256666666666667</v>
      </c>
      <c r="AC1400" s="32">
        <f t="shared" si="246"/>
        <v>0.308</v>
      </c>
      <c r="AD1400" s="32" t="str">
        <f>IF(S1400="","",VLOOKUP(S1400,海关监管条件!$A$1:$B$3000,2,FALSE))</f>
        <v>无 </v>
      </c>
    </row>
    <row r="1401" spans="1:30">
      <c r="A1401" s="2">
        <v>43778</v>
      </c>
      <c r="B1401" s="2">
        <v>43784</v>
      </c>
      <c r="C1401" s="2" t="s">
        <v>5257</v>
      </c>
      <c r="D1401" s="3" t="s">
        <v>2133</v>
      </c>
      <c r="E1401" s="3" t="s">
        <v>4417</v>
      </c>
      <c r="F1401" s="3" t="s">
        <v>4449</v>
      </c>
      <c r="G1401" s="17" t="str">
        <f t="shared" si="240"/>
        <v>KG-ARI-1909-00203-04715/42609247</v>
      </c>
      <c r="H1401" s="18">
        <f>IF(G1401="","",VLOOKUP(G1401,WMS!$E$3:$Q$2581,7,FALSE))</f>
        <v>6</v>
      </c>
      <c r="I1401" s="18">
        <f>IF(G1401="","",VLOOKUP(G1401,WMS!$E$3:$Q$2581,8,FALSE))</f>
        <v>2</v>
      </c>
      <c r="J1401" s="18">
        <f>IF(G1401="","",VLOOKUP(G1401,WMS!$E$3:$Q$2581,13,FALSE))</f>
        <v>0.012</v>
      </c>
      <c r="K1401" s="25" t="b">
        <f t="shared" si="241"/>
        <v>1</v>
      </c>
      <c r="L1401" s="7">
        <v>1</v>
      </c>
      <c r="M1401" s="26">
        <f>IF(G1401="","",VLOOKUP(G1401,WMS!$E$3:$U$2581,7,0)*L1401)</f>
        <v>6</v>
      </c>
      <c r="N1401" s="27" t="str">
        <f>IF(G1401="","",VLOOKUP(G1401,WMS!$E$3:$U$2581,17,0))</f>
        <v>A25-202</v>
      </c>
      <c r="O1401" s="28">
        <f t="shared" si="242"/>
        <v>2</v>
      </c>
      <c r="P1401" s="28">
        <f t="shared" si="243"/>
        <v>0.012</v>
      </c>
      <c r="Q1401" s="25" t="str">
        <f>IF(G1401="","",VLOOKUP(G1401,WMS!$E$3:$G$2581,2,FALSE))</f>
        <v>KAS19092003</v>
      </c>
      <c r="R1401" s="25" t="str">
        <f>IF(G1401="","",VLOOKUP(G1401,WMS!$E$3:$G$2581,3,FALSE))</f>
        <v>KAS1909200312</v>
      </c>
      <c r="S1401" s="17" t="str">
        <f>IF(R1401="","",VLOOKUP(R1401,CUSTOMS!$E$3:$N$2350,2,FALSE))</f>
        <v>3926909090</v>
      </c>
      <c r="T1401" s="17" t="str">
        <f>IF(R1401="","",VLOOKUP(R1401,CUSTOMS!$E$3:$N$2350,3,FALSE))</f>
        <v>狗咬物</v>
      </c>
      <c r="U1401" s="18">
        <f t="shared" si="244"/>
        <v>6</v>
      </c>
      <c r="V1401" s="18" t="str">
        <f>IF(R1401="","",VLOOKUP(R1401,CUSTOMS!$E$3:$N$2350,5,FALSE))</f>
        <v>个</v>
      </c>
      <c r="W1401" s="32">
        <f>IF(R1401="","",VLOOKUP(R1401,CUSTOMS!$E$3:$N$2350,6,FALSE))</f>
        <v>1.85</v>
      </c>
      <c r="X1401" s="32">
        <f t="shared" si="245"/>
        <v>11.1</v>
      </c>
      <c r="Y1401" s="18" t="str">
        <f>IF(R1401="","",VLOOKUP(R1401,CUSTOMS!$E$3:$N$2350,8,FALSE))</f>
        <v>美元</v>
      </c>
      <c r="Z1401" s="18" t="str">
        <f>IF(R1401="","",VLOOKUP(R1401,CUSTOMS!$E$3:$N$2350,9,FALSE))</f>
        <v>中国</v>
      </c>
      <c r="AA1401" s="18" t="str">
        <f>IF(R1401="","",VLOOKUP(R1401,CUSTOMS!$E$3:$N$2350,10,FALSE))</f>
        <v>美国</v>
      </c>
      <c r="AB1401" s="32">
        <f>IF(R1401="","",VLOOKUP(G1401,WMS!$E$3:$T$2581,15,FALSE))</f>
        <v>0.283333333333333</v>
      </c>
      <c r="AC1401" s="32">
        <f t="shared" si="246"/>
        <v>1.7</v>
      </c>
      <c r="AD1401" s="32" t="str">
        <f>IF(S1401="","",VLOOKUP(S1401,海关监管条件!$A$1:$B$3000,2,FALSE))</f>
        <v>无</v>
      </c>
    </row>
    <row r="1402" spans="1:30">
      <c r="A1402" s="2">
        <v>43778</v>
      </c>
      <c r="B1402" s="2">
        <v>43784</v>
      </c>
      <c r="C1402" s="2" t="s">
        <v>5257</v>
      </c>
      <c r="D1402" s="3" t="s">
        <v>2133</v>
      </c>
      <c r="E1402" s="3" t="s">
        <v>4417</v>
      </c>
      <c r="F1402" s="3" t="s">
        <v>4439</v>
      </c>
      <c r="G1402" s="17" t="str">
        <f t="shared" si="240"/>
        <v>KG-ARI-1909-00203-04715/42624615</v>
      </c>
      <c r="H1402" s="18">
        <f>IF(G1402="","",VLOOKUP(G1402,WMS!$E$3:$Q$2581,7,FALSE))</f>
        <v>6</v>
      </c>
      <c r="I1402" s="18">
        <f>IF(G1402="","",VLOOKUP(G1402,WMS!$E$3:$Q$2581,8,FALSE))</f>
        <v>5</v>
      </c>
      <c r="J1402" s="18">
        <f>IF(G1402="","",VLOOKUP(G1402,WMS!$E$3:$Q$2581,13,FALSE))</f>
        <v>0.016</v>
      </c>
      <c r="K1402" s="25" t="b">
        <f t="shared" si="241"/>
        <v>1</v>
      </c>
      <c r="L1402" s="7">
        <v>1</v>
      </c>
      <c r="M1402" s="26">
        <f>IF(G1402="","",VLOOKUP(G1402,WMS!$E$3:$U$2581,7,0)*L1402)</f>
        <v>6</v>
      </c>
      <c r="N1402" s="27" t="str">
        <f>IF(G1402="","",VLOOKUP(G1402,WMS!$E$3:$U$2581,17,0))</f>
        <v>A25-202</v>
      </c>
      <c r="O1402" s="28">
        <f t="shared" si="242"/>
        <v>5</v>
      </c>
      <c r="P1402" s="28">
        <f t="shared" si="243"/>
        <v>0.016</v>
      </c>
      <c r="Q1402" s="25" t="str">
        <f>IF(G1402="","",VLOOKUP(G1402,WMS!$E$3:$G$2581,2,FALSE))</f>
        <v>KAS19092003</v>
      </c>
      <c r="R1402" s="25" t="str">
        <f>IF(G1402="","",VLOOKUP(G1402,WMS!$E$3:$G$2581,3,FALSE))</f>
        <v>KAS1909200305</v>
      </c>
      <c r="S1402" s="17" t="str">
        <f>IF(R1402="","",VLOOKUP(R1402,CUSTOMS!$E$3:$N$2350,2,FALSE))</f>
        <v>3926909090</v>
      </c>
      <c r="T1402" s="17" t="str">
        <f>IF(R1402="","",VLOOKUP(R1402,CUSTOMS!$E$3:$N$2350,3,FALSE))</f>
        <v>宠物胶垫</v>
      </c>
      <c r="U1402" s="18">
        <f t="shared" si="244"/>
        <v>6</v>
      </c>
      <c r="V1402" s="18" t="str">
        <f>IF(R1402="","",VLOOKUP(R1402,CUSTOMS!$E$3:$N$2350,5,FALSE))</f>
        <v>个</v>
      </c>
      <c r="W1402" s="32">
        <f>IF(R1402="","",VLOOKUP(R1402,CUSTOMS!$E$3:$N$2350,6,FALSE))</f>
        <v>2.06</v>
      </c>
      <c r="X1402" s="32">
        <f t="shared" si="245"/>
        <v>12.36</v>
      </c>
      <c r="Y1402" s="18" t="str">
        <f>IF(R1402="","",VLOOKUP(R1402,CUSTOMS!$E$3:$N$2350,8,FALSE))</f>
        <v>美元</v>
      </c>
      <c r="Z1402" s="18" t="str">
        <f>IF(R1402="","",VLOOKUP(R1402,CUSTOMS!$E$3:$N$2350,9,FALSE))</f>
        <v>中国</v>
      </c>
      <c r="AA1402" s="18" t="str">
        <f>IF(R1402="","",VLOOKUP(R1402,CUSTOMS!$E$3:$N$2350,10,FALSE))</f>
        <v>美国</v>
      </c>
      <c r="AB1402" s="32">
        <f>IF(R1402="","",VLOOKUP(G1402,WMS!$E$3:$T$2581,15,FALSE))</f>
        <v>0.766666666666667</v>
      </c>
      <c r="AC1402" s="32">
        <f t="shared" si="246"/>
        <v>4.6</v>
      </c>
      <c r="AD1402" s="32" t="str">
        <f>IF(S1402="","",VLOOKUP(S1402,海关监管条件!$A$1:$B$3000,2,FALSE))</f>
        <v>无</v>
      </c>
    </row>
    <row r="1403" spans="1:30">
      <c r="A1403" s="2">
        <v>43778</v>
      </c>
      <c r="B1403" s="2">
        <v>43784</v>
      </c>
      <c r="C1403" s="2" t="s">
        <v>5257</v>
      </c>
      <c r="D1403" s="3" t="s">
        <v>2133</v>
      </c>
      <c r="E1403" s="3" t="s">
        <v>4417</v>
      </c>
      <c r="F1403" s="3" t="s">
        <v>4430</v>
      </c>
      <c r="G1403" s="17" t="str">
        <f t="shared" si="240"/>
        <v>KG-ARI-1909-00203-04715/42755661</v>
      </c>
      <c r="H1403" s="18">
        <f>IF(G1403="","",VLOOKUP(G1403,WMS!$E$3:$Q$2581,7,FALSE))</f>
        <v>6</v>
      </c>
      <c r="I1403" s="18">
        <f>IF(G1403="","",VLOOKUP(G1403,WMS!$E$3:$Q$2581,8,FALSE))</f>
        <v>3</v>
      </c>
      <c r="J1403" s="18">
        <f>IF(G1403="","",VLOOKUP(G1403,WMS!$E$3:$Q$2581,13,FALSE))</f>
        <v>0.012</v>
      </c>
      <c r="K1403" s="25" t="b">
        <f t="shared" si="241"/>
        <v>1</v>
      </c>
      <c r="L1403" s="7">
        <v>1</v>
      </c>
      <c r="M1403" s="26">
        <f>IF(G1403="","",VLOOKUP(G1403,WMS!$E$3:$U$2581,7,0)*L1403)</f>
        <v>6</v>
      </c>
      <c r="N1403" s="27" t="str">
        <f>IF(G1403="","",VLOOKUP(G1403,WMS!$E$3:$U$2581,17,0))</f>
        <v>A15-203</v>
      </c>
      <c r="O1403" s="28">
        <f t="shared" si="242"/>
        <v>3</v>
      </c>
      <c r="P1403" s="28">
        <f t="shared" si="243"/>
        <v>0.012</v>
      </c>
      <c r="Q1403" s="25" t="str">
        <f>IF(G1403="","",VLOOKUP(G1403,WMS!$E$3:$G$2581,2,FALSE))</f>
        <v>KAS19092003</v>
      </c>
      <c r="R1403" s="25" t="str">
        <f>IF(G1403="","",VLOOKUP(G1403,WMS!$E$3:$G$2581,3,FALSE))</f>
        <v>KAS1909200301</v>
      </c>
      <c r="S1403" s="17" t="str">
        <f>IF(R1403="","",VLOOKUP(R1403,CUSTOMS!$E$3:$N$2350,2,FALSE))</f>
        <v>3926909090</v>
      </c>
      <c r="T1403" s="17" t="str">
        <f>IF(R1403="","",VLOOKUP(R1403,CUSTOMS!$E$3:$N$2350,3,FALSE))</f>
        <v>宠物碗A</v>
      </c>
      <c r="U1403" s="18">
        <f t="shared" si="244"/>
        <v>6</v>
      </c>
      <c r="V1403" s="18" t="str">
        <f>IF(R1403="","",VLOOKUP(R1403,CUSTOMS!$E$3:$N$2350,5,FALSE))</f>
        <v>套</v>
      </c>
      <c r="W1403" s="32">
        <f>IF(R1403="","",VLOOKUP(R1403,CUSTOMS!$E$3:$N$2350,6,FALSE))</f>
        <v>2.87</v>
      </c>
      <c r="X1403" s="32">
        <f t="shared" si="245"/>
        <v>17.22</v>
      </c>
      <c r="Y1403" s="18" t="str">
        <f>IF(R1403="","",VLOOKUP(R1403,CUSTOMS!$E$3:$N$2350,8,FALSE))</f>
        <v>美元</v>
      </c>
      <c r="Z1403" s="18" t="str">
        <f>IF(R1403="","",VLOOKUP(R1403,CUSTOMS!$E$3:$N$2350,9,FALSE))</f>
        <v>中国</v>
      </c>
      <c r="AA1403" s="18" t="str">
        <f>IF(R1403="","",VLOOKUP(R1403,CUSTOMS!$E$3:$N$2350,10,FALSE))</f>
        <v>美国</v>
      </c>
      <c r="AB1403" s="32">
        <f>IF(R1403="","",VLOOKUP(G1403,WMS!$E$3:$T$2581,15,FALSE))</f>
        <v>0.416666666666667</v>
      </c>
      <c r="AC1403" s="32">
        <f t="shared" si="246"/>
        <v>2.5</v>
      </c>
      <c r="AD1403" s="32" t="str">
        <f>IF(S1403="","",VLOOKUP(S1403,海关监管条件!$A$1:$B$3000,2,FALSE))</f>
        <v>无</v>
      </c>
    </row>
    <row r="1404" spans="1:30">
      <c r="A1404" s="2">
        <v>43778</v>
      </c>
      <c r="B1404" s="2">
        <v>43784</v>
      </c>
      <c r="C1404" s="2" t="s">
        <v>5257</v>
      </c>
      <c r="D1404" s="3" t="s">
        <v>2133</v>
      </c>
      <c r="E1404" s="3" t="s">
        <v>4417</v>
      </c>
      <c r="F1404" s="3" t="s">
        <v>4424</v>
      </c>
      <c r="G1404" s="17" t="str">
        <f t="shared" si="240"/>
        <v>KG-ARI-1909-00203-04715/42756705</v>
      </c>
      <c r="H1404" s="18">
        <f>IF(G1404="","",VLOOKUP(G1404,WMS!$E$3:$Q$2581,7,FALSE))</f>
        <v>4</v>
      </c>
      <c r="I1404" s="18">
        <f>IF(G1404="","",VLOOKUP(G1404,WMS!$E$3:$Q$2581,8,FALSE))</f>
        <v>3.55</v>
      </c>
      <c r="J1404" s="18">
        <f>IF(G1404="","",VLOOKUP(G1404,WMS!$E$3:$Q$2581,13,FALSE))</f>
        <v>0.019</v>
      </c>
      <c r="K1404" s="25" t="b">
        <f t="shared" si="241"/>
        <v>1</v>
      </c>
      <c r="L1404" s="7">
        <v>2</v>
      </c>
      <c r="M1404" s="26">
        <f>IF(G1404="","",VLOOKUP(G1404,WMS!$E$3:$U$2581,7,0)*L1404)</f>
        <v>8</v>
      </c>
      <c r="N1404" s="27" t="str">
        <f>IF(G1404="","",VLOOKUP(G1404,WMS!$E$3:$U$2581,17,0))</f>
        <v>A25-202</v>
      </c>
      <c r="O1404" s="28">
        <f t="shared" si="242"/>
        <v>7.1</v>
      </c>
      <c r="P1404" s="28">
        <f t="shared" si="243"/>
        <v>0.038</v>
      </c>
      <c r="Q1404" s="25" t="str">
        <f>IF(G1404="","",VLOOKUP(G1404,WMS!$E$3:$G$2581,2,FALSE))</f>
        <v>KAS19092003</v>
      </c>
      <c r="R1404" s="25" t="str">
        <f>IF(G1404="","",VLOOKUP(G1404,WMS!$E$3:$G$2581,3,FALSE))</f>
        <v>KAS1909200301</v>
      </c>
      <c r="S1404" s="17" t="str">
        <f>IF(R1404="","",VLOOKUP(R1404,CUSTOMS!$E$3:$N$2350,2,FALSE))</f>
        <v>3926909090</v>
      </c>
      <c r="T1404" s="17" t="str">
        <f>IF(R1404="","",VLOOKUP(R1404,CUSTOMS!$E$3:$N$2350,3,FALSE))</f>
        <v>宠物碗A</v>
      </c>
      <c r="U1404" s="18">
        <f t="shared" si="244"/>
        <v>8</v>
      </c>
      <c r="V1404" s="18" t="str">
        <f>IF(R1404="","",VLOOKUP(R1404,CUSTOMS!$E$3:$N$2350,5,FALSE))</f>
        <v>套</v>
      </c>
      <c r="W1404" s="32">
        <f>IF(R1404="","",VLOOKUP(R1404,CUSTOMS!$E$3:$N$2350,6,FALSE))</f>
        <v>2.87</v>
      </c>
      <c r="X1404" s="32">
        <f t="shared" si="245"/>
        <v>22.96</v>
      </c>
      <c r="Y1404" s="18" t="str">
        <f>IF(R1404="","",VLOOKUP(R1404,CUSTOMS!$E$3:$N$2350,8,FALSE))</f>
        <v>美元</v>
      </c>
      <c r="Z1404" s="18" t="str">
        <f>IF(R1404="","",VLOOKUP(R1404,CUSTOMS!$E$3:$N$2350,9,FALSE))</f>
        <v>中国</v>
      </c>
      <c r="AA1404" s="18" t="str">
        <f>IF(R1404="","",VLOOKUP(R1404,CUSTOMS!$E$3:$N$2350,10,FALSE))</f>
        <v>美国</v>
      </c>
      <c r="AB1404" s="32">
        <f>IF(R1404="","",VLOOKUP(G1404,WMS!$E$3:$T$2581,15,FALSE))</f>
        <v>0.775</v>
      </c>
      <c r="AC1404" s="32">
        <f t="shared" si="246"/>
        <v>6.2</v>
      </c>
      <c r="AD1404" s="32" t="str">
        <f>IF(S1404="","",VLOOKUP(S1404,海关监管条件!$A$1:$B$3000,2,FALSE))</f>
        <v>无</v>
      </c>
    </row>
    <row r="1405" spans="1:30">
      <c r="A1405" s="2">
        <v>43778</v>
      </c>
      <c r="B1405" s="2">
        <v>43784</v>
      </c>
      <c r="C1405" s="2" t="s">
        <v>5257</v>
      </c>
      <c r="D1405" s="3" t="s">
        <v>1976</v>
      </c>
      <c r="E1405" s="3" t="s">
        <v>4350</v>
      </c>
      <c r="F1405" s="3" t="s">
        <v>4353</v>
      </c>
      <c r="G1405" s="17" t="str">
        <f t="shared" si="240"/>
        <v>KG-ARI-1909-00203-04736/42442653</v>
      </c>
      <c r="H1405" s="18">
        <f>IF(G1405="","",VLOOKUP(G1405,WMS!$E$3:$Q$2581,7,FALSE))</f>
        <v>12</v>
      </c>
      <c r="I1405" s="18">
        <f>IF(G1405="","",VLOOKUP(G1405,WMS!$E$3:$Q$2581,8,FALSE))</f>
        <v>1</v>
      </c>
      <c r="J1405" s="18">
        <f>IF(G1405="","",VLOOKUP(G1405,WMS!$E$3:$Q$2581,13,FALSE))</f>
        <v>0.006</v>
      </c>
      <c r="K1405" s="25" t="b">
        <f t="shared" si="241"/>
        <v>1</v>
      </c>
      <c r="L1405" s="7">
        <v>2</v>
      </c>
      <c r="M1405" s="26">
        <f>IF(G1405="","",VLOOKUP(G1405,WMS!$E$3:$U$2581,7,0)*L1405)</f>
        <v>24</v>
      </c>
      <c r="N1405" s="27" t="str">
        <f>IF(G1405="","",VLOOKUP(G1405,WMS!$E$3:$U$2581,17,0))</f>
        <v>A401-11</v>
      </c>
      <c r="O1405" s="28">
        <f t="shared" si="242"/>
        <v>2</v>
      </c>
      <c r="P1405" s="28">
        <f t="shared" si="243"/>
        <v>0.012</v>
      </c>
      <c r="Q1405" s="25" t="str">
        <f>IF(G1405="","",VLOOKUP(G1405,WMS!$E$3:$G$2581,2,FALSE))</f>
        <v>KAS19092316</v>
      </c>
      <c r="R1405" s="25" t="str">
        <f>IF(G1405="","",VLOOKUP(G1405,WMS!$E$3:$G$2581,3,FALSE))</f>
        <v>KAS1909231606</v>
      </c>
      <c r="S1405" s="17" t="str">
        <f>IF(R1405="","",VLOOKUP(R1405,CUSTOMS!$E$3:$N$2350,2,FALSE))</f>
        <v>9615110000</v>
      </c>
      <c r="T1405" s="17" t="str">
        <f>IF(R1405="","",VLOOKUP(R1405,CUSTOMS!$E$3:$N$2350,3,FALSE))</f>
        <v>宠物梳</v>
      </c>
      <c r="U1405" s="18">
        <f t="shared" si="244"/>
        <v>24</v>
      </c>
      <c r="V1405" s="18" t="str">
        <f>IF(R1405="","",VLOOKUP(R1405,CUSTOMS!$E$3:$N$2350,5,FALSE))</f>
        <v>把</v>
      </c>
      <c r="W1405" s="32">
        <f>IF(R1405="","",VLOOKUP(R1405,CUSTOMS!$E$3:$N$2350,6,FALSE))</f>
        <v>0.95</v>
      </c>
      <c r="X1405" s="32">
        <f t="shared" si="245"/>
        <v>22.8</v>
      </c>
      <c r="Y1405" s="18" t="str">
        <f>IF(R1405="","",VLOOKUP(R1405,CUSTOMS!$E$3:$N$2350,8,FALSE))</f>
        <v>美元</v>
      </c>
      <c r="Z1405" s="18" t="str">
        <f>IF(R1405="","",VLOOKUP(R1405,CUSTOMS!$E$3:$N$2350,9,FALSE))</f>
        <v>中国</v>
      </c>
      <c r="AA1405" s="18" t="str">
        <f>IF(R1405="","",VLOOKUP(R1405,CUSTOMS!$E$3:$N$2350,10,FALSE))</f>
        <v>美国</v>
      </c>
      <c r="AB1405" s="32">
        <f>IF(R1405="","",VLOOKUP(G1405,WMS!$E$3:$T$2581,15,FALSE))</f>
        <v>0.05</v>
      </c>
      <c r="AC1405" s="32">
        <f t="shared" si="246"/>
        <v>1.2</v>
      </c>
      <c r="AD1405" s="32" t="str">
        <f>IF(S1405="","",VLOOKUP(S1405,海关监管条件!$A$1:$B$3000,2,FALSE))</f>
        <v>无 </v>
      </c>
    </row>
    <row r="1406" spans="1:30">
      <c r="A1406" s="2">
        <v>43778</v>
      </c>
      <c r="B1406" s="2">
        <v>43784</v>
      </c>
      <c r="C1406" s="2" t="s">
        <v>5257</v>
      </c>
      <c r="D1406" s="3" t="s">
        <v>2250</v>
      </c>
      <c r="E1406" s="3" t="s">
        <v>4504</v>
      </c>
      <c r="F1406" s="3" t="s">
        <v>5210</v>
      </c>
      <c r="G1406" s="17" t="str">
        <f t="shared" si="240"/>
        <v>KG-ARI-1909-00203-04743/42568940</v>
      </c>
      <c r="H1406" s="18">
        <f>IF(G1406="","",VLOOKUP(G1406,WMS!$E$3:$Q$2581,7,FALSE))</f>
        <v>12</v>
      </c>
      <c r="I1406" s="18">
        <f>IF(G1406="","",VLOOKUP(G1406,WMS!$E$3:$Q$2581,8,FALSE))</f>
        <v>5.53</v>
      </c>
      <c r="J1406" s="18">
        <f>IF(G1406="","",VLOOKUP(G1406,WMS!$E$3:$Q$2581,13,FALSE))</f>
        <v>0.012</v>
      </c>
      <c r="K1406" s="25" t="b">
        <f t="shared" si="241"/>
        <v>1</v>
      </c>
      <c r="L1406" s="7">
        <v>1</v>
      </c>
      <c r="M1406" s="26">
        <f>IF(G1406="","",VLOOKUP(G1406,WMS!$E$3:$U$2581,7,0)*L1406)</f>
        <v>12</v>
      </c>
      <c r="N1406" s="27" t="str">
        <f>IF(G1406="","",VLOOKUP(G1406,WMS!$E$3:$U$2581,17,0))</f>
        <v>A403</v>
      </c>
      <c r="O1406" s="28">
        <f t="shared" si="242"/>
        <v>5.53</v>
      </c>
      <c r="P1406" s="28">
        <f t="shared" si="243"/>
        <v>0.012</v>
      </c>
      <c r="Q1406" s="25" t="str">
        <f>IF(G1406="","",VLOOKUP(G1406,WMS!$E$3:$G$2581,2,FALSE))</f>
        <v>KAS19092409</v>
      </c>
      <c r="R1406" s="25" t="str">
        <f>IF(G1406="","",VLOOKUP(G1406,WMS!$E$3:$G$2581,3,FALSE))</f>
        <v>KAS1909240901</v>
      </c>
      <c r="S1406" s="17" t="str">
        <f>IF(R1406="","",VLOOKUP(R1406,CUSTOMS!$E$3:$N$2350,2,FALSE))</f>
        <v>6911101900</v>
      </c>
      <c r="T1406" s="17" t="str">
        <f>IF(R1406="","",VLOOKUP(R1406,CUSTOMS!$E$3:$N$2350,3,FALSE))</f>
        <v>日用瓷：盘</v>
      </c>
      <c r="U1406" s="18">
        <f t="shared" si="244"/>
        <v>12</v>
      </c>
      <c r="V1406" s="18" t="str">
        <f>IF(R1406="","",VLOOKUP(R1406,CUSTOMS!$E$3:$N$2350,5,FALSE))</f>
        <v>件</v>
      </c>
      <c r="W1406" s="32">
        <f>IF(R1406="","",VLOOKUP(R1406,CUSTOMS!$E$3:$N$2350,6,FALSE))</f>
        <v>1.2875615530303</v>
      </c>
      <c r="X1406" s="32">
        <f t="shared" si="245"/>
        <v>15.4507386363636</v>
      </c>
      <c r="Y1406" s="18" t="str">
        <f>IF(R1406="","",VLOOKUP(R1406,CUSTOMS!$E$3:$N$2350,8,FALSE))</f>
        <v>美元</v>
      </c>
      <c r="Z1406" s="18" t="str">
        <f>IF(R1406="","",VLOOKUP(R1406,CUSTOMS!$E$3:$N$2350,9,FALSE))</f>
        <v>中国</v>
      </c>
      <c r="AA1406" s="18" t="str">
        <f>IF(R1406="","",VLOOKUP(R1406,CUSTOMS!$E$3:$N$2350,10,FALSE))</f>
        <v>美国</v>
      </c>
      <c r="AB1406" s="32">
        <f>IF(R1406="","",VLOOKUP(G1406,WMS!$E$3:$T$2581,15,FALSE))</f>
        <v>0.4</v>
      </c>
      <c r="AC1406" s="32">
        <f t="shared" si="246"/>
        <v>4.8</v>
      </c>
      <c r="AD1406" s="32" t="str">
        <f>IF(S1406="","",VLOOKUP(S1406,海关监管条件!$A$1:$B$3000,2,FALSE))</f>
        <v>A</v>
      </c>
    </row>
    <row r="1407" spans="1:30">
      <c r="A1407" s="2">
        <v>43778</v>
      </c>
      <c r="B1407" s="2">
        <v>43784</v>
      </c>
      <c r="C1407" s="2" t="s">
        <v>5257</v>
      </c>
      <c r="D1407" s="3" t="s">
        <v>2250</v>
      </c>
      <c r="E1407" s="3" t="s">
        <v>4504</v>
      </c>
      <c r="F1407" s="3" t="s">
        <v>5211</v>
      </c>
      <c r="G1407" s="17" t="str">
        <f t="shared" ref="G1407:G1470" si="247">IF(F1407="","",E1407&amp;"/"&amp;F1407)</f>
        <v>KG-ARI-1909-00203-04743/42568957</v>
      </c>
      <c r="H1407" s="18">
        <f>IF(G1407="","",VLOOKUP(G1407,WMS!$E$3:$Q$2581,7,FALSE))</f>
        <v>12</v>
      </c>
      <c r="I1407" s="18">
        <f>IF(G1407="","",VLOOKUP(G1407,WMS!$E$3:$Q$2581,8,FALSE))</f>
        <v>8.4</v>
      </c>
      <c r="J1407" s="18">
        <f>IF(G1407="","",VLOOKUP(G1407,WMS!$E$3:$Q$2581,13,FALSE))</f>
        <v>0.027</v>
      </c>
      <c r="K1407" s="25" t="b">
        <f t="shared" ref="K1407:K1470" si="248">IF(M1407="","",EXACT(H1407,M1407/L1407))</f>
        <v>1</v>
      </c>
      <c r="L1407" s="7">
        <v>2</v>
      </c>
      <c r="M1407" s="26">
        <f>IF(G1407="","",VLOOKUP(G1407,WMS!$E$3:$U$2581,7,0)*L1407)</f>
        <v>24</v>
      </c>
      <c r="N1407" s="27" t="str">
        <f>IF(G1407="","",VLOOKUP(G1407,WMS!$E$3:$U$2581,17,0))</f>
        <v>A403</v>
      </c>
      <c r="O1407" s="28">
        <f t="shared" ref="O1407:O1470" si="249">IF(L1407="","",I1407*L1407)</f>
        <v>16.8</v>
      </c>
      <c r="P1407" s="28">
        <f t="shared" ref="P1407:P1470" si="250">IF(L1407="","",J1407*L1407)</f>
        <v>0.054</v>
      </c>
      <c r="Q1407" s="25" t="str">
        <f>IF(G1407="","",VLOOKUP(G1407,WMS!$E$3:$G$2581,2,FALSE))</f>
        <v>KAS19092409</v>
      </c>
      <c r="R1407" s="25" t="str">
        <f>IF(G1407="","",VLOOKUP(G1407,WMS!$E$3:$G$2581,3,FALSE))</f>
        <v>KAS1909240902</v>
      </c>
      <c r="S1407" s="17" t="str">
        <f>IF(R1407="","",VLOOKUP(R1407,CUSTOMS!$E$3:$N$2350,2,FALSE))</f>
        <v>6911101900</v>
      </c>
      <c r="T1407" s="17" t="str">
        <f>IF(R1407="","",VLOOKUP(R1407,CUSTOMS!$E$3:$N$2350,3,FALSE))</f>
        <v>日用瓷：碗</v>
      </c>
      <c r="U1407" s="18">
        <f t="shared" ref="U1407:U1470" si="251">IF(V1407="","",IF(V1407="千克",M1407*AB1407,M1407))</f>
        <v>24</v>
      </c>
      <c r="V1407" s="18" t="str">
        <f>IF(R1407="","",VLOOKUP(R1407,CUSTOMS!$E$3:$N$2350,5,FALSE))</f>
        <v>件</v>
      </c>
      <c r="W1407" s="32">
        <f>IF(R1407="","",VLOOKUP(R1407,CUSTOMS!$E$3:$N$2350,6,FALSE))</f>
        <v>1.23164825046041</v>
      </c>
      <c r="X1407" s="32">
        <f t="shared" ref="X1407:X1470" si="252">IF(W1407="","",U1407*W1407)</f>
        <v>29.5595580110498</v>
      </c>
      <c r="Y1407" s="18" t="str">
        <f>IF(R1407="","",VLOOKUP(R1407,CUSTOMS!$E$3:$N$2350,8,FALSE))</f>
        <v>美元</v>
      </c>
      <c r="Z1407" s="18" t="str">
        <f>IF(R1407="","",VLOOKUP(R1407,CUSTOMS!$E$3:$N$2350,9,FALSE))</f>
        <v>中国</v>
      </c>
      <c r="AA1407" s="18" t="str">
        <f>IF(R1407="","",VLOOKUP(R1407,CUSTOMS!$E$3:$N$2350,10,FALSE))</f>
        <v>美国</v>
      </c>
      <c r="AB1407" s="32">
        <f>IF(R1407="","",VLOOKUP(G1407,WMS!$E$3:$T$2581,15,FALSE))</f>
        <v>0.65</v>
      </c>
      <c r="AC1407" s="32">
        <f t="shared" ref="AC1407:AC1470" si="253">IF(AB1407="","",M1407*AB1407)</f>
        <v>15.6</v>
      </c>
      <c r="AD1407" s="32" t="str">
        <f>IF(S1407="","",VLOOKUP(S1407,海关监管条件!$A$1:$B$3000,2,FALSE))</f>
        <v>A</v>
      </c>
    </row>
    <row r="1408" spans="1:30">
      <c r="A1408" s="2">
        <v>43778</v>
      </c>
      <c r="B1408" s="2">
        <v>43784</v>
      </c>
      <c r="C1408" s="2" t="s">
        <v>5257</v>
      </c>
      <c r="D1408" s="3" t="s">
        <v>2250</v>
      </c>
      <c r="E1408" s="3" t="s">
        <v>4504</v>
      </c>
      <c r="F1408" s="3" t="s">
        <v>5212</v>
      </c>
      <c r="G1408" s="17" t="str">
        <f t="shared" si="247"/>
        <v>KG-ARI-1909-00203-04743/42568971</v>
      </c>
      <c r="H1408" s="18">
        <f>IF(G1408="","",VLOOKUP(G1408,WMS!$E$3:$Q$2581,7,FALSE))</f>
        <v>12</v>
      </c>
      <c r="I1408" s="18">
        <f>IF(G1408="","",VLOOKUP(G1408,WMS!$E$3:$Q$2581,8,FALSE))</f>
        <v>6.15</v>
      </c>
      <c r="J1408" s="18">
        <f>IF(G1408="","",VLOOKUP(G1408,WMS!$E$3:$Q$2581,13,FALSE))</f>
        <v>0.019</v>
      </c>
      <c r="K1408" s="25" t="b">
        <f t="shared" si="248"/>
        <v>1</v>
      </c>
      <c r="L1408" s="7">
        <v>3</v>
      </c>
      <c r="M1408" s="26">
        <f>IF(G1408="","",VLOOKUP(G1408,WMS!$E$3:$U$2581,7,0)*L1408)</f>
        <v>36</v>
      </c>
      <c r="N1408" s="27" t="str">
        <f>IF(G1408="","",VLOOKUP(G1408,WMS!$E$3:$U$2581,17,0))</f>
        <v>A403</v>
      </c>
      <c r="O1408" s="28">
        <f t="shared" si="249"/>
        <v>18.45</v>
      </c>
      <c r="P1408" s="28">
        <f t="shared" si="250"/>
        <v>0.057</v>
      </c>
      <c r="Q1408" s="25" t="str">
        <f>IF(G1408="","",VLOOKUP(G1408,WMS!$E$3:$G$2581,2,FALSE))</f>
        <v>KAS19092409</v>
      </c>
      <c r="R1408" s="25" t="str">
        <f>IF(G1408="","",VLOOKUP(G1408,WMS!$E$3:$G$2581,3,FALSE))</f>
        <v>KAS1909240902</v>
      </c>
      <c r="S1408" s="17" t="str">
        <f>IF(R1408="","",VLOOKUP(R1408,CUSTOMS!$E$3:$N$2350,2,FALSE))</f>
        <v>6911101900</v>
      </c>
      <c r="T1408" s="17" t="str">
        <f>IF(R1408="","",VLOOKUP(R1408,CUSTOMS!$E$3:$N$2350,3,FALSE))</f>
        <v>日用瓷：碗</v>
      </c>
      <c r="U1408" s="18">
        <f t="shared" si="251"/>
        <v>36</v>
      </c>
      <c r="V1408" s="18" t="str">
        <f>IF(R1408="","",VLOOKUP(R1408,CUSTOMS!$E$3:$N$2350,5,FALSE))</f>
        <v>件</v>
      </c>
      <c r="W1408" s="32">
        <f>IF(R1408="","",VLOOKUP(R1408,CUSTOMS!$E$3:$N$2350,6,FALSE))</f>
        <v>1.23164825046041</v>
      </c>
      <c r="X1408" s="32">
        <f t="shared" si="252"/>
        <v>44.3393370165748</v>
      </c>
      <c r="Y1408" s="18" t="str">
        <f>IF(R1408="","",VLOOKUP(R1408,CUSTOMS!$E$3:$N$2350,8,FALSE))</f>
        <v>美元</v>
      </c>
      <c r="Z1408" s="18" t="str">
        <f>IF(R1408="","",VLOOKUP(R1408,CUSTOMS!$E$3:$N$2350,9,FALSE))</f>
        <v>中国</v>
      </c>
      <c r="AA1408" s="18" t="str">
        <f>IF(R1408="","",VLOOKUP(R1408,CUSTOMS!$E$3:$N$2350,10,FALSE))</f>
        <v>美国</v>
      </c>
      <c r="AB1408" s="32">
        <f>IF(R1408="","",VLOOKUP(G1408,WMS!$E$3:$T$2581,15,FALSE))</f>
        <v>0.45</v>
      </c>
      <c r="AC1408" s="32">
        <f t="shared" si="253"/>
        <v>16.2</v>
      </c>
      <c r="AD1408" s="32" t="str">
        <f>IF(S1408="","",VLOOKUP(S1408,海关监管条件!$A$1:$B$3000,2,FALSE))</f>
        <v>A</v>
      </c>
    </row>
    <row r="1409" spans="1:30">
      <c r="A1409" s="2">
        <v>43778</v>
      </c>
      <c r="B1409" s="2">
        <v>43784</v>
      </c>
      <c r="C1409" s="2" t="s">
        <v>5257</v>
      </c>
      <c r="D1409" s="3" t="s">
        <v>2250</v>
      </c>
      <c r="E1409" s="3" t="s">
        <v>4504</v>
      </c>
      <c r="F1409" s="3" t="s">
        <v>5215</v>
      </c>
      <c r="G1409" s="17" t="str">
        <f t="shared" si="247"/>
        <v>KG-ARI-1909-00203-04743/42624400</v>
      </c>
      <c r="H1409" s="18">
        <f>IF(G1409="","",VLOOKUP(G1409,WMS!$E$3:$Q$2581,7,FALSE))</f>
        <v>12</v>
      </c>
      <c r="I1409" s="18">
        <f>IF(G1409="","",VLOOKUP(G1409,WMS!$E$3:$Q$2581,8,FALSE))</f>
        <v>10</v>
      </c>
      <c r="J1409" s="18">
        <f>IF(G1409="","",VLOOKUP(G1409,WMS!$E$3:$Q$2581,13,FALSE))</f>
        <v>0.046</v>
      </c>
      <c r="K1409" s="25" t="b">
        <f t="shared" si="248"/>
        <v>1</v>
      </c>
      <c r="L1409" s="7">
        <v>1</v>
      </c>
      <c r="M1409" s="26">
        <f>IF(G1409="","",VLOOKUP(G1409,WMS!$E$3:$U$2581,7,0)*L1409)</f>
        <v>12</v>
      </c>
      <c r="N1409" s="27" t="str">
        <f>IF(G1409="","",VLOOKUP(G1409,WMS!$E$3:$U$2581,17,0))</f>
        <v>A403</v>
      </c>
      <c r="O1409" s="28">
        <f t="shared" si="249"/>
        <v>10</v>
      </c>
      <c r="P1409" s="28">
        <f t="shared" si="250"/>
        <v>0.046</v>
      </c>
      <c r="Q1409" s="25" t="str">
        <f>IF(G1409="","",VLOOKUP(G1409,WMS!$E$3:$G$2581,2,FALSE))</f>
        <v>KAS19092409</v>
      </c>
      <c r="R1409" s="25" t="str">
        <f>IF(G1409="","",VLOOKUP(G1409,WMS!$E$3:$G$2581,3,FALSE))</f>
        <v>KAS1909240902</v>
      </c>
      <c r="S1409" s="17" t="str">
        <f>IF(R1409="","",VLOOKUP(R1409,CUSTOMS!$E$3:$N$2350,2,FALSE))</f>
        <v>6911101900</v>
      </c>
      <c r="T1409" s="17" t="str">
        <f>IF(R1409="","",VLOOKUP(R1409,CUSTOMS!$E$3:$N$2350,3,FALSE))</f>
        <v>日用瓷：碗</v>
      </c>
      <c r="U1409" s="18">
        <f t="shared" si="251"/>
        <v>12</v>
      </c>
      <c r="V1409" s="18" t="str">
        <f>IF(R1409="","",VLOOKUP(R1409,CUSTOMS!$E$3:$N$2350,5,FALSE))</f>
        <v>件</v>
      </c>
      <c r="W1409" s="32">
        <f>IF(R1409="","",VLOOKUP(R1409,CUSTOMS!$E$3:$N$2350,6,FALSE))</f>
        <v>1.23164825046041</v>
      </c>
      <c r="X1409" s="32">
        <f t="shared" si="252"/>
        <v>14.7797790055249</v>
      </c>
      <c r="Y1409" s="18" t="str">
        <f>IF(R1409="","",VLOOKUP(R1409,CUSTOMS!$E$3:$N$2350,8,FALSE))</f>
        <v>美元</v>
      </c>
      <c r="Z1409" s="18" t="str">
        <f>IF(R1409="","",VLOOKUP(R1409,CUSTOMS!$E$3:$N$2350,9,FALSE))</f>
        <v>中国</v>
      </c>
      <c r="AA1409" s="18" t="str">
        <f>IF(R1409="","",VLOOKUP(R1409,CUSTOMS!$E$3:$N$2350,10,FALSE))</f>
        <v>美国</v>
      </c>
      <c r="AB1409" s="32">
        <f>IF(R1409="","",VLOOKUP(G1409,WMS!$E$3:$T$2581,15,FALSE))</f>
        <v>0.7</v>
      </c>
      <c r="AC1409" s="32">
        <f t="shared" si="253"/>
        <v>8.4</v>
      </c>
      <c r="AD1409" s="32" t="str">
        <f>IF(S1409="","",VLOOKUP(S1409,海关监管条件!$A$1:$B$3000,2,FALSE))</f>
        <v>A</v>
      </c>
    </row>
    <row r="1410" spans="1:30">
      <c r="A1410" s="2">
        <v>43778</v>
      </c>
      <c r="B1410" s="2">
        <v>43784</v>
      </c>
      <c r="C1410" s="2" t="s">
        <v>5257</v>
      </c>
      <c r="D1410" s="3" t="s">
        <v>2441</v>
      </c>
      <c r="E1410" s="3" t="s">
        <v>4504</v>
      </c>
      <c r="F1410" s="3" t="s">
        <v>4623</v>
      </c>
      <c r="G1410" s="17" t="str">
        <f t="shared" si="247"/>
        <v>KG-ARI-1909-00203-04743/42629986</v>
      </c>
      <c r="H1410" s="18">
        <f>IF(G1410="","",VLOOKUP(G1410,WMS!$E$3:$Q$2581,7,FALSE))</f>
        <v>6</v>
      </c>
      <c r="I1410" s="18">
        <f>IF(G1410="","",VLOOKUP(G1410,WMS!$E$3:$Q$2581,8,FALSE))</f>
        <v>8</v>
      </c>
      <c r="J1410" s="18">
        <f>IF(G1410="","",VLOOKUP(G1410,WMS!$E$3:$Q$2581,13,FALSE))</f>
        <v>0.027</v>
      </c>
      <c r="K1410" s="25" t="b">
        <f t="shared" si="248"/>
        <v>1</v>
      </c>
      <c r="L1410" s="7">
        <v>1</v>
      </c>
      <c r="M1410" s="26">
        <f>IF(G1410="","",VLOOKUP(G1410,WMS!$E$3:$U$2581,7,0)*L1410)</f>
        <v>6</v>
      </c>
      <c r="N1410" s="27" t="str">
        <f>IF(G1410="","",VLOOKUP(G1410,WMS!$E$3:$U$2581,17,0))</f>
        <v>A403</v>
      </c>
      <c r="O1410" s="28">
        <f t="shared" si="249"/>
        <v>8</v>
      </c>
      <c r="P1410" s="28">
        <f t="shared" si="250"/>
        <v>0.027</v>
      </c>
      <c r="Q1410" s="25" t="str">
        <f>IF(G1410="","",VLOOKUP(G1410,WMS!$E$3:$G$2581,2,FALSE))</f>
        <v>KAS19092911</v>
      </c>
      <c r="R1410" s="25" t="str">
        <f>IF(G1410="","",VLOOKUP(G1410,WMS!$E$3:$G$2581,3,FALSE))</f>
        <v>KAS1909291104</v>
      </c>
      <c r="S1410" s="17" t="str">
        <f>IF(R1410="","",VLOOKUP(R1410,CUSTOMS!$E$3:$N$2350,2,FALSE))</f>
        <v>6911101900</v>
      </c>
      <c r="T1410" s="17" t="str">
        <f>IF(R1410="","",VLOOKUP(R1410,CUSTOMS!$E$3:$N$2350,3,FALSE))</f>
        <v>日用瓷：350ml 杯</v>
      </c>
      <c r="U1410" s="18">
        <f t="shared" si="251"/>
        <v>6</v>
      </c>
      <c r="V1410" s="18" t="str">
        <f>IF(R1410="","",VLOOKUP(R1410,CUSTOMS!$E$3:$N$2350,5,FALSE))</f>
        <v>只</v>
      </c>
      <c r="W1410" s="32">
        <f>IF(R1410="","",VLOOKUP(R1410,CUSTOMS!$E$3:$N$2350,6,FALSE))</f>
        <v>0.93</v>
      </c>
      <c r="X1410" s="32">
        <f t="shared" si="252"/>
        <v>5.58</v>
      </c>
      <c r="Y1410" s="18" t="str">
        <f>IF(R1410="","",VLOOKUP(R1410,CUSTOMS!$E$3:$N$2350,8,FALSE))</f>
        <v>美元</v>
      </c>
      <c r="Z1410" s="18" t="str">
        <f>IF(R1410="","",VLOOKUP(R1410,CUSTOMS!$E$3:$N$2350,9,FALSE))</f>
        <v>中国</v>
      </c>
      <c r="AA1410" s="18" t="str">
        <f>IF(R1410="","",VLOOKUP(R1410,CUSTOMS!$E$3:$N$2350,10,FALSE))</f>
        <v>美国</v>
      </c>
      <c r="AB1410" s="32">
        <f>IF(R1410="","",VLOOKUP(G1410,WMS!$E$3:$T$2581,15,FALSE))</f>
        <v>1.26666666666667</v>
      </c>
      <c r="AC1410" s="32">
        <f t="shared" si="253"/>
        <v>7.60000000000002</v>
      </c>
      <c r="AD1410" s="32" t="str">
        <f>IF(S1410="","",VLOOKUP(S1410,海关监管条件!$A$1:$B$3000,2,FALSE))</f>
        <v>A</v>
      </c>
    </row>
    <row r="1411" spans="1:30">
      <c r="A1411" s="2">
        <v>43778</v>
      </c>
      <c r="B1411" s="2">
        <v>43784</v>
      </c>
      <c r="C1411" s="2" t="s">
        <v>5257</v>
      </c>
      <c r="D1411" s="3" t="s">
        <v>2441</v>
      </c>
      <c r="E1411" s="3" t="s">
        <v>4504</v>
      </c>
      <c r="F1411" s="3" t="s">
        <v>4611</v>
      </c>
      <c r="G1411" s="17" t="str">
        <f t="shared" si="247"/>
        <v>KG-ARI-1909-00203-04743/42754206</v>
      </c>
      <c r="H1411" s="18">
        <f>IF(G1411="","",VLOOKUP(G1411,WMS!$E$3:$Q$2581,7,FALSE))</f>
        <v>12</v>
      </c>
      <c r="I1411" s="18">
        <f>IF(G1411="","",VLOOKUP(G1411,WMS!$E$3:$Q$2581,8,FALSE))</f>
        <v>5</v>
      </c>
      <c r="J1411" s="18">
        <f>IF(G1411="","",VLOOKUP(G1411,WMS!$E$3:$Q$2581,13,FALSE))</f>
        <v>0.014</v>
      </c>
      <c r="K1411" s="25" t="b">
        <f t="shared" si="248"/>
        <v>1</v>
      </c>
      <c r="L1411" s="7">
        <v>1</v>
      </c>
      <c r="M1411" s="26">
        <f>IF(G1411="","",VLOOKUP(G1411,WMS!$E$3:$U$2581,7,0)*L1411)</f>
        <v>12</v>
      </c>
      <c r="N1411" s="27" t="str">
        <f>IF(G1411="","",VLOOKUP(G1411,WMS!$E$3:$U$2581,17,0))</f>
        <v>A44-102</v>
      </c>
      <c r="O1411" s="28">
        <f t="shared" si="249"/>
        <v>5</v>
      </c>
      <c r="P1411" s="28">
        <f t="shared" si="250"/>
        <v>0.014</v>
      </c>
      <c r="Q1411" s="25" t="str">
        <f>IF(G1411="","",VLOOKUP(G1411,WMS!$E$3:$G$2581,2,FALSE))</f>
        <v>KAS19092911</v>
      </c>
      <c r="R1411" s="25" t="str">
        <f>IF(G1411="","",VLOOKUP(G1411,WMS!$E$3:$G$2581,3,FALSE))</f>
        <v>KAS1909291101</v>
      </c>
      <c r="S1411" s="17" t="str">
        <f>IF(R1411="","",VLOOKUP(R1411,CUSTOMS!$E$3:$N$2350,2,FALSE))</f>
        <v>6911101900</v>
      </c>
      <c r="T1411" s="17" t="str">
        <f>IF(R1411="","",VLOOKUP(R1411,CUSTOMS!$E$3:$N$2350,3,FALSE))</f>
        <v>日用瓷：400ml 杯</v>
      </c>
      <c r="U1411" s="18">
        <f t="shared" si="251"/>
        <v>12</v>
      </c>
      <c r="V1411" s="18" t="str">
        <f>IF(R1411="","",VLOOKUP(R1411,CUSTOMS!$E$3:$N$2350,5,FALSE))</f>
        <v>只</v>
      </c>
      <c r="W1411" s="32">
        <f>IF(R1411="","",VLOOKUP(R1411,CUSTOMS!$E$3:$N$2350,6,FALSE))</f>
        <v>0.4</v>
      </c>
      <c r="X1411" s="32">
        <f t="shared" si="252"/>
        <v>4.8</v>
      </c>
      <c r="Y1411" s="18" t="str">
        <f>IF(R1411="","",VLOOKUP(R1411,CUSTOMS!$E$3:$N$2350,8,FALSE))</f>
        <v>美元</v>
      </c>
      <c r="Z1411" s="18" t="str">
        <f>IF(R1411="","",VLOOKUP(R1411,CUSTOMS!$E$3:$N$2350,9,FALSE))</f>
        <v>中国</v>
      </c>
      <c r="AA1411" s="18" t="str">
        <f>IF(R1411="","",VLOOKUP(R1411,CUSTOMS!$E$3:$N$2350,10,FALSE))</f>
        <v>美国</v>
      </c>
      <c r="AB1411" s="32">
        <f>IF(R1411="","",VLOOKUP(G1411,WMS!$E$3:$T$2581,15,FALSE))</f>
        <v>0.383333333333333</v>
      </c>
      <c r="AC1411" s="32">
        <f t="shared" si="253"/>
        <v>4.6</v>
      </c>
      <c r="AD1411" s="32" t="str">
        <f>IF(S1411="","",VLOOKUP(S1411,海关监管条件!$A$1:$B$3000,2,FALSE))</f>
        <v>A</v>
      </c>
    </row>
    <row r="1412" spans="1:30">
      <c r="A1412" s="2">
        <v>43778</v>
      </c>
      <c r="B1412" s="2">
        <v>43784</v>
      </c>
      <c r="C1412" s="2" t="s">
        <v>5257</v>
      </c>
      <c r="D1412" s="3" t="s">
        <v>2441</v>
      </c>
      <c r="E1412" s="3" t="s">
        <v>4504</v>
      </c>
      <c r="F1412" s="3" t="s">
        <v>4622</v>
      </c>
      <c r="G1412" s="17" t="str">
        <f t="shared" si="247"/>
        <v>KG-ARI-1909-00203-04743/42754251</v>
      </c>
      <c r="H1412" s="18">
        <f>IF(G1412="","",VLOOKUP(G1412,WMS!$E$3:$Q$2581,7,FALSE))</f>
        <v>12</v>
      </c>
      <c r="I1412" s="18">
        <f>IF(G1412="","",VLOOKUP(G1412,WMS!$E$3:$Q$2581,8,FALSE))</f>
        <v>5</v>
      </c>
      <c r="J1412" s="18">
        <f>IF(G1412="","",VLOOKUP(G1412,WMS!$E$3:$Q$2581,13,FALSE))</f>
        <v>0.014</v>
      </c>
      <c r="K1412" s="25" t="b">
        <f t="shared" si="248"/>
        <v>1</v>
      </c>
      <c r="L1412" s="7">
        <v>1</v>
      </c>
      <c r="M1412" s="26">
        <f>IF(G1412="","",VLOOKUP(G1412,WMS!$E$3:$U$2581,7,0)*L1412)</f>
        <v>12</v>
      </c>
      <c r="N1412" s="27" t="str">
        <f>IF(G1412="","",VLOOKUP(G1412,WMS!$E$3:$U$2581,17,0))</f>
        <v>A44-102</v>
      </c>
      <c r="O1412" s="28">
        <f t="shared" si="249"/>
        <v>5</v>
      </c>
      <c r="P1412" s="28">
        <f t="shared" si="250"/>
        <v>0.014</v>
      </c>
      <c r="Q1412" s="25" t="str">
        <f>IF(G1412="","",VLOOKUP(G1412,WMS!$E$3:$G$2581,2,FALSE))</f>
        <v>KAS19092911</v>
      </c>
      <c r="R1412" s="25" t="str">
        <f>IF(G1412="","",VLOOKUP(G1412,WMS!$E$3:$G$2581,3,FALSE))</f>
        <v>KAS1909291101</v>
      </c>
      <c r="S1412" s="17" t="str">
        <f>IF(R1412="","",VLOOKUP(R1412,CUSTOMS!$E$3:$N$2350,2,FALSE))</f>
        <v>6911101900</v>
      </c>
      <c r="T1412" s="17" t="str">
        <f>IF(R1412="","",VLOOKUP(R1412,CUSTOMS!$E$3:$N$2350,3,FALSE))</f>
        <v>日用瓷：400ml 杯</v>
      </c>
      <c r="U1412" s="18">
        <f t="shared" si="251"/>
        <v>12</v>
      </c>
      <c r="V1412" s="18" t="str">
        <f>IF(R1412="","",VLOOKUP(R1412,CUSTOMS!$E$3:$N$2350,5,FALSE))</f>
        <v>只</v>
      </c>
      <c r="W1412" s="32">
        <f>IF(R1412="","",VLOOKUP(R1412,CUSTOMS!$E$3:$N$2350,6,FALSE))</f>
        <v>0.4</v>
      </c>
      <c r="X1412" s="32">
        <f t="shared" si="252"/>
        <v>4.8</v>
      </c>
      <c r="Y1412" s="18" t="str">
        <f>IF(R1412="","",VLOOKUP(R1412,CUSTOMS!$E$3:$N$2350,8,FALSE))</f>
        <v>美元</v>
      </c>
      <c r="Z1412" s="18" t="str">
        <f>IF(R1412="","",VLOOKUP(R1412,CUSTOMS!$E$3:$N$2350,9,FALSE))</f>
        <v>中国</v>
      </c>
      <c r="AA1412" s="18" t="str">
        <f>IF(R1412="","",VLOOKUP(R1412,CUSTOMS!$E$3:$N$2350,10,FALSE))</f>
        <v>美国</v>
      </c>
      <c r="AB1412" s="32">
        <f>IF(R1412="","",VLOOKUP(G1412,WMS!$E$3:$T$2581,15,FALSE))</f>
        <v>0.383333333333333</v>
      </c>
      <c r="AC1412" s="32">
        <f t="shared" si="253"/>
        <v>4.6</v>
      </c>
      <c r="AD1412" s="32" t="str">
        <f>IF(S1412="","",VLOOKUP(S1412,海关监管条件!$A$1:$B$3000,2,FALSE))</f>
        <v>A</v>
      </c>
    </row>
    <row r="1413" spans="1:30">
      <c r="A1413" s="2">
        <v>43778</v>
      </c>
      <c r="B1413" s="2">
        <v>43784</v>
      </c>
      <c r="C1413" s="2" t="s">
        <v>5257</v>
      </c>
      <c r="D1413" s="3" t="s">
        <v>2441</v>
      </c>
      <c r="E1413" s="3" t="s">
        <v>4504</v>
      </c>
      <c r="F1413" s="3" t="s">
        <v>4615</v>
      </c>
      <c r="G1413" s="17" t="str">
        <f t="shared" si="247"/>
        <v>KG-ARI-1909-00203-04743/42754336</v>
      </c>
      <c r="H1413" s="18">
        <f>IF(G1413="","",VLOOKUP(G1413,WMS!$E$3:$Q$2581,7,FALSE))</f>
        <v>12</v>
      </c>
      <c r="I1413" s="18">
        <f>IF(G1413="","",VLOOKUP(G1413,WMS!$E$3:$Q$2581,8,FALSE))</f>
        <v>5.4</v>
      </c>
      <c r="J1413" s="18">
        <f>IF(G1413="","",VLOOKUP(G1413,WMS!$E$3:$Q$2581,13,FALSE))</f>
        <v>0.019</v>
      </c>
      <c r="K1413" s="25" t="b">
        <f t="shared" si="248"/>
        <v>1</v>
      </c>
      <c r="L1413" s="7">
        <v>3</v>
      </c>
      <c r="M1413" s="26">
        <f>IF(G1413="","",VLOOKUP(G1413,WMS!$E$3:$U$2581,7,0)*L1413)</f>
        <v>36</v>
      </c>
      <c r="N1413" s="27" t="str">
        <f>IF(G1413="","",VLOOKUP(G1413,WMS!$E$3:$U$2581,17,0))</f>
        <v>A403</v>
      </c>
      <c r="O1413" s="28">
        <f t="shared" si="249"/>
        <v>16.2</v>
      </c>
      <c r="P1413" s="28">
        <f t="shared" si="250"/>
        <v>0.057</v>
      </c>
      <c r="Q1413" s="25" t="str">
        <f>IF(G1413="","",VLOOKUP(G1413,WMS!$E$3:$G$2581,2,FALSE))</f>
        <v>KAS19092911</v>
      </c>
      <c r="R1413" s="25" t="str">
        <f>IF(G1413="","",VLOOKUP(G1413,WMS!$E$3:$G$2581,3,FALSE))</f>
        <v>KAS1909291105</v>
      </c>
      <c r="S1413" s="17" t="str">
        <f>IF(R1413="","",VLOOKUP(R1413,CUSTOMS!$E$3:$N$2350,2,FALSE))</f>
        <v>6911101900</v>
      </c>
      <c r="T1413" s="17" t="str">
        <f>IF(R1413="","",VLOOKUP(R1413,CUSTOMS!$E$3:$N$2350,3,FALSE))</f>
        <v>日用瓷：350ml杯</v>
      </c>
      <c r="U1413" s="18">
        <f t="shared" si="251"/>
        <v>36</v>
      </c>
      <c r="V1413" s="18" t="str">
        <f>IF(R1413="","",VLOOKUP(R1413,CUSTOMS!$E$3:$N$2350,5,FALSE))</f>
        <v>套</v>
      </c>
      <c r="W1413" s="32">
        <f>IF(R1413="","",VLOOKUP(R1413,CUSTOMS!$E$3:$N$2350,6,FALSE))</f>
        <v>0.66</v>
      </c>
      <c r="X1413" s="32">
        <f t="shared" si="252"/>
        <v>23.76</v>
      </c>
      <c r="Y1413" s="18" t="str">
        <f>IF(R1413="","",VLOOKUP(R1413,CUSTOMS!$E$3:$N$2350,8,FALSE))</f>
        <v>美元</v>
      </c>
      <c r="Z1413" s="18" t="str">
        <f>IF(R1413="","",VLOOKUP(R1413,CUSTOMS!$E$3:$N$2350,9,FALSE))</f>
        <v>中国</v>
      </c>
      <c r="AA1413" s="18" t="str">
        <f>IF(R1413="","",VLOOKUP(R1413,CUSTOMS!$E$3:$N$2350,10,FALSE))</f>
        <v>美国</v>
      </c>
      <c r="AB1413" s="32">
        <f>IF(R1413="","",VLOOKUP(G1413,WMS!$E$3:$T$2581,15,FALSE))</f>
        <v>0.383333333333333</v>
      </c>
      <c r="AC1413" s="32">
        <f t="shared" si="253"/>
        <v>13.8</v>
      </c>
      <c r="AD1413" s="32" t="str">
        <f>IF(S1413="","",VLOOKUP(S1413,海关监管条件!$A$1:$B$3000,2,FALSE))</f>
        <v>A</v>
      </c>
    </row>
    <row r="1414" spans="1:30">
      <c r="A1414" s="2">
        <v>43778</v>
      </c>
      <c r="B1414" s="2">
        <v>43784</v>
      </c>
      <c r="C1414" s="2" t="s">
        <v>5257</v>
      </c>
      <c r="D1414" s="3" t="s">
        <v>2441</v>
      </c>
      <c r="E1414" s="3" t="s">
        <v>4504</v>
      </c>
      <c r="F1414" s="3" t="s">
        <v>4065</v>
      </c>
      <c r="G1414" s="17" t="str">
        <f t="shared" si="247"/>
        <v>KG-ARI-1909-00203-04743/42754343</v>
      </c>
      <c r="H1414" s="18">
        <f>IF(G1414="","",VLOOKUP(G1414,WMS!$E$3:$Q$2581,7,FALSE))</f>
        <v>12</v>
      </c>
      <c r="I1414" s="18">
        <f>IF(G1414="","",VLOOKUP(G1414,WMS!$E$3:$Q$2581,8,FALSE))</f>
        <v>5.4</v>
      </c>
      <c r="J1414" s="18">
        <f>IF(G1414="","",VLOOKUP(G1414,WMS!$E$3:$Q$2581,13,FALSE))</f>
        <v>0.019</v>
      </c>
      <c r="K1414" s="25" t="b">
        <f t="shared" si="248"/>
        <v>1</v>
      </c>
      <c r="L1414" s="7">
        <v>1</v>
      </c>
      <c r="M1414" s="26">
        <f>IF(G1414="","",VLOOKUP(G1414,WMS!$E$3:$U$2581,7,0)*L1414)</f>
        <v>12</v>
      </c>
      <c r="N1414" s="27" t="str">
        <f>IF(G1414="","",VLOOKUP(G1414,WMS!$E$3:$U$2581,17,0))</f>
        <v>A403</v>
      </c>
      <c r="O1414" s="28">
        <f t="shared" si="249"/>
        <v>5.4</v>
      </c>
      <c r="P1414" s="28">
        <f t="shared" si="250"/>
        <v>0.019</v>
      </c>
      <c r="Q1414" s="25" t="str">
        <f>IF(G1414="","",VLOOKUP(G1414,WMS!$E$3:$G$2581,2,FALSE))</f>
        <v>KAS19092911</v>
      </c>
      <c r="R1414" s="25" t="str">
        <f>IF(G1414="","",VLOOKUP(G1414,WMS!$E$3:$G$2581,3,FALSE))</f>
        <v>KAS1909291105</v>
      </c>
      <c r="S1414" s="17" t="str">
        <f>IF(R1414="","",VLOOKUP(R1414,CUSTOMS!$E$3:$N$2350,2,FALSE))</f>
        <v>6911101900</v>
      </c>
      <c r="T1414" s="17" t="str">
        <f>IF(R1414="","",VLOOKUP(R1414,CUSTOMS!$E$3:$N$2350,3,FALSE))</f>
        <v>日用瓷：350ml杯</v>
      </c>
      <c r="U1414" s="18">
        <f t="shared" si="251"/>
        <v>12</v>
      </c>
      <c r="V1414" s="18" t="str">
        <f>IF(R1414="","",VLOOKUP(R1414,CUSTOMS!$E$3:$N$2350,5,FALSE))</f>
        <v>套</v>
      </c>
      <c r="W1414" s="32">
        <f>IF(R1414="","",VLOOKUP(R1414,CUSTOMS!$E$3:$N$2350,6,FALSE))</f>
        <v>0.66</v>
      </c>
      <c r="X1414" s="32">
        <f t="shared" si="252"/>
        <v>7.92</v>
      </c>
      <c r="Y1414" s="18" t="str">
        <f>IF(R1414="","",VLOOKUP(R1414,CUSTOMS!$E$3:$N$2350,8,FALSE))</f>
        <v>美元</v>
      </c>
      <c r="Z1414" s="18" t="str">
        <f>IF(R1414="","",VLOOKUP(R1414,CUSTOMS!$E$3:$N$2350,9,FALSE))</f>
        <v>中国</v>
      </c>
      <c r="AA1414" s="18" t="str">
        <f>IF(R1414="","",VLOOKUP(R1414,CUSTOMS!$E$3:$N$2350,10,FALSE))</f>
        <v>美国</v>
      </c>
      <c r="AB1414" s="32">
        <f>IF(R1414="","",VLOOKUP(G1414,WMS!$E$3:$T$2581,15,FALSE))</f>
        <v>0.383333333333333</v>
      </c>
      <c r="AC1414" s="32">
        <f t="shared" si="253"/>
        <v>4.6</v>
      </c>
      <c r="AD1414" s="32" t="str">
        <f>IF(S1414="","",VLOOKUP(S1414,海关监管条件!$A$1:$B$3000,2,FALSE))</f>
        <v>A</v>
      </c>
    </row>
    <row r="1415" spans="1:30">
      <c r="A1415" s="2">
        <v>43778</v>
      </c>
      <c r="B1415" s="2">
        <v>43784</v>
      </c>
      <c r="C1415" s="2" t="s">
        <v>5257</v>
      </c>
      <c r="D1415" s="3" t="s">
        <v>2298</v>
      </c>
      <c r="E1415" s="3" t="s">
        <v>4504</v>
      </c>
      <c r="F1415" s="3" t="s">
        <v>4537</v>
      </c>
      <c r="G1415" s="17" t="str">
        <f t="shared" si="247"/>
        <v>KG-ARI-1909-00203-04743/42756231</v>
      </c>
      <c r="H1415" s="18">
        <f>IF(G1415="","",VLOOKUP(G1415,WMS!$E$3:$Q$2581,7,FALSE))</f>
        <v>12</v>
      </c>
      <c r="I1415" s="18">
        <f>IF(G1415="","",VLOOKUP(G1415,WMS!$E$3:$Q$2581,8,FALSE))</f>
        <v>8.91</v>
      </c>
      <c r="J1415" s="18">
        <f>IF(G1415="","",VLOOKUP(G1415,WMS!$E$3:$Q$2581,13,FALSE))</f>
        <v>0.015</v>
      </c>
      <c r="K1415" s="25" t="b">
        <f t="shared" si="248"/>
        <v>1</v>
      </c>
      <c r="L1415" s="7">
        <v>3</v>
      </c>
      <c r="M1415" s="26">
        <f>IF(G1415="","",VLOOKUP(G1415,WMS!$E$3:$U$2581,7,0)*L1415)</f>
        <v>36</v>
      </c>
      <c r="N1415" s="27" t="str">
        <f>IF(G1415="","",VLOOKUP(G1415,WMS!$E$3:$U$2581,17,0))</f>
        <v>A411</v>
      </c>
      <c r="O1415" s="28">
        <f t="shared" si="249"/>
        <v>26.73</v>
      </c>
      <c r="P1415" s="28">
        <f t="shared" si="250"/>
        <v>0.045</v>
      </c>
      <c r="Q1415" s="25" t="str">
        <f>IF(G1415="","",VLOOKUP(G1415,WMS!$E$3:$G$2581,2,FALSE))</f>
        <v>KAS19092504</v>
      </c>
      <c r="R1415" s="25" t="str">
        <f>IF(G1415="","",VLOOKUP(G1415,WMS!$E$3:$G$2581,3,FALSE))</f>
        <v>KAS1909250410</v>
      </c>
      <c r="S1415" s="17" t="str">
        <f>IF(R1415="","",VLOOKUP(R1415,CUSTOMS!$E$3:$N$2350,2,FALSE))</f>
        <v>6911101900</v>
      </c>
      <c r="T1415" s="17" t="str">
        <f>IF(R1415="","",VLOOKUP(R1415,CUSTOMS!$E$3:$N$2350,3,FALSE))</f>
        <v>日用瓷：26.5CM盘</v>
      </c>
      <c r="U1415" s="18">
        <f t="shared" si="251"/>
        <v>36</v>
      </c>
      <c r="V1415" s="18" t="str">
        <f>IF(R1415="","",VLOOKUP(R1415,CUSTOMS!$E$3:$N$2350,5,FALSE))</f>
        <v>只</v>
      </c>
      <c r="W1415" s="32">
        <f>IF(R1415="","",VLOOKUP(R1415,CUSTOMS!$E$3:$N$2350,6,FALSE))</f>
        <v>0.65</v>
      </c>
      <c r="X1415" s="32">
        <f t="shared" si="252"/>
        <v>23.4</v>
      </c>
      <c r="Y1415" s="18" t="str">
        <f>IF(R1415="","",VLOOKUP(R1415,CUSTOMS!$E$3:$N$2350,8,FALSE))</f>
        <v>美元</v>
      </c>
      <c r="Z1415" s="18" t="str">
        <f>IF(R1415="","",VLOOKUP(R1415,CUSTOMS!$E$3:$N$2350,9,FALSE))</f>
        <v>中国</v>
      </c>
      <c r="AA1415" s="18" t="str">
        <f>IF(R1415="","",VLOOKUP(R1415,CUSTOMS!$E$3:$N$2350,10,FALSE))</f>
        <v>美国</v>
      </c>
      <c r="AB1415" s="32">
        <f>IF(R1415="","",VLOOKUP(G1415,WMS!$E$3:$T$2581,15,FALSE))</f>
        <v>0.7</v>
      </c>
      <c r="AC1415" s="32">
        <f t="shared" si="253"/>
        <v>25.2</v>
      </c>
      <c r="AD1415" s="32" t="str">
        <f>IF(S1415="","",VLOOKUP(S1415,海关监管条件!$A$1:$B$3000,2,FALSE))</f>
        <v>A</v>
      </c>
    </row>
    <row r="1416" spans="1:30">
      <c r="A1416" s="2">
        <v>43778</v>
      </c>
      <c r="B1416" s="2">
        <v>43784</v>
      </c>
      <c r="C1416" s="2" t="s">
        <v>5257</v>
      </c>
      <c r="D1416" s="3" t="s">
        <v>2298</v>
      </c>
      <c r="E1416" s="3" t="s">
        <v>4504</v>
      </c>
      <c r="F1416" s="3" t="s">
        <v>4530</v>
      </c>
      <c r="G1416" s="17" t="str">
        <f t="shared" si="247"/>
        <v>KG-ARI-1909-00203-04743/42756248</v>
      </c>
      <c r="H1416" s="18">
        <f>IF(G1416="","",VLOOKUP(G1416,WMS!$E$3:$Q$2581,7,FALSE))</f>
        <v>12</v>
      </c>
      <c r="I1416" s="18">
        <f>IF(G1416="","",VLOOKUP(G1416,WMS!$E$3:$Q$2581,8,FALSE))</f>
        <v>3.94</v>
      </c>
      <c r="J1416" s="18">
        <f>IF(G1416="","",VLOOKUP(G1416,WMS!$E$3:$Q$2581,13,FALSE))</f>
        <v>0.007</v>
      </c>
      <c r="K1416" s="25" t="b">
        <f t="shared" si="248"/>
        <v>1</v>
      </c>
      <c r="L1416" s="7">
        <v>2</v>
      </c>
      <c r="M1416" s="26">
        <f>IF(G1416="","",VLOOKUP(G1416,WMS!$E$3:$U$2581,7,0)*L1416)</f>
        <v>24</v>
      </c>
      <c r="N1416" s="27" t="str">
        <f>IF(G1416="","",VLOOKUP(G1416,WMS!$E$3:$U$2581,17,0))</f>
        <v>A411</v>
      </c>
      <c r="O1416" s="28">
        <f t="shared" si="249"/>
        <v>7.88</v>
      </c>
      <c r="P1416" s="28">
        <f t="shared" si="250"/>
        <v>0.014</v>
      </c>
      <c r="Q1416" s="25" t="str">
        <f>IF(G1416="","",VLOOKUP(G1416,WMS!$E$3:$G$2581,2,FALSE))</f>
        <v>KAS19092504</v>
      </c>
      <c r="R1416" s="25" t="str">
        <f>IF(G1416="","",VLOOKUP(G1416,WMS!$E$3:$G$2581,3,FALSE))</f>
        <v>KAS1909250403</v>
      </c>
      <c r="S1416" s="17" t="str">
        <f>IF(R1416="","",VLOOKUP(R1416,CUSTOMS!$E$3:$N$2350,2,FALSE))</f>
        <v>6911101900</v>
      </c>
      <c r="T1416" s="17" t="str">
        <f>IF(R1416="","",VLOOKUP(R1416,CUSTOMS!$E$3:$N$2350,3,FALSE))</f>
        <v>日用瓷：19CM盘</v>
      </c>
      <c r="U1416" s="18">
        <f t="shared" si="251"/>
        <v>24</v>
      </c>
      <c r="V1416" s="18" t="str">
        <f>IF(R1416="","",VLOOKUP(R1416,CUSTOMS!$E$3:$N$2350,5,FALSE))</f>
        <v>只</v>
      </c>
      <c r="W1416" s="32">
        <f>IF(R1416="","",VLOOKUP(R1416,CUSTOMS!$E$3:$N$2350,6,FALSE))</f>
        <v>0.385</v>
      </c>
      <c r="X1416" s="32">
        <f t="shared" si="252"/>
        <v>9.24</v>
      </c>
      <c r="Y1416" s="18" t="str">
        <f>IF(R1416="","",VLOOKUP(R1416,CUSTOMS!$E$3:$N$2350,8,FALSE))</f>
        <v>美元</v>
      </c>
      <c r="Z1416" s="18" t="str">
        <f>IF(R1416="","",VLOOKUP(R1416,CUSTOMS!$E$3:$N$2350,9,FALSE))</f>
        <v>中国</v>
      </c>
      <c r="AA1416" s="18" t="str">
        <f>IF(R1416="","",VLOOKUP(R1416,CUSTOMS!$E$3:$N$2350,10,FALSE))</f>
        <v>美国</v>
      </c>
      <c r="AB1416" s="32">
        <f>IF(R1416="","",VLOOKUP(G1416,WMS!$E$3:$T$2581,15,FALSE))</f>
        <v>0.283333333333333</v>
      </c>
      <c r="AC1416" s="32">
        <f t="shared" si="253"/>
        <v>6.79999999999999</v>
      </c>
      <c r="AD1416" s="32" t="str">
        <f>IF(S1416="","",VLOOKUP(S1416,海关监管条件!$A$1:$B$3000,2,FALSE))</f>
        <v>A</v>
      </c>
    </row>
    <row r="1417" spans="1:30">
      <c r="A1417" s="2">
        <v>43778</v>
      </c>
      <c r="B1417" s="2">
        <v>43784</v>
      </c>
      <c r="C1417" s="2" t="s">
        <v>5257</v>
      </c>
      <c r="D1417" s="3" t="s">
        <v>2298</v>
      </c>
      <c r="E1417" s="3" t="s">
        <v>4504</v>
      </c>
      <c r="F1417" s="3" t="s">
        <v>4531</v>
      </c>
      <c r="G1417" s="17" t="str">
        <f t="shared" si="247"/>
        <v>KG-ARI-1909-00203-04743/42756279</v>
      </c>
      <c r="H1417" s="18">
        <f>IF(G1417="","",VLOOKUP(G1417,WMS!$E$3:$Q$2581,7,FALSE))</f>
        <v>12</v>
      </c>
      <c r="I1417" s="18">
        <f>IF(G1417="","",VLOOKUP(G1417,WMS!$E$3:$Q$2581,8,FALSE))</f>
        <v>6.04</v>
      </c>
      <c r="J1417" s="18">
        <f>IF(G1417="","",VLOOKUP(G1417,WMS!$E$3:$Q$2581,13,FALSE))</f>
        <v>0.012</v>
      </c>
      <c r="K1417" s="25" t="b">
        <f t="shared" si="248"/>
        <v>1</v>
      </c>
      <c r="L1417" s="7">
        <v>2</v>
      </c>
      <c r="M1417" s="26">
        <f>IF(G1417="","",VLOOKUP(G1417,WMS!$E$3:$U$2581,7,0)*L1417)</f>
        <v>24</v>
      </c>
      <c r="N1417" s="27" t="str">
        <f>IF(G1417="","",VLOOKUP(G1417,WMS!$E$3:$U$2581,17,0))</f>
        <v>A411</v>
      </c>
      <c r="O1417" s="28">
        <f t="shared" si="249"/>
        <v>12.08</v>
      </c>
      <c r="P1417" s="28">
        <f t="shared" si="250"/>
        <v>0.024</v>
      </c>
      <c r="Q1417" s="25" t="str">
        <f>IF(G1417="","",VLOOKUP(G1417,WMS!$E$3:$G$2581,2,FALSE))</f>
        <v>KAS19092504</v>
      </c>
      <c r="R1417" s="25" t="str">
        <f>IF(G1417="","",VLOOKUP(G1417,WMS!$E$3:$G$2581,3,FALSE))</f>
        <v>KAS1909250404</v>
      </c>
      <c r="S1417" s="17" t="str">
        <f>IF(R1417="","",VLOOKUP(R1417,CUSTOMS!$E$3:$N$2350,2,FALSE))</f>
        <v>6911101900</v>
      </c>
      <c r="T1417" s="17" t="str">
        <f>IF(R1417="","",VLOOKUP(R1417,CUSTOMS!$E$3:$N$2350,3,FALSE))</f>
        <v>日用瓷: 21CM 碗</v>
      </c>
      <c r="U1417" s="18">
        <f t="shared" si="251"/>
        <v>24</v>
      </c>
      <c r="V1417" s="18" t="str">
        <f>IF(R1417="","",VLOOKUP(R1417,CUSTOMS!$E$3:$N$2350,5,FALSE))</f>
        <v>只</v>
      </c>
      <c r="W1417" s="32">
        <f>IF(R1417="","",VLOOKUP(R1417,CUSTOMS!$E$3:$N$2350,6,FALSE))</f>
        <v>0.595</v>
      </c>
      <c r="X1417" s="32">
        <f t="shared" si="252"/>
        <v>14.28</v>
      </c>
      <c r="Y1417" s="18" t="str">
        <f>IF(R1417="","",VLOOKUP(R1417,CUSTOMS!$E$3:$N$2350,8,FALSE))</f>
        <v>美元</v>
      </c>
      <c r="Z1417" s="18" t="str">
        <f>IF(R1417="","",VLOOKUP(R1417,CUSTOMS!$E$3:$N$2350,9,FALSE))</f>
        <v>中国</v>
      </c>
      <c r="AA1417" s="18" t="str">
        <f>IF(R1417="","",VLOOKUP(R1417,CUSTOMS!$E$3:$N$2350,10,FALSE))</f>
        <v>美国</v>
      </c>
      <c r="AB1417" s="32">
        <f>IF(R1417="","",VLOOKUP(G1417,WMS!$E$3:$T$2581,15,FALSE))</f>
        <v>0.475</v>
      </c>
      <c r="AC1417" s="32">
        <f t="shared" si="253"/>
        <v>11.4</v>
      </c>
      <c r="AD1417" s="32" t="str">
        <f>IF(S1417="","",VLOOKUP(S1417,海关监管条件!$A$1:$B$3000,2,FALSE))</f>
        <v>A</v>
      </c>
    </row>
    <row r="1418" spans="1:30">
      <c r="A1418" s="2">
        <v>43778</v>
      </c>
      <c r="B1418" s="2">
        <v>43784</v>
      </c>
      <c r="C1418" s="2" t="s">
        <v>5257</v>
      </c>
      <c r="D1418" s="3" t="s">
        <v>2298</v>
      </c>
      <c r="E1418" s="3" t="s">
        <v>4504</v>
      </c>
      <c r="F1418" s="3" t="s">
        <v>4533</v>
      </c>
      <c r="G1418" s="17" t="str">
        <f t="shared" si="247"/>
        <v>KG-ARI-1909-00203-04743/42756330</v>
      </c>
      <c r="H1418" s="18">
        <f>IF(G1418="","",VLOOKUP(G1418,WMS!$E$3:$Q$2581,7,FALSE))</f>
        <v>12</v>
      </c>
      <c r="I1418" s="18">
        <f>IF(G1418="","",VLOOKUP(G1418,WMS!$E$3:$Q$2581,8,FALSE))</f>
        <v>5.07</v>
      </c>
      <c r="J1418" s="18">
        <f>IF(G1418="","",VLOOKUP(G1418,WMS!$E$3:$Q$2581,13,FALSE))</f>
        <v>0.013</v>
      </c>
      <c r="K1418" s="25" t="b">
        <f t="shared" si="248"/>
        <v>1</v>
      </c>
      <c r="L1418" s="7">
        <v>3</v>
      </c>
      <c r="M1418" s="26">
        <f>IF(G1418="","",VLOOKUP(G1418,WMS!$E$3:$U$2581,7,0)*L1418)</f>
        <v>36</v>
      </c>
      <c r="N1418" s="27" t="str">
        <f>IF(G1418="","",VLOOKUP(G1418,WMS!$E$3:$U$2581,17,0))</f>
        <v>A411</v>
      </c>
      <c r="O1418" s="28">
        <f t="shared" si="249"/>
        <v>15.21</v>
      </c>
      <c r="P1418" s="28">
        <f t="shared" si="250"/>
        <v>0.039</v>
      </c>
      <c r="Q1418" s="25" t="str">
        <f>IF(G1418="","",VLOOKUP(G1418,WMS!$E$3:$G$2581,2,FALSE))</f>
        <v>KAS19092504</v>
      </c>
      <c r="R1418" s="25" t="str">
        <f>IF(G1418="","",VLOOKUP(G1418,WMS!$E$3:$G$2581,3,FALSE))</f>
        <v>KAS1909250406</v>
      </c>
      <c r="S1418" s="17" t="str">
        <f>IF(R1418="","",VLOOKUP(R1418,CUSTOMS!$E$3:$N$2350,2,FALSE))</f>
        <v>6911101900</v>
      </c>
      <c r="T1418" s="17" t="str">
        <f>IF(R1418="","",VLOOKUP(R1418,CUSTOMS!$E$3:$N$2350,3,FALSE))</f>
        <v>日用瓷：14CM碗</v>
      </c>
      <c r="U1418" s="18">
        <f t="shared" si="251"/>
        <v>36</v>
      </c>
      <c r="V1418" s="18" t="str">
        <f>IF(R1418="","",VLOOKUP(R1418,CUSTOMS!$E$3:$N$2350,5,FALSE))</f>
        <v>只</v>
      </c>
      <c r="W1418" s="32">
        <f>IF(R1418="","",VLOOKUP(R1418,CUSTOMS!$E$3:$N$2350,6,FALSE))</f>
        <v>0.565</v>
      </c>
      <c r="X1418" s="32">
        <f t="shared" si="252"/>
        <v>20.34</v>
      </c>
      <c r="Y1418" s="18" t="str">
        <f>IF(R1418="","",VLOOKUP(R1418,CUSTOMS!$E$3:$N$2350,8,FALSE))</f>
        <v>美元</v>
      </c>
      <c r="Z1418" s="18" t="str">
        <f>IF(R1418="","",VLOOKUP(R1418,CUSTOMS!$E$3:$N$2350,9,FALSE))</f>
        <v>中国</v>
      </c>
      <c r="AA1418" s="18" t="str">
        <f>IF(R1418="","",VLOOKUP(R1418,CUSTOMS!$E$3:$N$2350,10,FALSE))</f>
        <v>美国</v>
      </c>
      <c r="AB1418" s="32">
        <f>IF(R1418="","",VLOOKUP(G1418,WMS!$E$3:$T$2581,15,FALSE))</f>
        <v>0.408333333333333</v>
      </c>
      <c r="AC1418" s="32">
        <f t="shared" si="253"/>
        <v>14.7</v>
      </c>
      <c r="AD1418" s="32" t="str">
        <f>IF(S1418="","",VLOOKUP(S1418,海关监管条件!$A$1:$B$3000,2,FALSE))</f>
        <v>A</v>
      </c>
    </row>
    <row r="1419" spans="1:30">
      <c r="A1419" s="2">
        <v>43778</v>
      </c>
      <c r="B1419" s="2">
        <v>43784</v>
      </c>
      <c r="C1419" s="2" t="s">
        <v>5257</v>
      </c>
      <c r="D1419" s="3" t="s">
        <v>2441</v>
      </c>
      <c r="E1419" s="3" t="s">
        <v>4504</v>
      </c>
      <c r="F1419" s="3" t="s">
        <v>4625</v>
      </c>
      <c r="G1419" s="17" t="str">
        <f t="shared" si="247"/>
        <v>KG-ARI-1909-00203-04743/42756477</v>
      </c>
      <c r="H1419" s="18">
        <f>IF(G1419="","",VLOOKUP(G1419,WMS!$E$3:$Q$2581,7,FALSE))</f>
        <v>12</v>
      </c>
      <c r="I1419" s="18">
        <f>IF(G1419="","",VLOOKUP(G1419,WMS!$E$3:$Q$2581,8,FALSE))</f>
        <v>5</v>
      </c>
      <c r="J1419" s="18">
        <f>IF(G1419="","",VLOOKUP(G1419,WMS!$E$3:$Q$2581,13,FALSE))</f>
        <v>0.014</v>
      </c>
      <c r="K1419" s="25" t="b">
        <f t="shared" si="248"/>
        <v>1</v>
      </c>
      <c r="L1419" s="7">
        <v>1</v>
      </c>
      <c r="M1419" s="26">
        <f>IF(G1419="","",VLOOKUP(G1419,WMS!$E$3:$U$2581,7,0)*L1419)</f>
        <v>12</v>
      </c>
      <c r="N1419" s="27" t="str">
        <f>IF(G1419="","",VLOOKUP(G1419,WMS!$E$3:$U$2581,17,0))</f>
        <v>A44-102</v>
      </c>
      <c r="O1419" s="28">
        <f t="shared" si="249"/>
        <v>5</v>
      </c>
      <c r="P1419" s="28">
        <f t="shared" si="250"/>
        <v>0.014</v>
      </c>
      <c r="Q1419" s="25" t="str">
        <f>IF(G1419="","",VLOOKUP(G1419,WMS!$E$3:$G$2581,2,FALSE))</f>
        <v>KAS19092911</v>
      </c>
      <c r="R1419" s="25" t="str">
        <f>IF(G1419="","",VLOOKUP(G1419,WMS!$E$3:$G$2581,3,FALSE))</f>
        <v>KAS1909291101</v>
      </c>
      <c r="S1419" s="17" t="str">
        <f>IF(R1419="","",VLOOKUP(R1419,CUSTOMS!$E$3:$N$2350,2,FALSE))</f>
        <v>6911101900</v>
      </c>
      <c r="T1419" s="17" t="str">
        <f>IF(R1419="","",VLOOKUP(R1419,CUSTOMS!$E$3:$N$2350,3,FALSE))</f>
        <v>日用瓷：400ml 杯</v>
      </c>
      <c r="U1419" s="18">
        <f t="shared" si="251"/>
        <v>12</v>
      </c>
      <c r="V1419" s="18" t="str">
        <f>IF(R1419="","",VLOOKUP(R1419,CUSTOMS!$E$3:$N$2350,5,FALSE))</f>
        <v>只</v>
      </c>
      <c r="W1419" s="32">
        <f>IF(R1419="","",VLOOKUP(R1419,CUSTOMS!$E$3:$N$2350,6,FALSE))</f>
        <v>0.4</v>
      </c>
      <c r="X1419" s="32">
        <f t="shared" si="252"/>
        <v>4.8</v>
      </c>
      <c r="Y1419" s="18" t="str">
        <f>IF(R1419="","",VLOOKUP(R1419,CUSTOMS!$E$3:$N$2350,8,FALSE))</f>
        <v>美元</v>
      </c>
      <c r="Z1419" s="18" t="str">
        <f>IF(R1419="","",VLOOKUP(R1419,CUSTOMS!$E$3:$N$2350,9,FALSE))</f>
        <v>中国</v>
      </c>
      <c r="AA1419" s="18" t="str">
        <f>IF(R1419="","",VLOOKUP(R1419,CUSTOMS!$E$3:$N$2350,10,FALSE))</f>
        <v>美国</v>
      </c>
      <c r="AB1419" s="32">
        <f>IF(R1419="","",VLOOKUP(G1419,WMS!$E$3:$T$2581,15,FALSE))</f>
        <v>0.383333333333333</v>
      </c>
      <c r="AC1419" s="32">
        <f t="shared" si="253"/>
        <v>4.6</v>
      </c>
      <c r="AD1419" s="32" t="str">
        <f>IF(S1419="","",VLOOKUP(S1419,海关监管条件!$A$1:$B$3000,2,FALSE))</f>
        <v>A</v>
      </c>
    </row>
    <row r="1420" spans="1:30">
      <c r="A1420" s="2">
        <v>43778</v>
      </c>
      <c r="B1420" s="2">
        <v>43784</v>
      </c>
      <c r="C1420" s="2" t="s">
        <v>5257</v>
      </c>
      <c r="D1420" s="3" t="s">
        <v>2441</v>
      </c>
      <c r="E1420" s="3" t="s">
        <v>4504</v>
      </c>
      <c r="F1420" s="3" t="s">
        <v>4626</v>
      </c>
      <c r="G1420" s="17" t="str">
        <f t="shared" si="247"/>
        <v>KG-ARI-1909-00203-04743/42756514</v>
      </c>
      <c r="H1420" s="18">
        <f>IF(G1420="","",VLOOKUP(G1420,WMS!$E$3:$Q$2581,7,FALSE))</f>
        <v>10</v>
      </c>
      <c r="I1420" s="18">
        <f>IF(G1420="","",VLOOKUP(G1420,WMS!$E$3:$Q$2581,8,FALSE))</f>
        <v>2.2</v>
      </c>
      <c r="J1420" s="18">
        <f>IF(G1420="","",VLOOKUP(G1420,WMS!$E$3:$Q$2581,13,FALSE))</f>
        <v>0.007</v>
      </c>
      <c r="K1420" s="25" t="b">
        <f t="shared" si="248"/>
        <v>1</v>
      </c>
      <c r="L1420" s="7">
        <v>2</v>
      </c>
      <c r="M1420" s="26">
        <f>IF(G1420="","",VLOOKUP(G1420,WMS!$E$3:$U$2581,7,0)*L1420)</f>
        <v>20</v>
      </c>
      <c r="N1420" s="27" t="str">
        <f>IF(G1420="","",VLOOKUP(G1420,WMS!$E$3:$U$2581,17,0))</f>
        <v>BC通道</v>
      </c>
      <c r="O1420" s="28">
        <f t="shared" si="249"/>
        <v>4.4</v>
      </c>
      <c r="P1420" s="28">
        <f t="shared" si="250"/>
        <v>0.014</v>
      </c>
      <c r="Q1420" s="25" t="str">
        <f>IF(G1420="","",VLOOKUP(G1420,WMS!$E$3:$G$2581,2,FALSE))</f>
        <v>KAS19092911</v>
      </c>
      <c r="R1420" s="25" t="str">
        <f>IF(G1420="","",VLOOKUP(G1420,WMS!$E$3:$G$2581,3,FALSE))</f>
        <v>KAS1909291103</v>
      </c>
      <c r="S1420" s="17" t="str">
        <f>IF(R1420="","",VLOOKUP(R1420,CUSTOMS!$E$3:$N$2350,2,FALSE))</f>
        <v>6911101900</v>
      </c>
      <c r="T1420" s="17" t="str">
        <f>IF(R1420="","",VLOOKUP(R1420,CUSTOMS!$E$3:$N$2350,3,FALSE))</f>
        <v>日用瓷：200ml杯</v>
      </c>
      <c r="U1420" s="18">
        <f t="shared" si="251"/>
        <v>20</v>
      </c>
      <c r="V1420" s="18" t="str">
        <f>IF(R1420="","",VLOOKUP(R1420,CUSTOMS!$E$3:$N$2350,5,FALSE))</f>
        <v>只</v>
      </c>
      <c r="W1420" s="32">
        <f>IF(R1420="","",VLOOKUP(R1420,CUSTOMS!$E$3:$N$2350,6,FALSE))</f>
        <v>0.3</v>
      </c>
      <c r="X1420" s="32">
        <f t="shared" si="252"/>
        <v>6</v>
      </c>
      <c r="Y1420" s="18" t="str">
        <f>IF(R1420="","",VLOOKUP(R1420,CUSTOMS!$E$3:$N$2350,8,FALSE))</f>
        <v>美元</v>
      </c>
      <c r="Z1420" s="18" t="str">
        <f>IF(R1420="","",VLOOKUP(R1420,CUSTOMS!$E$3:$N$2350,9,FALSE))</f>
        <v>中国</v>
      </c>
      <c r="AA1420" s="18" t="str">
        <f>IF(R1420="","",VLOOKUP(R1420,CUSTOMS!$E$3:$N$2350,10,FALSE))</f>
        <v>美国</v>
      </c>
      <c r="AB1420" s="32">
        <f>IF(R1420="","",VLOOKUP(G1420,WMS!$E$3:$T$2581,15,FALSE))</f>
        <v>0.17</v>
      </c>
      <c r="AC1420" s="32">
        <f t="shared" si="253"/>
        <v>3.4</v>
      </c>
      <c r="AD1420" s="32" t="str">
        <f>IF(S1420="","",VLOOKUP(S1420,海关监管条件!$A$1:$B$3000,2,FALSE))</f>
        <v>A</v>
      </c>
    </row>
    <row r="1421" spans="1:30">
      <c r="A1421" s="2">
        <v>43778</v>
      </c>
      <c r="B1421" s="2">
        <v>43784</v>
      </c>
      <c r="C1421" s="2" t="s">
        <v>5257</v>
      </c>
      <c r="D1421" s="3" t="s">
        <v>2441</v>
      </c>
      <c r="E1421" s="3" t="s">
        <v>4504</v>
      </c>
      <c r="F1421" s="3" t="s">
        <v>4621</v>
      </c>
      <c r="G1421" s="17" t="str">
        <f t="shared" si="247"/>
        <v>KG-ARI-1909-00203-04743/42756521</v>
      </c>
      <c r="H1421" s="18">
        <f>IF(G1421="","",VLOOKUP(G1421,WMS!$E$3:$Q$2581,7,FALSE))</f>
        <v>10</v>
      </c>
      <c r="I1421" s="18">
        <f>IF(G1421="","",VLOOKUP(G1421,WMS!$E$3:$Q$2581,8,FALSE))</f>
        <v>1.3</v>
      </c>
      <c r="J1421" s="18">
        <f>IF(G1421="","",VLOOKUP(G1421,WMS!$E$3:$Q$2581,13,FALSE))</f>
        <v>0.004</v>
      </c>
      <c r="K1421" s="25" t="b">
        <f t="shared" si="248"/>
        <v>1</v>
      </c>
      <c r="L1421" s="7">
        <v>1</v>
      </c>
      <c r="M1421" s="26">
        <f>IF(G1421="","",VLOOKUP(G1421,WMS!$E$3:$U$2581,7,0)*L1421)</f>
        <v>10</v>
      </c>
      <c r="N1421" s="27" t="str">
        <f>IF(G1421="","",VLOOKUP(G1421,WMS!$E$3:$U$2581,17,0))</f>
        <v>BC通道</v>
      </c>
      <c r="O1421" s="28">
        <f t="shared" si="249"/>
        <v>1.3</v>
      </c>
      <c r="P1421" s="28">
        <f t="shared" si="250"/>
        <v>0.004</v>
      </c>
      <c r="Q1421" s="25" t="str">
        <f>IF(G1421="","",VLOOKUP(G1421,WMS!$E$3:$G$2581,2,FALSE))</f>
        <v>KAS19092911</v>
      </c>
      <c r="R1421" s="25" t="str">
        <f>IF(G1421="","",VLOOKUP(G1421,WMS!$E$3:$G$2581,3,FALSE))</f>
        <v>KAS1909291102</v>
      </c>
      <c r="S1421" s="17" t="str">
        <f>IF(R1421="","",VLOOKUP(R1421,CUSTOMS!$E$3:$N$2350,2,FALSE))</f>
        <v>6911101900</v>
      </c>
      <c r="T1421" s="17" t="str">
        <f>IF(R1421="","",VLOOKUP(R1421,CUSTOMS!$E$3:$N$2350,3,FALSE))</f>
        <v>日用瓷：100ml杯</v>
      </c>
      <c r="U1421" s="18">
        <f t="shared" si="251"/>
        <v>10</v>
      </c>
      <c r="V1421" s="18" t="str">
        <f>IF(R1421="","",VLOOKUP(R1421,CUSTOMS!$E$3:$N$2350,5,FALSE))</f>
        <v>只</v>
      </c>
      <c r="W1421" s="32">
        <f>IF(R1421="","",VLOOKUP(R1421,CUSTOMS!$E$3:$N$2350,6,FALSE))</f>
        <v>0.22</v>
      </c>
      <c r="X1421" s="32">
        <f t="shared" si="252"/>
        <v>2.2</v>
      </c>
      <c r="Y1421" s="18" t="str">
        <f>IF(R1421="","",VLOOKUP(R1421,CUSTOMS!$E$3:$N$2350,8,FALSE))</f>
        <v>美元</v>
      </c>
      <c r="Z1421" s="18" t="str">
        <f>IF(R1421="","",VLOOKUP(R1421,CUSTOMS!$E$3:$N$2350,9,FALSE))</f>
        <v>中国</v>
      </c>
      <c r="AA1421" s="18" t="str">
        <f>IF(R1421="","",VLOOKUP(R1421,CUSTOMS!$E$3:$N$2350,10,FALSE))</f>
        <v>美国</v>
      </c>
      <c r="AB1421" s="32">
        <f>IF(R1421="","",VLOOKUP(G1421,WMS!$E$3:$T$2581,15,FALSE))</f>
        <v>0.09</v>
      </c>
      <c r="AC1421" s="32">
        <f t="shared" si="253"/>
        <v>0.9</v>
      </c>
      <c r="AD1421" s="32" t="str">
        <f>IF(S1421="","",VLOOKUP(S1421,海关监管条件!$A$1:$B$3000,2,FALSE))</f>
        <v>A</v>
      </c>
    </row>
    <row r="1422" spans="1:30">
      <c r="A1422" s="2">
        <v>43778</v>
      </c>
      <c r="B1422" s="2">
        <v>43784</v>
      </c>
      <c r="C1422" s="2" t="s">
        <v>5257</v>
      </c>
      <c r="D1422" s="3" t="s">
        <v>2441</v>
      </c>
      <c r="E1422" s="3" t="s">
        <v>4504</v>
      </c>
      <c r="F1422" s="3" t="s">
        <v>4613</v>
      </c>
      <c r="G1422" s="17" t="str">
        <f t="shared" si="247"/>
        <v>KG-ARI-1909-00203-04743/42762645</v>
      </c>
      <c r="H1422" s="18">
        <f>IF(G1422="","",VLOOKUP(G1422,WMS!$E$3:$Q$2581,7,FALSE))</f>
        <v>10</v>
      </c>
      <c r="I1422" s="18">
        <f>IF(G1422="","",VLOOKUP(G1422,WMS!$E$3:$Q$2581,8,FALSE))</f>
        <v>2.2</v>
      </c>
      <c r="J1422" s="18">
        <f>IF(G1422="","",VLOOKUP(G1422,WMS!$E$3:$Q$2581,13,FALSE))</f>
        <v>0.007</v>
      </c>
      <c r="K1422" s="25" t="b">
        <f t="shared" si="248"/>
        <v>1</v>
      </c>
      <c r="L1422" s="7">
        <v>1</v>
      </c>
      <c r="M1422" s="26">
        <f>IF(G1422="","",VLOOKUP(G1422,WMS!$E$3:$U$2581,7,0)*L1422)</f>
        <v>10</v>
      </c>
      <c r="N1422" s="27" t="str">
        <f>IF(G1422="","",VLOOKUP(G1422,WMS!$E$3:$U$2581,17,0))</f>
        <v>BC通道</v>
      </c>
      <c r="O1422" s="28">
        <f t="shared" si="249"/>
        <v>2.2</v>
      </c>
      <c r="P1422" s="28">
        <f t="shared" si="250"/>
        <v>0.007</v>
      </c>
      <c r="Q1422" s="25" t="str">
        <f>IF(G1422="","",VLOOKUP(G1422,WMS!$E$3:$G$2581,2,FALSE))</f>
        <v>KAS19092911</v>
      </c>
      <c r="R1422" s="25" t="str">
        <f>IF(G1422="","",VLOOKUP(G1422,WMS!$E$3:$G$2581,3,FALSE))</f>
        <v>KAS1909291103</v>
      </c>
      <c r="S1422" s="17" t="str">
        <f>IF(R1422="","",VLOOKUP(R1422,CUSTOMS!$E$3:$N$2350,2,FALSE))</f>
        <v>6911101900</v>
      </c>
      <c r="T1422" s="17" t="str">
        <f>IF(R1422="","",VLOOKUP(R1422,CUSTOMS!$E$3:$N$2350,3,FALSE))</f>
        <v>日用瓷：200ml杯</v>
      </c>
      <c r="U1422" s="18">
        <f t="shared" si="251"/>
        <v>10</v>
      </c>
      <c r="V1422" s="18" t="str">
        <f>IF(R1422="","",VLOOKUP(R1422,CUSTOMS!$E$3:$N$2350,5,FALSE))</f>
        <v>只</v>
      </c>
      <c r="W1422" s="32">
        <f>IF(R1422="","",VLOOKUP(R1422,CUSTOMS!$E$3:$N$2350,6,FALSE))</f>
        <v>0.3</v>
      </c>
      <c r="X1422" s="32">
        <f t="shared" si="252"/>
        <v>3</v>
      </c>
      <c r="Y1422" s="18" t="str">
        <f>IF(R1422="","",VLOOKUP(R1422,CUSTOMS!$E$3:$N$2350,8,FALSE))</f>
        <v>美元</v>
      </c>
      <c r="Z1422" s="18" t="str">
        <f>IF(R1422="","",VLOOKUP(R1422,CUSTOMS!$E$3:$N$2350,9,FALSE))</f>
        <v>中国</v>
      </c>
      <c r="AA1422" s="18" t="str">
        <f>IF(R1422="","",VLOOKUP(R1422,CUSTOMS!$E$3:$N$2350,10,FALSE))</f>
        <v>美国</v>
      </c>
      <c r="AB1422" s="32">
        <f>IF(R1422="","",VLOOKUP(G1422,WMS!$E$3:$T$2581,15,FALSE))</f>
        <v>0.17</v>
      </c>
      <c r="AC1422" s="32">
        <f t="shared" si="253"/>
        <v>1.7</v>
      </c>
      <c r="AD1422" s="32" t="str">
        <f>IF(S1422="","",VLOOKUP(S1422,海关监管条件!$A$1:$B$3000,2,FALSE))</f>
        <v>A</v>
      </c>
    </row>
    <row r="1423" spans="1:30">
      <c r="A1423" s="2">
        <v>43778</v>
      </c>
      <c r="B1423" s="2">
        <v>43784</v>
      </c>
      <c r="C1423" s="2" t="s">
        <v>5257</v>
      </c>
      <c r="D1423" s="3" t="s">
        <v>2441</v>
      </c>
      <c r="E1423" s="3" t="s">
        <v>4504</v>
      </c>
      <c r="F1423" s="3" t="s">
        <v>4618</v>
      </c>
      <c r="G1423" s="17" t="str">
        <f t="shared" si="247"/>
        <v>KG-ARI-1909-00203-04743/42762744</v>
      </c>
      <c r="H1423" s="18">
        <f>IF(G1423="","",VLOOKUP(G1423,WMS!$E$3:$Q$2581,7,FALSE))</f>
        <v>10</v>
      </c>
      <c r="I1423" s="18">
        <f>IF(G1423="","",VLOOKUP(G1423,WMS!$E$3:$Q$2581,8,FALSE))</f>
        <v>1.3</v>
      </c>
      <c r="J1423" s="18">
        <f>IF(G1423="","",VLOOKUP(G1423,WMS!$E$3:$Q$2581,13,FALSE))</f>
        <v>0.004</v>
      </c>
      <c r="K1423" s="25" t="b">
        <f t="shared" si="248"/>
        <v>1</v>
      </c>
      <c r="L1423" s="7">
        <v>1</v>
      </c>
      <c r="M1423" s="26">
        <f>IF(G1423="","",VLOOKUP(G1423,WMS!$E$3:$U$2581,7,0)*L1423)</f>
        <v>10</v>
      </c>
      <c r="N1423" s="27" t="str">
        <f>IF(G1423="","",VLOOKUP(G1423,WMS!$E$3:$U$2581,17,0))</f>
        <v>BC通道</v>
      </c>
      <c r="O1423" s="28">
        <f t="shared" si="249"/>
        <v>1.3</v>
      </c>
      <c r="P1423" s="28">
        <f t="shared" si="250"/>
        <v>0.004</v>
      </c>
      <c r="Q1423" s="25" t="str">
        <f>IF(G1423="","",VLOOKUP(G1423,WMS!$E$3:$G$2581,2,FALSE))</f>
        <v>KAS19092911</v>
      </c>
      <c r="R1423" s="25" t="str">
        <f>IF(G1423="","",VLOOKUP(G1423,WMS!$E$3:$G$2581,3,FALSE))</f>
        <v>KAS1909291102</v>
      </c>
      <c r="S1423" s="17" t="str">
        <f>IF(R1423="","",VLOOKUP(R1423,CUSTOMS!$E$3:$N$2350,2,FALSE))</f>
        <v>6911101900</v>
      </c>
      <c r="T1423" s="17" t="str">
        <f>IF(R1423="","",VLOOKUP(R1423,CUSTOMS!$E$3:$N$2350,3,FALSE))</f>
        <v>日用瓷：100ml杯</v>
      </c>
      <c r="U1423" s="18">
        <f t="shared" si="251"/>
        <v>10</v>
      </c>
      <c r="V1423" s="18" t="str">
        <f>IF(R1423="","",VLOOKUP(R1423,CUSTOMS!$E$3:$N$2350,5,FALSE))</f>
        <v>只</v>
      </c>
      <c r="W1423" s="32">
        <f>IF(R1423="","",VLOOKUP(R1423,CUSTOMS!$E$3:$N$2350,6,FALSE))</f>
        <v>0.22</v>
      </c>
      <c r="X1423" s="32">
        <f t="shared" si="252"/>
        <v>2.2</v>
      </c>
      <c r="Y1423" s="18" t="str">
        <f>IF(R1423="","",VLOOKUP(R1423,CUSTOMS!$E$3:$N$2350,8,FALSE))</f>
        <v>美元</v>
      </c>
      <c r="Z1423" s="18" t="str">
        <f>IF(R1423="","",VLOOKUP(R1423,CUSTOMS!$E$3:$N$2350,9,FALSE))</f>
        <v>中国</v>
      </c>
      <c r="AA1423" s="18" t="str">
        <f>IF(R1423="","",VLOOKUP(R1423,CUSTOMS!$E$3:$N$2350,10,FALSE))</f>
        <v>美国</v>
      </c>
      <c r="AB1423" s="32">
        <f>IF(R1423="","",VLOOKUP(G1423,WMS!$E$3:$T$2581,15,FALSE))</f>
        <v>0.09</v>
      </c>
      <c r="AC1423" s="32">
        <f t="shared" si="253"/>
        <v>0.9</v>
      </c>
      <c r="AD1423" s="32" t="str">
        <f>IF(S1423="","",VLOOKUP(S1423,海关监管条件!$A$1:$B$3000,2,FALSE))</f>
        <v>A</v>
      </c>
    </row>
    <row r="1424" spans="1:30">
      <c r="A1424" s="2">
        <v>43778</v>
      </c>
      <c r="B1424" s="2">
        <v>43784</v>
      </c>
      <c r="C1424" s="2" t="s">
        <v>5257</v>
      </c>
      <c r="D1424" s="3" t="s">
        <v>2441</v>
      </c>
      <c r="E1424" s="3" t="s">
        <v>4504</v>
      </c>
      <c r="F1424" s="3" t="s">
        <v>4620</v>
      </c>
      <c r="G1424" s="17" t="str">
        <f t="shared" si="247"/>
        <v>KG-ARI-1909-00203-04743/42762768</v>
      </c>
      <c r="H1424" s="18">
        <f>IF(G1424="","",VLOOKUP(G1424,WMS!$E$3:$Q$2581,7,FALSE))</f>
        <v>10</v>
      </c>
      <c r="I1424" s="18">
        <f>IF(G1424="","",VLOOKUP(G1424,WMS!$E$3:$Q$2581,8,FALSE))</f>
        <v>2.2</v>
      </c>
      <c r="J1424" s="18">
        <f>IF(G1424="","",VLOOKUP(G1424,WMS!$E$3:$Q$2581,13,FALSE))</f>
        <v>0.007</v>
      </c>
      <c r="K1424" s="25" t="b">
        <f t="shared" si="248"/>
        <v>1</v>
      </c>
      <c r="L1424" s="7">
        <v>1</v>
      </c>
      <c r="M1424" s="26">
        <f>IF(G1424="","",VLOOKUP(G1424,WMS!$E$3:$U$2581,7,0)*L1424)</f>
        <v>10</v>
      </c>
      <c r="N1424" s="27" t="str">
        <f>IF(G1424="","",VLOOKUP(G1424,WMS!$E$3:$U$2581,17,0))</f>
        <v>BC通道</v>
      </c>
      <c r="O1424" s="28">
        <f t="shared" si="249"/>
        <v>2.2</v>
      </c>
      <c r="P1424" s="28">
        <f t="shared" si="250"/>
        <v>0.007</v>
      </c>
      <c r="Q1424" s="25" t="str">
        <f>IF(G1424="","",VLOOKUP(G1424,WMS!$E$3:$G$2581,2,FALSE))</f>
        <v>KAS19092911</v>
      </c>
      <c r="R1424" s="25" t="str">
        <f>IF(G1424="","",VLOOKUP(G1424,WMS!$E$3:$G$2581,3,FALSE))</f>
        <v>KAS1909291103</v>
      </c>
      <c r="S1424" s="17" t="str">
        <f>IF(R1424="","",VLOOKUP(R1424,CUSTOMS!$E$3:$N$2350,2,FALSE))</f>
        <v>6911101900</v>
      </c>
      <c r="T1424" s="17" t="str">
        <f>IF(R1424="","",VLOOKUP(R1424,CUSTOMS!$E$3:$N$2350,3,FALSE))</f>
        <v>日用瓷：200ml杯</v>
      </c>
      <c r="U1424" s="18">
        <f t="shared" si="251"/>
        <v>10</v>
      </c>
      <c r="V1424" s="18" t="str">
        <f>IF(R1424="","",VLOOKUP(R1424,CUSTOMS!$E$3:$N$2350,5,FALSE))</f>
        <v>只</v>
      </c>
      <c r="W1424" s="32">
        <f>IF(R1424="","",VLOOKUP(R1424,CUSTOMS!$E$3:$N$2350,6,FALSE))</f>
        <v>0.3</v>
      </c>
      <c r="X1424" s="32">
        <f t="shared" si="252"/>
        <v>3</v>
      </c>
      <c r="Y1424" s="18" t="str">
        <f>IF(R1424="","",VLOOKUP(R1424,CUSTOMS!$E$3:$N$2350,8,FALSE))</f>
        <v>美元</v>
      </c>
      <c r="Z1424" s="18" t="str">
        <f>IF(R1424="","",VLOOKUP(R1424,CUSTOMS!$E$3:$N$2350,9,FALSE))</f>
        <v>中国</v>
      </c>
      <c r="AA1424" s="18" t="str">
        <f>IF(R1424="","",VLOOKUP(R1424,CUSTOMS!$E$3:$N$2350,10,FALSE))</f>
        <v>美国</v>
      </c>
      <c r="AB1424" s="32">
        <f>IF(R1424="","",VLOOKUP(G1424,WMS!$E$3:$T$2581,15,FALSE))</f>
        <v>0.17</v>
      </c>
      <c r="AC1424" s="32">
        <f t="shared" si="253"/>
        <v>1.7</v>
      </c>
      <c r="AD1424" s="32" t="str">
        <f>IF(S1424="","",VLOOKUP(S1424,海关监管条件!$A$1:$B$3000,2,FALSE))</f>
        <v>A</v>
      </c>
    </row>
    <row r="1425" spans="1:30">
      <c r="A1425" s="2">
        <v>43778</v>
      </c>
      <c r="B1425" s="2">
        <v>43784</v>
      </c>
      <c r="C1425" s="2" t="s">
        <v>5257</v>
      </c>
      <c r="D1425" s="3" t="s">
        <v>1640</v>
      </c>
      <c r="E1425" s="3" t="s">
        <v>4152</v>
      </c>
      <c r="F1425" s="3" t="s">
        <v>4168</v>
      </c>
      <c r="G1425" s="17" t="str">
        <f t="shared" si="247"/>
        <v>KG-ARI-1909-00203-04759/42348177</v>
      </c>
      <c r="H1425" s="18">
        <f>IF(G1425="","",VLOOKUP(G1425,WMS!$E$3:$Q$2581,7,FALSE))</f>
        <v>6</v>
      </c>
      <c r="I1425" s="18">
        <f>IF(G1425="","",VLOOKUP(G1425,WMS!$E$3:$Q$2581,8,FALSE))</f>
        <v>4.6</v>
      </c>
      <c r="J1425" s="18">
        <f>IF(G1425="","",VLOOKUP(G1425,WMS!$E$3:$Q$2581,13,FALSE))</f>
        <v>0.042</v>
      </c>
      <c r="K1425" s="25" t="b">
        <f t="shared" si="248"/>
        <v>1</v>
      </c>
      <c r="L1425" s="7">
        <v>2</v>
      </c>
      <c r="M1425" s="26">
        <f>IF(G1425="","",VLOOKUP(G1425,WMS!$E$3:$U$2581,7,0)*L1425)</f>
        <v>12</v>
      </c>
      <c r="N1425" s="27" t="str">
        <f>IF(G1425="","",VLOOKUP(G1425,WMS!$E$3:$U$2581,17,0))</f>
        <v>A38-303</v>
      </c>
      <c r="O1425" s="28">
        <f t="shared" si="249"/>
        <v>9.2</v>
      </c>
      <c r="P1425" s="28">
        <f t="shared" si="250"/>
        <v>0.084</v>
      </c>
      <c r="Q1425" s="25" t="str">
        <f>IF(G1425="","",VLOOKUP(G1425,WMS!$E$3:$G$2581,2,FALSE))</f>
        <v>KAS19091701</v>
      </c>
      <c r="R1425" s="25" t="str">
        <f>IF(G1425="","",VLOOKUP(G1425,WMS!$E$3:$G$2581,3,FALSE))</f>
        <v>KAS1909170103</v>
      </c>
      <c r="S1425" s="17" t="str">
        <f>IF(R1425="","",VLOOKUP(R1425,CUSTOMS!$E$3:$N$2350,2,FALSE))</f>
        <v>7323990000</v>
      </c>
      <c r="T1425" s="17" t="str">
        <f>IF(R1425="","",VLOOKUP(R1425,CUSTOMS!$E$3:$N$2350,3,FALSE))</f>
        <v>铁制厨房架</v>
      </c>
      <c r="U1425" s="18">
        <f t="shared" si="251"/>
        <v>12</v>
      </c>
      <c r="V1425" s="18" t="str">
        <f>IF(R1425="","",VLOOKUP(R1425,CUSTOMS!$E$3:$N$2350,5,FALSE))</f>
        <v>只</v>
      </c>
      <c r="W1425" s="32">
        <f>IF(R1425="","",VLOOKUP(R1425,CUSTOMS!$E$3:$N$2350,6,FALSE))</f>
        <v>0.992726730310262</v>
      </c>
      <c r="X1425" s="32">
        <f t="shared" si="252"/>
        <v>11.9127207637231</v>
      </c>
      <c r="Y1425" s="18" t="str">
        <f>IF(R1425="","",VLOOKUP(R1425,CUSTOMS!$E$3:$N$2350,8,FALSE))</f>
        <v>美元</v>
      </c>
      <c r="Z1425" s="18" t="str">
        <f>IF(R1425="","",VLOOKUP(R1425,CUSTOMS!$E$3:$N$2350,9,FALSE))</f>
        <v>中国</v>
      </c>
      <c r="AA1425" s="18" t="str">
        <f>IF(R1425="","",VLOOKUP(R1425,CUSTOMS!$E$3:$N$2350,10,FALSE))</f>
        <v>美国</v>
      </c>
      <c r="AB1425" s="32">
        <f>IF(R1425="","",VLOOKUP(G1425,WMS!$E$3:$T$2581,15,FALSE))</f>
        <v>0.71</v>
      </c>
      <c r="AC1425" s="32">
        <f t="shared" si="253"/>
        <v>8.52</v>
      </c>
      <c r="AD1425" s="32" t="str">
        <f>IF(S1425="","",VLOOKUP(S1425,海关监管条件!$A$1:$B$3000,2,FALSE))</f>
        <v>A</v>
      </c>
    </row>
    <row r="1426" spans="1:30">
      <c r="A1426" s="2">
        <v>43778</v>
      </c>
      <c r="B1426" s="2">
        <v>43784</v>
      </c>
      <c r="C1426" s="2" t="s">
        <v>5257</v>
      </c>
      <c r="D1426" s="35" t="s">
        <v>1640</v>
      </c>
      <c r="E1426" s="35" t="s">
        <v>4152</v>
      </c>
      <c r="F1426" s="35" t="s">
        <v>4172</v>
      </c>
      <c r="G1426" s="17" t="str">
        <f t="shared" si="247"/>
        <v>KG-ARI-1909-00203-04759/42748069A</v>
      </c>
      <c r="H1426" s="18">
        <f>IF(G1426="","",VLOOKUP(G1426,WMS!$E$3:$Q$2581,7,FALSE))</f>
        <v>4</v>
      </c>
      <c r="I1426" s="18">
        <f>IF(G1426="","",VLOOKUP(G1426,WMS!$E$3:$Q$2581,8,FALSE))</f>
        <v>7.75</v>
      </c>
      <c r="J1426" s="18">
        <f>IF(G1426="","",VLOOKUP(G1426,WMS!$E$3:$Q$2581,13,FALSE))</f>
        <v>0.131</v>
      </c>
      <c r="K1426" s="25" t="b">
        <f t="shared" si="248"/>
        <v>1</v>
      </c>
      <c r="L1426" s="7">
        <v>3</v>
      </c>
      <c r="M1426" s="26">
        <f>IF(G1426="","",VLOOKUP(G1426,WMS!$E$3:$U$2581,7,0)*L1426)</f>
        <v>12</v>
      </c>
      <c r="N1426" s="27" t="str">
        <f>IF(G1426="","",VLOOKUP(G1426,WMS!$E$3:$U$2581,17,0))</f>
        <v>A403</v>
      </c>
      <c r="O1426" s="28">
        <f t="shared" si="249"/>
        <v>23.25</v>
      </c>
      <c r="P1426" s="28">
        <f t="shared" si="250"/>
        <v>0.393</v>
      </c>
      <c r="Q1426" s="25" t="str">
        <f>IF(G1426="","",VLOOKUP(G1426,WMS!$E$3:$G$2581,2,FALSE))</f>
        <v>KAS19091701</v>
      </c>
      <c r="R1426" s="25" t="str">
        <f>IF(G1426="","",VLOOKUP(G1426,WMS!$E$3:$G$2581,3,FALSE))</f>
        <v>KAS1909170103</v>
      </c>
      <c r="S1426" s="17" t="str">
        <f>IF(R1426="","",VLOOKUP(R1426,CUSTOMS!$E$3:$N$2350,2,FALSE))</f>
        <v>7323990000</v>
      </c>
      <c r="T1426" s="17" t="str">
        <f>IF(R1426="","",VLOOKUP(R1426,CUSTOMS!$E$3:$N$2350,3,FALSE))</f>
        <v>铁制厨房架</v>
      </c>
      <c r="U1426" s="18">
        <f t="shared" si="251"/>
        <v>12</v>
      </c>
      <c r="V1426" s="18" t="str">
        <f>IF(R1426="","",VLOOKUP(R1426,CUSTOMS!$E$3:$N$2350,5,FALSE))</f>
        <v>只</v>
      </c>
      <c r="W1426" s="32">
        <f>IF(R1426="","",VLOOKUP(R1426,CUSTOMS!$E$3:$N$2350,6,FALSE))</f>
        <v>0.992726730310262</v>
      </c>
      <c r="X1426" s="32">
        <f t="shared" si="252"/>
        <v>11.9127207637231</v>
      </c>
      <c r="Y1426" s="18" t="str">
        <f>IF(R1426="","",VLOOKUP(R1426,CUSTOMS!$E$3:$N$2350,8,FALSE))</f>
        <v>美元</v>
      </c>
      <c r="Z1426" s="18" t="str">
        <f>IF(R1426="","",VLOOKUP(R1426,CUSTOMS!$E$3:$N$2350,9,FALSE))</f>
        <v>中国</v>
      </c>
      <c r="AA1426" s="18" t="str">
        <f>IF(R1426="","",VLOOKUP(R1426,CUSTOMS!$E$3:$N$2350,10,FALSE))</f>
        <v>美国</v>
      </c>
      <c r="AB1426" s="32">
        <f>IF(R1426="","",VLOOKUP(G1426,WMS!$E$3:$T$2581,15,FALSE))</f>
        <v>0.81</v>
      </c>
      <c r="AC1426" s="32">
        <f t="shared" si="253"/>
        <v>9.72</v>
      </c>
      <c r="AD1426" s="32" t="str">
        <f>IF(S1426="","",VLOOKUP(S1426,海关监管条件!$A$1:$B$3000,2,FALSE))</f>
        <v>A</v>
      </c>
    </row>
    <row r="1427" spans="1:30">
      <c r="A1427" s="2">
        <v>43778</v>
      </c>
      <c r="B1427" s="2">
        <v>43784</v>
      </c>
      <c r="C1427" s="2" t="s">
        <v>5257</v>
      </c>
      <c r="D1427" s="35" t="s">
        <v>1640</v>
      </c>
      <c r="E1427" s="35" t="s">
        <v>4152</v>
      </c>
      <c r="F1427" s="35" t="s">
        <v>4173</v>
      </c>
      <c r="G1427" s="17" t="str">
        <f t="shared" si="247"/>
        <v>KG-ARI-1909-00203-04759/42748069B</v>
      </c>
      <c r="H1427" s="18">
        <v>4</v>
      </c>
      <c r="I1427" s="18">
        <f>IF(G1427="","",VLOOKUP(G1427,WMS!$E$3:$Q$2581,8,FALSE))</f>
        <v>7.75</v>
      </c>
      <c r="J1427" s="18">
        <f>IF(G1427="","",VLOOKUP(G1427,WMS!$E$3:$Q$2581,13,FALSE))</f>
        <v>0.131</v>
      </c>
      <c r="K1427" s="25" t="e">
        <f t="shared" si="248"/>
        <v>#DIV/0!</v>
      </c>
      <c r="M1427" s="26">
        <v>12</v>
      </c>
      <c r="N1427" s="27" t="str">
        <f>IF(G1427="","",VLOOKUP(G1427,WMS!$E$3:$U$2581,17,0))</f>
        <v>A403</v>
      </c>
      <c r="O1427" s="28" t="str">
        <f t="shared" si="249"/>
        <v/>
      </c>
      <c r="P1427" s="28" t="str">
        <f t="shared" si="250"/>
        <v/>
      </c>
      <c r="Q1427" s="25" t="str">
        <f>IF(G1427="","",VLOOKUP(G1427,WMS!$E$3:$G$2581,2,FALSE))</f>
        <v>KAS19091701</v>
      </c>
      <c r="R1427" s="25" t="str">
        <f>IF(G1427="","",VLOOKUP(G1427,WMS!$E$3:$G$2581,3,FALSE))</f>
        <v>KAS1909170104</v>
      </c>
      <c r="S1427" s="17" t="str">
        <f>IF(R1427="","",VLOOKUP(R1427,CUSTOMS!$E$3:$N$2350,2,FALSE))</f>
        <v>3924100000</v>
      </c>
      <c r="T1427" s="17" t="str">
        <f>IF(R1427="","",VLOOKUP(R1427,CUSTOMS!$E$3:$N$2350,3,FALSE))</f>
        <v>塑料接水盘连刀叉盒</v>
      </c>
      <c r="U1427" s="18">
        <f t="shared" si="251"/>
        <v>12</v>
      </c>
      <c r="V1427" s="18" t="str">
        <f>IF(R1427="","",VLOOKUP(R1427,CUSTOMS!$E$3:$N$2350,5,FALSE))</f>
        <v>套</v>
      </c>
      <c r="W1427" s="32">
        <f>IF(R1427="","",VLOOKUP(R1427,CUSTOMS!$E$3:$N$2350,6,FALSE))</f>
        <v>1.75441964285714</v>
      </c>
      <c r="X1427" s="32">
        <f t="shared" si="252"/>
        <v>21.0530357142857</v>
      </c>
      <c r="Y1427" s="18" t="str">
        <f>IF(R1427="","",VLOOKUP(R1427,CUSTOMS!$E$3:$N$2350,8,FALSE))</f>
        <v>美元</v>
      </c>
      <c r="Z1427" s="18" t="str">
        <f>IF(R1427="","",VLOOKUP(R1427,CUSTOMS!$E$3:$N$2350,9,FALSE))</f>
        <v>中国</v>
      </c>
      <c r="AA1427" s="18" t="str">
        <f>IF(R1427="","",VLOOKUP(R1427,CUSTOMS!$E$3:$N$2350,10,FALSE))</f>
        <v>美国</v>
      </c>
      <c r="AB1427" s="32">
        <f>IF(R1427="","",VLOOKUP(G1427,WMS!$E$3:$T$2581,15,FALSE))</f>
        <v>0.6025</v>
      </c>
      <c r="AC1427" s="32">
        <f t="shared" si="253"/>
        <v>7.23</v>
      </c>
      <c r="AD1427" s="32" t="str">
        <f>IF(S1427="","",VLOOKUP(S1427,海关监管条件!$A$1:$B$3000,2,FALSE))</f>
        <v>A </v>
      </c>
    </row>
    <row r="1428" spans="1:30">
      <c r="A1428" s="2">
        <v>43778</v>
      </c>
      <c r="B1428" s="2">
        <v>43784</v>
      </c>
      <c r="C1428" s="2" t="s">
        <v>5257</v>
      </c>
      <c r="D1428" s="3" t="s">
        <v>1996</v>
      </c>
      <c r="E1428" s="3" t="s">
        <v>4362</v>
      </c>
      <c r="F1428" s="3" t="s">
        <v>4364</v>
      </c>
      <c r="G1428" s="17" t="str">
        <f t="shared" si="247"/>
        <v>KG-ARI-1909-00203-04764/42723424</v>
      </c>
      <c r="H1428" s="18">
        <f>IF(G1428="","",VLOOKUP(G1428,WMS!$E$3:$Q$2581,7,FALSE))</f>
        <v>18</v>
      </c>
      <c r="I1428" s="18">
        <f>IF(G1428="","",VLOOKUP(G1428,WMS!$E$3:$Q$2581,8,FALSE))</f>
        <v>0.5</v>
      </c>
      <c r="J1428" s="18">
        <f>IF(G1428="","",VLOOKUP(G1428,WMS!$E$3:$Q$2581,13,FALSE))</f>
        <v>0.002</v>
      </c>
      <c r="K1428" s="25" t="b">
        <f t="shared" si="248"/>
        <v>1</v>
      </c>
      <c r="L1428" s="7">
        <v>1</v>
      </c>
      <c r="M1428" s="26">
        <f>IF(G1428="","",VLOOKUP(G1428,WMS!$E$3:$U$2581,7,0)*L1428)</f>
        <v>18</v>
      </c>
      <c r="N1428" s="27" t="str">
        <f>IF(G1428="","",VLOOKUP(G1428,WMS!$E$3:$U$2581,17,0))</f>
        <v>A401-12</v>
      </c>
      <c r="O1428" s="28">
        <f t="shared" si="249"/>
        <v>0.5</v>
      </c>
      <c r="P1428" s="28">
        <f t="shared" si="250"/>
        <v>0.002</v>
      </c>
      <c r="Q1428" s="25" t="str">
        <f>IF(G1428="","",VLOOKUP(G1428,WMS!$E$3:$G$2581,2,FALSE))</f>
        <v>KAS19092318</v>
      </c>
      <c r="R1428" s="25" t="str">
        <f>IF(G1428="","",VLOOKUP(G1428,WMS!$E$3:$G$2581,3,FALSE))</f>
        <v>KAS1909231801</v>
      </c>
      <c r="S1428" s="17" t="str">
        <f>IF(R1428="","",VLOOKUP(R1428,CUSTOMS!$E$3:$N$2350,2,FALSE))</f>
        <v>9615110000</v>
      </c>
      <c r="T1428" s="17" t="str">
        <f>IF(R1428="","",VLOOKUP(R1428,CUSTOMS!$E$3:$N$2350,3,FALSE))</f>
        <v>头饰品：发束</v>
      </c>
      <c r="U1428" s="18">
        <f t="shared" si="251"/>
        <v>0.300000000000001</v>
      </c>
      <c r="V1428" s="18" t="str">
        <f>IF(R1428="","",VLOOKUP(R1428,CUSTOMS!$E$3:$N$2350,5,FALSE))</f>
        <v>千克</v>
      </c>
      <c r="W1428" s="32">
        <f>IF(R1428="","",VLOOKUP(R1428,CUSTOMS!$E$3:$N$2350,6,FALSE))</f>
        <v>25.1</v>
      </c>
      <c r="X1428" s="32">
        <f t="shared" si="252"/>
        <v>7.53000000000002</v>
      </c>
      <c r="Y1428" s="18" t="str">
        <f>IF(R1428="","",VLOOKUP(R1428,CUSTOMS!$E$3:$N$2350,8,FALSE))</f>
        <v>美元</v>
      </c>
      <c r="Z1428" s="18" t="str">
        <f>IF(R1428="","",VLOOKUP(R1428,CUSTOMS!$E$3:$N$2350,9,FALSE))</f>
        <v>中国</v>
      </c>
      <c r="AA1428" s="18" t="str">
        <f>IF(R1428="","",VLOOKUP(R1428,CUSTOMS!$E$3:$N$2350,10,FALSE))</f>
        <v>美国</v>
      </c>
      <c r="AB1428" s="32">
        <f>IF(R1428="","",VLOOKUP(G1428,WMS!$E$3:$T$2581,15,FALSE))</f>
        <v>0.0166666666666667</v>
      </c>
      <c r="AC1428" s="32">
        <f t="shared" si="253"/>
        <v>0.300000000000001</v>
      </c>
      <c r="AD1428" s="32" t="str">
        <f>IF(S1428="","",VLOOKUP(S1428,海关监管条件!$A$1:$B$3000,2,FALSE))</f>
        <v>无 </v>
      </c>
    </row>
    <row r="1429" spans="1:30">
      <c r="A1429" s="2">
        <v>43778</v>
      </c>
      <c r="B1429" s="2">
        <v>43784</v>
      </c>
      <c r="C1429" s="2" t="s">
        <v>5257</v>
      </c>
      <c r="D1429" s="3" t="s">
        <v>1855</v>
      </c>
      <c r="E1429" s="3" t="s">
        <v>4294</v>
      </c>
      <c r="F1429" s="3" t="s">
        <v>5263</v>
      </c>
      <c r="G1429" s="17" t="str">
        <f t="shared" si="247"/>
        <v>KG-ARI-1909-00203-04777/42706694</v>
      </c>
      <c r="H1429" s="18">
        <f>IF(G1429="","",VLOOKUP(G1429,WMS!$E$3:$Q$2581,7,FALSE))</f>
        <v>12</v>
      </c>
      <c r="I1429" s="18">
        <f>IF(G1429="","",VLOOKUP(G1429,WMS!$E$3:$Q$2581,8,FALSE))</f>
        <v>0.6</v>
      </c>
      <c r="J1429" s="18">
        <f>IF(G1429="","",VLOOKUP(G1429,WMS!$E$3:$Q$2581,13,FALSE))</f>
        <v>0.005</v>
      </c>
      <c r="K1429" s="25" t="b">
        <f t="shared" si="248"/>
        <v>1</v>
      </c>
      <c r="L1429" s="7">
        <v>1</v>
      </c>
      <c r="M1429" s="26">
        <f>IF(G1429="","",VLOOKUP(G1429,WMS!$E$3:$U$2581,7,0)*L1429)</f>
        <v>12</v>
      </c>
      <c r="N1429" s="27" t="str">
        <f>IF(G1429="","",VLOOKUP(G1429,WMS!$E$3:$U$2581,17,0))</f>
        <v>A401-08</v>
      </c>
      <c r="O1429" s="28">
        <f t="shared" si="249"/>
        <v>0.6</v>
      </c>
      <c r="P1429" s="28">
        <f t="shared" si="250"/>
        <v>0.005</v>
      </c>
      <c r="Q1429" s="25" t="str">
        <f>IF(G1429="","",VLOOKUP(G1429,WMS!$E$3:$G$2581,2,FALSE))</f>
        <v>KAS19092303</v>
      </c>
      <c r="R1429" s="25" t="str">
        <f>IF(G1429="","",VLOOKUP(G1429,WMS!$E$3:$G$2581,3,FALSE))</f>
        <v>KAS1909230301</v>
      </c>
      <c r="S1429" s="17" t="str">
        <f>IF(R1429="","",VLOOKUP(R1429,CUSTOMS!$E$3:$N$2350,2,FALSE))</f>
        <v>8544421100</v>
      </c>
      <c r="T1429" s="17" t="str">
        <f>IF(R1429="","",VLOOKUP(R1429,CUSTOMS!$E$3:$N$2350,3,FALSE))</f>
        <v>连接线/带接头/≤80伏</v>
      </c>
      <c r="U1429" s="18">
        <f t="shared" si="251"/>
        <v>0.166666666666667</v>
      </c>
      <c r="V1429" s="18" t="str">
        <f>IF(R1429="","",VLOOKUP(R1429,CUSTOMS!$E$3:$N$2350,5,FALSE))</f>
        <v>千克</v>
      </c>
      <c r="W1429" s="32">
        <f>IF(R1429="","",VLOOKUP(R1429,CUSTOMS!$E$3:$N$2350,6,FALSE))</f>
        <v>72.49</v>
      </c>
      <c r="X1429" s="32">
        <f t="shared" si="252"/>
        <v>12.0816666666667</v>
      </c>
      <c r="Y1429" s="18" t="str">
        <f>IF(R1429="","",VLOOKUP(R1429,CUSTOMS!$E$3:$N$2350,8,FALSE))</f>
        <v>港币</v>
      </c>
      <c r="Z1429" s="18" t="str">
        <f>IF(R1429="","",VLOOKUP(R1429,CUSTOMS!$E$3:$N$2350,9,FALSE))</f>
        <v>中国</v>
      </c>
      <c r="AA1429" s="18" t="str">
        <f>IF(R1429="","",VLOOKUP(R1429,CUSTOMS!$E$3:$N$2350,10,FALSE))</f>
        <v>美国</v>
      </c>
      <c r="AB1429" s="32">
        <f>IF(R1429="","",VLOOKUP(G1429,WMS!$E$3:$T$2581,15,FALSE))</f>
        <v>0.0138888888888889</v>
      </c>
      <c r="AC1429" s="32">
        <f t="shared" si="253"/>
        <v>0.166666666666667</v>
      </c>
      <c r="AD1429" s="32" t="str">
        <f>IF(S1429="","",VLOOKUP(S1429,海关监管条件!$A$1:$B$3000,2,FALSE))</f>
        <v>无</v>
      </c>
    </row>
    <row r="1430" spans="1:30">
      <c r="A1430" s="2">
        <v>43778</v>
      </c>
      <c r="B1430" s="2">
        <v>43784</v>
      </c>
      <c r="C1430" s="2" t="s">
        <v>5257</v>
      </c>
      <c r="D1430" s="3" t="s">
        <v>1855</v>
      </c>
      <c r="E1430" s="3" t="s">
        <v>4294</v>
      </c>
      <c r="F1430" s="3" t="s">
        <v>5264</v>
      </c>
      <c r="G1430" s="17" t="str">
        <f t="shared" si="247"/>
        <v>KG-ARI-1909-00203-04777/42745150</v>
      </c>
      <c r="H1430" s="18">
        <f>IF(G1430="","",VLOOKUP(G1430,WMS!$E$3:$Q$2581,7,FALSE))</f>
        <v>12</v>
      </c>
      <c r="I1430" s="18">
        <f>IF(G1430="","",VLOOKUP(G1430,WMS!$E$3:$Q$2581,8,FALSE))</f>
        <v>1.5</v>
      </c>
      <c r="J1430" s="18">
        <f>IF(G1430="","",VLOOKUP(G1430,WMS!$E$3:$Q$2581,13,FALSE))</f>
        <v>0.011</v>
      </c>
      <c r="K1430" s="25" t="b">
        <f t="shared" si="248"/>
        <v>1</v>
      </c>
      <c r="L1430" s="7">
        <v>1</v>
      </c>
      <c r="M1430" s="26">
        <f>IF(G1430="","",VLOOKUP(G1430,WMS!$E$3:$U$2581,7,0)*L1430)</f>
        <v>12</v>
      </c>
      <c r="N1430" s="27" t="str">
        <f>IF(G1430="","",VLOOKUP(G1430,WMS!$E$3:$U$2581,17,0))</f>
        <v>A401-05</v>
      </c>
      <c r="O1430" s="28">
        <f t="shared" si="249"/>
        <v>1.5</v>
      </c>
      <c r="P1430" s="28">
        <f t="shared" si="250"/>
        <v>0.011</v>
      </c>
      <c r="Q1430" s="25" t="str">
        <f>IF(G1430="","",VLOOKUP(G1430,WMS!$E$3:$G$2581,2,FALSE))</f>
        <v>KAS19092303</v>
      </c>
      <c r="R1430" s="25" t="str">
        <f>IF(G1430="","",VLOOKUP(G1430,WMS!$E$3:$G$2581,3,FALSE))</f>
        <v>KAS1909230302</v>
      </c>
      <c r="S1430" s="17" t="str">
        <f>IF(R1430="","",VLOOKUP(R1430,CUSTOMS!$E$3:$N$2350,2,FALSE))</f>
        <v>8544421100</v>
      </c>
      <c r="T1430" s="17" t="str">
        <f>IF(R1430="","",VLOOKUP(R1430,CUSTOMS!$E$3:$N$2350,3,FALSE))</f>
        <v>连接线/带接头/≤80伏</v>
      </c>
      <c r="U1430" s="18">
        <f t="shared" si="251"/>
        <v>1</v>
      </c>
      <c r="V1430" s="18" t="str">
        <f>IF(R1430="","",VLOOKUP(R1430,CUSTOMS!$E$3:$N$2350,5,FALSE))</f>
        <v>千克</v>
      </c>
      <c r="W1430" s="32">
        <f>IF(R1430="","",VLOOKUP(R1430,CUSTOMS!$E$3:$N$2350,6,FALSE))</f>
        <v>72.49</v>
      </c>
      <c r="X1430" s="32">
        <f t="shared" si="252"/>
        <v>72.49</v>
      </c>
      <c r="Y1430" s="18" t="str">
        <f>IF(R1430="","",VLOOKUP(R1430,CUSTOMS!$E$3:$N$2350,8,FALSE))</f>
        <v>港币</v>
      </c>
      <c r="Z1430" s="18" t="str">
        <f>IF(R1430="","",VLOOKUP(R1430,CUSTOMS!$E$3:$N$2350,9,FALSE))</f>
        <v>中国</v>
      </c>
      <c r="AA1430" s="18" t="str">
        <f>IF(R1430="","",VLOOKUP(R1430,CUSTOMS!$E$3:$N$2350,10,FALSE))</f>
        <v>美国</v>
      </c>
      <c r="AB1430" s="32">
        <f>IF(R1430="","",VLOOKUP(G1430,WMS!$E$3:$T$2581,15,FALSE))</f>
        <v>0.0833333333333333</v>
      </c>
      <c r="AC1430" s="32">
        <f t="shared" si="253"/>
        <v>1</v>
      </c>
      <c r="AD1430" s="32" t="str">
        <f>IF(S1430="","",VLOOKUP(S1430,海关监管条件!$A$1:$B$3000,2,FALSE))</f>
        <v>无</v>
      </c>
    </row>
    <row r="1431" spans="1:30">
      <c r="A1431" s="2">
        <v>43778</v>
      </c>
      <c r="B1431" s="2">
        <v>43784</v>
      </c>
      <c r="C1431" s="2" t="s">
        <v>5257</v>
      </c>
      <c r="D1431" s="3" t="s">
        <v>1855</v>
      </c>
      <c r="E1431" s="3" t="s">
        <v>4294</v>
      </c>
      <c r="F1431" s="3" t="s">
        <v>5265</v>
      </c>
      <c r="G1431" s="17" t="str">
        <f t="shared" si="247"/>
        <v>KG-ARI-1909-00203-04777/42747659</v>
      </c>
      <c r="H1431" s="18">
        <f>IF(G1431="","",VLOOKUP(G1431,WMS!$E$3:$Q$2581,7,FALSE))</f>
        <v>12</v>
      </c>
      <c r="I1431" s="18">
        <f>IF(G1431="","",VLOOKUP(G1431,WMS!$E$3:$Q$2581,8,FALSE))</f>
        <v>0.9</v>
      </c>
      <c r="J1431" s="18">
        <f>IF(G1431="","",VLOOKUP(G1431,WMS!$E$3:$Q$2581,13,FALSE))</f>
        <v>0.006</v>
      </c>
      <c r="K1431" s="25" t="b">
        <f t="shared" si="248"/>
        <v>1</v>
      </c>
      <c r="L1431" s="7">
        <v>1</v>
      </c>
      <c r="M1431" s="26">
        <f>IF(G1431="","",VLOOKUP(G1431,WMS!$E$3:$U$2581,7,0)*L1431)</f>
        <v>12</v>
      </c>
      <c r="N1431" s="27" t="str">
        <f>IF(G1431="","",VLOOKUP(G1431,WMS!$E$3:$U$2581,17,0))</f>
        <v>A401-07</v>
      </c>
      <c r="O1431" s="28">
        <f t="shared" si="249"/>
        <v>0.9</v>
      </c>
      <c r="P1431" s="28">
        <f t="shared" si="250"/>
        <v>0.006</v>
      </c>
      <c r="Q1431" s="25" t="str">
        <f>IF(G1431="","",VLOOKUP(G1431,WMS!$E$3:$G$2581,2,FALSE))</f>
        <v>KAS19092303</v>
      </c>
      <c r="R1431" s="25" t="str">
        <f>IF(G1431="","",VLOOKUP(G1431,WMS!$E$3:$G$2581,3,FALSE))</f>
        <v>KAS1909230303</v>
      </c>
      <c r="S1431" s="17" t="str">
        <f>IF(R1431="","",VLOOKUP(R1431,CUSTOMS!$E$3:$N$2350,2,FALSE))</f>
        <v>8544421100</v>
      </c>
      <c r="T1431" s="17" t="str">
        <f>IF(R1431="","",VLOOKUP(R1431,CUSTOMS!$E$3:$N$2350,3,FALSE))</f>
        <v>连接线/带接头/≤80伏</v>
      </c>
      <c r="U1431" s="18">
        <f t="shared" si="251"/>
        <v>0.333333333333334</v>
      </c>
      <c r="V1431" s="18" t="str">
        <f>IF(R1431="","",VLOOKUP(R1431,CUSTOMS!$E$3:$N$2350,5,FALSE))</f>
        <v>千克</v>
      </c>
      <c r="W1431" s="32">
        <f>IF(R1431="","",VLOOKUP(R1431,CUSTOMS!$E$3:$N$2350,6,FALSE))</f>
        <v>72.49</v>
      </c>
      <c r="X1431" s="32">
        <f t="shared" si="252"/>
        <v>24.1633333333334</v>
      </c>
      <c r="Y1431" s="18" t="str">
        <f>IF(R1431="","",VLOOKUP(R1431,CUSTOMS!$E$3:$N$2350,8,FALSE))</f>
        <v>港币</v>
      </c>
      <c r="Z1431" s="18" t="str">
        <f>IF(R1431="","",VLOOKUP(R1431,CUSTOMS!$E$3:$N$2350,9,FALSE))</f>
        <v>中国</v>
      </c>
      <c r="AA1431" s="18" t="str">
        <f>IF(R1431="","",VLOOKUP(R1431,CUSTOMS!$E$3:$N$2350,10,FALSE))</f>
        <v>美国</v>
      </c>
      <c r="AB1431" s="32">
        <f>IF(R1431="","",VLOOKUP(G1431,WMS!$E$3:$T$2581,15,FALSE))</f>
        <v>0.0277777777777778</v>
      </c>
      <c r="AC1431" s="32">
        <f t="shared" si="253"/>
        <v>0.333333333333334</v>
      </c>
      <c r="AD1431" s="32" t="str">
        <f>IF(S1431="","",VLOOKUP(S1431,海关监管条件!$A$1:$B$3000,2,FALSE))</f>
        <v>无</v>
      </c>
    </row>
    <row r="1432" spans="1:30">
      <c r="A1432" s="2">
        <v>43778</v>
      </c>
      <c r="B1432" s="2">
        <v>43784</v>
      </c>
      <c r="C1432" s="2" t="s">
        <v>5257</v>
      </c>
      <c r="D1432" s="3" t="s">
        <v>2541</v>
      </c>
      <c r="E1432" s="3" t="s">
        <v>4687</v>
      </c>
      <c r="F1432" s="3" t="s">
        <v>5266</v>
      </c>
      <c r="G1432" s="17" t="str">
        <f t="shared" si="247"/>
        <v>KG-ARI-1911-00212-04914/42194910</v>
      </c>
      <c r="H1432" s="18">
        <f>IF(G1432="","",VLOOKUP(G1432,WMS!$E$3:$Q$2581,7,FALSE))</f>
        <v>6</v>
      </c>
      <c r="I1432" s="18">
        <f>IF(G1432="","",VLOOKUP(G1432,WMS!$E$3:$Q$2581,8,FALSE))</f>
        <v>10.75</v>
      </c>
      <c r="J1432" s="18">
        <f>IF(G1432="","",VLOOKUP(G1432,WMS!$E$3:$Q$2581,13,FALSE))</f>
        <v>0.067</v>
      </c>
      <c r="K1432" s="25" t="b">
        <f t="shared" si="248"/>
        <v>1</v>
      </c>
      <c r="L1432" s="7">
        <v>8</v>
      </c>
      <c r="M1432" s="26">
        <f>IF(G1432="","",VLOOKUP(G1432,WMS!$E$3:$U$2581,7,0)*L1432)</f>
        <v>48</v>
      </c>
      <c r="N1432" s="27" t="str">
        <f>IF(G1432="","",VLOOKUP(G1432,WMS!$E$3:$U$2581,17,0))</f>
        <v>A29-204</v>
      </c>
      <c r="O1432" s="28">
        <f t="shared" si="249"/>
        <v>86</v>
      </c>
      <c r="P1432" s="28">
        <f t="shared" si="250"/>
        <v>0.536</v>
      </c>
      <c r="Q1432" s="25" t="str">
        <f>IF(G1432="","",VLOOKUP(G1432,WMS!$E$3:$G$2581,2,FALSE))</f>
        <v>KAS19101802</v>
      </c>
      <c r="R1432" s="25" t="str">
        <f>IF(G1432="","",VLOOKUP(G1432,WMS!$E$3:$G$2581,3,FALSE))</f>
        <v>KAS1910180202</v>
      </c>
      <c r="S1432" s="17" t="str">
        <f>IF(R1432="","",VLOOKUP(R1432,CUSTOMS!$E$3:$N$2350,2,FALSE))</f>
        <v>9403200000</v>
      </c>
      <c r="T1432" s="17" t="str">
        <f>IF(R1432="","",VLOOKUP(R1432,CUSTOMS!$E$3:$N$2350,3,FALSE))</f>
        <v>铁制挂衣架</v>
      </c>
      <c r="U1432" s="18">
        <f t="shared" si="251"/>
        <v>48</v>
      </c>
      <c r="V1432" s="18" t="str">
        <f>IF(R1432="","",VLOOKUP(R1432,CUSTOMS!$E$3:$N$2350,5,FALSE))</f>
        <v>只</v>
      </c>
      <c r="W1432" s="32">
        <f>IF(R1432="","",VLOOKUP(R1432,CUSTOMS!$E$3:$N$2350,6,FALSE))</f>
        <v>3.49</v>
      </c>
      <c r="X1432" s="32">
        <f t="shared" si="252"/>
        <v>167.52</v>
      </c>
      <c r="Y1432" s="18" t="str">
        <f>IF(R1432="","",VLOOKUP(R1432,CUSTOMS!$E$3:$N$2350,8,FALSE))</f>
        <v>美元</v>
      </c>
      <c r="Z1432" s="18" t="str">
        <f>IF(R1432="","",VLOOKUP(R1432,CUSTOMS!$E$3:$N$2350,9,FALSE))</f>
        <v>中国</v>
      </c>
      <c r="AA1432" s="18" t="str">
        <f>IF(R1432="","",VLOOKUP(R1432,CUSTOMS!$E$3:$N$2350,10,FALSE))</f>
        <v>美国</v>
      </c>
      <c r="AB1432" s="32">
        <f>IF(R1432="","",VLOOKUP(G1432,WMS!$E$3:$T$2581,15,FALSE))</f>
        <v>1.44</v>
      </c>
      <c r="AC1432" s="32">
        <f t="shared" si="253"/>
        <v>69.12</v>
      </c>
      <c r="AD1432" s="32" t="str">
        <f>IF(S1432="","",VLOOKUP(S1432,海关监管条件!$A$1:$B$3000,2,FALSE))</f>
        <v>无 </v>
      </c>
    </row>
    <row r="1433" spans="1:30">
      <c r="A1433" s="2">
        <v>43778</v>
      </c>
      <c r="B1433" s="2">
        <v>43784</v>
      </c>
      <c r="C1433" s="2" t="s">
        <v>5257</v>
      </c>
      <c r="D1433" s="3" t="s">
        <v>2541</v>
      </c>
      <c r="E1433" s="3" t="s">
        <v>4687</v>
      </c>
      <c r="F1433" s="3" t="s">
        <v>5267</v>
      </c>
      <c r="G1433" s="17" t="str">
        <f t="shared" si="247"/>
        <v>KG-ARI-1911-00212-04914/42279082</v>
      </c>
      <c r="H1433" s="18">
        <f>IF(G1433="","",VLOOKUP(G1433,WMS!$E$3:$Q$2581,7,FALSE))</f>
        <v>12</v>
      </c>
      <c r="I1433" s="18">
        <f>IF(G1433="","",VLOOKUP(G1433,WMS!$E$3:$Q$2581,8,FALSE))</f>
        <v>4.45</v>
      </c>
      <c r="J1433" s="18">
        <f>IF(G1433="","",VLOOKUP(G1433,WMS!$E$3:$Q$2581,13,FALSE))</f>
        <v>0.018</v>
      </c>
      <c r="K1433" s="25" t="b">
        <f t="shared" si="248"/>
        <v>1</v>
      </c>
      <c r="L1433" s="7">
        <v>3</v>
      </c>
      <c r="M1433" s="26">
        <f>IF(G1433="","",VLOOKUP(G1433,WMS!$E$3:$U$2581,7,0)*L1433)</f>
        <v>36</v>
      </c>
      <c r="N1433" s="27" t="str">
        <f>IF(G1433="","",VLOOKUP(G1433,WMS!$E$3:$U$2581,17,0))</f>
        <v>A29-104</v>
      </c>
      <c r="O1433" s="28">
        <f t="shared" si="249"/>
        <v>13.35</v>
      </c>
      <c r="P1433" s="28">
        <f t="shared" si="250"/>
        <v>0.054</v>
      </c>
      <c r="Q1433" s="25" t="str">
        <f>IF(G1433="","",VLOOKUP(G1433,WMS!$E$3:$G$2581,2,FALSE))</f>
        <v>KAS19101802</v>
      </c>
      <c r="R1433" s="25" t="str">
        <f>IF(G1433="","",VLOOKUP(G1433,WMS!$E$3:$G$2581,3,FALSE))</f>
        <v>KAS1910180206</v>
      </c>
      <c r="S1433" s="17" t="str">
        <f>IF(R1433="","",VLOOKUP(R1433,CUSTOMS!$E$3:$N$2350,2,FALSE))</f>
        <v>7323990000</v>
      </c>
      <c r="T1433" s="17" t="str">
        <f>IF(R1433="","",VLOOKUP(R1433,CUSTOMS!$E$3:$N$2350,3,FALSE))</f>
        <v>铁制裤架</v>
      </c>
      <c r="U1433" s="18">
        <f t="shared" si="251"/>
        <v>36</v>
      </c>
      <c r="V1433" s="18" t="str">
        <f>IF(R1433="","",VLOOKUP(R1433,CUSTOMS!$E$3:$N$2350,5,FALSE))</f>
        <v>只</v>
      </c>
      <c r="W1433" s="32">
        <f>IF(R1433="","",VLOOKUP(R1433,CUSTOMS!$E$3:$N$2350,6,FALSE))</f>
        <v>1.2</v>
      </c>
      <c r="X1433" s="32">
        <f t="shared" si="252"/>
        <v>43.2</v>
      </c>
      <c r="Y1433" s="18" t="str">
        <f>IF(R1433="","",VLOOKUP(R1433,CUSTOMS!$E$3:$N$2350,8,FALSE))</f>
        <v>美元</v>
      </c>
      <c r="Z1433" s="18" t="str">
        <f>IF(R1433="","",VLOOKUP(R1433,CUSTOMS!$E$3:$N$2350,9,FALSE))</f>
        <v>中国</v>
      </c>
      <c r="AA1433" s="18" t="str">
        <f>IF(R1433="","",VLOOKUP(R1433,CUSTOMS!$E$3:$N$2350,10,FALSE))</f>
        <v>美国</v>
      </c>
      <c r="AB1433" s="32">
        <f>IF(R1433="","",VLOOKUP(G1433,WMS!$E$3:$T$2581,15,FALSE))</f>
        <v>0.333333333333333</v>
      </c>
      <c r="AC1433" s="32">
        <f t="shared" si="253"/>
        <v>12</v>
      </c>
      <c r="AD1433" s="32" t="str">
        <f>IF(S1433="","",VLOOKUP(S1433,海关监管条件!$A$1:$B$3000,2,FALSE))</f>
        <v>A</v>
      </c>
    </row>
    <row r="1434" spans="1:30">
      <c r="A1434" s="2">
        <v>43778</v>
      </c>
      <c r="B1434" s="2">
        <v>43784</v>
      </c>
      <c r="C1434" s="2" t="s">
        <v>5257</v>
      </c>
      <c r="D1434" s="3" t="s">
        <v>2541</v>
      </c>
      <c r="E1434" s="3" t="s">
        <v>4687</v>
      </c>
      <c r="F1434" s="3" t="s">
        <v>5268</v>
      </c>
      <c r="G1434" s="17" t="str">
        <f t="shared" si="247"/>
        <v>KG-ARI-1911-00212-04914/42283324</v>
      </c>
      <c r="H1434" s="18">
        <f>IF(G1434="","",VLOOKUP(G1434,WMS!$E$3:$Q$2581,7,FALSE))</f>
        <v>6</v>
      </c>
      <c r="I1434" s="18">
        <f>IF(G1434="","",VLOOKUP(G1434,WMS!$E$3:$Q$2581,8,FALSE))</f>
        <v>9.3</v>
      </c>
      <c r="J1434" s="18">
        <f>IF(G1434="","",VLOOKUP(G1434,WMS!$E$3:$Q$2581,13,FALSE))</f>
        <v>0.06</v>
      </c>
      <c r="K1434" s="25" t="b">
        <f t="shared" si="248"/>
        <v>1</v>
      </c>
      <c r="L1434" s="7">
        <v>2</v>
      </c>
      <c r="M1434" s="26">
        <f>IF(G1434="","",VLOOKUP(G1434,WMS!$E$3:$U$2581,7,0)*L1434)</f>
        <v>12</v>
      </c>
      <c r="N1434" s="27" t="str">
        <f>IF(G1434="","",VLOOKUP(G1434,WMS!$E$3:$U$2581,17,0))</f>
        <v>A29-204</v>
      </c>
      <c r="O1434" s="28">
        <f t="shared" si="249"/>
        <v>18.6</v>
      </c>
      <c r="P1434" s="28">
        <f t="shared" si="250"/>
        <v>0.12</v>
      </c>
      <c r="Q1434" s="25" t="str">
        <f>IF(G1434="","",VLOOKUP(G1434,WMS!$E$3:$G$2581,2,FALSE))</f>
        <v>KAS19101802</v>
      </c>
      <c r="R1434" s="25" t="str">
        <f>IF(G1434="","",VLOOKUP(G1434,WMS!$E$3:$G$2581,3,FALSE))</f>
        <v>KAS1910180203</v>
      </c>
      <c r="S1434" s="17" t="str">
        <f>IF(R1434="","",VLOOKUP(R1434,CUSTOMS!$E$3:$N$2350,2,FALSE))</f>
        <v>7324900000</v>
      </c>
      <c r="T1434" s="17" t="str">
        <f>IF(R1434="","",VLOOKUP(R1434,CUSTOMS!$E$3:$N$2350,3,FALSE))</f>
        <v>铁制毛巾架</v>
      </c>
      <c r="U1434" s="18">
        <f t="shared" si="251"/>
        <v>12</v>
      </c>
      <c r="V1434" s="18" t="str">
        <f>IF(R1434="","",VLOOKUP(R1434,CUSTOMS!$E$3:$N$2350,5,FALSE))</f>
        <v>只</v>
      </c>
      <c r="W1434" s="32">
        <f>IF(R1434="","",VLOOKUP(R1434,CUSTOMS!$E$3:$N$2350,6,FALSE))</f>
        <v>3.54</v>
      </c>
      <c r="X1434" s="32">
        <f t="shared" si="252"/>
        <v>42.48</v>
      </c>
      <c r="Y1434" s="18" t="str">
        <f>IF(R1434="","",VLOOKUP(R1434,CUSTOMS!$E$3:$N$2350,8,FALSE))</f>
        <v>美元</v>
      </c>
      <c r="Z1434" s="18" t="str">
        <f>IF(R1434="","",VLOOKUP(R1434,CUSTOMS!$E$3:$N$2350,9,FALSE))</f>
        <v>中国</v>
      </c>
      <c r="AA1434" s="18" t="str">
        <f>IF(R1434="","",VLOOKUP(R1434,CUSTOMS!$E$3:$N$2350,10,FALSE))</f>
        <v>美国</v>
      </c>
      <c r="AB1434" s="32">
        <f>IF(R1434="","",VLOOKUP(G1434,WMS!$E$3:$T$2581,15,FALSE))</f>
        <v>1.1</v>
      </c>
      <c r="AC1434" s="32">
        <f t="shared" si="253"/>
        <v>13.2</v>
      </c>
      <c r="AD1434" s="32" t="str">
        <f>IF(S1434="","",VLOOKUP(S1434,海关监管条件!$A$1:$B$3000,2,FALSE))</f>
        <v>无 </v>
      </c>
    </row>
    <row r="1435" spans="1:30">
      <c r="A1435" s="2">
        <v>43778</v>
      </c>
      <c r="B1435" s="2">
        <v>43784</v>
      </c>
      <c r="C1435" s="2" t="s">
        <v>5257</v>
      </c>
      <c r="D1435" s="3" t="s">
        <v>2541</v>
      </c>
      <c r="E1435" s="3" t="s">
        <v>4687</v>
      </c>
      <c r="F1435" s="3" t="s">
        <v>5269</v>
      </c>
      <c r="G1435" s="17" t="str">
        <f t="shared" si="247"/>
        <v>KG-ARI-1911-00212-04914/42433064</v>
      </c>
      <c r="H1435" s="18">
        <f>IF(G1435="","",VLOOKUP(G1435,WMS!$E$3:$Q$2581,7,FALSE))</f>
        <v>2</v>
      </c>
      <c r="I1435" s="18">
        <f>IF(G1435="","",VLOOKUP(G1435,WMS!$E$3:$Q$2581,8,FALSE))</f>
        <v>3.45</v>
      </c>
      <c r="J1435" s="18">
        <f>IF(G1435="","",VLOOKUP(G1435,WMS!$E$3:$Q$2581,13,FALSE))</f>
        <v>0.043</v>
      </c>
      <c r="K1435" s="25" t="b">
        <f t="shared" si="248"/>
        <v>1</v>
      </c>
      <c r="L1435" s="7">
        <v>5</v>
      </c>
      <c r="M1435" s="26">
        <f>IF(G1435="","",VLOOKUP(G1435,WMS!$E$3:$U$2581,7,0)*L1435)</f>
        <v>10</v>
      </c>
      <c r="N1435" s="27" t="str">
        <f>IF(G1435="","",VLOOKUP(G1435,WMS!$E$3:$U$2581,17,0))</f>
        <v>A29-204</v>
      </c>
      <c r="O1435" s="28">
        <f t="shared" si="249"/>
        <v>17.25</v>
      </c>
      <c r="P1435" s="28">
        <f t="shared" si="250"/>
        <v>0.215</v>
      </c>
      <c r="Q1435" s="25" t="str">
        <f>IF(G1435="","",VLOOKUP(G1435,WMS!$E$3:$G$2581,2,FALSE))</f>
        <v>KAS19101802</v>
      </c>
      <c r="R1435" s="25" t="str">
        <f>IF(G1435="","",VLOOKUP(G1435,WMS!$E$3:$G$2581,3,FALSE))</f>
        <v>KAS1910180204</v>
      </c>
      <c r="S1435" s="17" t="str">
        <f>IF(R1435="","",VLOOKUP(R1435,CUSTOMS!$E$3:$N$2350,2,FALSE))</f>
        <v>7323930000</v>
      </c>
      <c r="T1435" s="17" t="str">
        <f>IF(R1435="","",VLOOKUP(R1435,CUSTOMS!$E$3:$N$2350,3,FALSE))</f>
        <v>不锈钢垃圾桶</v>
      </c>
      <c r="U1435" s="18">
        <f t="shared" si="251"/>
        <v>10</v>
      </c>
      <c r="V1435" s="18" t="str">
        <f>IF(R1435="","",VLOOKUP(R1435,CUSTOMS!$E$3:$N$2350,5,FALSE))</f>
        <v>只</v>
      </c>
      <c r="W1435" s="32">
        <f>IF(R1435="","",VLOOKUP(R1435,CUSTOMS!$E$3:$N$2350,6,FALSE))</f>
        <v>4.23</v>
      </c>
      <c r="X1435" s="32">
        <f t="shared" si="252"/>
        <v>42.3</v>
      </c>
      <c r="Y1435" s="18" t="str">
        <f>IF(R1435="","",VLOOKUP(R1435,CUSTOMS!$E$3:$N$2350,8,FALSE))</f>
        <v>美元</v>
      </c>
      <c r="Z1435" s="18" t="str">
        <f>IF(R1435="","",VLOOKUP(R1435,CUSTOMS!$E$3:$N$2350,9,FALSE))</f>
        <v>中国</v>
      </c>
      <c r="AA1435" s="18" t="str">
        <f>IF(R1435="","",VLOOKUP(R1435,CUSTOMS!$E$3:$N$2350,10,FALSE))</f>
        <v>美国</v>
      </c>
      <c r="AB1435" s="32">
        <f>IF(R1435="","",VLOOKUP(G1435,WMS!$E$3:$T$2581,15,FALSE))</f>
        <v>1.25</v>
      </c>
      <c r="AC1435" s="32">
        <f t="shared" si="253"/>
        <v>12.5</v>
      </c>
      <c r="AD1435" s="32" t="str">
        <f>IF(S1435="","",VLOOKUP(S1435,海关监管条件!$A$1:$B$3000,2,FALSE))</f>
        <v>A </v>
      </c>
    </row>
    <row r="1436" spans="1:30">
      <c r="A1436" s="2">
        <v>43778</v>
      </c>
      <c r="B1436" s="2">
        <v>43784</v>
      </c>
      <c r="C1436" s="2" t="s">
        <v>5257</v>
      </c>
      <c r="D1436" s="3" t="s">
        <v>2541</v>
      </c>
      <c r="E1436" s="3" t="s">
        <v>4687</v>
      </c>
      <c r="F1436" s="3" t="s">
        <v>5270</v>
      </c>
      <c r="G1436" s="17" t="str">
        <f t="shared" si="247"/>
        <v>KG-ARI-1911-00212-04914/42494317</v>
      </c>
      <c r="H1436" s="18">
        <f>IF(G1436="","",VLOOKUP(G1436,WMS!$E$3:$Q$2581,7,FALSE))</f>
        <v>3</v>
      </c>
      <c r="I1436" s="18">
        <f>IF(G1436="","",VLOOKUP(G1436,WMS!$E$3:$Q$2581,8,FALSE))</f>
        <v>3.8</v>
      </c>
      <c r="J1436" s="18">
        <f>IF(G1436="","",VLOOKUP(G1436,WMS!$E$3:$Q$2581,13,FALSE))</f>
        <v>0.06</v>
      </c>
      <c r="K1436" s="25" t="b">
        <f t="shared" si="248"/>
        <v>1</v>
      </c>
      <c r="L1436" s="7">
        <v>9</v>
      </c>
      <c r="M1436" s="26">
        <f>IF(G1436="","",VLOOKUP(G1436,WMS!$E$3:$U$2581,7,0)*L1436)</f>
        <v>27</v>
      </c>
      <c r="N1436" s="27" t="str">
        <f>IF(G1436="","",VLOOKUP(G1436,WMS!$E$3:$U$2581,17,0))</f>
        <v>A29-104</v>
      </c>
      <c r="O1436" s="28">
        <f t="shared" si="249"/>
        <v>34.2</v>
      </c>
      <c r="P1436" s="28">
        <f t="shared" si="250"/>
        <v>0.54</v>
      </c>
      <c r="Q1436" s="25" t="str">
        <f>IF(G1436="","",VLOOKUP(G1436,WMS!$E$3:$G$2581,2,FALSE))</f>
        <v>KAS19101801</v>
      </c>
      <c r="R1436" s="25" t="str">
        <f>IF(G1436="","",VLOOKUP(G1436,WMS!$E$3:$G$2581,3,FALSE))</f>
        <v>KAS1910180105</v>
      </c>
      <c r="S1436" s="17" t="str">
        <f>IF(R1436="","",VLOOKUP(R1436,CUSTOMS!$E$3:$N$2350,2,FALSE))</f>
        <v>7310299000</v>
      </c>
      <c r="T1436" s="17" t="str">
        <f>IF(R1436="","",VLOOKUP(R1436,CUSTOMS!$E$3:$N$2350,3,FALSE))</f>
        <v>铁制手提篮</v>
      </c>
      <c r="U1436" s="18">
        <f t="shared" si="251"/>
        <v>27</v>
      </c>
      <c r="V1436" s="18" t="str">
        <f>IF(R1436="","",VLOOKUP(R1436,CUSTOMS!$E$3:$N$2350,5,FALSE))</f>
        <v>只</v>
      </c>
      <c r="W1436" s="32">
        <f>IF(R1436="","",VLOOKUP(R1436,CUSTOMS!$E$3:$N$2350,6,FALSE))</f>
        <v>3.21</v>
      </c>
      <c r="X1436" s="32">
        <f t="shared" si="252"/>
        <v>86.67</v>
      </c>
      <c r="Y1436" s="18" t="str">
        <f>IF(R1436="","",VLOOKUP(R1436,CUSTOMS!$E$3:$N$2350,8,FALSE))</f>
        <v>美元</v>
      </c>
      <c r="Z1436" s="18" t="str">
        <f>IF(R1436="","",VLOOKUP(R1436,CUSTOMS!$E$3:$N$2350,9,FALSE))</f>
        <v>中国</v>
      </c>
      <c r="AA1436" s="18" t="str">
        <f>IF(R1436="","",VLOOKUP(R1436,CUSTOMS!$E$3:$N$2350,10,FALSE))</f>
        <v>美国</v>
      </c>
      <c r="AB1436" s="32">
        <f>IF(R1436="","",VLOOKUP(G1436,WMS!$E$3:$T$2581,15,FALSE))</f>
        <v>0.83</v>
      </c>
      <c r="AC1436" s="32">
        <f t="shared" si="253"/>
        <v>22.41</v>
      </c>
      <c r="AD1436" s="32" t="str">
        <f>IF(S1436="","",VLOOKUP(S1436,海关监管条件!$A$1:$B$3000,2,FALSE))</f>
        <v>A</v>
      </c>
    </row>
    <row r="1437" spans="1:30">
      <c r="A1437" s="2">
        <v>43778</v>
      </c>
      <c r="B1437" s="2">
        <v>43784</v>
      </c>
      <c r="C1437" s="2" t="s">
        <v>5257</v>
      </c>
      <c r="D1437" s="3" t="s">
        <v>2541</v>
      </c>
      <c r="E1437" s="3" t="s">
        <v>4687</v>
      </c>
      <c r="F1437" s="3" t="s">
        <v>5271</v>
      </c>
      <c r="G1437" s="17" t="str">
        <f t="shared" si="247"/>
        <v>KG-ARI-1911-00212-04914/42494355</v>
      </c>
      <c r="H1437" s="18">
        <f>IF(G1437="","",VLOOKUP(G1437,WMS!$E$3:$Q$2581,7,FALSE))</f>
        <v>6</v>
      </c>
      <c r="I1437" s="18">
        <f>IF(G1437="","",VLOOKUP(G1437,WMS!$E$3:$Q$2581,8,FALSE))</f>
        <v>5.15</v>
      </c>
      <c r="J1437" s="18">
        <f>IF(G1437="","",VLOOKUP(G1437,WMS!$E$3:$Q$2581,13,FALSE))</f>
        <v>0.059</v>
      </c>
      <c r="K1437" s="25" t="b">
        <f t="shared" si="248"/>
        <v>1</v>
      </c>
      <c r="L1437" s="7">
        <v>7</v>
      </c>
      <c r="M1437" s="26">
        <f>IF(G1437="","",VLOOKUP(G1437,WMS!$E$3:$U$2581,7,0)*L1437)</f>
        <v>42</v>
      </c>
      <c r="N1437" s="27" t="str">
        <f>IF(G1437="","",VLOOKUP(G1437,WMS!$E$3:$U$2581,17,0))</f>
        <v>A29-104</v>
      </c>
      <c r="O1437" s="28">
        <f t="shared" si="249"/>
        <v>36.05</v>
      </c>
      <c r="P1437" s="28">
        <f t="shared" si="250"/>
        <v>0.413</v>
      </c>
      <c r="Q1437" s="25" t="str">
        <f>IF(G1437="","",VLOOKUP(G1437,WMS!$E$3:$G$2581,2,FALSE))</f>
        <v>KAS19101801</v>
      </c>
      <c r="R1437" s="25" t="str">
        <f>IF(G1437="","",VLOOKUP(G1437,WMS!$E$3:$G$2581,3,FALSE))</f>
        <v>KAS1910180106</v>
      </c>
      <c r="S1437" s="17" t="str">
        <f>IF(R1437="","",VLOOKUP(R1437,CUSTOMS!$E$3:$N$2350,2,FALSE))</f>
        <v>7310299000</v>
      </c>
      <c r="T1437" s="17" t="str">
        <f>IF(R1437="","",VLOOKUP(R1437,CUSTOMS!$E$3:$N$2350,3,FALSE))</f>
        <v>铁制洗衣粉箱</v>
      </c>
      <c r="U1437" s="18">
        <f t="shared" si="251"/>
        <v>42</v>
      </c>
      <c r="V1437" s="18" t="str">
        <f>IF(R1437="","",VLOOKUP(R1437,CUSTOMS!$E$3:$N$2350,5,FALSE))</f>
        <v>只</v>
      </c>
      <c r="W1437" s="32">
        <f>IF(R1437="","",VLOOKUP(R1437,CUSTOMS!$E$3:$N$2350,6,FALSE))</f>
        <v>2.56</v>
      </c>
      <c r="X1437" s="32">
        <f t="shared" si="252"/>
        <v>107.52</v>
      </c>
      <c r="Y1437" s="18" t="str">
        <f>IF(R1437="","",VLOOKUP(R1437,CUSTOMS!$E$3:$N$2350,8,FALSE))</f>
        <v>美元</v>
      </c>
      <c r="Z1437" s="18" t="str">
        <f>IF(R1437="","",VLOOKUP(R1437,CUSTOMS!$E$3:$N$2350,9,FALSE))</f>
        <v>中国</v>
      </c>
      <c r="AA1437" s="18" t="str">
        <f>IF(R1437="","",VLOOKUP(R1437,CUSTOMS!$E$3:$N$2350,10,FALSE))</f>
        <v>美国</v>
      </c>
      <c r="AB1437" s="32">
        <f>IF(R1437="","",VLOOKUP(G1437,WMS!$E$3:$T$2581,15,FALSE))</f>
        <v>0.693333333333333</v>
      </c>
      <c r="AC1437" s="32">
        <f t="shared" si="253"/>
        <v>29.12</v>
      </c>
      <c r="AD1437" s="32" t="str">
        <f>IF(S1437="","",VLOOKUP(S1437,海关监管条件!$A$1:$B$3000,2,FALSE))</f>
        <v>A</v>
      </c>
    </row>
    <row r="1438" spans="1:30">
      <c r="A1438" s="2">
        <v>43778</v>
      </c>
      <c r="B1438" s="2">
        <v>43784</v>
      </c>
      <c r="C1438" s="2" t="s">
        <v>5257</v>
      </c>
      <c r="D1438" s="3" t="s">
        <v>2541</v>
      </c>
      <c r="E1438" s="3" t="s">
        <v>4687</v>
      </c>
      <c r="F1438" s="3" t="s">
        <v>5272</v>
      </c>
      <c r="G1438" s="17" t="str">
        <f t="shared" si="247"/>
        <v>KG-ARI-1911-00212-04914/42497172</v>
      </c>
      <c r="H1438" s="18">
        <f>IF(G1438="","",VLOOKUP(G1438,WMS!$E$3:$Q$2581,7,FALSE))</f>
        <v>3</v>
      </c>
      <c r="I1438" s="18">
        <f>IF(G1438="","",VLOOKUP(G1438,WMS!$E$3:$Q$2581,8,FALSE))</f>
        <v>3.7</v>
      </c>
      <c r="J1438" s="18">
        <f>IF(G1438="","",VLOOKUP(G1438,WMS!$E$3:$Q$2581,13,FALSE))</f>
        <v>0.043</v>
      </c>
      <c r="K1438" s="25" t="b">
        <f t="shared" si="248"/>
        <v>1</v>
      </c>
      <c r="L1438" s="7">
        <v>34</v>
      </c>
      <c r="M1438" s="26">
        <f>IF(G1438="","",VLOOKUP(G1438,WMS!$E$3:$U$2581,7,0)*L1438)</f>
        <v>102</v>
      </c>
      <c r="N1438" s="27" t="str">
        <f>IF(G1438="","",VLOOKUP(G1438,WMS!$E$3:$U$2581,17,0))</f>
        <v>A29-203</v>
      </c>
      <c r="O1438" s="28">
        <f t="shared" si="249"/>
        <v>125.8</v>
      </c>
      <c r="P1438" s="28">
        <f t="shared" si="250"/>
        <v>1.462</v>
      </c>
      <c r="Q1438" s="25" t="str">
        <f>IF(G1438="","",VLOOKUP(G1438,WMS!$E$3:$G$2581,2,FALSE))</f>
        <v>KAS19101801</v>
      </c>
      <c r="R1438" s="25" t="str">
        <f>IF(G1438="","",VLOOKUP(G1438,WMS!$E$3:$G$2581,3,FALSE))</f>
        <v>KAS1910180107</v>
      </c>
      <c r="S1438" s="17" t="str">
        <f>IF(R1438="","",VLOOKUP(R1438,CUSTOMS!$E$3:$N$2350,2,FALSE))</f>
        <v>7310299000</v>
      </c>
      <c r="T1438" s="17" t="str">
        <f>IF(R1438="","",VLOOKUP(R1438,CUSTOMS!$E$3:$N$2350,3,FALSE))</f>
        <v>铁制药箱</v>
      </c>
      <c r="U1438" s="18">
        <f t="shared" si="251"/>
        <v>102</v>
      </c>
      <c r="V1438" s="18" t="str">
        <f>IF(R1438="","",VLOOKUP(R1438,CUSTOMS!$E$3:$N$2350,5,FALSE))</f>
        <v>只</v>
      </c>
      <c r="W1438" s="32">
        <f>IF(R1438="","",VLOOKUP(R1438,CUSTOMS!$E$3:$N$2350,6,FALSE))</f>
        <v>3.99</v>
      </c>
      <c r="X1438" s="32">
        <f t="shared" si="252"/>
        <v>406.98</v>
      </c>
      <c r="Y1438" s="18" t="str">
        <f>IF(R1438="","",VLOOKUP(R1438,CUSTOMS!$E$3:$N$2350,8,FALSE))</f>
        <v>美元</v>
      </c>
      <c r="Z1438" s="18" t="str">
        <f>IF(R1438="","",VLOOKUP(R1438,CUSTOMS!$E$3:$N$2350,9,FALSE))</f>
        <v>中国</v>
      </c>
      <c r="AA1438" s="18" t="str">
        <f>IF(R1438="","",VLOOKUP(R1438,CUSTOMS!$E$3:$N$2350,10,FALSE))</f>
        <v>美国</v>
      </c>
      <c r="AB1438" s="32">
        <f>IF(R1438="","",VLOOKUP(G1438,WMS!$E$3:$T$2581,15,FALSE))</f>
        <v>1.05</v>
      </c>
      <c r="AC1438" s="32">
        <f t="shared" si="253"/>
        <v>107.1</v>
      </c>
      <c r="AD1438" s="32" t="str">
        <f>IF(S1438="","",VLOOKUP(S1438,海关监管条件!$A$1:$B$3000,2,FALSE))</f>
        <v>A</v>
      </c>
    </row>
    <row r="1439" spans="1:30">
      <c r="A1439" s="2">
        <v>43778</v>
      </c>
      <c r="B1439" s="2">
        <v>43784</v>
      </c>
      <c r="C1439" s="2" t="s">
        <v>5257</v>
      </c>
      <c r="D1439" s="3" t="s">
        <v>2541</v>
      </c>
      <c r="E1439" s="3" t="s">
        <v>4687</v>
      </c>
      <c r="F1439" s="3" t="s">
        <v>5273</v>
      </c>
      <c r="G1439" s="17" t="str">
        <f t="shared" si="247"/>
        <v>KG-ARI-1911-00212-04914/42565352</v>
      </c>
      <c r="H1439" s="18">
        <f>IF(G1439="","",VLOOKUP(G1439,WMS!$E$3:$Q$2581,7,FALSE))</f>
        <v>12</v>
      </c>
      <c r="I1439" s="18">
        <f>IF(G1439="","",VLOOKUP(G1439,WMS!$E$3:$Q$2581,8,FALSE))</f>
        <v>4.9</v>
      </c>
      <c r="J1439" s="18">
        <f>IF(G1439="","",VLOOKUP(G1439,WMS!$E$3:$Q$2581,13,FALSE))</f>
        <v>0.027</v>
      </c>
      <c r="K1439" s="25" t="b">
        <f t="shared" si="248"/>
        <v>1</v>
      </c>
      <c r="L1439" s="7">
        <v>4</v>
      </c>
      <c r="M1439" s="26">
        <f>IF(G1439="","",VLOOKUP(G1439,WMS!$E$3:$U$2581,7,0)*L1439)</f>
        <v>48</v>
      </c>
      <c r="N1439" s="27" t="str">
        <f>IF(G1439="","",VLOOKUP(G1439,WMS!$E$3:$U$2581,17,0))</f>
        <v>A29-104</v>
      </c>
      <c r="O1439" s="28">
        <f t="shared" si="249"/>
        <v>19.6</v>
      </c>
      <c r="P1439" s="28">
        <f t="shared" si="250"/>
        <v>0.108</v>
      </c>
      <c r="Q1439" s="25" t="str">
        <f>IF(G1439="","",VLOOKUP(G1439,WMS!$E$3:$G$2581,2,FALSE))</f>
        <v>KAS19101802</v>
      </c>
      <c r="R1439" s="25" t="str">
        <f>IF(G1439="","",VLOOKUP(G1439,WMS!$E$3:$G$2581,3,FALSE))</f>
        <v>KAS1910180207</v>
      </c>
      <c r="S1439" s="17" t="str">
        <f>IF(R1439="","",VLOOKUP(R1439,CUSTOMS!$E$3:$N$2350,2,FALSE))</f>
        <v>7323990000</v>
      </c>
      <c r="T1439" s="17" t="str">
        <f>IF(R1439="","",VLOOKUP(R1439,CUSTOMS!$E$3:$N$2350,3,FALSE))</f>
        <v>铁制储物架</v>
      </c>
      <c r="U1439" s="18">
        <f t="shared" si="251"/>
        <v>48</v>
      </c>
      <c r="V1439" s="18" t="str">
        <f>IF(R1439="","",VLOOKUP(R1439,CUSTOMS!$E$3:$N$2350,5,FALSE))</f>
        <v>只</v>
      </c>
      <c r="W1439" s="32">
        <f>IF(R1439="","",VLOOKUP(R1439,CUSTOMS!$E$3:$N$2350,6,FALSE))</f>
        <v>1.13</v>
      </c>
      <c r="X1439" s="32">
        <f t="shared" si="252"/>
        <v>54.24</v>
      </c>
      <c r="Y1439" s="18" t="str">
        <f>IF(R1439="","",VLOOKUP(R1439,CUSTOMS!$E$3:$N$2350,8,FALSE))</f>
        <v>美元</v>
      </c>
      <c r="Z1439" s="18" t="str">
        <f>IF(R1439="","",VLOOKUP(R1439,CUSTOMS!$E$3:$N$2350,9,FALSE))</f>
        <v>中国</v>
      </c>
      <c r="AA1439" s="18" t="str">
        <f>IF(R1439="","",VLOOKUP(R1439,CUSTOMS!$E$3:$N$2350,10,FALSE))</f>
        <v>美国</v>
      </c>
      <c r="AB1439" s="32">
        <f>IF(R1439="","",VLOOKUP(G1439,WMS!$E$3:$T$2581,15,FALSE))</f>
        <v>0.35</v>
      </c>
      <c r="AC1439" s="32">
        <f t="shared" si="253"/>
        <v>16.8</v>
      </c>
      <c r="AD1439" s="32" t="str">
        <f>IF(S1439="","",VLOOKUP(S1439,海关监管条件!$A$1:$B$3000,2,FALSE))</f>
        <v>A</v>
      </c>
    </row>
    <row r="1440" spans="1:30">
      <c r="A1440" s="2">
        <v>43778</v>
      </c>
      <c r="B1440" s="2">
        <v>43784</v>
      </c>
      <c r="C1440" s="2" t="s">
        <v>5257</v>
      </c>
      <c r="D1440" s="3" t="s">
        <v>2541</v>
      </c>
      <c r="E1440" s="3" t="s">
        <v>4687</v>
      </c>
      <c r="F1440" s="3" t="s">
        <v>5274</v>
      </c>
      <c r="G1440" s="17" t="str">
        <f t="shared" si="247"/>
        <v>KG-ARI-1911-00212-04914/42643494</v>
      </c>
      <c r="H1440" s="18">
        <f>IF(G1440="","",VLOOKUP(G1440,WMS!$E$3:$Q$2581,7,FALSE))</f>
        <v>6</v>
      </c>
      <c r="I1440" s="18">
        <f>IF(G1440="","",VLOOKUP(G1440,WMS!$E$3:$Q$2581,8,FALSE))</f>
        <v>3.1</v>
      </c>
      <c r="J1440" s="18">
        <f>IF(G1440="","",VLOOKUP(G1440,WMS!$E$3:$Q$2581,13,FALSE))</f>
        <v>0.021</v>
      </c>
      <c r="K1440" s="25" t="b">
        <f t="shared" si="248"/>
        <v>1</v>
      </c>
      <c r="L1440" s="7">
        <v>1</v>
      </c>
      <c r="M1440" s="26">
        <f>IF(G1440="","",VLOOKUP(G1440,WMS!$E$3:$U$2581,7,0)*L1440)</f>
        <v>6</v>
      </c>
      <c r="N1440" s="27" t="str">
        <f>IF(G1440="","",VLOOKUP(G1440,WMS!$E$3:$U$2581,17,0))</f>
        <v>A45-103</v>
      </c>
      <c r="O1440" s="28">
        <f t="shared" si="249"/>
        <v>3.1</v>
      </c>
      <c r="P1440" s="28">
        <f t="shared" si="250"/>
        <v>0.021</v>
      </c>
      <c r="Q1440" s="25" t="str">
        <f>IF(G1440="","",VLOOKUP(G1440,WMS!$E$3:$G$2581,2,FALSE))</f>
        <v>KAS19101801</v>
      </c>
      <c r="R1440" s="25" t="str">
        <f>IF(G1440="","",VLOOKUP(G1440,WMS!$E$3:$G$2581,3,FALSE))</f>
        <v>KAS1910180111</v>
      </c>
      <c r="S1440" s="17" t="str">
        <f>IF(R1440="","",VLOOKUP(R1440,CUSTOMS!$E$3:$N$2350,2,FALSE))</f>
        <v>7324900000</v>
      </c>
      <c r="T1440" s="17" t="str">
        <f>IF(R1440="","",VLOOKUP(R1440,CUSTOMS!$E$3:$N$2350,3,FALSE))</f>
        <v>铁制浴室架</v>
      </c>
      <c r="U1440" s="18">
        <f t="shared" si="251"/>
        <v>6</v>
      </c>
      <c r="V1440" s="18" t="str">
        <f>IF(R1440="","",VLOOKUP(R1440,CUSTOMS!$E$3:$N$2350,5,FALSE))</f>
        <v>只</v>
      </c>
      <c r="W1440" s="32">
        <f>IF(R1440="","",VLOOKUP(R1440,CUSTOMS!$E$3:$N$2350,6,FALSE))</f>
        <v>1.68</v>
      </c>
      <c r="X1440" s="32">
        <f t="shared" si="252"/>
        <v>10.08</v>
      </c>
      <c r="Y1440" s="18" t="str">
        <f>IF(R1440="","",VLOOKUP(R1440,CUSTOMS!$E$3:$N$2350,8,FALSE))</f>
        <v>美元</v>
      </c>
      <c r="Z1440" s="18" t="str">
        <f>IF(R1440="","",VLOOKUP(R1440,CUSTOMS!$E$3:$N$2350,9,FALSE))</f>
        <v>中国</v>
      </c>
      <c r="AA1440" s="18" t="str">
        <f>IF(R1440="","",VLOOKUP(R1440,CUSTOMS!$E$3:$N$2350,10,FALSE))</f>
        <v>美国</v>
      </c>
      <c r="AB1440" s="32">
        <f>IF(R1440="","",VLOOKUP(G1440,WMS!$E$3:$T$2581,15,FALSE))</f>
        <v>0.425</v>
      </c>
      <c r="AC1440" s="32">
        <f t="shared" si="253"/>
        <v>2.55</v>
      </c>
      <c r="AD1440" s="32" t="str">
        <f>IF(S1440="","",VLOOKUP(S1440,海关监管条件!$A$1:$B$3000,2,FALSE))</f>
        <v>无 </v>
      </c>
    </row>
    <row r="1441" spans="1:30">
      <c r="A1441" s="2">
        <v>43778</v>
      </c>
      <c r="B1441" s="2">
        <v>43784</v>
      </c>
      <c r="C1441" s="2" t="s">
        <v>5257</v>
      </c>
      <c r="D1441" s="3" t="s">
        <v>2541</v>
      </c>
      <c r="E1441" s="3" t="s">
        <v>4687</v>
      </c>
      <c r="F1441" s="3" t="s">
        <v>5275</v>
      </c>
      <c r="G1441" s="17" t="str">
        <f t="shared" si="247"/>
        <v>KG-ARI-1911-00212-04914/42698043</v>
      </c>
      <c r="H1441" s="18">
        <f>IF(G1441="","",VLOOKUP(G1441,WMS!$E$3:$Q$2581,7,FALSE))</f>
        <v>6</v>
      </c>
      <c r="I1441" s="18">
        <f>IF(G1441="","",VLOOKUP(G1441,WMS!$E$3:$Q$2581,8,FALSE))</f>
        <v>1</v>
      </c>
      <c r="J1441" s="18">
        <f>IF(G1441="","",VLOOKUP(G1441,WMS!$E$3:$Q$2581,13,FALSE))</f>
        <v>0.007</v>
      </c>
      <c r="K1441" s="25" t="b">
        <f t="shared" si="248"/>
        <v>1</v>
      </c>
      <c r="L1441" s="7">
        <v>3</v>
      </c>
      <c r="M1441" s="26">
        <f>IF(G1441="","",VLOOKUP(G1441,WMS!$E$3:$U$2581,7,0)*L1441)</f>
        <v>18</v>
      </c>
      <c r="N1441" s="27" t="str">
        <f>IF(G1441="","",VLOOKUP(G1441,WMS!$E$3:$U$2581,17,0))</f>
        <v>A29-104</v>
      </c>
      <c r="O1441" s="28">
        <f t="shared" si="249"/>
        <v>3</v>
      </c>
      <c r="P1441" s="28">
        <f t="shared" si="250"/>
        <v>0.021</v>
      </c>
      <c r="Q1441" s="25" t="str">
        <f>IF(G1441="","",VLOOKUP(G1441,WMS!$E$3:$G$2581,2,FALSE))</f>
        <v>KAS19101801</v>
      </c>
      <c r="R1441" s="25" t="str">
        <f>IF(G1441="","",VLOOKUP(G1441,WMS!$E$3:$G$2581,3,FALSE))</f>
        <v>KAS1910180101</v>
      </c>
      <c r="S1441" s="17" t="str">
        <f>IF(R1441="","",VLOOKUP(R1441,CUSTOMS!$E$3:$N$2350,2,FALSE))</f>
        <v>4421919090</v>
      </c>
      <c r="T1441" s="17" t="str">
        <f>IF(R1441="","",VLOOKUP(R1441,CUSTOMS!$E$3:$N$2350,3,FALSE))</f>
        <v>竹制口杯</v>
      </c>
      <c r="U1441" s="18">
        <f t="shared" si="251"/>
        <v>18</v>
      </c>
      <c r="V1441" s="18" t="str">
        <f>IF(R1441="","",VLOOKUP(R1441,CUSTOMS!$E$3:$N$2350,5,FALSE))</f>
        <v>只</v>
      </c>
      <c r="W1441" s="32">
        <f>IF(R1441="","",VLOOKUP(R1441,CUSTOMS!$E$3:$N$2350,6,FALSE))</f>
        <v>1.2</v>
      </c>
      <c r="X1441" s="32">
        <f t="shared" si="252"/>
        <v>21.6</v>
      </c>
      <c r="Y1441" s="18" t="str">
        <f>IF(R1441="","",VLOOKUP(R1441,CUSTOMS!$E$3:$N$2350,8,FALSE))</f>
        <v>美元</v>
      </c>
      <c r="Z1441" s="18" t="str">
        <f>IF(R1441="","",VLOOKUP(R1441,CUSTOMS!$E$3:$N$2350,9,FALSE))</f>
        <v>中国</v>
      </c>
      <c r="AA1441" s="18" t="str">
        <f>IF(R1441="","",VLOOKUP(R1441,CUSTOMS!$E$3:$N$2350,10,FALSE))</f>
        <v>美国</v>
      </c>
      <c r="AB1441" s="32">
        <f>IF(R1441="","",VLOOKUP(G1441,WMS!$E$3:$T$2581,15,FALSE))</f>
        <v>0.166666666666667</v>
      </c>
      <c r="AC1441" s="32">
        <f t="shared" si="253"/>
        <v>3.00000000000001</v>
      </c>
      <c r="AD1441" s="32" t="str">
        <f>IF(S1441="","",VLOOKUP(S1441,海关监管条件!$A$1:$B$3000,2,FALSE))</f>
        <v>AB</v>
      </c>
    </row>
    <row r="1442" spans="1:30">
      <c r="A1442" s="2">
        <v>43778</v>
      </c>
      <c r="B1442" s="2">
        <v>43784</v>
      </c>
      <c r="C1442" s="2" t="s">
        <v>5257</v>
      </c>
      <c r="D1442" s="3" t="s">
        <v>2541</v>
      </c>
      <c r="E1442" s="3" t="s">
        <v>4687</v>
      </c>
      <c r="F1442" s="3" t="s">
        <v>5276</v>
      </c>
      <c r="G1442" s="17" t="str">
        <f t="shared" si="247"/>
        <v>KG-ARI-1911-00212-04914/42698067</v>
      </c>
      <c r="H1442" s="18">
        <f>IF(G1442="","",VLOOKUP(G1442,WMS!$E$3:$Q$2581,7,FALSE))</f>
        <v>6</v>
      </c>
      <c r="I1442" s="18">
        <f>IF(G1442="","",VLOOKUP(G1442,WMS!$E$3:$Q$2581,8,FALSE))</f>
        <v>1.4</v>
      </c>
      <c r="J1442" s="18">
        <f>IF(G1442="","",VLOOKUP(G1442,WMS!$E$3:$Q$2581,13,FALSE))</f>
        <v>0.007</v>
      </c>
      <c r="K1442" s="25" t="b">
        <f t="shared" si="248"/>
        <v>1</v>
      </c>
      <c r="L1442" s="7">
        <v>4</v>
      </c>
      <c r="M1442" s="26">
        <f>IF(G1442="","",VLOOKUP(G1442,WMS!$E$3:$U$2581,7,0)*L1442)</f>
        <v>24</v>
      </c>
      <c r="N1442" s="27" t="str">
        <f>IF(G1442="","",VLOOKUP(G1442,WMS!$E$3:$U$2581,17,0))</f>
        <v>A29-104</v>
      </c>
      <c r="O1442" s="28">
        <f t="shared" si="249"/>
        <v>5.6</v>
      </c>
      <c r="P1442" s="28">
        <f t="shared" si="250"/>
        <v>0.028</v>
      </c>
      <c r="Q1442" s="25" t="str">
        <f>IF(G1442="","",VLOOKUP(G1442,WMS!$E$3:$G$2581,2,FALSE))</f>
        <v>KAS19101801</v>
      </c>
      <c r="R1442" s="25" t="str">
        <f>IF(G1442="","",VLOOKUP(G1442,WMS!$E$3:$G$2581,3,FALSE))</f>
        <v>KAS1910180102</v>
      </c>
      <c r="S1442" s="17" t="str">
        <f>IF(R1442="","",VLOOKUP(R1442,CUSTOMS!$E$3:$N$2350,2,FALSE))</f>
        <v>4421919090</v>
      </c>
      <c r="T1442" s="17" t="str">
        <f>IF(R1442="","",VLOOKUP(R1442,CUSTOMS!$E$3:$N$2350,3,FALSE))</f>
        <v>竹制托盘</v>
      </c>
      <c r="U1442" s="18">
        <f t="shared" si="251"/>
        <v>24</v>
      </c>
      <c r="V1442" s="18" t="str">
        <f>IF(R1442="","",VLOOKUP(R1442,CUSTOMS!$E$3:$N$2350,5,FALSE))</f>
        <v>只</v>
      </c>
      <c r="W1442" s="32">
        <f>IF(R1442="","",VLOOKUP(R1442,CUSTOMS!$E$3:$N$2350,6,FALSE))</f>
        <v>1.37</v>
      </c>
      <c r="X1442" s="32">
        <f t="shared" si="252"/>
        <v>32.88</v>
      </c>
      <c r="Y1442" s="18" t="str">
        <f>IF(R1442="","",VLOOKUP(R1442,CUSTOMS!$E$3:$N$2350,8,FALSE))</f>
        <v>美元</v>
      </c>
      <c r="Z1442" s="18" t="str">
        <f>IF(R1442="","",VLOOKUP(R1442,CUSTOMS!$E$3:$N$2350,9,FALSE))</f>
        <v>中国</v>
      </c>
      <c r="AA1442" s="18" t="str">
        <f>IF(R1442="","",VLOOKUP(R1442,CUSTOMS!$E$3:$N$2350,10,FALSE))</f>
        <v>美国</v>
      </c>
      <c r="AB1442" s="32">
        <f>IF(R1442="","",VLOOKUP(G1442,WMS!$E$3:$T$2581,15,FALSE))</f>
        <v>0.186666666666667</v>
      </c>
      <c r="AC1442" s="32">
        <f t="shared" si="253"/>
        <v>4.48000000000001</v>
      </c>
      <c r="AD1442" s="32" t="str">
        <f>IF(S1442="","",VLOOKUP(S1442,海关监管条件!$A$1:$B$3000,2,FALSE))</f>
        <v>AB</v>
      </c>
    </row>
    <row r="1443" spans="1:30">
      <c r="A1443" s="2">
        <v>43778</v>
      </c>
      <c r="B1443" s="2">
        <v>43784</v>
      </c>
      <c r="C1443" s="2" t="s">
        <v>5257</v>
      </c>
      <c r="D1443" s="3" t="s">
        <v>2541</v>
      </c>
      <c r="E1443" s="3" t="s">
        <v>4687</v>
      </c>
      <c r="F1443" s="3" t="s">
        <v>5277</v>
      </c>
      <c r="G1443" s="17" t="str">
        <f t="shared" si="247"/>
        <v>KG-ARI-1911-00212-04914/42717881</v>
      </c>
      <c r="H1443" s="18">
        <f>IF(G1443="","",VLOOKUP(G1443,WMS!$E$3:$Q$2581,7,FALSE))</f>
        <v>6</v>
      </c>
      <c r="I1443" s="18">
        <f>IF(G1443="","",VLOOKUP(G1443,WMS!$E$3:$Q$2581,8,FALSE))</f>
        <v>5.2</v>
      </c>
      <c r="J1443" s="18">
        <f>IF(G1443="","",VLOOKUP(G1443,WMS!$E$3:$Q$2581,13,FALSE))</f>
        <v>0.059</v>
      </c>
      <c r="K1443" s="25" t="b">
        <f t="shared" si="248"/>
        <v>1</v>
      </c>
      <c r="L1443" s="7">
        <v>3</v>
      </c>
      <c r="M1443" s="26">
        <f>IF(G1443="","",VLOOKUP(G1443,WMS!$E$3:$U$2581,7,0)*L1443)</f>
        <v>18</v>
      </c>
      <c r="N1443" s="27" t="str">
        <f>IF(G1443="","",VLOOKUP(G1443,WMS!$E$3:$U$2581,17,0))</f>
        <v>A29-104</v>
      </c>
      <c r="O1443" s="28">
        <f t="shared" si="249"/>
        <v>15.6</v>
      </c>
      <c r="P1443" s="28">
        <f t="shared" si="250"/>
        <v>0.177</v>
      </c>
      <c r="Q1443" s="25" t="str">
        <f>IF(G1443="","",VLOOKUP(G1443,WMS!$E$3:$G$2581,2,FALSE))</f>
        <v>KAS19101801</v>
      </c>
      <c r="R1443" s="25" t="str">
        <f>IF(G1443="","",VLOOKUP(G1443,WMS!$E$3:$G$2581,3,FALSE))</f>
        <v>KAS1910180108</v>
      </c>
      <c r="S1443" s="17" t="str">
        <f>IF(R1443="","",VLOOKUP(R1443,CUSTOMS!$E$3:$N$2350,2,FALSE))</f>
        <v>7310299000</v>
      </c>
      <c r="T1443" s="17" t="str">
        <f>IF(R1443="","",VLOOKUP(R1443,CUSTOMS!$E$3:$N$2350,3,FALSE))</f>
        <v>铁制洗衣粉箱</v>
      </c>
      <c r="U1443" s="18">
        <f t="shared" si="251"/>
        <v>18</v>
      </c>
      <c r="V1443" s="18" t="str">
        <f>IF(R1443="","",VLOOKUP(R1443,CUSTOMS!$E$3:$N$2350,5,FALSE))</f>
        <v>只</v>
      </c>
      <c r="W1443" s="32">
        <f>IF(R1443="","",VLOOKUP(R1443,CUSTOMS!$E$3:$N$2350,6,FALSE))</f>
        <v>2.56</v>
      </c>
      <c r="X1443" s="32">
        <f t="shared" si="252"/>
        <v>46.08</v>
      </c>
      <c r="Y1443" s="18" t="str">
        <f>IF(R1443="","",VLOOKUP(R1443,CUSTOMS!$E$3:$N$2350,8,FALSE))</f>
        <v>美元</v>
      </c>
      <c r="Z1443" s="18" t="str">
        <f>IF(R1443="","",VLOOKUP(R1443,CUSTOMS!$E$3:$N$2350,9,FALSE))</f>
        <v>中国</v>
      </c>
      <c r="AA1443" s="18" t="str">
        <f>IF(R1443="","",VLOOKUP(R1443,CUSTOMS!$E$3:$N$2350,10,FALSE))</f>
        <v>美国</v>
      </c>
      <c r="AB1443" s="32">
        <f>IF(R1443="","",VLOOKUP(G1443,WMS!$E$3:$T$2581,15,FALSE))</f>
        <v>0.693333333333333</v>
      </c>
      <c r="AC1443" s="32">
        <f t="shared" si="253"/>
        <v>12.48</v>
      </c>
      <c r="AD1443" s="32" t="str">
        <f>IF(S1443="","",VLOOKUP(S1443,海关监管条件!$A$1:$B$3000,2,FALSE))</f>
        <v>A</v>
      </c>
    </row>
    <row r="1444" spans="1:30">
      <c r="A1444" s="2">
        <v>43778</v>
      </c>
      <c r="B1444" s="2">
        <v>43784</v>
      </c>
      <c r="C1444" s="2" t="s">
        <v>5257</v>
      </c>
      <c r="D1444" s="3" t="s">
        <v>2623</v>
      </c>
      <c r="E1444" s="3" t="s">
        <v>4703</v>
      </c>
      <c r="F1444" s="3" t="s">
        <v>4707</v>
      </c>
      <c r="G1444" s="17" t="str">
        <f t="shared" si="247"/>
        <v>KG-ARI-1911-00212-04916/42759027</v>
      </c>
      <c r="H1444" s="18">
        <f>IF(G1444="","",VLOOKUP(G1444,WMS!$E$3:$Q$2581,7,FALSE))</f>
        <v>20</v>
      </c>
      <c r="I1444" s="18">
        <f>IF(G1444="","",VLOOKUP(G1444,WMS!$E$3:$Q$2581,8,FALSE))</f>
        <v>1.6</v>
      </c>
      <c r="J1444" s="18">
        <f>IF(G1444="","",VLOOKUP(G1444,WMS!$E$3:$Q$2581,13,FALSE))</f>
        <v>0.025</v>
      </c>
      <c r="K1444" s="25" t="b">
        <f t="shared" si="248"/>
        <v>1</v>
      </c>
      <c r="L1444" s="7">
        <v>2</v>
      </c>
      <c r="M1444" s="26">
        <f>IF(G1444="","",VLOOKUP(G1444,WMS!$E$3:$U$2581,7,0)*L1444)</f>
        <v>40</v>
      </c>
      <c r="N1444" s="27" t="str">
        <f>IF(G1444="","",VLOOKUP(G1444,WMS!$E$3:$U$2581,17,0))</f>
        <v>A11-203</v>
      </c>
      <c r="O1444" s="28">
        <f t="shared" si="249"/>
        <v>3.2</v>
      </c>
      <c r="P1444" s="28">
        <f t="shared" si="250"/>
        <v>0.05</v>
      </c>
      <c r="Q1444" s="25" t="str">
        <f>IF(G1444="","",VLOOKUP(G1444,WMS!$E$3:$G$2581,2,FALSE))</f>
        <v>KAS19102309</v>
      </c>
      <c r="R1444" s="25" t="str">
        <f>IF(G1444="","",VLOOKUP(G1444,WMS!$E$3:$G$2581,3,FALSE))</f>
        <v>KAS1910230904</v>
      </c>
      <c r="S1444" s="17" t="str">
        <f>IF(R1444="","",VLOOKUP(R1444,CUSTOMS!$E$3:$N$2350,2,FALSE))</f>
        <v>6702100000</v>
      </c>
      <c r="T1444" s="17" t="str">
        <f>IF(R1444="","",VLOOKUP(R1444,CUSTOMS!$E$3:$N$2350,3,FALSE))</f>
        <v>人造含羞草枝</v>
      </c>
      <c r="U1444" s="18">
        <f t="shared" si="251"/>
        <v>2.4</v>
      </c>
      <c r="V1444" s="18" t="str">
        <f>IF(R1444="","",VLOOKUP(R1444,CUSTOMS!$E$3:$N$2350,5,FALSE))</f>
        <v>千克</v>
      </c>
      <c r="W1444" s="32">
        <f>IF(R1444="","",VLOOKUP(R1444,CUSTOMS!$E$3:$N$2350,6,FALSE))</f>
        <v>18</v>
      </c>
      <c r="X1444" s="32">
        <f t="shared" si="252"/>
        <v>43.2</v>
      </c>
      <c r="Y1444" s="18" t="str">
        <f>IF(R1444="","",VLOOKUP(R1444,CUSTOMS!$E$3:$N$2350,8,FALSE))</f>
        <v>港币</v>
      </c>
      <c r="Z1444" s="18" t="str">
        <f>IF(R1444="","",VLOOKUP(R1444,CUSTOMS!$E$3:$N$2350,9,FALSE))</f>
        <v>中国</v>
      </c>
      <c r="AA1444" s="18" t="str">
        <f>IF(R1444="","",VLOOKUP(R1444,CUSTOMS!$E$3:$N$2350,10,FALSE))</f>
        <v>美国</v>
      </c>
      <c r="AB1444" s="32">
        <f>IF(R1444="","",VLOOKUP(G1444,WMS!$E$3:$T$2581,15,FALSE))</f>
        <v>0.06</v>
      </c>
      <c r="AC1444" s="32">
        <f t="shared" si="253"/>
        <v>2.4</v>
      </c>
      <c r="AD1444" s="32" t="str">
        <f>IF(S1444="","",VLOOKUP(S1444,海关监管条件!$A$1:$B$3000,2,FALSE))</f>
        <v>无 </v>
      </c>
    </row>
    <row r="1445" spans="1:30">
      <c r="A1445" s="2">
        <v>43778</v>
      </c>
      <c r="B1445" s="2">
        <v>43784</v>
      </c>
      <c r="C1445" s="2" t="s">
        <v>5257</v>
      </c>
      <c r="D1445" s="3" t="s">
        <v>2623</v>
      </c>
      <c r="E1445" s="3" t="s">
        <v>4703</v>
      </c>
      <c r="F1445" s="3" t="s">
        <v>4704</v>
      </c>
      <c r="G1445" s="17" t="str">
        <f t="shared" si="247"/>
        <v>KG-ARI-1911-00212-04916/42763345</v>
      </c>
      <c r="H1445" s="18">
        <f>IF(G1445="","",VLOOKUP(G1445,WMS!$E$3:$Q$2581,7,FALSE))</f>
        <v>6</v>
      </c>
      <c r="I1445" s="18">
        <f>IF(G1445="","",VLOOKUP(G1445,WMS!$E$3:$Q$2581,8,FALSE))</f>
        <v>5.3</v>
      </c>
      <c r="J1445" s="18">
        <f>IF(G1445="","",VLOOKUP(G1445,WMS!$E$3:$Q$2581,13,FALSE))</f>
        <v>0.036</v>
      </c>
      <c r="K1445" s="25" t="b">
        <f t="shared" si="248"/>
        <v>1</v>
      </c>
      <c r="L1445" s="7">
        <v>10</v>
      </c>
      <c r="M1445" s="26">
        <f>IF(G1445="","",VLOOKUP(G1445,WMS!$E$3:$U$2581,7,0)*L1445)</f>
        <v>60</v>
      </c>
      <c r="N1445" s="27" t="str">
        <f>IF(G1445="","",VLOOKUP(G1445,WMS!$E$3:$U$2581,17,0))</f>
        <v>A11-203</v>
      </c>
      <c r="O1445" s="28">
        <f t="shared" si="249"/>
        <v>53</v>
      </c>
      <c r="P1445" s="28">
        <f t="shared" si="250"/>
        <v>0.36</v>
      </c>
      <c r="Q1445" s="25" t="str">
        <f>IF(G1445="","",VLOOKUP(G1445,WMS!$E$3:$G$2581,2,FALSE))</f>
        <v>KAS19102309</v>
      </c>
      <c r="R1445" s="25" t="str">
        <f>IF(G1445="","",VLOOKUP(G1445,WMS!$E$3:$G$2581,3,FALSE))</f>
        <v>KAS1910230901</v>
      </c>
      <c r="S1445" s="17" t="str">
        <f>IF(R1445="","",VLOOKUP(R1445,CUSTOMS!$E$3:$N$2350,2,FALSE))</f>
        <v>6702100000</v>
      </c>
      <c r="T1445" s="17" t="str">
        <f>IF(R1445="","",VLOOKUP(R1445,CUSTOMS!$E$3:$N$2350,3,FALSE))</f>
        <v>人造植物盆景</v>
      </c>
      <c r="U1445" s="18">
        <f t="shared" si="251"/>
        <v>48</v>
      </c>
      <c r="V1445" s="18" t="str">
        <f>IF(R1445="","",VLOOKUP(R1445,CUSTOMS!$E$3:$N$2350,5,FALSE))</f>
        <v>千克</v>
      </c>
      <c r="W1445" s="32">
        <f>IF(R1445="","",VLOOKUP(R1445,CUSTOMS!$E$3:$N$2350,6,FALSE))</f>
        <v>18</v>
      </c>
      <c r="X1445" s="32">
        <f t="shared" si="252"/>
        <v>864</v>
      </c>
      <c r="Y1445" s="18" t="str">
        <f>IF(R1445="","",VLOOKUP(R1445,CUSTOMS!$E$3:$N$2350,8,FALSE))</f>
        <v>港币</v>
      </c>
      <c r="Z1445" s="18" t="str">
        <f>IF(R1445="","",VLOOKUP(R1445,CUSTOMS!$E$3:$N$2350,9,FALSE))</f>
        <v>中国</v>
      </c>
      <c r="AA1445" s="18" t="str">
        <f>IF(R1445="","",VLOOKUP(R1445,CUSTOMS!$E$3:$N$2350,10,FALSE))</f>
        <v>美国</v>
      </c>
      <c r="AB1445" s="32">
        <f>IF(R1445="","",VLOOKUP(G1445,WMS!$E$3:$T$2581,15,FALSE))</f>
        <v>0.8</v>
      </c>
      <c r="AC1445" s="32">
        <f t="shared" si="253"/>
        <v>48</v>
      </c>
      <c r="AD1445" s="32" t="str">
        <f>IF(S1445="","",VLOOKUP(S1445,海关监管条件!$A$1:$B$3000,2,FALSE))</f>
        <v>无 </v>
      </c>
    </row>
    <row r="1446" spans="1:30">
      <c r="A1446" s="2">
        <v>43778</v>
      </c>
      <c r="B1446" s="2">
        <v>43784</v>
      </c>
      <c r="C1446" s="2" t="s">
        <v>5257</v>
      </c>
      <c r="D1446" s="3" t="s">
        <v>2623</v>
      </c>
      <c r="E1446" s="3" t="s">
        <v>4703</v>
      </c>
      <c r="F1446" s="3" t="s">
        <v>4705</v>
      </c>
      <c r="G1446" s="17" t="str">
        <f t="shared" si="247"/>
        <v>KG-ARI-1911-00212-04916/42790402</v>
      </c>
      <c r="H1446" s="18">
        <f>IF(G1446="","",VLOOKUP(G1446,WMS!$E$3:$Q$2581,7,FALSE))</f>
        <v>8</v>
      </c>
      <c r="I1446" s="18">
        <f>IF(G1446="","",VLOOKUP(G1446,WMS!$E$3:$Q$2581,8,FALSE))</f>
        <v>3.8</v>
      </c>
      <c r="J1446" s="18">
        <f>IF(G1446="","",VLOOKUP(G1446,WMS!$E$3:$Q$2581,13,FALSE))</f>
        <v>0.117</v>
      </c>
      <c r="K1446" s="25" t="b">
        <f t="shared" si="248"/>
        <v>1</v>
      </c>
      <c r="L1446" s="7">
        <v>5</v>
      </c>
      <c r="M1446" s="26">
        <f>IF(G1446="","",VLOOKUP(G1446,WMS!$E$3:$U$2581,7,0)*L1446)</f>
        <v>40</v>
      </c>
      <c r="N1446" s="27" t="str">
        <f>IF(G1446="","",VLOOKUP(G1446,WMS!$E$3:$U$2581,17,0))</f>
        <v>A12-103</v>
      </c>
      <c r="O1446" s="28">
        <f t="shared" si="249"/>
        <v>19</v>
      </c>
      <c r="P1446" s="28">
        <f t="shared" si="250"/>
        <v>0.585</v>
      </c>
      <c r="Q1446" s="25" t="str">
        <f>IF(G1446="","",VLOOKUP(G1446,WMS!$E$3:$G$2581,2,FALSE))</f>
        <v>KAS19102309</v>
      </c>
      <c r="R1446" s="25" t="str">
        <f>IF(G1446="","",VLOOKUP(G1446,WMS!$E$3:$G$2581,3,FALSE))</f>
        <v>KAS1910230905</v>
      </c>
      <c r="S1446" s="17" t="str">
        <f>IF(R1446="","",VLOOKUP(R1446,CUSTOMS!$E$3:$N$2350,2,FALSE))</f>
        <v>6702100000</v>
      </c>
      <c r="T1446" s="17" t="str">
        <f>IF(R1446="","",VLOOKUP(R1446,CUSTOMS!$E$3:$N$2350,3,FALSE))</f>
        <v>人造树枝</v>
      </c>
      <c r="U1446" s="18">
        <f t="shared" si="251"/>
        <v>11.25</v>
      </c>
      <c r="V1446" s="18" t="str">
        <f>IF(R1446="","",VLOOKUP(R1446,CUSTOMS!$E$3:$N$2350,5,FALSE))</f>
        <v>千克</v>
      </c>
      <c r="W1446" s="32">
        <f>IF(R1446="","",VLOOKUP(R1446,CUSTOMS!$E$3:$N$2350,6,FALSE))</f>
        <v>18</v>
      </c>
      <c r="X1446" s="32">
        <f t="shared" si="252"/>
        <v>202.5</v>
      </c>
      <c r="Y1446" s="18" t="str">
        <f>IF(R1446="","",VLOOKUP(R1446,CUSTOMS!$E$3:$N$2350,8,FALSE))</f>
        <v>港币</v>
      </c>
      <c r="Z1446" s="18" t="str">
        <f>IF(R1446="","",VLOOKUP(R1446,CUSTOMS!$E$3:$N$2350,9,FALSE))</f>
        <v>中国</v>
      </c>
      <c r="AA1446" s="18" t="str">
        <f>IF(R1446="","",VLOOKUP(R1446,CUSTOMS!$E$3:$N$2350,10,FALSE))</f>
        <v>美国</v>
      </c>
      <c r="AB1446" s="32">
        <f>IF(R1446="","",VLOOKUP(G1446,WMS!$E$3:$T$2581,15,FALSE))</f>
        <v>0.28125</v>
      </c>
      <c r="AC1446" s="32">
        <f t="shared" si="253"/>
        <v>11.25</v>
      </c>
      <c r="AD1446" s="32" t="str">
        <f>IF(S1446="","",VLOOKUP(S1446,海关监管条件!$A$1:$B$3000,2,FALSE))</f>
        <v>无 </v>
      </c>
    </row>
    <row r="1447" spans="1:30">
      <c r="A1447" s="2">
        <v>43778</v>
      </c>
      <c r="B1447" s="2">
        <v>43784</v>
      </c>
      <c r="C1447" s="2" t="s">
        <v>5257</v>
      </c>
      <c r="D1447" s="3" t="s">
        <v>2521</v>
      </c>
      <c r="E1447" s="3" t="s">
        <v>4678</v>
      </c>
      <c r="F1447" s="3" t="s">
        <v>5278</v>
      </c>
      <c r="G1447" s="17" t="str">
        <f t="shared" si="247"/>
        <v>KG-ARI-1911-00212-04938/42609322</v>
      </c>
      <c r="H1447" s="18">
        <f>IF(G1447="","",VLOOKUP(G1447,WMS!$E$3:$Q$2581,7,FALSE))</f>
        <v>12</v>
      </c>
      <c r="I1447" s="18">
        <f>IF(G1447="","",VLOOKUP(G1447,WMS!$E$3:$Q$2581,8,FALSE))</f>
        <v>2</v>
      </c>
      <c r="J1447" s="18">
        <f>IF(G1447="","",VLOOKUP(G1447,WMS!$E$3:$Q$2581,13,FALSE))</f>
        <v>0.009</v>
      </c>
      <c r="K1447" s="25" t="b">
        <f t="shared" si="248"/>
        <v>1</v>
      </c>
      <c r="L1447" s="7">
        <v>1</v>
      </c>
      <c r="M1447" s="26">
        <f>IF(G1447="","",VLOOKUP(G1447,WMS!$E$3:$U$2581,7,0)*L1447)</f>
        <v>12</v>
      </c>
      <c r="N1447" s="27" t="str">
        <f>IF(G1447="","",VLOOKUP(G1447,WMS!$E$3:$U$2581,17,0))</f>
        <v>A24-103</v>
      </c>
      <c r="O1447" s="28">
        <f t="shared" si="249"/>
        <v>2</v>
      </c>
      <c r="P1447" s="28">
        <f t="shared" si="250"/>
        <v>0.009</v>
      </c>
      <c r="Q1447" s="25" t="str">
        <f>IF(G1447="","",VLOOKUP(G1447,WMS!$E$3:$G$2581,2,FALSE))</f>
        <v>KAS19101410</v>
      </c>
      <c r="R1447" s="25" t="str">
        <f>IF(G1447="","",VLOOKUP(G1447,WMS!$E$3:$G$2581,3,FALSE))</f>
        <v>KAS1910141001</v>
      </c>
      <c r="S1447" s="17" t="str">
        <f>IF(R1447="","",VLOOKUP(R1447,CUSTOMS!$E$3:$N$2350,2,FALSE))</f>
        <v>9505900000</v>
      </c>
      <c r="T1447" s="17" t="str">
        <f>IF(R1447="","",VLOOKUP(R1447,CUSTOMS!$E$3:$N$2350,3,FALSE))</f>
        <v>节日用品</v>
      </c>
      <c r="U1447" s="18">
        <f t="shared" si="251"/>
        <v>1.4</v>
      </c>
      <c r="V1447" s="18" t="str">
        <f>IF(R1447="","",VLOOKUP(R1447,CUSTOMS!$E$3:$N$2350,5,FALSE))</f>
        <v>千克</v>
      </c>
      <c r="W1447" s="32">
        <f>IF(R1447="","",VLOOKUP(R1447,CUSTOMS!$E$3:$N$2350,6,FALSE))</f>
        <v>3</v>
      </c>
      <c r="X1447" s="32">
        <f t="shared" si="252"/>
        <v>4.20000000000001</v>
      </c>
      <c r="Y1447" s="18" t="str">
        <f>IF(R1447="","",VLOOKUP(R1447,CUSTOMS!$E$3:$N$2350,8,FALSE))</f>
        <v>美元</v>
      </c>
      <c r="Z1447" s="18" t="str">
        <f>IF(R1447="","",VLOOKUP(R1447,CUSTOMS!$E$3:$N$2350,9,FALSE))</f>
        <v>中国</v>
      </c>
      <c r="AA1447" s="18" t="str">
        <f>IF(R1447="","",VLOOKUP(R1447,CUSTOMS!$E$3:$N$2350,10,FALSE))</f>
        <v>美国</v>
      </c>
      <c r="AB1447" s="32">
        <f>IF(R1447="","",VLOOKUP(G1447,WMS!$E$3:$T$2581,15,FALSE))</f>
        <v>0.116666666666667</v>
      </c>
      <c r="AC1447" s="32">
        <f t="shared" si="253"/>
        <v>1.4</v>
      </c>
      <c r="AD1447" s="32" t="str">
        <f>IF(S1447="","",VLOOKUP(S1447,海关监管条件!$A$1:$B$3000,2,FALSE))</f>
        <v>无 </v>
      </c>
    </row>
    <row r="1448" spans="1:30">
      <c r="A1448" s="2">
        <v>43778</v>
      </c>
      <c r="B1448" s="2">
        <v>43784</v>
      </c>
      <c r="C1448" s="2" t="s">
        <v>5257</v>
      </c>
      <c r="D1448" s="3" t="s">
        <v>2521</v>
      </c>
      <c r="E1448" s="3" t="s">
        <v>4678</v>
      </c>
      <c r="F1448" s="3" t="s">
        <v>5279</v>
      </c>
      <c r="G1448" s="17" t="str">
        <f t="shared" si="247"/>
        <v>KG-ARI-1911-00212-04938/42613473</v>
      </c>
      <c r="H1448" s="18">
        <f>IF(G1448="","",VLOOKUP(G1448,WMS!$E$3:$Q$2581,7,FALSE))</f>
        <v>12</v>
      </c>
      <c r="I1448" s="18">
        <f>IF(G1448="","",VLOOKUP(G1448,WMS!$E$3:$Q$2581,8,FALSE))</f>
        <v>0.71</v>
      </c>
      <c r="J1448" s="18">
        <f>IF(G1448="","",VLOOKUP(G1448,WMS!$E$3:$Q$2581,13,FALSE))</f>
        <v>0.012</v>
      </c>
      <c r="K1448" s="25" t="b">
        <f t="shared" si="248"/>
        <v>1</v>
      </c>
      <c r="L1448" s="7">
        <v>2</v>
      </c>
      <c r="M1448" s="26">
        <f>IF(G1448="","",VLOOKUP(G1448,WMS!$E$3:$U$2581,7,0)*L1448)</f>
        <v>24</v>
      </c>
      <c r="N1448" s="27" t="str">
        <f>IF(G1448="","",VLOOKUP(G1448,WMS!$E$3:$U$2581,17,0))</f>
        <v>A24-103</v>
      </c>
      <c r="O1448" s="28">
        <f t="shared" si="249"/>
        <v>1.42</v>
      </c>
      <c r="P1448" s="28">
        <f t="shared" si="250"/>
        <v>0.024</v>
      </c>
      <c r="Q1448" s="25" t="str">
        <f>IF(G1448="","",VLOOKUP(G1448,WMS!$E$3:$G$2581,2,FALSE))</f>
        <v>KAS19101410</v>
      </c>
      <c r="R1448" s="25" t="str">
        <f>IF(G1448="","",VLOOKUP(G1448,WMS!$E$3:$G$2581,3,FALSE))</f>
        <v>KAS1910141001</v>
      </c>
      <c r="S1448" s="17" t="str">
        <f>IF(R1448="","",VLOOKUP(R1448,CUSTOMS!$E$3:$N$2350,2,FALSE))</f>
        <v>9505900000</v>
      </c>
      <c r="T1448" s="17" t="str">
        <f>IF(R1448="","",VLOOKUP(R1448,CUSTOMS!$E$3:$N$2350,3,FALSE))</f>
        <v>节日用品</v>
      </c>
      <c r="U1448" s="18">
        <f t="shared" si="251"/>
        <v>0.72</v>
      </c>
      <c r="V1448" s="18" t="str">
        <f>IF(R1448="","",VLOOKUP(R1448,CUSTOMS!$E$3:$N$2350,5,FALSE))</f>
        <v>千克</v>
      </c>
      <c r="W1448" s="32">
        <f>IF(R1448="","",VLOOKUP(R1448,CUSTOMS!$E$3:$N$2350,6,FALSE))</f>
        <v>3</v>
      </c>
      <c r="X1448" s="32">
        <f t="shared" si="252"/>
        <v>2.16</v>
      </c>
      <c r="Y1448" s="18" t="str">
        <f>IF(R1448="","",VLOOKUP(R1448,CUSTOMS!$E$3:$N$2350,8,FALSE))</f>
        <v>美元</v>
      </c>
      <c r="Z1448" s="18" t="str">
        <f>IF(R1448="","",VLOOKUP(R1448,CUSTOMS!$E$3:$N$2350,9,FALSE))</f>
        <v>中国</v>
      </c>
      <c r="AA1448" s="18" t="str">
        <f>IF(R1448="","",VLOOKUP(R1448,CUSTOMS!$E$3:$N$2350,10,FALSE))</f>
        <v>美国</v>
      </c>
      <c r="AB1448" s="32">
        <f>IF(R1448="","",VLOOKUP(G1448,WMS!$E$3:$T$2581,15,FALSE))</f>
        <v>0.03</v>
      </c>
      <c r="AC1448" s="32">
        <f t="shared" si="253"/>
        <v>0.72</v>
      </c>
      <c r="AD1448" s="32" t="str">
        <f>IF(S1448="","",VLOOKUP(S1448,海关监管条件!$A$1:$B$3000,2,FALSE))</f>
        <v>无 </v>
      </c>
    </row>
    <row r="1449" spans="1:30">
      <c r="A1449" s="2">
        <v>43778</v>
      </c>
      <c r="B1449" s="2">
        <v>43784</v>
      </c>
      <c r="C1449" s="2" t="s">
        <v>5257</v>
      </c>
      <c r="D1449" s="3" t="s">
        <v>2633</v>
      </c>
      <c r="E1449" s="3" t="s">
        <v>4709</v>
      </c>
      <c r="F1449" s="3" t="s">
        <v>5280</v>
      </c>
      <c r="G1449" s="17" t="str">
        <f t="shared" si="247"/>
        <v>KG-ARI-1911-00212-04954/41526774</v>
      </c>
      <c r="H1449" s="18">
        <f>IF(G1449="","",VLOOKUP(G1449,WMS!$E$3:$Q$2581,7,FALSE))</f>
        <v>12</v>
      </c>
      <c r="I1449" s="18">
        <f>IF(G1449="","",VLOOKUP(G1449,WMS!$E$3:$Q$2581,8,FALSE))</f>
        <v>3.13</v>
      </c>
      <c r="J1449" s="18">
        <f>IF(G1449="","",VLOOKUP(G1449,WMS!$E$3:$Q$2581,13,FALSE))</f>
        <v>0.008</v>
      </c>
      <c r="K1449" s="25" t="b">
        <f t="shared" si="248"/>
        <v>1</v>
      </c>
      <c r="L1449" s="7">
        <v>1</v>
      </c>
      <c r="M1449" s="26">
        <f>IF(G1449="","",VLOOKUP(G1449,WMS!$E$3:$U$2581,7,0)*L1449)</f>
        <v>12</v>
      </c>
      <c r="N1449" s="27" t="str">
        <f>IF(G1449="","",VLOOKUP(G1449,WMS!$E$3:$U$2581,17,0))</f>
        <v>A11-203</v>
      </c>
      <c r="O1449" s="28">
        <f t="shared" si="249"/>
        <v>3.13</v>
      </c>
      <c r="P1449" s="28">
        <f t="shared" si="250"/>
        <v>0.008</v>
      </c>
      <c r="Q1449" s="25" t="str">
        <f>IF(G1449="","",VLOOKUP(G1449,WMS!$E$3:$G$2581,2,FALSE))</f>
        <v>KAS19102310</v>
      </c>
      <c r="R1449" s="25" t="str">
        <f>IF(G1449="","",VLOOKUP(G1449,WMS!$E$3:$G$2581,3,FALSE))</f>
        <v>KAS1910231003</v>
      </c>
      <c r="S1449" s="17" t="str">
        <f>IF(R1449="","",VLOOKUP(R1449,CUSTOMS!$E$3:$N$2350,2,FALSE))</f>
        <v>8211920000</v>
      </c>
      <c r="T1449" s="17" t="str">
        <f>IF(R1449="","",VLOOKUP(R1449,CUSTOMS!$E$3:$N$2350,3,FALSE))</f>
        <v>厨师刀</v>
      </c>
      <c r="U1449" s="18">
        <f t="shared" si="251"/>
        <v>12</v>
      </c>
      <c r="V1449" s="18" t="str">
        <f>IF(R1449="","",VLOOKUP(R1449,CUSTOMS!$E$3:$N$2350,5,FALSE))</f>
        <v>把</v>
      </c>
      <c r="W1449" s="32">
        <f>IF(R1449="","",VLOOKUP(R1449,CUSTOMS!$E$3:$N$2350,6,FALSE))</f>
        <v>3.2</v>
      </c>
      <c r="X1449" s="32">
        <f t="shared" si="252"/>
        <v>38.4</v>
      </c>
      <c r="Y1449" s="18" t="str">
        <f>IF(R1449="","",VLOOKUP(R1449,CUSTOMS!$E$3:$N$2350,8,FALSE))</f>
        <v>美元</v>
      </c>
      <c r="Z1449" s="18" t="str">
        <f>IF(R1449="","",VLOOKUP(R1449,CUSTOMS!$E$3:$N$2350,9,FALSE))</f>
        <v>中国</v>
      </c>
      <c r="AA1449" s="18" t="str">
        <f>IF(R1449="","",VLOOKUP(R1449,CUSTOMS!$E$3:$N$2350,10,FALSE))</f>
        <v>美国</v>
      </c>
      <c r="AB1449" s="32">
        <f>IF(R1449="","",VLOOKUP(G1449,WMS!$E$3:$T$2581,15,FALSE))</f>
        <v>0.191666666666667</v>
      </c>
      <c r="AC1449" s="32">
        <f t="shared" si="253"/>
        <v>2.3</v>
      </c>
      <c r="AD1449" s="32" t="str">
        <f>IF(S1449="","",VLOOKUP(S1449,海关监管条件!$A$1:$B$3000,2,FALSE))</f>
        <v>无</v>
      </c>
    </row>
    <row r="1450" spans="1:30">
      <c r="A1450" s="2">
        <v>43778</v>
      </c>
      <c r="B1450" s="2">
        <v>43784</v>
      </c>
      <c r="C1450" s="2" t="s">
        <v>5257</v>
      </c>
      <c r="D1450" s="3" t="s">
        <v>2633</v>
      </c>
      <c r="E1450" s="3" t="s">
        <v>4709</v>
      </c>
      <c r="F1450" s="3" t="s">
        <v>5081</v>
      </c>
      <c r="G1450" s="17" t="str">
        <f t="shared" si="247"/>
        <v>KG-ARI-1911-00212-04954/42757467</v>
      </c>
      <c r="H1450" s="18">
        <f>IF(G1450="","",VLOOKUP(G1450,WMS!$E$3:$Q$2581,7,FALSE))</f>
        <v>24</v>
      </c>
      <c r="I1450" s="18">
        <f>IF(G1450="","",VLOOKUP(G1450,WMS!$E$3:$Q$2581,8,FALSE))</f>
        <v>1.9</v>
      </c>
      <c r="J1450" s="18">
        <f>IF(G1450="","",VLOOKUP(G1450,WMS!$E$3:$Q$2581,13,FALSE))</f>
        <v>0.027</v>
      </c>
      <c r="K1450" s="25" t="b">
        <f t="shared" si="248"/>
        <v>1</v>
      </c>
      <c r="L1450" s="7">
        <v>1</v>
      </c>
      <c r="M1450" s="26">
        <f>IF(G1450="","",VLOOKUP(G1450,WMS!$E$3:$U$2581,7,0)*L1450)</f>
        <v>24</v>
      </c>
      <c r="N1450" s="27" t="str">
        <f>IF(G1450="","",VLOOKUP(G1450,WMS!$E$3:$U$2581,17,0))</f>
        <v>B75</v>
      </c>
      <c r="O1450" s="28">
        <f t="shared" si="249"/>
        <v>1.9</v>
      </c>
      <c r="P1450" s="28">
        <f t="shared" si="250"/>
        <v>0.027</v>
      </c>
      <c r="Q1450" s="25" t="str">
        <f>IF(G1450="","",VLOOKUP(G1450,WMS!$E$3:$G$2581,2,FALSE))</f>
        <v>KAS19102310</v>
      </c>
      <c r="R1450" s="25" t="str">
        <f>IF(G1450="","",VLOOKUP(G1450,WMS!$E$3:$G$2581,3,FALSE))</f>
        <v>KAS1910231010</v>
      </c>
      <c r="S1450" s="17" t="str">
        <f>IF(R1450="","",VLOOKUP(R1450,CUSTOMS!$E$3:$N$2350,2,FALSE))</f>
        <v>3924100000</v>
      </c>
      <c r="T1450" s="17" t="str">
        <f>IF(R1450="","",VLOOKUP(R1450,CUSTOMS!$E$3:$N$2350,3,FALSE))</f>
        <v>塑料蛋糕铲</v>
      </c>
      <c r="U1450" s="18">
        <f t="shared" si="251"/>
        <v>24</v>
      </c>
      <c r="V1450" s="18" t="str">
        <f>IF(R1450="","",VLOOKUP(R1450,CUSTOMS!$E$3:$N$2350,5,FALSE))</f>
        <v>个</v>
      </c>
      <c r="W1450" s="32">
        <f>IF(R1450="","",VLOOKUP(R1450,CUSTOMS!$E$3:$N$2350,6,FALSE))</f>
        <v>0.45</v>
      </c>
      <c r="X1450" s="32">
        <f t="shared" si="252"/>
        <v>10.8</v>
      </c>
      <c r="Y1450" s="18" t="str">
        <f>IF(R1450="","",VLOOKUP(R1450,CUSTOMS!$E$3:$N$2350,8,FALSE))</f>
        <v>美元</v>
      </c>
      <c r="Z1450" s="18" t="str">
        <f>IF(R1450="","",VLOOKUP(R1450,CUSTOMS!$E$3:$N$2350,9,FALSE))</f>
        <v>中国</v>
      </c>
      <c r="AA1450" s="18" t="str">
        <f>IF(R1450="","",VLOOKUP(R1450,CUSTOMS!$E$3:$N$2350,10,FALSE))</f>
        <v>美国</v>
      </c>
      <c r="AB1450" s="32">
        <f>IF(R1450="","",VLOOKUP(G1450,WMS!$E$3:$T$2581,15,FALSE))</f>
        <v>0.0583333333333333</v>
      </c>
      <c r="AC1450" s="32">
        <f t="shared" si="253"/>
        <v>1.4</v>
      </c>
      <c r="AD1450" s="32" t="str">
        <f>IF(S1450="","",VLOOKUP(S1450,海关监管条件!$A$1:$B$3000,2,FALSE))</f>
        <v>A </v>
      </c>
    </row>
    <row r="1451" spans="1:30">
      <c r="A1451" s="2">
        <v>43778</v>
      </c>
      <c r="B1451" s="2">
        <v>43784</v>
      </c>
      <c r="C1451" s="2" t="s">
        <v>5257</v>
      </c>
      <c r="D1451" s="3" t="s">
        <v>2633</v>
      </c>
      <c r="E1451" s="3" t="s">
        <v>4709</v>
      </c>
      <c r="F1451" s="3" t="s">
        <v>5281</v>
      </c>
      <c r="G1451" s="17" t="str">
        <f t="shared" si="247"/>
        <v>KG-ARI-1911-00212-04954/42786214</v>
      </c>
      <c r="H1451" s="18">
        <f>IF(G1451="","",VLOOKUP(G1451,WMS!$E$3:$Q$2581,7,FALSE))</f>
        <v>16</v>
      </c>
      <c r="I1451" s="18">
        <f>IF(G1451="","",VLOOKUP(G1451,WMS!$E$3:$Q$2581,8,FALSE))</f>
        <v>2.26</v>
      </c>
      <c r="J1451" s="18">
        <f>IF(G1451="","",VLOOKUP(G1451,WMS!$E$3:$Q$2581,13,FALSE))</f>
        <v>0.012</v>
      </c>
      <c r="K1451" s="25" t="b">
        <f t="shared" si="248"/>
        <v>1</v>
      </c>
      <c r="L1451" s="7">
        <v>4</v>
      </c>
      <c r="M1451" s="26">
        <f>IF(G1451="","",VLOOKUP(G1451,WMS!$E$3:$U$2581,7,0)*L1451)</f>
        <v>64</v>
      </c>
      <c r="N1451" s="27" t="str">
        <f>IF(G1451="","",VLOOKUP(G1451,WMS!$E$3:$U$2581,17,0))</f>
        <v>A12-103</v>
      </c>
      <c r="O1451" s="28">
        <f t="shared" si="249"/>
        <v>9.04</v>
      </c>
      <c r="P1451" s="28">
        <f t="shared" si="250"/>
        <v>0.048</v>
      </c>
      <c r="Q1451" s="25" t="str">
        <f>IF(G1451="","",VLOOKUP(G1451,WMS!$E$3:$G$2581,2,FALSE))</f>
        <v>KAS19102310</v>
      </c>
      <c r="R1451" s="25" t="str">
        <f>IF(G1451="","",VLOOKUP(G1451,WMS!$E$3:$G$2581,3,FALSE))</f>
        <v>KAS1910231007</v>
      </c>
      <c r="S1451" s="17" t="str">
        <f>IF(R1451="","",VLOOKUP(R1451,CUSTOMS!$E$3:$N$2350,2,FALSE))</f>
        <v>3924100000</v>
      </c>
      <c r="T1451" s="17" t="str">
        <f>IF(R1451="","",VLOOKUP(R1451,CUSTOMS!$E$3:$N$2350,3,FALSE))</f>
        <v>2件套硅胶食物夹</v>
      </c>
      <c r="U1451" s="18">
        <f t="shared" si="251"/>
        <v>64</v>
      </c>
      <c r="V1451" s="18" t="str">
        <f>IF(R1451="","",VLOOKUP(R1451,CUSTOMS!$E$3:$N$2350,5,FALSE))</f>
        <v>套</v>
      </c>
      <c r="W1451" s="32">
        <f>IF(R1451="","",VLOOKUP(R1451,CUSTOMS!$E$3:$N$2350,6,FALSE))</f>
        <v>2.3</v>
      </c>
      <c r="X1451" s="32">
        <f t="shared" si="252"/>
        <v>147.2</v>
      </c>
      <c r="Y1451" s="18" t="str">
        <f>IF(R1451="","",VLOOKUP(R1451,CUSTOMS!$E$3:$N$2350,8,FALSE))</f>
        <v>美元</v>
      </c>
      <c r="Z1451" s="18" t="str">
        <f>IF(R1451="","",VLOOKUP(R1451,CUSTOMS!$E$3:$N$2350,9,FALSE))</f>
        <v>中国</v>
      </c>
      <c r="AA1451" s="18" t="str">
        <f>IF(R1451="","",VLOOKUP(R1451,CUSTOMS!$E$3:$N$2350,10,FALSE))</f>
        <v>美国</v>
      </c>
      <c r="AB1451" s="32">
        <f>IF(R1451="","",VLOOKUP(G1451,WMS!$E$3:$T$2581,15,FALSE))</f>
        <v>0.13125</v>
      </c>
      <c r="AC1451" s="32">
        <f t="shared" si="253"/>
        <v>8.4</v>
      </c>
      <c r="AD1451" s="32" t="str">
        <f>IF(S1451="","",VLOOKUP(S1451,海关监管条件!$A$1:$B$3000,2,FALSE))</f>
        <v>A </v>
      </c>
    </row>
    <row r="1452" spans="1:30">
      <c r="A1452" s="2">
        <v>43778</v>
      </c>
      <c r="B1452" s="2">
        <v>43784</v>
      </c>
      <c r="C1452" s="2" t="s">
        <v>5257</v>
      </c>
      <c r="D1452" s="3" t="s">
        <v>2681</v>
      </c>
      <c r="E1452" s="3" t="s">
        <v>4719</v>
      </c>
      <c r="F1452" s="3" t="s">
        <v>5282</v>
      </c>
      <c r="G1452" s="17" t="str">
        <f t="shared" si="247"/>
        <v>KG-ARI-1911-00212-04968/42616597</v>
      </c>
      <c r="H1452" s="18">
        <f>IF(G1452="","",VLOOKUP(G1452,WMS!$E$3:$Q$2581,7,FALSE))</f>
        <v>6</v>
      </c>
      <c r="I1452" s="18">
        <f>IF(G1452="","",VLOOKUP(G1452,WMS!$E$3:$Q$2581,8,FALSE))</f>
        <v>5.1</v>
      </c>
      <c r="J1452" s="18">
        <f>IF(G1452="","",VLOOKUP(G1452,WMS!$E$3:$Q$2581,13,FALSE))</f>
        <v>0.016</v>
      </c>
      <c r="K1452" s="25" t="b">
        <f t="shared" si="248"/>
        <v>1</v>
      </c>
      <c r="L1452" s="7">
        <v>2</v>
      </c>
      <c r="M1452" s="26">
        <f>IF(G1452="","",VLOOKUP(G1452,WMS!$E$3:$U$2581,7,0)*L1452)</f>
        <v>12</v>
      </c>
      <c r="N1452" s="27" t="str">
        <f>IF(G1452="","",VLOOKUP(G1452,WMS!$E$3:$U$2581,17,0))</f>
        <v>A11-103</v>
      </c>
      <c r="O1452" s="28">
        <f t="shared" si="249"/>
        <v>10.2</v>
      </c>
      <c r="P1452" s="28">
        <f t="shared" si="250"/>
        <v>0.032</v>
      </c>
      <c r="Q1452" s="25" t="str">
        <f>IF(G1452="","",VLOOKUP(G1452,WMS!$E$3:$G$2581,2,FALSE))</f>
        <v>KAS19102317</v>
      </c>
      <c r="R1452" s="25" t="str">
        <f>IF(G1452="","",VLOOKUP(G1452,WMS!$E$3:$G$2581,3,FALSE))</f>
        <v>KAS1910231703</v>
      </c>
      <c r="S1452" s="17" t="str">
        <f>IF(R1452="","",VLOOKUP(R1452,CUSTOMS!$E$3:$N$2350,2,FALSE))</f>
        <v>8423100000</v>
      </c>
      <c r="T1452" s="17" t="str">
        <f>IF(R1452="","",VLOOKUP(R1452,CUSTOMS!$E$3:$N$2350,3,FALSE))</f>
        <v>厨房秤</v>
      </c>
      <c r="U1452" s="18">
        <f t="shared" si="251"/>
        <v>12</v>
      </c>
      <c r="V1452" s="18" t="str">
        <f>IF(R1452="","",VLOOKUP(R1452,CUSTOMS!$E$3:$N$2350,5,FALSE))</f>
        <v>台</v>
      </c>
      <c r="W1452" s="32">
        <f>IF(R1452="","",VLOOKUP(R1452,CUSTOMS!$E$3:$N$2350,6,FALSE))</f>
        <v>4.11</v>
      </c>
      <c r="X1452" s="32">
        <f t="shared" si="252"/>
        <v>49.32</v>
      </c>
      <c r="Y1452" s="18" t="str">
        <f>IF(R1452="","",VLOOKUP(R1452,CUSTOMS!$E$3:$N$2350,8,FALSE))</f>
        <v>美元</v>
      </c>
      <c r="Z1452" s="18" t="str">
        <f>IF(R1452="","",VLOOKUP(R1452,CUSTOMS!$E$3:$N$2350,9,FALSE))</f>
        <v>中国</v>
      </c>
      <c r="AA1452" s="18" t="str">
        <f>IF(R1452="","",VLOOKUP(R1452,CUSTOMS!$E$3:$N$2350,10,FALSE))</f>
        <v>美国</v>
      </c>
      <c r="AB1452" s="32">
        <f>IF(R1452="","",VLOOKUP(G1452,WMS!$E$3:$T$2581,15,FALSE))</f>
        <v>0.633333333333333</v>
      </c>
      <c r="AC1452" s="32">
        <f t="shared" si="253"/>
        <v>7.6</v>
      </c>
      <c r="AD1452" s="32" t="str">
        <f>IF(S1452="","",VLOOKUP(S1452,海关监管条件!$A$1:$B$3000,2,FALSE))</f>
        <v>无 </v>
      </c>
    </row>
    <row r="1453" spans="1:30">
      <c r="A1453" s="2">
        <v>43778</v>
      </c>
      <c r="B1453" s="2">
        <v>43784</v>
      </c>
      <c r="C1453" s="2" t="s">
        <v>5257</v>
      </c>
      <c r="D1453" s="3" t="s">
        <v>2875</v>
      </c>
      <c r="E1453" s="3" t="s">
        <v>4800</v>
      </c>
      <c r="F1453" s="3" t="s">
        <v>5283</v>
      </c>
      <c r="G1453" s="17" t="str">
        <f t="shared" si="247"/>
        <v>KG-ARI-1911-00212-05019/42604280</v>
      </c>
      <c r="H1453" s="18">
        <f>IF(G1453="","",VLOOKUP(G1453,WMS!$E$3:$Q$2581,7,FALSE))</f>
        <v>12</v>
      </c>
      <c r="I1453" s="18">
        <f>IF(G1453="","",VLOOKUP(G1453,WMS!$E$3:$Q$2581,8,FALSE))</f>
        <v>1.53</v>
      </c>
      <c r="J1453" s="18">
        <f>IF(G1453="","",VLOOKUP(G1453,WMS!$E$3:$Q$2581,13,FALSE))</f>
        <v>0.011</v>
      </c>
      <c r="K1453" s="25" t="b">
        <f t="shared" si="248"/>
        <v>1</v>
      </c>
      <c r="L1453" s="7">
        <v>1</v>
      </c>
      <c r="M1453" s="26">
        <f>IF(G1453="","",VLOOKUP(G1453,WMS!$E$3:$U$2581,7,0)*L1453)</f>
        <v>12</v>
      </c>
      <c r="N1453" s="27" t="str">
        <f>IF(G1453="","",VLOOKUP(G1453,WMS!$E$3:$U$2581,17,0))</f>
        <v>A411-2</v>
      </c>
      <c r="O1453" s="28">
        <f t="shared" si="249"/>
        <v>1.53</v>
      </c>
      <c r="P1453" s="28">
        <f t="shared" si="250"/>
        <v>0.011</v>
      </c>
      <c r="Q1453" s="25" t="str">
        <f>IF(G1453="","",VLOOKUP(G1453,WMS!$E$3:$G$2581,2,FALSE))</f>
        <v>KAS19102914</v>
      </c>
      <c r="R1453" s="25" t="str">
        <f>IF(G1453="","",VLOOKUP(G1453,WMS!$E$3:$G$2581,3,FALSE))</f>
        <v>KAS1910291401</v>
      </c>
      <c r="S1453" s="17" t="str">
        <f>IF(R1453="","",VLOOKUP(R1453,CUSTOMS!$E$3:$N$2350,2,FALSE))</f>
        <v>8544421900</v>
      </c>
      <c r="T1453" s="17" t="str">
        <f>IF(R1453="","",VLOOKUP(R1453,CUSTOMS!$E$3:$N$2350,3,FALSE))</f>
        <v>USB连接线</v>
      </c>
      <c r="U1453" s="18">
        <f t="shared" si="251"/>
        <v>12</v>
      </c>
      <c r="V1453" s="18" t="str">
        <f>IF(R1453="","",VLOOKUP(R1453,CUSTOMS!$E$3:$N$2350,5,FALSE))</f>
        <v>条</v>
      </c>
      <c r="W1453" s="32">
        <f>IF(R1453="","",VLOOKUP(R1453,CUSTOMS!$E$3:$N$2350,6,FALSE))</f>
        <v>3.6005</v>
      </c>
      <c r="X1453" s="32">
        <f t="shared" si="252"/>
        <v>43.206</v>
      </c>
      <c r="Y1453" s="18" t="str">
        <f>IF(R1453="","",VLOOKUP(R1453,CUSTOMS!$E$3:$N$2350,8,FALSE))</f>
        <v>美元</v>
      </c>
      <c r="Z1453" s="18" t="str">
        <f>IF(R1453="","",VLOOKUP(R1453,CUSTOMS!$E$3:$N$2350,9,FALSE))</f>
        <v>中国</v>
      </c>
      <c r="AA1453" s="18" t="str">
        <f>IF(R1453="","",VLOOKUP(R1453,CUSTOMS!$E$3:$N$2350,10,FALSE))</f>
        <v>美国</v>
      </c>
      <c r="AB1453" s="32">
        <f>IF(R1453="","",VLOOKUP(G1453,WMS!$E$3:$T$2581,15,FALSE))</f>
        <v>0.0858333333333333</v>
      </c>
      <c r="AC1453" s="32">
        <f t="shared" si="253"/>
        <v>1.03</v>
      </c>
      <c r="AD1453" s="32" t="str">
        <f>IF(S1453="","",VLOOKUP(S1453,海关监管条件!$A$1:$B$3000,2,FALSE))</f>
        <v>无 </v>
      </c>
    </row>
    <row r="1454" spans="1:30">
      <c r="A1454" s="2">
        <v>43778</v>
      </c>
      <c r="B1454" s="2">
        <v>43784</v>
      </c>
      <c r="C1454" s="2" t="s">
        <v>5257</v>
      </c>
      <c r="D1454" s="3" t="s">
        <v>2875</v>
      </c>
      <c r="E1454" s="3" t="s">
        <v>4800</v>
      </c>
      <c r="F1454" s="3" t="s">
        <v>5284</v>
      </c>
      <c r="G1454" s="17" t="str">
        <f t="shared" si="247"/>
        <v>KG-ARI-1911-00212-05019/42604396</v>
      </c>
      <c r="H1454" s="18">
        <f>IF(G1454="","",VLOOKUP(G1454,WMS!$E$3:$Q$2581,7,FALSE))</f>
        <v>12</v>
      </c>
      <c r="I1454" s="18">
        <f>IF(G1454="","",VLOOKUP(G1454,WMS!$E$3:$Q$2581,8,FALSE))</f>
        <v>1.46</v>
      </c>
      <c r="J1454" s="18">
        <f>IF(G1454="","",VLOOKUP(G1454,WMS!$E$3:$Q$2581,13,FALSE))</f>
        <v>0.009</v>
      </c>
      <c r="K1454" s="25" t="b">
        <f t="shared" si="248"/>
        <v>1</v>
      </c>
      <c r="L1454" s="7">
        <v>1</v>
      </c>
      <c r="M1454" s="26">
        <f>IF(G1454="","",VLOOKUP(G1454,WMS!$E$3:$U$2581,7,0)*L1454)</f>
        <v>12</v>
      </c>
      <c r="N1454" s="27" t="str">
        <f>IF(G1454="","",VLOOKUP(G1454,WMS!$E$3:$U$2581,17,0))</f>
        <v>A411-2</v>
      </c>
      <c r="O1454" s="28">
        <f t="shared" si="249"/>
        <v>1.46</v>
      </c>
      <c r="P1454" s="28">
        <f t="shared" si="250"/>
        <v>0.009</v>
      </c>
      <c r="Q1454" s="25" t="str">
        <f>IF(G1454="","",VLOOKUP(G1454,WMS!$E$3:$G$2581,2,FALSE))</f>
        <v>KAS19102913</v>
      </c>
      <c r="R1454" s="25" t="str">
        <f>IF(G1454="","",VLOOKUP(G1454,WMS!$E$3:$G$2581,3,FALSE))</f>
        <v>KAS1910291301</v>
      </c>
      <c r="S1454" s="17" t="str">
        <f>IF(R1454="","",VLOOKUP(R1454,CUSTOMS!$E$3:$N$2350,2,FALSE))</f>
        <v>8544421900</v>
      </c>
      <c r="T1454" s="17" t="str">
        <f>IF(R1454="","",VLOOKUP(R1454,CUSTOMS!$E$3:$N$2350,3,FALSE))</f>
        <v>连接线</v>
      </c>
      <c r="U1454" s="18">
        <f t="shared" si="251"/>
        <v>12</v>
      </c>
      <c r="V1454" s="18" t="str">
        <f>IF(R1454="","",VLOOKUP(R1454,CUSTOMS!$E$3:$N$2350,5,FALSE))</f>
        <v>条</v>
      </c>
      <c r="W1454" s="32">
        <f>IF(R1454="","",VLOOKUP(R1454,CUSTOMS!$E$3:$N$2350,6,FALSE))</f>
        <v>1</v>
      </c>
      <c r="X1454" s="32">
        <f t="shared" si="252"/>
        <v>12</v>
      </c>
      <c r="Y1454" s="18" t="str">
        <f>IF(R1454="","",VLOOKUP(R1454,CUSTOMS!$E$3:$N$2350,8,FALSE))</f>
        <v>美元</v>
      </c>
      <c r="Z1454" s="18" t="str">
        <f>IF(R1454="","",VLOOKUP(R1454,CUSTOMS!$E$3:$N$2350,9,FALSE))</f>
        <v>中国</v>
      </c>
      <c r="AA1454" s="18" t="str">
        <f>IF(R1454="","",VLOOKUP(R1454,CUSTOMS!$E$3:$N$2350,10,FALSE))</f>
        <v>美国</v>
      </c>
      <c r="AB1454" s="32">
        <f>IF(R1454="","",VLOOKUP(G1454,WMS!$E$3:$T$2581,15,FALSE))</f>
        <v>0.11</v>
      </c>
      <c r="AC1454" s="32">
        <f t="shared" si="253"/>
        <v>1.32</v>
      </c>
      <c r="AD1454" s="32" t="str">
        <f>IF(S1454="","",VLOOKUP(S1454,海关监管条件!$A$1:$B$3000,2,FALSE))</f>
        <v>无 </v>
      </c>
    </row>
    <row r="1455" spans="1:30">
      <c r="A1455" s="2">
        <v>43778</v>
      </c>
      <c r="B1455" s="2">
        <v>43784</v>
      </c>
      <c r="C1455" s="2" t="s">
        <v>5257</v>
      </c>
      <c r="D1455" s="3" t="s">
        <v>2875</v>
      </c>
      <c r="E1455" s="3" t="s">
        <v>4800</v>
      </c>
      <c r="F1455" s="3" t="s">
        <v>5285</v>
      </c>
      <c r="G1455" s="17" t="str">
        <f t="shared" si="247"/>
        <v>KG-ARI-1911-00212-05019/42604402</v>
      </c>
      <c r="H1455" s="18">
        <f>IF(G1455="","",VLOOKUP(G1455,WMS!$E$3:$Q$2581,7,FALSE))</f>
        <v>12</v>
      </c>
      <c r="I1455" s="18">
        <f>IF(G1455="","",VLOOKUP(G1455,WMS!$E$3:$Q$2581,8,FALSE))</f>
        <v>0.5</v>
      </c>
      <c r="J1455" s="18">
        <f>IF(G1455="","",VLOOKUP(G1455,WMS!$E$3:$Q$2581,13,FALSE))</f>
        <v>0.005</v>
      </c>
      <c r="K1455" s="25" t="b">
        <f t="shared" si="248"/>
        <v>1</v>
      </c>
      <c r="L1455" s="7">
        <v>1</v>
      </c>
      <c r="M1455" s="26">
        <f>IF(G1455="","",VLOOKUP(G1455,WMS!$E$3:$U$2581,7,0)*L1455)</f>
        <v>12</v>
      </c>
      <c r="N1455" s="27" t="str">
        <f>IF(G1455="","",VLOOKUP(G1455,WMS!$E$3:$U$2581,17,0))</f>
        <v>A411-2</v>
      </c>
      <c r="O1455" s="28">
        <f t="shared" si="249"/>
        <v>0.5</v>
      </c>
      <c r="P1455" s="28">
        <f t="shared" si="250"/>
        <v>0.005</v>
      </c>
      <c r="Q1455" s="25" t="str">
        <f>IF(G1455="","",VLOOKUP(G1455,WMS!$E$3:$G$2581,2,FALSE))</f>
        <v>KAS19102913</v>
      </c>
      <c r="R1455" s="25" t="str">
        <f>IF(G1455="","",VLOOKUP(G1455,WMS!$E$3:$G$2581,3,FALSE))</f>
        <v>KAS1910291302</v>
      </c>
      <c r="S1455" s="17" t="str">
        <f>IF(R1455="","",VLOOKUP(R1455,CUSTOMS!$E$3:$N$2350,2,FALSE))</f>
        <v>8518900090</v>
      </c>
      <c r="T1455" s="17" t="str">
        <f>IF(R1455="","",VLOOKUP(R1455,CUSTOMS!$E$3:$N$2350,3,FALSE))</f>
        <v>耳机分线器</v>
      </c>
      <c r="U1455" s="18">
        <f t="shared" si="251"/>
        <v>12</v>
      </c>
      <c r="V1455" s="18" t="str">
        <f>IF(R1455="","",VLOOKUP(R1455,CUSTOMS!$E$3:$N$2350,5,FALSE))</f>
        <v>个</v>
      </c>
      <c r="W1455" s="32">
        <f>IF(R1455="","",VLOOKUP(R1455,CUSTOMS!$E$3:$N$2350,6,FALSE))</f>
        <v>0.8</v>
      </c>
      <c r="X1455" s="32">
        <f t="shared" si="252"/>
        <v>9.6</v>
      </c>
      <c r="Y1455" s="18" t="str">
        <f>IF(R1455="","",VLOOKUP(R1455,CUSTOMS!$E$3:$N$2350,8,FALSE))</f>
        <v>美元</v>
      </c>
      <c r="Z1455" s="18" t="str">
        <f>IF(R1455="","",VLOOKUP(R1455,CUSTOMS!$E$3:$N$2350,9,FALSE))</f>
        <v>中国</v>
      </c>
      <c r="AA1455" s="18" t="str">
        <f>IF(R1455="","",VLOOKUP(R1455,CUSTOMS!$E$3:$N$2350,10,FALSE))</f>
        <v>美国</v>
      </c>
      <c r="AB1455" s="32">
        <f>IF(R1455="","",VLOOKUP(G1455,WMS!$E$3:$T$2581,15,FALSE))</f>
        <v>0.0383333333333333</v>
      </c>
      <c r="AC1455" s="32">
        <f t="shared" si="253"/>
        <v>0.46</v>
      </c>
      <c r="AD1455" s="32" t="str">
        <f>IF(S1455="","",VLOOKUP(S1455,海关监管条件!$A$1:$B$3000,2,FALSE))</f>
        <v>无</v>
      </c>
    </row>
    <row r="1456" spans="1:30">
      <c r="A1456" s="2">
        <v>43778</v>
      </c>
      <c r="B1456" s="2">
        <v>43784</v>
      </c>
      <c r="C1456" s="2" t="s">
        <v>5257</v>
      </c>
      <c r="D1456" s="3" t="s">
        <v>2875</v>
      </c>
      <c r="E1456" s="3" t="s">
        <v>4800</v>
      </c>
      <c r="F1456" s="3" t="s">
        <v>5286</v>
      </c>
      <c r="G1456" s="17" t="str">
        <f t="shared" si="247"/>
        <v>KG-ARI-1911-00212-05019/42604839</v>
      </c>
      <c r="H1456" s="18">
        <f>IF(G1456="","",VLOOKUP(G1456,WMS!$E$3:$Q$2581,7,FALSE))</f>
        <v>12</v>
      </c>
      <c r="I1456" s="18">
        <f>IF(G1456="","",VLOOKUP(G1456,WMS!$E$3:$Q$2581,8,FALSE))</f>
        <v>0.75</v>
      </c>
      <c r="J1456" s="18">
        <f>IF(G1456="","",VLOOKUP(G1456,WMS!$E$3:$Q$2581,13,FALSE))</f>
        <v>0.009</v>
      </c>
      <c r="K1456" s="25" t="b">
        <f t="shared" si="248"/>
        <v>1</v>
      </c>
      <c r="L1456" s="7">
        <v>1</v>
      </c>
      <c r="M1456" s="26">
        <f>IF(G1456="","",VLOOKUP(G1456,WMS!$E$3:$U$2581,7,0)*L1456)</f>
        <v>12</v>
      </c>
      <c r="N1456" s="27" t="str">
        <f>IF(G1456="","",VLOOKUP(G1456,WMS!$E$3:$U$2581,17,0))</f>
        <v>A411-2</v>
      </c>
      <c r="O1456" s="28">
        <f t="shared" si="249"/>
        <v>0.75</v>
      </c>
      <c r="P1456" s="28">
        <f t="shared" si="250"/>
        <v>0.009</v>
      </c>
      <c r="Q1456" s="25" t="str">
        <f>IF(G1456="","",VLOOKUP(G1456,WMS!$E$3:$G$2581,2,FALSE))</f>
        <v>KAS19102913</v>
      </c>
      <c r="R1456" s="25" t="str">
        <f>IF(G1456="","",VLOOKUP(G1456,WMS!$E$3:$G$2581,3,FALSE))</f>
        <v>KAS1910291305</v>
      </c>
      <c r="S1456" s="17" t="str">
        <f>IF(R1456="","",VLOOKUP(R1456,CUSTOMS!$E$3:$N$2350,2,FALSE))</f>
        <v>8504409999</v>
      </c>
      <c r="T1456" s="17" t="str">
        <f>IF(R1456="","",VLOOKUP(R1456,CUSTOMS!$E$3:$N$2350,3,FALSE))</f>
        <v>充电器</v>
      </c>
      <c r="U1456" s="18">
        <f t="shared" si="251"/>
        <v>12</v>
      </c>
      <c r="V1456" s="18" t="str">
        <f>IF(R1456="","",VLOOKUP(R1456,CUSTOMS!$E$3:$N$2350,5,FALSE))</f>
        <v>个</v>
      </c>
      <c r="W1456" s="32">
        <f>IF(R1456="","",VLOOKUP(R1456,CUSTOMS!$E$3:$N$2350,6,FALSE))</f>
        <v>2.3</v>
      </c>
      <c r="X1456" s="32">
        <f t="shared" si="252"/>
        <v>27.6</v>
      </c>
      <c r="Y1456" s="18" t="str">
        <f>IF(R1456="","",VLOOKUP(R1456,CUSTOMS!$E$3:$N$2350,8,FALSE))</f>
        <v>美元</v>
      </c>
      <c r="Z1456" s="18" t="str">
        <f>IF(R1456="","",VLOOKUP(R1456,CUSTOMS!$E$3:$N$2350,9,FALSE))</f>
        <v>中国</v>
      </c>
      <c r="AA1456" s="18" t="str">
        <f>IF(R1456="","",VLOOKUP(R1456,CUSTOMS!$E$3:$N$2350,10,FALSE))</f>
        <v>美国</v>
      </c>
      <c r="AB1456" s="32">
        <f>IF(R1456="","",VLOOKUP(G1456,WMS!$E$3:$T$2581,15,FALSE))</f>
        <v>0.0191666666666667</v>
      </c>
      <c r="AC1456" s="32">
        <f t="shared" si="253"/>
        <v>0.23</v>
      </c>
      <c r="AD1456" s="32" t="str">
        <f>IF(S1456="","",VLOOKUP(S1456,海关监管条件!$A$1:$B$3000,2,FALSE))</f>
        <v>无</v>
      </c>
    </row>
    <row r="1457" spans="1:30">
      <c r="A1457" s="2">
        <v>43778</v>
      </c>
      <c r="B1457" s="2">
        <v>43784</v>
      </c>
      <c r="C1457" s="2" t="s">
        <v>5257</v>
      </c>
      <c r="D1457" s="3" t="s">
        <v>2875</v>
      </c>
      <c r="E1457" s="3" t="s">
        <v>4800</v>
      </c>
      <c r="F1457" s="3" t="s">
        <v>5287</v>
      </c>
      <c r="G1457" s="17" t="str">
        <f t="shared" si="247"/>
        <v>KG-ARI-1911-00212-05019/42604846</v>
      </c>
      <c r="H1457" s="18">
        <f>IF(G1457="","",VLOOKUP(G1457,WMS!$E$3:$Q$2581,7,FALSE))</f>
        <v>12</v>
      </c>
      <c r="I1457" s="18">
        <f>IF(G1457="","",VLOOKUP(G1457,WMS!$E$3:$Q$2581,8,FALSE))</f>
        <v>0.9</v>
      </c>
      <c r="J1457" s="18">
        <f>IF(G1457="","",VLOOKUP(G1457,WMS!$E$3:$Q$2581,13,FALSE))</f>
        <v>0.009</v>
      </c>
      <c r="K1457" s="25" t="b">
        <f t="shared" si="248"/>
        <v>1</v>
      </c>
      <c r="L1457" s="7">
        <v>1</v>
      </c>
      <c r="M1457" s="26">
        <f>IF(G1457="","",VLOOKUP(G1457,WMS!$E$3:$U$2581,7,0)*L1457)</f>
        <v>12</v>
      </c>
      <c r="N1457" s="27" t="str">
        <f>IF(G1457="","",VLOOKUP(G1457,WMS!$E$3:$U$2581,17,0))</f>
        <v>A411-2</v>
      </c>
      <c r="O1457" s="28">
        <f t="shared" si="249"/>
        <v>0.9</v>
      </c>
      <c r="P1457" s="28">
        <f t="shared" si="250"/>
        <v>0.009</v>
      </c>
      <c r="Q1457" s="25" t="str">
        <f>IF(G1457="","",VLOOKUP(G1457,WMS!$E$3:$G$2581,2,FALSE))</f>
        <v>KAS19102913</v>
      </c>
      <c r="R1457" s="25" t="str">
        <f>IF(G1457="","",VLOOKUP(G1457,WMS!$E$3:$G$2581,3,FALSE))</f>
        <v>KAS1910291306</v>
      </c>
      <c r="S1457" s="17" t="str">
        <f>IF(R1457="","",VLOOKUP(R1457,CUSTOMS!$E$3:$N$2350,2,FALSE))</f>
        <v>8504409999</v>
      </c>
      <c r="T1457" s="17" t="str">
        <f>IF(R1457="","",VLOOKUP(R1457,CUSTOMS!$E$3:$N$2350,3,FALSE))</f>
        <v>充电器</v>
      </c>
      <c r="U1457" s="18">
        <f t="shared" si="251"/>
        <v>12</v>
      </c>
      <c r="V1457" s="18" t="str">
        <f>IF(R1457="","",VLOOKUP(R1457,CUSTOMS!$E$3:$N$2350,5,FALSE))</f>
        <v>个</v>
      </c>
      <c r="W1457" s="32">
        <f>IF(R1457="","",VLOOKUP(R1457,CUSTOMS!$E$3:$N$2350,6,FALSE))</f>
        <v>2.6</v>
      </c>
      <c r="X1457" s="32">
        <f t="shared" si="252"/>
        <v>31.2</v>
      </c>
      <c r="Y1457" s="18" t="str">
        <f>IF(R1457="","",VLOOKUP(R1457,CUSTOMS!$E$3:$N$2350,8,FALSE))</f>
        <v>美元</v>
      </c>
      <c r="Z1457" s="18" t="str">
        <f>IF(R1457="","",VLOOKUP(R1457,CUSTOMS!$E$3:$N$2350,9,FALSE))</f>
        <v>中国</v>
      </c>
      <c r="AA1457" s="18" t="str">
        <f>IF(R1457="","",VLOOKUP(R1457,CUSTOMS!$E$3:$N$2350,10,FALSE))</f>
        <v>美国</v>
      </c>
      <c r="AB1457" s="32">
        <f>IF(R1457="","",VLOOKUP(G1457,WMS!$E$3:$T$2581,15,FALSE))</f>
        <v>0.025</v>
      </c>
      <c r="AC1457" s="32">
        <f t="shared" si="253"/>
        <v>0.3</v>
      </c>
      <c r="AD1457" s="32" t="str">
        <f>IF(S1457="","",VLOOKUP(S1457,海关监管条件!$A$1:$B$3000,2,FALSE))</f>
        <v>无</v>
      </c>
    </row>
    <row r="1458" spans="1:30">
      <c r="A1458" s="2">
        <v>43778</v>
      </c>
      <c r="B1458" s="2">
        <v>43784</v>
      </c>
      <c r="C1458" s="2" t="s">
        <v>5257</v>
      </c>
      <c r="D1458" s="3" t="s">
        <v>2875</v>
      </c>
      <c r="E1458" s="3" t="s">
        <v>4800</v>
      </c>
      <c r="F1458" s="3" t="s">
        <v>5288</v>
      </c>
      <c r="G1458" s="17" t="str">
        <f t="shared" si="247"/>
        <v>KG-ARI-1911-00212-05019/42613718</v>
      </c>
      <c r="H1458" s="18">
        <f>IF(G1458="","",VLOOKUP(G1458,WMS!$E$3:$Q$2581,7,FALSE))</f>
        <v>12</v>
      </c>
      <c r="I1458" s="18">
        <f>IF(G1458="","",VLOOKUP(G1458,WMS!$E$3:$Q$2581,8,FALSE))</f>
        <v>0.94</v>
      </c>
      <c r="J1458" s="18">
        <f>IF(G1458="","",VLOOKUP(G1458,WMS!$E$3:$Q$2581,13,FALSE))</f>
        <v>0.009</v>
      </c>
      <c r="K1458" s="25" t="b">
        <f t="shared" si="248"/>
        <v>1</v>
      </c>
      <c r="L1458" s="7">
        <v>1</v>
      </c>
      <c r="M1458" s="26">
        <f>IF(G1458="","",VLOOKUP(G1458,WMS!$E$3:$U$2581,7,0)*L1458)</f>
        <v>12</v>
      </c>
      <c r="N1458" s="27" t="str">
        <f>IF(G1458="","",VLOOKUP(G1458,WMS!$E$3:$U$2581,17,0))</f>
        <v>A411-2</v>
      </c>
      <c r="O1458" s="28">
        <f t="shared" si="249"/>
        <v>0.94</v>
      </c>
      <c r="P1458" s="28">
        <f t="shared" si="250"/>
        <v>0.009</v>
      </c>
      <c r="Q1458" s="25" t="str">
        <f>IF(G1458="","",VLOOKUP(G1458,WMS!$E$3:$G$2581,2,FALSE))</f>
        <v>KAS19102913</v>
      </c>
      <c r="R1458" s="25" t="str">
        <f>IF(G1458="","",VLOOKUP(G1458,WMS!$E$3:$G$2581,3,FALSE))</f>
        <v>KAS1910291303</v>
      </c>
      <c r="S1458" s="17" t="str">
        <f>IF(R1458="","",VLOOKUP(R1458,CUSTOMS!$E$3:$N$2350,2,FALSE))</f>
        <v>3926909090</v>
      </c>
      <c r="T1458" s="17" t="str">
        <f>IF(R1458="","",VLOOKUP(R1458,CUSTOMS!$E$3:$N$2350,3,FALSE))</f>
        <v>手机支架</v>
      </c>
      <c r="U1458" s="18">
        <f t="shared" si="251"/>
        <v>12</v>
      </c>
      <c r="V1458" s="18" t="str">
        <f>IF(R1458="","",VLOOKUP(R1458,CUSTOMS!$E$3:$N$2350,5,FALSE))</f>
        <v>个</v>
      </c>
      <c r="W1458" s="32">
        <f>IF(R1458="","",VLOOKUP(R1458,CUSTOMS!$E$3:$N$2350,6,FALSE))</f>
        <v>0.5</v>
      </c>
      <c r="X1458" s="32">
        <f t="shared" si="252"/>
        <v>6</v>
      </c>
      <c r="Y1458" s="18" t="str">
        <f>IF(R1458="","",VLOOKUP(R1458,CUSTOMS!$E$3:$N$2350,8,FALSE))</f>
        <v>美元</v>
      </c>
      <c r="Z1458" s="18" t="str">
        <f>IF(R1458="","",VLOOKUP(R1458,CUSTOMS!$E$3:$N$2350,9,FALSE))</f>
        <v>中国</v>
      </c>
      <c r="AA1458" s="18" t="str">
        <f>IF(R1458="","",VLOOKUP(R1458,CUSTOMS!$E$3:$N$2350,10,FALSE))</f>
        <v>美国</v>
      </c>
      <c r="AB1458" s="32">
        <f>IF(R1458="","",VLOOKUP(G1458,WMS!$E$3:$T$2581,15,FALSE))</f>
        <v>0.005</v>
      </c>
      <c r="AC1458" s="32">
        <f t="shared" si="253"/>
        <v>0.06</v>
      </c>
      <c r="AD1458" s="32" t="str">
        <f>IF(S1458="","",VLOOKUP(S1458,海关监管条件!$A$1:$B$3000,2,FALSE))</f>
        <v>无</v>
      </c>
    </row>
    <row r="1459" spans="1:30">
      <c r="A1459" s="2">
        <v>43778</v>
      </c>
      <c r="B1459" s="2">
        <v>43784</v>
      </c>
      <c r="C1459" s="2" t="s">
        <v>5257</v>
      </c>
      <c r="D1459" s="3" t="s">
        <v>2892</v>
      </c>
      <c r="E1459" s="3" t="s">
        <v>4802</v>
      </c>
      <c r="F1459" s="3">
        <v>42785590</v>
      </c>
      <c r="G1459" s="17" t="str">
        <f t="shared" si="247"/>
        <v>KG-ARI-1911-00212-05050/42785590</v>
      </c>
      <c r="H1459" s="18">
        <f>IF(G1459="","",VLOOKUP(G1459,WMS!$E$3:$Q$2581,7,FALSE))</f>
        <v>6</v>
      </c>
      <c r="I1459" s="18">
        <f>IF(G1459="","",VLOOKUP(G1459,WMS!$E$3:$Q$2581,8,FALSE))</f>
        <v>1.2</v>
      </c>
      <c r="J1459" s="18">
        <f>IF(G1459="","",VLOOKUP(G1459,WMS!$E$3:$Q$2581,13,FALSE))</f>
        <v>0.007</v>
      </c>
      <c r="K1459" s="25" t="b">
        <f t="shared" si="248"/>
        <v>1</v>
      </c>
      <c r="L1459" s="7">
        <v>4</v>
      </c>
      <c r="M1459" s="26">
        <f>IF(G1459="","",VLOOKUP(G1459,WMS!$E$3:$U$2581,7,0)*L1459)</f>
        <v>24</v>
      </c>
      <c r="N1459" s="27" t="str">
        <f>IF(G1459="","",VLOOKUP(G1459,WMS!$E$3:$U$2581,17,0))</f>
        <v>A40-203</v>
      </c>
      <c r="O1459" s="28">
        <f t="shared" si="249"/>
        <v>4.8</v>
      </c>
      <c r="P1459" s="28">
        <f t="shared" si="250"/>
        <v>0.028</v>
      </c>
      <c r="Q1459" s="25" t="str">
        <f>IF(G1459="","",VLOOKUP(G1459,WMS!$E$3:$G$2581,2,FALSE))</f>
        <v>KAS19110401</v>
      </c>
      <c r="R1459" s="25" t="str">
        <f>IF(G1459="","",VLOOKUP(G1459,WMS!$E$3:$G$2581,3,FALSE))</f>
        <v>KAS1911040112</v>
      </c>
      <c r="S1459" s="17" t="str">
        <f>IF(R1459="","",VLOOKUP(R1459,CUSTOMS!$E$3:$N$2350,2,FALSE))</f>
        <v>7323930000</v>
      </c>
      <c r="T1459" s="17" t="str">
        <f>IF(R1459="","",VLOOKUP(R1459,CUSTOMS!$E$3:$N$2350,3,FALSE))</f>
        <v>饼干模</v>
      </c>
      <c r="U1459" s="18">
        <f t="shared" si="251"/>
        <v>24</v>
      </c>
      <c r="V1459" s="18" t="str">
        <f>IF(R1459="","",VLOOKUP(R1459,CUSTOMS!$E$3:$N$2350,5,FALSE))</f>
        <v>只</v>
      </c>
      <c r="W1459" s="32">
        <f>IF(R1459="","",VLOOKUP(R1459,CUSTOMS!$E$3:$N$2350,6,FALSE))</f>
        <v>0.2</v>
      </c>
      <c r="X1459" s="32">
        <f t="shared" si="252"/>
        <v>4.8</v>
      </c>
      <c r="Y1459" s="18" t="str">
        <f>IF(R1459="","",VLOOKUP(R1459,CUSTOMS!$E$3:$N$2350,8,FALSE))</f>
        <v>美元</v>
      </c>
      <c r="Z1459" s="18" t="str">
        <f>IF(R1459="","",VLOOKUP(R1459,CUSTOMS!$E$3:$N$2350,9,FALSE))</f>
        <v>中国</v>
      </c>
      <c r="AA1459" s="18" t="str">
        <f>IF(R1459="","",VLOOKUP(R1459,CUSTOMS!$E$3:$N$2350,10,FALSE))</f>
        <v>美国</v>
      </c>
      <c r="AB1459" s="32">
        <f>IF(R1459="","",VLOOKUP(G1459,WMS!$E$3:$T$2581,15,FALSE))</f>
        <v>0.116666666666667</v>
      </c>
      <c r="AC1459" s="32">
        <f t="shared" si="253"/>
        <v>2.80000000000001</v>
      </c>
      <c r="AD1459" s="32" t="str">
        <f>IF(S1459="","",VLOOKUP(S1459,海关监管条件!$A$1:$B$3000,2,FALSE))</f>
        <v>A </v>
      </c>
    </row>
    <row r="1460" spans="1:30">
      <c r="A1460" s="2">
        <v>43778</v>
      </c>
      <c r="B1460" s="2">
        <v>43784</v>
      </c>
      <c r="C1460" s="2" t="s">
        <v>5257</v>
      </c>
      <c r="D1460" s="3" t="s">
        <v>2663</v>
      </c>
      <c r="E1460" s="3" t="s">
        <v>4714</v>
      </c>
      <c r="F1460" s="3" t="s">
        <v>4717</v>
      </c>
      <c r="G1460" s="17" t="str">
        <f t="shared" si="247"/>
        <v>KG-ARI-1911-00212-05059/41872789</v>
      </c>
      <c r="H1460" s="18">
        <f>IF(G1460="","",VLOOKUP(G1460,WMS!$E$3:$Q$2581,7,FALSE))</f>
        <v>24</v>
      </c>
      <c r="I1460" s="18">
        <f>IF(G1460="","",VLOOKUP(G1460,WMS!$E$3:$Q$2581,8,FALSE))</f>
        <v>8.6</v>
      </c>
      <c r="J1460" s="18">
        <f>IF(G1460="","",VLOOKUP(G1460,WMS!$E$3:$Q$2581,13,FALSE))</f>
        <v>0.066</v>
      </c>
      <c r="K1460" s="25" t="b">
        <f t="shared" si="248"/>
        <v>1</v>
      </c>
      <c r="L1460" s="7">
        <v>1</v>
      </c>
      <c r="M1460" s="26">
        <f>IF(G1460="","",VLOOKUP(G1460,WMS!$E$3:$U$2581,7,0)*L1460)</f>
        <v>24</v>
      </c>
      <c r="N1460" s="27" t="str">
        <f>IF(G1460="","",VLOOKUP(G1460,WMS!$E$3:$U$2581,17,0))</f>
        <v>A13-203</v>
      </c>
      <c r="O1460" s="28">
        <f t="shared" si="249"/>
        <v>8.6</v>
      </c>
      <c r="P1460" s="28">
        <f t="shared" si="250"/>
        <v>0.066</v>
      </c>
      <c r="Q1460" s="25" t="str">
        <f>IF(G1460="","",VLOOKUP(G1460,WMS!$E$3:$G$2581,2,FALSE))</f>
        <v>KAS19102314</v>
      </c>
      <c r="R1460" s="25" t="str">
        <f>IF(G1460="","",VLOOKUP(G1460,WMS!$E$3:$G$2581,3,FALSE))</f>
        <v>KAS1910231401</v>
      </c>
      <c r="S1460" s="17" t="str">
        <f>IF(R1460="","",VLOOKUP(R1460,CUSTOMS!$E$3:$N$2350,2,FALSE))</f>
        <v>3926201900</v>
      </c>
      <c r="T1460" s="17" t="str">
        <f>IF(R1460="","",VLOOKUP(R1460,CUSTOMS!$E$3:$N$2350,3,FALSE))</f>
        <v>硅胶手套</v>
      </c>
      <c r="U1460" s="18">
        <f t="shared" si="251"/>
        <v>24</v>
      </c>
      <c r="V1460" s="18" t="str">
        <f>IF(R1460="","",VLOOKUP(R1460,CUSTOMS!$E$3:$N$2350,5,FALSE))</f>
        <v>双</v>
      </c>
      <c r="W1460" s="32">
        <f>IF(R1460="","",VLOOKUP(R1460,CUSTOMS!$E$3:$N$2350,6,FALSE))</f>
        <v>4</v>
      </c>
      <c r="X1460" s="32">
        <f t="shared" si="252"/>
        <v>96</v>
      </c>
      <c r="Y1460" s="18" t="str">
        <f>IF(R1460="","",VLOOKUP(R1460,CUSTOMS!$E$3:$N$2350,8,FALSE))</f>
        <v>美元</v>
      </c>
      <c r="Z1460" s="18" t="str">
        <f>IF(R1460="","",VLOOKUP(R1460,CUSTOMS!$E$3:$N$2350,9,FALSE))</f>
        <v>中国</v>
      </c>
      <c r="AA1460" s="18" t="str">
        <f>IF(R1460="","",VLOOKUP(R1460,CUSTOMS!$E$3:$N$2350,10,FALSE))</f>
        <v>美国</v>
      </c>
      <c r="AB1460" s="32">
        <f>IF(R1460="","",VLOOKUP(G1460,WMS!$E$3:$T$2581,15,FALSE))</f>
        <v>0.316666666666667</v>
      </c>
      <c r="AC1460" s="32">
        <f t="shared" si="253"/>
        <v>7.60000000000001</v>
      </c>
      <c r="AD1460" s="32" t="str">
        <f>IF(S1460="","",VLOOKUP(S1460,海关监管条件!$A$1:$B$3000,2,FALSE))</f>
        <v>无</v>
      </c>
    </row>
    <row r="1461" spans="1:30">
      <c r="A1461" s="2">
        <v>43778</v>
      </c>
      <c r="B1461" s="2">
        <v>43784</v>
      </c>
      <c r="C1461" s="2" t="s">
        <v>5257</v>
      </c>
      <c r="D1461" s="3" t="s">
        <v>2663</v>
      </c>
      <c r="E1461" s="3" t="s">
        <v>4714</v>
      </c>
      <c r="F1461" s="3" t="s">
        <v>4715</v>
      </c>
      <c r="G1461" s="17" t="str">
        <f t="shared" si="247"/>
        <v>KG-ARI-1911-00212-05059/42757290</v>
      </c>
      <c r="H1461" s="18">
        <f>IF(G1461="","",VLOOKUP(G1461,WMS!$E$3:$Q$2581,7,FALSE))</f>
        <v>24</v>
      </c>
      <c r="I1461" s="18">
        <f>IF(G1461="","",VLOOKUP(G1461,WMS!$E$3:$Q$2581,8,FALSE))</f>
        <v>2.6</v>
      </c>
      <c r="J1461" s="18">
        <f>IF(G1461="","",VLOOKUP(G1461,WMS!$E$3:$Q$2581,13,FALSE))</f>
        <v>0.021</v>
      </c>
      <c r="K1461" s="25" t="b">
        <f t="shared" si="248"/>
        <v>1</v>
      </c>
      <c r="L1461" s="7">
        <v>1</v>
      </c>
      <c r="M1461" s="26">
        <f>IF(G1461="","",VLOOKUP(G1461,WMS!$E$3:$U$2581,7,0)*L1461)</f>
        <v>24</v>
      </c>
      <c r="N1461" s="27" t="str">
        <f>IF(G1461="","",VLOOKUP(G1461,WMS!$E$3:$U$2581,17,0))</f>
        <v>B75</v>
      </c>
      <c r="O1461" s="28">
        <f t="shared" si="249"/>
        <v>2.6</v>
      </c>
      <c r="P1461" s="28">
        <f t="shared" si="250"/>
        <v>0.021</v>
      </c>
      <c r="Q1461" s="25" t="str">
        <f>IF(G1461="","",VLOOKUP(G1461,WMS!$E$3:$G$2581,2,FALSE))</f>
        <v>KAS19102314</v>
      </c>
      <c r="R1461" s="25" t="str">
        <f>IF(G1461="","",VLOOKUP(G1461,WMS!$E$3:$G$2581,3,FALSE))</f>
        <v>KAS1910231402</v>
      </c>
      <c r="S1461" s="17" t="str">
        <f>IF(R1461="","",VLOOKUP(R1461,CUSTOMS!$E$3:$N$2350,2,FALSE))</f>
        <v>3924100000</v>
      </c>
      <c r="T1461" s="17" t="str">
        <f>IF(R1461="","",VLOOKUP(R1461,CUSTOMS!$E$3:$N$2350,3,FALSE))</f>
        <v>塑料厨具带彩卡</v>
      </c>
      <c r="U1461" s="18">
        <f t="shared" si="251"/>
        <v>24</v>
      </c>
      <c r="V1461" s="18" t="str">
        <f>IF(R1461="","",VLOOKUP(R1461,CUSTOMS!$E$3:$N$2350,5,FALSE))</f>
        <v>套</v>
      </c>
      <c r="W1461" s="32">
        <f>IF(R1461="","",VLOOKUP(R1461,CUSTOMS!$E$3:$N$2350,6,FALSE))</f>
        <v>0.78</v>
      </c>
      <c r="X1461" s="32">
        <f t="shared" si="252"/>
        <v>18.72</v>
      </c>
      <c r="Y1461" s="18" t="str">
        <f>IF(R1461="","",VLOOKUP(R1461,CUSTOMS!$E$3:$N$2350,8,FALSE))</f>
        <v>美元</v>
      </c>
      <c r="Z1461" s="18" t="str">
        <f>IF(R1461="","",VLOOKUP(R1461,CUSTOMS!$E$3:$N$2350,9,FALSE))</f>
        <v>中国</v>
      </c>
      <c r="AA1461" s="18" t="str">
        <f>IF(R1461="","",VLOOKUP(R1461,CUSTOMS!$E$3:$N$2350,10,FALSE))</f>
        <v>美国</v>
      </c>
      <c r="AB1461" s="32">
        <f>IF(R1461="","",VLOOKUP(G1461,WMS!$E$3:$T$2581,15,FALSE))</f>
        <v>0.0875</v>
      </c>
      <c r="AC1461" s="32">
        <f t="shared" si="253"/>
        <v>2.1</v>
      </c>
      <c r="AD1461" s="32" t="str">
        <f>IF(S1461="","",VLOOKUP(S1461,海关监管条件!$A$1:$B$3000,2,FALSE))</f>
        <v>A </v>
      </c>
    </row>
    <row r="1462" spans="1:30">
      <c r="A1462" s="2">
        <v>43778</v>
      </c>
      <c r="B1462" s="2">
        <v>43784</v>
      </c>
      <c r="C1462" s="2" t="s">
        <v>5257</v>
      </c>
      <c r="D1462" s="3" t="s">
        <v>2508</v>
      </c>
      <c r="E1462" s="3" t="s">
        <v>4671</v>
      </c>
      <c r="F1462" s="3" t="s">
        <v>4673</v>
      </c>
      <c r="G1462" s="17" t="str">
        <f t="shared" si="247"/>
        <v>KG-ARI-1911-00212-05090/42498506</v>
      </c>
      <c r="H1462" s="18">
        <f>IF(G1462="","",VLOOKUP(G1462,WMS!$E$3:$Q$2581,7,FALSE))</f>
        <v>12</v>
      </c>
      <c r="I1462" s="18">
        <f>IF(G1462="","",VLOOKUP(G1462,WMS!$E$3:$Q$2581,8,FALSE))</f>
        <v>5.4</v>
      </c>
      <c r="J1462" s="18">
        <f>IF(G1462="","",VLOOKUP(G1462,WMS!$E$3:$Q$2581,13,FALSE))</f>
        <v>0.031</v>
      </c>
      <c r="K1462" s="25" t="b">
        <f t="shared" si="248"/>
        <v>1</v>
      </c>
      <c r="L1462" s="7">
        <v>1</v>
      </c>
      <c r="M1462" s="26">
        <f>IF(G1462="","",VLOOKUP(G1462,WMS!$E$3:$U$2581,7,0)*L1462)</f>
        <v>12</v>
      </c>
      <c r="N1462" s="27" t="str">
        <f>IF(G1462="","",VLOOKUP(G1462,WMS!$E$3:$U$2581,17,0))</f>
        <v>A24-202</v>
      </c>
      <c r="O1462" s="28">
        <f t="shared" si="249"/>
        <v>5.4</v>
      </c>
      <c r="P1462" s="28">
        <f t="shared" si="250"/>
        <v>0.031</v>
      </c>
      <c r="Q1462" s="25" t="str">
        <f>IF(G1462="","",VLOOKUP(G1462,WMS!$E$3:$G$2581,2,FALSE))</f>
        <v>KAS19101407</v>
      </c>
      <c r="R1462" s="25" t="str">
        <f>IF(G1462="","",VLOOKUP(G1462,WMS!$E$3:$G$2581,3,FALSE))</f>
        <v>KAS1910140703</v>
      </c>
      <c r="S1462" s="17" t="str">
        <f>IF(R1462="","",VLOOKUP(R1462,CUSTOMS!$E$3:$N$2350,2,FALSE))</f>
        <v>3924900000</v>
      </c>
      <c r="T1462" s="17" t="str">
        <f>IF(R1462="","",VLOOKUP(R1462,CUSTOMS!$E$3:$N$2350,3,FALSE))</f>
        <v>植绒塑料衣架</v>
      </c>
      <c r="U1462" s="18">
        <f t="shared" si="251"/>
        <v>4.9</v>
      </c>
      <c r="V1462" s="18" t="str">
        <f>IF(R1462="","",VLOOKUP(R1462,CUSTOMS!$E$3:$N$2350,5,FALSE))</f>
        <v>千克</v>
      </c>
      <c r="W1462" s="32">
        <f>IF(R1462="","",VLOOKUP(R1462,CUSTOMS!$E$3:$N$2350,6,FALSE))</f>
        <v>1</v>
      </c>
      <c r="X1462" s="32">
        <f t="shared" si="252"/>
        <v>4.9</v>
      </c>
      <c r="Y1462" s="18" t="str">
        <f>IF(R1462="","",VLOOKUP(R1462,CUSTOMS!$E$3:$N$2350,8,FALSE))</f>
        <v>美元</v>
      </c>
      <c r="Z1462" s="18" t="str">
        <f>IF(R1462="","",VLOOKUP(R1462,CUSTOMS!$E$3:$N$2350,9,FALSE))</f>
        <v>中国</v>
      </c>
      <c r="AA1462" s="18" t="str">
        <f>IF(R1462="","",VLOOKUP(R1462,CUSTOMS!$E$3:$N$2350,10,FALSE))</f>
        <v>美国</v>
      </c>
      <c r="AB1462" s="32">
        <f>IF(R1462="","",VLOOKUP(G1462,WMS!$E$3:$T$2581,15,FALSE))</f>
        <v>0.408333333333333</v>
      </c>
      <c r="AC1462" s="32">
        <f t="shared" si="253"/>
        <v>4.9</v>
      </c>
      <c r="AD1462" s="32" t="str">
        <f>IF(S1462="","",VLOOKUP(S1462,海关监管条件!$A$1:$B$3000,2,FALSE))</f>
        <v>A </v>
      </c>
    </row>
    <row r="1463" spans="1:30">
      <c r="A1463" s="2">
        <v>43778</v>
      </c>
      <c r="B1463" s="2">
        <v>43784</v>
      </c>
      <c r="C1463" s="2" t="s">
        <v>5257</v>
      </c>
      <c r="D1463" s="3" t="s">
        <v>2515</v>
      </c>
      <c r="E1463" s="3" t="s">
        <v>4675</v>
      </c>
      <c r="F1463" s="3" t="s">
        <v>4676</v>
      </c>
      <c r="G1463" s="17" t="str">
        <f t="shared" si="247"/>
        <v>KG-ARI-1911-00212-05110/42750369</v>
      </c>
      <c r="H1463" s="18">
        <f>IF(G1463="","",VLOOKUP(G1463,WMS!$E$3:$Q$2581,7,FALSE))</f>
        <v>6</v>
      </c>
      <c r="I1463" s="18">
        <f>IF(G1463="","",VLOOKUP(G1463,WMS!$E$3:$Q$2581,8,FALSE))</f>
        <v>5.7</v>
      </c>
      <c r="J1463" s="18">
        <f>IF(G1463="","",VLOOKUP(G1463,WMS!$E$3:$Q$2581,13,FALSE))</f>
        <v>0.049</v>
      </c>
      <c r="K1463" s="25" t="b">
        <f t="shared" si="248"/>
        <v>1</v>
      </c>
      <c r="L1463" s="7">
        <v>1</v>
      </c>
      <c r="M1463" s="26">
        <f>IF(G1463="","",VLOOKUP(G1463,WMS!$E$3:$U$2581,7,0)*L1463)</f>
        <v>6</v>
      </c>
      <c r="N1463" s="27" t="str">
        <f>IF(G1463="","",VLOOKUP(G1463,WMS!$E$3:$U$2581,17,0))</f>
        <v>A24-102</v>
      </c>
      <c r="O1463" s="28">
        <f t="shared" si="249"/>
        <v>5.7</v>
      </c>
      <c r="P1463" s="28">
        <f t="shared" si="250"/>
        <v>0.049</v>
      </c>
      <c r="Q1463" s="25" t="str">
        <f>IF(G1463="","",VLOOKUP(G1463,WMS!$E$3:$G$2581,2,FALSE))</f>
        <v>KAS19101409</v>
      </c>
      <c r="R1463" s="25" t="str">
        <f>IF(G1463="","",VLOOKUP(G1463,WMS!$E$3:$G$2581,3,FALSE))</f>
        <v>KAS1910140902</v>
      </c>
      <c r="S1463" s="17" t="str">
        <f>IF(R1463="","",VLOOKUP(R1463,CUSTOMS!$E$3:$N$2350,2,FALSE))</f>
        <v>7326909000</v>
      </c>
      <c r="T1463" s="17" t="str">
        <f>IF(R1463="","",VLOOKUP(R1463,CUSTOMS!$E$3:$N$2350,3,FALSE))</f>
        <v>宠物碗</v>
      </c>
      <c r="U1463" s="18">
        <f t="shared" si="251"/>
        <v>6</v>
      </c>
      <c r="V1463" s="18" t="str">
        <f>IF(R1463="","",VLOOKUP(R1463,CUSTOMS!$E$3:$N$2350,5,FALSE))</f>
        <v>套</v>
      </c>
      <c r="W1463" s="32">
        <f>IF(R1463="","",VLOOKUP(R1463,CUSTOMS!$E$3:$N$2350,6,FALSE))</f>
        <v>4.57</v>
      </c>
      <c r="X1463" s="32">
        <f t="shared" si="252"/>
        <v>27.42</v>
      </c>
      <c r="Y1463" s="18" t="str">
        <f>IF(R1463="","",VLOOKUP(R1463,CUSTOMS!$E$3:$N$2350,8,FALSE))</f>
        <v>美元</v>
      </c>
      <c r="Z1463" s="18" t="str">
        <f>IF(R1463="","",VLOOKUP(R1463,CUSTOMS!$E$3:$N$2350,9,FALSE))</f>
        <v>中国</v>
      </c>
      <c r="AA1463" s="18" t="str">
        <f>IF(R1463="","",VLOOKUP(R1463,CUSTOMS!$E$3:$N$2350,10,FALSE))</f>
        <v>美国</v>
      </c>
      <c r="AB1463" s="32">
        <f>IF(R1463="","",VLOOKUP(G1463,WMS!$E$3:$T$2581,15,FALSE))</f>
        <v>0.9</v>
      </c>
      <c r="AC1463" s="32">
        <f t="shared" si="253"/>
        <v>5.4</v>
      </c>
      <c r="AD1463" s="32" t="str">
        <f>IF(S1463="","",VLOOKUP(S1463,海关监管条件!$A$1:$B$3000,2,FALSE))</f>
        <v>无</v>
      </c>
    </row>
    <row r="1464" spans="1:30">
      <c r="A1464" s="2">
        <v>43778</v>
      </c>
      <c r="B1464" s="2">
        <v>43784</v>
      </c>
      <c r="C1464" s="2" t="s">
        <v>5257</v>
      </c>
      <c r="D1464" s="3" t="s">
        <v>2861</v>
      </c>
      <c r="E1464" s="3" t="s">
        <v>4792</v>
      </c>
      <c r="F1464" s="3" t="s">
        <v>4793</v>
      </c>
      <c r="G1464" s="17" t="str">
        <f t="shared" si="247"/>
        <v>KG-ARI-1911-00216-05322/MIX143002BLACK_5322</v>
      </c>
      <c r="H1464" s="18">
        <f>IF(G1464="","",VLOOKUP(G1464,WMS!$E$3:$Q$2581,7,FALSE))</f>
        <v>48</v>
      </c>
      <c r="I1464" s="18">
        <f>IF(G1464="","",VLOOKUP(G1464,WMS!$E$3:$Q$2581,8,FALSE))</f>
        <v>2.6</v>
      </c>
      <c r="J1464" s="18">
        <f>IF(G1464="","",VLOOKUP(G1464,WMS!$E$3:$Q$2581,13,FALSE))</f>
        <v>0.023</v>
      </c>
      <c r="K1464" s="25" t="b">
        <f t="shared" si="248"/>
        <v>1</v>
      </c>
      <c r="L1464" s="7">
        <v>3</v>
      </c>
      <c r="M1464" s="26">
        <f>IF(G1464="","",VLOOKUP(G1464,WMS!$E$3:$U$2581,7,0)*L1464)</f>
        <v>144</v>
      </c>
      <c r="N1464" s="27" t="str">
        <f>IF(G1464="","",VLOOKUP(G1464,WMS!$E$3:$U$2581,17,0))</f>
        <v>A411-1</v>
      </c>
      <c r="O1464" s="28">
        <f t="shared" si="249"/>
        <v>7.8</v>
      </c>
      <c r="P1464" s="28">
        <f t="shared" si="250"/>
        <v>0.069</v>
      </c>
      <c r="Q1464" s="25" t="str">
        <f>IF(G1464="","",VLOOKUP(G1464,WMS!$E$3:$G$2581,2,FALSE))</f>
        <v>KAS19102911</v>
      </c>
      <c r="R1464" s="25" t="str">
        <f>IF(G1464="","",VLOOKUP(G1464,WMS!$E$3:$G$2581,3,FALSE))</f>
        <v>KAS1910291102</v>
      </c>
      <c r="S1464" s="17" t="str">
        <f>IF(R1464="","",VLOOKUP(R1464,CUSTOMS!$E$3:$N$2350,2,FALSE))</f>
        <v>6108220090</v>
      </c>
      <c r="T1464" s="17" t="str">
        <f>IF(R1464="","",VLOOKUP(R1464,CUSTOMS!$E$3:$N$2350,3,FALSE))</f>
        <v>化纤制针织女装成人内三角裤</v>
      </c>
      <c r="U1464" s="18">
        <f t="shared" si="251"/>
        <v>144</v>
      </c>
      <c r="V1464" s="18" t="str">
        <f>IF(R1464="","",VLOOKUP(R1464,CUSTOMS!$E$3:$N$2350,5,FALSE))</f>
        <v>件</v>
      </c>
      <c r="W1464" s="32">
        <f>IF(R1464="","",VLOOKUP(R1464,CUSTOMS!$E$3:$N$2350,6,FALSE))</f>
        <v>1.87</v>
      </c>
      <c r="X1464" s="32">
        <f t="shared" si="252"/>
        <v>269.28</v>
      </c>
      <c r="Y1464" s="18" t="str">
        <f>IF(R1464="","",VLOOKUP(R1464,CUSTOMS!$E$3:$N$2350,8,FALSE))</f>
        <v>美元</v>
      </c>
      <c r="Z1464" s="18" t="str">
        <f>IF(R1464="","",VLOOKUP(R1464,CUSTOMS!$E$3:$N$2350,9,FALSE))</f>
        <v>中国</v>
      </c>
      <c r="AA1464" s="18" t="str">
        <f>IF(R1464="","",VLOOKUP(R1464,CUSTOMS!$E$3:$N$2350,10,FALSE))</f>
        <v>美国</v>
      </c>
      <c r="AB1464" s="32">
        <f>IF(R1464="","",VLOOKUP(G1464,WMS!$E$3:$T$2581,15,FALSE))</f>
        <v>0.0326388888888889</v>
      </c>
      <c r="AC1464" s="32">
        <f t="shared" si="253"/>
        <v>4.7</v>
      </c>
      <c r="AD1464" s="32" t="str">
        <f>IF(S1464="","",VLOOKUP(S1464,海关监管条件!$A$1:$B$3000,2,FALSE))</f>
        <v>A</v>
      </c>
    </row>
    <row r="1465" spans="1:30">
      <c r="A1465" s="2">
        <v>43778</v>
      </c>
      <c r="B1465" s="2">
        <v>43784</v>
      </c>
      <c r="C1465" s="2" t="s">
        <v>5257</v>
      </c>
      <c r="D1465" s="3" t="s">
        <v>2861</v>
      </c>
      <c r="E1465" s="3" t="s">
        <v>4792</v>
      </c>
      <c r="F1465" s="3" t="s">
        <v>4794</v>
      </c>
      <c r="G1465" s="17" t="str">
        <f t="shared" si="247"/>
        <v>KG-ARI-1911-00216-05322/MIX132000PEMBOB_5322</v>
      </c>
      <c r="H1465" s="18">
        <f>IF(G1465="","",VLOOKUP(G1465,WMS!$E$3:$Q$2581,7,FALSE))</f>
        <v>144</v>
      </c>
      <c r="I1465" s="18">
        <f>IF(G1465="","",VLOOKUP(G1465,WMS!$E$3:$Q$2581,8,FALSE))</f>
        <v>5.6</v>
      </c>
      <c r="J1465" s="18">
        <f>IF(G1465="","",VLOOKUP(G1465,WMS!$E$3:$Q$2581,13,FALSE))</f>
        <v>0.045</v>
      </c>
      <c r="K1465" s="25" t="b">
        <f t="shared" si="248"/>
        <v>1</v>
      </c>
      <c r="L1465" s="7">
        <v>3</v>
      </c>
      <c r="M1465" s="26">
        <f>IF(G1465="","",VLOOKUP(G1465,WMS!$E$3:$U$2581,7,0)*L1465)</f>
        <v>432</v>
      </c>
      <c r="N1465" s="27" t="str">
        <f>IF(G1465="","",VLOOKUP(G1465,WMS!$E$3:$U$2581,17,0))</f>
        <v>A411-1</v>
      </c>
      <c r="O1465" s="28">
        <f t="shared" si="249"/>
        <v>16.8</v>
      </c>
      <c r="P1465" s="28">
        <f t="shared" si="250"/>
        <v>0.135</v>
      </c>
      <c r="Q1465" s="25" t="str">
        <f>IF(G1465="","",VLOOKUP(G1465,WMS!$E$3:$G$2581,2,FALSE))</f>
        <v>KAS19102911</v>
      </c>
      <c r="R1465" s="25" t="str">
        <f>IF(G1465="","",VLOOKUP(G1465,WMS!$E$3:$G$2581,3,FALSE))</f>
        <v>KAS1910291103</v>
      </c>
      <c r="S1465" s="17" t="str">
        <f>IF(R1465="","",VLOOKUP(R1465,CUSTOMS!$E$3:$N$2350,2,FALSE))</f>
        <v>6108210000</v>
      </c>
      <c r="T1465" s="17" t="str">
        <f>IF(R1465="","",VLOOKUP(R1465,CUSTOMS!$E$3:$N$2350,3,FALSE))</f>
        <v>棉制针织女装成人内三角裤</v>
      </c>
      <c r="U1465" s="18">
        <f t="shared" si="251"/>
        <v>432</v>
      </c>
      <c r="V1465" s="18" t="str">
        <f>IF(R1465="","",VLOOKUP(R1465,CUSTOMS!$E$3:$N$2350,5,FALSE))</f>
        <v>件</v>
      </c>
      <c r="W1465" s="32">
        <f>IF(R1465="","",VLOOKUP(R1465,CUSTOMS!$E$3:$N$2350,6,FALSE))</f>
        <v>0.93</v>
      </c>
      <c r="X1465" s="32">
        <f t="shared" si="252"/>
        <v>401.76</v>
      </c>
      <c r="Y1465" s="18" t="str">
        <f>IF(R1465="","",VLOOKUP(R1465,CUSTOMS!$E$3:$N$2350,8,FALSE))</f>
        <v>美元</v>
      </c>
      <c r="Z1465" s="18" t="str">
        <f>IF(R1465="","",VLOOKUP(R1465,CUSTOMS!$E$3:$N$2350,9,FALSE))</f>
        <v>中国</v>
      </c>
      <c r="AA1465" s="18" t="str">
        <f>IF(R1465="","",VLOOKUP(R1465,CUSTOMS!$E$3:$N$2350,10,FALSE))</f>
        <v>美国</v>
      </c>
      <c r="AB1465" s="32">
        <f>IF(R1465="","",VLOOKUP(G1465,WMS!$E$3:$T$2581,15,FALSE))</f>
        <v>0.0381944444444444</v>
      </c>
      <c r="AC1465" s="32">
        <f t="shared" si="253"/>
        <v>16.5</v>
      </c>
      <c r="AD1465" s="32" t="str">
        <f>IF(S1465="","",VLOOKUP(S1465,海关监管条件!$A$1:$B$3000,2,FALSE))</f>
        <v>A</v>
      </c>
    </row>
    <row r="1466" spans="1:30">
      <c r="A1466" s="2">
        <v>43778</v>
      </c>
      <c r="B1466" s="2">
        <v>43784</v>
      </c>
      <c r="C1466" s="2" t="s">
        <v>5257</v>
      </c>
      <c r="D1466" s="3" t="s">
        <v>2861</v>
      </c>
      <c r="E1466" s="3" t="s">
        <v>4792</v>
      </c>
      <c r="F1466" s="3" t="s">
        <v>4795</v>
      </c>
      <c r="G1466" s="17" t="str">
        <f t="shared" si="247"/>
        <v>KG-ARI-1911-00216-05322/MIX142993PEACOAT_5322</v>
      </c>
      <c r="H1466" s="18">
        <f>IF(G1466="","",VLOOKUP(G1466,WMS!$E$3:$Q$2581,7,FALSE))</f>
        <v>48</v>
      </c>
      <c r="I1466" s="18">
        <f>IF(G1466="","",VLOOKUP(G1466,WMS!$E$3:$Q$2581,8,FALSE))</f>
        <v>5.6</v>
      </c>
      <c r="J1466" s="18">
        <f>IF(G1466="","",VLOOKUP(G1466,WMS!$E$3:$Q$2581,13,FALSE))</f>
        <v>0.067</v>
      </c>
      <c r="K1466" s="25" t="b">
        <f t="shared" si="248"/>
        <v>1</v>
      </c>
      <c r="L1466" s="7">
        <v>3</v>
      </c>
      <c r="M1466" s="26">
        <f>IF(G1466="","",VLOOKUP(G1466,WMS!$E$3:$U$2581,7,0)*L1466)</f>
        <v>144</v>
      </c>
      <c r="N1466" s="27" t="str">
        <f>IF(G1466="","",VLOOKUP(G1466,WMS!$E$3:$U$2581,17,0))</f>
        <v>A411-1</v>
      </c>
      <c r="O1466" s="28">
        <f t="shared" si="249"/>
        <v>16.8</v>
      </c>
      <c r="P1466" s="28">
        <f t="shared" si="250"/>
        <v>0.201</v>
      </c>
      <c r="Q1466" s="25" t="str">
        <f>IF(G1466="","",VLOOKUP(G1466,WMS!$E$3:$G$2581,2,FALSE))</f>
        <v>KAS19102911</v>
      </c>
      <c r="R1466" s="25" t="str">
        <f>IF(G1466="","",VLOOKUP(G1466,WMS!$E$3:$G$2581,3,FALSE))</f>
        <v>KAS1910291101</v>
      </c>
      <c r="S1466" s="17" t="str">
        <f>IF(R1466="","",VLOOKUP(R1466,CUSTOMS!$E$3:$N$2350,2,FALSE))</f>
        <v>6212101000</v>
      </c>
      <c r="T1466" s="17" t="str">
        <f>IF(R1466="","",VLOOKUP(R1466,CUSTOMS!$E$3:$N$2350,3,FALSE))</f>
        <v>化纤制针织胸罩</v>
      </c>
      <c r="U1466" s="18">
        <f t="shared" si="251"/>
        <v>144</v>
      </c>
      <c r="V1466" s="18" t="str">
        <f>IF(R1466="","",VLOOKUP(R1466,CUSTOMS!$E$3:$N$2350,5,FALSE))</f>
        <v>件</v>
      </c>
      <c r="W1466" s="32">
        <f>IF(R1466="","",VLOOKUP(R1466,CUSTOMS!$E$3:$N$2350,6,FALSE))</f>
        <v>2.6</v>
      </c>
      <c r="X1466" s="32">
        <f t="shared" si="252"/>
        <v>374.4</v>
      </c>
      <c r="Y1466" s="18" t="str">
        <f>IF(R1466="","",VLOOKUP(R1466,CUSTOMS!$E$3:$N$2350,8,FALSE))</f>
        <v>美元</v>
      </c>
      <c r="Z1466" s="18" t="str">
        <f>IF(R1466="","",VLOOKUP(R1466,CUSTOMS!$E$3:$N$2350,9,FALSE))</f>
        <v>中国</v>
      </c>
      <c r="AA1466" s="18" t="str">
        <f>IF(R1466="","",VLOOKUP(R1466,CUSTOMS!$E$3:$N$2350,10,FALSE))</f>
        <v>美国</v>
      </c>
      <c r="AB1466" s="32">
        <f>IF(R1466="","",VLOOKUP(G1466,WMS!$E$3:$T$2581,15,FALSE))</f>
        <v>0.0888888888888889</v>
      </c>
      <c r="AC1466" s="32">
        <f t="shared" si="253"/>
        <v>12.8</v>
      </c>
      <c r="AD1466" s="32" t="str">
        <f>IF(S1466="","",VLOOKUP(S1466,海关监管条件!$A$1:$B$3000,2,FALSE))</f>
        <v>A</v>
      </c>
    </row>
    <row r="1467" spans="1:30">
      <c r="A1467" s="2">
        <v>43778</v>
      </c>
      <c r="B1467" s="2">
        <v>43784</v>
      </c>
      <c r="C1467" s="2" t="s">
        <v>5257</v>
      </c>
      <c r="D1467" s="3" t="s">
        <v>2861</v>
      </c>
      <c r="E1467" s="3" t="s">
        <v>4792</v>
      </c>
      <c r="F1467" s="3" t="s">
        <v>4796</v>
      </c>
      <c r="G1467" s="17" t="str">
        <f t="shared" si="247"/>
        <v>KG-ARI-1911-00216-05322/MIX132000NAVYSPOT_5322</v>
      </c>
      <c r="H1467" s="18">
        <f>IF(G1467="","",VLOOKUP(G1467,WMS!$E$3:$Q$2581,7,FALSE))</f>
        <v>144</v>
      </c>
      <c r="I1467" s="18">
        <f>IF(G1467="","",VLOOKUP(G1467,WMS!$E$3:$Q$2581,8,FALSE))</f>
        <v>5.6</v>
      </c>
      <c r="J1467" s="18">
        <f>IF(G1467="","",VLOOKUP(G1467,WMS!$E$3:$Q$2581,13,FALSE))</f>
        <v>0.045</v>
      </c>
      <c r="K1467" s="25" t="b">
        <f t="shared" si="248"/>
        <v>1</v>
      </c>
      <c r="L1467" s="7">
        <v>3</v>
      </c>
      <c r="M1467" s="26">
        <f>IF(G1467="","",VLOOKUP(G1467,WMS!$E$3:$U$2581,7,0)*L1467)</f>
        <v>432</v>
      </c>
      <c r="N1467" s="27" t="str">
        <f>IF(G1467="","",VLOOKUP(G1467,WMS!$E$3:$U$2581,17,0))</f>
        <v>A411-1</v>
      </c>
      <c r="O1467" s="28">
        <f t="shared" si="249"/>
        <v>16.8</v>
      </c>
      <c r="P1467" s="28">
        <f t="shared" si="250"/>
        <v>0.135</v>
      </c>
      <c r="Q1467" s="25" t="str">
        <f>IF(G1467="","",VLOOKUP(G1467,WMS!$E$3:$G$2581,2,FALSE))</f>
        <v>KAS19102911</v>
      </c>
      <c r="R1467" s="25" t="str">
        <f>IF(G1467="","",VLOOKUP(G1467,WMS!$E$3:$G$2581,3,FALSE))</f>
        <v>KAS1910291103</v>
      </c>
      <c r="S1467" s="17" t="str">
        <f>IF(R1467="","",VLOOKUP(R1467,CUSTOMS!$E$3:$N$2350,2,FALSE))</f>
        <v>6108210000</v>
      </c>
      <c r="T1467" s="17" t="str">
        <f>IF(R1467="","",VLOOKUP(R1467,CUSTOMS!$E$3:$N$2350,3,FALSE))</f>
        <v>棉制针织女装成人内三角裤</v>
      </c>
      <c r="U1467" s="18">
        <f t="shared" si="251"/>
        <v>432</v>
      </c>
      <c r="V1467" s="18" t="str">
        <f>IF(R1467="","",VLOOKUP(R1467,CUSTOMS!$E$3:$N$2350,5,FALSE))</f>
        <v>件</v>
      </c>
      <c r="W1467" s="32">
        <f>IF(R1467="","",VLOOKUP(R1467,CUSTOMS!$E$3:$N$2350,6,FALSE))</f>
        <v>0.93</v>
      </c>
      <c r="X1467" s="32">
        <f t="shared" si="252"/>
        <v>401.76</v>
      </c>
      <c r="Y1467" s="18" t="str">
        <f>IF(R1467="","",VLOOKUP(R1467,CUSTOMS!$E$3:$N$2350,8,FALSE))</f>
        <v>美元</v>
      </c>
      <c r="Z1467" s="18" t="str">
        <f>IF(R1467="","",VLOOKUP(R1467,CUSTOMS!$E$3:$N$2350,9,FALSE))</f>
        <v>中国</v>
      </c>
      <c r="AA1467" s="18" t="str">
        <f>IF(R1467="","",VLOOKUP(R1467,CUSTOMS!$E$3:$N$2350,10,FALSE))</f>
        <v>美国</v>
      </c>
      <c r="AB1467" s="32">
        <f>IF(R1467="","",VLOOKUP(G1467,WMS!$E$3:$T$2581,15,FALSE))</f>
        <v>0.0381944444444444</v>
      </c>
      <c r="AC1467" s="32">
        <f t="shared" si="253"/>
        <v>16.5</v>
      </c>
      <c r="AD1467" s="32" t="str">
        <f>IF(S1467="","",VLOOKUP(S1467,海关监管条件!$A$1:$B$3000,2,FALSE))</f>
        <v>A</v>
      </c>
    </row>
    <row r="1468" spans="1:30">
      <c r="A1468" s="2">
        <v>43778</v>
      </c>
      <c r="B1468" s="2">
        <v>43784</v>
      </c>
      <c r="C1468" s="2" t="s">
        <v>5257</v>
      </c>
      <c r="D1468" s="3" t="s">
        <v>2861</v>
      </c>
      <c r="E1468" s="3" t="s">
        <v>4792</v>
      </c>
      <c r="F1468" s="3" t="s">
        <v>4797</v>
      </c>
      <c r="G1468" s="17" t="str">
        <f t="shared" si="247"/>
        <v>KG-ARI-1911-00216-05322/MIX142988BLACK_5322</v>
      </c>
      <c r="H1468" s="18">
        <f>IF(G1468="","",VLOOKUP(G1468,WMS!$E$3:$Q$2581,7,FALSE))</f>
        <v>48</v>
      </c>
      <c r="I1468" s="18">
        <f>IF(G1468="","",VLOOKUP(G1468,WMS!$E$3:$Q$2581,8,FALSE))</f>
        <v>3.4</v>
      </c>
      <c r="J1468" s="18">
        <f>IF(G1468="","",VLOOKUP(G1468,WMS!$E$3:$Q$2581,13,FALSE))</f>
        <v>0.029</v>
      </c>
      <c r="K1468" s="25" t="b">
        <f t="shared" si="248"/>
        <v>1</v>
      </c>
      <c r="L1468" s="7">
        <v>3</v>
      </c>
      <c r="M1468" s="26">
        <f>IF(G1468="","",VLOOKUP(G1468,WMS!$E$3:$U$2581,7,0)*L1468)</f>
        <v>144</v>
      </c>
      <c r="N1468" s="27" t="str">
        <f>IF(G1468="","",VLOOKUP(G1468,WMS!$E$3:$U$2581,17,0))</f>
        <v>A411-1</v>
      </c>
      <c r="O1468" s="28">
        <f t="shared" si="249"/>
        <v>10.2</v>
      </c>
      <c r="P1468" s="28">
        <f t="shared" si="250"/>
        <v>0.087</v>
      </c>
      <c r="Q1468" s="25" t="str">
        <f>IF(G1468="","",VLOOKUP(G1468,WMS!$E$3:$G$2581,2,FALSE))</f>
        <v>KAS19102911</v>
      </c>
      <c r="R1468" s="25" t="str">
        <f>IF(G1468="","",VLOOKUP(G1468,WMS!$E$3:$G$2581,3,FALSE))</f>
        <v>KAS1910291101</v>
      </c>
      <c r="S1468" s="17" t="str">
        <f>IF(R1468="","",VLOOKUP(R1468,CUSTOMS!$E$3:$N$2350,2,FALSE))</f>
        <v>6212101000</v>
      </c>
      <c r="T1468" s="17" t="str">
        <f>IF(R1468="","",VLOOKUP(R1468,CUSTOMS!$E$3:$N$2350,3,FALSE))</f>
        <v>化纤制针织胸罩</v>
      </c>
      <c r="U1468" s="18">
        <f t="shared" si="251"/>
        <v>144</v>
      </c>
      <c r="V1468" s="18" t="str">
        <f>IF(R1468="","",VLOOKUP(R1468,CUSTOMS!$E$3:$N$2350,5,FALSE))</f>
        <v>件</v>
      </c>
      <c r="W1468" s="32">
        <f>IF(R1468="","",VLOOKUP(R1468,CUSTOMS!$E$3:$N$2350,6,FALSE))</f>
        <v>2.6</v>
      </c>
      <c r="X1468" s="32">
        <f t="shared" si="252"/>
        <v>374.4</v>
      </c>
      <c r="Y1468" s="18" t="str">
        <f>IF(R1468="","",VLOOKUP(R1468,CUSTOMS!$E$3:$N$2350,8,FALSE))</f>
        <v>美元</v>
      </c>
      <c r="Z1468" s="18" t="str">
        <f>IF(R1468="","",VLOOKUP(R1468,CUSTOMS!$E$3:$N$2350,9,FALSE))</f>
        <v>中国</v>
      </c>
      <c r="AA1468" s="18" t="str">
        <f>IF(R1468="","",VLOOKUP(R1468,CUSTOMS!$E$3:$N$2350,10,FALSE))</f>
        <v>美国</v>
      </c>
      <c r="AB1468" s="32">
        <f>IF(R1468="","",VLOOKUP(G1468,WMS!$E$3:$T$2581,15,FALSE))</f>
        <v>0.0486111111111111</v>
      </c>
      <c r="AC1468" s="32">
        <f t="shared" si="253"/>
        <v>7</v>
      </c>
      <c r="AD1468" s="32" t="str">
        <f>IF(S1468="","",VLOOKUP(S1468,海关监管条件!$A$1:$B$3000,2,FALSE))</f>
        <v>A</v>
      </c>
    </row>
    <row r="1469" spans="1:30">
      <c r="A1469" s="2">
        <v>43778</v>
      </c>
      <c r="B1469" s="2">
        <v>43784</v>
      </c>
      <c r="C1469" s="2" t="s">
        <v>5257</v>
      </c>
      <c r="D1469" s="3" t="s">
        <v>2870</v>
      </c>
      <c r="E1469" s="3" t="s">
        <v>4798</v>
      </c>
      <c r="F1469" s="3" t="s">
        <v>4799</v>
      </c>
      <c r="G1469" s="17" t="str">
        <f t="shared" si="247"/>
        <v>KG-ARI-1911-00216-05326/MIX111319WHITE_5326</v>
      </c>
      <c r="H1469" s="18">
        <f>IF(G1469="","",VLOOKUP(G1469,WMS!$E$3:$Q$2581,7,FALSE))</f>
        <v>144</v>
      </c>
      <c r="I1469" s="18">
        <f>IF(G1469="","",VLOOKUP(G1469,WMS!$E$3:$Q$2581,8,FALSE))</f>
        <v>13.1</v>
      </c>
      <c r="J1469" s="18">
        <f>IF(G1469="","",VLOOKUP(G1469,WMS!$E$3:$Q$2581,13,FALSE))</f>
        <v>0.075</v>
      </c>
      <c r="K1469" s="25" t="b">
        <f t="shared" si="248"/>
        <v>1</v>
      </c>
      <c r="L1469" s="7">
        <v>1</v>
      </c>
      <c r="M1469" s="26">
        <f>IF(G1469="","",VLOOKUP(G1469,WMS!$E$3:$U$2581,7,0)*L1469)</f>
        <v>144</v>
      </c>
      <c r="N1469" s="27" t="str">
        <f>IF(G1469="","",VLOOKUP(G1469,WMS!$E$3:$U$2581,17,0))</f>
        <v>A411-2</v>
      </c>
      <c r="O1469" s="28">
        <f t="shared" si="249"/>
        <v>13.1</v>
      </c>
      <c r="P1469" s="28">
        <f t="shared" si="250"/>
        <v>0.075</v>
      </c>
      <c r="Q1469" s="25" t="str">
        <f>IF(G1469="","",VLOOKUP(G1469,WMS!$E$3:$G$2581,2,FALSE))</f>
        <v>KAS19102912</v>
      </c>
      <c r="R1469" s="25" t="str">
        <f>IF(G1469="","",VLOOKUP(G1469,WMS!$E$3:$G$2581,3,FALSE))</f>
        <v>KAS1910291201</v>
      </c>
      <c r="S1469" s="17" t="str">
        <f>IF(R1469="","",VLOOKUP(R1469,CUSTOMS!$E$3:$N$2350,2,FALSE))</f>
        <v>6109909040</v>
      </c>
      <c r="T1469" s="17" t="str">
        <f>IF(R1469="","",VLOOKUP(R1469,CUSTOMS!$E$3:$N$2350,3,FALSE))</f>
        <v>化纤针织女短背心</v>
      </c>
      <c r="U1469" s="18">
        <f t="shared" si="251"/>
        <v>144</v>
      </c>
      <c r="V1469" s="18" t="str">
        <f>IF(R1469="","",VLOOKUP(R1469,CUSTOMS!$E$3:$N$2350,5,FALSE))</f>
        <v>件</v>
      </c>
      <c r="W1469" s="32">
        <f>IF(R1469="","",VLOOKUP(R1469,CUSTOMS!$E$3:$N$2350,6,FALSE))</f>
        <v>1.81</v>
      </c>
      <c r="X1469" s="32">
        <f t="shared" si="252"/>
        <v>260.64</v>
      </c>
      <c r="Y1469" s="18" t="str">
        <f>IF(R1469="","",VLOOKUP(R1469,CUSTOMS!$E$3:$N$2350,8,FALSE))</f>
        <v>美元</v>
      </c>
      <c r="Z1469" s="18" t="str">
        <f>IF(R1469="","",VLOOKUP(R1469,CUSTOMS!$E$3:$N$2350,9,FALSE))</f>
        <v>中国</v>
      </c>
      <c r="AA1469" s="18" t="str">
        <f>IF(R1469="","",VLOOKUP(R1469,CUSTOMS!$E$3:$N$2350,10,FALSE))</f>
        <v>美国</v>
      </c>
      <c r="AB1469" s="32">
        <f>IF(R1469="","",VLOOKUP(G1469,WMS!$E$3:$T$2581,15,FALSE))</f>
        <v>0.0819444444444444</v>
      </c>
      <c r="AC1469" s="32">
        <f t="shared" si="253"/>
        <v>11.8</v>
      </c>
      <c r="AD1469" s="32" t="str">
        <f>IF(S1469="","",VLOOKUP(S1469,海关监管条件!$A$1:$B$3000,2,FALSE))</f>
        <v>无</v>
      </c>
    </row>
    <row r="1470" spans="1:30">
      <c r="A1470" s="2">
        <v>43778</v>
      </c>
      <c r="B1470" s="2">
        <v>43784</v>
      </c>
      <c r="C1470" s="2" t="s">
        <v>5257</v>
      </c>
      <c r="D1470" s="3" t="s">
        <v>2853</v>
      </c>
      <c r="E1470" s="3" t="s">
        <v>4789</v>
      </c>
      <c r="F1470" s="3">
        <v>69461927</v>
      </c>
      <c r="G1470" s="17" t="str">
        <f t="shared" si="247"/>
        <v>KG-ARI-1911-00216-05327/69461927</v>
      </c>
      <c r="H1470" s="18">
        <f>IF(G1470="","",VLOOKUP(G1470,WMS!$E$3:$Q$2581,7,FALSE))</f>
        <v>432</v>
      </c>
      <c r="I1470" s="18">
        <f>IF(G1470="","",VLOOKUP(G1470,WMS!$E$3:$Q$2581,8,FALSE))</f>
        <v>9.2</v>
      </c>
      <c r="J1470" s="18">
        <f>IF(G1470="","",VLOOKUP(G1470,WMS!$E$3:$Q$2581,13,FALSE))</f>
        <v>0.052</v>
      </c>
      <c r="K1470" s="25" t="b">
        <f t="shared" si="248"/>
        <v>1</v>
      </c>
      <c r="L1470" s="7">
        <v>1</v>
      </c>
      <c r="M1470" s="26">
        <f>IF(G1470="","",VLOOKUP(G1470,WMS!$E$3:$U$2581,7,0)*L1470)</f>
        <v>432</v>
      </c>
      <c r="N1470" s="27" t="str">
        <f>IF(G1470="","",VLOOKUP(G1470,WMS!$E$3:$U$2581,17,0))</f>
        <v>A411-1</v>
      </c>
      <c r="O1470" s="28">
        <f t="shared" si="249"/>
        <v>9.2</v>
      </c>
      <c r="P1470" s="28">
        <f t="shared" si="250"/>
        <v>0.052</v>
      </c>
      <c r="Q1470" s="25" t="str">
        <f>IF(G1470="","",VLOOKUP(G1470,WMS!$E$3:$G$2581,2,FALSE))</f>
        <v>KAS19102910</v>
      </c>
      <c r="R1470" s="25" t="str">
        <f>IF(G1470="","",VLOOKUP(G1470,WMS!$E$3:$G$2581,3,FALSE))</f>
        <v>KAS1910291002</v>
      </c>
      <c r="S1470" s="17" t="str">
        <f>IF(R1470="","",VLOOKUP(R1470,CUSTOMS!$E$3:$N$2350,2,FALSE))</f>
        <v>6108220090</v>
      </c>
      <c r="T1470" s="17" t="str">
        <f>IF(R1470="","",VLOOKUP(R1470,CUSTOMS!$E$3:$N$2350,3,FALSE))</f>
        <v>化纤针织女丁字裤</v>
      </c>
      <c r="U1470" s="18">
        <f t="shared" si="251"/>
        <v>432</v>
      </c>
      <c r="V1470" s="18" t="str">
        <f>IF(R1470="","",VLOOKUP(R1470,CUSTOMS!$E$3:$N$2350,5,FALSE))</f>
        <v>件</v>
      </c>
      <c r="W1470" s="32">
        <f>IF(R1470="","",VLOOKUP(R1470,CUSTOMS!$E$3:$N$2350,6,FALSE))</f>
        <v>1.19</v>
      </c>
      <c r="X1470" s="32">
        <f t="shared" si="252"/>
        <v>514.08</v>
      </c>
      <c r="Y1470" s="18" t="str">
        <f>IF(R1470="","",VLOOKUP(R1470,CUSTOMS!$E$3:$N$2350,8,FALSE))</f>
        <v>美元</v>
      </c>
      <c r="Z1470" s="18" t="str">
        <f>IF(R1470="","",VLOOKUP(R1470,CUSTOMS!$E$3:$N$2350,9,FALSE))</f>
        <v>中国</v>
      </c>
      <c r="AA1470" s="18" t="str">
        <f>IF(R1470="","",VLOOKUP(R1470,CUSTOMS!$E$3:$N$2350,10,FALSE))</f>
        <v>美国</v>
      </c>
      <c r="AB1470" s="32">
        <f>IF(R1470="","",VLOOKUP(G1470,WMS!$E$3:$T$2581,15,FALSE))</f>
        <v>0.0215277777777778</v>
      </c>
      <c r="AC1470" s="32">
        <f t="shared" si="253"/>
        <v>9.30000000000001</v>
      </c>
      <c r="AD1470" s="32" t="str">
        <f>IF(S1470="","",VLOOKUP(S1470,海关监管条件!$A$1:$B$3000,2,FALSE))</f>
        <v>A</v>
      </c>
    </row>
    <row r="1471" spans="1:30">
      <c r="A1471" s="2">
        <v>43778</v>
      </c>
      <c r="B1471" s="2">
        <v>43784</v>
      </c>
      <c r="C1471" s="2" t="s">
        <v>5257</v>
      </c>
      <c r="D1471" s="3" t="s">
        <v>2853</v>
      </c>
      <c r="E1471" s="3" t="s">
        <v>4789</v>
      </c>
      <c r="F1471" s="3" t="s">
        <v>4790</v>
      </c>
      <c r="G1471" s="17" t="str">
        <f t="shared" ref="G1471:G1534" si="254">IF(F1471="","",E1471&amp;"/"&amp;F1471)</f>
        <v>KG-ARI-1911-00216-05327/MIX139891CRGGOB_5327</v>
      </c>
      <c r="H1471" s="18">
        <f>IF(G1471="","",VLOOKUP(G1471,WMS!$E$3:$Q$2581,7,FALSE))</f>
        <v>432</v>
      </c>
      <c r="I1471" s="18">
        <f>IF(G1471="","",VLOOKUP(G1471,WMS!$E$3:$Q$2581,8,FALSE))</f>
        <v>14.9</v>
      </c>
      <c r="J1471" s="18">
        <f>IF(G1471="","",VLOOKUP(G1471,WMS!$E$3:$Q$2581,13,FALSE))</f>
        <v>0.078</v>
      </c>
      <c r="K1471" s="25" t="b">
        <f t="shared" ref="K1471:K1534" si="255">IF(M1471="","",EXACT(H1471,M1471/L1471))</f>
        <v>1</v>
      </c>
      <c r="L1471" s="7">
        <v>1</v>
      </c>
      <c r="M1471" s="26">
        <f>IF(G1471="","",VLOOKUP(G1471,WMS!$E$3:$U$2581,7,0)*L1471)</f>
        <v>432</v>
      </c>
      <c r="N1471" s="27" t="str">
        <f>IF(G1471="","",VLOOKUP(G1471,WMS!$E$3:$U$2581,17,0))</f>
        <v>A411-1</v>
      </c>
      <c r="O1471" s="28">
        <f t="shared" ref="O1471:O1534" si="256">IF(L1471="","",I1471*L1471)</f>
        <v>14.9</v>
      </c>
      <c r="P1471" s="28">
        <f t="shared" ref="P1471:P1534" si="257">IF(L1471="","",J1471*L1471)</f>
        <v>0.078</v>
      </c>
      <c r="Q1471" s="25" t="str">
        <f>IF(G1471="","",VLOOKUP(G1471,WMS!$E$3:$G$2581,2,FALSE))</f>
        <v>KAS19102910</v>
      </c>
      <c r="R1471" s="25" t="str">
        <f>IF(G1471="","",VLOOKUP(G1471,WMS!$E$3:$G$2581,3,FALSE))</f>
        <v>KAS1910291003</v>
      </c>
      <c r="S1471" s="17" t="str">
        <f>IF(R1471="","",VLOOKUP(R1471,CUSTOMS!$E$3:$N$2350,2,FALSE))</f>
        <v>6108220090</v>
      </c>
      <c r="T1471" s="17" t="str">
        <f>IF(R1471="","",VLOOKUP(R1471,CUSTOMS!$E$3:$N$2350,3,FALSE))</f>
        <v>化纤针织女内裤</v>
      </c>
      <c r="U1471" s="18">
        <f t="shared" ref="U1471:U1534" si="258">IF(V1471="","",IF(V1471="千克",M1471*AB1471,M1471))</f>
        <v>432</v>
      </c>
      <c r="V1471" s="18" t="str">
        <f>IF(R1471="","",VLOOKUP(R1471,CUSTOMS!$E$3:$N$2350,5,FALSE))</f>
        <v>件</v>
      </c>
      <c r="W1471" s="32">
        <f>IF(R1471="","",VLOOKUP(R1471,CUSTOMS!$E$3:$N$2350,6,FALSE))</f>
        <v>1.25</v>
      </c>
      <c r="X1471" s="32">
        <f t="shared" ref="X1471:X1534" si="259">IF(W1471="","",U1471*W1471)</f>
        <v>540</v>
      </c>
      <c r="Y1471" s="18" t="str">
        <f>IF(R1471="","",VLOOKUP(R1471,CUSTOMS!$E$3:$N$2350,8,FALSE))</f>
        <v>美元</v>
      </c>
      <c r="Z1471" s="18" t="str">
        <f>IF(R1471="","",VLOOKUP(R1471,CUSTOMS!$E$3:$N$2350,9,FALSE))</f>
        <v>中国</v>
      </c>
      <c r="AA1471" s="18" t="str">
        <f>IF(R1471="","",VLOOKUP(R1471,CUSTOMS!$E$3:$N$2350,10,FALSE))</f>
        <v>美国</v>
      </c>
      <c r="AB1471" s="32">
        <f>IF(R1471="","",VLOOKUP(G1471,WMS!$E$3:$T$2581,15,FALSE))</f>
        <v>0.0319444444444444</v>
      </c>
      <c r="AC1471" s="32">
        <f t="shared" ref="AC1471:AC1534" si="260">IF(AB1471="","",M1471*AB1471)</f>
        <v>13.8</v>
      </c>
      <c r="AD1471" s="32" t="str">
        <f>IF(S1471="","",VLOOKUP(S1471,海关监管条件!$A$1:$B$3000,2,FALSE))</f>
        <v>A</v>
      </c>
    </row>
    <row r="1472" spans="1:30">
      <c r="A1472" s="2">
        <v>43778</v>
      </c>
      <c r="B1472" s="2">
        <v>43784</v>
      </c>
      <c r="C1472" s="2" t="s">
        <v>5257</v>
      </c>
      <c r="D1472" s="3" t="s">
        <v>2853</v>
      </c>
      <c r="E1472" s="3" t="s">
        <v>4789</v>
      </c>
      <c r="F1472" s="3" t="s">
        <v>4791</v>
      </c>
      <c r="G1472" s="17" t="str">
        <f t="shared" si="254"/>
        <v>KG-ARI-1911-00216-05327/MIX139891OPBKBK_5327</v>
      </c>
      <c r="H1472" s="18">
        <f>IF(G1472="","",VLOOKUP(G1472,WMS!$E$3:$Q$2581,7,FALSE))</f>
        <v>432</v>
      </c>
      <c r="I1472" s="18">
        <f>IF(G1472="","",VLOOKUP(G1472,WMS!$E$3:$Q$2581,8,FALSE))</f>
        <v>14.9</v>
      </c>
      <c r="J1472" s="18">
        <f>IF(G1472="","",VLOOKUP(G1472,WMS!$E$3:$Q$2581,13,FALSE))</f>
        <v>0.078</v>
      </c>
      <c r="K1472" s="25" t="b">
        <f t="shared" si="255"/>
        <v>1</v>
      </c>
      <c r="L1472" s="7">
        <v>1</v>
      </c>
      <c r="M1472" s="26">
        <f>IF(G1472="","",VLOOKUP(G1472,WMS!$E$3:$U$2581,7,0)*L1472)</f>
        <v>432</v>
      </c>
      <c r="N1472" s="27" t="str">
        <f>IF(G1472="","",VLOOKUP(G1472,WMS!$E$3:$U$2581,17,0))</f>
        <v>A411-1</v>
      </c>
      <c r="O1472" s="28">
        <f t="shared" si="256"/>
        <v>14.9</v>
      </c>
      <c r="P1472" s="28">
        <f t="shared" si="257"/>
        <v>0.078</v>
      </c>
      <c r="Q1472" s="25" t="str">
        <f>IF(G1472="","",VLOOKUP(G1472,WMS!$E$3:$G$2581,2,FALSE))</f>
        <v>KAS19102910</v>
      </c>
      <c r="R1472" s="25" t="str">
        <f>IF(G1472="","",VLOOKUP(G1472,WMS!$E$3:$G$2581,3,FALSE))</f>
        <v>KAS1910291003</v>
      </c>
      <c r="S1472" s="17" t="str">
        <f>IF(R1472="","",VLOOKUP(R1472,CUSTOMS!$E$3:$N$2350,2,FALSE))</f>
        <v>6108220090</v>
      </c>
      <c r="T1472" s="17" t="str">
        <f>IF(R1472="","",VLOOKUP(R1472,CUSTOMS!$E$3:$N$2350,3,FALSE))</f>
        <v>化纤针织女内裤</v>
      </c>
      <c r="U1472" s="18">
        <f t="shared" si="258"/>
        <v>432</v>
      </c>
      <c r="V1472" s="18" t="str">
        <f>IF(R1472="","",VLOOKUP(R1472,CUSTOMS!$E$3:$N$2350,5,FALSE))</f>
        <v>件</v>
      </c>
      <c r="W1472" s="32">
        <f>IF(R1472="","",VLOOKUP(R1472,CUSTOMS!$E$3:$N$2350,6,FALSE))</f>
        <v>1.25</v>
      </c>
      <c r="X1472" s="32">
        <f t="shared" si="259"/>
        <v>540</v>
      </c>
      <c r="Y1472" s="18" t="str">
        <f>IF(R1472="","",VLOOKUP(R1472,CUSTOMS!$E$3:$N$2350,8,FALSE))</f>
        <v>美元</v>
      </c>
      <c r="Z1472" s="18" t="str">
        <f>IF(R1472="","",VLOOKUP(R1472,CUSTOMS!$E$3:$N$2350,9,FALSE))</f>
        <v>中国</v>
      </c>
      <c r="AA1472" s="18" t="str">
        <f>IF(R1472="","",VLOOKUP(R1472,CUSTOMS!$E$3:$N$2350,10,FALSE))</f>
        <v>美国</v>
      </c>
      <c r="AB1472" s="32">
        <f>IF(R1472="","",VLOOKUP(G1472,WMS!$E$3:$T$2581,15,FALSE))</f>
        <v>0.0319444444444444</v>
      </c>
      <c r="AC1472" s="32">
        <f t="shared" si="260"/>
        <v>13.8</v>
      </c>
      <c r="AD1472" s="32" t="str">
        <f>IF(S1472="","",VLOOKUP(S1472,海关监管条件!$A$1:$B$3000,2,FALSE))</f>
        <v>A</v>
      </c>
    </row>
    <row r="1473" spans="1:30">
      <c r="A1473" s="2">
        <v>43778</v>
      </c>
      <c r="B1473" s="2">
        <v>43784</v>
      </c>
      <c r="C1473" s="2" t="s">
        <v>5257</v>
      </c>
      <c r="D1473" s="3" t="s">
        <v>2798</v>
      </c>
      <c r="E1473" s="3" t="s">
        <v>4762</v>
      </c>
      <c r="F1473" s="3" t="s">
        <v>4763</v>
      </c>
      <c r="G1473" s="17" t="str">
        <f t="shared" si="254"/>
        <v>KG-ARI-1911-00216-05394/MIX145508BLACK_5394</v>
      </c>
      <c r="H1473" s="18">
        <f>IF(G1473="","",VLOOKUP(G1473,WMS!$E$3:$Q$2581,7,FALSE))</f>
        <v>72</v>
      </c>
      <c r="I1473" s="18">
        <f>IF(G1473="","",VLOOKUP(G1473,WMS!$E$3:$Q$2581,8,FALSE))</f>
        <v>4.6</v>
      </c>
      <c r="J1473" s="18">
        <f>IF(G1473="","",VLOOKUP(G1473,WMS!$E$3:$Q$2581,13,FALSE))</f>
        <v>0.038</v>
      </c>
      <c r="K1473" s="25" t="b">
        <f t="shared" si="255"/>
        <v>1</v>
      </c>
      <c r="L1473" s="7">
        <v>2</v>
      </c>
      <c r="M1473" s="26">
        <f>IF(G1473="","",VLOOKUP(G1473,WMS!$E$3:$U$2581,7,0)*L1473)</f>
        <v>144</v>
      </c>
      <c r="N1473" s="27" t="str">
        <f>IF(G1473="","",VLOOKUP(G1473,WMS!$E$3:$U$2581,17,0))</f>
        <v>A411-2</v>
      </c>
      <c r="O1473" s="28">
        <f t="shared" si="256"/>
        <v>9.2</v>
      </c>
      <c r="P1473" s="28">
        <f t="shared" si="257"/>
        <v>0.076</v>
      </c>
      <c r="Q1473" s="25" t="str">
        <f>IF(G1473="","",VLOOKUP(G1473,WMS!$E$3:$G$2581,2,FALSE))</f>
        <v>KAS19102903</v>
      </c>
      <c r="R1473" s="25" t="str">
        <f>IF(G1473="","",VLOOKUP(G1473,WMS!$E$3:$G$2581,3,FALSE))</f>
        <v>KAS1910290302</v>
      </c>
      <c r="S1473" s="17" t="str">
        <f>IF(R1473="","",VLOOKUP(R1473,CUSTOMS!$E$3:$N$2350,2,FALSE))</f>
        <v>6108220090</v>
      </c>
      <c r="T1473" s="17" t="str">
        <f>IF(R1473="","",VLOOKUP(R1473,CUSTOMS!$E$3:$N$2350,3,FALSE))</f>
        <v>化纤针织女三角裤</v>
      </c>
      <c r="U1473" s="18">
        <f t="shared" si="258"/>
        <v>144</v>
      </c>
      <c r="V1473" s="18" t="str">
        <f>IF(R1473="","",VLOOKUP(R1473,CUSTOMS!$E$3:$N$2350,5,FALSE))</f>
        <v>件</v>
      </c>
      <c r="W1473" s="32">
        <f>IF(R1473="","",VLOOKUP(R1473,CUSTOMS!$E$3:$N$2350,6,FALSE))</f>
        <v>0.31</v>
      </c>
      <c r="X1473" s="32">
        <f t="shared" si="259"/>
        <v>44.64</v>
      </c>
      <c r="Y1473" s="18" t="str">
        <f>IF(R1473="","",VLOOKUP(R1473,CUSTOMS!$E$3:$N$2350,8,FALSE))</f>
        <v>美元</v>
      </c>
      <c r="Z1473" s="18" t="str">
        <f>IF(R1473="","",VLOOKUP(R1473,CUSTOMS!$E$3:$N$2350,9,FALSE))</f>
        <v>中国</v>
      </c>
      <c r="AA1473" s="18" t="str">
        <f>IF(R1473="","",VLOOKUP(R1473,CUSTOMS!$E$3:$N$2350,10,FALSE))</f>
        <v>美国</v>
      </c>
      <c r="AB1473" s="32">
        <f>IF(R1473="","",VLOOKUP(G1473,WMS!$E$3:$T$2581,15,FALSE))</f>
        <v>0.0513888888888889</v>
      </c>
      <c r="AC1473" s="32">
        <f t="shared" si="260"/>
        <v>7.4</v>
      </c>
      <c r="AD1473" s="32" t="str">
        <f>IF(S1473="","",VLOOKUP(S1473,海关监管条件!$A$1:$B$3000,2,FALSE))</f>
        <v>A</v>
      </c>
    </row>
    <row r="1474" spans="1:30">
      <c r="A1474" s="2">
        <v>43778</v>
      </c>
      <c r="B1474" s="2">
        <v>43784</v>
      </c>
      <c r="C1474" s="2" t="s">
        <v>5257</v>
      </c>
      <c r="D1474" s="3" t="s">
        <v>2798</v>
      </c>
      <c r="E1474" s="3" t="s">
        <v>4762</v>
      </c>
      <c r="F1474" s="3" t="s">
        <v>4764</v>
      </c>
      <c r="G1474" s="17" t="str">
        <f t="shared" si="254"/>
        <v>KG-ARI-1911-00216-05394/MIX145507BLACK_5394</v>
      </c>
      <c r="H1474" s="18">
        <f>IF(G1474="","",VLOOKUP(G1474,WMS!$E$3:$Q$2581,7,FALSE))</f>
        <v>36</v>
      </c>
      <c r="I1474" s="18">
        <f>IF(G1474="","",VLOOKUP(G1474,WMS!$E$3:$Q$2581,8,FALSE))</f>
        <v>3.6</v>
      </c>
      <c r="J1474" s="18">
        <f>IF(G1474="","",VLOOKUP(G1474,WMS!$E$3:$Q$2581,13,FALSE))</f>
        <v>0.04</v>
      </c>
      <c r="K1474" s="25" t="b">
        <f t="shared" si="255"/>
        <v>1</v>
      </c>
      <c r="L1474" s="7">
        <v>4</v>
      </c>
      <c r="M1474" s="26">
        <f>IF(G1474="","",VLOOKUP(G1474,WMS!$E$3:$U$2581,7,0)*L1474)</f>
        <v>144</v>
      </c>
      <c r="N1474" s="27" t="str">
        <f>IF(G1474="","",VLOOKUP(G1474,WMS!$E$3:$U$2581,17,0))</f>
        <v>A411-2</v>
      </c>
      <c r="O1474" s="28">
        <f t="shared" si="256"/>
        <v>14.4</v>
      </c>
      <c r="P1474" s="28">
        <f t="shared" si="257"/>
        <v>0.16</v>
      </c>
      <c r="Q1474" s="25" t="str">
        <f>IF(G1474="","",VLOOKUP(G1474,WMS!$E$3:$G$2581,2,FALSE))</f>
        <v>KAS19102903</v>
      </c>
      <c r="R1474" s="25" t="str">
        <f>IF(G1474="","",VLOOKUP(G1474,WMS!$E$3:$G$2581,3,FALSE))</f>
        <v>KAS1910290303</v>
      </c>
      <c r="S1474" s="17" t="str">
        <f>IF(R1474="","",VLOOKUP(R1474,CUSTOMS!$E$3:$N$2350,2,FALSE))</f>
        <v>6212101000</v>
      </c>
      <c r="T1474" s="17" t="str">
        <f>IF(R1474="","",VLOOKUP(R1474,CUSTOMS!$E$3:$N$2350,3,FALSE))</f>
        <v>化纤针织文胸</v>
      </c>
      <c r="U1474" s="18">
        <f t="shared" si="258"/>
        <v>144</v>
      </c>
      <c r="V1474" s="18" t="str">
        <f>IF(R1474="","",VLOOKUP(R1474,CUSTOMS!$E$3:$N$2350,5,FALSE))</f>
        <v>件</v>
      </c>
      <c r="W1474" s="32">
        <f>IF(R1474="","",VLOOKUP(R1474,CUSTOMS!$E$3:$N$2350,6,FALSE))</f>
        <v>0.45</v>
      </c>
      <c r="X1474" s="32">
        <f t="shared" si="259"/>
        <v>64.8</v>
      </c>
      <c r="Y1474" s="18" t="str">
        <f>IF(R1474="","",VLOOKUP(R1474,CUSTOMS!$E$3:$N$2350,8,FALSE))</f>
        <v>美元</v>
      </c>
      <c r="Z1474" s="18" t="str">
        <f>IF(R1474="","",VLOOKUP(R1474,CUSTOMS!$E$3:$N$2350,9,FALSE))</f>
        <v>中国</v>
      </c>
      <c r="AA1474" s="18" t="str">
        <f>IF(R1474="","",VLOOKUP(R1474,CUSTOMS!$E$3:$N$2350,10,FALSE))</f>
        <v>美国</v>
      </c>
      <c r="AB1474" s="32">
        <f>IF(R1474="","",VLOOKUP(G1474,WMS!$E$3:$T$2581,15,FALSE))</f>
        <v>0.075</v>
      </c>
      <c r="AC1474" s="32">
        <f t="shared" si="260"/>
        <v>10.8</v>
      </c>
      <c r="AD1474" s="32" t="str">
        <f>IF(S1474="","",VLOOKUP(S1474,海关监管条件!$A$1:$B$3000,2,FALSE))</f>
        <v>A</v>
      </c>
    </row>
    <row r="1475" spans="1:30">
      <c r="A1475" s="2">
        <v>43778</v>
      </c>
      <c r="B1475" s="2">
        <v>43784</v>
      </c>
      <c r="C1475" s="2" t="s">
        <v>5257</v>
      </c>
      <c r="D1475" s="3" t="s">
        <v>2853</v>
      </c>
      <c r="E1475" s="3" t="s">
        <v>4787</v>
      </c>
      <c r="F1475" s="3" t="s">
        <v>4788</v>
      </c>
      <c r="G1475" s="17" t="str">
        <f t="shared" si="254"/>
        <v>KG-ARI-1912-00214-05180/MIX123499BLACKWHT_5180</v>
      </c>
      <c r="H1475" s="18">
        <f>IF(G1475="","",VLOOKUP(G1475,WMS!$E$3:$Q$2581,7,FALSE))</f>
        <v>96</v>
      </c>
      <c r="I1475" s="18">
        <f>IF(G1475="","",VLOOKUP(G1475,WMS!$E$3:$Q$2581,8,FALSE))</f>
        <v>9.35</v>
      </c>
      <c r="J1475" s="18">
        <f>IF(G1475="","",VLOOKUP(G1475,WMS!$E$3:$Q$2581,13,FALSE))</f>
        <v>0.088</v>
      </c>
      <c r="K1475" s="25" t="b">
        <f t="shared" si="255"/>
        <v>1</v>
      </c>
      <c r="L1475" s="7">
        <v>2</v>
      </c>
      <c r="M1475" s="26">
        <f>IF(G1475="","",VLOOKUP(G1475,WMS!$E$3:$U$2581,7,0)*L1475)</f>
        <v>192</v>
      </c>
      <c r="N1475" s="27" t="str">
        <f>IF(G1475="","",VLOOKUP(G1475,WMS!$E$3:$U$2581,17,0))</f>
        <v>A411-1</v>
      </c>
      <c r="O1475" s="28">
        <f t="shared" si="256"/>
        <v>18.7</v>
      </c>
      <c r="P1475" s="28">
        <f t="shared" si="257"/>
        <v>0.176</v>
      </c>
      <c r="Q1475" s="25" t="str">
        <f>IF(G1475="","",VLOOKUP(G1475,WMS!$E$3:$G$2581,2,FALSE))</f>
        <v>KAS19102910</v>
      </c>
      <c r="R1475" s="25" t="str">
        <f>IF(G1475="","",VLOOKUP(G1475,WMS!$E$3:$G$2581,3,FALSE))</f>
        <v>KAS1910291001</v>
      </c>
      <c r="S1475" s="17" t="str">
        <f>IF(R1475="","",VLOOKUP(R1475,CUSTOMS!$E$3:$N$2350,2,FALSE))</f>
        <v>6212101000</v>
      </c>
      <c r="T1475" s="17" t="str">
        <f>IF(R1475="","",VLOOKUP(R1475,CUSTOMS!$E$3:$N$2350,3,FALSE))</f>
        <v>化纤针织胸罩</v>
      </c>
      <c r="U1475" s="18">
        <f t="shared" si="258"/>
        <v>192</v>
      </c>
      <c r="V1475" s="18" t="str">
        <f>IF(R1475="","",VLOOKUP(R1475,CUSTOMS!$E$3:$N$2350,5,FALSE))</f>
        <v>件</v>
      </c>
      <c r="W1475" s="32">
        <f>IF(R1475="","",VLOOKUP(R1475,CUSTOMS!$E$3:$N$2350,6,FALSE))</f>
        <v>2.5</v>
      </c>
      <c r="X1475" s="32">
        <f t="shared" si="259"/>
        <v>480</v>
      </c>
      <c r="Y1475" s="18" t="str">
        <f>IF(R1475="","",VLOOKUP(R1475,CUSTOMS!$E$3:$N$2350,8,FALSE))</f>
        <v>美元</v>
      </c>
      <c r="Z1475" s="18" t="str">
        <f>IF(R1475="","",VLOOKUP(R1475,CUSTOMS!$E$3:$N$2350,9,FALSE))</f>
        <v>中国</v>
      </c>
      <c r="AA1475" s="18" t="str">
        <f>IF(R1475="","",VLOOKUP(R1475,CUSTOMS!$E$3:$N$2350,10,FALSE))</f>
        <v>美国</v>
      </c>
      <c r="AB1475" s="32">
        <f>IF(R1475="","",VLOOKUP(G1475,WMS!$E$3:$T$2581,15,FALSE))</f>
        <v>0.0895833333333333</v>
      </c>
      <c r="AC1475" s="32">
        <f t="shared" si="260"/>
        <v>17.2</v>
      </c>
      <c r="AD1475" s="32" t="str">
        <f>IF(S1475="","",VLOOKUP(S1475,海关监管条件!$A$1:$B$3000,2,FALSE))</f>
        <v>A</v>
      </c>
    </row>
    <row r="1476" spans="1:30">
      <c r="A1476" s="2">
        <v>43778</v>
      </c>
      <c r="B1476" s="2">
        <v>43784</v>
      </c>
      <c r="C1476" s="2" t="s">
        <v>5257</v>
      </c>
      <c r="D1476" s="3" t="s">
        <v>2821</v>
      </c>
      <c r="E1476" s="3" t="s">
        <v>4774</v>
      </c>
      <c r="F1476" s="3" t="s">
        <v>4775</v>
      </c>
      <c r="G1476" s="17" t="str">
        <f t="shared" si="254"/>
        <v>KG-ARI-1912-00214-05181/MIX145688ANIMAL_5181</v>
      </c>
      <c r="H1476" s="18">
        <f>IF(G1476="","",VLOOKUP(G1476,WMS!$E$3:$Q$2581,7,FALSE))</f>
        <v>132</v>
      </c>
      <c r="I1476" s="18">
        <f>IF(G1476="","",VLOOKUP(G1476,WMS!$E$3:$Q$2581,8,FALSE))</f>
        <v>9.8</v>
      </c>
      <c r="J1476" s="18">
        <f>IF(G1476="","",VLOOKUP(G1476,WMS!$E$3:$Q$2581,13,FALSE))</f>
        <v>0.114</v>
      </c>
      <c r="K1476" s="25" t="b">
        <f t="shared" si="255"/>
        <v>1</v>
      </c>
      <c r="L1476" s="7">
        <v>1</v>
      </c>
      <c r="M1476" s="26">
        <f>IF(G1476="","",VLOOKUP(G1476,WMS!$E$3:$U$2581,7,0)*L1476)</f>
        <v>132</v>
      </c>
      <c r="N1476" s="27" t="str">
        <f>IF(G1476="","",VLOOKUP(G1476,WMS!$E$3:$U$2581,17,0))</f>
        <v>A411-1</v>
      </c>
      <c r="O1476" s="28">
        <f t="shared" si="256"/>
        <v>9.8</v>
      </c>
      <c r="P1476" s="28">
        <f t="shared" si="257"/>
        <v>0.114</v>
      </c>
      <c r="Q1476" s="25" t="str">
        <f>IF(G1476="","",VLOOKUP(G1476,WMS!$E$3:$G$2581,2,FALSE))</f>
        <v>KAS19102906</v>
      </c>
      <c r="R1476" s="25" t="str">
        <f>IF(G1476="","",VLOOKUP(G1476,WMS!$E$3:$G$2581,3,FALSE))</f>
        <v>KAS1910290601</v>
      </c>
      <c r="S1476" s="17" t="str">
        <f>IF(R1476="","",VLOOKUP(R1476,CUSTOMS!$E$3:$N$2350,2,FALSE))</f>
        <v>6212109020</v>
      </c>
      <c r="T1476" s="17" t="str">
        <f>IF(R1476="","",VLOOKUP(R1476,CUSTOMS!$E$3:$N$2350,3,FALSE))</f>
        <v>棉针织胸围</v>
      </c>
      <c r="U1476" s="18">
        <f t="shared" si="258"/>
        <v>132</v>
      </c>
      <c r="V1476" s="18" t="str">
        <f>IF(R1476="","",VLOOKUP(R1476,CUSTOMS!$E$3:$N$2350,5,FALSE))</f>
        <v>件</v>
      </c>
      <c r="W1476" s="32">
        <f>IF(R1476="","",VLOOKUP(R1476,CUSTOMS!$E$3:$N$2350,6,FALSE))</f>
        <v>1.7</v>
      </c>
      <c r="X1476" s="32">
        <f t="shared" si="259"/>
        <v>224.4</v>
      </c>
      <c r="Y1476" s="18" t="str">
        <f>IF(R1476="","",VLOOKUP(R1476,CUSTOMS!$E$3:$N$2350,8,FALSE))</f>
        <v>美元</v>
      </c>
      <c r="Z1476" s="18" t="str">
        <f>IF(R1476="","",VLOOKUP(R1476,CUSTOMS!$E$3:$N$2350,9,FALSE))</f>
        <v>中国</v>
      </c>
      <c r="AA1476" s="18" t="str">
        <f>IF(R1476="","",VLOOKUP(R1476,CUSTOMS!$E$3:$N$2350,10,FALSE))</f>
        <v>美国</v>
      </c>
      <c r="AB1476" s="32">
        <f>IF(R1476="","",VLOOKUP(G1476,WMS!$E$3:$T$2581,15,FALSE))</f>
        <v>0.0512878787878788</v>
      </c>
      <c r="AC1476" s="32">
        <f t="shared" si="260"/>
        <v>6.77</v>
      </c>
      <c r="AD1476" s="32" t="str">
        <f>IF(S1476="","",VLOOKUP(S1476,海关监管条件!$A$1:$B$3000,2,FALSE))</f>
        <v>A</v>
      </c>
    </row>
    <row r="1477" spans="1:30">
      <c r="A1477" s="2">
        <v>43778</v>
      </c>
      <c r="B1477" s="2">
        <v>43784</v>
      </c>
      <c r="C1477" s="2" t="s">
        <v>5257</v>
      </c>
      <c r="D1477" s="3" t="s">
        <v>2821</v>
      </c>
      <c r="E1477" s="3" t="s">
        <v>4774</v>
      </c>
      <c r="F1477" s="3" t="s">
        <v>4776</v>
      </c>
      <c r="G1477" s="17" t="str">
        <f t="shared" si="254"/>
        <v>KG-ARI-1912-00214-05181/MIX145688BURNTROSE_5181</v>
      </c>
      <c r="H1477" s="18">
        <f>IF(G1477="","",VLOOKUP(G1477,WMS!$E$3:$Q$2581,7,FALSE))</f>
        <v>87</v>
      </c>
      <c r="I1477" s="18">
        <f>IF(G1477="","",VLOOKUP(G1477,WMS!$E$3:$Q$2581,8,FALSE))</f>
        <v>6.8</v>
      </c>
      <c r="J1477" s="18">
        <f>IF(G1477="","",VLOOKUP(G1477,WMS!$E$3:$Q$2581,13,FALSE))</f>
        <v>0.085</v>
      </c>
      <c r="K1477" s="25" t="b">
        <f t="shared" si="255"/>
        <v>1</v>
      </c>
      <c r="L1477" s="7">
        <v>1</v>
      </c>
      <c r="M1477" s="26">
        <f>IF(G1477="","",VLOOKUP(G1477,WMS!$E$3:$U$2581,7,0)*L1477)</f>
        <v>87</v>
      </c>
      <c r="N1477" s="27" t="str">
        <f>IF(G1477="","",VLOOKUP(G1477,WMS!$E$3:$U$2581,17,0))</f>
        <v>A411-1</v>
      </c>
      <c r="O1477" s="28">
        <f t="shared" si="256"/>
        <v>6.8</v>
      </c>
      <c r="P1477" s="28">
        <f t="shared" si="257"/>
        <v>0.085</v>
      </c>
      <c r="Q1477" s="25" t="str">
        <f>IF(G1477="","",VLOOKUP(G1477,WMS!$E$3:$G$2581,2,FALSE))</f>
        <v>KAS19102906</v>
      </c>
      <c r="R1477" s="25" t="str">
        <f>IF(G1477="","",VLOOKUP(G1477,WMS!$E$3:$G$2581,3,FALSE))</f>
        <v>KAS1910290602</v>
      </c>
      <c r="S1477" s="17" t="str">
        <f>IF(R1477="","",VLOOKUP(R1477,CUSTOMS!$E$3:$N$2350,2,FALSE))</f>
        <v>6212109020</v>
      </c>
      <c r="T1477" s="17" t="str">
        <f>IF(R1477="","",VLOOKUP(R1477,CUSTOMS!$E$3:$N$2350,3,FALSE))</f>
        <v>棉针织胸围</v>
      </c>
      <c r="U1477" s="18">
        <f t="shared" si="258"/>
        <v>87</v>
      </c>
      <c r="V1477" s="18" t="str">
        <f>IF(R1477="","",VLOOKUP(R1477,CUSTOMS!$E$3:$N$2350,5,FALSE))</f>
        <v>件</v>
      </c>
      <c r="W1477" s="32">
        <f>IF(R1477="","",VLOOKUP(R1477,CUSTOMS!$E$3:$N$2350,6,FALSE))</f>
        <v>1.7</v>
      </c>
      <c r="X1477" s="32">
        <f t="shared" si="259"/>
        <v>147.9</v>
      </c>
      <c r="Y1477" s="18" t="str">
        <f>IF(R1477="","",VLOOKUP(R1477,CUSTOMS!$E$3:$N$2350,8,FALSE))</f>
        <v>美元</v>
      </c>
      <c r="Z1477" s="18" t="str">
        <f>IF(R1477="","",VLOOKUP(R1477,CUSTOMS!$E$3:$N$2350,9,FALSE))</f>
        <v>中国</v>
      </c>
      <c r="AA1477" s="18" t="str">
        <f>IF(R1477="","",VLOOKUP(R1477,CUSTOMS!$E$3:$N$2350,10,FALSE))</f>
        <v>美国</v>
      </c>
      <c r="AB1477" s="32">
        <f>IF(R1477="","",VLOOKUP(G1477,WMS!$E$3:$T$2581,15,FALSE))</f>
        <v>0.0509195402298851</v>
      </c>
      <c r="AC1477" s="32">
        <f t="shared" si="260"/>
        <v>4.43</v>
      </c>
      <c r="AD1477" s="32" t="str">
        <f>IF(S1477="","",VLOOKUP(S1477,海关监管条件!$A$1:$B$3000,2,FALSE))</f>
        <v>A</v>
      </c>
    </row>
    <row r="1478" spans="1:30">
      <c r="A1478" s="2">
        <v>43778</v>
      </c>
      <c r="B1478" s="2">
        <v>43784</v>
      </c>
      <c r="C1478" s="2" t="s">
        <v>5257</v>
      </c>
      <c r="D1478" s="3" t="s">
        <v>2821</v>
      </c>
      <c r="E1478" s="3" t="s">
        <v>4774</v>
      </c>
      <c r="F1478" s="3" t="s">
        <v>4777</v>
      </c>
      <c r="G1478" s="17" t="str">
        <f t="shared" si="254"/>
        <v>KG-ARI-1912-00214-05181/MIX145419ANIMAL_5181</v>
      </c>
      <c r="H1478" s="18">
        <f>IF(G1478="","",VLOOKUP(G1478,WMS!$E$3:$Q$2581,7,FALSE))</f>
        <v>144</v>
      </c>
      <c r="I1478" s="18">
        <f>IF(G1478="","",VLOOKUP(G1478,WMS!$E$3:$Q$2581,8,FALSE))</f>
        <v>5.2</v>
      </c>
      <c r="J1478" s="18">
        <f>IF(G1478="","",VLOOKUP(G1478,WMS!$E$3:$Q$2581,13,FALSE))</f>
        <v>0.051</v>
      </c>
      <c r="K1478" s="25" t="b">
        <f t="shared" si="255"/>
        <v>1</v>
      </c>
      <c r="L1478" s="7">
        <v>1</v>
      </c>
      <c r="M1478" s="26">
        <f>IF(G1478="","",VLOOKUP(G1478,WMS!$E$3:$U$2581,7,0)*L1478)</f>
        <v>144</v>
      </c>
      <c r="N1478" s="27" t="str">
        <f>IF(G1478="","",VLOOKUP(G1478,WMS!$E$3:$U$2581,17,0))</f>
        <v>A411-1</v>
      </c>
      <c r="O1478" s="28">
        <f t="shared" si="256"/>
        <v>5.2</v>
      </c>
      <c r="P1478" s="28">
        <f t="shared" si="257"/>
        <v>0.051</v>
      </c>
      <c r="Q1478" s="25" t="str">
        <f>IF(G1478="","",VLOOKUP(G1478,WMS!$E$3:$G$2581,2,FALSE))</f>
        <v>KAS19102906</v>
      </c>
      <c r="R1478" s="25" t="str">
        <f>IF(G1478="","",VLOOKUP(G1478,WMS!$E$3:$G$2581,3,FALSE))</f>
        <v>KAS1910290603</v>
      </c>
      <c r="S1478" s="17" t="str">
        <f>IF(R1478="","",VLOOKUP(R1478,CUSTOMS!$E$3:$N$2350,2,FALSE))</f>
        <v>6108210000</v>
      </c>
      <c r="T1478" s="17" t="str">
        <f>IF(R1478="","",VLOOKUP(R1478,CUSTOMS!$E$3:$N$2350,3,FALSE))</f>
        <v>棉针织女内裤</v>
      </c>
      <c r="U1478" s="18">
        <f t="shared" si="258"/>
        <v>144</v>
      </c>
      <c r="V1478" s="18" t="str">
        <f>IF(R1478="","",VLOOKUP(R1478,CUSTOMS!$E$3:$N$2350,5,FALSE))</f>
        <v>件</v>
      </c>
      <c r="W1478" s="32">
        <f>IF(R1478="","",VLOOKUP(R1478,CUSTOMS!$E$3:$N$2350,6,FALSE))</f>
        <v>0.7</v>
      </c>
      <c r="X1478" s="32">
        <f t="shared" si="259"/>
        <v>100.8</v>
      </c>
      <c r="Y1478" s="18" t="str">
        <f>IF(R1478="","",VLOOKUP(R1478,CUSTOMS!$E$3:$N$2350,8,FALSE))</f>
        <v>美元</v>
      </c>
      <c r="Z1478" s="18" t="str">
        <f>IF(R1478="","",VLOOKUP(R1478,CUSTOMS!$E$3:$N$2350,9,FALSE))</f>
        <v>中国</v>
      </c>
      <c r="AA1478" s="18" t="str">
        <f>IF(R1478="","",VLOOKUP(R1478,CUSTOMS!$E$3:$N$2350,10,FALSE))</f>
        <v>美国</v>
      </c>
      <c r="AB1478" s="32">
        <f>IF(R1478="","",VLOOKUP(G1478,WMS!$E$3:$T$2581,15,FALSE))</f>
        <v>0.0347222222222222</v>
      </c>
      <c r="AC1478" s="32">
        <f t="shared" si="260"/>
        <v>5</v>
      </c>
      <c r="AD1478" s="32" t="str">
        <f>IF(S1478="","",VLOOKUP(S1478,海关监管条件!$A$1:$B$3000,2,FALSE))</f>
        <v>A</v>
      </c>
    </row>
    <row r="1479" spans="1:30">
      <c r="A1479" s="2">
        <v>43778</v>
      </c>
      <c r="B1479" s="2">
        <v>43784</v>
      </c>
      <c r="C1479" s="2" t="s">
        <v>5257</v>
      </c>
      <c r="D1479" s="3" t="s">
        <v>2821</v>
      </c>
      <c r="E1479" s="3" t="s">
        <v>4774</v>
      </c>
      <c r="F1479" s="3" t="s">
        <v>4778</v>
      </c>
      <c r="G1479" s="17" t="str">
        <f t="shared" si="254"/>
        <v>KG-ARI-1912-00214-05181/MIX145419BURNTROSE_5181</v>
      </c>
      <c r="H1479" s="18">
        <f>IF(G1479="","",VLOOKUP(G1479,WMS!$E$3:$Q$2581,7,FALSE))</f>
        <v>96</v>
      </c>
      <c r="I1479" s="18">
        <f>IF(G1479="","",VLOOKUP(G1479,WMS!$E$3:$Q$2581,8,FALSE))</f>
        <v>7.8</v>
      </c>
      <c r="J1479" s="18">
        <f>IF(G1479="","",VLOOKUP(G1479,WMS!$E$3:$Q$2581,13,FALSE))</f>
        <v>0.061</v>
      </c>
      <c r="K1479" s="25" t="b">
        <f t="shared" si="255"/>
        <v>1</v>
      </c>
      <c r="L1479" s="7">
        <v>1</v>
      </c>
      <c r="M1479" s="26">
        <f>IF(G1479="","",VLOOKUP(G1479,WMS!$E$3:$U$2581,7,0)*L1479)</f>
        <v>96</v>
      </c>
      <c r="N1479" s="27" t="str">
        <f>IF(G1479="","",VLOOKUP(G1479,WMS!$E$3:$U$2581,17,0))</f>
        <v>A411-1</v>
      </c>
      <c r="O1479" s="28">
        <f t="shared" si="256"/>
        <v>7.8</v>
      </c>
      <c r="P1479" s="28">
        <f t="shared" si="257"/>
        <v>0.061</v>
      </c>
      <c r="Q1479" s="25" t="str">
        <f>IF(G1479="","",VLOOKUP(G1479,WMS!$E$3:$G$2581,2,FALSE))</f>
        <v>KAS19102906</v>
      </c>
      <c r="R1479" s="25" t="str">
        <f>IF(G1479="","",VLOOKUP(G1479,WMS!$E$3:$G$2581,3,FALSE))</f>
        <v>KAS1910290604</v>
      </c>
      <c r="S1479" s="17" t="str">
        <f>IF(R1479="","",VLOOKUP(R1479,CUSTOMS!$E$3:$N$2350,2,FALSE))</f>
        <v>6108210000</v>
      </c>
      <c r="T1479" s="17" t="str">
        <f>IF(R1479="","",VLOOKUP(R1479,CUSTOMS!$E$3:$N$2350,3,FALSE))</f>
        <v>棉针织女内裤</v>
      </c>
      <c r="U1479" s="18">
        <f t="shared" si="258"/>
        <v>96</v>
      </c>
      <c r="V1479" s="18" t="str">
        <f>IF(R1479="","",VLOOKUP(R1479,CUSTOMS!$E$3:$N$2350,5,FALSE))</f>
        <v>件</v>
      </c>
      <c r="W1479" s="32">
        <f>IF(R1479="","",VLOOKUP(R1479,CUSTOMS!$E$3:$N$2350,6,FALSE))</f>
        <v>0.7</v>
      </c>
      <c r="X1479" s="32">
        <f t="shared" si="259"/>
        <v>67.2</v>
      </c>
      <c r="Y1479" s="18" t="str">
        <f>IF(R1479="","",VLOOKUP(R1479,CUSTOMS!$E$3:$N$2350,8,FALSE))</f>
        <v>美元</v>
      </c>
      <c r="Z1479" s="18" t="str">
        <f>IF(R1479="","",VLOOKUP(R1479,CUSTOMS!$E$3:$N$2350,9,FALSE))</f>
        <v>中国</v>
      </c>
      <c r="AA1479" s="18" t="str">
        <f>IF(R1479="","",VLOOKUP(R1479,CUSTOMS!$E$3:$N$2350,10,FALSE))</f>
        <v>美国</v>
      </c>
      <c r="AB1479" s="32">
        <f>IF(R1479="","",VLOOKUP(G1479,WMS!$E$3:$T$2581,15,FALSE))</f>
        <v>0.0322916666666667</v>
      </c>
      <c r="AC1479" s="32">
        <f t="shared" si="260"/>
        <v>3.1</v>
      </c>
      <c r="AD1479" s="32" t="str">
        <f>IF(S1479="","",VLOOKUP(S1479,海关监管条件!$A$1:$B$3000,2,FALSE))</f>
        <v>A</v>
      </c>
    </row>
    <row r="1480" spans="1:30">
      <c r="A1480" s="2">
        <v>43778</v>
      </c>
      <c r="B1480" s="2">
        <v>43784</v>
      </c>
      <c r="C1480" s="2" t="s">
        <v>5257</v>
      </c>
      <c r="D1480" s="3" t="s">
        <v>2821</v>
      </c>
      <c r="E1480" s="3" t="s">
        <v>4779</v>
      </c>
      <c r="F1480" s="3" t="s">
        <v>4780</v>
      </c>
      <c r="G1480" s="17" t="str">
        <f t="shared" si="254"/>
        <v>KG-ARI-1912-00214-05182/MIX144665SPTWSM_5182</v>
      </c>
      <c r="H1480" s="18">
        <f>IF(G1480="","",VLOOKUP(G1480,WMS!$E$3:$Q$2581,7,FALSE))</f>
        <v>288</v>
      </c>
      <c r="I1480" s="18">
        <f>IF(G1480="","",VLOOKUP(G1480,WMS!$E$3:$Q$2581,8,FALSE))</f>
        <v>11.7</v>
      </c>
      <c r="J1480" s="18">
        <f>IF(G1480="","",VLOOKUP(G1480,WMS!$E$3:$Q$2581,13,FALSE))</f>
        <v>0.072</v>
      </c>
      <c r="K1480" s="25" t="b">
        <f t="shared" si="255"/>
        <v>1</v>
      </c>
      <c r="L1480" s="7">
        <v>1</v>
      </c>
      <c r="M1480" s="26">
        <f>IF(G1480="","",VLOOKUP(G1480,WMS!$E$3:$U$2581,7,0)*L1480)</f>
        <v>288</v>
      </c>
      <c r="N1480" s="27" t="str">
        <f>IF(G1480="","",VLOOKUP(G1480,WMS!$E$3:$U$2581,17,0))</f>
        <v>A411-1</v>
      </c>
      <c r="O1480" s="28">
        <f t="shared" si="256"/>
        <v>11.7</v>
      </c>
      <c r="P1480" s="28">
        <f t="shared" si="257"/>
        <v>0.072</v>
      </c>
      <c r="Q1480" s="25" t="str">
        <f>IF(G1480="","",VLOOKUP(G1480,WMS!$E$3:$G$2581,2,FALSE))</f>
        <v>KAS19102906</v>
      </c>
      <c r="R1480" s="25" t="str">
        <f>IF(G1480="","",VLOOKUP(G1480,WMS!$E$3:$G$2581,3,FALSE))</f>
        <v>KAS1910290605</v>
      </c>
      <c r="S1480" s="17" t="str">
        <f>IF(R1480="","",VLOOKUP(R1480,CUSTOMS!$E$3:$N$2350,2,FALSE))</f>
        <v>6108220090</v>
      </c>
      <c r="T1480" s="17" t="str">
        <f>IF(R1480="","",VLOOKUP(R1480,CUSTOMS!$E$3:$N$2350,3,FALSE))</f>
        <v>化纤针织女内裤</v>
      </c>
      <c r="U1480" s="18">
        <f t="shared" si="258"/>
        <v>288</v>
      </c>
      <c r="V1480" s="18" t="str">
        <f>IF(R1480="","",VLOOKUP(R1480,CUSTOMS!$E$3:$N$2350,5,FALSE))</f>
        <v>件</v>
      </c>
      <c r="W1480" s="32">
        <f>IF(R1480="","",VLOOKUP(R1480,CUSTOMS!$E$3:$N$2350,6,FALSE))</f>
        <v>0.7</v>
      </c>
      <c r="X1480" s="32">
        <f t="shared" si="259"/>
        <v>201.6</v>
      </c>
      <c r="Y1480" s="18" t="str">
        <f>IF(R1480="","",VLOOKUP(R1480,CUSTOMS!$E$3:$N$2350,8,FALSE))</f>
        <v>美元</v>
      </c>
      <c r="Z1480" s="18" t="str">
        <f>IF(R1480="","",VLOOKUP(R1480,CUSTOMS!$E$3:$N$2350,9,FALSE))</f>
        <v>中国</v>
      </c>
      <c r="AA1480" s="18" t="str">
        <f>IF(R1480="","",VLOOKUP(R1480,CUSTOMS!$E$3:$N$2350,10,FALSE))</f>
        <v>美国</v>
      </c>
      <c r="AB1480" s="32">
        <f>IF(R1480="","",VLOOKUP(G1480,WMS!$E$3:$T$2581,15,FALSE))</f>
        <v>0.0307638888888889</v>
      </c>
      <c r="AC1480" s="32">
        <f t="shared" si="260"/>
        <v>8.86</v>
      </c>
      <c r="AD1480" s="32" t="str">
        <f>IF(S1480="","",VLOOKUP(S1480,海关监管条件!$A$1:$B$3000,2,FALSE))</f>
        <v>A</v>
      </c>
    </row>
    <row r="1481" spans="1:30">
      <c r="A1481" s="2">
        <v>43778</v>
      </c>
      <c r="B1481" s="2">
        <v>43784</v>
      </c>
      <c r="C1481" s="2" t="s">
        <v>5257</v>
      </c>
      <c r="D1481" s="3" t="s">
        <v>2811</v>
      </c>
      <c r="E1481" s="3" t="s">
        <v>4768</v>
      </c>
      <c r="F1481" s="3" t="s">
        <v>4769</v>
      </c>
      <c r="G1481" s="17" t="str">
        <f t="shared" si="254"/>
        <v>KG-ARI-1912-00214-05194/MIX140018 BLACK</v>
      </c>
      <c r="H1481" s="18">
        <f>IF(G1481="","",VLOOKUP(G1481,WMS!$E$3:$Q$2581,7,FALSE))</f>
        <v>27</v>
      </c>
      <c r="I1481" s="18">
        <f>IF(G1481="","",VLOOKUP(G1481,WMS!$E$3:$Q$2581,8,FALSE))</f>
        <v>11.5</v>
      </c>
      <c r="J1481" s="18">
        <f>IF(G1481="","",VLOOKUP(G1481,WMS!$E$3:$Q$2581,13,FALSE))</f>
        <v>0.074</v>
      </c>
      <c r="K1481" s="25" t="b">
        <f t="shared" si="255"/>
        <v>1</v>
      </c>
      <c r="L1481" s="7">
        <v>2</v>
      </c>
      <c r="M1481" s="26">
        <f>IF(G1481="","",VLOOKUP(G1481,WMS!$E$3:$U$2581,7,0)*L1481)</f>
        <v>54</v>
      </c>
      <c r="N1481" s="27" t="str">
        <f>IF(G1481="","",VLOOKUP(G1481,WMS!$E$3:$U$2581,17,0))</f>
        <v>A411-1</v>
      </c>
      <c r="O1481" s="28">
        <f t="shared" si="256"/>
        <v>23</v>
      </c>
      <c r="P1481" s="28">
        <f t="shared" si="257"/>
        <v>0.148</v>
      </c>
      <c r="Q1481" s="25" t="str">
        <f>IF(G1481="","",VLOOKUP(G1481,WMS!$E$3:$G$2581,2,FALSE))</f>
        <v>KAS19102905</v>
      </c>
      <c r="R1481" s="25" t="str">
        <f>IF(G1481="","",VLOOKUP(G1481,WMS!$E$3:$G$2581,3,FALSE))</f>
        <v>KAS1910290501</v>
      </c>
      <c r="S1481" s="17" t="str">
        <f>IF(R1481="","",VLOOKUP(R1481,CUSTOMS!$E$3:$N$2350,2,FALSE))</f>
        <v>6204620000</v>
      </c>
      <c r="T1481" s="17" t="str">
        <f>IF(R1481="","",VLOOKUP(R1481,CUSTOMS!$E$3:$N$2350,3,FALSE))</f>
        <v>梭织女式长裤</v>
      </c>
      <c r="U1481" s="18">
        <f t="shared" si="258"/>
        <v>54</v>
      </c>
      <c r="V1481" s="18" t="str">
        <f>IF(R1481="","",VLOOKUP(R1481,CUSTOMS!$E$3:$N$2350,5,FALSE))</f>
        <v>条</v>
      </c>
      <c r="W1481" s="32">
        <f>IF(R1481="","",VLOOKUP(R1481,CUSTOMS!$E$3:$N$2350,6,FALSE))</f>
        <v>5.08</v>
      </c>
      <c r="X1481" s="32">
        <f t="shared" si="259"/>
        <v>274.32</v>
      </c>
      <c r="Y1481" s="18" t="str">
        <f>IF(R1481="","",VLOOKUP(R1481,CUSTOMS!$E$3:$N$2350,8,FALSE))</f>
        <v>美元</v>
      </c>
      <c r="Z1481" s="18" t="str">
        <f>IF(R1481="","",VLOOKUP(R1481,CUSTOMS!$E$3:$N$2350,9,FALSE))</f>
        <v>中国</v>
      </c>
      <c r="AA1481" s="18" t="str">
        <f>IF(R1481="","",VLOOKUP(R1481,CUSTOMS!$E$3:$N$2350,10,FALSE))</f>
        <v>美国</v>
      </c>
      <c r="AB1481" s="32">
        <f>IF(R1481="","",VLOOKUP(G1481,WMS!$E$3:$T$2581,15,FALSE))</f>
        <v>0.348148148148148</v>
      </c>
      <c r="AC1481" s="32">
        <f t="shared" si="260"/>
        <v>18.8</v>
      </c>
      <c r="AD1481" s="32" t="str">
        <f>IF(S1481="","",VLOOKUP(S1481,海关监管条件!$A$1:$B$3000,2,FALSE))</f>
        <v>无</v>
      </c>
    </row>
    <row r="1482" spans="1:30">
      <c r="A1482" s="2">
        <v>43778</v>
      </c>
      <c r="B1482" s="2">
        <v>43784</v>
      </c>
      <c r="C1482" s="2" t="s">
        <v>5257</v>
      </c>
      <c r="D1482" s="3" t="s">
        <v>2811</v>
      </c>
      <c r="E1482" s="3" t="s">
        <v>4768</v>
      </c>
      <c r="F1482" s="3" t="s">
        <v>4770</v>
      </c>
      <c r="G1482" s="17" t="str">
        <f t="shared" si="254"/>
        <v>KG-ARI-1912-00214-05194/MIX141810 LIGHT WASH</v>
      </c>
      <c r="H1482" s="18">
        <f>IF(G1482="","",VLOOKUP(G1482,WMS!$E$3:$Q$2581,7,FALSE))</f>
        <v>27</v>
      </c>
      <c r="I1482" s="18">
        <f>IF(G1482="","",VLOOKUP(G1482,WMS!$E$3:$Q$2581,8,FALSE))</f>
        <v>11.5</v>
      </c>
      <c r="J1482" s="18">
        <f>IF(G1482="","",VLOOKUP(G1482,WMS!$E$3:$Q$2581,13,FALSE))</f>
        <v>0.074</v>
      </c>
      <c r="K1482" s="25" t="b">
        <f t="shared" si="255"/>
        <v>1</v>
      </c>
      <c r="L1482" s="7">
        <v>2</v>
      </c>
      <c r="M1482" s="26">
        <f>IF(G1482="","",VLOOKUP(G1482,WMS!$E$3:$U$2581,7,0)*L1482)</f>
        <v>54</v>
      </c>
      <c r="N1482" s="27" t="str">
        <f>IF(G1482="","",VLOOKUP(G1482,WMS!$E$3:$U$2581,17,0))</f>
        <v>A411-1</v>
      </c>
      <c r="O1482" s="28">
        <f t="shared" si="256"/>
        <v>23</v>
      </c>
      <c r="P1482" s="28">
        <f t="shared" si="257"/>
        <v>0.148</v>
      </c>
      <c r="Q1482" s="25" t="str">
        <f>IF(G1482="","",VLOOKUP(G1482,WMS!$E$3:$G$2581,2,FALSE))</f>
        <v>KAS19102905</v>
      </c>
      <c r="R1482" s="25" t="str">
        <f>IF(G1482="","",VLOOKUP(G1482,WMS!$E$3:$G$2581,3,FALSE))</f>
        <v>KAS1910290502</v>
      </c>
      <c r="S1482" s="17" t="str">
        <f>IF(R1482="","",VLOOKUP(R1482,CUSTOMS!$E$3:$N$2350,2,FALSE))</f>
        <v>6204620000</v>
      </c>
      <c r="T1482" s="17" t="str">
        <f>IF(R1482="","",VLOOKUP(R1482,CUSTOMS!$E$3:$N$2350,3,FALSE))</f>
        <v>梭织女式长裤</v>
      </c>
      <c r="U1482" s="18">
        <f t="shared" si="258"/>
        <v>54</v>
      </c>
      <c r="V1482" s="18" t="str">
        <f>IF(R1482="","",VLOOKUP(R1482,CUSTOMS!$E$3:$N$2350,5,FALSE))</f>
        <v>条</v>
      </c>
      <c r="W1482" s="32">
        <f>IF(R1482="","",VLOOKUP(R1482,CUSTOMS!$E$3:$N$2350,6,FALSE))</f>
        <v>5.44</v>
      </c>
      <c r="X1482" s="32">
        <f t="shared" si="259"/>
        <v>293.76</v>
      </c>
      <c r="Y1482" s="18" t="str">
        <f>IF(R1482="","",VLOOKUP(R1482,CUSTOMS!$E$3:$N$2350,8,FALSE))</f>
        <v>美元</v>
      </c>
      <c r="Z1482" s="18" t="str">
        <f>IF(R1482="","",VLOOKUP(R1482,CUSTOMS!$E$3:$N$2350,9,FALSE))</f>
        <v>中国</v>
      </c>
      <c r="AA1482" s="18" t="str">
        <f>IF(R1482="","",VLOOKUP(R1482,CUSTOMS!$E$3:$N$2350,10,FALSE))</f>
        <v>美国</v>
      </c>
      <c r="AB1482" s="32">
        <f>IF(R1482="","",VLOOKUP(G1482,WMS!$E$3:$T$2581,15,FALSE))</f>
        <v>0.338888888888889</v>
      </c>
      <c r="AC1482" s="32">
        <f t="shared" si="260"/>
        <v>18.3</v>
      </c>
      <c r="AD1482" s="32" t="str">
        <f>IF(S1482="","",VLOOKUP(S1482,海关监管条件!$A$1:$B$3000,2,FALSE))</f>
        <v>无</v>
      </c>
    </row>
    <row r="1483" spans="1:30">
      <c r="A1483" s="2">
        <v>43778</v>
      </c>
      <c r="B1483" s="2">
        <v>43784</v>
      </c>
      <c r="C1483" s="2" t="s">
        <v>5257</v>
      </c>
      <c r="D1483" s="3" t="s">
        <v>2798</v>
      </c>
      <c r="E1483" s="3" t="s">
        <v>4765</v>
      </c>
      <c r="F1483" s="3" t="s">
        <v>4766</v>
      </c>
      <c r="G1483" s="17" t="str">
        <f t="shared" si="254"/>
        <v>KG-ARI-1912-00214-05314/MIX137996BLKBLK_5314</v>
      </c>
      <c r="H1483" s="18">
        <f>IF(G1483="","",VLOOKUP(G1483,WMS!$E$3:$Q$2581,7,FALSE))</f>
        <v>96</v>
      </c>
      <c r="I1483" s="18">
        <f>IF(G1483="","",VLOOKUP(G1483,WMS!$E$3:$Q$2581,8,FALSE))</f>
        <v>10</v>
      </c>
      <c r="J1483" s="18">
        <f>IF(G1483="","",VLOOKUP(G1483,WMS!$E$3:$Q$2581,13,FALSE))</f>
        <v>0.133</v>
      </c>
      <c r="K1483" s="25" t="b">
        <f t="shared" si="255"/>
        <v>1</v>
      </c>
      <c r="L1483" s="7">
        <v>2</v>
      </c>
      <c r="M1483" s="26">
        <f>IF(G1483="","",VLOOKUP(G1483,WMS!$E$3:$U$2581,7,0)*L1483)</f>
        <v>192</v>
      </c>
      <c r="N1483" s="27" t="str">
        <f>IF(G1483="","",VLOOKUP(G1483,WMS!$E$3:$U$2581,17,0))</f>
        <v>A411-2</v>
      </c>
      <c r="O1483" s="28">
        <f t="shared" si="256"/>
        <v>20</v>
      </c>
      <c r="P1483" s="28">
        <f t="shared" si="257"/>
        <v>0.266</v>
      </c>
      <c r="Q1483" s="25" t="str">
        <f>IF(G1483="","",VLOOKUP(G1483,WMS!$E$3:$G$2581,2,FALSE))</f>
        <v>KAS19102903</v>
      </c>
      <c r="R1483" s="25" t="str">
        <f>IF(G1483="","",VLOOKUP(G1483,WMS!$E$3:$G$2581,3,FALSE))</f>
        <v>KAS1910290304</v>
      </c>
      <c r="S1483" s="17" t="str">
        <f>IF(R1483="","",VLOOKUP(R1483,CUSTOMS!$E$3:$N$2350,2,FALSE))</f>
        <v>6212101000</v>
      </c>
      <c r="T1483" s="17" t="str">
        <f>IF(R1483="","",VLOOKUP(R1483,CUSTOMS!$E$3:$N$2350,3,FALSE))</f>
        <v>化纤针织文胸</v>
      </c>
      <c r="U1483" s="18">
        <f t="shared" si="258"/>
        <v>192</v>
      </c>
      <c r="V1483" s="18" t="str">
        <f>IF(R1483="","",VLOOKUP(R1483,CUSTOMS!$E$3:$N$2350,5,FALSE))</f>
        <v>件</v>
      </c>
      <c r="W1483" s="32">
        <f>IF(R1483="","",VLOOKUP(R1483,CUSTOMS!$E$3:$N$2350,6,FALSE))</f>
        <v>0.56</v>
      </c>
      <c r="X1483" s="32">
        <f t="shared" si="259"/>
        <v>107.52</v>
      </c>
      <c r="Y1483" s="18" t="str">
        <f>IF(R1483="","",VLOOKUP(R1483,CUSTOMS!$E$3:$N$2350,8,FALSE))</f>
        <v>美元</v>
      </c>
      <c r="Z1483" s="18" t="str">
        <f>IF(R1483="","",VLOOKUP(R1483,CUSTOMS!$E$3:$N$2350,9,FALSE))</f>
        <v>中国</v>
      </c>
      <c r="AA1483" s="18" t="str">
        <f>IF(R1483="","",VLOOKUP(R1483,CUSTOMS!$E$3:$N$2350,10,FALSE))</f>
        <v>美国</v>
      </c>
      <c r="AB1483" s="32">
        <f>IF(R1483="","",VLOOKUP(G1483,WMS!$E$3:$T$2581,15,FALSE))</f>
        <v>0.0927083333333333</v>
      </c>
      <c r="AC1483" s="32">
        <f t="shared" si="260"/>
        <v>17.8</v>
      </c>
      <c r="AD1483" s="32" t="str">
        <f>IF(S1483="","",VLOOKUP(S1483,海关监管条件!$A$1:$B$3000,2,FALSE))</f>
        <v>A</v>
      </c>
    </row>
    <row r="1484" spans="1:30">
      <c r="A1484" s="2">
        <v>43778</v>
      </c>
      <c r="B1484" s="2">
        <v>43784</v>
      </c>
      <c r="C1484" s="2" t="s">
        <v>5257</v>
      </c>
      <c r="D1484" s="3" t="s">
        <v>2798</v>
      </c>
      <c r="E1484" s="3" t="s">
        <v>4759</v>
      </c>
      <c r="F1484" s="3" t="s">
        <v>4760</v>
      </c>
      <c r="G1484" s="17" t="str">
        <f t="shared" si="254"/>
        <v>KG-ARI-1912-00214-05315/MIX137996GREYGREY_5315</v>
      </c>
      <c r="H1484" s="18">
        <f>IF(G1484="","",VLOOKUP(G1484,WMS!$E$3:$Q$2581,7,FALSE))</f>
        <v>96</v>
      </c>
      <c r="I1484" s="18">
        <f>IF(G1484="","",VLOOKUP(G1484,WMS!$E$3:$Q$2581,8,FALSE))</f>
        <v>11.35</v>
      </c>
      <c r="J1484" s="18">
        <f>IF(G1484="","",VLOOKUP(G1484,WMS!$E$3:$Q$2581,13,FALSE))</f>
        <v>0.134</v>
      </c>
      <c r="K1484" s="25" t="b">
        <f t="shared" si="255"/>
        <v>1</v>
      </c>
      <c r="L1484" s="7">
        <v>2</v>
      </c>
      <c r="M1484" s="26">
        <f>IF(G1484="","",VLOOKUP(G1484,WMS!$E$3:$U$2581,7,0)*L1484)</f>
        <v>192</v>
      </c>
      <c r="N1484" s="27" t="str">
        <f>IF(G1484="","",VLOOKUP(G1484,WMS!$E$3:$U$2581,17,0))</f>
        <v>A411-1</v>
      </c>
      <c r="O1484" s="28">
        <f t="shared" si="256"/>
        <v>22.7</v>
      </c>
      <c r="P1484" s="28">
        <f t="shared" si="257"/>
        <v>0.268</v>
      </c>
      <c r="Q1484" s="25" t="str">
        <f>IF(G1484="","",VLOOKUP(G1484,WMS!$E$3:$G$2581,2,FALSE))</f>
        <v>KAS19102903</v>
      </c>
      <c r="R1484" s="25" t="str">
        <f>IF(G1484="","",VLOOKUP(G1484,WMS!$E$3:$G$2581,3,FALSE))</f>
        <v>KAS1910290301</v>
      </c>
      <c r="S1484" s="17" t="str">
        <f>IF(R1484="","",VLOOKUP(R1484,CUSTOMS!$E$3:$N$2350,2,FALSE))</f>
        <v>6212101000</v>
      </c>
      <c r="T1484" s="17" t="str">
        <f>IF(R1484="","",VLOOKUP(R1484,CUSTOMS!$E$3:$N$2350,3,FALSE))</f>
        <v>化纤针织文胸</v>
      </c>
      <c r="U1484" s="18">
        <f t="shared" si="258"/>
        <v>192</v>
      </c>
      <c r="V1484" s="18" t="str">
        <f>IF(R1484="","",VLOOKUP(R1484,CUSTOMS!$E$3:$N$2350,5,FALSE))</f>
        <v>件</v>
      </c>
      <c r="W1484" s="32">
        <f>IF(R1484="","",VLOOKUP(R1484,CUSTOMS!$E$3:$N$2350,6,FALSE))</f>
        <v>0.56</v>
      </c>
      <c r="X1484" s="32">
        <f t="shared" si="259"/>
        <v>107.52</v>
      </c>
      <c r="Y1484" s="18" t="str">
        <f>IF(R1484="","",VLOOKUP(R1484,CUSTOMS!$E$3:$N$2350,8,FALSE))</f>
        <v>美元</v>
      </c>
      <c r="Z1484" s="18" t="str">
        <f>IF(R1484="","",VLOOKUP(R1484,CUSTOMS!$E$3:$N$2350,9,FALSE))</f>
        <v>中国</v>
      </c>
      <c r="AA1484" s="18" t="str">
        <f>IF(R1484="","",VLOOKUP(R1484,CUSTOMS!$E$3:$N$2350,10,FALSE))</f>
        <v>美国</v>
      </c>
      <c r="AB1484" s="32">
        <f>IF(R1484="","",VLOOKUP(G1484,WMS!$E$3:$T$2581,15,FALSE))</f>
        <v>0.09375</v>
      </c>
      <c r="AC1484" s="32">
        <f t="shared" si="260"/>
        <v>18</v>
      </c>
      <c r="AD1484" s="32" t="str">
        <f>IF(S1484="","",VLOOKUP(S1484,海关监管条件!$A$1:$B$3000,2,FALSE))</f>
        <v>A</v>
      </c>
    </row>
    <row r="1485" spans="1:30">
      <c r="A1485" s="2">
        <v>43778</v>
      </c>
      <c r="B1485" s="2">
        <v>43784</v>
      </c>
      <c r="C1485" s="2" t="s">
        <v>5257</v>
      </c>
      <c r="D1485" s="3" t="s">
        <v>2673</v>
      </c>
      <c r="E1485" s="3" t="s">
        <v>4718</v>
      </c>
      <c r="F1485" s="3" t="s">
        <v>5048</v>
      </c>
      <c r="G1485" s="17" t="str">
        <f t="shared" si="254"/>
        <v>KG-ARI-2003-00225-05798/41904558</v>
      </c>
      <c r="H1485" s="18">
        <f>IF(G1485="","",VLOOKUP(G1485,WMS!$E$3:$Q$2581,7,FALSE))</f>
        <v>180</v>
      </c>
      <c r="I1485" s="18">
        <f>IF(G1485="","",VLOOKUP(G1485,WMS!$E$3:$Q$2581,8,FALSE))</f>
        <v>7.05</v>
      </c>
      <c r="J1485" s="18">
        <f>IF(G1485="","",VLOOKUP(G1485,WMS!$E$3:$Q$2581,13,FALSE))</f>
        <v>0.028</v>
      </c>
      <c r="K1485" s="25" t="b">
        <f t="shared" si="255"/>
        <v>1</v>
      </c>
      <c r="L1485" s="7">
        <v>1</v>
      </c>
      <c r="M1485" s="26">
        <f>IF(G1485="","",VLOOKUP(G1485,WMS!$E$3:$U$2581,7,0)*L1485)</f>
        <v>180</v>
      </c>
      <c r="N1485" s="27" t="str">
        <f>IF(G1485="","",VLOOKUP(G1485,WMS!$E$3:$U$2581,17,0))</f>
        <v>B75</v>
      </c>
      <c r="O1485" s="28">
        <f t="shared" si="256"/>
        <v>7.05</v>
      </c>
      <c r="P1485" s="28">
        <f t="shared" si="257"/>
        <v>0.028</v>
      </c>
      <c r="Q1485" s="25" t="str">
        <f>IF(G1485="","",VLOOKUP(G1485,WMS!$E$3:$G$2581,2,FALSE))</f>
        <v>KAS19102316</v>
      </c>
      <c r="R1485" s="25" t="str">
        <f>IF(G1485="","",VLOOKUP(G1485,WMS!$E$3:$G$2581,3,FALSE))</f>
        <v>KAS1910231601</v>
      </c>
      <c r="S1485" s="17" t="str">
        <f>IF(R1485="","",VLOOKUP(R1485,CUSTOMS!$E$3:$N$2350,2,FALSE))</f>
        <v>8215990000</v>
      </c>
      <c r="T1485" s="17" t="str">
        <f>IF(R1485="","",VLOOKUP(R1485,CUSTOMS!$E$3:$N$2350,3,FALSE))</f>
        <v>餐厨用具</v>
      </c>
      <c r="U1485" s="18">
        <f t="shared" si="258"/>
        <v>180</v>
      </c>
      <c r="V1485" s="18" t="str">
        <f>IF(R1485="","",VLOOKUP(R1485,CUSTOMS!$E$3:$N$2350,5,FALSE))</f>
        <v>把</v>
      </c>
      <c r="W1485" s="32">
        <f>IF(R1485="","",VLOOKUP(R1485,CUSTOMS!$E$3:$N$2350,6,FALSE))</f>
        <v>0.27</v>
      </c>
      <c r="X1485" s="32">
        <f t="shared" si="259"/>
        <v>48.6</v>
      </c>
      <c r="Y1485" s="18" t="str">
        <f>IF(R1485="","",VLOOKUP(R1485,CUSTOMS!$E$3:$N$2350,8,FALSE))</f>
        <v>美元</v>
      </c>
      <c r="Z1485" s="18" t="str">
        <f>IF(R1485="","",VLOOKUP(R1485,CUSTOMS!$E$3:$N$2350,9,FALSE))</f>
        <v>中国</v>
      </c>
      <c r="AA1485" s="18" t="str">
        <f>IF(R1485="","",VLOOKUP(R1485,CUSTOMS!$E$3:$N$2350,10,FALSE))</f>
        <v>美国</v>
      </c>
      <c r="AB1485" s="32">
        <f>IF(R1485="","",VLOOKUP(G1485,WMS!$E$3:$T$2581,15,FALSE))</f>
        <v>0.0363888888888889</v>
      </c>
      <c r="AC1485" s="32">
        <f t="shared" si="260"/>
        <v>6.55</v>
      </c>
      <c r="AD1485" s="32" t="str">
        <f>IF(S1485="","",VLOOKUP(S1485,海关监管条件!$A$1:$B$3000,2,FALSE))</f>
        <v>A</v>
      </c>
    </row>
    <row r="1486" spans="1:30">
      <c r="A1486" s="2">
        <v>43778</v>
      </c>
      <c r="B1486" s="2">
        <v>43784</v>
      </c>
      <c r="C1486" s="2" t="s">
        <v>5257</v>
      </c>
      <c r="D1486" s="19" t="s">
        <v>2657</v>
      </c>
      <c r="E1486" s="19" t="s">
        <v>4713</v>
      </c>
      <c r="F1486" s="19">
        <v>42703235</v>
      </c>
      <c r="G1486" s="17" t="str">
        <f t="shared" si="254"/>
        <v>KG-ARI-2003-00225-05828/42703235</v>
      </c>
      <c r="H1486" s="18">
        <f>IF(G1486="","",VLOOKUP(G1486,WMS!$E$3:$Q$2581,7,FALSE))</f>
        <v>10</v>
      </c>
      <c r="I1486" s="18">
        <f>IF(G1486="","",VLOOKUP(G1486,WMS!$E$3:$Q$2581,8,FALSE))</f>
        <v>0.87</v>
      </c>
      <c r="J1486" s="18">
        <f>IF(G1486="","",VLOOKUP(G1486,WMS!$E$3:$Q$2581,13,FALSE))</f>
        <v>0.004</v>
      </c>
      <c r="K1486" s="25" t="b">
        <f t="shared" si="255"/>
        <v>1</v>
      </c>
      <c r="L1486" s="7">
        <v>1</v>
      </c>
      <c r="M1486" s="26">
        <f>IF(G1486="","",VLOOKUP(G1486,WMS!$E$3:$U$2581,7,0)*L1486)</f>
        <v>10</v>
      </c>
      <c r="N1486" s="27" t="str">
        <f>IF(G1486="","",VLOOKUP(G1486,WMS!$E$3:$U$2581,17,0))</f>
        <v>A13-303</v>
      </c>
      <c r="O1486" s="28">
        <f t="shared" si="256"/>
        <v>0.87</v>
      </c>
      <c r="P1486" s="28">
        <f t="shared" si="257"/>
        <v>0.004</v>
      </c>
      <c r="Q1486" s="25" t="str">
        <f>IF(G1486="","",VLOOKUP(G1486,WMS!$E$3:$G$2581,2,FALSE))</f>
        <v>KAS19102313</v>
      </c>
      <c r="R1486" s="25" t="str">
        <f>IF(G1486="","",VLOOKUP(G1486,WMS!$E$3:$G$2581,3,FALSE))</f>
        <v>KAS1910231303</v>
      </c>
      <c r="S1486" s="17" t="str">
        <f>IF(R1486="","",VLOOKUP(R1486,CUSTOMS!$E$3:$N$2350,2,FALSE))</f>
        <v>3926909090</v>
      </c>
      <c r="T1486" s="17" t="str">
        <f>IF(R1486="","",VLOOKUP(R1486,CUSTOMS!$E$3:$N$2350,3,FALSE))</f>
        <v>手机套</v>
      </c>
      <c r="U1486" s="18">
        <f t="shared" si="258"/>
        <v>10</v>
      </c>
      <c r="V1486" s="18" t="str">
        <f>IF(R1486="","",VLOOKUP(R1486,CUSTOMS!$E$3:$N$2350,5,FALSE))</f>
        <v>个</v>
      </c>
      <c r="W1486" s="32">
        <f>IF(R1486="","",VLOOKUP(R1486,CUSTOMS!$E$3:$N$2350,6,FALSE))</f>
        <v>2.55318181818182</v>
      </c>
      <c r="X1486" s="32">
        <f t="shared" si="259"/>
        <v>25.5318181818182</v>
      </c>
      <c r="Y1486" s="18" t="str">
        <f>IF(R1486="","",VLOOKUP(R1486,CUSTOMS!$E$3:$N$2350,8,FALSE))</f>
        <v>美元</v>
      </c>
      <c r="Z1486" s="18" t="str">
        <f>IF(R1486="","",VLOOKUP(R1486,CUSTOMS!$E$3:$N$2350,9,FALSE))</f>
        <v>中国</v>
      </c>
      <c r="AA1486" s="18" t="str">
        <f>IF(R1486="","",VLOOKUP(R1486,CUSTOMS!$E$3:$N$2350,10,FALSE))</f>
        <v>美国</v>
      </c>
      <c r="AB1486" s="32">
        <f>IF(R1486="","",VLOOKUP(G1486,WMS!$E$3:$T$2581,15,FALSE))</f>
        <v>0.077</v>
      </c>
      <c r="AC1486" s="32">
        <f t="shared" si="260"/>
        <v>0.77</v>
      </c>
      <c r="AD1486" s="32" t="str">
        <f>IF(S1486="","",VLOOKUP(S1486,海关监管条件!$A$1:$B$3000,2,FALSE))</f>
        <v>无</v>
      </c>
    </row>
    <row r="1487" spans="1:30">
      <c r="A1487" s="2">
        <v>43778</v>
      </c>
      <c r="B1487" s="2">
        <v>43784</v>
      </c>
      <c r="C1487" s="2" t="s">
        <v>5257</v>
      </c>
      <c r="D1487" s="19" t="s">
        <v>335</v>
      </c>
      <c r="E1487" s="19" t="s">
        <v>3382</v>
      </c>
      <c r="F1487" s="19" t="s">
        <v>3394</v>
      </c>
      <c r="G1487" s="17" t="str">
        <f t="shared" si="254"/>
        <v>KG-KGT-1808-00016-00695/42561385</v>
      </c>
      <c r="H1487" s="18">
        <f>IF(G1487="","",VLOOKUP(G1487,WMS!$E$3:$Q$2581,7,FALSE))</f>
        <v>8</v>
      </c>
      <c r="I1487" s="18">
        <f>IF(G1487="","",VLOOKUP(G1487,WMS!$E$3:$Q$2581,8,FALSE))</f>
        <v>8</v>
      </c>
      <c r="J1487" s="18">
        <f>IF(G1487="","",VLOOKUP(G1487,WMS!$E$3:$Q$2581,13,FALSE))</f>
        <v>0.021</v>
      </c>
      <c r="K1487" s="25" t="b">
        <f t="shared" si="255"/>
        <v>1</v>
      </c>
      <c r="L1487" s="7">
        <v>1</v>
      </c>
      <c r="M1487" s="26">
        <f>IF(G1487="","",VLOOKUP(G1487,WMS!$E$3:$U$2581,7,0)*L1487)</f>
        <v>8</v>
      </c>
      <c r="N1487" s="27" t="str">
        <f>IF(G1487="","",VLOOKUP(G1487,WMS!$E$3:$U$2581,17,0))</f>
        <v>B82</v>
      </c>
      <c r="O1487" s="28">
        <f t="shared" si="256"/>
        <v>8</v>
      </c>
      <c r="P1487" s="28">
        <f t="shared" si="257"/>
        <v>0.021</v>
      </c>
      <c r="Q1487" s="25" t="str">
        <f>IF(G1487="","",VLOOKUP(G1487,WMS!$E$3:$G$2581,2,FALSE))</f>
        <v>KAS18111304</v>
      </c>
      <c r="R1487" s="25" t="str">
        <f>IF(G1487="","",VLOOKUP(G1487,WMS!$E$3:$G$2581,3,FALSE))</f>
        <v>KAS1811130405</v>
      </c>
      <c r="S1487" s="17" t="str">
        <f>IF(R1487="","",VLOOKUP(R1487,CUSTOMS!$E$3:$N$2350,2,FALSE))</f>
        <v>6911900000</v>
      </c>
      <c r="T1487" s="17" t="str">
        <f>IF(R1487="","",VLOOKUP(R1487,CUSTOMS!$E$3:$N$2350,3,FALSE))</f>
        <v>盥洗用瓷器:口杯.乳液瓶.托盘</v>
      </c>
      <c r="U1487" s="18">
        <f t="shared" si="258"/>
        <v>8</v>
      </c>
      <c r="V1487" s="18" t="str">
        <f>IF(R1487="","",VLOOKUP(R1487,CUSTOMS!$E$3:$N$2350,5,FALSE))</f>
        <v>只</v>
      </c>
      <c r="W1487" s="32">
        <f>IF(R1487="","",VLOOKUP(R1487,CUSTOMS!$E$3:$N$2350,6,FALSE))</f>
        <v>1</v>
      </c>
      <c r="X1487" s="32">
        <f t="shared" si="259"/>
        <v>8</v>
      </c>
      <c r="Y1487" s="18" t="str">
        <f>IF(R1487="","",VLOOKUP(R1487,CUSTOMS!$E$3:$N$2350,8,FALSE))</f>
        <v>港币</v>
      </c>
      <c r="Z1487" s="18" t="str">
        <f>IF(R1487="","",VLOOKUP(R1487,CUSTOMS!$E$3:$N$2350,9,FALSE))</f>
        <v>中国</v>
      </c>
      <c r="AA1487" s="18" t="str">
        <f>IF(R1487="","",VLOOKUP(R1487,CUSTOMS!$E$3:$N$2350,10,FALSE))</f>
        <v>印度尼西亚</v>
      </c>
      <c r="AB1487" s="32">
        <f>IF(R1487="","",VLOOKUP(G1487,WMS!$E$3:$T$2581,15,FALSE))</f>
        <v>0.875</v>
      </c>
      <c r="AC1487" s="32">
        <f t="shared" si="260"/>
        <v>7</v>
      </c>
      <c r="AD1487" s="32" t="str">
        <f>IF(S1487="","",VLOOKUP(S1487,海关监管条件!$A$1:$B$3000,2,FALSE))</f>
        <v>无</v>
      </c>
    </row>
    <row r="1488" spans="1:30">
      <c r="A1488" s="2">
        <v>43778</v>
      </c>
      <c r="B1488" s="2">
        <v>43784</v>
      </c>
      <c r="C1488" s="2" t="s">
        <v>5257</v>
      </c>
      <c r="D1488" s="19" t="s">
        <v>314</v>
      </c>
      <c r="E1488" s="19" t="s">
        <v>3382</v>
      </c>
      <c r="F1488" s="19">
        <v>42592518</v>
      </c>
      <c r="G1488" s="17" t="str">
        <f t="shared" si="254"/>
        <v>KG-KGT-1808-00016-00695/42592518</v>
      </c>
      <c r="H1488" s="18">
        <f>IF(G1488="","",VLOOKUP(G1488,WMS!$E$3:$Q$2581,7,FALSE))</f>
        <v>8</v>
      </c>
      <c r="I1488" s="18">
        <f>IF(G1488="","",VLOOKUP(G1488,WMS!$E$3:$Q$2581,8,FALSE))</f>
        <v>1.6</v>
      </c>
      <c r="J1488" s="18">
        <f>IF(G1488="","",VLOOKUP(G1488,WMS!$E$3:$Q$2581,13,FALSE))</f>
        <v>0.041</v>
      </c>
      <c r="K1488" s="25" t="b">
        <f t="shared" si="255"/>
        <v>1</v>
      </c>
      <c r="L1488" s="7">
        <v>4</v>
      </c>
      <c r="M1488" s="26">
        <f>IF(G1488="","",VLOOKUP(G1488,WMS!$E$3:$U$2581,7,0)*L1488)</f>
        <v>32</v>
      </c>
      <c r="N1488" s="27" t="str">
        <f>IF(G1488="","",VLOOKUP(G1488,WMS!$E$3:$U$2581,17,0))</f>
        <v>B82</v>
      </c>
      <c r="O1488" s="28">
        <f t="shared" si="256"/>
        <v>6.4</v>
      </c>
      <c r="P1488" s="28">
        <f t="shared" si="257"/>
        <v>0.164</v>
      </c>
      <c r="Q1488" s="25" t="str">
        <f>IF(G1488="","",VLOOKUP(G1488,WMS!$E$3:$G$2581,2,FALSE))</f>
        <v>KAS18103101</v>
      </c>
      <c r="R1488" s="25" t="str">
        <f>IF(G1488="","",VLOOKUP(G1488,WMS!$E$3:$G$2581,3,FALSE))</f>
        <v>KAS1810310102</v>
      </c>
      <c r="S1488" s="17" t="str">
        <f>IF(R1488="","",VLOOKUP(R1488,CUSTOMS!$E$3:$N$2350,2,FALSE))</f>
        <v>6702100000</v>
      </c>
      <c r="T1488" s="17" t="str">
        <f>IF(R1488="","",VLOOKUP(R1488,CUSTOMS!$E$3:$N$2350,3,FALSE))</f>
        <v>人造花</v>
      </c>
      <c r="U1488" s="18">
        <f t="shared" si="258"/>
        <v>3.6</v>
      </c>
      <c r="V1488" s="18" t="str">
        <f>IF(R1488="","",VLOOKUP(R1488,CUSTOMS!$E$3:$N$2350,5,FALSE))</f>
        <v>千克</v>
      </c>
      <c r="W1488" s="32">
        <f>IF(R1488="","",VLOOKUP(R1488,CUSTOMS!$E$3:$N$2350,6,FALSE))</f>
        <v>1</v>
      </c>
      <c r="X1488" s="32">
        <f t="shared" si="259"/>
        <v>3.6</v>
      </c>
      <c r="Y1488" s="18" t="str">
        <f>IF(R1488="","",VLOOKUP(R1488,CUSTOMS!$E$3:$N$2350,8,FALSE))</f>
        <v>美元</v>
      </c>
      <c r="Z1488" s="18" t="str">
        <f>IF(R1488="","",VLOOKUP(R1488,CUSTOMS!$E$3:$N$2350,9,FALSE))</f>
        <v>中国</v>
      </c>
      <c r="AA1488" s="18" t="str">
        <f>IF(R1488="","",VLOOKUP(R1488,CUSTOMS!$E$3:$N$2350,10,FALSE))</f>
        <v>印度尼西亚</v>
      </c>
      <c r="AB1488" s="32">
        <f>IF(R1488="","",VLOOKUP(G1488,WMS!$E$3:$T$2581,15,FALSE))</f>
        <v>0.1125</v>
      </c>
      <c r="AC1488" s="32">
        <f t="shared" si="260"/>
        <v>3.6</v>
      </c>
      <c r="AD1488" s="32" t="str">
        <f>IF(S1488="","",VLOOKUP(S1488,海关监管条件!$A$1:$B$3000,2,FALSE))</f>
        <v>无 </v>
      </c>
    </row>
    <row r="1489" spans="1:30">
      <c r="A1489" s="2">
        <v>43778</v>
      </c>
      <c r="B1489" s="2">
        <v>43784</v>
      </c>
      <c r="C1489" s="2" t="s">
        <v>5257</v>
      </c>
      <c r="D1489" s="3" t="s">
        <v>307</v>
      </c>
      <c r="E1489" s="3" t="s">
        <v>3378</v>
      </c>
      <c r="F1489" s="3" t="s">
        <v>3379</v>
      </c>
      <c r="G1489" s="17" t="str">
        <f t="shared" si="254"/>
        <v>KG-KGT-1810-00017-00517/42496984A</v>
      </c>
      <c r="H1489" s="18">
        <f>IF(G1489="","",VLOOKUP(G1489,WMS!$E$3:$Q$2581,7,FALSE))</f>
        <v>4</v>
      </c>
      <c r="I1489" s="18">
        <f>IF(G1489="","",VLOOKUP(G1489,WMS!$E$3:$Q$2581,8,FALSE))</f>
        <v>7.95</v>
      </c>
      <c r="J1489" s="18">
        <f>IF(G1489="","",VLOOKUP(G1489,WMS!$E$3:$Q$2581,13,FALSE))</f>
        <v>0.07</v>
      </c>
      <c r="K1489" s="25" t="b">
        <f t="shared" si="255"/>
        <v>1</v>
      </c>
      <c r="L1489" s="7">
        <v>2</v>
      </c>
      <c r="M1489" s="26">
        <f>IF(G1489="","",VLOOKUP(G1489,WMS!$E$3:$U$2581,7,0)*L1489)</f>
        <v>8</v>
      </c>
      <c r="N1489" s="27" t="str">
        <f>IF(G1489="","",VLOOKUP(G1489,WMS!$E$3:$U$2581,17,0))</f>
        <v>B82</v>
      </c>
      <c r="O1489" s="28">
        <f t="shared" si="256"/>
        <v>15.9</v>
      </c>
      <c r="P1489" s="28">
        <f t="shared" si="257"/>
        <v>0.14</v>
      </c>
      <c r="Q1489" s="25" t="str">
        <f>IF(G1489="","",VLOOKUP(G1489,WMS!$E$3:$G$2581,2,FALSE))</f>
        <v>KAS18102503</v>
      </c>
      <c r="R1489" s="25" t="str">
        <f>IF(G1489="","",VLOOKUP(G1489,WMS!$E$3:$G$2581,3,FALSE))</f>
        <v>KAS1810250302</v>
      </c>
      <c r="S1489" s="17" t="str">
        <f>IF(R1489="","",VLOOKUP(R1489,CUSTOMS!$E$3:$N$2350,2,FALSE))</f>
        <v>7323990000</v>
      </c>
      <c r="T1489" s="17" t="str">
        <f>IF(R1489="","",VLOOKUP(R1489,CUSTOMS!$E$3:$N$2350,3,FALSE))</f>
        <v>铁制厨房架</v>
      </c>
      <c r="U1489" s="18">
        <f t="shared" si="258"/>
        <v>8</v>
      </c>
      <c r="V1489" s="18" t="str">
        <f>IF(R1489="","",VLOOKUP(R1489,CUSTOMS!$E$3:$N$2350,5,FALSE))</f>
        <v>只</v>
      </c>
      <c r="W1489" s="32">
        <f>IF(R1489="","",VLOOKUP(R1489,CUSTOMS!$E$3:$N$2350,6,FALSE))</f>
        <v>1.28523381294964</v>
      </c>
      <c r="X1489" s="32">
        <f t="shared" si="259"/>
        <v>10.2818705035971</v>
      </c>
      <c r="Y1489" s="18" t="str">
        <f>IF(R1489="","",VLOOKUP(R1489,CUSTOMS!$E$3:$N$2350,8,FALSE))</f>
        <v>美元</v>
      </c>
      <c r="Z1489" s="18" t="str">
        <f>IF(R1489="","",VLOOKUP(R1489,CUSTOMS!$E$3:$N$2350,9,FALSE))</f>
        <v>中国</v>
      </c>
      <c r="AA1489" s="18" t="str">
        <f>IF(R1489="","",VLOOKUP(R1489,CUSTOMS!$E$3:$N$2350,10,FALSE))</f>
        <v>印度尼西亚</v>
      </c>
      <c r="AB1489" s="32">
        <f>IF(R1489="","",VLOOKUP(G1489,WMS!$E$3:$T$2581,15,FALSE))</f>
        <v>1.245</v>
      </c>
      <c r="AC1489" s="32">
        <f t="shared" si="260"/>
        <v>9.96</v>
      </c>
      <c r="AD1489" s="32" t="str">
        <f>IF(S1489="","",VLOOKUP(S1489,海关监管条件!$A$1:$B$3000,2,FALSE))</f>
        <v>A</v>
      </c>
    </row>
    <row r="1490" spans="1:30">
      <c r="A1490" s="2">
        <v>43778</v>
      </c>
      <c r="B1490" s="2">
        <v>43784</v>
      </c>
      <c r="C1490" s="2" t="s">
        <v>5257</v>
      </c>
      <c r="D1490" s="3" t="s">
        <v>307</v>
      </c>
      <c r="E1490" s="3" t="s">
        <v>3378</v>
      </c>
      <c r="F1490" s="3" t="s">
        <v>3380</v>
      </c>
      <c r="G1490" s="17" t="str">
        <f t="shared" si="254"/>
        <v>KG-KGT-1810-00017-00517/42496984B</v>
      </c>
      <c r="H1490" s="18">
        <v>4</v>
      </c>
      <c r="I1490" s="18">
        <f>IF(G1490="","",VLOOKUP(G1490,WMS!$E$3:$Q$2581,8,FALSE))</f>
        <v>7.95</v>
      </c>
      <c r="J1490" s="18">
        <f>IF(G1490="","",VLOOKUP(G1490,WMS!$E$3:$Q$2581,13,FALSE))</f>
        <v>0.07</v>
      </c>
      <c r="K1490" s="25" t="e">
        <f t="shared" si="255"/>
        <v>#DIV/0!</v>
      </c>
      <c r="M1490" s="26">
        <v>8</v>
      </c>
      <c r="N1490" s="27" t="str">
        <f>IF(G1490="","",VLOOKUP(G1490,WMS!$E$3:$U$2581,17,0))</f>
        <v>B82</v>
      </c>
      <c r="O1490" s="28" t="str">
        <f t="shared" si="256"/>
        <v/>
      </c>
      <c r="P1490" s="28" t="str">
        <f t="shared" si="257"/>
        <v/>
      </c>
      <c r="Q1490" s="25" t="str">
        <f>IF(G1490="","",VLOOKUP(G1490,WMS!$E$3:$G$2581,2,FALSE))</f>
        <v>KAS18102503</v>
      </c>
      <c r="R1490" s="25" t="str">
        <f>IF(G1490="","",VLOOKUP(G1490,WMS!$E$3:$G$2581,3,FALSE))</f>
        <v>KAS1810250303</v>
      </c>
      <c r="S1490" s="17" t="str">
        <f>IF(R1490="","",VLOOKUP(R1490,CUSTOMS!$E$3:$N$2350,2,FALSE))</f>
        <v>3924100000</v>
      </c>
      <c r="T1490" s="17" t="str">
        <f>IF(R1490="","",VLOOKUP(R1490,CUSTOMS!$E$3:$N$2350,3,FALSE))</f>
        <v>塑料接水盘连刀叉盒</v>
      </c>
      <c r="U1490" s="18">
        <f t="shared" si="258"/>
        <v>8</v>
      </c>
      <c r="V1490" s="18" t="str">
        <f>IF(R1490="","",VLOOKUP(R1490,CUSTOMS!$E$3:$N$2350,5,FALSE))</f>
        <v>套</v>
      </c>
      <c r="W1490" s="32">
        <f>IF(R1490="","",VLOOKUP(R1490,CUSTOMS!$E$3:$N$2350,6,FALSE))</f>
        <v>0.998125</v>
      </c>
      <c r="X1490" s="32">
        <f t="shared" si="259"/>
        <v>7.985</v>
      </c>
      <c r="Y1490" s="18" t="str">
        <f>IF(R1490="","",VLOOKUP(R1490,CUSTOMS!$E$3:$N$2350,8,FALSE))</f>
        <v>美元</v>
      </c>
      <c r="Z1490" s="18" t="str">
        <f>IF(R1490="","",VLOOKUP(R1490,CUSTOMS!$E$3:$N$2350,9,FALSE))</f>
        <v>中国</v>
      </c>
      <c r="AA1490" s="18" t="str">
        <f>IF(R1490="","",VLOOKUP(R1490,CUSTOMS!$E$3:$N$2350,10,FALSE))</f>
        <v>印度尼西亚</v>
      </c>
      <c r="AB1490" s="32">
        <f>IF(R1490="","",VLOOKUP(G1490,WMS!$E$3:$T$2581,15,FALSE))</f>
        <v>0.315</v>
      </c>
      <c r="AC1490" s="32">
        <f t="shared" si="260"/>
        <v>2.52</v>
      </c>
      <c r="AD1490" s="32" t="str">
        <f>IF(S1490="","",VLOOKUP(S1490,海关监管条件!$A$1:$B$3000,2,FALSE))</f>
        <v>A </v>
      </c>
    </row>
    <row r="1491" spans="1:30">
      <c r="A1491" s="2">
        <v>43784</v>
      </c>
      <c r="B1491" s="2">
        <v>43788</v>
      </c>
      <c r="C1491" s="2" t="s">
        <v>5289</v>
      </c>
      <c r="D1491" s="3" t="s">
        <v>2069</v>
      </c>
      <c r="E1491" s="3" t="s">
        <v>4410</v>
      </c>
      <c r="F1491" s="3">
        <v>42764793</v>
      </c>
      <c r="G1491" s="17" t="str">
        <f t="shared" si="254"/>
        <v>KG-ARI-1909-00203-04629/42764793</v>
      </c>
      <c r="H1491" s="18">
        <f>IF(G1491="","",VLOOKUP(G1491,WMS!$E$3:$Q$2581,7,FALSE))</f>
        <v>12</v>
      </c>
      <c r="I1491" s="18">
        <f>IF(G1491="","",VLOOKUP(G1491,WMS!$E$3:$Q$2581,8,FALSE))</f>
        <v>1.4</v>
      </c>
      <c r="J1491" s="18">
        <f>IF(G1491="","",VLOOKUP(G1491,WMS!$E$3:$Q$2581,13,FALSE))</f>
        <v>0.006</v>
      </c>
      <c r="K1491" s="25" t="b">
        <f t="shared" si="255"/>
        <v>1</v>
      </c>
      <c r="L1491" s="7">
        <v>1</v>
      </c>
      <c r="M1491" s="26">
        <f>IF(G1491="","",VLOOKUP(G1491,WMS!$E$3:$U$2581,7,0)*L1491)</f>
        <v>12</v>
      </c>
      <c r="N1491" s="27" t="str">
        <f>IF(G1491="","",VLOOKUP(G1491,WMS!$E$3:$U$2581,17,0))</f>
        <v>A401-13</v>
      </c>
      <c r="O1491" s="28">
        <f t="shared" si="256"/>
        <v>1.4</v>
      </c>
      <c r="P1491" s="28">
        <f t="shared" si="257"/>
        <v>0.006</v>
      </c>
      <c r="Q1491" s="25" t="str">
        <f>IF(G1491="","",VLOOKUP(G1491,WMS!$E$3:$G$2581,2,FALSE))</f>
        <v>KAS19092329</v>
      </c>
      <c r="R1491" s="25" t="str">
        <f>IF(G1491="","",VLOOKUP(G1491,WMS!$E$3:$G$2581,3,FALSE))</f>
        <v>KAS1909232901</v>
      </c>
      <c r="S1491" s="17" t="str">
        <f>IF(R1491="","",VLOOKUP(R1491,CUSTOMS!$E$3:$N$2350,2,FALSE))</f>
        <v>3926909090</v>
      </c>
      <c r="T1491" s="17" t="str">
        <f>IF(R1491="","",VLOOKUP(R1491,CUSTOMS!$E$3:$N$2350,3,FALSE))</f>
        <v>塑胶手机保护壳</v>
      </c>
      <c r="U1491" s="18">
        <f t="shared" si="258"/>
        <v>12</v>
      </c>
      <c r="V1491" s="18" t="str">
        <f>IF(R1491="","",VLOOKUP(R1491,CUSTOMS!$E$3:$N$2350,5,FALSE))</f>
        <v>个</v>
      </c>
      <c r="W1491" s="32">
        <f>IF(R1491="","",VLOOKUP(R1491,CUSTOMS!$E$3:$N$2350,6,FALSE))</f>
        <v>1</v>
      </c>
      <c r="X1491" s="32">
        <f t="shared" si="259"/>
        <v>12</v>
      </c>
      <c r="Y1491" s="18" t="str">
        <f>IF(R1491="","",VLOOKUP(R1491,CUSTOMS!$E$3:$N$2350,8,FALSE))</f>
        <v>美元</v>
      </c>
      <c r="Z1491" s="18" t="str">
        <f>IF(R1491="","",VLOOKUP(R1491,CUSTOMS!$E$3:$N$2350,9,FALSE))</f>
        <v>中国</v>
      </c>
      <c r="AA1491" s="18" t="str">
        <f>IF(R1491="","",VLOOKUP(R1491,CUSTOMS!$E$3:$N$2350,10,FALSE))</f>
        <v>美国</v>
      </c>
      <c r="AB1491" s="32">
        <f>IF(R1491="","",VLOOKUP(G1491,WMS!$E$3:$T$2581,15,FALSE))</f>
        <v>0.108333333333333</v>
      </c>
      <c r="AC1491" s="32">
        <f t="shared" si="260"/>
        <v>1.3</v>
      </c>
      <c r="AD1491" s="32" t="str">
        <f>IF(S1491="","",VLOOKUP(S1491,海关监管条件!$A$1:$B$3000,2,FALSE))</f>
        <v>无</v>
      </c>
    </row>
    <row r="1492" spans="1:30">
      <c r="A1492" s="2">
        <v>43784</v>
      </c>
      <c r="B1492" s="2">
        <v>43788</v>
      </c>
      <c r="C1492" s="2" t="s">
        <v>5289</v>
      </c>
      <c r="D1492" s="3" t="s">
        <v>2892</v>
      </c>
      <c r="E1492" s="3" t="s">
        <v>4802</v>
      </c>
      <c r="F1492" s="3" t="s">
        <v>3986</v>
      </c>
      <c r="G1492" s="17" t="str">
        <f t="shared" si="254"/>
        <v>KG-ARI-1911-00212-05050/42699248</v>
      </c>
      <c r="H1492" s="18">
        <f>IF(G1492="","",VLOOKUP(G1492,WMS!$E$3:$Q$2581,7,FALSE))</f>
        <v>6</v>
      </c>
      <c r="I1492" s="18">
        <f>IF(G1492="","",VLOOKUP(G1492,WMS!$E$3:$Q$2581,8,FALSE))</f>
        <v>2.25</v>
      </c>
      <c r="J1492" s="18">
        <f>IF(G1492="","",VLOOKUP(G1492,WMS!$E$3:$Q$2581,13,FALSE))</f>
        <v>0.013</v>
      </c>
      <c r="K1492" s="25" t="b">
        <f t="shared" si="255"/>
        <v>1</v>
      </c>
      <c r="L1492" s="7">
        <v>3</v>
      </c>
      <c r="M1492" s="26">
        <f>IF(G1492="","",VLOOKUP(G1492,WMS!$E$3:$U$2581,7,0)*L1492)</f>
        <v>18</v>
      </c>
      <c r="N1492" s="27" t="str">
        <f>IF(G1492="","",VLOOKUP(G1492,WMS!$E$3:$U$2581,17,0))</f>
        <v>A40-203</v>
      </c>
      <c r="O1492" s="28">
        <f t="shared" si="256"/>
        <v>6.75</v>
      </c>
      <c r="P1492" s="28">
        <f t="shared" si="257"/>
        <v>0.039</v>
      </c>
      <c r="Q1492" s="25" t="str">
        <f>IF(G1492="","",VLOOKUP(G1492,WMS!$E$3:$G$2581,2,FALSE))</f>
        <v>KAS19110401</v>
      </c>
      <c r="R1492" s="25" t="str">
        <f>IF(G1492="","",VLOOKUP(G1492,WMS!$E$3:$G$2581,3,FALSE))</f>
        <v>KAS1911040108</v>
      </c>
      <c r="S1492" s="17" t="str">
        <f>IF(R1492="","",VLOOKUP(R1492,CUSTOMS!$E$3:$N$2350,2,FALSE))</f>
        <v>6911900000</v>
      </c>
      <c r="T1492" s="17" t="str">
        <f>IF(R1492="","",VLOOKUP(R1492,CUSTOMS!$E$3:$N$2350,3,FALSE))</f>
        <v>盥洗用瓷器:漱口杯.乳液瓶.托盘.马桶刷座</v>
      </c>
      <c r="U1492" s="18">
        <f t="shared" si="258"/>
        <v>18</v>
      </c>
      <c r="V1492" s="18" t="str">
        <f>IF(R1492="","",VLOOKUP(R1492,CUSTOMS!$E$3:$N$2350,5,FALSE))</f>
        <v>只</v>
      </c>
      <c r="W1492" s="32">
        <f>IF(R1492="","",VLOOKUP(R1492,CUSTOMS!$E$3:$N$2350,6,FALSE))</f>
        <v>0.3</v>
      </c>
      <c r="X1492" s="32">
        <f t="shared" si="259"/>
        <v>5.4</v>
      </c>
      <c r="Y1492" s="18" t="str">
        <f>IF(R1492="","",VLOOKUP(R1492,CUSTOMS!$E$3:$N$2350,8,FALSE))</f>
        <v>美元</v>
      </c>
      <c r="Z1492" s="18" t="str">
        <f>IF(R1492="","",VLOOKUP(R1492,CUSTOMS!$E$3:$N$2350,9,FALSE))</f>
        <v>中国</v>
      </c>
      <c r="AA1492" s="18" t="str">
        <f>IF(R1492="","",VLOOKUP(R1492,CUSTOMS!$E$3:$N$2350,10,FALSE))</f>
        <v>美国</v>
      </c>
      <c r="AB1492" s="32">
        <f>IF(R1492="","",VLOOKUP(G1492,WMS!$E$3:$T$2581,15,FALSE))</f>
        <v>0.35</v>
      </c>
      <c r="AC1492" s="32">
        <f t="shared" si="260"/>
        <v>6.3</v>
      </c>
      <c r="AD1492" s="32" t="str">
        <f>IF(S1492="","",VLOOKUP(S1492,海关监管条件!$A$1:$B$3000,2,FALSE))</f>
        <v>无</v>
      </c>
    </row>
    <row r="1493" spans="1:30">
      <c r="A1493" s="2">
        <v>43784</v>
      </c>
      <c r="B1493" s="2">
        <v>43788</v>
      </c>
      <c r="C1493" s="2" t="s">
        <v>5289</v>
      </c>
      <c r="D1493" s="3" t="s">
        <v>2892</v>
      </c>
      <c r="E1493" s="3" t="s">
        <v>4802</v>
      </c>
      <c r="F1493" s="3" t="s">
        <v>5290</v>
      </c>
      <c r="G1493" s="17" t="str">
        <f t="shared" si="254"/>
        <v>KG-ARI-1911-00212-05050/42701514</v>
      </c>
      <c r="H1493" s="18">
        <f>IF(G1493="","",VLOOKUP(G1493,WMS!$E$3:$Q$2581,7,FALSE))</f>
        <v>6</v>
      </c>
      <c r="I1493" s="18">
        <f>IF(G1493="","",VLOOKUP(G1493,WMS!$E$3:$Q$2581,8,FALSE))</f>
        <v>9.8</v>
      </c>
      <c r="J1493" s="18">
        <f>IF(G1493="","",VLOOKUP(G1493,WMS!$E$3:$Q$2581,13,FALSE))</f>
        <v>0.035</v>
      </c>
      <c r="K1493" s="25" t="b">
        <f t="shared" si="255"/>
        <v>1</v>
      </c>
      <c r="L1493" s="7">
        <v>4</v>
      </c>
      <c r="M1493" s="26">
        <f>IF(G1493="","",VLOOKUP(G1493,WMS!$E$3:$U$2581,7,0)*L1493)</f>
        <v>24</v>
      </c>
      <c r="N1493" s="27" t="str">
        <f>IF(G1493="","",VLOOKUP(G1493,WMS!$E$3:$U$2581,17,0))</f>
        <v>A411</v>
      </c>
      <c r="O1493" s="28">
        <f t="shared" si="256"/>
        <v>39.2</v>
      </c>
      <c r="P1493" s="28">
        <f t="shared" si="257"/>
        <v>0.14</v>
      </c>
      <c r="Q1493" s="25" t="str">
        <f>IF(G1493="","",VLOOKUP(G1493,WMS!$E$3:$G$2581,2,FALSE))</f>
        <v>KAS19110401</v>
      </c>
      <c r="R1493" s="25" t="str">
        <f>IF(G1493="","",VLOOKUP(G1493,WMS!$E$3:$G$2581,3,FALSE))</f>
        <v>KAS1911040109</v>
      </c>
      <c r="S1493" s="17" t="str">
        <f>IF(R1493="","",VLOOKUP(R1493,CUSTOMS!$E$3:$N$2350,2,FALSE))</f>
        <v>6913100000</v>
      </c>
      <c r="T1493" s="17" t="str">
        <f>IF(R1493="","",VLOOKUP(R1493,CUSTOMS!$E$3:$N$2350,3,FALSE))</f>
        <v>陈设瓷:花盆</v>
      </c>
      <c r="U1493" s="18">
        <f t="shared" si="258"/>
        <v>24</v>
      </c>
      <c r="V1493" s="18" t="str">
        <f>IF(R1493="","",VLOOKUP(R1493,CUSTOMS!$E$3:$N$2350,5,FALSE))</f>
        <v>只</v>
      </c>
      <c r="W1493" s="32">
        <f>IF(R1493="","",VLOOKUP(R1493,CUSTOMS!$E$3:$N$2350,6,FALSE))</f>
        <v>0.5</v>
      </c>
      <c r="X1493" s="32">
        <f t="shared" si="259"/>
        <v>12</v>
      </c>
      <c r="Y1493" s="18" t="str">
        <f>IF(R1493="","",VLOOKUP(R1493,CUSTOMS!$E$3:$N$2350,8,FALSE))</f>
        <v>美元</v>
      </c>
      <c r="Z1493" s="18" t="str">
        <f>IF(R1493="","",VLOOKUP(R1493,CUSTOMS!$E$3:$N$2350,9,FALSE))</f>
        <v>中国</v>
      </c>
      <c r="AA1493" s="18" t="str">
        <f>IF(R1493="","",VLOOKUP(R1493,CUSTOMS!$E$3:$N$2350,10,FALSE))</f>
        <v>美国</v>
      </c>
      <c r="AB1493" s="32">
        <f>IF(R1493="","",VLOOKUP(G1493,WMS!$E$3:$T$2581,15,FALSE))</f>
        <v>1.5</v>
      </c>
      <c r="AC1493" s="32">
        <f t="shared" si="260"/>
        <v>36</v>
      </c>
      <c r="AD1493" s="32" t="str">
        <f>IF(S1493="","",VLOOKUP(S1493,海关监管条件!$A$1:$B$3000,2,FALSE))</f>
        <v>无</v>
      </c>
    </row>
    <row r="1494" spans="1:30">
      <c r="A1494" s="2">
        <v>43784</v>
      </c>
      <c r="B1494" s="2">
        <v>43788</v>
      </c>
      <c r="C1494" s="2" t="s">
        <v>5289</v>
      </c>
      <c r="D1494" s="3" t="s">
        <v>2892</v>
      </c>
      <c r="E1494" s="3" t="s">
        <v>4802</v>
      </c>
      <c r="F1494" s="3" t="s">
        <v>5291</v>
      </c>
      <c r="G1494" s="17" t="str">
        <f t="shared" si="254"/>
        <v>KG-ARI-1911-00212-05050/42727552</v>
      </c>
      <c r="H1494" s="18">
        <f>IF(G1494="","",VLOOKUP(G1494,WMS!$E$3:$Q$2581,7,FALSE))</f>
        <v>12</v>
      </c>
      <c r="I1494" s="18">
        <f>IF(G1494="","",VLOOKUP(G1494,WMS!$E$3:$Q$2581,8,FALSE))</f>
        <v>9.45</v>
      </c>
      <c r="J1494" s="18">
        <f>IF(G1494="","",VLOOKUP(G1494,WMS!$E$3:$Q$2581,13,FALSE))</f>
        <v>0.017</v>
      </c>
      <c r="K1494" s="25" t="b">
        <f t="shared" si="255"/>
        <v>1</v>
      </c>
      <c r="L1494" s="7">
        <v>2</v>
      </c>
      <c r="M1494" s="26">
        <f>IF(G1494="","",VLOOKUP(G1494,WMS!$E$3:$U$2581,7,0)*L1494)</f>
        <v>24</v>
      </c>
      <c r="N1494" s="27" t="str">
        <f>IF(G1494="","",VLOOKUP(G1494,WMS!$E$3:$U$2581,17,0))</f>
        <v>A403</v>
      </c>
      <c r="O1494" s="28">
        <f t="shared" si="256"/>
        <v>18.9</v>
      </c>
      <c r="P1494" s="28">
        <f t="shared" si="257"/>
        <v>0.034</v>
      </c>
      <c r="Q1494" s="25" t="str">
        <f>IF(G1494="","",VLOOKUP(G1494,WMS!$E$3:$G$2581,2,FALSE))</f>
        <v>KAS19110401</v>
      </c>
      <c r="R1494" s="25" t="str">
        <f>IF(G1494="","",VLOOKUP(G1494,WMS!$E$3:$G$2581,3,FALSE))</f>
        <v>KAS1911040106</v>
      </c>
      <c r="S1494" s="17" t="str">
        <f>IF(R1494="","",VLOOKUP(R1494,CUSTOMS!$E$3:$N$2350,2,FALSE))</f>
        <v>6911101900</v>
      </c>
      <c r="T1494" s="17" t="str">
        <f>IF(R1494="","",VLOOKUP(R1494,CUSTOMS!$E$3:$N$2350,3,FALSE))</f>
        <v>日用瓷:杯.壶.盘.锅</v>
      </c>
      <c r="U1494" s="18">
        <f t="shared" si="258"/>
        <v>24</v>
      </c>
      <c r="V1494" s="18" t="str">
        <f>IF(R1494="","",VLOOKUP(R1494,CUSTOMS!$E$3:$N$2350,5,FALSE))</f>
        <v>只</v>
      </c>
      <c r="W1494" s="32">
        <f>IF(R1494="","",VLOOKUP(R1494,CUSTOMS!$E$3:$N$2350,6,FALSE))</f>
        <v>0.4</v>
      </c>
      <c r="X1494" s="32">
        <f t="shared" si="259"/>
        <v>9.6</v>
      </c>
      <c r="Y1494" s="18" t="str">
        <f>IF(R1494="","",VLOOKUP(R1494,CUSTOMS!$E$3:$N$2350,8,FALSE))</f>
        <v>美元</v>
      </c>
      <c r="Z1494" s="18" t="str">
        <f>IF(R1494="","",VLOOKUP(R1494,CUSTOMS!$E$3:$N$2350,9,FALSE))</f>
        <v>中国</v>
      </c>
      <c r="AA1494" s="18" t="str">
        <f>IF(R1494="","",VLOOKUP(R1494,CUSTOMS!$E$3:$N$2350,10,FALSE))</f>
        <v>美国</v>
      </c>
      <c r="AB1494" s="32">
        <f>IF(R1494="","",VLOOKUP(G1494,WMS!$E$3:$T$2581,15,FALSE))</f>
        <v>0.85</v>
      </c>
      <c r="AC1494" s="32">
        <f t="shared" si="260"/>
        <v>20.4</v>
      </c>
      <c r="AD1494" s="32" t="str">
        <f>IF(S1494="","",VLOOKUP(S1494,海关监管条件!$A$1:$B$3000,2,FALSE))</f>
        <v>A</v>
      </c>
    </row>
    <row r="1495" spans="1:30">
      <c r="A1495" s="2">
        <v>43784</v>
      </c>
      <c r="B1495" s="2">
        <v>43788</v>
      </c>
      <c r="C1495" s="2" t="s">
        <v>5289</v>
      </c>
      <c r="D1495" s="3" t="s">
        <v>2969</v>
      </c>
      <c r="E1495" s="3" t="s">
        <v>4840</v>
      </c>
      <c r="F1495" s="3" t="s">
        <v>4841</v>
      </c>
      <c r="G1495" s="17" t="str">
        <f t="shared" si="254"/>
        <v>KG-ARI-1912-00214-05174/MIX144643WHITE_5174</v>
      </c>
      <c r="H1495" s="18">
        <f>IF(G1495="","",VLOOKUP(G1495,WMS!$E$3:$Q$2581,7,FALSE))</f>
        <v>48</v>
      </c>
      <c r="I1495" s="18">
        <f>IF(G1495="","",VLOOKUP(G1495,WMS!$E$3:$Q$2581,8,FALSE))</f>
        <v>5.5</v>
      </c>
      <c r="J1495" s="18">
        <f>IF(G1495="","",VLOOKUP(G1495,WMS!$E$3:$Q$2581,13,FALSE))</f>
        <v>0.077</v>
      </c>
      <c r="K1495" s="25" t="b">
        <f t="shared" si="255"/>
        <v>1</v>
      </c>
      <c r="L1495" s="7">
        <v>2</v>
      </c>
      <c r="M1495" s="26">
        <f>IF(G1495="","",VLOOKUP(G1495,WMS!$E$3:$U$2581,7,0)*L1495)</f>
        <v>96</v>
      </c>
      <c r="N1495" s="27" t="str">
        <f>IF(G1495="","",VLOOKUP(G1495,WMS!$E$3:$U$2581,17,0))</f>
        <v>A38-203</v>
      </c>
      <c r="O1495" s="28">
        <f t="shared" si="256"/>
        <v>11</v>
      </c>
      <c r="P1495" s="28">
        <f t="shared" si="257"/>
        <v>0.154</v>
      </c>
      <c r="Q1495" s="25" t="str">
        <f>IF(G1495="","",VLOOKUP(G1495,WMS!$E$3:$G$2581,2,FALSE))</f>
        <v>KAS19110508</v>
      </c>
      <c r="R1495" s="25" t="str">
        <f>IF(G1495="","",VLOOKUP(G1495,WMS!$E$3:$G$2581,3,FALSE))</f>
        <v>KAS1911050801</v>
      </c>
      <c r="S1495" s="17" t="str">
        <f>IF(R1495="","",VLOOKUP(R1495,CUSTOMS!$E$3:$N$2350,2,FALSE))</f>
        <v>6212101000</v>
      </c>
      <c r="T1495" s="17" t="str">
        <f>IF(R1495="","",VLOOKUP(R1495,CUSTOMS!$E$3:$N$2350,3,FALSE))</f>
        <v>化纤制针织胸罩</v>
      </c>
      <c r="U1495" s="18">
        <f t="shared" si="258"/>
        <v>96</v>
      </c>
      <c r="V1495" s="18" t="str">
        <f>IF(R1495="","",VLOOKUP(R1495,CUSTOMS!$E$3:$N$2350,5,FALSE))</f>
        <v>件</v>
      </c>
      <c r="W1495" s="32">
        <f>IF(R1495="","",VLOOKUP(R1495,CUSTOMS!$E$3:$N$2350,6,FALSE))</f>
        <v>3.08</v>
      </c>
      <c r="X1495" s="32">
        <f t="shared" si="259"/>
        <v>295.68</v>
      </c>
      <c r="Y1495" s="18" t="str">
        <f>IF(R1495="","",VLOOKUP(R1495,CUSTOMS!$E$3:$N$2350,8,FALSE))</f>
        <v>美元</v>
      </c>
      <c r="Z1495" s="18" t="str">
        <f>IF(R1495="","",VLOOKUP(R1495,CUSTOMS!$E$3:$N$2350,9,FALSE))</f>
        <v>中国</v>
      </c>
      <c r="AA1495" s="18" t="str">
        <f>IF(R1495="","",VLOOKUP(R1495,CUSTOMS!$E$3:$N$2350,10,FALSE))</f>
        <v>美国</v>
      </c>
      <c r="AB1495" s="32">
        <f>IF(R1495="","",VLOOKUP(G1495,WMS!$E$3:$T$2581,15,FALSE))</f>
        <v>0.0916666666666667</v>
      </c>
      <c r="AC1495" s="32">
        <f t="shared" si="260"/>
        <v>8.8</v>
      </c>
      <c r="AD1495" s="32" t="str">
        <f>IF(S1495="","",VLOOKUP(S1495,海关监管条件!$A$1:$B$3000,2,FALSE))</f>
        <v>A</v>
      </c>
    </row>
    <row r="1496" spans="1:30">
      <c r="A1496" s="2">
        <v>43784</v>
      </c>
      <c r="B1496" s="2">
        <v>43788</v>
      </c>
      <c r="C1496" s="2" t="s">
        <v>5289</v>
      </c>
      <c r="D1496" s="3" t="s">
        <v>2969</v>
      </c>
      <c r="E1496" s="3" t="s">
        <v>4842</v>
      </c>
      <c r="F1496" s="3" t="s">
        <v>4843</v>
      </c>
      <c r="G1496" s="17" t="str">
        <f t="shared" si="254"/>
        <v>KG-ARI-1912-00214-05175/MIX144643WHSKYROSE_5175</v>
      </c>
      <c r="H1496" s="18">
        <f>IF(G1496="","",VLOOKUP(G1496,WMS!$E$3:$Q$2581,7,FALSE))</f>
        <v>48</v>
      </c>
      <c r="I1496" s="18">
        <f>IF(G1496="","",VLOOKUP(G1496,WMS!$E$3:$Q$2581,8,FALSE))</f>
        <v>5.5</v>
      </c>
      <c r="J1496" s="18">
        <f>IF(G1496="","",VLOOKUP(G1496,WMS!$E$3:$Q$2581,13,FALSE))</f>
        <v>0.077</v>
      </c>
      <c r="K1496" s="25" t="b">
        <f t="shared" si="255"/>
        <v>1</v>
      </c>
      <c r="L1496" s="7">
        <v>2</v>
      </c>
      <c r="M1496" s="26">
        <f>IF(G1496="","",VLOOKUP(G1496,WMS!$E$3:$U$2581,7,0)*L1496)</f>
        <v>96</v>
      </c>
      <c r="N1496" s="27" t="str">
        <f>IF(G1496="","",VLOOKUP(G1496,WMS!$E$3:$U$2581,17,0))</f>
        <v>A38-203</v>
      </c>
      <c r="O1496" s="28">
        <f t="shared" si="256"/>
        <v>11</v>
      </c>
      <c r="P1496" s="28">
        <f t="shared" si="257"/>
        <v>0.154</v>
      </c>
      <c r="Q1496" s="25" t="str">
        <f>IF(G1496="","",VLOOKUP(G1496,WMS!$E$3:$G$2581,2,FALSE))</f>
        <v>KAS19110508</v>
      </c>
      <c r="R1496" s="25" t="str">
        <f>IF(G1496="","",VLOOKUP(G1496,WMS!$E$3:$G$2581,3,FALSE))</f>
        <v>KAS1911050801</v>
      </c>
      <c r="S1496" s="17" t="str">
        <f>IF(R1496="","",VLOOKUP(R1496,CUSTOMS!$E$3:$N$2350,2,FALSE))</f>
        <v>6212101000</v>
      </c>
      <c r="T1496" s="17" t="str">
        <f>IF(R1496="","",VLOOKUP(R1496,CUSTOMS!$E$3:$N$2350,3,FALSE))</f>
        <v>化纤制针织胸罩</v>
      </c>
      <c r="U1496" s="18">
        <f t="shared" si="258"/>
        <v>96</v>
      </c>
      <c r="V1496" s="18" t="str">
        <f>IF(R1496="","",VLOOKUP(R1496,CUSTOMS!$E$3:$N$2350,5,FALSE))</f>
        <v>件</v>
      </c>
      <c r="W1496" s="32">
        <f>IF(R1496="","",VLOOKUP(R1496,CUSTOMS!$E$3:$N$2350,6,FALSE))</f>
        <v>3.08</v>
      </c>
      <c r="X1496" s="32">
        <f t="shared" si="259"/>
        <v>295.68</v>
      </c>
      <c r="Y1496" s="18" t="str">
        <f>IF(R1496="","",VLOOKUP(R1496,CUSTOMS!$E$3:$N$2350,8,FALSE))</f>
        <v>美元</v>
      </c>
      <c r="Z1496" s="18" t="str">
        <f>IF(R1496="","",VLOOKUP(R1496,CUSTOMS!$E$3:$N$2350,9,FALSE))</f>
        <v>中国</v>
      </c>
      <c r="AA1496" s="18" t="str">
        <f>IF(R1496="","",VLOOKUP(R1496,CUSTOMS!$E$3:$N$2350,10,FALSE))</f>
        <v>美国</v>
      </c>
      <c r="AB1496" s="32">
        <f>IF(R1496="","",VLOOKUP(G1496,WMS!$E$3:$T$2581,15,FALSE))</f>
        <v>0.0916666666666667</v>
      </c>
      <c r="AC1496" s="32">
        <f t="shared" si="260"/>
        <v>8.8</v>
      </c>
      <c r="AD1496" s="32" t="str">
        <f>IF(S1496="","",VLOOKUP(S1496,海关监管条件!$A$1:$B$3000,2,FALSE))</f>
        <v>A</v>
      </c>
    </row>
    <row r="1497" spans="1:30">
      <c r="A1497" s="2">
        <v>43784</v>
      </c>
      <c r="B1497" s="2">
        <v>43788</v>
      </c>
      <c r="C1497" s="2" t="s">
        <v>5289</v>
      </c>
      <c r="D1497" s="3" t="s">
        <v>2969</v>
      </c>
      <c r="E1497" s="3" t="s">
        <v>4844</v>
      </c>
      <c r="F1497" s="3" t="s">
        <v>4845</v>
      </c>
      <c r="G1497" s="17" t="str">
        <f t="shared" si="254"/>
        <v>KG-ARI-1912-00214-05176/MIX142383VGGGBK_5176</v>
      </c>
      <c r="H1497" s="18">
        <f>IF(G1497="","",VLOOKUP(G1497,WMS!$E$3:$Q$2581,7,FALSE))</f>
        <v>144</v>
      </c>
      <c r="I1497" s="18">
        <f>IF(G1497="","",VLOOKUP(G1497,WMS!$E$3:$Q$2581,8,FALSE))</f>
        <v>10</v>
      </c>
      <c r="J1497" s="18">
        <f>IF(G1497="","",VLOOKUP(G1497,WMS!$E$3:$Q$2581,13,FALSE))</f>
        <v>0.076</v>
      </c>
      <c r="K1497" s="25" t="b">
        <f t="shared" si="255"/>
        <v>1</v>
      </c>
      <c r="L1497" s="7">
        <v>2</v>
      </c>
      <c r="M1497" s="26">
        <f>IF(G1497="","",VLOOKUP(G1497,WMS!$E$3:$U$2581,7,0)*L1497)</f>
        <v>288</v>
      </c>
      <c r="N1497" s="27" t="str">
        <f>IF(G1497="","",VLOOKUP(G1497,WMS!$E$3:$U$2581,17,0))</f>
        <v>A38-203</v>
      </c>
      <c r="O1497" s="28">
        <f t="shared" si="256"/>
        <v>20</v>
      </c>
      <c r="P1497" s="28">
        <f t="shared" si="257"/>
        <v>0.152</v>
      </c>
      <c r="Q1497" s="25" t="str">
        <f>IF(G1497="","",VLOOKUP(G1497,WMS!$E$3:$G$2581,2,FALSE))</f>
        <v>KAS19110508</v>
      </c>
      <c r="R1497" s="25" t="str">
        <f>IF(G1497="","",VLOOKUP(G1497,WMS!$E$3:$G$2581,3,FALSE))</f>
        <v>KAS1911050802</v>
      </c>
      <c r="S1497" s="17" t="str">
        <f>IF(R1497="","",VLOOKUP(R1497,CUSTOMS!$E$3:$N$2350,2,FALSE))</f>
        <v>6108210000</v>
      </c>
      <c r="T1497" s="17" t="str">
        <f>IF(R1497="","",VLOOKUP(R1497,CUSTOMS!$E$3:$N$2350,3,FALSE))</f>
        <v>棉制针织女装成人内三角裤</v>
      </c>
      <c r="U1497" s="18">
        <f t="shared" si="258"/>
        <v>288</v>
      </c>
      <c r="V1497" s="18" t="str">
        <f>IF(R1497="","",VLOOKUP(R1497,CUSTOMS!$E$3:$N$2350,5,FALSE))</f>
        <v>件</v>
      </c>
      <c r="W1497" s="32">
        <f>IF(R1497="","",VLOOKUP(R1497,CUSTOMS!$E$3:$N$2350,6,FALSE))</f>
        <v>1.423333</v>
      </c>
      <c r="X1497" s="32">
        <f t="shared" si="259"/>
        <v>409.919904</v>
      </c>
      <c r="Y1497" s="18" t="str">
        <f>IF(R1497="","",VLOOKUP(R1497,CUSTOMS!$E$3:$N$2350,8,FALSE))</f>
        <v>美元</v>
      </c>
      <c r="Z1497" s="18" t="str">
        <f>IF(R1497="","",VLOOKUP(R1497,CUSTOMS!$E$3:$N$2350,9,FALSE))</f>
        <v>中国</v>
      </c>
      <c r="AA1497" s="18" t="str">
        <f>IF(R1497="","",VLOOKUP(R1497,CUSTOMS!$E$3:$N$2350,10,FALSE))</f>
        <v>美国</v>
      </c>
      <c r="AB1497" s="32">
        <f>IF(R1497="","",VLOOKUP(G1497,WMS!$E$3:$T$2581,15,FALSE))</f>
        <v>0.05</v>
      </c>
      <c r="AC1497" s="32">
        <f t="shared" si="260"/>
        <v>14.4</v>
      </c>
      <c r="AD1497" s="32" t="str">
        <f>IF(S1497="","",VLOOKUP(S1497,海关监管条件!$A$1:$B$3000,2,FALSE))</f>
        <v>A</v>
      </c>
    </row>
    <row r="1498" spans="1:30">
      <c r="A1498" s="2">
        <v>43784</v>
      </c>
      <c r="B1498" s="2">
        <v>43788</v>
      </c>
      <c r="C1498" s="2" t="s">
        <v>5289</v>
      </c>
      <c r="D1498" s="19" t="s">
        <v>2960</v>
      </c>
      <c r="E1498" s="19" t="s">
        <v>4836</v>
      </c>
      <c r="F1498" s="19" t="s">
        <v>4837</v>
      </c>
      <c r="G1498" s="17" t="str">
        <f t="shared" si="254"/>
        <v>KG-ARI-1912-00214-05178/MIX123430BLACKFLK_5178</v>
      </c>
      <c r="H1498" s="18">
        <f>IF(G1498="","",VLOOKUP(G1498,WMS!$E$3:$Q$2581,7,FALSE))</f>
        <v>84</v>
      </c>
      <c r="I1498" s="18">
        <f>IF(G1498="","",VLOOKUP(G1498,WMS!$E$3:$Q$2581,8,FALSE))</f>
        <v>9.4</v>
      </c>
      <c r="J1498" s="18">
        <f>IF(G1498="","",VLOOKUP(G1498,WMS!$E$3:$Q$2581,13,FALSE))</f>
        <v>0.066</v>
      </c>
      <c r="K1498" s="25" t="b">
        <f t="shared" si="255"/>
        <v>1</v>
      </c>
      <c r="L1498" s="7">
        <v>1</v>
      </c>
      <c r="M1498" s="26">
        <f>IF(G1498="","",VLOOKUP(G1498,WMS!$E$3:$U$2581,7,0)*L1498)</f>
        <v>84</v>
      </c>
      <c r="N1498" s="27" t="str">
        <f>IF(G1498="","",VLOOKUP(G1498,WMS!$E$3:$U$2581,17,0))</f>
        <v>A38-203</v>
      </c>
      <c r="O1498" s="28">
        <f t="shared" si="256"/>
        <v>9.4</v>
      </c>
      <c r="P1498" s="28">
        <f t="shared" si="257"/>
        <v>0.066</v>
      </c>
      <c r="Q1498" s="25" t="str">
        <f>IF(G1498="","",VLOOKUP(G1498,WMS!$E$3:$G$2581,2,FALSE))</f>
        <v>KAS19110506</v>
      </c>
      <c r="R1498" s="25" t="str">
        <f>IF(G1498="","",VLOOKUP(G1498,WMS!$E$3:$G$2581,3,FALSE))</f>
        <v>KAS1911050601</v>
      </c>
      <c r="S1498" s="17" t="str">
        <f>IF(R1498="","",VLOOKUP(R1498,CUSTOMS!$E$3:$N$2350,2,FALSE))</f>
        <v>6212101000</v>
      </c>
      <c r="T1498" s="17" t="str">
        <f>IF(R1498="","",VLOOKUP(R1498,CUSTOMS!$E$3:$N$2350,3,FALSE))</f>
        <v>化纖針織胸圍</v>
      </c>
      <c r="U1498" s="18">
        <f t="shared" si="258"/>
        <v>84</v>
      </c>
      <c r="V1498" s="18" t="str">
        <f>IF(R1498="","",VLOOKUP(R1498,CUSTOMS!$E$3:$N$2350,5,FALSE))</f>
        <v>件</v>
      </c>
      <c r="W1498" s="32">
        <f>IF(R1498="","",VLOOKUP(R1498,CUSTOMS!$E$3:$N$2350,6,FALSE))</f>
        <v>13</v>
      </c>
      <c r="X1498" s="32">
        <f t="shared" si="259"/>
        <v>1092</v>
      </c>
      <c r="Y1498" s="18" t="str">
        <f>IF(R1498="","",VLOOKUP(R1498,CUSTOMS!$E$3:$N$2350,8,FALSE))</f>
        <v>港币</v>
      </c>
      <c r="Z1498" s="18" t="str">
        <f>IF(R1498="","",VLOOKUP(R1498,CUSTOMS!$E$3:$N$2350,9,FALSE))</f>
        <v>中国</v>
      </c>
      <c r="AA1498" s="18" t="str">
        <f>IF(R1498="","",VLOOKUP(R1498,CUSTOMS!$E$3:$N$2350,10,FALSE))</f>
        <v>美国</v>
      </c>
      <c r="AB1498" s="32">
        <f>IF(R1498="","",VLOOKUP(G1498,WMS!$E$3:$T$2581,15,FALSE))</f>
        <v>0.0833333333333333</v>
      </c>
      <c r="AC1498" s="32">
        <f t="shared" si="260"/>
        <v>7</v>
      </c>
      <c r="AD1498" s="32" t="str">
        <f>IF(S1498="","",VLOOKUP(S1498,海关监管条件!$A$1:$B$3000,2,FALSE))</f>
        <v>A</v>
      </c>
    </row>
    <row r="1499" spans="1:30">
      <c r="A1499" s="2">
        <v>43784</v>
      </c>
      <c r="B1499" s="2">
        <v>43788</v>
      </c>
      <c r="C1499" s="2" t="s">
        <v>5289</v>
      </c>
      <c r="D1499" s="19" t="s">
        <v>2965</v>
      </c>
      <c r="E1499" s="19" t="s">
        <v>4838</v>
      </c>
      <c r="F1499" s="19" t="s">
        <v>4839</v>
      </c>
      <c r="G1499" s="17" t="str">
        <f t="shared" si="254"/>
        <v>KG-ARI-1912-00214-05179/MIX133139SPHNXMAUV_5179</v>
      </c>
      <c r="H1499" s="18">
        <f>IF(G1499="","",VLOOKUP(G1499,WMS!$E$3:$Q$2581,7,FALSE))</f>
        <v>54</v>
      </c>
      <c r="I1499" s="18">
        <f>IF(G1499="","",VLOOKUP(G1499,WMS!$E$3:$Q$2581,8,FALSE))</f>
        <v>6.7</v>
      </c>
      <c r="J1499" s="18">
        <f>IF(G1499="","",VLOOKUP(G1499,WMS!$E$3:$Q$2581,13,FALSE))</f>
        <v>0.066</v>
      </c>
      <c r="K1499" s="25" t="b">
        <f t="shared" si="255"/>
        <v>1</v>
      </c>
      <c r="L1499" s="7">
        <v>2</v>
      </c>
      <c r="M1499" s="26">
        <f>IF(G1499="","",VLOOKUP(G1499,WMS!$E$3:$U$2581,7,0)*L1499)</f>
        <v>108</v>
      </c>
      <c r="N1499" s="27" t="str">
        <f>IF(G1499="","",VLOOKUP(G1499,WMS!$E$3:$U$2581,17,0))</f>
        <v>A38-203</v>
      </c>
      <c r="O1499" s="28">
        <f t="shared" si="256"/>
        <v>13.4</v>
      </c>
      <c r="P1499" s="28">
        <f t="shared" si="257"/>
        <v>0.132</v>
      </c>
      <c r="Q1499" s="25" t="str">
        <f>IF(G1499="","",VLOOKUP(G1499,WMS!$E$3:$G$2581,2,FALSE))</f>
        <v>KAS19110507</v>
      </c>
      <c r="R1499" s="25" t="str">
        <f>IF(G1499="","",VLOOKUP(G1499,WMS!$E$3:$G$2581,3,FALSE))</f>
        <v>KAS1911050701</v>
      </c>
      <c r="S1499" s="17" t="str">
        <f>IF(R1499="","",VLOOKUP(R1499,CUSTOMS!$E$3:$N$2350,2,FALSE))</f>
        <v>6212101000</v>
      </c>
      <c r="T1499" s="17" t="str">
        <f>IF(R1499="","",VLOOKUP(R1499,CUSTOMS!$E$3:$N$2350,3,FALSE))</f>
        <v>化纖針織胸圍</v>
      </c>
      <c r="U1499" s="18">
        <f t="shared" si="258"/>
        <v>108</v>
      </c>
      <c r="V1499" s="18" t="str">
        <f>IF(R1499="","",VLOOKUP(R1499,CUSTOMS!$E$3:$N$2350,5,FALSE))</f>
        <v>件</v>
      </c>
      <c r="W1499" s="32">
        <f>IF(R1499="","",VLOOKUP(R1499,CUSTOMS!$E$3:$N$2350,6,FALSE))</f>
        <v>13</v>
      </c>
      <c r="X1499" s="32">
        <f t="shared" si="259"/>
        <v>1404</v>
      </c>
      <c r="Y1499" s="18" t="str">
        <f>IF(R1499="","",VLOOKUP(R1499,CUSTOMS!$E$3:$N$2350,8,FALSE))</f>
        <v>港币</v>
      </c>
      <c r="Z1499" s="18" t="str">
        <f>IF(R1499="","",VLOOKUP(R1499,CUSTOMS!$E$3:$N$2350,9,FALSE))</f>
        <v>中国</v>
      </c>
      <c r="AA1499" s="18" t="str">
        <f>IF(R1499="","",VLOOKUP(R1499,CUSTOMS!$E$3:$N$2350,10,FALSE))</f>
        <v>美国</v>
      </c>
      <c r="AB1499" s="32">
        <f>IF(R1499="","",VLOOKUP(G1499,WMS!$E$3:$T$2581,15,FALSE))</f>
        <v>0.0925925925925926</v>
      </c>
      <c r="AC1499" s="32">
        <f t="shared" si="260"/>
        <v>10</v>
      </c>
      <c r="AD1499" s="32" t="str">
        <f>IF(S1499="","",VLOOKUP(S1499,海关监管条件!$A$1:$B$3000,2,FALSE))</f>
        <v>A</v>
      </c>
    </row>
    <row r="1500" spans="1:30">
      <c r="A1500" s="2">
        <v>43791</v>
      </c>
      <c r="B1500" s="2">
        <v>43798</v>
      </c>
      <c r="C1500" s="2" t="s">
        <v>5292</v>
      </c>
      <c r="D1500" s="3" t="s">
        <v>5016</v>
      </c>
      <c r="E1500" s="3" t="s">
        <v>3344</v>
      </c>
      <c r="F1500" s="3" t="s">
        <v>5017</v>
      </c>
      <c r="G1500" s="17" t="str">
        <f t="shared" si="254"/>
        <v>KG-ARI-1808-00019-00216/42629658</v>
      </c>
      <c r="H1500" s="18">
        <f>IF(G1500="","",VLOOKUP(G1500,WMS!$E$3:$Q$2581,7,FALSE))</f>
        <v>12</v>
      </c>
      <c r="I1500" s="18">
        <f>IF(G1500="","",VLOOKUP(G1500,WMS!$E$3:$Q$2581,8,FALSE))</f>
        <v>2.65</v>
      </c>
      <c r="J1500" s="18">
        <f>IF(G1500="","",VLOOKUP(G1500,WMS!$E$3:$Q$2581,13,FALSE))</f>
        <v>0.037</v>
      </c>
      <c r="K1500" s="25" t="b">
        <f t="shared" si="255"/>
        <v>1</v>
      </c>
      <c r="L1500" s="7">
        <v>2</v>
      </c>
      <c r="M1500" s="26">
        <f>IF(G1500="","",VLOOKUP(G1500,WMS!$E$3:$U$2581,7,0)*L1500)</f>
        <v>24</v>
      </c>
      <c r="N1500" s="27" t="str">
        <f>IF(G1500="","",VLOOKUP(G1500,WMS!$E$3:$U$2581,17,0))</f>
        <v>A18-103</v>
      </c>
      <c r="O1500" s="28">
        <f t="shared" si="256"/>
        <v>5.3</v>
      </c>
      <c r="P1500" s="28">
        <f t="shared" si="257"/>
        <v>0.074</v>
      </c>
      <c r="Q1500" s="25" t="str">
        <f>IF(G1500="","",VLOOKUP(G1500,WMS!$E$3:$G$2581,2,FALSE))</f>
        <v>KAS18100801</v>
      </c>
      <c r="R1500" s="25" t="str">
        <f>IF(G1500="","",VLOOKUP(G1500,WMS!$E$3:$G$2581,3,FALSE))</f>
        <v>KAS1810080102</v>
      </c>
      <c r="S1500" s="17" t="str">
        <f>IF(R1500="","",VLOOKUP(R1500,CUSTOMS!$E$3:$N$2350,2,FALSE))</f>
        <v>3924100000</v>
      </c>
      <c r="T1500" s="17" t="str">
        <f>IF(R1500="","",VLOOKUP(R1500,CUSTOMS!$E$3:$N$2350,3,FALSE))</f>
        <v>塑胶食物盒/A</v>
      </c>
      <c r="U1500" s="18">
        <f t="shared" si="258"/>
        <v>4.8</v>
      </c>
      <c r="V1500" s="18" t="str">
        <f>IF(R1500="","",VLOOKUP(R1500,CUSTOMS!$E$3:$N$2350,5,FALSE))</f>
        <v>千克</v>
      </c>
      <c r="W1500" s="32">
        <f>IF(R1500="","",VLOOKUP(R1500,CUSTOMS!$E$3:$N$2350,6,FALSE))</f>
        <v>2</v>
      </c>
      <c r="X1500" s="32">
        <f t="shared" si="259"/>
        <v>9.6</v>
      </c>
      <c r="Y1500" s="18" t="str">
        <f>IF(R1500="","",VLOOKUP(R1500,CUSTOMS!$E$3:$N$2350,8,FALSE))</f>
        <v>美元</v>
      </c>
      <c r="Z1500" s="18" t="str">
        <f>IF(R1500="","",VLOOKUP(R1500,CUSTOMS!$E$3:$N$2350,9,FALSE))</f>
        <v>中国</v>
      </c>
      <c r="AA1500" s="18" t="str">
        <f>IF(R1500="","",VLOOKUP(R1500,CUSTOMS!$E$3:$N$2350,10,FALSE))</f>
        <v>美国</v>
      </c>
      <c r="AB1500" s="32">
        <f>IF(R1500="","",VLOOKUP(G1500,WMS!$E$3:$T$2581,15,FALSE))</f>
        <v>0.2</v>
      </c>
      <c r="AC1500" s="32">
        <f t="shared" si="260"/>
        <v>4.8</v>
      </c>
      <c r="AD1500" s="32" t="str">
        <f>IF(S1500="","",VLOOKUP(S1500,海关监管条件!$A$1:$B$3000,2,FALSE))</f>
        <v>A </v>
      </c>
    </row>
    <row r="1501" spans="1:30">
      <c r="A1501" s="2">
        <v>43791</v>
      </c>
      <c r="B1501" s="2">
        <v>43798</v>
      </c>
      <c r="C1501" s="2" t="s">
        <v>5292</v>
      </c>
      <c r="D1501" s="3" t="s">
        <v>5016</v>
      </c>
      <c r="E1501" s="3" t="s">
        <v>3344</v>
      </c>
      <c r="F1501" s="3" t="s">
        <v>5293</v>
      </c>
      <c r="G1501" s="17" t="str">
        <f t="shared" si="254"/>
        <v>KG-ARI-1808-00019-00216/42630234</v>
      </c>
      <c r="H1501" s="18">
        <f>IF(G1501="","",VLOOKUP(G1501,WMS!$E$3:$Q$2581,7,FALSE))</f>
        <v>12</v>
      </c>
      <c r="I1501" s="18">
        <f>IF(G1501="","",VLOOKUP(G1501,WMS!$E$3:$Q$2581,8,FALSE))</f>
        <v>2.8</v>
      </c>
      <c r="J1501" s="18">
        <f>IF(G1501="","",VLOOKUP(G1501,WMS!$E$3:$Q$2581,13,FALSE))</f>
        <v>0.032</v>
      </c>
      <c r="K1501" s="25" t="b">
        <f t="shared" si="255"/>
        <v>1</v>
      </c>
      <c r="L1501" s="7">
        <v>1</v>
      </c>
      <c r="M1501" s="26">
        <f>IF(G1501="","",VLOOKUP(G1501,WMS!$E$3:$U$2581,7,0)*L1501)</f>
        <v>12</v>
      </c>
      <c r="N1501" s="27" t="str">
        <f>IF(G1501="","",VLOOKUP(G1501,WMS!$E$3:$U$2581,17,0))</f>
        <v>A18-102</v>
      </c>
      <c r="O1501" s="28">
        <f t="shared" si="256"/>
        <v>2.8</v>
      </c>
      <c r="P1501" s="28">
        <f t="shared" si="257"/>
        <v>0.032</v>
      </c>
      <c r="Q1501" s="25" t="str">
        <f>IF(G1501="","",VLOOKUP(G1501,WMS!$E$3:$G$2581,2,FALSE))</f>
        <v>KAS18100801</v>
      </c>
      <c r="R1501" s="25" t="str">
        <f>IF(G1501="","",VLOOKUP(G1501,WMS!$E$3:$G$2581,3,FALSE))</f>
        <v>KAS1810080102</v>
      </c>
      <c r="S1501" s="17" t="str">
        <f>IF(R1501="","",VLOOKUP(R1501,CUSTOMS!$E$3:$N$2350,2,FALSE))</f>
        <v>3924100000</v>
      </c>
      <c r="T1501" s="17" t="str">
        <f>IF(R1501="","",VLOOKUP(R1501,CUSTOMS!$E$3:$N$2350,3,FALSE))</f>
        <v>塑胶食物盒/A</v>
      </c>
      <c r="U1501" s="18">
        <f t="shared" si="258"/>
        <v>2.29166666666666</v>
      </c>
      <c r="V1501" s="18" t="str">
        <f>IF(R1501="","",VLOOKUP(R1501,CUSTOMS!$E$3:$N$2350,5,FALSE))</f>
        <v>千克</v>
      </c>
      <c r="W1501" s="32">
        <f>IF(R1501="","",VLOOKUP(R1501,CUSTOMS!$E$3:$N$2350,6,FALSE))</f>
        <v>2</v>
      </c>
      <c r="X1501" s="32">
        <f t="shared" si="259"/>
        <v>4.58333333333333</v>
      </c>
      <c r="Y1501" s="18" t="str">
        <f>IF(R1501="","",VLOOKUP(R1501,CUSTOMS!$E$3:$N$2350,8,FALSE))</f>
        <v>美元</v>
      </c>
      <c r="Z1501" s="18" t="str">
        <f>IF(R1501="","",VLOOKUP(R1501,CUSTOMS!$E$3:$N$2350,9,FALSE))</f>
        <v>中国</v>
      </c>
      <c r="AA1501" s="18" t="str">
        <f>IF(R1501="","",VLOOKUP(R1501,CUSTOMS!$E$3:$N$2350,10,FALSE))</f>
        <v>美国</v>
      </c>
      <c r="AB1501" s="32">
        <f>IF(R1501="","",VLOOKUP(G1501,WMS!$E$3:$T$2581,15,FALSE))</f>
        <v>0.190972222222222</v>
      </c>
      <c r="AC1501" s="32">
        <f t="shared" si="260"/>
        <v>2.29166666666666</v>
      </c>
      <c r="AD1501" s="32" t="str">
        <f>IF(S1501="","",VLOOKUP(S1501,海关监管条件!$A$1:$B$3000,2,FALSE))</f>
        <v>A </v>
      </c>
    </row>
    <row r="1502" spans="1:30">
      <c r="A1502" s="2">
        <v>43791</v>
      </c>
      <c r="B1502" s="2">
        <v>43798</v>
      </c>
      <c r="C1502" s="2" t="s">
        <v>5292</v>
      </c>
      <c r="D1502" s="3" t="s">
        <v>376</v>
      </c>
      <c r="E1502" s="3" t="s">
        <v>3415</v>
      </c>
      <c r="F1502" s="3" t="s">
        <v>3416</v>
      </c>
      <c r="G1502" s="17" t="str">
        <f t="shared" si="254"/>
        <v>KG-ARI-1808-00019-00283/42457374Q</v>
      </c>
      <c r="H1502" s="18">
        <f>IF(G1502="","",VLOOKUP(G1502,WMS!$E$3:$Q$2581,7,FALSE))</f>
        <v>4</v>
      </c>
      <c r="I1502" s="18">
        <f>IF(G1502="","",VLOOKUP(G1502,WMS!$E$3:$Q$2581,8,FALSE))</f>
        <v>5.15</v>
      </c>
      <c r="J1502" s="18">
        <f>IF(G1502="","",VLOOKUP(G1502,WMS!$E$3:$Q$2581,13,FALSE))</f>
        <v>0.064</v>
      </c>
      <c r="K1502" s="25" t="b">
        <f t="shared" si="255"/>
        <v>1</v>
      </c>
      <c r="L1502" s="7">
        <v>7</v>
      </c>
      <c r="M1502" s="26">
        <f>IF(G1502="","",VLOOKUP(G1502,WMS!$E$3:$U$2581,7,0)*L1502)</f>
        <v>28</v>
      </c>
      <c r="N1502" s="27" t="str">
        <f>IF(G1502="","",VLOOKUP(G1502,WMS!$E$3:$U$2581,17,0))</f>
        <v>A27-304</v>
      </c>
      <c r="O1502" s="28">
        <f t="shared" si="256"/>
        <v>36.05</v>
      </c>
      <c r="P1502" s="28">
        <f t="shared" si="257"/>
        <v>0.448</v>
      </c>
      <c r="Q1502" s="25" t="str">
        <f>IF(G1502="","",VLOOKUP(G1502,WMS!$E$3:$G$2581,2,FALSE))</f>
        <v>KAS18112901</v>
      </c>
      <c r="R1502" s="25" t="str">
        <f>IF(G1502="","",VLOOKUP(G1502,WMS!$E$3:$G$2581,3,FALSE))</f>
        <v>KAS18112901211</v>
      </c>
      <c r="S1502" s="17" t="str">
        <f>IF(R1502="","",VLOOKUP(R1502,CUSTOMS!$E$3:$N$2350,2,FALSE))</f>
        <v>9503008900</v>
      </c>
      <c r="T1502" s="17" t="str">
        <f>IF(R1502="","",VLOOKUP(R1502,CUSTOMS!$E$3:$N$2350,3,FALSE))</f>
        <v>儿童玩具：车</v>
      </c>
      <c r="U1502" s="18">
        <f t="shared" si="258"/>
        <v>28</v>
      </c>
      <c r="V1502" s="18" t="str">
        <f>IF(R1502="","",VLOOKUP(R1502,CUSTOMS!$E$3:$N$2350,5,FALSE))</f>
        <v>个</v>
      </c>
      <c r="W1502" s="32">
        <f>IF(R1502="","",VLOOKUP(R1502,CUSTOMS!$E$3:$N$2350,6,FALSE))</f>
        <v>2</v>
      </c>
      <c r="X1502" s="32">
        <f t="shared" si="259"/>
        <v>56</v>
      </c>
      <c r="Y1502" s="18" t="str">
        <f>IF(R1502="","",VLOOKUP(R1502,CUSTOMS!$E$3:$N$2350,8,FALSE))</f>
        <v>美元</v>
      </c>
      <c r="Z1502" s="18" t="str">
        <f>IF(R1502="","",VLOOKUP(R1502,CUSTOMS!$E$3:$N$2350,9,FALSE))</f>
        <v>中国</v>
      </c>
      <c r="AA1502" s="18" t="str">
        <f>IF(R1502="","",VLOOKUP(R1502,CUSTOMS!$E$3:$N$2350,10,FALSE))</f>
        <v>中国</v>
      </c>
      <c r="AB1502" s="32">
        <f>IF(R1502="","",VLOOKUP(G1502,WMS!$E$3:$T$2581,15,FALSE))</f>
        <v>0.375428571428571</v>
      </c>
      <c r="AC1502" s="32">
        <f t="shared" si="260"/>
        <v>10.512</v>
      </c>
      <c r="AD1502" s="32" t="str">
        <f>IF(S1502="","",VLOOKUP(S1502,海关监管条件!$A$1:$B$3000,2,FALSE))</f>
        <v>A </v>
      </c>
    </row>
    <row r="1503" spans="1:30">
      <c r="A1503" s="2">
        <v>43791</v>
      </c>
      <c r="B1503" s="2">
        <v>43798</v>
      </c>
      <c r="C1503" s="2" t="s">
        <v>5292</v>
      </c>
      <c r="D1503" s="3" t="s">
        <v>220</v>
      </c>
      <c r="E1503" s="3" t="s">
        <v>3298</v>
      </c>
      <c r="F1503" s="3" t="s">
        <v>3309</v>
      </c>
      <c r="G1503" s="17" t="str">
        <f t="shared" si="254"/>
        <v>KG-ARI-1808-00019-00323/42604440</v>
      </c>
      <c r="H1503" s="18">
        <f>IF(G1503="","",VLOOKUP(G1503,WMS!$E$3:$Q$2581,7,FALSE))</f>
        <v>12</v>
      </c>
      <c r="I1503" s="18">
        <f>IF(G1503="","",VLOOKUP(G1503,WMS!$E$3:$Q$2581,8,FALSE))</f>
        <v>1.15</v>
      </c>
      <c r="J1503" s="18">
        <f>IF(G1503="","",VLOOKUP(G1503,WMS!$E$3:$Q$2581,13,FALSE))</f>
        <v>0.009</v>
      </c>
      <c r="K1503" s="25" t="b">
        <f t="shared" si="255"/>
        <v>1</v>
      </c>
      <c r="L1503" s="7">
        <v>1</v>
      </c>
      <c r="M1503" s="26">
        <f>IF(G1503="","",VLOOKUP(G1503,WMS!$E$3:$U$2581,7,0)*L1503)</f>
        <v>12</v>
      </c>
      <c r="N1503" s="27" t="str">
        <f>IF(G1503="","",VLOOKUP(G1503,WMS!$E$3:$U$2581,17,0))</f>
        <v>A02-103</v>
      </c>
      <c r="O1503" s="28">
        <f t="shared" si="256"/>
        <v>1.15</v>
      </c>
      <c r="P1503" s="28">
        <f t="shared" si="257"/>
        <v>0.009</v>
      </c>
      <c r="Q1503" s="25" t="str">
        <f>IF(G1503="","",VLOOKUP(G1503,WMS!$E$3:$G$2581,2,FALSE))</f>
        <v>KAS180081002</v>
      </c>
      <c r="R1503" s="25" t="str">
        <f>IF(G1503="","",VLOOKUP(G1503,WMS!$E$3:$G$2581,3,FALSE))</f>
        <v>KAS18008100210</v>
      </c>
      <c r="S1503" s="17" t="str">
        <f>IF(R1503="","",VLOOKUP(R1503,CUSTOMS!$E$3:$N$2350,2,FALSE))</f>
        <v>8544421900</v>
      </c>
      <c r="T1503" s="17" t="str">
        <f>IF(R1503="","",VLOOKUP(R1503,CUSTOMS!$E$3:$N$2350,3,FALSE))</f>
        <v>连接线</v>
      </c>
      <c r="U1503" s="18">
        <f t="shared" si="258"/>
        <v>1.24637</v>
      </c>
      <c r="V1503" s="18" t="str">
        <f>IF(R1503="","",VLOOKUP(R1503,CUSTOMS!$E$3:$N$2350,5,FALSE))</f>
        <v>千克</v>
      </c>
      <c r="W1503" s="32">
        <f>IF(R1503="","",VLOOKUP(R1503,CUSTOMS!$E$3:$N$2350,6,FALSE))</f>
        <v>1.2821</v>
      </c>
      <c r="X1503" s="32">
        <f t="shared" si="259"/>
        <v>1.59797097700001</v>
      </c>
      <c r="Y1503" s="18" t="str">
        <f>IF(R1503="","",VLOOKUP(R1503,CUSTOMS!$E$3:$N$2350,8,FALSE))</f>
        <v>美元</v>
      </c>
      <c r="Z1503" s="18" t="str">
        <f>IF(R1503="","",VLOOKUP(R1503,CUSTOMS!$E$3:$N$2350,9,FALSE))</f>
        <v>中国</v>
      </c>
      <c r="AA1503" s="18" t="str">
        <f>IF(R1503="","",VLOOKUP(R1503,CUSTOMS!$E$3:$N$2350,10,FALSE))</f>
        <v>中国</v>
      </c>
      <c r="AB1503" s="32">
        <f>IF(R1503="","",VLOOKUP(G1503,WMS!$E$3:$T$2581,15,FALSE))</f>
        <v>0.103864166666667</v>
      </c>
      <c r="AC1503" s="32">
        <f t="shared" si="260"/>
        <v>1.24637</v>
      </c>
      <c r="AD1503" s="32" t="str">
        <f>IF(S1503="","",VLOOKUP(S1503,海关监管条件!$A$1:$B$3000,2,FALSE))</f>
        <v>无 </v>
      </c>
    </row>
    <row r="1504" spans="1:30">
      <c r="A1504" s="2">
        <v>43791</v>
      </c>
      <c r="B1504" s="2">
        <v>43798</v>
      </c>
      <c r="C1504" s="2" t="s">
        <v>5292</v>
      </c>
      <c r="D1504" s="3" t="s">
        <v>5294</v>
      </c>
      <c r="E1504" s="3" t="s">
        <v>3278</v>
      </c>
      <c r="F1504" s="3" t="s">
        <v>5295</v>
      </c>
      <c r="G1504" s="17" t="str">
        <f t="shared" si="254"/>
        <v>KG-ARI-1808-00019-00324/42308836</v>
      </c>
      <c r="H1504" s="18">
        <f>IF(G1504="","",VLOOKUP(G1504,WMS!$E$3:$Q$2581,7,FALSE))</f>
        <v>12</v>
      </c>
      <c r="I1504" s="18">
        <f>IF(G1504="","",VLOOKUP(G1504,WMS!$E$3:$Q$2581,8,FALSE))</f>
        <v>0.9</v>
      </c>
      <c r="J1504" s="18">
        <f>IF(G1504="","",VLOOKUP(G1504,WMS!$E$3:$Q$2581,13,FALSE))</f>
        <v>0.006</v>
      </c>
      <c r="K1504" s="25" t="b">
        <f t="shared" si="255"/>
        <v>1</v>
      </c>
      <c r="L1504" s="7">
        <v>1</v>
      </c>
      <c r="M1504" s="26">
        <f>IF(G1504="","",VLOOKUP(G1504,WMS!$E$3:$U$2581,7,0)*L1504)</f>
        <v>12</v>
      </c>
      <c r="N1504" s="27" t="str">
        <f>IF(G1504="","",VLOOKUP(G1504,WMS!$E$3:$U$2581,17,0))</f>
        <v>A01-303</v>
      </c>
      <c r="O1504" s="28">
        <f t="shared" si="256"/>
        <v>0.9</v>
      </c>
      <c r="P1504" s="28">
        <f t="shared" si="257"/>
        <v>0.006</v>
      </c>
      <c r="Q1504" s="25" t="str">
        <f>IF(G1504="","",VLOOKUP(G1504,WMS!$E$3:$G$2581,2,FALSE))</f>
        <v>KAS18081003</v>
      </c>
      <c r="R1504" s="25" t="str">
        <f>IF(G1504="","",VLOOKUP(G1504,WMS!$E$3:$G$2581,3,FALSE))</f>
        <v>KAS18008100333</v>
      </c>
      <c r="S1504" s="17" t="str">
        <f>IF(R1504="","",VLOOKUP(R1504,CUSTOMS!$E$3:$N$2350,2,FALSE))</f>
        <v>8544421900</v>
      </c>
      <c r="T1504" s="17" t="str">
        <f>IF(R1504="","",VLOOKUP(R1504,CUSTOMS!$E$3:$N$2350,3,FALSE))</f>
        <v>电脑链接线</v>
      </c>
      <c r="U1504" s="18">
        <f t="shared" si="258"/>
        <v>0.672</v>
      </c>
      <c r="V1504" s="18" t="str">
        <f>IF(R1504="","",VLOOKUP(R1504,CUSTOMS!$E$3:$N$2350,5,FALSE))</f>
        <v>千克</v>
      </c>
      <c r="W1504" s="32">
        <f>IF(R1504="","",VLOOKUP(R1504,CUSTOMS!$E$3:$N$2350,6,FALSE))</f>
        <v>3.8464</v>
      </c>
      <c r="X1504" s="32">
        <f t="shared" si="259"/>
        <v>2.5847808</v>
      </c>
      <c r="Y1504" s="18" t="str">
        <f>IF(R1504="","",VLOOKUP(R1504,CUSTOMS!$E$3:$N$2350,8,FALSE))</f>
        <v>美元</v>
      </c>
      <c r="Z1504" s="18" t="str">
        <f>IF(R1504="","",VLOOKUP(R1504,CUSTOMS!$E$3:$N$2350,9,FALSE))</f>
        <v>中国</v>
      </c>
      <c r="AA1504" s="18" t="str">
        <f>IF(R1504="","",VLOOKUP(R1504,CUSTOMS!$E$3:$N$2350,10,FALSE))</f>
        <v>中国</v>
      </c>
      <c r="AB1504" s="32">
        <f>IF(R1504="","",VLOOKUP(G1504,WMS!$E$3:$T$2581,15,FALSE))</f>
        <v>0.056</v>
      </c>
      <c r="AC1504" s="32">
        <f t="shared" si="260"/>
        <v>0.672</v>
      </c>
      <c r="AD1504" s="32" t="str">
        <f>IF(S1504="","",VLOOKUP(S1504,海关监管条件!$A$1:$B$3000,2,FALSE))</f>
        <v>无 </v>
      </c>
    </row>
    <row r="1505" spans="1:30">
      <c r="A1505" s="2">
        <v>43791</v>
      </c>
      <c r="B1505" s="2">
        <v>43798</v>
      </c>
      <c r="C1505" s="2" t="s">
        <v>5292</v>
      </c>
      <c r="D1505" s="3" t="s">
        <v>355</v>
      </c>
      <c r="E1505" s="3" t="s">
        <v>3398</v>
      </c>
      <c r="F1505" s="3" t="s">
        <v>5296</v>
      </c>
      <c r="G1505" s="17" t="str">
        <f t="shared" si="254"/>
        <v>KG-ARI-1808-00019-00372/42534921</v>
      </c>
      <c r="H1505" s="18">
        <f>IF(G1505="","",VLOOKUP(G1505,WMS!$E$3:$Q$2581,7,FALSE))</f>
        <v>6</v>
      </c>
      <c r="I1505" s="18">
        <f>IF(G1505="","",VLOOKUP(G1505,WMS!$E$3:$Q$2581,8,FALSE))</f>
        <v>6.95</v>
      </c>
      <c r="J1505" s="18">
        <f>IF(G1505="","",VLOOKUP(G1505,WMS!$E$3:$Q$2581,13,FALSE))</f>
        <v>0.021</v>
      </c>
      <c r="K1505" s="25" t="b">
        <f t="shared" si="255"/>
        <v>1</v>
      </c>
      <c r="L1505" s="7">
        <v>1</v>
      </c>
      <c r="M1505" s="26">
        <f>IF(G1505="","",VLOOKUP(G1505,WMS!$E$3:$U$2581,7,0)*L1505)</f>
        <v>6</v>
      </c>
      <c r="N1505" s="27" t="str">
        <f>IF(G1505="","",VLOOKUP(G1505,WMS!$E$3:$U$2581,17,0))</f>
        <v>A22-304</v>
      </c>
      <c r="O1505" s="28">
        <f t="shared" si="256"/>
        <v>6.95</v>
      </c>
      <c r="P1505" s="28">
        <f t="shared" si="257"/>
        <v>0.021</v>
      </c>
      <c r="Q1505" s="25" t="str">
        <f>IF(G1505="","",VLOOKUP(G1505,WMS!$E$3:$G$2581,2,FALSE))</f>
        <v>KAS18111901</v>
      </c>
      <c r="R1505" s="25" t="str">
        <f>IF(G1505="","",VLOOKUP(G1505,WMS!$E$3:$G$2581,3,FALSE))</f>
        <v>KAS1811190105</v>
      </c>
      <c r="S1505" s="17" t="str">
        <f>IF(R1505="","",VLOOKUP(R1505,CUSTOMS!$E$3:$N$2350,2,FALSE))</f>
        <v>6911101900</v>
      </c>
      <c r="T1505" s="17" t="str">
        <f>IF(R1505="","",VLOOKUP(R1505,CUSTOMS!$E$3:$N$2350,3,FALSE))</f>
        <v>日用瓷:盘.锅.壶</v>
      </c>
      <c r="U1505" s="18">
        <f t="shared" si="258"/>
        <v>6</v>
      </c>
      <c r="V1505" s="18" t="str">
        <f>IF(R1505="","",VLOOKUP(R1505,CUSTOMS!$E$3:$N$2350,5,FALSE))</f>
        <v>只</v>
      </c>
      <c r="W1505" s="32">
        <f>IF(R1505="","",VLOOKUP(R1505,CUSTOMS!$E$3:$N$2350,6,FALSE))</f>
        <v>1</v>
      </c>
      <c r="X1505" s="32">
        <f t="shared" si="259"/>
        <v>6</v>
      </c>
      <c r="Y1505" s="18" t="str">
        <f>IF(R1505="","",VLOOKUP(R1505,CUSTOMS!$E$3:$N$2350,8,FALSE))</f>
        <v>港币</v>
      </c>
      <c r="Z1505" s="18" t="str">
        <f>IF(R1505="","",VLOOKUP(R1505,CUSTOMS!$E$3:$N$2350,9,FALSE))</f>
        <v>中国</v>
      </c>
      <c r="AA1505" s="18" t="str">
        <f>IF(R1505="","",VLOOKUP(R1505,CUSTOMS!$E$3:$N$2350,10,FALSE))</f>
        <v>美国</v>
      </c>
      <c r="AB1505" s="32">
        <f>IF(R1505="","",VLOOKUP(G1505,WMS!$E$3:$T$2581,15,FALSE))</f>
        <v>1.11666666666667</v>
      </c>
      <c r="AC1505" s="32">
        <f t="shared" si="260"/>
        <v>6.70000000000002</v>
      </c>
      <c r="AD1505" s="32" t="str">
        <f>IF(S1505="","",VLOOKUP(S1505,海关监管条件!$A$1:$B$3000,2,FALSE))</f>
        <v>A</v>
      </c>
    </row>
    <row r="1506" spans="1:30">
      <c r="A1506" s="2">
        <v>43791</v>
      </c>
      <c r="B1506" s="2">
        <v>43798</v>
      </c>
      <c r="C1506" s="2" t="s">
        <v>5292</v>
      </c>
      <c r="D1506" s="3" t="s">
        <v>762</v>
      </c>
      <c r="E1506" s="3" t="s">
        <v>3724</v>
      </c>
      <c r="F1506" s="3" t="s">
        <v>3892</v>
      </c>
      <c r="G1506" s="17" t="str">
        <f t="shared" si="254"/>
        <v>KG-ARI-1812-00048-00931/42589389</v>
      </c>
      <c r="H1506" s="18">
        <f>IF(G1506="","",VLOOKUP(G1506,WMS!$E$3:$Q$2581,7,FALSE))</f>
        <v>8</v>
      </c>
      <c r="I1506" s="18">
        <f>IF(G1506="","",VLOOKUP(G1506,WMS!$E$3:$Q$2581,8,FALSE))</f>
        <v>1.5</v>
      </c>
      <c r="J1506" s="18">
        <f>IF(G1506="","",VLOOKUP(G1506,WMS!$E$3:$Q$2581,13,FALSE))</f>
        <v>0.006</v>
      </c>
      <c r="K1506" s="25" t="b">
        <f t="shared" si="255"/>
        <v>1</v>
      </c>
      <c r="L1506" s="7">
        <v>4</v>
      </c>
      <c r="M1506" s="26">
        <f>IF(G1506="","",VLOOKUP(G1506,WMS!$E$3:$U$2581,7,0)*L1506)</f>
        <v>32</v>
      </c>
      <c r="N1506" s="27" t="str">
        <f>IF(G1506="","",VLOOKUP(G1506,WMS!$E$3:$U$2581,17,0))</f>
        <v>A36-102-103</v>
      </c>
      <c r="O1506" s="28">
        <f t="shared" si="256"/>
        <v>6</v>
      </c>
      <c r="P1506" s="28">
        <f t="shared" si="257"/>
        <v>0.024</v>
      </c>
      <c r="Q1506" s="25" t="str">
        <f>IF(G1506="","",VLOOKUP(G1506,WMS!$E$3:$G$2581,2,FALSE))</f>
        <v>KAS19011803</v>
      </c>
      <c r="R1506" s="25" t="str">
        <f>IF(G1506="","",VLOOKUP(G1506,WMS!$E$3:$G$2581,3,FALSE))</f>
        <v>KAS1901180308</v>
      </c>
      <c r="S1506" s="17" t="str">
        <f>IF(R1506="","",VLOOKUP(R1506,CUSTOMS!$E$3:$N$2350,2,FALSE))</f>
        <v>6702903000</v>
      </c>
      <c r="T1506" s="17" t="str">
        <f>IF(R1506="","",VLOOKUP(R1506,CUSTOMS!$E$3:$N$2350,3,FALSE))</f>
        <v>人造花束</v>
      </c>
      <c r="U1506" s="18">
        <f t="shared" si="258"/>
        <v>2.58064516129032</v>
      </c>
      <c r="V1506" s="18" t="str">
        <f>IF(R1506="","",VLOOKUP(R1506,CUSTOMS!$E$3:$N$2350,5,FALSE))</f>
        <v>千克</v>
      </c>
      <c r="W1506" s="32">
        <f>IF(R1506="","",VLOOKUP(R1506,CUSTOMS!$E$3:$N$2350,6,FALSE))</f>
        <v>20</v>
      </c>
      <c r="X1506" s="32">
        <f t="shared" si="259"/>
        <v>51.6129032258065</v>
      </c>
      <c r="Y1506" s="18" t="str">
        <f>IF(R1506="","",VLOOKUP(R1506,CUSTOMS!$E$3:$N$2350,8,FALSE))</f>
        <v>港币</v>
      </c>
      <c r="Z1506" s="18" t="str">
        <f>IF(R1506="","",VLOOKUP(R1506,CUSTOMS!$E$3:$N$2350,9,FALSE))</f>
        <v>中国</v>
      </c>
      <c r="AA1506" s="18" t="str">
        <f>IF(R1506="","",VLOOKUP(R1506,CUSTOMS!$E$3:$N$2350,10,FALSE))</f>
        <v>美国</v>
      </c>
      <c r="AB1506" s="32">
        <f>IF(R1506="","",VLOOKUP(G1506,WMS!$E$3:$T$2581,15,FALSE))</f>
        <v>0.0806451612903226</v>
      </c>
      <c r="AC1506" s="32">
        <f t="shared" si="260"/>
        <v>2.58064516129032</v>
      </c>
      <c r="AD1506" s="32" t="str">
        <f>IF(S1506="","",VLOOKUP(S1506,海关监管条件!$A$1:$B$3000,2,FALSE))</f>
        <v>无</v>
      </c>
    </row>
    <row r="1507" spans="1:30">
      <c r="A1507" s="2">
        <v>43791</v>
      </c>
      <c r="B1507" s="2">
        <v>43798</v>
      </c>
      <c r="C1507" s="2" t="s">
        <v>5292</v>
      </c>
      <c r="D1507" s="3" t="s">
        <v>762</v>
      </c>
      <c r="E1507" s="3" t="s">
        <v>3724</v>
      </c>
      <c r="F1507" s="3" t="s">
        <v>4706</v>
      </c>
      <c r="G1507" s="17" t="str">
        <f t="shared" si="254"/>
        <v>KG-ARI-1812-00048-00931/42599517</v>
      </c>
      <c r="H1507" s="18">
        <f>IF(G1507="","",VLOOKUP(G1507,WMS!$E$3:$Q$2581,7,FALSE))</f>
        <v>2</v>
      </c>
      <c r="I1507" s="18">
        <f>IF(G1507="","",VLOOKUP(G1507,WMS!$E$3:$Q$2581,8,FALSE))</f>
        <v>1.35</v>
      </c>
      <c r="J1507" s="18">
        <f>IF(G1507="","",VLOOKUP(G1507,WMS!$E$3:$Q$2581,13,FALSE))</f>
        <v>0.043</v>
      </c>
      <c r="K1507" s="25" t="b">
        <f t="shared" si="255"/>
        <v>1</v>
      </c>
      <c r="L1507" s="7">
        <v>8</v>
      </c>
      <c r="M1507" s="26">
        <f>IF(G1507="","",VLOOKUP(G1507,WMS!$E$3:$U$2581,7,0)*L1507)</f>
        <v>16</v>
      </c>
      <c r="N1507" s="27" t="str">
        <f>IF(G1507="","",VLOOKUP(G1507,WMS!$E$3:$U$2581,17,0))</f>
        <v>A36-101-202</v>
      </c>
      <c r="O1507" s="28">
        <f t="shared" si="256"/>
        <v>10.8</v>
      </c>
      <c r="P1507" s="28">
        <f t="shared" si="257"/>
        <v>0.344</v>
      </c>
      <c r="Q1507" s="25" t="str">
        <f>IF(G1507="","",VLOOKUP(G1507,WMS!$E$3:$G$2581,2,FALSE))</f>
        <v>KAS19011803</v>
      </c>
      <c r="R1507" s="25" t="str">
        <f>IF(G1507="","",VLOOKUP(G1507,WMS!$E$3:$G$2581,3,FALSE))</f>
        <v>KAS1901180302</v>
      </c>
      <c r="S1507" s="17" t="str">
        <f>IF(R1507="","",VLOOKUP(R1507,CUSTOMS!$E$3:$N$2350,2,FALSE))</f>
        <v>6702100000</v>
      </c>
      <c r="T1507" s="17" t="str">
        <f>IF(R1507="","",VLOOKUP(R1507,CUSTOMS!$E$3:$N$2350,3,FALSE))</f>
        <v>人造植物盆景</v>
      </c>
      <c r="U1507" s="18">
        <f t="shared" si="258"/>
        <v>16.8</v>
      </c>
      <c r="V1507" s="18" t="str">
        <f>IF(R1507="","",VLOOKUP(R1507,CUSTOMS!$E$3:$N$2350,5,FALSE))</f>
        <v>千克</v>
      </c>
      <c r="W1507" s="32">
        <f>IF(R1507="","",VLOOKUP(R1507,CUSTOMS!$E$3:$N$2350,6,FALSE))</f>
        <v>15</v>
      </c>
      <c r="X1507" s="32">
        <f t="shared" si="259"/>
        <v>252</v>
      </c>
      <c r="Y1507" s="18" t="str">
        <f>IF(R1507="","",VLOOKUP(R1507,CUSTOMS!$E$3:$N$2350,8,FALSE))</f>
        <v>港币</v>
      </c>
      <c r="Z1507" s="18" t="str">
        <f>IF(R1507="","",VLOOKUP(R1507,CUSTOMS!$E$3:$N$2350,9,FALSE))</f>
        <v>中国</v>
      </c>
      <c r="AA1507" s="18" t="str">
        <f>IF(R1507="","",VLOOKUP(R1507,CUSTOMS!$E$3:$N$2350,10,FALSE))</f>
        <v>美国</v>
      </c>
      <c r="AB1507" s="32">
        <f>IF(R1507="","",VLOOKUP(G1507,WMS!$E$3:$T$2581,15,FALSE))</f>
        <v>1.05</v>
      </c>
      <c r="AC1507" s="32">
        <f t="shared" si="260"/>
        <v>16.8</v>
      </c>
      <c r="AD1507" s="32" t="str">
        <f>IF(S1507="","",VLOOKUP(S1507,海关监管条件!$A$1:$B$3000,2,FALSE))</f>
        <v>无 </v>
      </c>
    </row>
    <row r="1508" spans="1:30">
      <c r="A1508" s="2">
        <v>43791</v>
      </c>
      <c r="B1508" s="2">
        <v>43798</v>
      </c>
      <c r="C1508" s="2" t="s">
        <v>5292</v>
      </c>
      <c r="D1508" s="3" t="s">
        <v>660</v>
      </c>
      <c r="E1508" s="3" t="s">
        <v>3674</v>
      </c>
      <c r="F1508" s="3" t="s">
        <v>5018</v>
      </c>
      <c r="G1508" s="17" t="str">
        <f t="shared" si="254"/>
        <v>KG-ARI-1812-00048-00948/41521267</v>
      </c>
      <c r="H1508" s="18">
        <f>IF(G1508="","",VLOOKUP(G1508,WMS!$E$3:$Q$2581,7,FALSE))</f>
        <v>12</v>
      </c>
      <c r="I1508" s="18">
        <f>IF(G1508="","",VLOOKUP(G1508,WMS!$E$3:$Q$2581,8,FALSE))</f>
        <v>2.7</v>
      </c>
      <c r="J1508" s="18">
        <f>IF(G1508="","",VLOOKUP(G1508,WMS!$E$3:$Q$2581,13,FALSE))</f>
        <v>0.023</v>
      </c>
      <c r="K1508" s="25" t="b">
        <f t="shared" si="255"/>
        <v>1</v>
      </c>
      <c r="L1508" s="7">
        <v>1</v>
      </c>
      <c r="M1508" s="26">
        <f>IF(G1508="","",VLOOKUP(G1508,WMS!$E$3:$U$2581,7,0)*L1508)</f>
        <v>12</v>
      </c>
      <c r="N1508" s="27" t="str">
        <f>IF(G1508="","",VLOOKUP(G1508,WMS!$E$3:$U$2581,17,0))</f>
        <v>A16-202</v>
      </c>
      <c r="O1508" s="28">
        <f t="shared" si="256"/>
        <v>2.7</v>
      </c>
      <c r="P1508" s="28">
        <f t="shared" si="257"/>
        <v>0.023</v>
      </c>
      <c r="Q1508" s="25" t="str">
        <f>IF(G1508="","",VLOOKUP(G1508,WMS!$E$3:$G$2581,2,FALSE))</f>
        <v>KAS19010702</v>
      </c>
      <c r="R1508" s="25" t="str">
        <f>IF(G1508="","",VLOOKUP(G1508,WMS!$E$3:$G$2581,3,FALSE))</f>
        <v>KAS1901070205</v>
      </c>
      <c r="S1508" s="17" t="str">
        <f>IF(R1508="","",VLOOKUP(R1508,CUSTOMS!$E$3:$N$2350,2,FALSE))</f>
        <v>3924900000</v>
      </c>
      <c r="T1508" s="17" t="str">
        <f>IF(R1508="","",VLOOKUP(R1508,CUSTOMS!$E$3:$N$2350,3,FALSE))</f>
        <v>塑胶胶篮</v>
      </c>
      <c r="U1508" s="18">
        <f t="shared" si="258"/>
        <v>2.1</v>
      </c>
      <c r="V1508" s="18" t="str">
        <f>IF(R1508="","",VLOOKUP(R1508,CUSTOMS!$E$3:$N$2350,5,FALSE))</f>
        <v>千克</v>
      </c>
      <c r="W1508" s="32">
        <f>IF(R1508="","",VLOOKUP(R1508,CUSTOMS!$E$3:$N$2350,6,FALSE))</f>
        <v>2</v>
      </c>
      <c r="X1508" s="32">
        <f t="shared" si="259"/>
        <v>4.2</v>
      </c>
      <c r="Y1508" s="18" t="str">
        <f>IF(R1508="","",VLOOKUP(R1508,CUSTOMS!$E$3:$N$2350,8,FALSE))</f>
        <v>美元</v>
      </c>
      <c r="Z1508" s="18" t="str">
        <f>IF(R1508="","",VLOOKUP(R1508,CUSTOMS!$E$3:$N$2350,9,FALSE))</f>
        <v>中国</v>
      </c>
      <c r="AA1508" s="18" t="str">
        <f>IF(R1508="","",VLOOKUP(R1508,CUSTOMS!$E$3:$N$2350,10,FALSE))</f>
        <v>美国</v>
      </c>
      <c r="AB1508" s="32">
        <f>IF(R1508="","",VLOOKUP(G1508,WMS!$E$3:$T$2581,15,FALSE))</f>
        <v>0.175</v>
      </c>
      <c r="AC1508" s="32">
        <f t="shared" si="260"/>
        <v>2.1</v>
      </c>
      <c r="AD1508" s="32" t="str">
        <f>IF(S1508="","",VLOOKUP(S1508,海关监管条件!$A$1:$B$3000,2,FALSE))</f>
        <v>A </v>
      </c>
    </row>
    <row r="1509" spans="1:30">
      <c r="A1509" s="2">
        <v>43791</v>
      </c>
      <c r="B1509" s="2">
        <v>43798</v>
      </c>
      <c r="C1509" s="2" t="s">
        <v>5292</v>
      </c>
      <c r="D1509" s="3" t="s">
        <v>660</v>
      </c>
      <c r="E1509" s="3" t="s">
        <v>3674</v>
      </c>
      <c r="F1509" s="3" t="s">
        <v>5297</v>
      </c>
      <c r="G1509" s="17" t="str">
        <f t="shared" si="254"/>
        <v>KG-ARI-1812-00048-00948/42622505</v>
      </c>
      <c r="H1509" s="18">
        <f>IF(G1509="","",VLOOKUP(G1509,WMS!$E$3:$Q$2581,7,FALSE))</f>
        <v>12</v>
      </c>
      <c r="I1509" s="18">
        <f>IF(G1509="","",VLOOKUP(G1509,WMS!$E$3:$Q$2581,8,FALSE))</f>
        <v>2.1</v>
      </c>
      <c r="J1509" s="18">
        <f>IF(G1509="","",VLOOKUP(G1509,WMS!$E$3:$Q$2581,13,FALSE))</f>
        <v>0.021</v>
      </c>
      <c r="K1509" s="25" t="b">
        <f t="shared" si="255"/>
        <v>1</v>
      </c>
      <c r="L1509" s="7">
        <v>3</v>
      </c>
      <c r="M1509" s="26">
        <f>IF(G1509="","",VLOOKUP(G1509,WMS!$E$3:$U$2581,7,0)*L1509)</f>
        <v>36</v>
      </c>
      <c r="N1509" s="27" t="str">
        <f>IF(G1509="","",VLOOKUP(G1509,WMS!$E$3:$U$2581,17,0))</f>
        <v>A36-203</v>
      </c>
      <c r="O1509" s="28">
        <f t="shared" si="256"/>
        <v>6.3</v>
      </c>
      <c r="P1509" s="28">
        <f t="shared" si="257"/>
        <v>0.063</v>
      </c>
      <c r="Q1509" s="25" t="str">
        <f>IF(G1509="","",VLOOKUP(G1509,WMS!$E$3:$G$2581,2,FALSE))</f>
        <v>KAS19010702</v>
      </c>
      <c r="R1509" s="25" t="str">
        <f>IF(G1509="","",VLOOKUP(G1509,WMS!$E$3:$G$2581,3,FALSE))</f>
        <v>KAS1901070203</v>
      </c>
      <c r="S1509" s="17" t="str">
        <f>IF(R1509="","",VLOOKUP(R1509,CUSTOMS!$E$3:$N$2350,2,FALSE))</f>
        <v>3924100000</v>
      </c>
      <c r="T1509" s="17" t="str">
        <f>IF(R1509="","",VLOOKUP(R1509,CUSTOMS!$E$3:$N$2350,3,FALSE))</f>
        <v>塑胶食物盒/C</v>
      </c>
      <c r="U1509" s="18">
        <f t="shared" si="258"/>
        <v>5.16666666666668</v>
      </c>
      <c r="V1509" s="18" t="str">
        <f>IF(R1509="","",VLOOKUP(R1509,CUSTOMS!$E$3:$N$2350,5,FALSE))</f>
        <v>千克</v>
      </c>
      <c r="W1509" s="32">
        <f>IF(R1509="","",VLOOKUP(R1509,CUSTOMS!$E$3:$N$2350,6,FALSE))</f>
        <v>2</v>
      </c>
      <c r="X1509" s="32">
        <f t="shared" si="259"/>
        <v>10.3333333333334</v>
      </c>
      <c r="Y1509" s="18" t="str">
        <f>IF(R1509="","",VLOOKUP(R1509,CUSTOMS!$E$3:$N$2350,8,FALSE))</f>
        <v>美元</v>
      </c>
      <c r="Z1509" s="18" t="str">
        <f>IF(R1509="","",VLOOKUP(R1509,CUSTOMS!$E$3:$N$2350,9,FALSE))</f>
        <v>中国</v>
      </c>
      <c r="AA1509" s="18" t="str">
        <f>IF(R1509="","",VLOOKUP(R1509,CUSTOMS!$E$3:$N$2350,10,FALSE))</f>
        <v>美国</v>
      </c>
      <c r="AB1509" s="32">
        <f>IF(R1509="","",VLOOKUP(G1509,WMS!$E$3:$T$2581,15,FALSE))</f>
        <v>0.143518518518519</v>
      </c>
      <c r="AC1509" s="32">
        <f t="shared" si="260"/>
        <v>5.16666666666668</v>
      </c>
      <c r="AD1509" s="32" t="str">
        <f>IF(S1509="","",VLOOKUP(S1509,海关监管条件!$A$1:$B$3000,2,FALSE))</f>
        <v>A </v>
      </c>
    </row>
    <row r="1510" spans="1:30">
      <c r="A1510" s="2">
        <v>43791</v>
      </c>
      <c r="B1510" s="2">
        <v>43798</v>
      </c>
      <c r="C1510" s="2" t="s">
        <v>5292</v>
      </c>
      <c r="D1510" s="3" t="s">
        <v>660</v>
      </c>
      <c r="E1510" s="3" t="s">
        <v>3674</v>
      </c>
      <c r="F1510" s="3" t="s">
        <v>5020</v>
      </c>
      <c r="G1510" s="17" t="str">
        <f t="shared" si="254"/>
        <v>KG-ARI-1812-00048-00948/42630180</v>
      </c>
      <c r="H1510" s="18">
        <f>IF(G1510="","",VLOOKUP(G1510,WMS!$E$3:$Q$2581,7,FALSE))</f>
        <v>8</v>
      </c>
      <c r="I1510" s="18">
        <f>IF(G1510="","",VLOOKUP(G1510,WMS!$E$3:$Q$2581,8,FALSE))</f>
        <v>2.5</v>
      </c>
      <c r="J1510" s="18">
        <f>IF(G1510="","",VLOOKUP(G1510,WMS!$E$3:$Q$2581,13,FALSE))</f>
        <v>0.033</v>
      </c>
      <c r="K1510" s="25" t="b">
        <f t="shared" si="255"/>
        <v>1</v>
      </c>
      <c r="L1510" s="7">
        <v>2</v>
      </c>
      <c r="M1510" s="26">
        <f>IF(G1510="","",VLOOKUP(G1510,WMS!$E$3:$U$2581,7,0)*L1510)</f>
        <v>16</v>
      </c>
      <c r="N1510" s="27" t="str">
        <f>IF(G1510="","",VLOOKUP(G1510,WMS!$E$3:$U$2581,17,0))</f>
        <v>A18-304</v>
      </c>
      <c r="O1510" s="28">
        <f t="shared" si="256"/>
        <v>5</v>
      </c>
      <c r="P1510" s="28">
        <f t="shared" si="257"/>
        <v>0.066</v>
      </c>
      <c r="Q1510" s="25" t="str">
        <f>IF(G1510="","",VLOOKUP(G1510,WMS!$E$3:$G$2581,2,FALSE))</f>
        <v>KAS19010702</v>
      </c>
      <c r="R1510" s="25" t="str">
        <f>IF(G1510="","",VLOOKUP(G1510,WMS!$E$3:$G$2581,3,FALSE))</f>
        <v>KAS1901070203</v>
      </c>
      <c r="S1510" s="17" t="str">
        <f>IF(R1510="","",VLOOKUP(R1510,CUSTOMS!$E$3:$N$2350,2,FALSE))</f>
        <v>3924100000</v>
      </c>
      <c r="T1510" s="17" t="str">
        <f>IF(R1510="","",VLOOKUP(R1510,CUSTOMS!$E$3:$N$2350,3,FALSE))</f>
        <v>塑胶食物盒/C</v>
      </c>
      <c r="U1510" s="18">
        <f t="shared" si="258"/>
        <v>4</v>
      </c>
      <c r="V1510" s="18" t="str">
        <f>IF(R1510="","",VLOOKUP(R1510,CUSTOMS!$E$3:$N$2350,5,FALSE))</f>
        <v>千克</v>
      </c>
      <c r="W1510" s="32">
        <f>IF(R1510="","",VLOOKUP(R1510,CUSTOMS!$E$3:$N$2350,6,FALSE))</f>
        <v>2</v>
      </c>
      <c r="X1510" s="32">
        <f t="shared" si="259"/>
        <v>8</v>
      </c>
      <c r="Y1510" s="18" t="str">
        <f>IF(R1510="","",VLOOKUP(R1510,CUSTOMS!$E$3:$N$2350,8,FALSE))</f>
        <v>美元</v>
      </c>
      <c r="Z1510" s="18" t="str">
        <f>IF(R1510="","",VLOOKUP(R1510,CUSTOMS!$E$3:$N$2350,9,FALSE))</f>
        <v>中国</v>
      </c>
      <c r="AA1510" s="18" t="str">
        <f>IF(R1510="","",VLOOKUP(R1510,CUSTOMS!$E$3:$N$2350,10,FALSE))</f>
        <v>美国</v>
      </c>
      <c r="AB1510" s="32">
        <f>IF(R1510="","",VLOOKUP(G1510,WMS!$E$3:$T$2581,15,FALSE))</f>
        <v>0.25</v>
      </c>
      <c r="AC1510" s="32">
        <f t="shared" si="260"/>
        <v>4</v>
      </c>
      <c r="AD1510" s="32" t="str">
        <f>IF(S1510="","",VLOOKUP(S1510,海关监管条件!$A$1:$B$3000,2,FALSE))</f>
        <v>A </v>
      </c>
    </row>
    <row r="1511" spans="1:30">
      <c r="A1511" s="2">
        <v>43791</v>
      </c>
      <c r="B1511" s="2">
        <v>43798</v>
      </c>
      <c r="C1511" s="2" t="s">
        <v>5292</v>
      </c>
      <c r="D1511" s="3" t="s">
        <v>660</v>
      </c>
      <c r="E1511" s="3" t="s">
        <v>3674</v>
      </c>
      <c r="F1511" s="3" t="s">
        <v>5293</v>
      </c>
      <c r="G1511" s="17" t="str">
        <f t="shared" si="254"/>
        <v>KG-ARI-1812-00048-00948/42630234</v>
      </c>
      <c r="H1511" s="18">
        <f>IF(G1511="","",VLOOKUP(G1511,WMS!$E$3:$Q$2581,7,FALSE))</f>
        <v>12</v>
      </c>
      <c r="I1511" s="18">
        <f>IF(G1511="","",VLOOKUP(G1511,WMS!$E$3:$Q$2581,8,FALSE))</f>
        <v>2.75</v>
      </c>
      <c r="J1511" s="18">
        <f>IF(G1511="","",VLOOKUP(G1511,WMS!$E$3:$Q$2581,13,FALSE))</f>
        <v>0.031</v>
      </c>
      <c r="K1511" s="25" t="b">
        <f t="shared" si="255"/>
        <v>1</v>
      </c>
      <c r="L1511" s="7">
        <v>2</v>
      </c>
      <c r="M1511" s="26">
        <f>IF(G1511="","",VLOOKUP(G1511,WMS!$E$3:$U$2581,7,0)*L1511)</f>
        <v>24</v>
      </c>
      <c r="N1511" s="27" t="str">
        <f>IF(G1511="","",VLOOKUP(G1511,WMS!$E$3:$U$2581,17,0))</f>
        <v>A07-203</v>
      </c>
      <c r="O1511" s="28">
        <f t="shared" si="256"/>
        <v>5.5</v>
      </c>
      <c r="P1511" s="28">
        <f t="shared" si="257"/>
        <v>0.062</v>
      </c>
      <c r="Q1511" s="25" t="str">
        <f>IF(G1511="","",VLOOKUP(G1511,WMS!$E$3:$G$2581,2,FALSE))</f>
        <v>KAS19010703</v>
      </c>
      <c r="R1511" s="25" t="str">
        <f>IF(G1511="","",VLOOKUP(G1511,WMS!$E$3:$G$2581,3,FALSE))</f>
        <v>KAS1901070302</v>
      </c>
      <c r="S1511" s="17" t="str">
        <f>IF(R1511="","",VLOOKUP(R1511,CUSTOMS!$E$3:$N$2350,2,FALSE))</f>
        <v>3924100000</v>
      </c>
      <c r="T1511" s="17" t="str">
        <f>IF(R1511="","",VLOOKUP(R1511,CUSTOMS!$E$3:$N$2350,3,FALSE))</f>
        <v>塑胶食物盒/C</v>
      </c>
      <c r="U1511" s="18">
        <f t="shared" si="258"/>
        <v>4.62499999999999</v>
      </c>
      <c r="V1511" s="18" t="str">
        <f>IF(R1511="","",VLOOKUP(R1511,CUSTOMS!$E$3:$N$2350,5,FALSE))</f>
        <v>千克</v>
      </c>
      <c r="W1511" s="32">
        <f>IF(R1511="","",VLOOKUP(R1511,CUSTOMS!$E$3:$N$2350,6,FALSE))</f>
        <v>2</v>
      </c>
      <c r="X1511" s="32">
        <f t="shared" si="259"/>
        <v>9.24999999999998</v>
      </c>
      <c r="Y1511" s="18" t="str">
        <f>IF(R1511="","",VLOOKUP(R1511,CUSTOMS!$E$3:$N$2350,8,FALSE))</f>
        <v>美元</v>
      </c>
      <c r="Z1511" s="18" t="str">
        <f>IF(R1511="","",VLOOKUP(R1511,CUSTOMS!$E$3:$N$2350,9,FALSE))</f>
        <v>中国</v>
      </c>
      <c r="AA1511" s="18" t="str">
        <f>IF(R1511="","",VLOOKUP(R1511,CUSTOMS!$E$3:$N$2350,10,FALSE))</f>
        <v>美国</v>
      </c>
      <c r="AB1511" s="32">
        <f>IF(R1511="","",VLOOKUP(G1511,WMS!$E$3:$T$2581,15,FALSE))</f>
        <v>0.192708333333333</v>
      </c>
      <c r="AC1511" s="32">
        <f t="shared" si="260"/>
        <v>4.62499999999999</v>
      </c>
      <c r="AD1511" s="32" t="str">
        <f>IF(S1511="","",VLOOKUP(S1511,海关监管条件!$A$1:$B$3000,2,FALSE))</f>
        <v>A </v>
      </c>
    </row>
    <row r="1512" spans="1:30">
      <c r="A1512" s="2">
        <v>43791</v>
      </c>
      <c r="B1512" s="2">
        <v>43798</v>
      </c>
      <c r="C1512" s="2" t="s">
        <v>5292</v>
      </c>
      <c r="D1512" s="3" t="s">
        <v>660</v>
      </c>
      <c r="E1512" s="3" t="s">
        <v>3674</v>
      </c>
      <c r="F1512" s="3" t="s">
        <v>5021</v>
      </c>
      <c r="G1512" s="17" t="str">
        <f t="shared" si="254"/>
        <v>KG-ARI-1812-00048-00948/42630296</v>
      </c>
      <c r="H1512" s="18">
        <f>IF(G1512="","",VLOOKUP(G1512,WMS!$E$3:$Q$2581,7,FALSE))</f>
        <v>12</v>
      </c>
      <c r="I1512" s="18">
        <f>IF(G1512="","",VLOOKUP(G1512,WMS!$E$3:$Q$2581,8,FALSE))</f>
        <v>1.7</v>
      </c>
      <c r="J1512" s="18">
        <f>IF(G1512="","",VLOOKUP(G1512,WMS!$E$3:$Q$2581,13,FALSE))</f>
        <v>0.02</v>
      </c>
      <c r="K1512" s="25" t="b">
        <f t="shared" si="255"/>
        <v>1</v>
      </c>
      <c r="L1512" s="7">
        <v>3</v>
      </c>
      <c r="M1512" s="26">
        <f>IF(G1512="","",VLOOKUP(G1512,WMS!$E$3:$U$2581,7,0)*L1512)</f>
        <v>36</v>
      </c>
      <c r="N1512" s="27" t="str">
        <f>IF(G1512="","",VLOOKUP(G1512,WMS!$E$3:$U$2581,17,0))</f>
        <v>A36-203</v>
      </c>
      <c r="O1512" s="28">
        <f t="shared" si="256"/>
        <v>5.1</v>
      </c>
      <c r="P1512" s="28">
        <f t="shared" si="257"/>
        <v>0.06</v>
      </c>
      <c r="Q1512" s="25" t="str">
        <f>IF(G1512="","",VLOOKUP(G1512,WMS!$E$3:$G$2581,2,FALSE))</f>
        <v>KAS19010702</v>
      </c>
      <c r="R1512" s="25" t="str">
        <f>IF(G1512="","",VLOOKUP(G1512,WMS!$E$3:$G$2581,3,FALSE))</f>
        <v>KAS1901070203</v>
      </c>
      <c r="S1512" s="17" t="str">
        <f>IF(R1512="","",VLOOKUP(R1512,CUSTOMS!$E$3:$N$2350,2,FALSE))</f>
        <v>3924100000</v>
      </c>
      <c r="T1512" s="17" t="str">
        <f>IF(R1512="","",VLOOKUP(R1512,CUSTOMS!$E$3:$N$2350,3,FALSE))</f>
        <v>塑胶食物盒/C</v>
      </c>
      <c r="U1512" s="18">
        <f t="shared" si="258"/>
        <v>3.64285714285714</v>
      </c>
      <c r="V1512" s="18" t="str">
        <f>IF(R1512="","",VLOOKUP(R1512,CUSTOMS!$E$3:$N$2350,5,FALSE))</f>
        <v>千克</v>
      </c>
      <c r="W1512" s="32">
        <f>IF(R1512="","",VLOOKUP(R1512,CUSTOMS!$E$3:$N$2350,6,FALSE))</f>
        <v>2</v>
      </c>
      <c r="X1512" s="32">
        <f t="shared" si="259"/>
        <v>7.28571428571427</v>
      </c>
      <c r="Y1512" s="18" t="str">
        <f>IF(R1512="","",VLOOKUP(R1512,CUSTOMS!$E$3:$N$2350,8,FALSE))</f>
        <v>美元</v>
      </c>
      <c r="Z1512" s="18" t="str">
        <f>IF(R1512="","",VLOOKUP(R1512,CUSTOMS!$E$3:$N$2350,9,FALSE))</f>
        <v>中国</v>
      </c>
      <c r="AA1512" s="18" t="str">
        <f>IF(R1512="","",VLOOKUP(R1512,CUSTOMS!$E$3:$N$2350,10,FALSE))</f>
        <v>美国</v>
      </c>
      <c r="AB1512" s="32">
        <f>IF(R1512="","",VLOOKUP(G1512,WMS!$E$3:$T$2581,15,FALSE))</f>
        <v>0.101190476190476</v>
      </c>
      <c r="AC1512" s="32">
        <f t="shared" si="260"/>
        <v>3.64285714285714</v>
      </c>
      <c r="AD1512" s="32" t="str">
        <f>IF(S1512="","",VLOOKUP(S1512,海关监管条件!$A$1:$B$3000,2,FALSE))</f>
        <v>A </v>
      </c>
    </row>
    <row r="1513" spans="1:30">
      <c r="A1513" s="2">
        <v>43791</v>
      </c>
      <c r="B1513" s="2">
        <v>43798</v>
      </c>
      <c r="C1513" s="2" t="s">
        <v>5292</v>
      </c>
      <c r="D1513" s="3" t="s">
        <v>660</v>
      </c>
      <c r="E1513" s="3" t="s">
        <v>3674</v>
      </c>
      <c r="F1513" s="3" t="s">
        <v>5147</v>
      </c>
      <c r="G1513" s="17" t="str">
        <f t="shared" si="254"/>
        <v>KG-ARI-1812-00048-00948/42630319</v>
      </c>
      <c r="H1513" s="18">
        <f>IF(G1513="","",VLOOKUP(G1513,WMS!$E$3:$Q$2581,7,FALSE))</f>
        <v>6</v>
      </c>
      <c r="I1513" s="18">
        <f>IF(G1513="","",VLOOKUP(G1513,WMS!$E$3:$Q$2581,8,FALSE))</f>
        <v>1.85</v>
      </c>
      <c r="J1513" s="18">
        <f>IF(G1513="","",VLOOKUP(G1513,WMS!$E$3:$Q$2581,13,FALSE))</f>
        <v>0.027</v>
      </c>
      <c r="K1513" s="25" t="b">
        <f t="shared" si="255"/>
        <v>1</v>
      </c>
      <c r="L1513" s="7">
        <v>3</v>
      </c>
      <c r="M1513" s="26">
        <f>IF(G1513="","",VLOOKUP(G1513,WMS!$E$3:$U$2581,7,0)*L1513)</f>
        <v>18</v>
      </c>
      <c r="N1513" s="27" t="str">
        <f>IF(G1513="","",VLOOKUP(G1513,WMS!$E$3:$U$2581,17,0))</f>
        <v>A16-202</v>
      </c>
      <c r="O1513" s="28">
        <f t="shared" si="256"/>
        <v>5.55</v>
      </c>
      <c r="P1513" s="28">
        <f t="shared" si="257"/>
        <v>0.081</v>
      </c>
      <c r="Q1513" s="25" t="str">
        <f>IF(G1513="","",VLOOKUP(G1513,WMS!$E$3:$G$2581,2,FALSE))</f>
        <v>KAS19010702</v>
      </c>
      <c r="R1513" s="25" t="str">
        <f>IF(G1513="","",VLOOKUP(G1513,WMS!$E$3:$G$2581,3,FALSE))</f>
        <v>KAS1901070203</v>
      </c>
      <c r="S1513" s="17" t="str">
        <f>IF(R1513="","",VLOOKUP(R1513,CUSTOMS!$E$3:$N$2350,2,FALSE))</f>
        <v>3924100000</v>
      </c>
      <c r="T1513" s="17" t="str">
        <f>IF(R1513="","",VLOOKUP(R1513,CUSTOMS!$E$3:$N$2350,3,FALSE))</f>
        <v>塑胶食物盒/C</v>
      </c>
      <c r="U1513" s="18">
        <f t="shared" si="258"/>
        <v>3.90000000000001</v>
      </c>
      <c r="V1513" s="18" t="str">
        <f>IF(R1513="","",VLOOKUP(R1513,CUSTOMS!$E$3:$N$2350,5,FALSE))</f>
        <v>千克</v>
      </c>
      <c r="W1513" s="32">
        <f>IF(R1513="","",VLOOKUP(R1513,CUSTOMS!$E$3:$N$2350,6,FALSE))</f>
        <v>2</v>
      </c>
      <c r="X1513" s="32">
        <f t="shared" si="259"/>
        <v>7.80000000000001</v>
      </c>
      <c r="Y1513" s="18" t="str">
        <f>IF(R1513="","",VLOOKUP(R1513,CUSTOMS!$E$3:$N$2350,8,FALSE))</f>
        <v>美元</v>
      </c>
      <c r="Z1513" s="18" t="str">
        <f>IF(R1513="","",VLOOKUP(R1513,CUSTOMS!$E$3:$N$2350,9,FALSE))</f>
        <v>中国</v>
      </c>
      <c r="AA1513" s="18" t="str">
        <f>IF(R1513="","",VLOOKUP(R1513,CUSTOMS!$E$3:$N$2350,10,FALSE))</f>
        <v>美国</v>
      </c>
      <c r="AB1513" s="32">
        <f>IF(R1513="","",VLOOKUP(G1513,WMS!$E$3:$T$2581,15,FALSE))</f>
        <v>0.216666666666667</v>
      </c>
      <c r="AC1513" s="32">
        <f t="shared" si="260"/>
        <v>3.90000000000001</v>
      </c>
      <c r="AD1513" s="32" t="str">
        <f>IF(S1513="","",VLOOKUP(S1513,海关监管条件!$A$1:$B$3000,2,FALSE))</f>
        <v>A </v>
      </c>
    </row>
    <row r="1514" spans="1:30">
      <c r="A1514" s="2">
        <v>43791</v>
      </c>
      <c r="B1514" s="2">
        <v>43798</v>
      </c>
      <c r="C1514" s="2" t="s">
        <v>5292</v>
      </c>
      <c r="D1514" s="3" t="s">
        <v>660</v>
      </c>
      <c r="E1514" s="3" t="s">
        <v>3674</v>
      </c>
      <c r="F1514" s="3" t="s">
        <v>5024</v>
      </c>
      <c r="G1514" s="17" t="str">
        <f t="shared" si="254"/>
        <v>KG-ARI-1812-00048-00948/42630487</v>
      </c>
      <c r="H1514" s="18">
        <f>IF(G1514="","",VLOOKUP(G1514,WMS!$E$3:$Q$2581,7,FALSE))</f>
        <v>6</v>
      </c>
      <c r="I1514" s="18">
        <f>IF(G1514="","",VLOOKUP(G1514,WMS!$E$3:$Q$2581,8,FALSE))</f>
        <v>12</v>
      </c>
      <c r="J1514" s="18">
        <f>IF(G1514="","",VLOOKUP(G1514,WMS!$E$3:$Q$2581,13,FALSE))</f>
        <v>0.077</v>
      </c>
      <c r="K1514" s="25" t="b">
        <f t="shared" si="255"/>
        <v>1</v>
      </c>
      <c r="L1514" s="7">
        <v>1</v>
      </c>
      <c r="M1514" s="26">
        <f>IF(G1514="","",VLOOKUP(G1514,WMS!$E$3:$U$2581,7,0)*L1514)</f>
        <v>6</v>
      </c>
      <c r="N1514" s="27" t="str">
        <f>IF(G1514="","",VLOOKUP(G1514,WMS!$E$3:$U$2581,17,0))</f>
        <v>A20-304</v>
      </c>
      <c r="O1514" s="28">
        <f t="shared" si="256"/>
        <v>12</v>
      </c>
      <c r="P1514" s="28">
        <f t="shared" si="257"/>
        <v>0.077</v>
      </c>
      <c r="Q1514" s="25" t="str">
        <f>IF(G1514="","",VLOOKUP(G1514,WMS!$E$3:$G$2581,2,FALSE))</f>
        <v>KAS19010702</v>
      </c>
      <c r="R1514" s="25" t="str">
        <f>IF(G1514="","",VLOOKUP(G1514,WMS!$E$3:$G$2581,3,FALSE))</f>
        <v>KAS1901070204</v>
      </c>
      <c r="S1514" s="17" t="str">
        <f>IF(R1514="","",VLOOKUP(R1514,CUSTOMS!$E$3:$N$2350,2,FALSE))</f>
        <v>3924100000</v>
      </c>
      <c r="T1514" s="17" t="str">
        <f>IF(R1514="","",VLOOKUP(R1514,CUSTOMS!$E$3:$N$2350,3,FALSE))</f>
        <v>塑胶食物盒/C</v>
      </c>
      <c r="U1514" s="18">
        <f t="shared" si="258"/>
        <v>11.5</v>
      </c>
      <c r="V1514" s="18" t="str">
        <f>IF(R1514="","",VLOOKUP(R1514,CUSTOMS!$E$3:$N$2350,5,FALSE))</f>
        <v>千克</v>
      </c>
      <c r="W1514" s="32">
        <f>IF(R1514="","",VLOOKUP(R1514,CUSTOMS!$E$3:$N$2350,6,FALSE))</f>
        <v>2</v>
      </c>
      <c r="X1514" s="32">
        <f t="shared" si="259"/>
        <v>23</v>
      </c>
      <c r="Y1514" s="18" t="str">
        <f>IF(R1514="","",VLOOKUP(R1514,CUSTOMS!$E$3:$N$2350,8,FALSE))</f>
        <v>美元</v>
      </c>
      <c r="Z1514" s="18" t="str">
        <f>IF(R1514="","",VLOOKUP(R1514,CUSTOMS!$E$3:$N$2350,9,FALSE))</f>
        <v>中国</v>
      </c>
      <c r="AA1514" s="18" t="str">
        <f>IF(R1514="","",VLOOKUP(R1514,CUSTOMS!$E$3:$N$2350,10,FALSE))</f>
        <v>美国</v>
      </c>
      <c r="AB1514" s="32">
        <f>IF(R1514="","",VLOOKUP(G1514,WMS!$E$3:$T$2581,15,FALSE))</f>
        <v>1.91666666666667</v>
      </c>
      <c r="AC1514" s="32">
        <f t="shared" si="260"/>
        <v>11.5</v>
      </c>
      <c r="AD1514" s="32" t="str">
        <f>IF(S1514="","",VLOOKUP(S1514,海关监管条件!$A$1:$B$3000,2,FALSE))</f>
        <v>A </v>
      </c>
    </row>
    <row r="1515" spans="1:30">
      <c r="A1515" s="2">
        <v>43791</v>
      </c>
      <c r="B1515" s="2">
        <v>43798</v>
      </c>
      <c r="C1515" s="2" t="s">
        <v>5292</v>
      </c>
      <c r="D1515" s="3" t="s">
        <v>715</v>
      </c>
      <c r="E1515" s="3" t="s">
        <v>3692</v>
      </c>
      <c r="F1515" s="3" t="s">
        <v>5298</v>
      </c>
      <c r="G1515" s="17" t="str">
        <f t="shared" si="254"/>
        <v>KG-ARI-1812-00048-00978/41872352</v>
      </c>
      <c r="H1515" s="18">
        <f>IF(G1515="","",VLOOKUP(G1515,WMS!$E$3:$Q$2581,7,FALSE))</f>
        <v>8</v>
      </c>
      <c r="I1515" s="18">
        <f>IF(G1515="","",VLOOKUP(G1515,WMS!$E$3:$Q$2581,8,FALSE))</f>
        <v>2.1</v>
      </c>
      <c r="J1515" s="18">
        <f>IF(G1515="","",VLOOKUP(G1515,WMS!$E$3:$Q$2581,13,FALSE))</f>
        <v>0.009</v>
      </c>
      <c r="K1515" s="25" t="b">
        <f t="shared" si="255"/>
        <v>1</v>
      </c>
      <c r="L1515" s="7">
        <v>3</v>
      </c>
      <c r="M1515" s="26">
        <f>IF(G1515="","",VLOOKUP(G1515,WMS!$E$3:$U$2581,7,0)*L1515)</f>
        <v>24</v>
      </c>
      <c r="N1515" s="27" t="str">
        <f>IF(G1515="","",VLOOKUP(G1515,WMS!$E$3:$U$2581,17,0))</f>
        <v>A06-303</v>
      </c>
      <c r="O1515" s="28">
        <f t="shared" si="256"/>
        <v>6.3</v>
      </c>
      <c r="P1515" s="28">
        <f t="shared" si="257"/>
        <v>0.027</v>
      </c>
      <c r="Q1515" s="25" t="str">
        <f>IF(G1515="","",VLOOKUP(G1515,WMS!$E$3:$G$2581,2,FALSE))</f>
        <v>KAS19011002</v>
      </c>
      <c r="R1515" s="25" t="str">
        <f>IF(G1515="","",VLOOKUP(G1515,WMS!$E$3:$G$2581,3,FALSE))</f>
        <v>KAS1901100218</v>
      </c>
      <c r="S1515" s="17" t="str">
        <f>IF(R1515="","",VLOOKUP(R1515,CUSTOMS!$E$3:$N$2350,2,FALSE))</f>
        <v>8211100000</v>
      </c>
      <c r="T1515" s="17" t="str">
        <f>IF(R1515="","",VLOOKUP(R1515,CUSTOMS!$E$3:$N$2350,3,FALSE))</f>
        <v>3件套套刀</v>
      </c>
      <c r="U1515" s="18">
        <f t="shared" si="258"/>
        <v>24</v>
      </c>
      <c r="V1515" s="18" t="str">
        <f>IF(R1515="","",VLOOKUP(R1515,CUSTOMS!$E$3:$N$2350,5,FALSE))</f>
        <v>套</v>
      </c>
      <c r="W1515" s="32">
        <f>IF(R1515="","",VLOOKUP(R1515,CUSTOMS!$E$3:$N$2350,6,FALSE))</f>
        <v>1</v>
      </c>
      <c r="X1515" s="32">
        <f t="shared" si="259"/>
        <v>24</v>
      </c>
      <c r="Y1515" s="18" t="str">
        <f>IF(R1515="","",VLOOKUP(R1515,CUSTOMS!$E$3:$N$2350,8,FALSE))</f>
        <v>美元</v>
      </c>
      <c r="Z1515" s="18" t="str">
        <f>IF(R1515="","",VLOOKUP(R1515,CUSTOMS!$E$3:$N$2350,9,FALSE))</f>
        <v>中国</v>
      </c>
      <c r="AA1515" s="18" t="str">
        <f>IF(R1515="","",VLOOKUP(R1515,CUSTOMS!$E$3:$N$2350,10,FALSE))</f>
        <v>美国</v>
      </c>
      <c r="AB1515" s="32">
        <f>IF(R1515="","",VLOOKUP(G1515,WMS!$E$3:$T$2581,15,FALSE))</f>
        <v>0.175</v>
      </c>
      <c r="AC1515" s="32">
        <f t="shared" si="260"/>
        <v>4.2</v>
      </c>
      <c r="AD1515" s="32" t="str">
        <f>IF(S1515="","",VLOOKUP(S1515,海关监管条件!$A$1:$B$3000,2,FALSE))</f>
        <v>无</v>
      </c>
    </row>
    <row r="1516" spans="1:30">
      <c r="A1516" s="2">
        <v>43791</v>
      </c>
      <c r="B1516" s="2">
        <v>43798</v>
      </c>
      <c r="C1516" s="2" t="s">
        <v>5292</v>
      </c>
      <c r="D1516" s="3" t="s">
        <v>641</v>
      </c>
      <c r="E1516" s="3" t="s">
        <v>3665</v>
      </c>
      <c r="F1516" s="3" t="s">
        <v>5053</v>
      </c>
      <c r="G1516" s="17" t="str">
        <f t="shared" si="254"/>
        <v>KG-ARI-1812-00048-01048/42416531</v>
      </c>
      <c r="H1516" s="18">
        <f>IF(G1516="","",VLOOKUP(G1516,WMS!$E$3:$Q$2581,7,FALSE))</f>
        <v>6</v>
      </c>
      <c r="I1516" s="18">
        <f>IF(G1516="","",VLOOKUP(G1516,WMS!$E$3:$Q$2581,8,FALSE))</f>
        <v>1.95</v>
      </c>
      <c r="J1516" s="18">
        <f>IF(G1516="","",VLOOKUP(G1516,WMS!$E$3:$Q$2581,13,FALSE))</f>
        <v>0.033</v>
      </c>
      <c r="K1516" s="25" t="b">
        <f t="shared" si="255"/>
        <v>1</v>
      </c>
      <c r="L1516" s="7">
        <v>1</v>
      </c>
      <c r="M1516" s="26">
        <f>IF(G1516="","",VLOOKUP(G1516,WMS!$E$3:$U$2581,7,0)*L1516)</f>
        <v>6</v>
      </c>
      <c r="N1516" s="27" t="str">
        <f>IF(G1516="","",VLOOKUP(G1516,WMS!$E$3:$U$2581,17,0))</f>
        <v>A33-301</v>
      </c>
      <c r="O1516" s="28">
        <f t="shared" si="256"/>
        <v>1.95</v>
      </c>
      <c r="P1516" s="28">
        <f t="shared" si="257"/>
        <v>0.033</v>
      </c>
      <c r="Q1516" s="25" t="str">
        <f>IF(G1516="","",VLOOKUP(G1516,WMS!$E$3:$G$2581,2,FALSE))</f>
        <v>KAS19010401</v>
      </c>
      <c r="R1516" s="25" t="str">
        <f>IF(G1516="","",VLOOKUP(G1516,WMS!$E$3:$G$2581,3,FALSE))</f>
        <v>kas1901040103</v>
      </c>
      <c r="S1516" s="17" t="str">
        <f>IF(R1516="","",VLOOKUP(R1516,CUSTOMS!$E$3:$N$2350,2,FALSE))</f>
        <v>9405409000</v>
      </c>
      <c r="T1516" s="17" t="str">
        <f>IF(R1516="","",VLOOKUP(R1516,CUSTOMS!$E$3:$N$2350,3,FALSE))</f>
        <v>装饰灯</v>
      </c>
      <c r="U1516" s="18">
        <f t="shared" si="258"/>
        <v>6</v>
      </c>
      <c r="V1516" s="18" t="str">
        <f>IF(R1516="","",VLOOKUP(R1516,CUSTOMS!$E$3:$N$2350,5,FALSE))</f>
        <v>套</v>
      </c>
      <c r="W1516" s="32">
        <f>IF(R1516="","",VLOOKUP(R1516,CUSTOMS!$E$3:$N$2350,6,FALSE))</f>
        <v>1.57</v>
      </c>
      <c r="X1516" s="32">
        <f t="shared" si="259"/>
        <v>9.42</v>
      </c>
      <c r="Y1516" s="18" t="str">
        <f>IF(R1516="","",VLOOKUP(R1516,CUSTOMS!$E$3:$N$2350,8,FALSE))</f>
        <v>美元</v>
      </c>
      <c r="Z1516" s="18" t="str">
        <f>IF(R1516="","",VLOOKUP(R1516,CUSTOMS!$E$3:$N$2350,9,FALSE))</f>
        <v>中国</v>
      </c>
      <c r="AA1516" s="18" t="str">
        <f>IF(R1516="","",VLOOKUP(R1516,CUSTOMS!$E$3:$N$2350,10,FALSE))</f>
        <v>美国</v>
      </c>
      <c r="AB1516" s="32">
        <f>IF(R1516="","",VLOOKUP(G1516,WMS!$E$3:$T$2581,15,FALSE))</f>
        <v>0.26</v>
      </c>
      <c r="AC1516" s="32">
        <f t="shared" si="260"/>
        <v>1.56</v>
      </c>
      <c r="AD1516" s="32" t="str">
        <f>IF(S1516="","",VLOOKUP(S1516,海关监管条件!$A$1:$B$3000,2,FALSE))</f>
        <v>无 </v>
      </c>
    </row>
    <row r="1517" spans="1:30">
      <c r="A1517" s="2">
        <v>43791</v>
      </c>
      <c r="B1517" s="2">
        <v>43798</v>
      </c>
      <c r="C1517" s="2" t="s">
        <v>5292</v>
      </c>
      <c r="D1517" s="3" t="s">
        <v>818</v>
      </c>
      <c r="E1517" s="3" t="s">
        <v>3760</v>
      </c>
      <c r="F1517" s="3" t="s">
        <v>5299</v>
      </c>
      <c r="G1517" s="17" t="str">
        <f t="shared" si="254"/>
        <v>KG-ARI-1812-00048-01201/42614845</v>
      </c>
      <c r="H1517" s="18">
        <f>IF(G1517="","",VLOOKUP(G1517,WMS!$E$3:$Q$2581,7,FALSE))</f>
        <v>12</v>
      </c>
      <c r="I1517" s="18">
        <f>IF(G1517="","",VLOOKUP(G1517,WMS!$E$3:$Q$2581,8,FALSE))</f>
        <v>0.8</v>
      </c>
      <c r="J1517" s="18">
        <f>IF(G1517="","",VLOOKUP(G1517,WMS!$E$3:$Q$2581,13,FALSE))</f>
        <v>0.008</v>
      </c>
      <c r="K1517" s="25" t="b">
        <f t="shared" si="255"/>
        <v>1</v>
      </c>
      <c r="L1517" s="7">
        <v>1</v>
      </c>
      <c r="M1517" s="26">
        <f>IF(G1517="","",VLOOKUP(G1517,WMS!$E$3:$U$2581,7,0)*L1517)</f>
        <v>12</v>
      </c>
      <c r="N1517" s="27" t="str">
        <f>IF(G1517="","",VLOOKUP(G1517,WMS!$E$3:$U$2581,17,0))</f>
        <v>A42-201</v>
      </c>
      <c r="O1517" s="28">
        <f t="shared" si="256"/>
        <v>0.8</v>
      </c>
      <c r="P1517" s="28">
        <f t="shared" si="257"/>
        <v>0.008</v>
      </c>
      <c r="Q1517" s="25" t="str">
        <f>IF(G1517="","",VLOOKUP(G1517,WMS!$E$3:$G$2581,2,FALSE))</f>
        <v>KAS19012603</v>
      </c>
      <c r="R1517" s="25" t="str">
        <f>IF(G1517="","",VLOOKUP(G1517,WMS!$E$3:$G$2581,3,FALSE))</f>
        <v>KAS1901260301</v>
      </c>
      <c r="S1517" s="17" t="str">
        <f>IF(R1517="","",VLOOKUP(R1517,CUSTOMS!$E$3:$N$2350,2,FALSE))</f>
        <v>8518300000</v>
      </c>
      <c r="T1517" s="17" t="str">
        <f>IF(R1517="","",VLOOKUP(R1517,CUSTOMS!$E$3:$N$2350,3,FALSE))</f>
        <v>耳塞</v>
      </c>
      <c r="U1517" s="18">
        <f t="shared" si="258"/>
        <v>12</v>
      </c>
      <c r="V1517" s="18" t="str">
        <f>IF(R1517="","",VLOOKUP(R1517,CUSTOMS!$E$3:$N$2350,5,FALSE))</f>
        <v>个</v>
      </c>
      <c r="W1517" s="32">
        <f>IF(R1517="","",VLOOKUP(R1517,CUSTOMS!$E$3:$N$2350,6,FALSE))</f>
        <v>1.19</v>
      </c>
      <c r="X1517" s="32">
        <f t="shared" si="259"/>
        <v>14.28</v>
      </c>
      <c r="Y1517" s="18" t="str">
        <f>IF(R1517="","",VLOOKUP(R1517,CUSTOMS!$E$3:$N$2350,8,FALSE))</f>
        <v>美元</v>
      </c>
      <c r="Z1517" s="18" t="str">
        <f>IF(R1517="","",VLOOKUP(R1517,CUSTOMS!$E$3:$N$2350,9,FALSE))</f>
        <v>中国</v>
      </c>
      <c r="AA1517" s="18" t="str">
        <f>IF(R1517="","",VLOOKUP(R1517,CUSTOMS!$E$3:$N$2350,10,FALSE))</f>
        <v>美国</v>
      </c>
      <c r="AB1517" s="32">
        <f>IF(R1517="","",VLOOKUP(G1517,WMS!$E$3:$T$2581,15,FALSE))</f>
        <v>0.0409523809523809</v>
      </c>
      <c r="AC1517" s="32">
        <f t="shared" si="260"/>
        <v>0.491428571428571</v>
      </c>
      <c r="AD1517" s="32" t="str">
        <f>IF(S1517="","",VLOOKUP(S1517,海关监管条件!$A$1:$B$3000,2,FALSE))</f>
        <v>无 </v>
      </c>
    </row>
    <row r="1518" spans="1:30">
      <c r="A1518" s="2">
        <v>43791</v>
      </c>
      <c r="B1518" s="2">
        <v>43798</v>
      </c>
      <c r="C1518" s="2" t="s">
        <v>5292</v>
      </c>
      <c r="D1518" s="3" t="s">
        <v>569</v>
      </c>
      <c r="E1518" s="3" t="s">
        <v>3630</v>
      </c>
      <c r="F1518" s="3" t="s">
        <v>3633</v>
      </c>
      <c r="G1518" s="17" t="str">
        <f t="shared" si="254"/>
        <v>KG-ARI-1812-00048-01308/42382478</v>
      </c>
      <c r="H1518" s="18">
        <f>IF(G1518="","",VLOOKUP(G1518,WMS!$E$3:$Q$2581,7,FALSE))</f>
        <v>12</v>
      </c>
      <c r="I1518" s="18">
        <f>IF(G1518="","",VLOOKUP(G1518,WMS!$E$3:$Q$2581,8,FALSE))</f>
        <v>0.95</v>
      </c>
      <c r="J1518" s="18">
        <f>IF(G1518="","",VLOOKUP(G1518,WMS!$E$3:$Q$2581,13,FALSE))</f>
        <v>0.005</v>
      </c>
      <c r="K1518" s="25" t="b">
        <f t="shared" si="255"/>
        <v>1</v>
      </c>
      <c r="L1518" s="7">
        <v>2</v>
      </c>
      <c r="M1518" s="26">
        <f>IF(G1518="","",VLOOKUP(G1518,WMS!$E$3:$U$2581,7,0)*L1518)</f>
        <v>24</v>
      </c>
      <c r="N1518" s="27" t="str">
        <f>IF(G1518="","",VLOOKUP(G1518,WMS!$E$3:$U$2581,17,0))</f>
        <v>A22-304</v>
      </c>
      <c r="O1518" s="28">
        <f t="shared" si="256"/>
        <v>1.9</v>
      </c>
      <c r="P1518" s="28">
        <f t="shared" si="257"/>
        <v>0.01</v>
      </c>
      <c r="Q1518" s="25" t="str">
        <f>IF(G1518="","",VLOOKUP(G1518,WMS!$E$3:$G$2581,2,FALSE))</f>
        <v>KAS18121301</v>
      </c>
      <c r="R1518" s="25" t="str">
        <f>IF(G1518="","",VLOOKUP(G1518,WMS!$E$3:$G$2581,3,FALSE))</f>
        <v>KAS1812130101</v>
      </c>
      <c r="S1518" s="17" t="str">
        <f>IF(R1518="","",VLOOKUP(R1518,CUSTOMS!$E$3:$N$2350,2,FALSE))</f>
        <v>3406000090</v>
      </c>
      <c r="T1518" s="17" t="str">
        <f>IF(R1518="","",VLOOKUP(R1518,CUSTOMS!$E$3:$N$2350,3,FALSE))</f>
        <v>蜡烛</v>
      </c>
      <c r="U1518" s="18">
        <f t="shared" si="258"/>
        <v>1.64</v>
      </c>
      <c r="V1518" s="18" t="str">
        <f>IF(R1518="","",VLOOKUP(R1518,CUSTOMS!$E$3:$N$2350,5,FALSE))</f>
        <v>千克</v>
      </c>
      <c r="W1518" s="32">
        <f>IF(R1518="","",VLOOKUP(R1518,CUSTOMS!$E$3:$N$2350,6,FALSE))</f>
        <v>5</v>
      </c>
      <c r="X1518" s="32">
        <f t="shared" si="259"/>
        <v>8.2</v>
      </c>
      <c r="Y1518" s="18" t="str">
        <f>IF(R1518="","",VLOOKUP(R1518,CUSTOMS!$E$3:$N$2350,8,FALSE))</f>
        <v>美元</v>
      </c>
      <c r="Z1518" s="18" t="str">
        <f>IF(R1518="","",VLOOKUP(R1518,CUSTOMS!$E$3:$N$2350,9,FALSE))</f>
        <v>中国</v>
      </c>
      <c r="AA1518" s="18" t="str">
        <f>IF(R1518="","",VLOOKUP(R1518,CUSTOMS!$E$3:$N$2350,10,FALSE))</f>
        <v>美国</v>
      </c>
      <c r="AB1518" s="32">
        <f>IF(R1518="","",VLOOKUP(G1518,WMS!$E$3:$T$2581,15,FALSE))</f>
        <v>0.0683333333333333</v>
      </c>
      <c r="AC1518" s="32">
        <f t="shared" si="260"/>
        <v>1.64</v>
      </c>
      <c r="AD1518" s="32" t="str">
        <f>IF(S1518="","",VLOOKUP(S1518,海关监管条件!$A$1:$B$3000,2,FALSE))</f>
        <v>无 </v>
      </c>
    </row>
    <row r="1519" spans="1:30">
      <c r="A1519" s="2">
        <v>43791</v>
      </c>
      <c r="B1519" s="2">
        <v>43798</v>
      </c>
      <c r="C1519" s="2" t="s">
        <v>5292</v>
      </c>
      <c r="D1519" s="3" t="s">
        <v>626</v>
      </c>
      <c r="E1519" s="3" t="s">
        <v>3660</v>
      </c>
      <c r="F1519" s="3" t="s">
        <v>5012</v>
      </c>
      <c r="G1519" s="17" t="str">
        <f t="shared" si="254"/>
        <v>KG-ARI-1812-00048-01335/42442585</v>
      </c>
      <c r="H1519" s="18">
        <f>IF(G1519="","",VLOOKUP(G1519,WMS!$E$3:$Q$2581,7,FALSE))</f>
        <v>12</v>
      </c>
      <c r="I1519" s="18">
        <f>IF(G1519="","",VLOOKUP(G1519,WMS!$E$3:$Q$2581,8,FALSE))</f>
        <v>1.7</v>
      </c>
      <c r="J1519" s="18">
        <f>IF(G1519="","",VLOOKUP(G1519,WMS!$E$3:$Q$2581,13,FALSE))</f>
        <v>0.015</v>
      </c>
      <c r="K1519" s="25" t="b">
        <f t="shared" si="255"/>
        <v>1</v>
      </c>
      <c r="L1519" s="7">
        <v>3</v>
      </c>
      <c r="M1519" s="26">
        <f>IF(G1519="","",VLOOKUP(G1519,WMS!$E$3:$U$2581,7,0)*L1519)</f>
        <v>36</v>
      </c>
      <c r="N1519" s="27" t="str">
        <f>IF(G1519="","",VLOOKUP(G1519,WMS!$E$3:$U$2581,17,0))</f>
        <v>A03-202</v>
      </c>
      <c r="O1519" s="28">
        <f t="shared" si="256"/>
        <v>5.1</v>
      </c>
      <c r="P1519" s="28">
        <f t="shared" si="257"/>
        <v>0.045</v>
      </c>
      <c r="Q1519" s="25" t="str">
        <f>IF(G1519="","",VLOOKUP(G1519,WMS!$E$3:$G$2581,2,FALSE))</f>
        <v>KAS18122704</v>
      </c>
      <c r="R1519" s="25" t="str">
        <f>IF(G1519="","",VLOOKUP(G1519,WMS!$E$3:$G$2581,3,FALSE))</f>
        <v>KAS1812270402</v>
      </c>
      <c r="S1519" s="17" t="str">
        <f>IF(R1519="","",VLOOKUP(R1519,CUSTOMS!$E$3:$N$2350,2,FALSE))</f>
        <v>9615110000</v>
      </c>
      <c r="T1519" s="17" t="str">
        <f>IF(R1519="","",VLOOKUP(R1519,CUSTOMS!$E$3:$N$2350,3,FALSE))</f>
        <v>宠物梳</v>
      </c>
      <c r="U1519" s="18">
        <f t="shared" si="258"/>
        <v>36</v>
      </c>
      <c r="V1519" s="18" t="str">
        <f>IF(R1519="","",VLOOKUP(R1519,CUSTOMS!$E$3:$N$2350,5,FALSE))</f>
        <v>把</v>
      </c>
      <c r="W1519" s="32">
        <f>IF(R1519="","",VLOOKUP(R1519,CUSTOMS!$E$3:$N$2350,6,FALSE))</f>
        <v>0.92</v>
      </c>
      <c r="X1519" s="32">
        <f t="shared" si="259"/>
        <v>33.12</v>
      </c>
      <c r="Y1519" s="18" t="str">
        <f>IF(R1519="","",VLOOKUP(R1519,CUSTOMS!$E$3:$N$2350,8,FALSE))</f>
        <v>美元</v>
      </c>
      <c r="Z1519" s="18" t="str">
        <f>IF(R1519="","",VLOOKUP(R1519,CUSTOMS!$E$3:$N$2350,9,FALSE))</f>
        <v>中国</v>
      </c>
      <c r="AA1519" s="18" t="str">
        <f>IF(R1519="","",VLOOKUP(R1519,CUSTOMS!$E$3:$N$2350,10,FALSE))</f>
        <v>美国</v>
      </c>
      <c r="AB1519" s="32">
        <f>IF(R1519="","",VLOOKUP(G1519,WMS!$E$3:$T$2581,15,FALSE))</f>
        <v>0.108333333333333</v>
      </c>
      <c r="AC1519" s="32">
        <f t="shared" si="260"/>
        <v>3.89999999999999</v>
      </c>
      <c r="AD1519" s="32" t="str">
        <f>IF(S1519="","",VLOOKUP(S1519,海关监管条件!$A$1:$B$3000,2,FALSE))</f>
        <v>无 </v>
      </c>
    </row>
    <row r="1520" spans="1:30">
      <c r="A1520" s="2">
        <v>43791</v>
      </c>
      <c r="B1520" s="2">
        <v>43798</v>
      </c>
      <c r="C1520" s="2" t="s">
        <v>5292</v>
      </c>
      <c r="D1520" s="3" t="s">
        <v>705</v>
      </c>
      <c r="E1520" s="3" t="s">
        <v>3688</v>
      </c>
      <c r="F1520" s="3" t="s">
        <v>4164</v>
      </c>
      <c r="G1520" s="17" t="str">
        <f t="shared" si="254"/>
        <v>KG-ARI-1812-00048-01357/42115977</v>
      </c>
      <c r="H1520" s="18">
        <f>IF(G1520="","",VLOOKUP(G1520,WMS!$E$3:$Q$2581,7,FALSE))</f>
        <v>6</v>
      </c>
      <c r="I1520" s="18">
        <f>IF(G1520="","",VLOOKUP(G1520,WMS!$E$3:$Q$2581,8,FALSE))</f>
        <v>6.5</v>
      </c>
      <c r="J1520" s="18">
        <f>IF(G1520="","",VLOOKUP(G1520,WMS!$E$3:$Q$2581,13,FALSE))</f>
        <v>0.05</v>
      </c>
      <c r="K1520" s="25" t="b">
        <f t="shared" si="255"/>
        <v>1</v>
      </c>
      <c r="L1520" s="7">
        <v>2</v>
      </c>
      <c r="M1520" s="26">
        <f>IF(G1520="","",VLOOKUP(G1520,WMS!$E$3:$U$2581,7,0)*L1520)</f>
        <v>12</v>
      </c>
      <c r="N1520" s="27" t="str">
        <f>IF(G1520="","",VLOOKUP(G1520,WMS!$E$3:$U$2581,17,0))</f>
        <v>A40-203</v>
      </c>
      <c r="O1520" s="28">
        <f t="shared" si="256"/>
        <v>13</v>
      </c>
      <c r="P1520" s="28">
        <f t="shared" si="257"/>
        <v>0.1</v>
      </c>
      <c r="Q1520" s="25" t="str">
        <f>IF(G1520="","",VLOOKUP(G1520,WMS!$E$3:$G$2581,2,FALSE))</f>
        <v>KAS19011001</v>
      </c>
      <c r="R1520" s="25" t="str">
        <f>IF(G1520="","",VLOOKUP(G1520,WMS!$E$3:$G$2581,3,FALSE))</f>
        <v>KAS1901100106</v>
      </c>
      <c r="S1520" s="17" t="str">
        <f>IF(R1520="","",VLOOKUP(R1520,CUSTOMS!$E$3:$N$2350,2,FALSE))</f>
        <v>7323990000</v>
      </c>
      <c r="T1520" s="17" t="str">
        <f>IF(R1520="","",VLOOKUP(R1520,CUSTOMS!$E$3:$N$2350,3,FALSE))</f>
        <v>铁制厨房架</v>
      </c>
      <c r="U1520" s="18">
        <f t="shared" si="258"/>
        <v>12</v>
      </c>
      <c r="V1520" s="18" t="str">
        <f>IF(R1520="","",VLOOKUP(R1520,CUSTOMS!$E$3:$N$2350,5,FALSE))</f>
        <v>只</v>
      </c>
      <c r="W1520" s="32">
        <f>IF(R1520="","",VLOOKUP(R1520,CUSTOMS!$E$3:$N$2350,6,FALSE))</f>
        <v>0.295</v>
      </c>
      <c r="X1520" s="32">
        <f t="shared" si="259"/>
        <v>3.54</v>
      </c>
      <c r="Y1520" s="18" t="str">
        <f>IF(R1520="","",VLOOKUP(R1520,CUSTOMS!$E$3:$N$2350,8,FALSE))</f>
        <v>美元</v>
      </c>
      <c r="Z1520" s="18" t="str">
        <f>IF(R1520="","",VLOOKUP(R1520,CUSTOMS!$E$3:$N$2350,9,FALSE))</f>
        <v>中国</v>
      </c>
      <c r="AA1520" s="18" t="str">
        <f>IF(R1520="","",VLOOKUP(R1520,CUSTOMS!$E$3:$N$2350,10,FALSE))</f>
        <v>美国</v>
      </c>
      <c r="AB1520" s="32">
        <f>IF(R1520="","",VLOOKUP(G1520,WMS!$E$3:$T$2581,15,FALSE))</f>
        <v>1.005</v>
      </c>
      <c r="AC1520" s="32">
        <f t="shared" si="260"/>
        <v>12.06</v>
      </c>
      <c r="AD1520" s="32" t="str">
        <f>IF(S1520="","",VLOOKUP(S1520,海关监管条件!$A$1:$B$3000,2,FALSE))</f>
        <v>A</v>
      </c>
    </row>
    <row r="1521" spans="1:30">
      <c r="A1521" s="2">
        <v>43791</v>
      </c>
      <c r="B1521" s="2">
        <v>43798</v>
      </c>
      <c r="C1521" s="2" t="s">
        <v>5292</v>
      </c>
      <c r="D1521" s="35" t="s">
        <v>747</v>
      </c>
      <c r="E1521" s="35" t="s">
        <v>3715</v>
      </c>
      <c r="F1521" s="35" t="s">
        <v>3718</v>
      </c>
      <c r="G1521" s="17" t="str">
        <f t="shared" si="254"/>
        <v>KG-ARI-1812-00048-01883/42576600A</v>
      </c>
      <c r="H1521" s="18">
        <f>IF(G1521="","",VLOOKUP(G1521,WMS!$E$3:$Q$2581,7,FALSE))</f>
        <v>8</v>
      </c>
      <c r="I1521" s="18">
        <f>IF(G1521="","",VLOOKUP(G1521,WMS!$E$3:$Q$2581,8,FALSE))</f>
        <v>7.6</v>
      </c>
      <c r="J1521" s="18">
        <f>IF(G1521="","",VLOOKUP(G1521,WMS!$E$3:$Q$2581,13,FALSE))</f>
        <v>0.024</v>
      </c>
      <c r="K1521" s="25" t="b">
        <f t="shared" si="255"/>
        <v>1</v>
      </c>
      <c r="L1521" s="7">
        <v>4</v>
      </c>
      <c r="M1521" s="26">
        <f>IF(G1521="","",VLOOKUP(G1521,WMS!$E$3:$U$2581,7,0)*L1521)</f>
        <v>32</v>
      </c>
      <c r="N1521" s="27" t="str">
        <f>IF(G1521="","",VLOOKUP(G1521,WMS!$E$3:$U$2581,17,0))</f>
        <v>A11-301</v>
      </c>
      <c r="O1521" s="28">
        <f t="shared" si="256"/>
        <v>30.4</v>
      </c>
      <c r="P1521" s="28">
        <f t="shared" si="257"/>
        <v>0.096</v>
      </c>
      <c r="Q1521" s="25" t="str">
        <f>IF(G1521="","",VLOOKUP(G1521,WMS!$E$3:$G$2581,2,FALSE))</f>
        <v>KAS19011704</v>
      </c>
      <c r="R1521" s="25" t="str">
        <f>IF(G1521="","",VLOOKUP(G1521,WMS!$E$3:$G$2581,3,FALSE))</f>
        <v>KAS1901170405</v>
      </c>
      <c r="S1521" s="17" t="str">
        <f>IF(R1521="","",VLOOKUP(R1521,CUSTOMS!$E$3:$N$2350,2,FALSE))</f>
        <v>6911101900</v>
      </c>
      <c r="T1521" s="17" t="str">
        <f>IF(R1521="","",VLOOKUP(R1521,CUSTOMS!$E$3:$N$2350,3,FALSE))</f>
        <v>日用瓷:罐</v>
      </c>
      <c r="U1521" s="18">
        <f t="shared" si="258"/>
        <v>32</v>
      </c>
      <c r="V1521" s="18" t="str">
        <f>IF(R1521="","",VLOOKUP(R1521,CUSTOMS!$E$3:$N$2350,5,FALSE))</f>
        <v>只</v>
      </c>
      <c r="W1521" s="32">
        <f>IF(R1521="","",VLOOKUP(R1521,CUSTOMS!$E$3:$N$2350,6,FALSE))</f>
        <v>1</v>
      </c>
      <c r="X1521" s="32">
        <f t="shared" si="259"/>
        <v>32</v>
      </c>
      <c r="Y1521" s="18" t="str">
        <f>IF(R1521="","",VLOOKUP(R1521,CUSTOMS!$E$3:$N$2350,8,FALSE))</f>
        <v>港币</v>
      </c>
      <c r="Z1521" s="18" t="str">
        <f>IF(R1521="","",VLOOKUP(R1521,CUSTOMS!$E$3:$N$2350,9,FALSE))</f>
        <v>中国</v>
      </c>
      <c r="AA1521" s="18" t="str">
        <f>IF(R1521="","",VLOOKUP(R1521,CUSTOMS!$E$3:$N$2350,10,FALSE))</f>
        <v>美国</v>
      </c>
      <c r="AB1521" s="32">
        <f>IF(R1521="","",VLOOKUP(G1521,WMS!$E$3:$T$2581,15,FALSE))</f>
        <v>0.825</v>
      </c>
      <c r="AC1521" s="32">
        <f t="shared" si="260"/>
        <v>26.4</v>
      </c>
      <c r="AD1521" s="32" t="str">
        <f>IF(S1521="","",VLOOKUP(S1521,海关监管条件!$A$1:$B$3000,2,FALSE))</f>
        <v>A</v>
      </c>
    </row>
    <row r="1522" spans="1:30">
      <c r="A1522" s="2">
        <v>43791</v>
      </c>
      <c r="B1522" s="2">
        <v>43798</v>
      </c>
      <c r="C1522" s="2" t="s">
        <v>5292</v>
      </c>
      <c r="D1522" s="35" t="s">
        <v>747</v>
      </c>
      <c r="E1522" s="35" t="s">
        <v>3715</v>
      </c>
      <c r="F1522" s="35" t="s">
        <v>3720</v>
      </c>
      <c r="G1522" s="17" t="str">
        <f t="shared" si="254"/>
        <v>KG-ARI-1812-00048-01883/42576600B</v>
      </c>
      <c r="H1522" s="18">
        <v>8</v>
      </c>
      <c r="I1522" s="18">
        <f>IF(G1522="","",VLOOKUP(G1522,WMS!$E$3:$Q$2581,8,FALSE))</f>
        <v>7.6</v>
      </c>
      <c r="J1522" s="18">
        <f>IF(G1522="","",VLOOKUP(G1522,WMS!$E$3:$Q$2581,13,FALSE))</f>
        <v>0.024</v>
      </c>
      <c r="K1522" s="25" t="e">
        <f t="shared" si="255"/>
        <v>#DIV/0!</v>
      </c>
      <c r="M1522" s="26">
        <v>32</v>
      </c>
      <c r="N1522" s="27" t="str">
        <f>IF(G1522="","",VLOOKUP(G1522,WMS!$E$3:$U$2581,17,0))</f>
        <v>A11-301</v>
      </c>
      <c r="O1522" s="28" t="str">
        <f t="shared" si="256"/>
        <v/>
      </c>
      <c r="P1522" s="28" t="str">
        <f t="shared" si="257"/>
        <v/>
      </c>
      <c r="Q1522" s="25" t="str">
        <f>IF(G1522="","",VLOOKUP(G1522,WMS!$E$3:$G$2581,2,FALSE))</f>
        <v>KAS19011704</v>
      </c>
      <c r="R1522" s="25" t="str">
        <f>IF(G1522="","",VLOOKUP(G1522,WMS!$E$3:$G$2581,3,FALSE))</f>
        <v>KAS1901170401</v>
      </c>
      <c r="S1522" s="17" t="str">
        <f>IF(R1522="","",VLOOKUP(R1522,CUSTOMS!$E$3:$N$2350,2,FALSE))</f>
        <v>4421999090</v>
      </c>
      <c r="T1522" s="17" t="str">
        <f>IF(R1522="","",VLOOKUP(R1522,CUSTOMS!$E$3:$N$2350,3,FALSE))</f>
        <v>木盖</v>
      </c>
      <c r="U1522" s="18">
        <f t="shared" si="258"/>
        <v>32</v>
      </c>
      <c r="V1522" s="18" t="str">
        <f>IF(R1522="","",VLOOKUP(R1522,CUSTOMS!$E$3:$N$2350,5,FALSE))</f>
        <v>只</v>
      </c>
      <c r="W1522" s="32">
        <f>IF(R1522="","",VLOOKUP(R1522,CUSTOMS!$E$3:$N$2350,6,FALSE))</f>
        <v>1</v>
      </c>
      <c r="X1522" s="32">
        <f t="shared" si="259"/>
        <v>32</v>
      </c>
      <c r="Y1522" s="18" t="str">
        <f>IF(R1522="","",VLOOKUP(R1522,CUSTOMS!$E$3:$N$2350,8,FALSE))</f>
        <v>港币</v>
      </c>
      <c r="Z1522" s="18" t="str">
        <f>IF(R1522="","",VLOOKUP(R1522,CUSTOMS!$E$3:$N$2350,9,FALSE))</f>
        <v>中国</v>
      </c>
      <c r="AA1522" s="18" t="str">
        <f>IF(R1522="","",VLOOKUP(R1522,CUSTOMS!$E$3:$N$2350,10,FALSE))</f>
        <v>美国</v>
      </c>
      <c r="AB1522" s="32">
        <f>IF(R1522="","",VLOOKUP(G1522,WMS!$E$3:$T$2581,15,FALSE))</f>
        <v>0.1125</v>
      </c>
      <c r="AC1522" s="32">
        <f t="shared" si="260"/>
        <v>3.6</v>
      </c>
      <c r="AD1522" s="32" t="str">
        <f>IF(S1522="","",VLOOKUP(S1522,海关监管条件!$A$1:$B$3000,2,FALSE))</f>
        <v>AB</v>
      </c>
    </row>
    <row r="1523" spans="1:30">
      <c r="A1523" s="2">
        <v>43791</v>
      </c>
      <c r="B1523" s="2">
        <v>43798</v>
      </c>
      <c r="C1523" s="2" t="s">
        <v>5292</v>
      </c>
      <c r="D1523" s="3" t="s">
        <v>660</v>
      </c>
      <c r="E1523" s="3" t="s">
        <v>3683</v>
      </c>
      <c r="F1523" s="3" t="s">
        <v>5300</v>
      </c>
      <c r="G1523" s="17" t="str">
        <f t="shared" si="254"/>
        <v>KG-ARI-1901-00066-01568/41401552</v>
      </c>
      <c r="H1523" s="18">
        <f>IF(G1523="","",VLOOKUP(G1523,WMS!$E$3:$Q$2581,7,FALSE))</f>
        <v>12</v>
      </c>
      <c r="I1523" s="18">
        <f>IF(G1523="","",VLOOKUP(G1523,WMS!$E$3:$Q$2581,8,FALSE))</f>
        <v>2.25</v>
      </c>
      <c r="J1523" s="18">
        <f>IF(G1523="","",VLOOKUP(G1523,WMS!$E$3:$Q$2581,13,FALSE))</f>
        <v>0.05</v>
      </c>
      <c r="K1523" s="25" t="b">
        <f t="shared" si="255"/>
        <v>1</v>
      </c>
      <c r="L1523" s="7">
        <v>1</v>
      </c>
      <c r="M1523" s="26">
        <f>IF(G1523="","",VLOOKUP(G1523,WMS!$E$3:$U$2581,7,0)*L1523)</f>
        <v>12</v>
      </c>
      <c r="N1523" s="27" t="str">
        <f>IF(G1523="","",VLOOKUP(G1523,WMS!$E$3:$U$2581,17,0))</f>
        <v>B72</v>
      </c>
      <c r="O1523" s="28">
        <f t="shared" si="256"/>
        <v>2.25</v>
      </c>
      <c r="P1523" s="28">
        <f t="shared" si="257"/>
        <v>0.05</v>
      </c>
      <c r="Q1523" s="25" t="str">
        <f>IF(G1523="","",VLOOKUP(G1523,WMS!$E$3:$G$2581,2,FALSE))</f>
        <v>KAS19010703</v>
      </c>
      <c r="R1523" s="25" t="str">
        <f>IF(G1523="","",VLOOKUP(G1523,WMS!$E$3:$G$2581,3,FALSE))</f>
        <v>KAS1901070302</v>
      </c>
      <c r="S1523" s="17" t="str">
        <f>IF(R1523="","",VLOOKUP(R1523,CUSTOMS!$E$3:$N$2350,2,FALSE))</f>
        <v>3924100000</v>
      </c>
      <c r="T1523" s="17" t="str">
        <f>IF(R1523="","",VLOOKUP(R1523,CUSTOMS!$E$3:$N$2350,3,FALSE))</f>
        <v>塑胶食物盒/C</v>
      </c>
      <c r="U1523" s="18">
        <f t="shared" si="258"/>
        <v>1.8125</v>
      </c>
      <c r="V1523" s="18" t="str">
        <f>IF(R1523="","",VLOOKUP(R1523,CUSTOMS!$E$3:$N$2350,5,FALSE))</f>
        <v>千克</v>
      </c>
      <c r="W1523" s="32">
        <f>IF(R1523="","",VLOOKUP(R1523,CUSTOMS!$E$3:$N$2350,6,FALSE))</f>
        <v>2</v>
      </c>
      <c r="X1523" s="32">
        <f t="shared" si="259"/>
        <v>3.62500000000001</v>
      </c>
      <c r="Y1523" s="18" t="str">
        <f>IF(R1523="","",VLOOKUP(R1523,CUSTOMS!$E$3:$N$2350,8,FALSE))</f>
        <v>美元</v>
      </c>
      <c r="Z1523" s="18" t="str">
        <f>IF(R1523="","",VLOOKUP(R1523,CUSTOMS!$E$3:$N$2350,9,FALSE))</f>
        <v>中国</v>
      </c>
      <c r="AA1523" s="18" t="str">
        <f>IF(R1523="","",VLOOKUP(R1523,CUSTOMS!$E$3:$N$2350,10,FALSE))</f>
        <v>美国</v>
      </c>
      <c r="AB1523" s="32">
        <f>IF(R1523="","",VLOOKUP(G1523,WMS!$E$3:$T$2581,15,FALSE))</f>
        <v>0.151041666666667</v>
      </c>
      <c r="AC1523" s="32">
        <f t="shared" si="260"/>
        <v>1.8125</v>
      </c>
      <c r="AD1523" s="32" t="str">
        <f>IF(S1523="","",VLOOKUP(S1523,海关监管条件!$A$1:$B$3000,2,FALSE))</f>
        <v>A </v>
      </c>
    </row>
    <row r="1524" spans="1:30">
      <c r="A1524" s="2">
        <v>43791</v>
      </c>
      <c r="B1524" s="2">
        <v>43798</v>
      </c>
      <c r="C1524" s="2" t="s">
        <v>5292</v>
      </c>
      <c r="D1524" s="3" t="s">
        <v>1282</v>
      </c>
      <c r="E1524" s="3" t="s">
        <v>4006</v>
      </c>
      <c r="F1524" s="3" t="s">
        <v>4009</v>
      </c>
      <c r="G1524" s="17" t="str">
        <f t="shared" si="254"/>
        <v>KG-ARI-1903-00107-02379/42390305</v>
      </c>
      <c r="H1524" s="18">
        <f>IF(G1524="","",VLOOKUP(G1524,WMS!$E$3:$Q$2581,7,FALSE))</f>
        <v>12</v>
      </c>
      <c r="I1524" s="18">
        <f>IF(G1524="","",VLOOKUP(G1524,WMS!$E$3:$Q$2581,8,FALSE))</f>
        <v>1.4</v>
      </c>
      <c r="J1524" s="18">
        <f>IF(G1524="","",VLOOKUP(G1524,WMS!$E$3:$Q$2581,13,FALSE))</f>
        <v>0.015</v>
      </c>
      <c r="K1524" s="25" t="b">
        <f t="shared" si="255"/>
        <v>1</v>
      </c>
      <c r="L1524" s="7">
        <v>1</v>
      </c>
      <c r="M1524" s="26">
        <f>IF(G1524="","",VLOOKUP(G1524,WMS!$E$3:$U$2581,7,0)*L1524)</f>
        <v>12</v>
      </c>
      <c r="N1524" s="27" t="str">
        <f>IF(G1524="","",VLOOKUP(G1524,WMS!$E$3:$U$2581,17,0))</f>
        <v>A21-202</v>
      </c>
      <c r="O1524" s="28">
        <f t="shared" si="256"/>
        <v>1.4</v>
      </c>
      <c r="P1524" s="28">
        <f t="shared" si="257"/>
        <v>0.015</v>
      </c>
      <c r="Q1524" s="25" t="str">
        <f>IF(G1524="","",VLOOKUP(G1524,WMS!$E$3:$G$2581,2,FALSE))</f>
        <v>KAS19070203</v>
      </c>
      <c r="R1524" s="25" t="str">
        <f>IF(G1524="","",VLOOKUP(G1524,WMS!$E$3:$G$2581,3,FALSE))</f>
        <v>KAS1907020303</v>
      </c>
      <c r="S1524" s="17" t="str">
        <f>IF(R1524="","",VLOOKUP(R1524,CUSTOMS!$E$3:$N$2350,2,FALSE))</f>
        <v>9503008900</v>
      </c>
      <c r="T1524" s="17" t="str">
        <f>IF(R1524="","",VLOOKUP(R1524,CUSTOMS!$E$3:$N$2350,3,FALSE))</f>
        <v>风筝</v>
      </c>
      <c r="U1524" s="18">
        <f t="shared" si="258"/>
        <v>12</v>
      </c>
      <c r="V1524" s="18" t="str">
        <f>IF(R1524="","",VLOOKUP(R1524,CUSTOMS!$E$3:$N$2350,5,FALSE))</f>
        <v>个</v>
      </c>
      <c r="W1524" s="32">
        <f>IF(R1524="","",VLOOKUP(R1524,CUSTOMS!$E$3:$N$2350,6,FALSE))</f>
        <v>0.47</v>
      </c>
      <c r="X1524" s="32">
        <f t="shared" si="259"/>
        <v>5.64</v>
      </c>
      <c r="Y1524" s="18" t="str">
        <f>IF(R1524="","",VLOOKUP(R1524,CUSTOMS!$E$3:$N$2350,8,FALSE))</f>
        <v>美元</v>
      </c>
      <c r="Z1524" s="18" t="str">
        <f>IF(R1524="","",VLOOKUP(R1524,CUSTOMS!$E$3:$N$2350,9,FALSE))</f>
        <v>中国</v>
      </c>
      <c r="AA1524" s="18" t="str">
        <f>IF(R1524="","",VLOOKUP(R1524,CUSTOMS!$E$3:$N$2350,10,FALSE))</f>
        <v>美国</v>
      </c>
      <c r="AB1524" s="32">
        <f>IF(R1524="","",VLOOKUP(G1524,WMS!$E$3:$T$2581,15,FALSE))</f>
        <v>0.0883333333333333</v>
      </c>
      <c r="AC1524" s="32">
        <f t="shared" si="260"/>
        <v>1.06</v>
      </c>
      <c r="AD1524" s="32" t="str">
        <f>IF(S1524="","",VLOOKUP(S1524,海关监管条件!$A$1:$B$3000,2,FALSE))</f>
        <v>A </v>
      </c>
    </row>
    <row r="1525" spans="1:30">
      <c r="A1525" s="2">
        <v>43791</v>
      </c>
      <c r="B1525" s="2">
        <v>43798</v>
      </c>
      <c r="C1525" s="2" t="s">
        <v>5292</v>
      </c>
      <c r="D1525" s="3" t="s">
        <v>1282</v>
      </c>
      <c r="E1525" s="3" t="s">
        <v>4006</v>
      </c>
      <c r="F1525" s="3" t="s">
        <v>4007</v>
      </c>
      <c r="G1525" s="17" t="str">
        <f t="shared" si="254"/>
        <v>KG-ARI-1903-00107-02379/42390312</v>
      </c>
      <c r="H1525" s="18">
        <f>IF(G1525="","",VLOOKUP(G1525,WMS!$E$3:$Q$2581,7,FALSE))</f>
        <v>12</v>
      </c>
      <c r="I1525" s="18">
        <f>IF(G1525="","",VLOOKUP(G1525,WMS!$E$3:$Q$2581,8,FALSE))</f>
        <v>1.7</v>
      </c>
      <c r="J1525" s="18">
        <f>IF(G1525="","",VLOOKUP(G1525,WMS!$E$3:$Q$2581,13,FALSE))</f>
        <v>0.015</v>
      </c>
      <c r="K1525" s="25" t="b">
        <f t="shared" si="255"/>
        <v>1</v>
      </c>
      <c r="L1525" s="7">
        <v>1</v>
      </c>
      <c r="M1525" s="26">
        <f>IF(G1525="","",VLOOKUP(G1525,WMS!$E$3:$U$2581,7,0)*L1525)</f>
        <v>12</v>
      </c>
      <c r="N1525" s="27" t="str">
        <f>IF(G1525="","",VLOOKUP(G1525,WMS!$E$3:$U$2581,17,0))</f>
        <v>A21-202</v>
      </c>
      <c r="O1525" s="28">
        <f t="shared" si="256"/>
        <v>1.7</v>
      </c>
      <c r="P1525" s="28">
        <f t="shared" si="257"/>
        <v>0.015</v>
      </c>
      <c r="Q1525" s="25" t="str">
        <f>IF(G1525="","",VLOOKUP(G1525,WMS!$E$3:$G$2581,2,FALSE))</f>
        <v>KAS19070203</v>
      </c>
      <c r="R1525" s="25" t="str">
        <f>IF(G1525="","",VLOOKUP(G1525,WMS!$E$3:$G$2581,3,FALSE))</f>
        <v>KAS1907020301</v>
      </c>
      <c r="S1525" s="17" t="str">
        <f>IF(R1525="","",VLOOKUP(R1525,CUSTOMS!$E$3:$N$2350,2,FALSE))</f>
        <v>9503008900</v>
      </c>
      <c r="T1525" s="17" t="str">
        <f>IF(R1525="","",VLOOKUP(R1525,CUSTOMS!$E$3:$N$2350,3,FALSE))</f>
        <v>风筝</v>
      </c>
      <c r="U1525" s="18">
        <f t="shared" si="258"/>
        <v>12</v>
      </c>
      <c r="V1525" s="18" t="str">
        <f>IF(R1525="","",VLOOKUP(R1525,CUSTOMS!$E$3:$N$2350,5,FALSE))</f>
        <v>个</v>
      </c>
      <c r="W1525" s="32">
        <f>IF(R1525="","",VLOOKUP(R1525,CUSTOMS!$E$3:$N$2350,6,FALSE))</f>
        <v>0.62</v>
      </c>
      <c r="X1525" s="32">
        <f t="shared" si="259"/>
        <v>7.44</v>
      </c>
      <c r="Y1525" s="18" t="str">
        <f>IF(R1525="","",VLOOKUP(R1525,CUSTOMS!$E$3:$N$2350,8,FALSE))</f>
        <v>美元</v>
      </c>
      <c r="Z1525" s="18" t="str">
        <f>IF(R1525="","",VLOOKUP(R1525,CUSTOMS!$E$3:$N$2350,9,FALSE))</f>
        <v>中国</v>
      </c>
      <c r="AA1525" s="18" t="str">
        <f>IF(R1525="","",VLOOKUP(R1525,CUSTOMS!$E$3:$N$2350,10,FALSE))</f>
        <v>美国</v>
      </c>
      <c r="AB1525" s="32">
        <f>IF(R1525="","",VLOOKUP(G1525,WMS!$E$3:$T$2581,15,FALSE))</f>
        <v>0.118333333333333</v>
      </c>
      <c r="AC1525" s="32">
        <f t="shared" si="260"/>
        <v>1.42</v>
      </c>
      <c r="AD1525" s="32" t="str">
        <f>IF(S1525="","",VLOOKUP(S1525,海关监管条件!$A$1:$B$3000,2,FALSE))</f>
        <v>A </v>
      </c>
    </row>
    <row r="1526" spans="1:30">
      <c r="A1526" s="2">
        <v>43791</v>
      </c>
      <c r="B1526" s="2">
        <v>43798</v>
      </c>
      <c r="C1526" s="2" t="s">
        <v>5292</v>
      </c>
      <c r="D1526" s="3" t="s">
        <v>907</v>
      </c>
      <c r="E1526" s="3" t="s">
        <v>3808</v>
      </c>
      <c r="F1526" s="3" t="s">
        <v>5026</v>
      </c>
      <c r="G1526" s="17" t="str">
        <f t="shared" si="254"/>
        <v>KG-ARI-1903-00107-02384/41401521</v>
      </c>
      <c r="H1526" s="18">
        <f>IF(G1526="","",VLOOKUP(G1526,WMS!$E$3:$Q$2581,7,FALSE))</f>
        <v>12</v>
      </c>
      <c r="I1526" s="18">
        <f>IF(G1526="","",VLOOKUP(G1526,WMS!$E$3:$Q$2581,8,FALSE))</f>
        <v>1.85</v>
      </c>
      <c r="J1526" s="18">
        <f>IF(G1526="","",VLOOKUP(G1526,WMS!$E$3:$Q$2581,13,FALSE))</f>
        <v>0.03</v>
      </c>
      <c r="K1526" s="25" t="b">
        <f t="shared" si="255"/>
        <v>1</v>
      </c>
      <c r="L1526" s="7">
        <v>2</v>
      </c>
      <c r="M1526" s="26">
        <f>IF(G1526="","",VLOOKUP(G1526,WMS!$E$3:$U$2581,7,0)*L1526)</f>
        <v>24</v>
      </c>
      <c r="N1526" s="27" t="str">
        <f>IF(G1526="","",VLOOKUP(G1526,WMS!$E$3:$U$2581,17,0))</f>
        <v>A25-102</v>
      </c>
      <c r="O1526" s="28">
        <f t="shared" si="256"/>
        <v>3.7</v>
      </c>
      <c r="P1526" s="28">
        <f t="shared" si="257"/>
        <v>0.06</v>
      </c>
      <c r="Q1526" s="25" t="str">
        <f>IF(G1526="","",VLOOKUP(G1526,WMS!$E$3:$G$2581,2,FALSE))</f>
        <v>KAS19031802</v>
      </c>
      <c r="R1526" s="25" t="str">
        <f>IF(G1526="","",VLOOKUP(G1526,WMS!$E$3:$G$2581,3,FALSE))</f>
        <v>KAS1903180202</v>
      </c>
      <c r="S1526" s="17" t="str">
        <f>IF(R1526="","",VLOOKUP(R1526,CUSTOMS!$E$3:$N$2350,2,FALSE))</f>
        <v>3924100000</v>
      </c>
      <c r="T1526" s="17" t="str">
        <f>IF(R1526="","",VLOOKUP(R1526,CUSTOMS!$E$3:$N$2350,3,FALSE))</f>
        <v>塑胶食物盒/C</v>
      </c>
      <c r="U1526" s="18">
        <f t="shared" si="258"/>
        <v>2.92307692307693</v>
      </c>
      <c r="V1526" s="18" t="str">
        <f>IF(R1526="","",VLOOKUP(R1526,CUSTOMS!$E$3:$N$2350,5,FALSE))</f>
        <v>千克</v>
      </c>
      <c r="W1526" s="32">
        <f>IF(R1526="","",VLOOKUP(R1526,CUSTOMS!$E$3:$N$2350,6,FALSE))</f>
        <v>2</v>
      </c>
      <c r="X1526" s="32">
        <f t="shared" si="259"/>
        <v>5.84615384615386</v>
      </c>
      <c r="Y1526" s="18" t="str">
        <f>IF(R1526="","",VLOOKUP(R1526,CUSTOMS!$E$3:$N$2350,8,FALSE))</f>
        <v>美元</v>
      </c>
      <c r="Z1526" s="18" t="str">
        <f>IF(R1526="","",VLOOKUP(R1526,CUSTOMS!$E$3:$N$2350,9,FALSE))</f>
        <v>中国</v>
      </c>
      <c r="AA1526" s="18" t="str">
        <f>IF(R1526="","",VLOOKUP(R1526,CUSTOMS!$E$3:$N$2350,10,FALSE))</f>
        <v>美国</v>
      </c>
      <c r="AB1526" s="32">
        <f>IF(R1526="","",VLOOKUP(G1526,WMS!$E$3:$T$2581,15,FALSE))</f>
        <v>0.121794871794872</v>
      </c>
      <c r="AC1526" s="32">
        <f t="shared" si="260"/>
        <v>2.92307692307693</v>
      </c>
      <c r="AD1526" s="32" t="str">
        <f>IF(S1526="","",VLOOKUP(S1526,海关监管条件!$A$1:$B$3000,2,FALSE))</f>
        <v>A </v>
      </c>
    </row>
    <row r="1527" spans="1:30">
      <c r="A1527" s="2">
        <v>43791</v>
      </c>
      <c r="B1527" s="2">
        <v>43798</v>
      </c>
      <c r="C1527" s="2" t="s">
        <v>5292</v>
      </c>
      <c r="D1527" s="3" t="s">
        <v>907</v>
      </c>
      <c r="E1527" s="3" t="s">
        <v>3808</v>
      </c>
      <c r="F1527" s="3" t="s">
        <v>5027</v>
      </c>
      <c r="G1527" s="17" t="str">
        <f t="shared" si="254"/>
        <v>KG-ARI-1903-00107-02384/42620167</v>
      </c>
      <c r="H1527" s="18">
        <f>IF(G1527="","",VLOOKUP(G1527,WMS!$E$3:$Q$2581,7,FALSE))</f>
        <v>6</v>
      </c>
      <c r="I1527" s="18">
        <f>IF(G1527="","",VLOOKUP(G1527,WMS!$E$3:$Q$2581,8,FALSE))</f>
        <v>7.4</v>
      </c>
      <c r="J1527" s="18">
        <f>IF(G1527="","",VLOOKUP(G1527,WMS!$E$3:$Q$2581,13,FALSE))</f>
        <v>0.091</v>
      </c>
      <c r="K1527" s="25" t="b">
        <f t="shared" si="255"/>
        <v>1</v>
      </c>
      <c r="L1527" s="7">
        <v>2</v>
      </c>
      <c r="M1527" s="26">
        <f>IF(G1527="","",VLOOKUP(G1527,WMS!$E$3:$U$2581,7,0)*L1527)</f>
        <v>12</v>
      </c>
      <c r="N1527" s="27" t="str">
        <f>IF(G1527="","",VLOOKUP(G1527,WMS!$E$3:$U$2581,17,0))</f>
        <v>A44-203</v>
      </c>
      <c r="O1527" s="28">
        <f t="shared" si="256"/>
        <v>14.8</v>
      </c>
      <c r="P1527" s="28">
        <f t="shared" si="257"/>
        <v>0.182</v>
      </c>
      <c r="Q1527" s="25" t="str">
        <f>IF(G1527="","",VLOOKUP(G1527,WMS!$E$3:$G$2581,2,FALSE))</f>
        <v>KAS19031802</v>
      </c>
      <c r="R1527" s="25" t="str">
        <f>IF(G1527="","",VLOOKUP(G1527,WMS!$E$3:$G$2581,3,FALSE))</f>
        <v>KAS1903180203</v>
      </c>
      <c r="S1527" s="17" t="str">
        <f>IF(R1527="","",VLOOKUP(R1527,CUSTOMS!$E$3:$N$2350,2,FALSE))</f>
        <v>3924900000</v>
      </c>
      <c r="T1527" s="17" t="str">
        <f>IF(R1527="","",VLOOKUP(R1527,CUSTOMS!$E$3:$N$2350,3,FALSE))</f>
        <v>塑胶垃圾桶</v>
      </c>
      <c r="U1527" s="18">
        <f t="shared" si="258"/>
        <v>14</v>
      </c>
      <c r="V1527" s="18" t="str">
        <f>IF(R1527="","",VLOOKUP(R1527,CUSTOMS!$E$3:$N$2350,5,FALSE))</f>
        <v>千克</v>
      </c>
      <c r="W1527" s="32">
        <f>IF(R1527="","",VLOOKUP(R1527,CUSTOMS!$E$3:$N$2350,6,FALSE))</f>
        <v>2</v>
      </c>
      <c r="X1527" s="32">
        <f t="shared" si="259"/>
        <v>28.0000000000001</v>
      </c>
      <c r="Y1527" s="18" t="str">
        <f>IF(R1527="","",VLOOKUP(R1527,CUSTOMS!$E$3:$N$2350,8,FALSE))</f>
        <v>美元</v>
      </c>
      <c r="Z1527" s="18" t="str">
        <f>IF(R1527="","",VLOOKUP(R1527,CUSTOMS!$E$3:$N$2350,9,FALSE))</f>
        <v>中国</v>
      </c>
      <c r="AA1527" s="18" t="str">
        <f>IF(R1527="","",VLOOKUP(R1527,CUSTOMS!$E$3:$N$2350,10,FALSE))</f>
        <v>美国</v>
      </c>
      <c r="AB1527" s="32">
        <f>IF(R1527="","",VLOOKUP(G1527,WMS!$E$3:$T$2581,15,FALSE))</f>
        <v>1.16666666666667</v>
      </c>
      <c r="AC1527" s="32">
        <f t="shared" si="260"/>
        <v>14</v>
      </c>
      <c r="AD1527" s="32" t="str">
        <f>IF(S1527="","",VLOOKUP(S1527,海关监管条件!$A$1:$B$3000,2,FALSE))</f>
        <v>A </v>
      </c>
    </row>
    <row r="1528" spans="1:30">
      <c r="A1528" s="2">
        <v>43791</v>
      </c>
      <c r="B1528" s="2">
        <v>43798</v>
      </c>
      <c r="C1528" s="2" t="s">
        <v>5292</v>
      </c>
      <c r="D1528" s="3" t="s">
        <v>907</v>
      </c>
      <c r="E1528" s="3" t="s">
        <v>3808</v>
      </c>
      <c r="F1528" s="3" t="s">
        <v>4992</v>
      </c>
      <c r="G1528" s="17" t="str">
        <f t="shared" si="254"/>
        <v>KG-ARI-1903-00107-02384/42627029</v>
      </c>
      <c r="H1528" s="18">
        <f>IF(G1528="","",VLOOKUP(G1528,WMS!$E$3:$Q$2581,7,FALSE))</f>
        <v>6</v>
      </c>
      <c r="I1528" s="18">
        <f>IF(G1528="","",VLOOKUP(G1528,WMS!$E$3:$Q$2581,8,FALSE))</f>
        <v>14.1</v>
      </c>
      <c r="J1528" s="18">
        <f>IF(G1528="","",VLOOKUP(G1528,WMS!$E$3:$Q$2581,13,FALSE))</f>
        <v>0.208</v>
      </c>
      <c r="K1528" s="25" t="b">
        <f t="shared" si="255"/>
        <v>1</v>
      </c>
      <c r="L1528" s="7">
        <v>3</v>
      </c>
      <c r="M1528" s="26">
        <f>IF(G1528="","",VLOOKUP(G1528,WMS!$E$3:$U$2581,7,0)*L1528)</f>
        <v>18</v>
      </c>
      <c r="N1528" s="27" t="str">
        <f>IF(G1528="","",VLOOKUP(G1528,WMS!$E$3:$U$2581,17,0))</f>
        <v>B69</v>
      </c>
      <c r="O1528" s="28">
        <f t="shared" si="256"/>
        <v>42.3</v>
      </c>
      <c r="P1528" s="28">
        <f t="shared" si="257"/>
        <v>0.624</v>
      </c>
      <c r="Q1528" s="25" t="str">
        <f>IF(G1528="","",VLOOKUP(G1528,WMS!$E$3:$G$2581,2,FALSE))</f>
        <v>KAS19031802</v>
      </c>
      <c r="R1528" s="25" t="str">
        <f>IF(G1528="","",VLOOKUP(G1528,WMS!$E$3:$G$2581,3,FALSE))</f>
        <v>KAS1903180205</v>
      </c>
      <c r="S1528" s="17" t="str">
        <f>IF(R1528="","",VLOOKUP(R1528,CUSTOMS!$E$3:$N$2350,2,FALSE))</f>
        <v>3924900000</v>
      </c>
      <c r="T1528" s="17" t="str">
        <f>IF(R1528="","",VLOOKUP(R1528,CUSTOMS!$E$3:$N$2350,3,FALSE))</f>
        <v>塑胶储物箱/C</v>
      </c>
      <c r="U1528" s="18">
        <f t="shared" si="258"/>
        <v>42.8709677419355</v>
      </c>
      <c r="V1528" s="18" t="str">
        <f>IF(R1528="","",VLOOKUP(R1528,CUSTOMS!$E$3:$N$2350,5,FALSE))</f>
        <v>千克</v>
      </c>
      <c r="W1528" s="32">
        <f>IF(R1528="","",VLOOKUP(R1528,CUSTOMS!$E$3:$N$2350,6,FALSE))</f>
        <v>2</v>
      </c>
      <c r="X1528" s="32">
        <f t="shared" si="259"/>
        <v>85.7419354838711</v>
      </c>
      <c r="Y1528" s="18" t="str">
        <f>IF(R1528="","",VLOOKUP(R1528,CUSTOMS!$E$3:$N$2350,8,FALSE))</f>
        <v>美元</v>
      </c>
      <c r="Z1528" s="18" t="str">
        <f>IF(R1528="","",VLOOKUP(R1528,CUSTOMS!$E$3:$N$2350,9,FALSE))</f>
        <v>中国</v>
      </c>
      <c r="AA1528" s="18" t="str">
        <f>IF(R1528="","",VLOOKUP(R1528,CUSTOMS!$E$3:$N$2350,10,FALSE))</f>
        <v>美国</v>
      </c>
      <c r="AB1528" s="32">
        <f>IF(R1528="","",VLOOKUP(G1528,WMS!$E$3:$T$2581,15,FALSE))</f>
        <v>2.38172043010753</v>
      </c>
      <c r="AC1528" s="32">
        <f t="shared" si="260"/>
        <v>42.8709677419355</v>
      </c>
      <c r="AD1528" s="32" t="str">
        <f>IF(S1528="","",VLOOKUP(S1528,海关监管条件!$A$1:$B$3000,2,FALSE))</f>
        <v>A </v>
      </c>
    </row>
    <row r="1529" spans="1:30">
      <c r="A1529" s="2">
        <v>43791</v>
      </c>
      <c r="B1529" s="2">
        <v>43798</v>
      </c>
      <c r="C1529" s="2" t="s">
        <v>5292</v>
      </c>
      <c r="D1529" s="3" t="s">
        <v>981</v>
      </c>
      <c r="E1529" s="3" t="s">
        <v>3850</v>
      </c>
      <c r="F1529" s="3" t="s">
        <v>4993</v>
      </c>
      <c r="G1529" s="17" t="str">
        <f t="shared" si="254"/>
        <v>KG-ARI-1903-00107-02386/42672036</v>
      </c>
      <c r="H1529" s="18">
        <f>IF(G1529="","",VLOOKUP(G1529,WMS!$E$3:$Q$2581,7,FALSE))</f>
        <v>12</v>
      </c>
      <c r="I1529" s="18">
        <f>IF(G1529="","",VLOOKUP(G1529,WMS!$E$3:$Q$2581,8,FALSE))</f>
        <v>0.87</v>
      </c>
      <c r="J1529" s="18">
        <f>IF(G1529="","",VLOOKUP(G1529,WMS!$E$3:$Q$2581,13,FALSE))</f>
        <v>0.006</v>
      </c>
      <c r="K1529" s="25" t="b">
        <f t="shared" si="255"/>
        <v>1</v>
      </c>
      <c r="L1529" s="7">
        <v>3</v>
      </c>
      <c r="M1529" s="26">
        <f>IF(G1529="","",VLOOKUP(G1529,WMS!$E$3:$U$2581,7,0)*L1529)</f>
        <v>36</v>
      </c>
      <c r="N1529" s="27" t="str">
        <f>IF(G1529="","",VLOOKUP(G1529,WMS!$E$3:$U$2581,17,0))</f>
        <v>A22-304</v>
      </c>
      <c r="O1529" s="28">
        <f t="shared" si="256"/>
        <v>2.61</v>
      </c>
      <c r="P1529" s="28">
        <f t="shared" si="257"/>
        <v>0.018</v>
      </c>
      <c r="Q1529" s="25" t="str">
        <f>IF(G1529="","",VLOOKUP(G1529,WMS!$E$3:$G$2581,2,FALSE))</f>
        <v>KAS19040301</v>
      </c>
      <c r="R1529" s="25" t="str">
        <f>IF(G1529="","",VLOOKUP(G1529,WMS!$E$3:$G$2581,3,FALSE))</f>
        <v>KAS1904030102</v>
      </c>
      <c r="S1529" s="17" t="str">
        <f>IF(R1529="","",VLOOKUP(R1529,CUSTOMS!$E$3:$N$2350,2,FALSE))</f>
        <v>8544421100</v>
      </c>
      <c r="T1529" s="17" t="str">
        <f>IF(R1529="","",VLOOKUP(R1529,CUSTOMS!$E$3:$N$2350,3,FALSE))</f>
        <v>连接线A/带接头</v>
      </c>
      <c r="U1529" s="18">
        <f t="shared" si="258"/>
        <v>1.30434782608696</v>
      </c>
      <c r="V1529" s="18" t="str">
        <f>IF(R1529="","",VLOOKUP(R1529,CUSTOMS!$E$3:$N$2350,5,FALSE))</f>
        <v>千克</v>
      </c>
      <c r="W1529" s="32">
        <f>IF(R1529="","",VLOOKUP(R1529,CUSTOMS!$E$3:$N$2350,6,FALSE))</f>
        <v>71.01</v>
      </c>
      <c r="X1529" s="32">
        <f t="shared" si="259"/>
        <v>92.6217391304348</v>
      </c>
      <c r="Y1529" s="18" t="str">
        <f>IF(R1529="","",VLOOKUP(R1529,CUSTOMS!$E$3:$N$2350,8,FALSE))</f>
        <v>港币</v>
      </c>
      <c r="Z1529" s="18" t="str">
        <f>IF(R1529="","",VLOOKUP(R1529,CUSTOMS!$E$3:$N$2350,9,FALSE))</f>
        <v>中国</v>
      </c>
      <c r="AA1529" s="18" t="str">
        <f>IF(R1529="","",VLOOKUP(R1529,CUSTOMS!$E$3:$N$2350,10,FALSE))</f>
        <v>美国</v>
      </c>
      <c r="AB1529" s="32">
        <f>IF(R1529="","",VLOOKUP(G1529,WMS!$E$3:$T$2581,15,FALSE))</f>
        <v>0.036231884057971</v>
      </c>
      <c r="AC1529" s="32">
        <f t="shared" si="260"/>
        <v>1.30434782608696</v>
      </c>
      <c r="AD1529" s="32" t="str">
        <f>IF(S1529="","",VLOOKUP(S1529,海关监管条件!$A$1:$B$3000,2,FALSE))</f>
        <v>无</v>
      </c>
    </row>
    <row r="1530" spans="1:30">
      <c r="A1530" s="2">
        <v>43791</v>
      </c>
      <c r="B1530" s="2">
        <v>43798</v>
      </c>
      <c r="C1530" s="2" t="s">
        <v>5292</v>
      </c>
      <c r="D1530" s="3" t="s">
        <v>958</v>
      </c>
      <c r="E1530" s="3" t="s">
        <v>3837</v>
      </c>
      <c r="F1530" s="3" t="s">
        <v>3838</v>
      </c>
      <c r="G1530" s="17" t="str">
        <f t="shared" si="254"/>
        <v>KG-ARI-1903-00107-02440/41601808</v>
      </c>
      <c r="H1530" s="18">
        <f>IF(G1530="","",VLOOKUP(G1530,WMS!$E$3:$Q$2581,7,FALSE))</f>
        <v>12</v>
      </c>
      <c r="I1530" s="18">
        <f>IF(G1530="","",VLOOKUP(G1530,WMS!$E$3:$Q$2581,8,FALSE))</f>
        <v>2.53</v>
      </c>
      <c r="J1530" s="18">
        <f>IF(G1530="","",VLOOKUP(G1530,WMS!$E$3:$Q$2581,13,FALSE))</f>
        <v>0.006</v>
      </c>
      <c r="K1530" s="25" t="b">
        <f t="shared" si="255"/>
        <v>1</v>
      </c>
      <c r="L1530" s="7">
        <v>3</v>
      </c>
      <c r="M1530" s="26">
        <f>IF(G1530="","",VLOOKUP(G1530,WMS!$E$3:$U$2581,7,0)*L1530)</f>
        <v>36</v>
      </c>
      <c r="N1530" s="27" t="str">
        <f>IF(G1530="","",VLOOKUP(G1530,WMS!$E$3:$U$2581,17,0))</f>
        <v>A27-302</v>
      </c>
      <c r="O1530" s="28">
        <f t="shared" si="256"/>
        <v>7.59</v>
      </c>
      <c r="P1530" s="28">
        <f t="shared" si="257"/>
        <v>0.018</v>
      </c>
      <c r="Q1530" s="25" t="str">
        <f>IF(G1530="","",VLOOKUP(G1530,WMS!$E$3:$G$2581,2,FALSE))</f>
        <v>KAS19032802</v>
      </c>
      <c r="R1530" s="25" t="str">
        <f>IF(G1530="","",VLOOKUP(G1530,WMS!$E$3:$G$2581,3,FALSE))</f>
        <v>KAS1903280201</v>
      </c>
      <c r="S1530" s="17" t="str">
        <f>IF(R1530="","",VLOOKUP(R1530,CUSTOMS!$E$3:$N$2350,2,FALSE))</f>
        <v>3926100000</v>
      </c>
      <c r="T1530" s="17" t="str">
        <f>IF(R1530="","",VLOOKUP(R1530,CUSTOMS!$E$3:$N$2350,3,FALSE))</f>
        <v>塑膠文件袋內頁袋A</v>
      </c>
      <c r="U1530" s="18">
        <f t="shared" si="258"/>
        <v>6.3</v>
      </c>
      <c r="V1530" s="18" t="str">
        <f>IF(R1530="","",VLOOKUP(R1530,CUSTOMS!$E$3:$N$2350,5,FALSE))</f>
        <v>千克</v>
      </c>
      <c r="W1530" s="32">
        <f>IF(R1530="","",VLOOKUP(R1530,CUSTOMS!$E$3:$N$2350,6,FALSE))</f>
        <v>1.6</v>
      </c>
      <c r="X1530" s="32">
        <f t="shared" si="259"/>
        <v>10.08</v>
      </c>
      <c r="Y1530" s="18" t="str">
        <f>IF(R1530="","",VLOOKUP(R1530,CUSTOMS!$E$3:$N$2350,8,FALSE))</f>
        <v>美元</v>
      </c>
      <c r="Z1530" s="18" t="str">
        <f>IF(R1530="","",VLOOKUP(R1530,CUSTOMS!$E$3:$N$2350,9,FALSE))</f>
        <v>中国</v>
      </c>
      <c r="AA1530" s="18" t="str">
        <f>IF(R1530="","",VLOOKUP(R1530,CUSTOMS!$E$3:$N$2350,10,FALSE))</f>
        <v>美国</v>
      </c>
      <c r="AB1530" s="32">
        <f>IF(R1530="","",VLOOKUP(G1530,WMS!$E$3:$T$2581,15,FALSE))</f>
        <v>0.175</v>
      </c>
      <c r="AC1530" s="32">
        <f t="shared" si="260"/>
        <v>6.3</v>
      </c>
      <c r="AD1530" s="32" t="str">
        <f>IF(S1530="","",VLOOKUP(S1530,海关监管条件!$A$1:$B$3000,2,FALSE))</f>
        <v>无</v>
      </c>
    </row>
    <row r="1531" spans="1:30">
      <c r="A1531" s="2">
        <v>43791</v>
      </c>
      <c r="B1531" s="2">
        <v>43798</v>
      </c>
      <c r="C1531" s="2" t="s">
        <v>5292</v>
      </c>
      <c r="D1531" s="3" t="s">
        <v>933</v>
      </c>
      <c r="E1531" s="3" t="s">
        <v>3818</v>
      </c>
      <c r="F1531" s="3" t="s">
        <v>5029</v>
      </c>
      <c r="G1531" s="17" t="str">
        <f t="shared" si="254"/>
        <v>KG-ARI-1903-00107-02529/42488088</v>
      </c>
      <c r="H1531" s="18">
        <f>IF(G1531="","",VLOOKUP(G1531,WMS!$E$3:$Q$2581,7,FALSE))</f>
        <v>1</v>
      </c>
      <c r="I1531" s="18">
        <f>IF(G1531="","",VLOOKUP(G1531,WMS!$E$3:$Q$2581,8,FALSE))</f>
        <v>4.3</v>
      </c>
      <c r="J1531" s="18">
        <f>IF(G1531="","",VLOOKUP(G1531,WMS!$E$3:$Q$2581,13,FALSE))</f>
        <v>0.064</v>
      </c>
      <c r="K1531" s="25" t="b">
        <f t="shared" si="255"/>
        <v>1</v>
      </c>
      <c r="L1531" s="7">
        <v>9</v>
      </c>
      <c r="M1531" s="26">
        <f>IF(G1531="","",VLOOKUP(G1531,WMS!$E$3:$U$2581,7,0)*L1531)</f>
        <v>9</v>
      </c>
      <c r="N1531" s="27" t="str">
        <f>IF(G1531="","",VLOOKUP(G1531,WMS!$E$3:$U$2581,17,0))</f>
        <v>A26-203-103</v>
      </c>
      <c r="O1531" s="28">
        <f t="shared" si="256"/>
        <v>38.7</v>
      </c>
      <c r="P1531" s="28">
        <f t="shared" si="257"/>
        <v>0.576</v>
      </c>
      <c r="Q1531" s="25" t="str">
        <f>IF(G1531="","",VLOOKUP(G1531,WMS!$E$3:$G$2581,2,FALSE))</f>
        <v>KAS19032103</v>
      </c>
      <c r="R1531" s="25" t="str">
        <f>IF(G1531="","",VLOOKUP(G1531,WMS!$E$3:$G$2581,3,FALSE))</f>
        <v>KAS1903210307</v>
      </c>
      <c r="S1531" s="17" t="str">
        <f>IF(R1531="","",VLOOKUP(R1531,CUSTOMS!$E$3:$N$2350,2,FALSE))</f>
        <v>7323990000</v>
      </c>
      <c r="T1531" s="17" t="str">
        <f>IF(R1531="","",VLOOKUP(R1531,CUSTOMS!$E$3:$N$2350,3,FALSE))</f>
        <v>铁制垃圾桶</v>
      </c>
      <c r="U1531" s="18">
        <f t="shared" si="258"/>
        <v>9</v>
      </c>
      <c r="V1531" s="18" t="str">
        <f>IF(R1531="","",VLOOKUP(R1531,CUSTOMS!$E$3:$N$2350,5,FALSE))</f>
        <v>只</v>
      </c>
      <c r="W1531" s="32">
        <f>IF(R1531="","",VLOOKUP(R1531,CUSTOMS!$E$3:$N$2350,6,FALSE))</f>
        <v>7.81</v>
      </c>
      <c r="X1531" s="32">
        <f t="shared" si="259"/>
        <v>70.29</v>
      </c>
      <c r="Y1531" s="18" t="str">
        <f>IF(R1531="","",VLOOKUP(R1531,CUSTOMS!$E$3:$N$2350,8,FALSE))</f>
        <v>美元</v>
      </c>
      <c r="Z1531" s="18" t="str">
        <f>IF(R1531="","",VLOOKUP(R1531,CUSTOMS!$E$3:$N$2350,9,FALSE))</f>
        <v>中国</v>
      </c>
      <c r="AA1531" s="18" t="str">
        <f>IF(R1531="","",VLOOKUP(R1531,CUSTOMS!$E$3:$N$2350,10,FALSE))</f>
        <v>美国</v>
      </c>
      <c r="AB1531" s="32">
        <f>IF(R1531="","",VLOOKUP(G1531,WMS!$E$3:$T$2581,15,FALSE))</f>
        <v>3.05</v>
      </c>
      <c r="AC1531" s="32">
        <f t="shared" si="260"/>
        <v>27.45</v>
      </c>
      <c r="AD1531" s="32" t="str">
        <f>IF(S1531="","",VLOOKUP(S1531,海关监管条件!$A$1:$B$3000,2,FALSE))</f>
        <v>A</v>
      </c>
    </row>
    <row r="1532" spans="1:30">
      <c r="A1532" s="2">
        <v>43791</v>
      </c>
      <c r="B1532" s="2">
        <v>43798</v>
      </c>
      <c r="C1532" s="2" t="s">
        <v>5292</v>
      </c>
      <c r="D1532" s="3" t="s">
        <v>1006</v>
      </c>
      <c r="E1532" s="3" t="s">
        <v>3864</v>
      </c>
      <c r="F1532" s="3" t="s">
        <v>3866</v>
      </c>
      <c r="G1532" s="17" t="str">
        <f t="shared" si="254"/>
        <v>KG-ARI-1904-00124-03042/41966396</v>
      </c>
      <c r="H1532" s="18">
        <f>IF(G1532="","",VLOOKUP(G1532,WMS!$E$3:$Q$2581,7,FALSE))</f>
        <v>24</v>
      </c>
      <c r="I1532" s="18">
        <f>IF(G1532="","",VLOOKUP(G1532,WMS!$E$3:$Q$2581,8,FALSE))</f>
        <v>1.45</v>
      </c>
      <c r="J1532" s="18">
        <f>IF(G1532="","",VLOOKUP(G1532,WMS!$E$3:$Q$2581,13,FALSE))</f>
        <v>0.011</v>
      </c>
      <c r="K1532" s="25" t="b">
        <f t="shared" si="255"/>
        <v>1</v>
      </c>
      <c r="L1532" s="7">
        <v>1</v>
      </c>
      <c r="M1532" s="26">
        <f>IF(G1532="","",VLOOKUP(G1532,WMS!$E$3:$U$2581,7,0)*L1532)</f>
        <v>24</v>
      </c>
      <c r="N1532" s="27" t="str">
        <f>IF(G1532="","",VLOOKUP(G1532,WMS!$E$3:$U$2581,17,0))</f>
        <v>A07-103</v>
      </c>
      <c r="O1532" s="28">
        <f t="shared" si="256"/>
        <v>1.45</v>
      </c>
      <c r="P1532" s="28">
        <f t="shared" si="257"/>
        <v>0.011</v>
      </c>
      <c r="Q1532" s="25" t="str">
        <f>IF(G1532="","",VLOOKUP(G1532,WMS!$E$3:$G$2581,2,FALSE))</f>
        <v>KAS19041610</v>
      </c>
      <c r="R1532" s="25" t="str">
        <f>IF(G1532="","",VLOOKUP(G1532,WMS!$E$3:$G$2581,3,FALSE))</f>
        <v>KAS1904161004</v>
      </c>
      <c r="S1532" s="17" t="str">
        <f>IF(R1532="","",VLOOKUP(R1532,CUSTOMS!$E$3:$N$2350,2,FALSE))</f>
        <v>3924100000</v>
      </c>
      <c r="T1532" s="17" t="str">
        <f>IF(R1532="","",VLOOKUP(R1532,CUSTOMS!$E$3:$N$2350,3,FALSE))</f>
        <v>塑料厨具带彩卡</v>
      </c>
      <c r="U1532" s="18">
        <f t="shared" si="258"/>
        <v>24</v>
      </c>
      <c r="V1532" s="18" t="str">
        <f>IF(R1532="","",VLOOKUP(R1532,CUSTOMS!$E$3:$N$2350,5,FALSE))</f>
        <v>只</v>
      </c>
      <c r="W1532" s="32">
        <f>IF(R1532="","",VLOOKUP(R1532,CUSTOMS!$E$3:$N$2350,6,FALSE))</f>
        <v>0.66</v>
      </c>
      <c r="X1532" s="32">
        <f t="shared" si="259"/>
        <v>15.84</v>
      </c>
      <c r="Y1532" s="18" t="str">
        <f>IF(R1532="","",VLOOKUP(R1532,CUSTOMS!$E$3:$N$2350,8,FALSE))</f>
        <v>美元</v>
      </c>
      <c r="Z1532" s="18" t="str">
        <f>IF(R1532="","",VLOOKUP(R1532,CUSTOMS!$E$3:$N$2350,9,FALSE))</f>
        <v>中国</v>
      </c>
      <c r="AA1532" s="18" t="str">
        <f>IF(R1532="","",VLOOKUP(R1532,CUSTOMS!$E$3:$N$2350,10,FALSE))</f>
        <v>美国</v>
      </c>
      <c r="AB1532" s="32">
        <f>IF(R1532="","",VLOOKUP(G1532,WMS!$E$3:$T$2581,15,FALSE))</f>
        <v>0.0541666666666667</v>
      </c>
      <c r="AC1532" s="32">
        <f t="shared" si="260"/>
        <v>1.3</v>
      </c>
      <c r="AD1532" s="32" t="str">
        <f>IF(S1532="","",VLOOKUP(S1532,海关监管条件!$A$1:$B$3000,2,FALSE))</f>
        <v>A </v>
      </c>
    </row>
    <row r="1533" spans="1:30">
      <c r="A1533" s="2">
        <v>43791</v>
      </c>
      <c r="B1533" s="2">
        <v>43798</v>
      </c>
      <c r="C1533" s="2" t="s">
        <v>5292</v>
      </c>
      <c r="D1533" s="3" t="s">
        <v>1006</v>
      </c>
      <c r="E1533" s="3" t="s">
        <v>3864</v>
      </c>
      <c r="F1533" s="3" t="s">
        <v>3867</v>
      </c>
      <c r="G1533" s="17" t="str">
        <f t="shared" si="254"/>
        <v>KG-ARI-1904-00124-03042/41966402</v>
      </c>
      <c r="H1533" s="18">
        <f>IF(G1533="","",VLOOKUP(G1533,WMS!$E$3:$Q$2581,7,FALSE))</f>
        <v>24</v>
      </c>
      <c r="I1533" s="18">
        <f>IF(G1533="","",VLOOKUP(G1533,WMS!$E$3:$Q$2581,8,FALSE))</f>
        <v>1.7</v>
      </c>
      <c r="J1533" s="18">
        <f>IF(G1533="","",VLOOKUP(G1533,WMS!$E$3:$Q$2581,13,FALSE))</f>
        <v>0.012</v>
      </c>
      <c r="K1533" s="25" t="b">
        <f t="shared" si="255"/>
        <v>1</v>
      </c>
      <c r="L1533" s="7">
        <v>6</v>
      </c>
      <c r="M1533" s="26">
        <f>IF(G1533="","",VLOOKUP(G1533,WMS!$E$3:$U$2581,7,0)*L1533)</f>
        <v>144</v>
      </c>
      <c r="N1533" s="27" t="str">
        <f>IF(G1533="","",VLOOKUP(G1533,WMS!$E$3:$U$2581,17,0))</f>
        <v>A07-103</v>
      </c>
      <c r="O1533" s="28">
        <f t="shared" si="256"/>
        <v>10.2</v>
      </c>
      <c r="P1533" s="28">
        <f t="shared" si="257"/>
        <v>0.072</v>
      </c>
      <c r="Q1533" s="25" t="str">
        <f>IF(G1533="","",VLOOKUP(G1533,WMS!$E$3:$G$2581,2,FALSE))</f>
        <v>KAS19041610</v>
      </c>
      <c r="R1533" s="25" t="str">
        <f>IF(G1533="","",VLOOKUP(G1533,WMS!$E$3:$G$2581,3,FALSE))</f>
        <v>KAS1904161004</v>
      </c>
      <c r="S1533" s="17" t="str">
        <f>IF(R1533="","",VLOOKUP(R1533,CUSTOMS!$E$3:$N$2350,2,FALSE))</f>
        <v>3924100000</v>
      </c>
      <c r="T1533" s="17" t="str">
        <f>IF(R1533="","",VLOOKUP(R1533,CUSTOMS!$E$3:$N$2350,3,FALSE))</f>
        <v>塑料厨具带彩卡</v>
      </c>
      <c r="U1533" s="18">
        <f t="shared" si="258"/>
        <v>144</v>
      </c>
      <c r="V1533" s="18" t="str">
        <f>IF(R1533="","",VLOOKUP(R1533,CUSTOMS!$E$3:$N$2350,5,FALSE))</f>
        <v>只</v>
      </c>
      <c r="W1533" s="32">
        <f>IF(R1533="","",VLOOKUP(R1533,CUSTOMS!$E$3:$N$2350,6,FALSE))</f>
        <v>0.66</v>
      </c>
      <c r="X1533" s="32">
        <f t="shared" si="259"/>
        <v>95.04</v>
      </c>
      <c r="Y1533" s="18" t="str">
        <f>IF(R1533="","",VLOOKUP(R1533,CUSTOMS!$E$3:$N$2350,8,FALSE))</f>
        <v>美元</v>
      </c>
      <c r="Z1533" s="18" t="str">
        <f>IF(R1533="","",VLOOKUP(R1533,CUSTOMS!$E$3:$N$2350,9,FALSE))</f>
        <v>中国</v>
      </c>
      <c r="AA1533" s="18" t="str">
        <f>IF(R1533="","",VLOOKUP(R1533,CUSTOMS!$E$3:$N$2350,10,FALSE))</f>
        <v>美国</v>
      </c>
      <c r="AB1533" s="32">
        <f>IF(R1533="","",VLOOKUP(G1533,WMS!$E$3:$T$2581,15,FALSE))</f>
        <v>0.0604166666666667</v>
      </c>
      <c r="AC1533" s="32">
        <f t="shared" si="260"/>
        <v>8.7</v>
      </c>
      <c r="AD1533" s="32" t="str">
        <f>IF(S1533="","",VLOOKUP(S1533,海关监管条件!$A$1:$B$3000,2,FALSE))</f>
        <v>A </v>
      </c>
    </row>
    <row r="1534" spans="1:30">
      <c r="A1534" s="2">
        <v>43791</v>
      </c>
      <c r="B1534" s="2">
        <v>43798</v>
      </c>
      <c r="C1534" s="2" t="s">
        <v>5292</v>
      </c>
      <c r="D1534" s="3" t="s">
        <v>1000</v>
      </c>
      <c r="E1534" s="3" t="s">
        <v>3859</v>
      </c>
      <c r="F1534" s="3" t="s">
        <v>3860</v>
      </c>
      <c r="G1534" s="17" t="str">
        <f t="shared" si="254"/>
        <v>KG-ARI-1904-00124-03054/41904534</v>
      </c>
      <c r="H1534" s="18">
        <f>IF(G1534="","",VLOOKUP(G1534,WMS!$E$3:$Q$2581,7,FALSE))</f>
        <v>192</v>
      </c>
      <c r="I1534" s="18">
        <f>IF(G1534="","",VLOOKUP(G1534,WMS!$E$3:$Q$2581,8,FALSE))</f>
        <v>5.5</v>
      </c>
      <c r="J1534" s="18">
        <f>IF(G1534="","",VLOOKUP(G1534,WMS!$E$3:$Q$2581,13,FALSE))</f>
        <v>0.012</v>
      </c>
      <c r="K1534" s="25" t="b">
        <f t="shared" si="255"/>
        <v>1</v>
      </c>
      <c r="L1534" s="7">
        <v>1</v>
      </c>
      <c r="M1534" s="26">
        <f>IF(G1534="","",VLOOKUP(G1534,WMS!$E$3:$U$2581,7,0)*L1534)</f>
        <v>192</v>
      </c>
      <c r="N1534" s="27" t="str">
        <f>IF(G1534="","",VLOOKUP(G1534,WMS!$E$3:$U$2581,17,0))</f>
        <v>A11-103</v>
      </c>
      <c r="O1534" s="28">
        <f t="shared" si="256"/>
        <v>5.5</v>
      </c>
      <c r="P1534" s="28">
        <f t="shared" si="257"/>
        <v>0.012</v>
      </c>
      <c r="Q1534" s="25" t="str">
        <f>IF(G1534="","",VLOOKUP(G1534,WMS!$E$3:$G$2581,2,FALSE))</f>
        <v>KAS19041606</v>
      </c>
      <c r="R1534" s="25" t="str">
        <f>IF(G1534="","",VLOOKUP(G1534,WMS!$E$3:$G$2581,3,FALSE))</f>
        <v>KAS1904160601</v>
      </c>
      <c r="S1534" s="17" t="str">
        <f>IF(R1534="","",VLOOKUP(R1534,CUSTOMS!$E$3:$N$2350,2,FALSE))</f>
        <v>8215990000</v>
      </c>
      <c r="T1534" s="17" t="str">
        <f>IF(R1534="","",VLOOKUP(R1534,CUSTOMS!$E$3:$N$2350,3,FALSE))</f>
        <v>餐厨用具</v>
      </c>
      <c r="U1534" s="18">
        <f t="shared" si="258"/>
        <v>192</v>
      </c>
      <c r="V1534" s="18" t="str">
        <f>IF(R1534="","",VLOOKUP(R1534,CUSTOMS!$E$3:$N$2350,5,FALSE))</f>
        <v>把</v>
      </c>
      <c r="W1534" s="32">
        <f>IF(R1534="","",VLOOKUP(R1534,CUSTOMS!$E$3:$N$2350,6,FALSE))</f>
        <v>0.43</v>
      </c>
      <c r="X1534" s="32">
        <f t="shared" si="259"/>
        <v>82.56</v>
      </c>
      <c r="Y1534" s="18" t="str">
        <f>IF(R1534="","",VLOOKUP(R1534,CUSTOMS!$E$3:$N$2350,8,FALSE))</f>
        <v>美元</v>
      </c>
      <c r="Z1534" s="18" t="str">
        <f>IF(R1534="","",VLOOKUP(R1534,CUSTOMS!$E$3:$N$2350,9,FALSE))</f>
        <v>中国</v>
      </c>
      <c r="AA1534" s="18" t="str">
        <f>IF(R1534="","",VLOOKUP(R1534,CUSTOMS!$E$3:$N$2350,10,FALSE))</f>
        <v>美国</v>
      </c>
      <c r="AB1534" s="32">
        <f>IF(R1534="","",VLOOKUP(G1534,WMS!$E$3:$T$2581,15,FALSE))</f>
        <v>0.0260416666666667</v>
      </c>
      <c r="AC1534" s="32">
        <f t="shared" si="260"/>
        <v>5.00000000000001</v>
      </c>
      <c r="AD1534" s="32" t="str">
        <f>IF(S1534="","",VLOOKUP(S1534,海关监管条件!$A$1:$B$3000,2,FALSE))</f>
        <v>A</v>
      </c>
    </row>
    <row r="1535" spans="1:30">
      <c r="A1535" s="2">
        <v>43791</v>
      </c>
      <c r="B1535" s="2">
        <v>43798</v>
      </c>
      <c r="C1535" s="2" t="s">
        <v>5292</v>
      </c>
      <c r="D1535" s="3" t="s">
        <v>1000</v>
      </c>
      <c r="E1535" s="3" t="s">
        <v>3859</v>
      </c>
      <c r="F1535" s="3" t="s">
        <v>3862</v>
      </c>
      <c r="G1535" s="17" t="str">
        <f t="shared" ref="G1535:G1598" si="261">IF(F1535="","",E1535&amp;"/"&amp;F1535)</f>
        <v>KG-ARI-1904-00124-03054/42621409</v>
      </c>
      <c r="H1535" s="18">
        <f>IF(G1535="","",VLOOKUP(G1535,WMS!$E$3:$Q$2581,7,FALSE))</f>
        <v>8</v>
      </c>
      <c r="I1535" s="18">
        <f>IF(G1535="","",VLOOKUP(G1535,WMS!$E$3:$Q$2581,8,FALSE))</f>
        <v>2</v>
      </c>
      <c r="J1535" s="18">
        <f>IF(G1535="","",VLOOKUP(G1535,WMS!$E$3:$Q$2581,13,FALSE))</f>
        <v>0.027</v>
      </c>
      <c r="K1535" s="25" t="b">
        <f t="shared" ref="K1535:K1598" si="262">IF(M1535="","",EXACT(H1535,M1535/L1535))</f>
        <v>1</v>
      </c>
      <c r="L1535" s="7">
        <v>4</v>
      </c>
      <c r="M1535" s="26">
        <f>IF(G1535="","",VLOOKUP(G1535,WMS!$E$3:$U$2581,7,0)*L1535)</f>
        <v>32</v>
      </c>
      <c r="N1535" s="27" t="str">
        <f>IF(G1535="","",VLOOKUP(G1535,WMS!$E$3:$U$2581,17,0))</f>
        <v>A07-103</v>
      </c>
      <c r="O1535" s="28">
        <f t="shared" ref="O1535:O1598" si="263">IF(L1535="","",I1535*L1535)</f>
        <v>8</v>
      </c>
      <c r="P1535" s="28">
        <f t="shared" ref="P1535:P1598" si="264">IF(L1535="","",J1535*L1535)</f>
        <v>0.108</v>
      </c>
      <c r="Q1535" s="25" t="str">
        <f>IF(G1535="","",VLOOKUP(G1535,WMS!$E$3:$G$2581,2,FALSE))</f>
        <v>KAS19041606</v>
      </c>
      <c r="R1535" s="25" t="str">
        <f>IF(G1535="","",VLOOKUP(G1535,WMS!$E$3:$G$2581,3,FALSE))</f>
        <v>KAS1904160602</v>
      </c>
      <c r="S1535" s="17" t="str">
        <f>IF(R1535="","",VLOOKUP(R1535,CUSTOMS!$E$3:$N$2350,2,FALSE))</f>
        <v>8306299000</v>
      </c>
      <c r="T1535" s="17" t="str">
        <f>IF(R1535="","",VLOOKUP(R1535,CUSTOMS!$E$3:$N$2350,3,FALSE))</f>
        <v>装饰铁球</v>
      </c>
      <c r="U1535" s="18">
        <f t="shared" ref="U1535:U1598" si="265">IF(V1535="","",IF(V1535="千克",M1535*AB1535,M1535))</f>
        <v>32</v>
      </c>
      <c r="V1535" s="18" t="str">
        <f>IF(R1535="","",VLOOKUP(R1535,CUSTOMS!$E$3:$N$2350,5,FALSE))</f>
        <v>个</v>
      </c>
      <c r="W1535" s="32">
        <f>IF(R1535="","",VLOOKUP(R1535,CUSTOMS!$E$3:$N$2350,6,FALSE))</f>
        <v>0.56</v>
      </c>
      <c r="X1535" s="32">
        <f t="shared" ref="X1535:X1598" si="266">IF(W1535="","",U1535*W1535)</f>
        <v>17.92</v>
      </c>
      <c r="Y1535" s="18" t="str">
        <f>IF(R1535="","",VLOOKUP(R1535,CUSTOMS!$E$3:$N$2350,8,FALSE))</f>
        <v>美元</v>
      </c>
      <c r="Z1535" s="18" t="str">
        <f>IF(R1535="","",VLOOKUP(R1535,CUSTOMS!$E$3:$N$2350,9,FALSE))</f>
        <v>中国</v>
      </c>
      <c r="AA1535" s="18" t="str">
        <f>IF(R1535="","",VLOOKUP(R1535,CUSTOMS!$E$3:$N$2350,10,FALSE))</f>
        <v>美国</v>
      </c>
      <c r="AB1535" s="32">
        <f>IF(R1535="","",VLOOKUP(G1535,WMS!$E$3:$T$2581,15,FALSE))</f>
        <v>0.1875</v>
      </c>
      <c r="AC1535" s="32">
        <f t="shared" ref="AC1535:AC1598" si="267">IF(AB1535="","",M1535*AB1535)</f>
        <v>6</v>
      </c>
      <c r="AD1535" s="32" t="str">
        <f>IF(S1535="","",VLOOKUP(S1535,海关监管条件!$A$1:$B$3000,2,FALSE))</f>
        <v>无 </v>
      </c>
    </row>
    <row r="1536" spans="1:30">
      <c r="A1536" s="2">
        <v>43791</v>
      </c>
      <c r="B1536" s="2">
        <v>43798</v>
      </c>
      <c r="C1536" s="2" t="s">
        <v>5292</v>
      </c>
      <c r="D1536" s="3" t="s">
        <v>1077</v>
      </c>
      <c r="E1536" s="3" t="s">
        <v>3903</v>
      </c>
      <c r="F1536" s="3" t="s">
        <v>3904</v>
      </c>
      <c r="G1536" s="17" t="str">
        <f t="shared" si="261"/>
        <v>KG-ARI-1904-00124-03117/42566137</v>
      </c>
      <c r="H1536" s="18">
        <f>IF(G1536="","",VLOOKUP(G1536,WMS!$E$3:$Q$2581,7,FALSE))</f>
        <v>24</v>
      </c>
      <c r="I1536" s="18">
        <f>IF(G1536="","",VLOOKUP(G1536,WMS!$E$3:$Q$2581,8,FALSE))</f>
        <v>2.21</v>
      </c>
      <c r="J1536" s="18">
        <f>IF(G1536="","",VLOOKUP(G1536,WMS!$E$3:$Q$2581,13,FALSE))</f>
        <v>0.017</v>
      </c>
      <c r="K1536" s="25" t="b">
        <f t="shared" si="262"/>
        <v>1</v>
      </c>
      <c r="L1536" s="7">
        <v>3</v>
      </c>
      <c r="M1536" s="26">
        <f>IF(G1536="","",VLOOKUP(G1536,WMS!$E$3:$U$2581,7,0)*L1536)</f>
        <v>72</v>
      </c>
      <c r="N1536" s="27" t="str">
        <f>IF(G1536="","",VLOOKUP(G1536,WMS!$E$3:$U$2581,17,0))</f>
        <v>A32-201</v>
      </c>
      <c r="O1536" s="28">
        <f t="shared" si="263"/>
        <v>6.63</v>
      </c>
      <c r="P1536" s="28">
        <f t="shared" si="264"/>
        <v>0.051</v>
      </c>
      <c r="Q1536" s="25" t="str">
        <f>IF(G1536="","",VLOOKUP(G1536,WMS!$E$3:$G$2581,2,FALSE))</f>
        <v>KAS19042713</v>
      </c>
      <c r="R1536" s="25" t="str">
        <f>IF(G1536="","",VLOOKUP(G1536,WMS!$E$3:$G$2581,3,FALSE))</f>
        <v>KAS1904271301</v>
      </c>
      <c r="S1536" s="17" t="str">
        <f>IF(R1536="","",VLOOKUP(R1536,CUSTOMS!$E$3:$N$2350,2,FALSE))</f>
        <v>3924100000</v>
      </c>
      <c r="T1536" s="17" t="str">
        <f>IF(R1536="","",VLOOKUP(R1536,CUSTOMS!$E$3:$N$2350,3,FALSE))</f>
        <v>硅胶匙</v>
      </c>
      <c r="U1536" s="18">
        <f t="shared" si="265"/>
        <v>72</v>
      </c>
      <c r="V1536" s="18" t="str">
        <f>IF(R1536="","",VLOOKUP(R1536,CUSTOMS!$E$3:$N$2350,5,FALSE))</f>
        <v>个</v>
      </c>
      <c r="W1536" s="32">
        <f>IF(R1536="","",VLOOKUP(R1536,CUSTOMS!$E$3:$N$2350,6,FALSE))</f>
        <v>0.557</v>
      </c>
      <c r="X1536" s="32">
        <f t="shared" si="266"/>
        <v>40.104</v>
      </c>
      <c r="Y1536" s="18" t="str">
        <f>IF(R1536="","",VLOOKUP(R1536,CUSTOMS!$E$3:$N$2350,8,FALSE))</f>
        <v>美元</v>
      </c>
      <c r="Z1536" s="18" t="str">
        <f>IF(R1536="","",VLOOKUP(R1536,CUSTOMS!$E$3:$N$2350,9,FALSE))</f>
        <v>中国</v>
      </c>
      <c r="AA1536" s="18" t="str">
        <f>IF(R1536="","",VLOOKUP(R1536,CUSTOMS!$E$3:$N$2350,10,FALSE))</f>
        <v>美国</v>
      </c>
      <c r="AB1536" s="32">
        <f>IF(R1536="","",VLOOKUP(G1536,WMS!$E$3:$T$2581,15,FALSE))</f>
        <v>0.075</v>
      </c>
      <c r="AC1536" s="32">
        <f t="shared" si="267"/>
        <v>5.4</v>
      </c>
      <c r="AD1536" s="32" t="str">
        <f>IF(S1536="","",VLOOKUP(S1536,海关监管条件!$A$1:$B$3000,2,FALSE))</f>
        <v>A </v>
      </c>
    </row>
    <row r="1537" spans="1:30">
      <c r="A1537" s="2">
        <v>43791</v>
      </c>
      <c r="B1537" s="2">
        <v>43798</v>
      </c>
      <c r="C1537" s="2" t="s">
        <v>5292</v>
      </c>
      <c r="D1537" s="3" t="s">
        <v>1077</v>
      </c>
      <c r="E1537" s="3" t="s">
        <v>3903</v>
      </c>
      <c r="F1537" s="3" t="s">
        <v>3906</v>
      </c>
      <c r="G1537" s="17" t="str">
        <f t="shared" si="261"/>
        <v>KG-ARI-1904-00124-03117/42566144</v>
      </c>
      <c r="H1537" s="18">
        <f>IF(G1537="","",VLOOKUP(G1537,WMS!$E$3:$Q$2581,7,FALSE))</f>
        <v>24</v>
      </c>
      <c r="I1537" s="18">
        <f>IF(G1537="","",VLOOKUP(G1537,WMS!$E$3:$Q$2581,8,FALSE))</f>
        <v>2.27</v>
      </c>
      <c r="J1537" s="18">
        <f>IF(G1537="","",VLOOKUP(G1537,WMS!$E$3:$Q$2581,13,FALSE))</f>
        <v>0.012</v>
      </c>
      <c r="K1537" s="25" t="b">
        <f t="shared" si="262"/>
        <v>1</v>
      </c>
      <c r="L1537" s="7">
        <v>6</v>
      </c>
      <c r="M1537" s="26">
        <f>IF(G1537="","",VLOOKUP(G1537,WMS!$E$3:$U$2581,7,0)*L1537)</f>
        <v>144</v>
      </c>
      <c r="N1537" s="27" t="str">
        <f>IF(G1537="","",VLOOKUP(G1537,WMS!$E$3:$U$2581,17,0))</f>
        <v>A32-201</v>
      </c>
      <c r="O1537" s="28">
        <f t="shared" si="263"/>
        <v>13.62</v>
      </c>
      <c r="P1537" s="28">
        <f t="shared" si="264"/>
        <v>0.072</v>
      </c>
      <c r="Q1537" s="25" t="str">
        <f>IF(G1537="","",VLOOKUP(G1537,WMS!$E$3:$G$2581,2,FALSE))</f>
        <v>KAS19042713</v>
      </c>
      <c r="R1537" s="25" t="str">
        <f>IF(G1537="","",VLOOKUP(G1537,WMS!$E$3:$G$2581,3,FALSE))</f>
        <v>KAS1904271304</v>
      </c>
      <c r="S1537" s="17" t="str">
        <f>IF(R1537="","",VLOOKUP(R1537,CUSTOMS!$E$3:$N$2350,2,FALSE))</f>
        <v>3924100000</v>
      </c>
      <c r="T1537" s="17" t="str">
        <f>IF(R1537="","",VLOOKUP(R1537,CUSTOMS!$E$3:$N$2350,3,FALSE))</f>
        <v>硅胶铲</v>
      </c>
      <c r="U1537" s="18">
        <f t="shared" si="265"/>
        <v>144</v>
      </c>
      <c r="V1537" s="18" t="str">
        <f>IF(R1537="","",VLOOKUP(R1537,CUSTOMS!$E$3:$N$2350,5,FALSE))</f>
        <v>个</v>
      </c>
      <c r="W1537" s="32">
        <f>IF(R1537="","",VLOOKUP(R1537,CUSTOMS!$E$3:$N$2350,6,FALSE))</f>
        <v>0.629</v>
      </c>
      <c r="X1537" s="32">
        <f t="shared" si="266"/>
        <v>90.576</v>
      </c>
      <c r="Y1537" s="18" t="str">
        <f>IF(R1537="","",VLOOKUP(R1537,CUSTOMS!$E$3:$N$2350,8,FALSE))</f>
        <v>美元</v>
      </c>
      <c r="Z1537" s="18" t="str">
        <f>IF(R1537="","",VLOOKUP(R1537,CUSTOMS!$E$3:$N$2350,9,FALSE))</f>
        <v>中国</v>
      </c>
      <c r="AA1537" s="18" t="str">
        <f>IF(R1537="","",VLOOKUP(R1537,CUSTOMS!$E$3:$N$2350,10,FALSE))</f>
        <v>美国</v>
      </c>
      <c r="AB1537" s="32">
        <f>IF(R1537="","",VLOOKUP(G1537,WMS!$E$3:$T$2581,15,FALSE))</f>
        <v>0.075</v>
      </c>
      <c r="AC1537" s="32">
        <f t="shared" si="267"/>
        <v>10.8</v>
      </c>
      <c r="AD1537" s="32" t="str">
        <f>IF(S1537="","",VLOOKUP(S1537,海关监管条件!$A$1:$B$3000,2,FALSE))</f>
        <v>A </v>
      </c>
    </row>
    <row r="1538" spans="1:30">
      <c r="A1538" s="2">
        <v>43791</v>
      </c>
      <c r="B1538" s="2">
        <v>43798</v>
      </c>
      <c r="C1538" s="2" t="s">
        <v>5292</v>
      </c>
      <c r="D1538" s="3" t="s">
        <v>1103</v>
      </c>
      <c r="E1538" s="3" t="s">
        <v>3913</v>
      </c>
      <c r="F1538" s="3" t="s">
        <v>5301</v>
      </c>
      <c r="G1538" s="17" t="str">
        <f t="shared" si="261"/>
        <v>KG-ARI-1904-00124-03133/42115946</v>
      </c>
      <c r="H1538" s="18">
        <f>IF(G1538="","",VLOOKUP(G1538,WMS!$E$3:$Q$2581,7,FALSE))</f>
        <v>6</v>
      </c>
      <c r="I1538" s="18">
        <f>IF(G1538="","",VLOOKUP(G1538,WMS!$E$3:$Q$2581,8,FALSE))</f>
        <v>3.25</v>
      </c>
      <c r="J1538" s="18">
        <f>IF(G1538="","",VLOOKUP(G1538,WMS!$E$3:$Q$2581,13,FALSE))</f>
        <v>0.025</v>
      </c>
      <c r="K1538" s="25" t="b">
        <f t="shared" si="262"/>
        <v>1</v>
      </c>
      <c r="L1538" s="7">
        <v>8</v>
      </c>
      <c r="M1538" s="26">
        <f>IF(G1538="","",VLOOKUP(G1538,WMS!$E$3:$U$2581,7,0)*L1538)</f>
        <v>48</v>
      </c>
      <c r="N1538" s="27" t="str">
        <f>IF(G1538="","",VLOOKUP(G1538,WMS!$E$3:$U$2581,17,0))</f>
        <v>A26-304</v>
      </c>
      <c r="O1538" s="28">
        <f t="shared" si="263"/>
        <v>26</v>
      </c>
      <c r="P1538" s="28">
        <f t="shared" si="264"/>
        <v>0.2</v>
      </c>
      <c r="Q1538" s="25" t="str">
        <f>IF(G1538="","",VLOOKUP(G1538,WMS!$E$3:$G$2581,2,FALSE))</f>
        <v>KAS19043001</v>
      </c>
      <c r="R1538" s="25" t="str">
        <f>IF(G1538="","",VLOOKUP(G1538,WMS!$E$3:$G$2581,3,FALSE))</f>
        <v>KAS1904300105</v>
      </c>
      <c r="S1538" s="17" t="str">
        <f>IF(R1538="","",VLOOKUP(R1538,CUSTOMS!$E$3:$N$2350,2,FALSE))</f>
        <v>7323990000</v>
      </c>
      <c r="T1538" s="17" t="str">
        <f>IF(R1538="","",VLOOKUP(R1538,CUSTOMS!$E$3:$N$2350,3,FALSE))</f>
        <v>铁制厨房架</v>
      </c>
      <c r="U1538" s="18">
        <f t="shared" si="265"/>
        <v>48</v>
      </c>
      <c r="V1538" s="18" t="str">
        <f>IF(R1538="","",VLOOKUP(R1538,CUSTOMS!$E$3:$N$2350,5,FALSE))</f>
        <v>只</v>
      </c>
      <c r="W1538" s="32">
        <f>IF(R1538="","",VLOOKUP(R1538,CUSTOMS!$E$3:$N$2350,6,FALSE))</f>
        <v>0.89</v>
      </c>
      <c r="X1538" s="32">
        <f t="shared" si="266"/>
        <v>42.72</v>
      </c>
      <c r="Y1538" s="18" t="str">
        <f>IF(R1538="","",VLOOKUP(R1538,CUSTOMS!$E$3:$N$2350,8,FALSE))</f>
        <v>美元</v>
      </c>
      <c r="Z1538" s="18" t="str">
        <f>IF(R1538="","",VLOOKUP(R1538,CUSTOMS!$E$3:$N$2350,9,FALSE))</f>
        <v>中国</v>
      </c>
      <c r="AA1538" s="18" t="str">
        <f>IF(R1538="","",VLOOKUP(R1538,CUSTOMS!$E$3:$N$2350,10,FALSE))</f>
        <v>美国</v>
      </c>
      <c r="AB1538" s="32">
        <f>IF(R1538="","",VLOOKUP(G1538,WMS!$E$3:$T$2581,15,FALSE))</f>
        <v>0.46</v>
      </c>
      <c r="AC1538" s="32">
        <f t="shared" si="267"/>
        <v>22.08</v>
      </c>
      <c r="AD1538" s="32" t="str">
        <f>IF(S1538="","",VLOOKUP(S1538,海关监管条件!$A$1:$B$3000,2,FALSE))</f>
        <v>A</v>
      </c>
    </row>
    <row r="1539" spans="1:30">
      <c r="A1539" s="2">
        <v>43791</v>
      </c>
      <c r="B1539" s="2">
        <v>43798</v>
      </c>
      <c r="C1539" s="2" t="s">
        <v>5292</v>
      </c>
      <c r="D1539" s="3" t="s">
        <v>1103</v>
      </c>
      <c r="E1539" s="3" t="s">
        <v>3913</v>
      </c>
      <c r="F1539" s="3" t="s">
        <v>4167</v>
      </c>
      <c r="G1539" s="17" t="str">
        <f t="shared" si="261"/>
        <v>KG-ARI-1904-00124-03133/42115953</v>
      </c>
      <c r="H1539" s="18">
        <f>IF(G1539="","",VLOOKUP(G1539,WMS!$E$3:$Q$2581,7,FALSE))</f>
        <v>6</v>
      </c>
      <c r="I1539" s="18">
        <f>IF(G1539="","",VLOOKUP(G1539,WMS!$E$3:$Q$2581,8,FALSE))</f>
        <v>4.6</v>
      </c>
      <c r="J1539" s="18">
        <f>IF(G1539="","",VLOOKUP(G1539,WMS!$E$3:$Q$2581,13,FALSE))</f>
        <v>0.049</v>
      </c>
      <c r="K1539" s="25" t="b">
        <f t="shared" si="262"/>
        <v>1</v>
      </c>
      <c r="L1539" s="7">
        <v>4</v>
      </c>
      <c r="M1539" s="26">
        <f>IF(G1539="","",VLOOKUP(G1539,WMS!$E$3:$U$2581,7,0)*L1539)</f>
        <v>24</v>
      </c>
      <c r="N1539" s="27" t="str">
        <f>IF(G1539="","",VLOOKUP(G1539,WMS!$E$3:$U$2581,17,0))</f>
        <v>A26-304</v>
      </c>
      <c r="O1539" s="28">
        <f t="shared" si="263"/>
        <v>18.4</v>
      </c>
      <c r="P1539" s="28">
        <f t="shared" si="264"/>
        <v>0.196</v>
      </c>
      <c r="Q1539" s="25" t="str">
        <f>IF(G1539="","",VLOOKUP(G1539,WMS!$E$3:$G$2581,2,FALSE))</f>
        <v>KAS19043001</v>
      </c>
      <c r="R1539" s="25" t="str">
        <f>IF(G1539="","",VLOOKUP(G1539,WMS!$E$3:$G$2581,3,FALSE))</f>
        <v>KAS1904300105</v>
      </c>
      <c r="S1539" s="17" t="str">
        <f>IF(R1539="","",VLOOKUP(R1539,CUSTOMS!$E$3:$N$2350,2,FALSE))</f>
        <v>7323990000</v>
      </c>
      <c r="T1539" s="17" t="str">
        <f>IF(R1539="","",VLOOKUP(R1539,CUSTOMS!$E$3:$N$2350,3,FALSE))</f>
        <v>铁制厨房架</v>
      </c>
      <c r="U1539" s="18">
        <f t="shared" si="265"/>
        <v>24</v>
      </c>
      <c r="V1539" s="18" t="str">
        <f>IF(R1539="","",VLOOKUP(R1539,CUSTOMS!$E$3:$N$2350,5,FALSE))</f>
        <v>只</v>
      </c>
      <c r="W1539" s="32">
        <f>IF(R1539="","",VLOOKUP(R1539,CUSTOMS!$E$3:$N$2350,6,FALSE))</f>
        <v>0.89</v>
      </c>
      <c r="X1539" s="32">
        <f t="shared" si="266"/>
        <v>21.36</v>
      </c>
      <c r="Y1539" s="18" t="str">
        <f>IF(R1539="","",VLOOKUP(R1539,CUSTOMS!$E$3:$N$2350,8,FALSE))</f>
        <v>美元</v>
      </c>
      <c r="Z1539" s="18" t="str">
        <f>IF(R1539="","",VLOOKUP(R1539,CUSTOMS!$E$3:$N$2350,9,FALSE))</f>
        <v>中国</v>
      </c>
      <c r="AA1539" s="18" t="str">
        <f>IF(R1539="","",VLOOKUP(R1539,CUSTOMS!$E$3:$N$2350,10,FALSE))</f>
        <v>美国</v>
      </c>
      <c r="AB1539" s="32">
        <f>IF(R1539="","",VLOOKUP(G1539,WMS!$E$3:$T$2581,15,FALSE))</f>
        <v>0.666666666666667</v>
      </c>
      <c r="AC1539" s="32">
        <f t="shared" si="267"/>
        <v>16</v>
      </c>
      <c r="AD1539" s="32" t="str">
        <f>IF(S1539="","",VLOOKUP(S1539,海关监管条件!$A$1:$B$3000,2,FALSE))</f>
        <v>A</v>
      </c>
    </row>
    <row r="1540" spans="1:30">
      <c r="A1540" s="2">
        <v>43791</v>
      </c>
      <c r="B1540" s="2">
        <v>43798</v>
      </c>
      <c r="C1540" s="2" t="s">
        <v>5292</v>
      </c>
      <c r="D1540" s="3" t="s">
        <v>1103</v>
      </c>
      <c r="E1540" s="3" t="s">
        <v>3913</v>
      </c>
      <c r="F1540" s="3" t="s">
        <v>4166</v>
      </c>
      <c r="G1540" s="17" t="str">
        <f t="shared" si="261"/>
        <v>KG-ARI-1904-00124-03133/42115991</v>
      </c>
      <c r="H1540" s="18">
        <f>IF(G1540="","",VLOOKUP(G1540,WMS!$E$3:$Q$2581,7,FALSE))</f>
        <v>6</v>
      </c>
      <c r="I1540" s="18">
        <f>IF(G1540="","",VLOOKUP(G1540,WMS!$E$3:$Q$2581,8,FALSE))</f>
        <v>4.85</v>
      </c>
      <c r="J1540" s="18">
        <f>IF(G1540="","",VLOOKUP(G1540,WMS!$E$3:$Q$2581,13,FALSE))</f>
        <v>0.025</v>
      </c>
      <c r="K1540" s="25" t="b">
        <f t="shared" si="262"/>
        <v>1</v>
      </c>
      <c r="L1540" s="7">
        <v>1</v>
      </c>
      <c r="M1540" s="26">
        <f>IF(G1540="","",VLOOKUP(G1540,WMS!$E$3:$U$2581,7,0)*L1540)</f>
        <v>6</v>
      </c>
      <c r="N1540" s="27" t="str">
        <f>IF(G1540="","",VLOOKUP(G1540,WMS!$E$3:$U$2581,17,0))</f>
        <v>A26-304</v>
      </c>
      <c r="O1540" s="28">
        <f t="shared" si="263"/>
        <v>4.85</v>
      </c>
      <c r="P1540" s="28">
        <f t="shared" si="264"/>
        <v>0.025</v>
      </c>
      <c r="Q1540" s="25" t="str">
        <f>IF(G1540="","",VLOOKUP(G1540,WMS!$E$3:$G$2581,2,FALSE))</f>
        <v>KAS19043001</v>
      </c>
      <c r="R1540" s="25" t="str">
        <f>IF(G1540="","",VLOOKUP(G1540,WMS!$E$3:$G$2581,3,FALSE))</f>
        <v>KAS1904300105</v>
      </c>
      <c r="S1540" s="17" t="str">
        <f>IF(R1540="","",VLOOKUP(R1540,CUSTOMS!$E$3:$N$2350,2,FALSE))</f>
        <v>7323990000</v>
      </c>
      <c r="T1540" s="17" t="str">
        <f>IF(R1540="","",VLOOKUP(R1540,CUSTOMS!$E$3:$N$2350,3,FALSE))</f>
        <v>铁制厨房架</v>
      </c>
      <c r="U1540" s="18">
        <f t="shared" si="265"/>
        <v>6</v>
      </c>
      <c r="V1540" s="18" t="str">
        <f>IF(R1540="","",VLOOKUP(R1540,CUSTOMS!$E$3:$N$2350,5,FALSE))</f>
        <v>只</v>
      </c>
      <c r="W1540" s="32">
        <f>IF(R1540="","",VLOOKUP(R1540,CUSTOMS!$E$3:$N$2350,6,FALSE))</f>
        <v>0.89</v>
      </c>
      <c r="X1540" s="32">
        <f t="shared" si="266"/>
        <v>5.34</v>
      </c>
      <c r="Y1540" s="18" t="str">
        <f>IF(R1540="","",VLOOKUP(R1540,CUSTOMS!$E$3:$N$2350,8,FALSE))</f>
        <v>美元</v>
      </c>
      <c r="Z1540" s="18" t="str">
        <f>IF(R1540="","",VLOOKUP(R1540,CUSTOMS!$E$3:$N$2350,9,FALSE))</f>
        <v>中国</v>
      </c>
      <c r="AA1540" s="18" t="str">
        <f>IF(R1540="","",VLOOKUP(R1540,CUSTOMS!$E$3:$N$2350,10,FALSE))</f>
        <v>美国</v>
      </c>
      <c r="AB1540" s="32">
        <f>IF(R1540="","",VLOOKUP(G1540,WMS!$E$3:$T$2581,15,FALSE))</f>
        <v>0.73</v>
      </c>
      <c r="AC1540" s="32">
        <f t="shared" si="267"/>
        <v>4.38</v>
      </c>
      <c r="AD1540" s="32" t="str">
        <f>IF(S1540="","",VLOOKUP(S1540,海关监管条件!$A$1:$B$3000,2,FALSE))</f>
        <v>A</v>
      </c>
    </row>
    <row r="1541" spans="1:30">
      <c r="A1541" s="2">
        <v>43791</v>
      </c>
      <c r="B1541" s="2">
        <v>43798</v>
      </c>
      <c r="C1541" s="2" t="s">
        <v>5292</v>
      </c>
      <c r="D1541" s="3" t="s">
        <v>1127</v>
      </c>
      <c r="E1541" s="3" t="s">
        <v>3924</v>
      </c>
      <c r="F1541" s="3" t="s">
        <v>4149</v>
      </c>
      <c r="G1541" s="17" t="str">
        <f t="shared" si="261"/>
        <v>KG-ARI-1904-00124-03145/42616450</v>
      </c>
      <c r="H1541" s="18">
        <f>IF(G1541="","",VLOOKUP(G1541,WMS!$E$3:$Q$2581,7,FALSE))</f>
        <v>6</v>
      </c>
      <c r="I1541" s="18">
        <f>IF(G1541="","",VLOOKUP(G1541,WMS!$E$3:$Q$2581,8,FALSE))</f>
        <v>2</v>
      </c>
      <c r="J1541" s="18">
        <f>IF(G1541="","",VLOOKUP(G1541,WMS!$E$3:$Q$2581,13,FALSE))</f>
        <v>0.006</v>
      </c>
      <c r="K1541" s="25" t="b">
        <f t="shared" si="262"/>
        <v>1</v>
      </c>
      <c r="L1541" s="7">
        <v>3</v>
      </c>
      <c r="M1541" s="26">
        <f>IF(G1541="","",VLOOKUP(G1541,WMS!$E$3:$U$2581,7,0)*L1541)</f>
        <v>18</v>
      </c>
      <c r="N1541" s="27" t="str">
        <f>IF(G1541="","",VLOOKUP(G1541,WMS!$E$3:$U$2581,17,0))</f>
        <v>A41-303</v>
      </c>
      <c r="O1541" s="28">
        <f t="shared" si="263"/>
        <v>6</v>
      </c>
      <c r="P1541" s="28">
        <f t="shared" si="264"/>
        <v>0.018</v>
      </c>
      <c r="Q1541" s="25" t="str">
        <f>IF(G1541="","",VLOOKUP(G1541,WMS!$E$3:$G$2581,2,FALSE))</f>
        <v>KAS19050708</v>
      </c>
      <c r="R1541" s="25" t="str">
        <f>IF(G1541="","",VLOOKUP(G1541,WMS!$E$3:$G$2581,3,FALSE))</f>
        <v>KAS1905070801</v>
      </c>
      <c r="S1541" s="17" t="str">
        <f>IF(R1541="","",VLOOKUP(R1541,CUSTOMS!$E$3:$N$2350,2,FALSE))</f>
        <v>8423100000</v>
      </c>
      <c r="T1541" s="17" t="str">
        <f>IF(R1541="","",VLOOKUP(R1541,CUSTOMS!$E$3:$N$2350,3,FALSE))</f>
        <v>厨房秤</v>
      </c>
      <c r="U1541" s="18">
        <f t="shared" si="265"/>
        <v>18</v>
      </c>
      <c r="V1541" s="18" t="str">
        <f>IF(R1541="","",VLOOKUP(R1541,CUSTOMS!$E$3:$N$2350,5,FALSE))</f>
        <v>台</v>
      </c>
      <c r="W1541" s="32">
        <f>IF(R1541="","",VLOOKUP(R1541,CUSTOMS!$E$3:$N$2350,6,FALSE))</f>
        <v>2.68</v>
      </c>
      <c r="X1541" s="32">
        <f t="shared" si="266"/>
        <v>48.24</v>
      </c>
      <c r="Y1541" s="18" t="str">
        <f>IF(R1541="","",VLOOKUP(R1541,CUSTOMS!$E$3:$N$2350,8,FALSE))</f>
        <v>美元</v>
      </c>
      <c r="Z1541" s="18" t="str">
        <f>IF(R1541="","",VLOOKUP(R1541,CUSTOMS!$E$3:$N$2350,9,FALSE))</f>
        <v>中国</v>
      </c>
      <c r="AA1541" s="18" t="str">
        <f>IF(R1541="","",VLOOKUP(R1541,CUSTOMS!$E$3:$N$2350,10,FALSE))</f>
        <v>美国</v>
      </c>
      <c r="AB1541" s="32">
        <f>IF(R1541="","",VLOOKUP(G1541,WMS!$E$3:$T$2581,15,FALSE))</f>
        <v>0.233333333333333</v>
      </c>
      <c r="AC1541" s="32">
        <f t="shared" si="267"/>
        <v>4.19999999999999</v>
      </c>
      <c r="AD1541" s="32" t="str">
        <f>IF(S1541="","",VLOOKUP(S1541,海关监管条件!$A$1:$B$3000,2,FALSE))</f>
        <v>无 </v>
      </c>
    </row>
    <row r="1542" spans="1:30">
      <c r="A1542" s="2">
        <v>43791</v>
      </c>
      <c r="B1542" s="2">
        <v>43798</v>
      </c>
      <c r="C1542" s="2" t="s">
        <v>5292</v>
      </c>
      <c r="D1542" s="3" t="s">
        <v>1173</v>
      </c>
      <c r="E1542" s="3" t="s">
        <v>3945</v>
      </c>
      <c r="F1542" s="3" t="s">
        <v>5030</v>
      </c>
      <c r="G1542" s="17" t="str">
        <f t="shared" si="261"/>
        <v>KG-ARI-1904-00124-03365/41420751</v>
      </c>
      <c r="H1542" s="18">
        <f>IF(G1542="","",VLOOKUP(G1542,WMS!$E$3:$Q$2581,7,FALSE))</f>
        <v>6</v>
      </c>
      <c r="I1542" s="18">
        <f>IF(G1542="","",VLOOKUP(G1542,WMS!$E$3:$Q$2581,8,FALSE))</f>
        <v>3.95</v>
      </c>
      <c r="J1542" s="18">
        <f>IF(G1542="","",VLOOKUP(G1542,WMS!$E$3:$Q$2581,13,FALSE))</f>
        <v>0.033</v>
      </c>
      <c r="K1542" s="25" t="b">
        <f t="shared" si="262"/>
        <v>1</v>
      </c>
      <c r="L1542" s="7">
        <v>1</v>
      </c>
      <c r="M1542" s="26">
        <f>IF(G1542="","",VLOOKUP(G1542,WMS!$E$3:$U$2581,7,0)*L1542)</f>
        <v>6</v>
      </c>
      <c r="N1542" s="27" t="str">
        <f>IF(G1542="","",VLOOKUP(G1542,WMS!$E$3:$U$2581,17,0))</f>
        <v>A23-204</v>
      </c>
      <c r="O1542" s="28">
        <f t="shared" si="263"/>
        <v>3.95</v>
      </c>
      <c r="P1542" s="28">
        <f t="shared" si="264"/>
        <v>0.033</v>
      </c>
      <c r="Q1542" s="25" t="str">
        <f>IF(G1542="","",VLOOKUP(G1542,WMS!$E$3:$G$2581,2,FALSE))</f>
        <v>KAS19051603</v>
      </c>
      <c r="R1542" s="25" t="str">
        <f>IF(G1542="","",VLOOKUP(G1542,WMS!$E$3:$G$2581,3,FALSE))</f>
        <v>KAS1905160302</v>
      </c>
      <c r="S1542" s="17" t="str">
        <f>IF(R1542="","",VLOOKUP(R1542,CUSTOMS!$E$3:$N$2350,2,FALSE))</f>
        <v>7323930000</v>
      </c>
      <c r="T1542" s="17" t="str">
        <f>IF(R1542="","",VLOOKUP(R1542,CUSTOMS!$E$3:$N$2350,3,FALSE))</f>
        <v>不锈钢淋花壶</v>
      </c>
      <c r="U1542" s="18">
        <f t="shared" si="265"/>
        <v>6</v>
      </c>
      <c r="V1542" s="18" t="str">
        <f>IF(R1542="","",VLOOKUP(R1542,CUSTOMS!$E$3:$N$2350,5,FALSE))</f>
        <v>只</v>
      </c>
      <c r="W1542" s="32">
        <f>IF(R1542="","",VLOOKUP(R1542,CUSTOMS!$E$3:$N$2350,6,FALSE))</f>
        <v>3.59</v>
      </c>
      <c r="X1542" s="32">
        <f t="shared" si="266"/>
        <v>21.54</v>
      </c>
      <c r="Y1542" s="18" t="str">
        <f>IF(R1542="","",VLOOKUP(R1542,CUSTOMS!$E$3:$N$2350,8,FALSE))</f>
        <v>美元</v>
      </c>
      <c r="Z1542" s="18" t="str">
        <f>IF(R1542="","",VLOOKUP(R1542,CUSTOMS!$E$3:$N$2350,9,FALSE))</f>
        <v>中国</v>
      </c>
      <c r="AA1542" s="18" t="str">
        <f>IF(R1542="","",VLOOKUP(R1542,CUSTOMS!$E$3:$N$2350,10,FALSE))</f>
        <v>美国</v>
      </c>
      <c r="AB1542" s="32">
        <f>IF(R1542="","",VLOOKUP(G1542,WMS!$E$3:$T$2581,15,FALSE))</f>
        <v>0.58</v>
      </c>
      <c r="AC1542" s="32">
        <f t="shared" si="267"/>
        <v>3.48</v>
      </c>
      <c r="AD1542" s="32" t="str">
        <f>IF(S1542="","",VLOOKUP(S1542,海关监管条件!$A$1:$B$3000,2,FALSE))</f>
        <v>A </v>
      </c>
    </row>
    <row r="1543" spans="1:30">
      <c r="A1543" s="2">
        <v>43791</v>
      </c>
      <c r="B1543" s="2">
        <v>43798</v>
      </c>
      <c r="C1543" s="2" t="s">
        <v>5292</v>
      </c>
      <c r="D1543" s="3" t="s">
        <v>1455</v>
      </c>
      <c r="E1543" s="3" t="s">
        <v>4078</v>
      </c>
      <c r="F1543" s="3" t="s">
        <v>3595</v>
      </c>
      <c r="G1543" s="17" t="str">
        <f t="shared" si="261"/>
        <v>KG-ARI-1904-00124-03506/42170464</v>
      </c>
      <c r="H1543" s="18">
        <f>IF(G1543="","",VLOOKUP(G1543,WMS!$E$3:$Q$2581,7,FALSE))</f>
        <v>6</v>
      </c>
      <c r="I1543" s="18">
        <f>IF(G1543="","",VLOOKUP(G1543,WMS!$E$3:$Q$2581,8,FALSE))</f>
        <v>6.4</v>
      </c>
      <c r="J1543" s="18">
        <f>IF(G1543="","",VLOOKUP(G1543,WMS!$E$3:$Q$2581,13,FALSE))</f>
        <v>0.041</v>
      </c>
      <c r="K1543" s="25" t="b">
        <f t="shared" si="262"/>
        <v>1</v>
      </c>
      <c r="L1543" s="7">
        <v>8</v>
      </c>
      <c r="M1543" s="26">
        <f>IF(G1543="","",VLOOKUP(G1543,WMS!$E$3:$U$2581,7,0)*L1543)</f>
        <v>48</v>
      </c>
      <c r="N1543" s="27" t="str">
        <f>IF(G1543="","",VLOOKUP(G1543,WMS!$E$3:$U$2581,17,0))</f>
        <v>A34-203</v>
      </c>
      <c r="O1543" s="28">
        <f t="shared" si="263"/>
        <v>51.2</v>
      </c>
      <c r="P1543" s="28">
        <f t="shared" si="264"/>
        <v>0.328</v>
      </c>
      <c r="Q1543" s="25" t="str">
        <f>IF(G1543="","",VLOOKUP(G1543,WMS!$E$3:$G$2581,2,FALSE))</f>
        <v>KAS19081304</v>
      </c>
      <c r="R1543" s="25" t="str">
        <f>IF(G1543="","",VLOOKUP(G1543,WMS!$E$3:$G$2581,3,FALSE))</f>
        <v>KAS1908130402</v>
      </c>
      <c r="S1543" s="17" t="str">
        <f>IF(R1543="","",VLOOKUP(R1543,CUSTOMS!$E$3:$N$2350,2,FALSE))</f>
        <v>6911101900</v>
      </c>
      <c r="T1543" s="17" t="str">
        <f>IF(R1543="","",VLOOKUP(R1543,CUSTOMS!$E$3:$N$2350,3,FALSE))</f>
        <v>盘/瓷餐具</v>
      </c>
      <c r="U1543" s="18">
        <f t="shared" si="265"/>
        <v>48</v>
      </c>
      <c r="V1543" s="18" t="str">
        <f>IF(R1543="","",VLOOKUP(R1543,CUSTOMS!$E$3:$N$2350,5,FALSE))</f>
        <v>只</v>
      </c>
      <c r="W1543" s="32">
        <f>IF(R1543="","",VLOOKUP(R1543,CUSTOMS!$E$3:$N$2350,6,FALSE))</f>
        <v>2.53</v>
      </c>
      <c r="X1543" s="32">
        <f t="shared" si="266"/>
        <v>121.44</v>
      </c>
      <c r="Y1543" s="18" t="str">
        <f>IF(R1543="","",VLOOKUP(R1543,CUSTOMS!$E$3:$N$2350,8,FALSE))</f>
        <v>美元</v>
      </c>
      <c r="Z1543" s="18" t="str">
        <f>IF(R1543="","",VLOOKUP(R1543,CUSTOMS!$E$3:$N$2350,9,FALSE))</f>
        <v>中国</v>
      </c>
      <c r="AA1543" s="18" t="str">
        <f>IF(R1543="","",VLOOKUP(R1543,CUSTOMS!$E$3:$N$2350,10,FALSE))</f>
        <v>美国</v>
      </c>
      <c r="AB1543" s="32">
        <f>IF(R1543="","",VLOOKUP(G1543,WMS!$E$3:$T$2581,15,FALSE))</f>
        <v>1</v>
      </c>
      <c r="AC1543" s="32">
        <f t="shared" si="267"/>
        <v>48</v>
      </c>
      <c r="AD1543" s="32" t="str">
        <f>IF(S1543="","",VLOOKUP(S1543,海关监管条件!$A$1:$B$3000,2,FALSE))</f>
        <v>A</v>
      </c>
    </row>
    <row r="1544" spans="1:30">
      <c r="A1544" s="2">
        <v>43791</v>
      </c>
      <c r="B1544" s="2">
        <v>43798</v>
      </c>
      <c r="C1544" s="2" t="s">
        <v>5292</v>
      </c>
      <c r="D1544" s="35" t="s">
        <v>1289</v>
      </c>
      <c r="E1544" s="35" t="s">
        <v>4013</v>
      </c>
      <c r="F1544" s="35" t="s">
        <v>4015</v>
      </c>
      <c r="G1544" s="17" t="str">
        <f t="shared" si="261"/>
        <v>KG-ARI-1904-00125-03572/42498216A</v>
      </c>
      <c r="H1544" s="18">
        <f>IF(G1544="","",VLOOKUP(G1544,WMS!$E$3:$Q$2581,7,FALSE))</f>
        <v>8</v>
      </c>
      <c r="I1544" s="18">
        <f>IF(G1544="","",VLOOKUP(G1544,WMS!$E$3:$Q$2581,8,FALSE))</f>
        <v>9.15</v>
      </c>
      <c r="J1544" s="18">
        <f>IF(G1544="","",VLOOKUP(G1544,WMS!$E$3:$Q$2581,13,FALSE))</f>
        <v>0.034</v>
      </c>
      <c r="K1544" s="25" t="b">
        <f t="shared" si="262"/>
        <v>1</v>
      </c>
      <c r="L1544" s="7">
        <v>5</v>
      </c>
      <c r="M1544" s="26">
        <f>IF(G1544="","",VLOOKUP(G1544,WMS!$E$3:$U$2581,7,0)*L1544)</f>
        <v>40</v>
      </c>
      <c r="N1544" s="27" t="str">
        <f>IF(G1544="","",VLOOKUP(G1544,WMS!$E$3:$U$2581,17,0))</f>
        <v>A29-201</v>
      </c>
      <c r="O1544" s="28">
        <f t="shared" si="263"/>
        <v>45.75</v>
      </c>
      <c r="P1544" s="28">
        <f t="shared" si="264"/>
        <v>0.17</v>
      </c>
      <c r="Q1544" s="25" t="str">
        <f>IF(G1544="","",VLOOKUP(G1544,WMS!$E$3:$G$2581,2,FALSE))</f>
        <v>KAS19070204</v>
      </c>
      <c r="R1544" s="25" t="str">
        <f>IF(G1544="","",VLOOKUP(G1544,WMS!$E$3:$G$2581,3,FALSE))</f>
        <v>KAS1907020408</v>
      </c>
      <c r="S1544" s="17" t="str">
        <f>IF(R1544="","",VLOOKUP(R1544,CUSTOMS!$E$3:$N$2350,2,FALSE))</f>
        <v>6911101900</v>
      </c>
      <c r="T1544" s="17" t="str">
        <f>IF(R1544="","",VLOOKUP(R1544,CUSTOMS!$E$3:$N$2350,3,FALSE))</f>
        <v>日用瓷:罐</v>
      </c>
      <c r="U1544" s="18">
        <f t="shared" si="265"/>
        <v>40</v>
      </c>
      <c r="V1544" s="18" t="str">
        <f>IF(R1544="","",VLOOKUP(R1544,CUSTOMS!$E$3:$N$2350,5,FALSE))</f>
        <v>只</v>
      </c>
      <c r="W1544" s="32">
        <f>IF(R1544="","",VLOOKUP(R1544,CUSTOMS!$E$3:$N$2350,6,FALSE))</f>
        <v>0.3</v>
      </c>
      <c r="X1544" s="32">
        <f t="shared" si="266"/>
        <v>12</v>
      </c>
      <c r="Y1544" s="18" t="str">
        <f>IF(R1544="","",VLOOKUP(R1544,CUSTOMS!$E$3:$N$2350,8,FALSE))</f>
        <v>美元</v>
      </c>
      <c r="Z1544" s="18" t="str">
        <f>IF(R1544="","",VLOOKUP(R1544,CUSTOMS!$E$3:$N$2350,9,FALSE))</f>
        <v>中国</v>
      </c>
      <c r="AA1544" s="18" t="str">
        <f>IF(R1544="","",VLOOKUP(R1544,CUSTOMS!$E$3:$N$2350,10,FALSE))</f>
        <v>美国</v>
      </c>
      <c r="AB1544" s="32">
        <f>IF(R1544="","",VLOOKUP(G1544,WMS!$E$3:$T$2581,15,FALSE))</f>
        <v>0.76625</v>
      </c>
      <c r="AC1544" s="32">
        <f t="shared" si="267"/>
        <v>30.65</v>
      </c>
      <c r="AD1544" s="32" t="str">
        <f>IF(S1544="","",VLOOKUP(S1544,海关监管条件!$A$1:$B$3000,2,FALSE))</f>
        <v>A</v>
      </c>
    </row>
    <row r="1545" spans="1:30">
      <c r="A1545" s="2">
        <v>43791</v>
      </c>
      <c r="B1545" s="2">
        <v>43798</v>
      </c>
      <c r="C1545" s="2" t="s">
        <v>5292</v>
      </c>
      <c r="D1545" s="35" t="s">
        <v>1289</v>
      </c>
      <c r="E1545" s="35" t="s">
        <v>4013</v>
      </c>
      <c r="F1545" s="35" t="s">
        <v>4016</v>
      </c>
      <c r="G1545" s="17" t="str">
        <f t="shared" si="261"/>
        <v>KG-ARI-1904-00125-03572/42498216B</v>
      </c>
      <c r="H1545" s="18">
        <v>8</v>
      </c>
      <c r="I1545" s="18">
        <f>IF(G1545="","",VLOOKUP(G1545,WMS!$E$3:$Q$2581,8,FALSE))</f>
        <v>9.15</v>
      </c>
      <c r="J1545" s="18">
        <f>IF(G1545="","",VLOOKUP(G1545,WMS!$E$3:$Q$2581,13,FALSE))</f>
        <v>0.034</v>
      </c>
      <c r="K1545" s="25" t="e">
        <f t="shared" si="262"/>
        <v>#DIV/0!</v>
      </c>
      <c r="M1545" s="26">
        <v>40</v>
      </c>
      <c r="N1545" s="27" t="str">
        <f>IF(G1545="","",VLOOKUP(G1545,WMS!$E$3:$U$2581,17,0))</f>
        <v>A29-201</v>
      </c>
      <c r="O1545" s="28" t="str">
        <f t="shared" si="263"/>
        <v/>
      </c>
      <c r="P1545" s="28" t="str">
        <f t="shared" si="264"/>
        <v/>
      </c>
      <c r="Q1545" s="25" t="str">
        <f>IF(G1545="","",VLOOKUP(G1545,WMS!$E$3:$G$2581,2,FALSE))</f>
        <v>KAS19070204</v>
      </c>
      <c r="R1545" s="25" t="str">
        <f>IF(G1545="","",VLOOKUP(G1545,WMS!$E$3:$G$2581,3,FALSE))</f>
        <v>KAS1907020403</v>
      </c>
      <c r="S1545" s="17" t="str">
        <f>IF(R1545="","",VLOOKUP(R1545,CUSTOMS!$E$3:$N$2350,2,FALSE))</f>
        <v>4421999090</v>
      </c>
      <c r="T1545" s="17" t="str">
        <f>IF(R1545="","",VLOOKUP(R1545,CUSTOMS!$E$3:$N$2350,3,FALSE))</f>
        <v>木盖</v>
      </c>
      <c r="U1545" s="18">
        <f t="shared" si="265"/>
        <v>40</v>
      </c>
      <c r="V1545" s="18" t="str">
        <f>IF(R1545="","",VLOOKUP(R1545,CUSTOMS!$E$3:$N$2350,5,FALSE))</f>
        <v>只</v>
      </c>
      <c r="W1545" s="32">
        <f>IF(R1545="","",VLOOKUP(R1545,CUSTOMS!$E$3:$N$2350,6,FALSE))</f>
        <v>0.13</v>
      </c>
      <c r="X1545" s="32">
        <f t="shared" si="266"/>
        <v>5.2</v>
      </c>
      <c r="Y1545" s="18" t="str">
        <f>IF(R1545="","",VLOOKUP(R1545,CUSTOMS!$E$3:$N$2350,8,FALSE))</f>
        <v>美元</v>
      </c>
      <c r="Z1545" s="18" t="str">
        <f>IF(R1545="","",VLOOKUP(R1545,CUSTOMS!$E$3:$N$2350,9,FALSE))</f>
        <v>中国</v>
      </c>
      <c r="AA1545" s="18" t="str">
        <f>IF(R1545="","",VLOOKUP(R1545,CUSTOMS!$E$3:$N$2350,10,FALSE))</f>
        <v>美国</v>
      </c>
      <c r="AB1545" s="32">
        <f>IF(R1545="","",VLOOKUP(G1545,WMS!$E$3:$T$2581,15,FALSE))</f>
        <v>0.16875</v>
      </c>
      <c r="AC1545" s="32">
        <f t="shared" si="267"/>
        <v>6.75</v>
      </c>
      <c r="AD1545" s="32" t="str">
        <f>IF(S1545="","",VLOOKUP(S1545,海关监管条件!$A$1:$B$3000,2,FALSE))</f>
        <v>AB</v>
      </c>
    </row>
    <row r="1546" spans="1:30">
      <c r="A1546" s="2">
        <v>43791</v>
      </c>
      <c r="B1546" s="2">
        <v>43798</v>
      </c>
      <c r="C1546" s="2" t="s">
        <v>5292</v>
      </c>
      <c r="D1546" s="3" t="s">
        <v>1173</v>
      </c>
      <c r="E1546" s="3" t="s">
        <v>3947</v>
      </c>
      <c r="F1546" s="3" t="s">
        <v>5030</v>
      </c>
      <c r="G1546" s="17" t="str">
        <f t="shared" si="261"/>
        <v>KG-ARI-1906-00152-03404/41420751</v>
      </c>
      <c r="H1546" s="18">
        <f>IF(G1546="","",VLOOKUP(G1546,WMS!$E$3:$Q$2581,7,FALSE))</f>
        <v>6</v>
      </c>
      <c r="I1546" s="18">
        <f>IF(G1546="","",VLOOKUP(G1546,WMS!$E$3:$Q$2581,8,FALSE))</f>
        <v>3.95</v>
      </c>
      <c r="J1546" s="18">
        <f>IF(G1546="","",VLOOKUP(G1546,WMS!$E$3:$Q$2581,13,FALSE))</f>
        <v>0.033</v>
      </c>
      <c r="K1546" s="25" t="b">
        <f t="shared" si="262"/>
        <v>1</v>
      </c>
      <c r="L1546" s="7">
        <v>7</v>
      </c>
      <c r="M1546" s="26">
        <f>IF(G1546="","",VLOOKUP(G1546,WMS!$E$3:$U$2581,7,0)*L1546)</f>
        <v>42</v>
      </c>
      <c r="N1546" s="27" t="str">
        <f>IF(G1546="","",VLOOKUP(G1546,WMS!$E$3:$U$2581,17,0))</f>
        <v>A23-304</v>
      </c>
      <c r="O1546" s="28">
        <f t="shared" si="263"/>
        <v>27.65</v>
      </c>
      <c r="P1546" s="28">
        <f t="shared" si="264"/>
        <v>0.231</v>
      </c>
      <c r="Q1546" s="25" t="str">
        <f>IF(G1546="","",VLOOKUP(G1546,WMS!$E$3:$G$2581,2,FALSE))</f>
        <v>KAS19051603</v>
      </c>
      <c r="R1546" s="25" t="str">
        <f>IF(G1546="","",VLOOKUP(G1546,WMS!$E$3:$G$2581,3,FALSE))</f>
        <v>KAS1905160301</v>
      </c>
      <c r="S1546" s="17" t="str">
        <f>IF(R1546="","",VLOOKUP(R1546,CUSTOMS!$E$3:$N$2350,2,FALSE))</f>
        <v>7323930000</v>
      </c>
      <c r="T1546" s="17" t="str">
        <f>IF(R1546="","",VLOOKUP(R1546,CUSTOMS!$E$3:$N$2350,3,FALSE))</f>
        <v>不锈钢淋花壶</v>
      </c>
      <c r="U1546" s="18">
        <f t="shared" si="265"/>
        <v>42</v>
      </c>
      <c r="V1546" s="18" t="str">
        <f>IF(R1546="","",VLOOKUP(R1546,CUSTOMS!$E$3:$N$2350,5,FALSE))</f>
        <v>只</v>
      </c>
      <c r="W1546" s="32">
        <f>IF(R1546="","",VLOOKUP(R1546,CUSTOMS!$E$3:$N$2350,6,FALSE))</f>
        <v>3.59</v>
      </c>
      <c r="X1546" s="32">
        <f t="shared" si="266"/>
        <v>150.78</v>
      </c>
      <c r="Y1546" s="18" t="str">
        <f>IF(R1546="","",VLOOKUP(R1546,CUSTOMS!$E$3:$N$2350,8,FALSE))</f>
        <v>美元</v>
      </c>
      <c r="Z1546" s="18" t="str">
        <f>IF(R1546="","",VLOOKUP(R1546,CUSTOMS!$E$3:$N$2350,9,FALSE))</f>
        <v>中国</v>
      </c>
      <c r="AA1546" s="18" t="str">
        <f>IF(R1546="","",VLOOKUP(R1546,CUSTOMS!$E$3:$N$2350,10,FALSE))</f>
        <v>美国</v>
      </c>
      <c r="AB1546" s="32">
        <f>IF(R1546="","",VLOOKUP(G1546,WMS!$E$3:$T$2581,15,FALSE))</f>
        <v>0.58</v>
      </c>
      <c r="AC1546" s="32">
        <f t="shared" si="267"/>
        <v>24.36</v>
      </c>
      <c r="AD1546" s="32" t="str">
        <f>IF(S1546="","",VLOOKUP(S1546,海关监管条件!$A$1:$B$3000,2,FALSE))</f>
        <v>A </v>
      </c>
    </row>
    <row r="1547" spans="1:30">
      <c r="A1547" s="2">
        <v>43791</v>
      </c>
      <c r="B1547" s="2">
        <v>43798</v>
      </c>
      <c r="C1547" s="2" t="s">
        <v>5292</v>
      </c>
      <c r="D1547" s="3" t="s">
        <v>1392</v>
      </c>
      <c r="E1547" s="3" t="s">
        <v>4054</v>
      </c>
      <c r="F1547" s="3" t="s">
        <v>4258</v>
      </c>
      <c r="G1547" s="17" t="str">
        <f t="shared" si="261"/>
        <v>KG-ARI-1906-00169-03810/42756453</v>
      </c>
      <c r="H1547" s="18">
        <f>IF(G1547="","",VLOOKUP(G1547,WMS!$E$3:$Q$2581,7,FALSE))</f>
        <v>4</v>
      </c>
      <c r="I1547" s="18">
        <f>IF(G1547="","",VLOOKUP(G1547,WMS!$E$3:$Q$2581,8,FALSE))</f>
        <v>4.19</v>
      </c>
      <c r="J1547" s="18">
        <f>IF(G1547="","",VLOOKUP(G1547,WMS!$E$3:$Q$2581,13,FALSE))</f>
        <v>0.052</v>
      </c>
      <c r="K1547" s="25" t="b">
        <f t="shared" si="262"/>
        <v>1</v>
      </c>
      <c r="L1547" s="7">
        <v>3</v>
      </c>
      <c r="M1547" s="26">
        <f>IF(G1547="","",VLOOKUP(G1547,WMS!$E$3:$U$2581,7,0)*L1547)</f>
        <v>12</v>
      </c>
      <c r="N1547" s="27" t="str">
        <f>IF(G1547="","",VLOOKUP(G1547,WMS!$E$3:$U$2581,17,0))</f>
        <v>A34-103</v>
      </c>
      <c r="O1547" s="28">
        <f t="shared" si="263"/>
        <v>12.57</v>
      </c>
      <c r="P1547" s="28">
        <f t="shared" si="264"/>
        <v>0.156</v>
      </c>
      <c r="Q1547" s="25" t="str">
        <f>IF(G1547="","",VLOOKUP(G1547,WMS!$E$3:$G$2581,2,FALSE))</f>
        <v>KAS19073005</v>
      </c>
      <c r="R1547" s="25" t="str">
        <f>IF(G1547="","",VLOOKUP(G1547,WMS!$E$3:$G$2581,3,FALSE))</f>
        <v>KAS1907300504</v>
      </c>
      <c r="S1547" s="17" t="str">
        <f>IF(R1547="","",VLOOKUP(R1547,CUSTOMS!$E$3:$N$2350,2,FALSE))</f>
        <v>9503008390</v>
      </c>
      <c r="T1547" s="17" t="str">
        <f>IF(R1547="","",VLOOKUP(R1547,CUSTOMS!$E$3:$N$2350,3,FALSE))</f>
        <v>电动玩具：电动动物</v>
      </c>
      <c r="U1547" s="18">
        <f t="shared" si="265"/>
        <v>12</v>
      </c>
      <c r="V1547" s="18" t="str">
        <f>IF(R1547="","",VLOOKUP(R1547,CUSTOMS!$E$3:$N$2350,5,FALSE))</f>
        <v>套</v>
      </c>
      <c r="W1547" s="32">
        <f>IF(R1547="","",VLOOKUP(R1547,CUSTOMS!$E$3:$N$2350,6,FALSE))</f>
        <v>3.9</v>
      </c>
      <c r="X1547" s="32">
        <f t="shared" si="266"/>
        <v>46.8</v>
      </c>
      <c r="Y1547" s="18" t="str">
        <f>IF(R1547="","",VLOOKUP(R1547,CUSTOMS!$E$3:$N$2350,8,FALSE))</f>
        <v>美元</v>
      </c>
      <c r="Z1547" s="18" t="str">
        <f>IF(R1547="","",VLOOKUP(R1547,CUSTOMS!$E$3:$N$2350,9,FALSE))</f>
        <v>中国</v>
      </c>
      <c r="AA1547" s="18" t="str">
        <f>IF(R1547="","",VLOOKUP(R1547,CUSTOMS!$E$3:$N$2350,10,FALSE))</f>
        <v>美国</v>
      </c>
      <c r="AB1547" s="32">
        <f>IF(R1547="","",VLOOKUP(G1547,WMS!$E$3:$T$2581,15,FALSE))</f>
        <v>0.975</v>
      </c>
      <c r="AC1547" s="32">
        <f t="shared" si="267"/>
        <v>11.7</v>
      </c>
      <c r="AD1547" s="32" t="str">
        <f>IF(S1547="","",VLOOKUP(S1547,海关监管条件!$A$1:$B$3000,2,FALSE))</f>
        <v>A </v>
      </c>
    </row>
    <row r="1548" spans="1:30">
      <c r="A1548" s="2">
        <v>43791</v>
      </c>
      <c r="B1548" s="2">
        <v>43798</v>
      </c>
      <c r="C1548" s="2" t="s">
        <v>5292</v>
      </c>
      <c r="D1548" s="3" t="s">
        <v>1392</v>
      </c>
      <c r="E1548" s="3" t="s">
        <v>4054</v>
      </c>
      <c r="F1548" s="3" t="s">
        <v>4259</v>
      </c>
      <c r="G1548" s="17" t="str">
        <f t="shared" si="261"/>
        <v>KG-ARI-1906-00169-03810/42756460</v>
      </c>
      <c r="H1548" s="18">
        <f>IF(G1548="","",VLOOKUP(G1548,WMS!$E$3:$Q$2581,7,FALSE))</f>
        <v>6</v>
      </c>
      <c r="I1548" s="18">
        <f>IF(G1548="","",VLOOKUP(G1548,WMS!$E$3:$Q$2581,8,FALSE))</f>
        <v>3.32</v>
      </c>
      <c r="J1548" s="18">
        <f>IF(G1548="","",VLOOKUP(G1548,WMS!$E$3:$Q$2581,13,FALSE))</f>
        <v>0.036</v>
      </c>
      <c r="K1548" s="25" t="b">
        <f t="shared" si="262"/>
        <v>1</v>
      </c>
      <c r="L1548" s="7">
        <v>2</v>
      </c>
      <c r="M1548" s="26">
        <f>IF(G1548="","",VLOOKUP(G1548,WMS!$E$3:$U$2581,7,0)*L1548)</f>
        <v>12</v>
      </c>
      <c r="N1548" s="27" t="str">
        <f>IF(G1548="","",VLOOKUP(G1548,WMS!$E$3:$U$2581,17,0))</f>
        <v>A27-304</v>
      </c>
      <c r="O1548" s="28">
        <f t="shared" si="263"/>
        <v>6.64</v>
      </c>
      <c r="P1548" s="28">
        <f t="shared" si="264"/>
        <v>0.072</v>
      </c>
      <c r="Q1548" s="25" t="str">
        <f>IF(G1548="","",VLOOKUP(G1548,WMS!$E$3:$G$2581,2,FALSE))</f>
        <v>KAS19073005</v>
      </c>
      <c r="R1548" s="25" t="str">
        <f>IF(G1548="","",VLOOKUP(G1548,WMS!$E$3:$G$2581,3,FALSE))</f>
        <v>KAS1907300505</v>
      </c>
      <c r="S1548" s="17" t="str">
        <f>IF(R1548="","",VLOOKUP(R1548,CUSTOMS!$E$3:$N$2350,2,FALSE))</f>
        <v>9503008390</v>
      </c>
      <c r="T1548" s="17" t="str">
        <f>IF(R1548="","",VLOOKUP(R1548,CUSTOMS!$E$3:$N$2350,3,FALSE))</f>
        <v>电动玩具：电动车</v>
      </c>
      <c r="U1548" s="18">
        <f t="shared" si="265"/>
        <v>12</v>
      </c>
      <c r="V1548" s="18" t="str">
        <f>IF(R1548="","",VLOOKUP(R1548,CUSTOMS!$E$3:$N$2350,5,FALSE))</f>
        <v>套</v>
      </c>
      <c r="W1548" s="32">
        <f>IF(R1548="","",VLOOKUP(R1548,CUSTOMS!$E$3:$N$2350,6,FALSE))</f>
        <v>2.1</v>
      </c>
      <c r="X1548" s="32">
        <f t="shared" si="266"/>
        <v>25.2</v>
      </c>
      <c r="Y1548" s="18" t="str">
        <f>IF(R1548="","",VLOOKUP(R1548,CUSTOMS!$E$3:$N$2350,8,FALSE))</f>
        <v>美元</v>
      </c>
      <c r="Z1548" s="18" t="str">
        <f>IF(R1548="","",VLOOKUP(R1548,CUSTOMS!$E$3:$N$2350,9,FALSE))</f>
        <v>中国</v>
      </c>
      <c r="AA1548" s="18" t="str">
        <f>IF(R1548="","",VLOOKUP(R1548,CUSTOMS!$E$3:$N$2350,10,FALSE))</f>
        <v>美国</v>
      </c>
      <c r="AB1548" s="32">
        <f>IF(R1548="","",VLOOKUP(G1548,WMS!$E$3:$T$2581,15,FALSE))</f>
        <v>0.516666666666667</v>
      </c>
      <c r="AC1548" s="32">
        <f t="shared" si="267"/>
        <v>6.2</v>
      </c>
      <c r="AD1548" s="32" t="str">
        <f>IF(S1548="","",VLOOKUP(S1548,海关监管条件!$A$1:$B$3000,2,FALSE))</f>
        <v>A </v>
      </c>
    </row>
    <row r="1549" spans="1:30">
      <c r="A1549" s="2">
        <v>43791</v>
      </c>
      <c r="B1549" s="2">
        <v>43798</v>
      </c>
      <c r="C1549" s="2" t="s">
        <v>5292</v>
      </c>
      <c r="D1549" s="3" t="s">
        <v>1570</v>
      </c>
      <c r="E1549" s="3" t="s">
        <v>4119</v>
      </c>
      <c r="F1549" s="3" t="s">
        <v>4125</v>
      </c>
      <c r="G1549" s="17" t="str">
        <f t="shared" si="261"/>
        <v>KG-ARI-1906-00169-03846/42744849</v>
      </c>
      <c r="H1549" s="18">
        <f>IF(G1549="","",VLOOKUP(G1549,WMS!$E$3:$Q$2581,7,FALSE))</f>
        <v>10</v>
      </c>
      <c r="I1549" s="18">
        <f>IF(G1549="","",VLOOKUP(G1549,WMS!$E$3:$Q$2581,8,FALSE))</f>
        <v>1.75</v>
      </c>
      <c r="J1549" s="18">
        <f>IF(G1549="","",VLOOKUP(G1549,WMS!$E$3:$Q$2581,13,FALSE))</f>
        <v>0.01</v>
      </c>
      <c r="K1549" s="25" t="b">
        <f t="shared" si="262"/>
        <v>1</v>
      </c>
      <c r="L1549" s="7">
        <v>1</v>
      </c>
      <c r="M1549" s="26">
        <f>IF(G1549="","",VLOOKUP(G1549,WMS!$E$3:$U$2581,7,0)*L1549)</f>
        <v>10</v>
      </c>
      <c r="N1549" s="27" t="str">
        <f>IF(G1549="","",VLOOKUP(G1549,WMS!$E$3:$U$2581,17,0))</f>
        <v>B75</v>
      </c>
      <c r="O1549" s="28">
        <f t="shared" si="263"/>
        <v>1.75</v>
      </c>
      <c r="P1549" s="28">
        <f t="shared" si="264"/>
        <v>0.01</v>
      </c>
      <c r="Q1549" s="25" t="str">
        <f>IF(G1549="","",VLOOKUP(G1549,WMS!$E$3:$G$2581,2,FALSE))</f>
        <v>KAS19090311</v>
      </c>
      <c r="R1549" s="25" t="str">
        <f>IF(G1549="","",VLOOKUP(G1549,WMS!$E$3:$G$2581,3,FALSE))</f>
        <v>KAS1909031105</v>
      </c>
      <c r="S1549" s="17" t="str">
        <f>IF(R1549="","",VLOOKUP(R1549,CUSTOMS!$E$3:$N$2350,2,FALSE))</f>
        <v>3926100000</v>
      </c>
      <c r="T1549" s="17" t="str">
        <f>IF(R1549="","",VLOOKUP(R1549,CUSTOMS!$E$3:$N$2350,3,FALSE))</f>
        <v>文件包</v>
      </c>
      <c r="U1549" s="18">
        <f t="shared" si="265"/>
        <v>10</v>
      </c>
      <c r="V1549" s="18" t="str">
        <f>IF(R1549="","",VLOOKUP(R1549,CUSTOMS!$E$3:$N$2350,5,FALSE))</f>
        <v>套</v>
      </c>
      <c r="W1549" s="32">
        <f>IF(R1549="","",VLOOKUP(R1549,CUSTOMS!$E$3:$N$2350,6,FALSE))</f>
        <v>1.17</v>
      </c>
      <c r="X1549" s="32">
        <f t="shared" si="266"/>
        <v>11.7</v>
      </c>
      <c r="Y1549" s="18" t="str">
        <f>IF(R1549="","",VLOOKUP(R1549,CUSTOMS!$E$3:$N$2350,8,FALSE))</f>
        <v>美元</v>
      </c>
      <c r="Z1549" s="18" t="str">
        <f>IF(R1549="","",VLOOKUP(R1549,CUSTOMS!$E$3:$N$2350,9,FALSE))</f>
        <v>中国</v>
      </c>
      <c r="AA1549" s="18" t="str">
        <f>IF(R1549="","",VLOOKUP(R1549,CUSTOMS!$E$3:$N$2350,10,FALSE))</f>
        <v>美国</v>
      </c>
      <c r="AB1549" s="32">
        <f>IF(R1549="","",VLOOKUP(G1549,WMS!$E$3:$T$2581,15,FALSE))</f>
        <v>0.141</v>
      </c>
      <c r="AC1549" s="32">
        <f t="shared" si="267"/>
        <v>1.41</v>
      </c>
      <c r="AD1549" s="32" t="str">
        <f>IF(S1549="","",VLOOKUP(S1549,海关监管条件!$A$1:$B$3000,2,FALSE))</f>
        <v>无</v>
      </c>
    </row>
    <row r="1550" spans="1:30">
      <c r="A1550" s="2">
        <v>43791</v>
      </c>
      <c r="B1550" s="2">
        <v>43798</v>
      </c>
      <c r="C1550" s="2" t="s">
        <v>5292</v>
      </c>
      <c r="D1550" s="3" t="s">
        <v>2974</v>
      </c>
      <c r="E1550" s="3" t="s">
        <v>4846</v>
      </c>
      <c r="F1550" s="3" t="s">
        <v>5302</v>
      </c>
      <c r="G1550" s="17" t="str">
        <f t="shared" si="261"/>
        <v>KG-ARI-1908-00195-04208/42689683</v>
      </c>
      <c r="H1550" s="18">
        <f>IF(G1550="","",VLOOKUP(G1550,WMS!$E$3:$Q$2581,7,FALSE))</f>
        <v>8</v>
      </c>
      <c r="I1550" s="18">
        <f>IF(G1550="","",VLOOKUP(G1550,WMS!$E$3:$Q$2581,8,FALSE))</f>
        <v>12.3</v>
      </c>
      <c r="J1550" s="18">
        <f>IF(G1550="","",VLOOKUP(G1550,WMS!$E$3:$Q$2581,13,FALSE))</f>
        <v>0.095</v>
      </c>
      <c r="K1550" s="25" t="b">
        <f t="shared" si="262"/>
        <v>1</v>
      </c>
      <c r="L1550" s="7">
        <v>1</v>
      </c>
      <c r="M1550" s="26">
        <f>IF(G1550="","",VLOOKUP(G1550,WMS!$E$3:$U$2581,7,0)*L1550)</f>
        <v>8</v>
      </c>
      <c r="N1550" s="27" t="str">
        <f>IF(G1550="","",VLOOKUP(G1550,WMS!$E$3:$U$2581,17,0))</f>
        <v>A402-01</v>
      </c>
      <c r="O1550" s="28">
        <f t="shared" si="263"/>
        <v>12.3</v>
      </c>
      <c r="P1550" s="28">
        <f t="shared" si="264"/>
        <v>0.095</v>
      </c>
      <c r="Q1550" s="25" t="str">
        <f>IF(G1550="","",VLOOKUP(G1550,WMS!$E$3:$G$2581,2,FALSE))</f>
        <v>KAS19111201</v>
      </c>
      <c r="R1550" s="25" t="str">
        <f>IF(G1550="","",VLOOKUP(G1550,WMS!$E$3:$G$2581,3,FALSE))</f>
        <v>KAS1911120101</v>
      </c>
      <c r="S1550" s="17" t="str">
        <f>IF(R1550="","",VLOOKUP(R1550,CUSTOMS!$E$3:$N$2350,2,FALSE))</f>
        <v>3924100000</v>
      </c>
      <c r="T1550" s="17" t="str">
        <f>IF(R1550="","",VLOOKUP(R1550,CUSTOMS!$E$3:$N$2350,3,FALSE))</f>
        <v>塑胶食物盒</v>
      </c>
      <c r="U1550" s="18">
        <f t="shared" si="265"/>
        <v>12.2063492063492</v>
      </c>
      <c r="V1550" s="18" t="str">
        <f>IF(R1550="","",VLOOKUP(R1550,CUSTOMS!$E$3:$N$2350,5,FALSE))</f>
        <v>千克</v>
      </c>
      <c r="W1550" s="32">
        <f>IF(R1550="","",VLOOKUP(R1550,CUSTOMS!$E$3:$N$2350,6,FALSE))</f>
        <v>2.5</v>
      </c>
      <c r="X1550" s="32">
        <f t="shared" si="266"/>
        <v>30.515873015873</v>
      </c>
      <c r="Y1550" s="18" t="str">
        <f>IF(R1550="","",VLOOKUP(R1550,CUSTOMS!$E$3:$N$2350,8,FALSE))</f>
        <v>美元</v>
      </c>
      <c r="Z1550" s="18" t="str">
        <f>IF(R1550="","",VLOOKUP(R1550,CUSTOMS!$E$3:$N$2350,9,FALSE))</f>
        <v>中国</v>
      </c>
      <c r="AA1550" s="18" t="str">
        <f>IF(R1550="","",VLOOKUP(R1550,CUSTOMS!$E$3:$N$2350,10,FALSE))</f>
        <v>美国</v>
      </c>
      <c r="AB1550" s="32">
        <f>IF(R1550="","",VLOOKUP(G1550,WMS!$E$3:$T$2581,15,FALSE))</f>
        <v>1.52579365079365</v>
      </c>
      <c r="AC1550" s="32">
        <f t="shared" si="267"/>
        <v>12.2063492063492</v>
      </c>
      <c r="AD1550" s="32" t="str">
        <f>IF(S1550="","",VLOOKUP(S1550,海关监管条件!$A$1:$B$3000,2,FALSE))</f>
        <v>A </v>
      </c>
    </row>
    <row r="1551" spans="1:30">
      <c r="A1551" s="2">
        <v>43791</v>
      </c>
      <c r="B1551" s="2">
        <v>43798</v>
      </c>
      <c r="C1551" s="2" t="s">
        <v>5292</v>
      </c>
      <c r="D1551" s="3" t="s">
        <v>2974</v>
      </c>
      <c r="E1551" s="3" t="s">
        <v>4846</v>
      </c>
      <c r="F1551" s="3" t="s">
        <v>5303</v>
      </c>
      <c r="G1551" s="17" t="str">
        <f t="shared" si="261"/>
        <v>KG-ARI-1908-00195-04208/42763437</v>
      </c>
      <c r="H1551" s="18">
        <f>IF(G1551="","",VLOOKUP(G1551,WMS!$E$3:$Q$2581,7,FALSE))</f>
        <v>12</v>
      </c>
      <c r="I1551" s="18">
        <f>IF(G1551="","",VLOOKUP(G1551,WMS!$E$3:$Q$2581,8,FALSE))</f>
        <v>2.05</v>
      </c>
      <c r="J1551" s="18">
        <f>IF(G1551="","",VLOOKUP(G1551,WMS!$E$3:$Q$2581,13,FALSE))</f>
        <v>0.018</v>
      </c>
      <c r="K1551" s="25" t="b">
        <f t="shared" si="262"/>
        <v>1</v>
      </c>
      <c r="L1551" s="7">
        <v>1</v>
      </c>
      <c r="M1551" s="26">
        <f>IF(G1551="","",VLOOKUP(G1551,WMS!$E$3:$U$2581,7,0)*L1551)</f>
        <v>12</v>
      </c>
      <c r="N1551" s="27" t="str">
        <f>IF(G1551="","",VLOOKUP(G1551,WMS!$E$3:$U$2581,17,0))</f>
        <v>A402-02</v>
      </c>
      <c r="O1551" s="28">
        <f t="shared" si="263"/>
        <v>2.05</v>
      </c>
      <c r="P1551" s="28">
        <f t="shared" si="264"/>
        <v>0.018</v>
      </c>
      <c r="Q1551" s="25" t="str">
        <f>IF(G1551="","",VLOOKUP(G1551,WMS!$E$3:$G$2581,2,FALSE))</f>
        <v>KAS19111201</v>
      </c>
      <c r="R1551" s="25" t="str">
        <f>IF(G1551="","",VLOOKUP(G1551,WMS!$E$3:$G$2581,3,FALSE))</f>
        <v>KAS1911120101</v>
      </c>
      <c r="S1551" s="17" t="str">
        <f>IF(R1551="","",VLOOKUP(R1551,CUSTOMS!$E$3:$N$2350,2,FALSE))</f>
        <v>3924100000</v>
      </c>
      <c r="T1551" s="17" t="str">
        <f>IF(R1551="","",VLOOKUP(R1551,CUSTOMS!$E$3:$N$2350,3,FALSE))</f>
        <v>塑胶食物盒</v>
      </c>
      <c r="U1551" s="18">
        <f t="shared" si="265"/>
        <v>1.78571428571429</v>
      </c>
      <c r="V1551" s="18" t="str">
        <f>IF(R1551="","",VLOOKUP(R1551,CUSTOMS!$E$3:$N$2350,5,FALSE))</f>
        <v>千克</v>
      </c>
      <c r="W1551" s="32">
        <f>IF(R1551="","",VLOOKUP(R1551,CUSTOMS!$E$3:$N$2350,6,FALSE))</f>
        <v>2.5</v>
      </c>
      <c r="X1551" s="32">
        <f t="shared" si="266"/>
        <v>4.46428571428572</v>
      </c>
      <c r="Y1551" s="18" t="str">
        <f>IF(R1551="","",VLOOKUP(R1551,CUSTOMS!$E$3:$N$2350,8,FALSE))</f>
        <v>美元</v>
      </c>
      <c r="Z1551" s="18" t="str">
        <f>IF(R1551="","",VLOOKUP(R1551,CUSTOMS!$E$3:$N$2350,9,FALSE))</f>
        <v>中国</v>
      </c>
      <c r="AA1551" s="18" t="str">
        <f>IF(R1551="","",VLOOKUP(R1551,CUSTOMS!$E$3:$N$2350,10,FALSE))</f>
        <v>美国</v>
      </c>
      <c r="AB1551" s="32">
        <f>IF(R1551="","",VLOOKUP(G1551,WMS!$E$3:$T$2581,15,FALSE))</f>
        <v>0.148809523809524</v>
      </c>
      <c r="AC1551" s="32">
        <f t="shared" si="267"/>
        <v>1.78571428571429</v>
      </c>
      <c r="AD1551" s="32" t="str">
        <f>IF(S1551="","",VLOOKUP(S1551,海关监管条件!$A$1:$B$3000,2,FALSE))</f>
        <v>A </v>
      </c>
    </row>
    <row r="1552" spans="1:30">
      <c r="A1552" s="2">
        <v>43791</v>
      </c>
      <c r="B1552" s="2">
        <v>43798</v>
      </c>
      <c r="C1552" s="2" t="s">
        <v>5292</v>
      </c>
      <c r="D1552" s="3" t="s">
        <v>2525</v>
      </c>
      <c r="E1552" s="3" t="s">
        <v>4679</v>
      </c>
      <c r="F1552" s="3" t="s">
        <v>4680</v>
      </c>
      <c r="G1552" s="17" t="str">
        <f t="shared" si="261"/>
        <v>KG-ARI-1909-00203-04318/42506751</v>
      </c>
      <c r="H1552" s="18">
        <f>IF(G1552="","",VLOOKUP(G1552,WMS!$E$3:$Q$2581,7,FALSE))</f>
        <v>3</v>
      </c>
      <c r="I1552" s="18">
        <f>IF(G1552="","",VLOOKUP(G1552,WMS!$E$3:$Q$2581,8,FALSE))</f>
        <v>2.92</v>
      </c>
      <c r="J1552" s="18">
        <f>IF(G1552="","",VLOOKUP(G1552,WMS!$E$3:$Q$2581,13,FALSE))</f>
        <v>0.076</v>
      </c>
      <c r="K1552" s="25" t="b">
        <f t="shared" si="262"/>
        <v>1</v>
      </c>
      <c r="L1552" s="7">
        <v>2</v>
      </c>
      <c r="M1552" s="26">
        <f>IF(G1552="","",VLOOKUP(G1552,WMS!$E$3:$U$2581,7,0)*L1552)</f>
        <v>6</v>
      </c>
      <c r="N1552" s="27" t="str">
        <f>IF(G1552="","",VLOOKUP(G1552,WMS!$E$3:$U$2581,17,0))</f>
        <v>A24-103</v>
      </c>
      <c r="O1552" s="28">
        <f t="shared" si="263"/>
        <v>5.84</v>
      </c>
      <c r="P1552" s="28">
        <f t="shared" si="264"/>
        <v>0.152</v>
      </c>
      <c r="Q1552" s="25" t="str">
        <f>IF(G1552="","",VLOOKUP(G1552,WMS!$E$3:$G$2581,2,FALSE))</f>
        <v>KAS19101411</v>
      </c>
      <c r="R1552" s="25" t="str">
        <f>IF(G1552="","",VLOOKUP(G1552,WMS!$E$3:$G$2581,3,FALSE))</f>
        <v>KAS1910141101</v>
      </c>
      <c r="S1552" s="17" t="str">
        <f>IF(R1552="","",VLOOKUP(R1552,CUSTOMS!$E$3:$N$2350,2,FALSE))</f>
        <v>4202920000</v>
      </c>
      <c r="T1552" s="17" t="str">
        <f>IF(R1552="","",VLOOKUP(R1552,CUSTOMS!$E$3:$N$2350,3,FALSE))</f>
        <v>冰包</v>
      </c>
      <c r="U1552" s="18">
        <f t="shared" si="265"/>
        <v>6</v>
      </c>
      <c r="V1552" s="18" t="str">
        <f>IF(R1552="","",VLOOKUP(R1552,CUSTOMS!$E$3:$N$2350,5,FALSE))</f>
        <v>个</v>
      </c>
      <c r="W1552" s="32">
        <f>IF(R1552="","",VLOOKUP(R1552,CUSTOMS!$E$3:$N$2350,6,FALSE))</f>
        <v>6.7</v>
      </c>
      <c r="X1552" s="32">
        <f t="shared" si="266"/>
        <v>40.2</v>
      </c>
      <c r="Y1552" s="18" t="str">
        <f>IF(R1552="","",VLOOKUP(R1552,CUSTOMS!$E$3:$N$2350,8,FALSE))</f>
        <v>美元</v>
      </c>
      <c r="Z1552" s="18" t="str">
        <f>IF(R1552="","",VLOOKUP(R1552,CUSTOMS!$E$3:$N$2350,9,FALSE))</f>
        <v>中国</v>
      </c>
      <c r="AA1552" s="18" t="str">
        <f>IF(R1552="","",VLOOKUP(R1552,CUSTOMS!$E$3:$N$2350,10,FALSE))</f>
        <v>美国</v>
      </c>
      <c r="AB1552" s="32">
        <f>IF(R1552="","",VLOOKUP(G1552,WMS!$E$3:$T$2581,15,FALSE))</f>
        <v>0.656666666666667</v>
      </c>
      <c r="AC1552" s="32">
        <f t="shared" si="267"/>
        <v>3.94</v>
      </c>
      <c r="AD1552" s="32" t="str">
        <f>IF(S1552="","",VLOOKUP(S1552,海关监管条件!$A$1:$B$3000,2,FALSE))</f>
        <v>无 </v>
      </c>
    </row>
    <row r="1553" spans="1:30">
      <c r="A1553" s="2">
        <v>43791</v>
      </c>
      <c r="B1553" s="2">
        <v>43798</v>
      </c>
      <c r="C1553" s="2" t="s">
        <v>5292</v>
      </c>
      <c r="D1553" s="3" t="s">
        <v>1633</v>
      </c>
      <c r="E1553" s="3" t="s">
        <v>4147</v>
      </c>
      <c r="F1553" s="3" t="s">
        <v>4149</v>
      </c>
      <c r="G1553" s="17" t="str">
        <f t="shared" si="261"/>
        <v>KG-ARI-1909-00203-04319/42616450</v>
      </c>
      <c r="H1553" s="18">
        <f>IF(G1553="","",VLOOKUP(G1553,WMS!$E$3:$Q$2581,7,FALSE))</f>
        <v>6</v>
      </c>
      <c r="I1553" s="18">
        <f>IF(G1553="","",VLOOKUP(G1553,WMS!$E$3:$Q$2581,8,FALSE))</f>
        <v>1.9</v>
      </c>
      <c r="J1553" s="18">
        <f>IF(G1553="","",VLOOKUP(G1553,WMS!$E$3:$Q$2581,13,FALSE))</f>
        <v>0.006</v>
      </c>
      <c r="K1553" s="25" t="b">
        <f t="shared" si="262"/>
        <v>1</v>
      </c>
      <c r="L1553" s="7">
        <v>1</v>
      </c>
      <c r="M1553" s="26">
        <f>IF(G1553="","",VLOOKUP(G1553,WMS!$E$3:$U$2581,7,0)*L1553)</f>
        <v>6</v>
      </c>
      <c r="N1553" s="27" t="str">
        <f>IF(G1553="","",VLOOKUP(G1553,WMS!$E$3:$U$2581,17,0))</f>
        <v>A27-103</v>
      </c>
      <c r="O1553" s="28">
        <f t="shared" si="263"/>
        <v>1.9</v>
      </c>
      <c r="P1553" s="28">
        <f t="shared" si="264"/>
        <v>0.006</v>
      </c>
      <c r="Q1553" s="25" t="str">
        <f>IF(G1553="","",VLOOKUP(G1553,WMS!$E$3:$G$2581,2,FALSE))</f>
        <v>KAS19091008</v>
      </c>
      <c r="R1553" s="25" t="str">
        <f>IF(G1553="","",VLOOKUP(G1553,WMS!$E$3:$G$2581,3,FALSE))</f>
        <v>KAS1909100803</v>
      </c>
      <c r="S1553" s="17" t="str">
        <f>IF(R1553="","",VLOOKUP(R1553,CUSTOMS!$E$3:$N$2350,2,FALSE))</f>
        <v>8423100000</v>
      </c>
      <c r="T1553" s="17" t="str">
        <f>IF(R1553="","",VLOOKUP(R1553,CUSTOMS!$E$3:$N$2350,3,FALSE))</f>
        <v>厨房秤</v>
      </c>
      <c r="U1553" s="18">
        <f t="shared" si="265"/>
        <v>6</v>
      </c>
      <c r="V1553" s="18" t="str">
        <f>IF(R1553="","",VLOOKUP(R1553,CUSTOMS!$E$3:$N$2350,5,FALSE))</f>
        <v>台</v>
      </c>
      <c r="W1553" s="32">
        <f>IF(R1553="","",VLOOKUP(R1553,CUSTOMS!$E$3:$N$2350,6,FALSE))</f>
        <v>2.82</v>
      </c>
      <c r="X1553" s="32">
        <f t="shared" si="266"/>
        <v>16.92</v>
      </c>
      <c r="Y1553" s="18" t="str">
        <f>IF(R1553="","",VLOOKUP(R1553,CUSTOMS!$E$3:$N$2350,8,FALSE))</f>
        <v>美元</v>
      </c>
      <c r="Z1553" s="18" t="str">
        <f>IF(R1553="","",VLOOKUP(R1553,CUSTOMS!$E$3:$N$2350,9,FALSE))</f>
        <v>中国</v>
      </c>
      <c r="AA1553" s="18" t="str">
        <f>IF(R1553="","",VLOOKUP(R1553,CUSTOMS!$E$3:$N$2350,10,FALSE))</f>
        <v>美国</v>
      </c>
      <c r="AB1553" s="32">
        <f>IF(R1553="","",VLOOKUP(G1553,WMS!$E$3:$T$2581,15,FALSE))</f>
        <v>0.233333333333333</v>
      </c>
      <c r="AC1553" s="32">
        <f t="shared" si="267"/>
        <v>1.4</v>
      </c>
      <c r="AD1553" s="32" t="str">
        <f>IF(S1553="","",VLOOKUP(S1553,海关监管条件!$A$1:$B$3000,2,FALSE))</f>
        <v>无 </v>
      </c>
    </row>
    <row r="1554" spans="1:30">
      <c r="A1554" s="2">
        <v>43791</v>
      </c>
      <c r="B1554" s="2">
        <v>43798</v>
      </c>
      <c r="C1554" s="2" t="s">
        <v>5292</v>
      </c>
      <c r="D1554" s="3" t="s">
        <v>1698</v>
      </c>
      <c r="E1554" s="3" t="s">
        <v>4208</v>
      </c>
      <c r="F1554" s="3" t="s">
        <v>5153</v>
      </c>
      <c r="G1554" s="17" t="str">
        <f t="shared" si="261"/>
        <v>KG-ARI-1909-00203-04422/41962114</v>
      </c>
      <c r="H1554" s="18">
        <f>IF(G1554="","",VLOOKUP(G1554,WMS!$E$3:$Q$2581,7,FALSE))</f>
        <v>6</v>
      </c>
      <c r="I1554" s="18">
        <f>IF(G1554="","",VLOOKUP(G1554,WMS!$E$3:$Q$2581,8,FALSE))</f>
        <v>2.6</v>
      </c>
      <c r="J1554" s="18">
        <f>IF(G1554="","",VLOOKUP(G1554,WMS!$E$3:$Q$2581,13,FALSE))</f>
        <v>0.03</v>
      </c>
      <c r="K1554" s="25" t="b">
        <f t="shared" si="262"/>
        <v>1</v>
      </c>
      <c r="L1554" s="7">
        <v>2</v>
      </c>
      <c r="M1554" s="26">
        <f>IF(G1554="","",VLOOKUP(G1554,WMS!$E$3:$U$2581,7,0)*L1554)</f>
        <v>12</v>
      </c>
      <c r="N1554" s="27" t="str">
        <f>IF(G1554="","",VLOOKUP(G1554,WMS!$E$3:$U$2581,17,0))</f>
        <v>A12-203</v>
      </c>
      <c r="O1554" s="28">
        <f t="shared" si="263"/>
        <v>5.2</v>
      </c>
      <c r="P1554" s="28">
        <f t="shared" si="264"/>
        <v>0.06</v>
      </c>
      <c r="Q1554" s="25" t="str">
        <f>IF(G1554="","",VLOOKUP(G1554,WMS!$E$3:$G$2581,2,FALSE))</f>
        <v>KAS19091912</v>
      </c>
      <c r="R1554" s="25" t="str">
        <f>IF(G1554="","",VLOOKUP(G1554,WMS!$E$3:$G$2581,3,FALSE))</f>
        <v>KAS1909191208</v>
      </c>
      <c r="S1554" s="17" t="str">
        <f>IF(R1554="","",VLOOKUP(R1554,CUSTOMS!$E$3:$N$2350,2,FALSE))</f>
        <v>7323990000</v>
      </c>
      <c r="T1554" s="17" t="str">
        <f>IF(R1554="","",VLOOKUP(R1554,CUSTOMS!$E$3:$N$2350,3,FALSE))</f>
        <v>铁制挂篮</v>
      </c>
      <c r="U1554" s="18">
        <f t="shared" si="265"/>
        <v>12</v>
      </c>
      <c r="V1554" s="18" t="str">
        <f>IF(R1554="","",VLOOKUP(R1554,CUSTOMS!$E$3:$N$2350,5,FALSE))</f>
        <v>只</v>
      </c>
      <c r="W1554" s="32">
        <f>IF(R1554="","",VLOOKUP(R1554,CUSTOMS!$E$3:$N$2350,6,FALSE))</f>
        <v>1.18</v>
      </c>
      <c r="X1554" s="32">
        <f t="shared" si="266"/>
        <v>14.16</v>
      </c>
      <c r="Y1554" s="18" t="str">
        <f>IF(R1554="","",VLOOKUP(R1554,CUSTOMS!$E$3:$N$2350,8,FALSE))</f>
        <v>美元</v>
      </c>
      <c r="Z1554" s="18" t="str">
        <f>IF(R1554="","",VLOOKUP(R1554,CUSTOMS!$E$3:$N$2350,9,FALSE))</f>
        <v>中国</v>
      </c>
      <c r="AA1554" s="18" t="str">
        <f>IF(R1554="","",VLOOKUP(R1554,CUSTOMS!$E$3:$N$2350,10,FALSE))</f>
        <v>美国</v>
      </c>
      <c r="AB1554" s="32">
        <f>IF(R1554="","",VLOOKUP(G1554,WMS!$E$3:$T$2581,15,FALSE))</f>
        <v>0.383333333333333</v>
      </c>
      <c r="AC1554" s="32">
        <f t="shared" si="267"/>
        <v>4.6</v>
      </c>
      <c r="AD1554" s="32" t="str">
        <f>IF(S1554="","",VLOOKUP(S1554,海关监管条件!$A$1:$B$3000,2,FALSE))</f>
        <v>A</v>
      </c>
    </row>
    <row r="1555" spans="1:30">
      <c r="A1555" s="2">
        <v>43791</v>
      </c>
      <c r="B1555" s="2">
        <v>43798</v>
      </c>
      <c r="C1555" s="2" t="s">
        <v>5292</v>
      </c>
      <c r="D1555" s="3" t="s">
        <v>1698</v>
      </c>
      <c r="E1555" s="3" t="s">
        <v>4208</v>
      </c>
      <c r="F1555" s="3" t="s">
        <v>5304</v>
      </c>
      <c r="G1555" s="17" t="str">
        <f t="shared" si="261"/>
        <v>KG-ARI-1909-00203-04422/41962145</v>
      </c>
      <c r="H1555" s="18">
        <f>IF(G1555="","",VLOOKUP(G1555,WMS!$E$3:$Q$2581,7,FALSE))</f>
        <v>6</v>
      </c>
      <c r="I1555" s="18">
        <f>IF(G1555="","",VLOOKUP(G1555,WMS!$E$3:$Q$2581,8,FALSE))</f>
        <v>5</v>
      </c>
      <c r="J1555" s="18">
        <f>IF(G1555="","",VLOOKUP(G1555,WMS!$E$3:$Q$2581,13,FALSE))</f>
        <v>0.058</v>
      </c>
      <c r="K1555" s="25" t="b">
        <f t="shared" si="262"/>
        <v>1</v>
      </c>
      <c r="L1555" s="7">
        <v>1</v>
      </c>
      <c r="M1555" s="26">
        <f>IF(G1555="","",VLOOKUP(G1555,WMS!$E$3:$U$2581,7,0)*L1555)</f>
        <v>6</v>
      </c>
      <c r="N1555" s="27" t="str">
        <f>IF(G1555="","",VLOOKUP(G1555,WMS!$E$3:$U$2581,17,0))</f>
        <v>A12-203</v>
      </c>
      <c r="O1555" s="28">
        <f t="shared" si="263"/>
        <v>5</v>
      </c>
      <c r="P1555" s="28">
        <f t="shared" si="264"/>
        <v>0.058</v>
      </c>
      <c r="Q1555" s="25" t="str">
        <f>IF(G1555="","",VLOOKUP(G1555,WMS!$E$3:$G$2581,2,FALSE))</f>
        <v>KAS19091912</v>
      </c>
      <c r="R1555" s="25" t="str">
        <f>IF(G1555="","",VLOOKUP(G1555,WMS!$E$3:$G$2581,3,FALSE))</f>
        <v>KAS1909191209</v>
      </c>
      <c r="S1555" s="17" t="str">
        <f>IF(R1555="","",VLOOKUP(R1555,CUSTOMS!$E$3:$N$2350,2,FALSE))</f>
        <v>7323990000</v>
      </c>
      <c r="T1555" s="17" t="str">
        <f>IF(R1555="","",VLOOKUP(R1555,CUSTOMS!$E$3:$N$2350,3,FALSE))</f>
        <v>铁制两层挂篮</v>
      </c>
      <c r="U1555" s="18">
        <f t="shared" si="265"/>
        <v>6</v>
      </c>
      <c r="V1555" s="18" t="str">
        <f>IF(R1555="","",VLOOKUP(R1555,CUSTOMS!$E$3:$N$2350,5,FALSE))</f>
        <v>只</v>
      </c>
      <c r="W1555" s="32">
        <f>IF(R1555="","",VLOOKUP(R1555,CUSTOMS!$E$3:$N$2350,6,FALSE))</f>
        <v>2.28</v>
      </c>
      <c r="X1555" s="32">
        <f t="shared" si="266"/>
        <v>13.68</v>
      </c>
      <c r="Y1555" s="18" t="str">
        <f>IF(R1555="","",VLOOKUP(R1555,CUSTOMS!$E$3:$N$2350,8,FALSE))</f>
        <v>美元</v>
      </c>
      <c r="Z1555" s="18" t="str">
        <f>IF(R1555="","",VLOOKUP(R1555,CUSTOMS!$E$3:$N$2350,9,FALSE))</f>
        <v>中国</v>
      </c>
      <c r="AA1555" s="18" t="str">
        <f>IF(R1555="","",VLOOKUP(R1555,CUSTOMS!$E$3:$N$2350,10,FALSE))</f>
        <v>美国</v>
      </c>
      <c r="AB1555" s="32">
        <f>IF(R1555="","",VLOOKUP(G1555,WMS!$E$3:$T$2581,15,FALSE))</f>
        <v>0.75</v>
      </c>
      <c r="AC1555" s="32">
        <f t="shared" si="267"/>
        <v>4.5</v>
      </c>
      <c r="AD1555" s="32" t="str">
        <f>IF(S1555="","",VLOOKUP(S1555,海关监管条件!$A$1:$B$3000,2,FALSE))</f>
        <v>A</v>
      </c>
    </row>
    <row r="1556" spans="1:30">
      <c r="A1556" s="2">
        <v>43791</v>
      </c>
      <c r="B1556" s="2">
        <v>43798</v>
      </c>
      <c r="C1556" s="2" t="s">
        <v>5292</v>
      </c>
      <c r="D1556" s="3" t="s">
        <v>1698</v>
      </c>
      <c r="E1556" s="3" t="s">
        <v>4208</v>
      </c>
      <c r="F1556" s="3" t="s">
        <v>5088</v>
      </c>
      <c r="G1556" s="17" t="str">
        <f t="shared" si="261"/>
        <v>KG-ARI-1909-00203-04422/42019640</v>
      </c>
      <c r="H1556" s="18">
        <f>IF(G1556="","",VLOOKUP(G1556,WMS!$E$3:$Q$2581,7,FALSE))</f>
        <v>6</v>
      </c>
      <c r="I1556" s="18">
        <f>IF(G1556="","",VLOOKUP(G1556,WMS!$E$3:$Q$2581,8,FALSE))</f>
        <v>1.6</v>
      </c>
      <c r="J1556" s="18">
        <f>IF(G1556="","",VLOOKUP(G1556,WMS!$E$3:$Q$2581,13,FALSE))</f>
        <v>0.01</v>
      </c>
      <c r="K1556" s="25" t="b">
        <f t="shared" si="262"/>
        <v>1</v>
      </c>
      <c r="L1556" s="7">
        <v>1</v>
      </c>
      <c r="M1556" s="26">
        <f>IF(G1556="","",VLOOKUP(G1556,WMS!$E$3:$U$2581,7,0)*L1556)</f>
        <v>6</v>
      </c>
      <c r="N1556" s="27" t="str">
        <f>IF(G1556="","",VLOOKUP(G1556,WMS!$E$3:$U$2581,17,0))</f>
        <v>A02-103</v>
      </c>
      <c r="O1556" s="28">
        <f t="shared" si="263"/>
        <v>1.6</v>
      </c>
      <c r="P1556" s="28">
        <f t="shared" si="264"/>
        <v>0.01</v>
      </c>
      <c r="Q1556" s="25" t="str">
        <f>IF(G1556="","",VLOOKUP(G1556,WMS!$E$3:$G$2581,2,FALSE))</f>
        <v>KAS19091910</v>
      </c>
      <c r="R1556" s="25" t="str">
        <f>IF(G1556="","",VLOOKUP(G1556,WMS!$E$3:$G$2581,3,FALSE))</f>
        <v>KAS1909191004</v>
      </c>
      <c r="S1556" s="17" t="str">
        <f>IF(R1556="","",VLOOKUP(R1556,CUSTOMS!$E$3:$N$2350,2,FALSE))</f>
        <v>7323930000</v>
      </c>
      <c r="T1556" s="17" t="str">
        <f>IF(R1556="","",VLOOKUP(R1556,CUSTOMS!$E$3:$N$2350,3,FALSE))</f>
        <v>不锈钢奶壶</v>
      </c>
      <c r="U1556" s="18">
        <f t="shared" si="265"/>
        <v>6</v>
      </c>
      <c r="V1556" s="18" t="str">
        <f>IF(R1556="","",VLOOKUP(R1556,CUSTOMS!$E$3:$N$2350,5,FALSE))</f>
        <v>只</v>
      </c>
      <c r="W1556" s="32">
        <f>IF(R1556="","",VLOOKUP(R1556,CUSTOMS!$E$3:$N$2350,6,FALSE))</f>
        <v>1.73</v>
      </c>
      <c r="X1556" s="32">
        <f t="shared" si="266"/>
        <v>10.38</v>
      </c>
      <c r="Y1556" s="18" t="str">
        <f>IF(R1556="","",VLOOKUP(R1556,CUSTOMS!$E$3:$N$2350,8,FALSE))</f>
        <v>美元</v>
      </c>
      <c r="Z1556" s="18" t="str">
        <f>IF(R1556="","",VLOOKUP(R1556,CUSTOMS!$E$3:$N$2350,9,FALSE))</f>
        <v>中国</v>
      </c>
      <c r="AA1556" s="18" t="str">
        <f>IF(R1556="","",VLOOKUP(R1556,CUSTOMS!$E$3:$N$2350,10,FALSE))</f>
        <v>美国</v>
      </c>
      <c r="AB1556" s="32">
        <f>IF(R1556="","",VLOOKUP(G1556,WMS!$E$3:$T$2581,15,FALSE))</f>
        <v>0.225</v>
      </c>
      <c r="AC1556" s="32">
        <f t="shared" si="267"/>
        <v>1.35</v>
      </c>
      <c r="AD1556" s="32" t="str">
        <f>IF(S1556="","",VLOOKUP(S1556,海关监管条件!$A$1:$B$3000,2,FALSE))</f>
        <v>A </v>
      </c>
    </row>
    <row r="1557" spans="1:30">
      <c r="A1557" s="2">
        <v>43791</v>
      </c>
      <c r="B1557" s="2">
        <v>43798</v>
      </c>
      <c r="C1557" s="2" t="s">
        <v>5292</v>
      </c>
      <c r="D1557" s="3" t="s">
        <v>1698</v>
      </c>
      <c r="E1557" s="3" t="s">
        <v>4208</v>
      </c>
      <c r="F1557" s="3" t="s">
        <v>5103</v>
      </c>
      <c r="G1557" s="17" t="str">
        <f t="shared" si="261"/>
        <v>KG-ARI-1909-00203-04422/42433958</v>
      </c>
      <c r="H1557" s="18">
        <f>IF(G1557="","",VLOOKUP(G1557,WMS!$E$3:$Q$2581,7,FALSE))</f>
        <v>6</v>
      </c>
      <c r="I1557" s="18">
        <f>IF(G1557="","",VLOOKUP(G1557,WMS!$E$3:$Q$2581,8,FALSE))</f>
        <v>3.25</v>
      </c>
      <c r="J1557" s="18">
        <f>IF(G1557="","",VLOOKUP(G1557,WMS!$E$3:$Q$2581,13,FALSE))</f>
        <v>0.059</v>
      </c>
      <c r="K1557" s="25" t="b">
        <f t="shared" si="262"/>
        <v>1</v>
      </c>
      <c r="L1557" s="7">
        <v>6</v>
      </c>
      <c r="M1557" s="26">
        <f>IF(G1557="","",VLOOKUP(G1557,WMS!$E$3:$U$2581,7,0)*L1557)</f>
        <v>36</v>
      </c>
      <c r="N1557" s="27" t="str">
        <f>IF(G1557="","",VLOOKUP(G1557,WMS!$E$3:$U$2581,17,0))</f>
        <v>A403</v>
      </c>
      <c r="O1557" s="28">
        <f t="shared" si="263"/>
        <v>19.5</v>
      </c>
      <c r="P1557" s="28">
        <f t="shared" si="264"/>
        <v>0.354</v>
      </c>
      <c r="Q1557" s="25" t="str">
        <f>IF(G1557="","",VLOOKUP(G1557,WMS!$E$3:$G$2581,2,FALSE))</f>
        <v>KAS19091912</v>
      </c>
      <c r="R1557" s="25" t="str">
        <f>IF(G1557="","",VLOOKUP(G1557,WMS!$E$3:$G$2581,3,FALSE))</f>
        <v>KAS1909191205</v>
      </c>
      <c r="S1557" s="17" t="str">
        <f>IF(R1557="","",VLOOKUP(R1557,CUSTOMS!$E$3:$N$2350,2,FALSE))</f>
        <v>7323990000</v>
      </c>
      <c r="T1557" s="17" t="str">
        <f>IF(R1557="","",VLOOKUP(R1557,CUSTOMS!$E$3:$N$2350,3,FALSE))</f>
        <v>铁制果篮</v>
      </c>
      <c r="U1557" s="18">
        <f t="shared" si="265"/>
        <v>36</v>
      </c>
      <c r="V1557" s="18" t="str">
        <f>IF(R1557="","",VLOOKUP(R1557,CUSTOMS!$E$3:$N$2350,5,FALSE))</f>
        <v>只</v>
      </c>
      <c r="W1557" s="32">
        <f>IF(R1557="","",VLOOKUP(R1557,CUSTOMS!$E$3:$N$2350,6,FALSE))</f>
        <v>1.97</v>
      </c>
      <c r="X1557" s="32">
        <f t="shared" si="266"/>
        <v>70.92</v>
      </c>
      <c r="Y1557" s="18" t="str">
        <f>IF(R1557="","",VLOOKUP(R1557,CUSTOMS!$E$3:$N$2350,8,FALSE))</f>
        <v>美元</v>
      </c>
      <c r="Z1557" s="18" t="str">
        <f>IF(R1557="","",VLOOKUP(R1557,CUSTOMS!$E$3:$N$2350,9,FALSE))</f>
        <v>中国</v>
      </c>
      <c r="AA1557" s="18" t="str">
        <f>IF(R1557="","",VLOOKUP(R1557,CUSTOMS!$E$3:$N$2350,10,FALSE))</f>
        <v>美国</v>
      </c>
      <c r="AB1557" s="32">
        <f>IF(R1557="","",VLOOKUP(G1557,WMS!$E$3:$T$2581,15,FALSE))</f>
        <v>0.416666666666667</v>
      </c>
      <c r="AC1557" s="32">
        <f t="shared" si="267"/>
        <v>15</v>
      </c>
      <c r="AD1557" s="32" t="str">
        <f>IF(S1557="","",VLOOKUP(S1557,海关监管条件!$A$1:$B$3000,2,FALSE))</f>
        <v>A</v>
      </c>
    </row>
    <row r="1558" spans="1:30">
      <c r="A1558" s="2">
        <v>43791</v>
      </c>
      <c r="B1558" s="2">
        <v>43798</v>
      </c>
      <c r="C1558" s="2" t="s">
        <v>5292</v>
      </c>
      <c r="D1558" s="3" t="s">
        <v>1698</v>
      </c>
      <c r="E1558" s="3" t="s">
        <v>4208</v>
      </c>
      <c r="F1558" s="3" t="s">
        <v>5104</v>
      </c>
      <c r="G1558" s="17" t="str">
        <f t="shared" si="261"/>
        <v>KG-ARI-1909-00203-04422/42494294</v>
      </c>
      <c r="H1558" s="18">
        <f>IF(G1558="","",VLOOKUP(G1558,WMS!$E$3:$Q$2581,7,FALSE))</f>
        <v>6</v>
      </c>
      <c r="I1558" s="18">
        <f>IF(G1558="","",VLOOKUP(G1558,WMS!$E$3:$Q$2581,8,FALSE))</f>
        <v>3.3</v>
      </c>
      <c r="J1558" s="18">
        <f>IF(G1558="","",VLOOKUP(G1558,WMS!$E$3:$Q$2581,13,FALSE))</f>
        <v>0.036</v>
      </c>
      <c r="K1558" s="25" t="b">
        <f t="shared" si="262"/>
        <v>1</v>
      </c>
      <c r="L1558" s="7">
        <v>7</v>
      </c>
      <c r="M1558" s="26">
        <f>IF(G1558="","",VLOOKUP(G1558,WMS!$E$3:$U$2581,7,0)*L1558)</f>
        <v>42</v>
      </c>
      <c r="N1558" s="27" t="str">
        <f>IF(G1558="","",VLOOKUP(G1558,WMS!$E$3:$U$2581,17,0))</f>
        <v>A12-303</v>
      </c>
      <c r="O1558" s="28">
        <f t="shared" si="263"/>
        <v>23.1</v>
      </c>
      <c r="P1558" s="28">
        <f t="shared" si="264"/>
        <v>0.252</v>
      </c>
      <c r="Q1558" s="25" t="str">
        <f>IF(G1558="","",VLOOKUP(G1558,WMS!$E$3:$G$2581,2,FALSE))</f>
        <v>KAS19091911</v>
      </c>
      <c r="R1558" s="25" t="str">
        <f>IF(G1558="","",VLOOKUP(G1558,WMS!$E$3:$G$2581,3,FALSE))</f>
        <v>KAS1909191104</v>
      </c>
      <c r="S1558" s="17" t="str">
        <f>IF(R1558="","",VLOOKUP(R1558,CUSTOMS!$E$3:$N$2350,2,FALSE))</f>
        <v>7310299000</v>
      </c>
      <c r="T1558" s="17" t="str">
        <f>IF(R1558="","",VLOOKUP(R1558,CUSTOMS!$E$3:$N$2350,3,FALSE))</f>
        <v>铁制衣夹桶</v>
      </c>
      <c r="U1558" s="18">
        <f t="shared" si="265"/>
        <v>42</v>
      </c>
      <c r="V1558" s="18" t="str">
        <f>IF(R1558="","",VLOOKUP(R1558,CUSTOMS!$E$3:$N$2350,5,FALSE))</f>
        <v>只</v>
      </c>
      <c r="W1558" s="32">
        <f>IF(R1558="","",VLOOKUP(R1558,CUSTOMS!$E$3:$N$2350,6,FALSE))</f>
        <v>1.77</v>
      </c>
      <c r="X1558" s="32">
        <f t="shared" si="266"/>
        <v>74.34</v>
      </c>
      <c r="Y1558" s="18" t="str">
        <f>IF(R1558="","",VLOOKUP(R1558,CUSTOMS!$E$3:$N$2350,8,FALSE))</f>
        <v>美元</v>
      </c>
      <c r="Z1558" s="18" t="str">
        <f>IF(R1558="","",VLOOKUP(R1558,CUSTOMS!$E$3:$N$2350,9,FALSE))</f>
        <v>中国</v>
      </c>
      <c r="AA1558" s="18" t="str">
        <f>IF(R1558="","",VLOOKUP(R1558,CUSTOMS!$E$3:$N$2350,10,FALSE))</f>
        <v>美国</v>
      </c>
      <c r="AB1558" s="32">
        <f>IF(R1558="","",VLOOKUP(G1558,WMS!$E$3:$T$2581,15,FALSE))</f>
        <v>0.45</v>
      </c>
      <c r="AC1558" s="32">
        <f t="shared" si="267"/>
        <v>18.9</v>
      </c>
      <c r="AD1558" s="32" t="str">
        <f>IF(S1558="","",VLOOKUP(S1558,海关监管条件!$A$1:$B$3000,2,FALSE))</f>
        <v>A</v>
      </c>
    </row>
    <row r="1559" spans="1:30">
      <c r="A1559" s="2">
        <v>43791</v>
      </c>
      <c r="B1559" s="2">
        <v>43798</v>
      </c>
      <c r="C1559" s="2" t="s">
        <v>5292</v>
      </c>
      <c r="D1559" s="3" t="s">
        <v>1698</v>
      </c>
      <c r="E1559" s="3" t="s">
        <v>4208</v>
      </c>
      <c r="F1559" s="3" t="s">
        <v>5154</v>
      </c>
      <c r="G1559" s="17" t="str">
        <f t="shared" si="261"/>
        <v>KG-ARI-1909-00203-04422/42644477</v>
      </c>
      <c r="H1559" s="18">
        <f>IF(G1559="","",VLOOKUP(G1559,WMS!$E$3:$Q$2581,7,FALSE))</f>
        <v>6</v>
      </c>
      <c r="I1559" s="18">
        <f>IF(G1559="","",VLOOKUP(G1559,WMS!$E$3:$Q$2581,8,FALSE))</f>
        <v>3.3</v>
      </c>
      <c r="J1559" s="18">
        <f>IF(G1559="","",VLOOKUP(G1559,WMS!$E$3:$Q$2581,13,FALSE))</f>
        <v>0.026</v>
      </c>
      <c r="K1559" s="25" t="b">
        <f t="shared" si="262"/>
        <v>1</v>
      </c>
      <c r="L1559" s="7">
        <v>2</v>
      </c>
      <c r="M1559" s="26">
        <f>IF(G1559="","",VLOOKUP(G1559,WMS!$E$3:$U$2581,7,0)*L1559)</f>
        <v>12</v>
      </c>
      <c r="N1559" s="27" t="str">
        <f>IF(G1559="","",VLOOKUP(G1559,WMS!$E$3:$U$2581,17,0))</f>
        <v>A15-303</v>
      </c>
      <c r="O1559" s="28">
        <f t="shared" si="263"/>
        <v>6.6</v>
      </c>
      <c r="P1559" s="28">
        <f t="shared" si="264"/>
        <v>0.052</v>
      </c>
      <c r="Q1559" s="25" t="str">
        <f>IF(G1559="","",VLOOKUP(G1559,WMS!$E$3:$G$2581,2,FALSE))</f>
        <v>KAS19091911</v>
      </c>
      <c r="R1559" s="25" t="str">
        <f>IF(G1559="","",VLOOKUP(G1559,WMS!$E$3:$G$2581,3,FALSE))</f>
        <v>KAS1909191113</v>
      </c>
      <c r="S1559" s="17" t="str">
        <f>IF(R1559="","",VLOOKUP(R1559,CUSTOMS!$E$3:$N$2350,2,FALSE))</f>
        <v>7324900000</v>
      </c>
      <c r="T1559" s="17" t="str">
        <f>IF(R1559="","",VLOOKUP(R1559,CUSTOMS!$E$3:$N$2350,3,FALSE))</f>
        <v>铁制浴室架</v>
      </c>
      <c r="U1559" s="18">
        <f t="shared" si="265"/>
        <v>12</v>
      </c>
      <c r="V1559" s="18" t="str">
        <f>IF(R1559="","",VLOOKUP(R1559,CUSTOMS!$E$3:$N$2350,5,FALSE))</f>
        <v>只</v>
      </c>
      <c r="W1559" s="32">
        <f>IF(R1559="","",VLOOKUP(R1559,CUSTOMS!$E$3:$N$2350,6,FALSE))</f>
        <v>1.73</v>
      </c>
      <c r="X1559" s="32">
        <f t="shared" si="266"/>
        <v>20.76</v>
      </c>
      <c r="Y1559" s="18" t="str">
        <f>IF(R1559="","",VLOOKUP(R1559,CUSTOMS!$E$3:$N$2350,8,FALSE))</f>
        <v>美元</v>
      </c>
      <c r="Z1559" s="18" t="str">
        <f>IF(R1559="","",VLOOKUP(R1559,CUSTOMS!$E$3:$N$2350,9,FALSE))</f>
        <v>中国</v>
      </c>
      <c r="AA1559" s="18" t="str">
        <f>IF(R1559="","",VLOOKUP(R1559,CUSTOMS!$E$3:$N$2350,10,FALSE))</f>
        <v>美国</v>
      </c>
      <c r="AB1559" s="32">
        <f>IF(R1559="","",VLOOKUP(G1559,WMS!$E$3:$T$2581,15,FALSE))</f>
        <v>0.416666666666667</v>
      </c>
      <c r="AC1559" s="32">
        <f t="shared" si="267"/>
        <v>5</v>
      </c>
      <c r="AD1559" s="32" t="str">
        <f>IF(S1559="","",VLOOKUP(S1559,海关监管条件!$A$1:$B$3000,2,FALSE))</f>
        <v>无 </v>
      </c>
    </row>
    <row r="1560" spans="1:30">
      <c r="A1560" s="2">
        <v>43791</v>
      </c>
      <c r="B1560" s="2">
        <v>43798</v>
      </c>
      <c r="C1560" s="2" t="s">
        <v>5292</v>
      </c>
      <c r="D1560" s="3" t="s">
        <v>1698</v>
      </c>
      <c r="E1560" s="3" t="s">
        <v>4208</v>
      </c>
      <c r="F1560" s="3" t="s">
        <v>5111</v>
      </c>
      <c r="G1560" s="17" t="str">
        <f t="shared" si="261"/>
        <v>KG-ARI-1909-00203-04422/42808800</v>
      </c>
      <c r="H1560" s="18">
        <f>IF(G1560="","",VLOOKUP(G1560,WMS!$E$3:$Q$2581,7,FALSE))</f>
        <v>4</v>
      </c>
      <c r="I1560" s="18">
        <f>IF(G1560="","",VLOOKUP(G1560,WMS!$E$3:$Q$2581,8,FALSE))</f>
        <v>10.45</v>
      </c>
      <c r="J1560" s="18">
        <f>IF(G1560="","",VLOOKUP(G1560,WMS!$E$3:$Q$2581,13,FALSE))</f>
        <v>0.058</v>
      </c>
      <c r="K1560" s="25" t="b">
        <f t="shared" si="262"/>
        <v>1</v>
      </c>
      <c r="L1560" s="7">
        <v>2</v>
      </c>
      <c r="M1560" s="26">
        <f>IF(G1560="","",VLOOKUP(G1560,WMS!$E$3:$U$2581,7,0)*L1560)</f>
        <v>8</v>
      </c>
      <c r="N1560" s="27" t="str">
        <f>IF(G1560="","",VLOOKUP(G1560,WMS!$E$3:$U$2581,17,0))</f>
        <v>A403</v>
      </c>
      <c r="O1560" s="28">
        <f t="shared" si="263"/>
        <v>20.9</v>
      </c>
      <c r="P1560" s="28">
        <f t="shared" si="264"/>
        <v>0.116</v>
      </c>
      <c r="Q1560" s="25" t="str">
        <f>IF(G1560="","",VLOOKUP(G1560,WMS!$E$3:$G$2581,2,FALSE))</f>
        <v>KAS19091913</v>
      </c>
      <c r="R1560" s="25" t="str">
        <f>IF(G1560="","",VLOOKUP(G1560,WMS!$E$3:$G$2581,3,FALSE))</f>
        <v>KAS1909191301</v>
      </c>
      <c r="S1560" s="17" t="str">
        <f>IF(R1560="","",VLOOKUP(R1560,CUSTOMS!$E$3:$N$2350,2,FALSE))</f>
        <v>6911101900</v>
      </c>
      <c r="T1560" s="17" t="str">
        <f>IF(R1560="","",VLOOKUP(R1560,CUSTOMS!$E$3:$N$2350,3,FALSE))</f>
        <v>陶瓷碟</v>
      </c>
      <c r="U1560" s="18">
        <f t="shared" si="265"/>
        <v>8</v>
      </c>
      <c r="V1560" s="18" t="str">
        <f>IF(R1560="","",VLOOKUP(R1560,CUSTOMS!$E$3:$N$2350,5,FALSE))</f>
        <v>套</v>
      </c>
      <c r="W1560" s="32">
        <f>IF(R1560="","",VLOOKUP(R1560,CUSTOMS!$E$3:$N$2350,6,FALSE))</f>
        <v>0.8</v>
      </c>
      <c r="X1560" s="32">
        <f t="shared" si="266"/>
        <v>6.4</v>
      </c>
      <c r="Y1560" s="18" t="str">
        <f>IF(R1560="","",VLOOKUP(R1560,CUSTOMS!$E$3:$N$2350,8,FALSE))</f>
        <v>美元</v>
      </c>
      <c r="Z1560" s="18" t="str">
        <f>IF(R1560="","",VLOOKUP(R1560,CUSTOMS!$E$3:$N$2350,9,FALSE))</f>
        <v>中国</v>
      </c>
      <c r="AA1560" s="18" t="str">
        <f>IF(R1560="","",VLOOKUP(R1560,CUSTOMS!$E$3:$N$2350,10,FALSE))</f>
        <v>美国</v>
      </c>
      <c r="AB1560" s="32">
        <f>IF(R1560="","",VLOOKUP(G1560,WMS!$E$3:$T$2581,15,FALSE))</f>
        <v>1.52</v>
      </c>
      <c r="AC1560" s="32">
        <f t="shared" si="267"/>
        <v>12.16</v>
      </c>
      <c r="AD1560" s="32" t="str">
        <f>IF(S1560="","",VLOOKUP(S1560,海关监管条件!$A$1:$B$3000,2,FALSE))</f>
        <v>A</v>
      </c>
    </row>
    <row r="1561" spans="1:30">
      <c r="A1561" s="2">
        <v>43791</v>
      </c>
      <c r="B1561" s="2">
        <v>43798</v>
      </c>
      <c r="C1561" s="2" t="s">
        <v>5292</v>
      </c>
      <c r="D1561" s="3" t="s">
        <v>1601</v>
      </c>
      <c r="E1561" s="3" t="s">
        <v>4142</v>
      </c>
      <c r="F1561" s="3" t="s">
        <v>5148</v>
      </c>
      <c r="G1561" s="17" t="str">
        <f t="shared" si="261"/>
        <v>KG-ARI-1909-00203-04465/41168356</v>
      </c>
      <c r="H1561" s="18">
        <f>IF(G1561="","",VLOOKUP(G1561,WMS!$E$3:$Q$2581,7,FALSE))</f>
        <v>24</v>
      </c>
      <c r="I1561" s="18">
        <f>IF(G1561="","",VLOOKUP(G1561,WMS!$E$3:$Q$2581,8,FALSE))</f>
        <v>2.45</v>
      </c>
      <c r="J1561" s="18">
        <f>IF(G1561="","",VLOOKUP(G1561,WMS!$E$3:$Q$2581,13,FALSE))</f>
        <v>0.016</v>
      </c>
      <c r="K1561" s="25" t="b">
        <f t="shared" si="262"/>
        <v>1</v>
      </c>
      <c r="L1561" s="7">
        <v>4</v>
      </c>
      <c r="M1561" s="26">
        <f>IF(G1561="","",VLOOKUP(G1561,WMS!$E$3:$U$2581,7,0)*L1561)</f>
        <v>96</v>
      </c>
      <c r="N1561" s="27" t="str">
        <f>IF(G1561="","",VLOOKUP(G1561,WMS!$E$3:$U$2581,17,0))</f>
        <v>A27-301</v>
      </c>
      <c r="O1561" s="28">
        <f t="shared" si="263"/>
        <v>9.8</v>
      </c>
      <c r="P1561" s="28">
        <f t="shared" si="264"/>
        <v>0.064</v>
      </c>
      <c r="Q1561" s="25" t="str">
        <f>IF(G1561="","",VLOOKUP(G1561,WMS!$E$3:$G$2581,2,FALSE))</f>
        <v>KAS19091007</v>
      </c>
      <c r="R1561" s="25" t="str">
        <f>IF(G1561="","",VLOOKUP(G1561,WMS!$E$3:$G$2581,3,FALSE))</f>
        <v>MOL1909101112</v>
      </c>
      <c r="S1561" s="17" t="str">
        <f>IF(R1561="","",VLOOKUP(R1561,CUSTOMS!$E$3:$N$2350,2,FALSE))</f>
        <v>3924100000</v>
      </c>
      <c r="T1561" s="17" t="str">
        <f>IF(R1561="","",VLOOKUP(R1561,CUSTOMS!$E$3:$N$2350,3,FALSE))</f>
        <v>塑料食物夹</v>
      </c>
      <c r="U1561" s="18">
        <f t="shared" si="265"/>
        <v>96</v>
      </c>
      <c r="V1561" s="18" t="str">
        <f>IF(R1561="","",VLOOKUP(R1561,CUSTOMS!$E$3:$N$2350,5,FALSE))</f>
        <v>个</v>
      </c>
      <c r="W1561" s="32">
        <f>IF(R1561="","",VLOOKUP(R1561,CUSTOMS!$E$3:$N$2350,6,FALSE))</f>
        <v>0.3</v>
      </c>
      <c r="X1561" s="32">
        <f t="shared" si="266"/>
        <v>28.8</v>
      </c>
      <c r="Y1561" s="18" t="str">
        <f>IF(R1561="","",VLOOKUP(R1561,CUSTOMS!$E$3:$N$2350,8,FALSE))</f>
        <v>美元</v>
      </c>
      <c r="Z1561" s="18" t="str">
        <f>IF(R1561="","",VLOOKUP(R1561,CUSTOMS!$E$3:$N$2350,9,FALSE))</f>
        <v>中国</v>
      </c>
      <c r="AA1561" s="18" t="str">
        <f>IF(R1561="","",VLOOKUP(R1561,CUSTOMS!$E$3:$N$2350,10,FALSE))</f>
        <v>美国</v>
      </c>
      <c r="AB1561" s="32">
        <f>IF(R1561="","",VLOOKUP(G1561,WMS!$E$3:$T$2581,15,FALSE))</f>
        <v>0.0833333333333333</v>
      </c>
      <c r="AC1561" s="32">
        <f t="shared" si="267"/>
        <v>8</v>
      </c>
      <c r="AD1561" s="32" t="str">
        <f>IF(S1561="","",VLOOKUP(S1561,海关监管条件!$A$1:$B$3000,2,FALSE))</f>
        <v>A </v>
      </c>
    </row>
    <row r="1562" spans="1:30">
      <c r="A1562" s="2">
        <v>43791</v>
      </c>
      <c r="B1562" s="2">
        <v>43798</v>
      </c>
      <c r="C1562" s="2" t="s">
        <v>5292</v>
      </c>
      <c r="D1562" s="3" t="s">
        <v>1601</v>
      </c>
      <c r="E1562" s="3" t="s">
        <v>4142</v>
      </c>
      <c r="F1562" s="3" t="s">
        <v>5068</v>
      </c>
      <c r="G1562" s="17" t="str">
        <f t="shared" si="261"/>
        <v>KG-ARI-1909-00203-04465/41527283</v>
      </c>
      <c r="H1562" s="18">
        <f>IF(G1562="","",VLOOKUP(G1562,WMS!$E$3:$Q$2581,7,FALSE))</f>
        <v>16</v>
      </c>
      <c r="I1562" s="18">
        <f>IF(G1562="","",VLOOKUP(G1562,WMS!$E$3:$Q$2581,8,FALSE))</f>
        <v>2.6</v>
      </c>
      <c r="J1562" s="18">
        <f>IF(G1562="","",VLOOKUP(G1562,WMS!$E$3:$Q$2581,13,FALSE))</f>
        <v>0.029</v>
      </c>
      <c r="K1562" s="25" t="b">
        <f t="shared" si="262"/>
        <v>1</v>
      </c>
      <c r="L1562" s="7">
        <v>3</v>
      </c>
      <c r="M1562" s="26">
        <f>IF(G1562="","",VLOOKUP(G1562,WMS!$E$3:$U$2581,7,0)*L1562)</f>
        <v>48</v>
      </c>
      <c r="N1562" s="27" t="str">
        <f>IF(G1562="","",VLOOKUP(G1562,WMS!$E$3:$U$2581,17,0))</f>
        <v>A27-103</v>
      </c>
      <c r="O1562" s="28">
        <f t="shared" si="263"/>
        <v>7.8</v>
      </c>
      <c r="P1562" s="28">
        <f t="shared" si="264"/>
        <v>0.087</v>
      </c>
      <c r="Q1562" s="25" t="str">
        <f>IF(G1562="","",VLOOKUP(G1562,WMS!$E$3:$G$2581,2,FALSE))</f>
        <v>KAS19091007</v>
      </c>
      <c r="R1562" s="25" t="str">
        <f>IF(G1562="","",VLOOKUP(G1562,WMS!$E$3:$G$2581,3,FALSE))</f>
        <v>MOL1909101116</v>
      </c>
      <c r="S1562" s="17" t="str">
        <f>IF(R1562="","",VLOOKUP(R1562,CUSTOMS!$E$3:$N$2350,2,FALSE))</f>
        <v>8205510000</v>
      </c>
      <c r="T1562" s="17" t="str">
        <f>IF(R1562="","",VLOOKUP(R1562,CUSTOMS!$E$3:$N$2350,3,FALSE))</f>
        <v>四面刨</v>
      </c>
      <c r="U1562" s="18">
        <f t="shared" si="265"/>
        <v>48</v>
      </c>
      <c r="V1562" s="18" t="str">
        <f>IF(R1562="","",VLOOKUP(R1562,CUSTOMS!$E$3:$N$2350,5,FALSE))</f>
        <v>个</v>
      </c>
      <c r="W1562" s="32">
        <f>IF(R1562="","",VLOOKUP(R1562,CUSTOMS!$E$3:$N$2350,6,FALSE))</f>
        <v>0.45</v>
      </c>
      <c r="X1562" s="32">
        <f t="shared" si="266"/>
        <v>21.6</v>
      </c>
      <c r="Y1562" s="18" t="str">
        <f>IF(R1562="","",VLOOKUP(R1562,CUSTOMS!$E$3:$N$2350,8,FALSE))</f>
        <v>美元</v>
      </c>
      <c r="Z1562" s="18" t="str">
        <f>IF(R1562="","",VLOOKUP(R1562,CUSTOMS!$E$3:$N$2350,9,FALSE))</f>
        <v>中国</v>
      </c>
      <c r="AA1562" s="18" t="str">
        <f>IF(R1562="","",VLOOKUP(R1562,CUSTOMS!$E$3:$N$2350,10,FALSE))</f>
        <v>美国</v>
      </c>
      <c r="AB1562" s="32">
        <f>IF(R1562="","",VLOOKUP(G1562,WMS!$E$3:$T$2581,15,FALSE))</f>
        <v>0.116875</v>
      </c>
      <c r="AC1562" s="32">
        <f t="shared" si="267"/>
        <v>5.61</v>
      </c>
      <c r="AD1562" s="32" t="str">
        <f>IF(S1562="","",VLOOKUP(S1562,海关监管条件!$A$1:$B$3000,2,FALSE))</f>
        <v>无 </v>
      </c>
    </row>
    <row r="1563" spans="1:30">
      <c r="A1563" s="2">
        <v>43791</v>
      </c>
      <c r="B1563" s="2">
        <v>43798</v>
      </c>
      <c r="C1563" s="2" t="s">
        <v>5292</v>
      </c>
      <c r="D1563" s="3" t="s">
        <v>1601</v>
      </c>
      <c r="E1563" s="3" t="s">
        <v>4142</v>
      </c>
      <c r="F1563" s="3" t="s">
        <v>5071</v>
      </c>
      <c r="G1563" s="17" t="str">
        <f t="shared" si="261"/>
        <v>KG-ARI-1909-00203-04465/42116592</v>
      </c>
      <c r="H1563" s="18">
        <f>IF(G1563="","",VLOOKUP(G1563,WMS!$E$3:$Q$2581,7,FALSE))</f>
        <v>6</v>
      </c>
      <c r="I1563" s="18">
        <f>IF(G1563="","",VLOOKUP(G1563,WMS!$E$3:$Q$2581,8,FALSE))</f>
        <v>1.1</v>
      </c>
      <c r="J1563" s="18">
        <f>IF(G1563="","",VLOOKUP(G1563,WMS!$E$3:$Q$2581,13,FALSE))</f>
        <v>0.007</v>
      </c>
      <c r="K1563" s="25" t="b">
        <f t="shared" si="262"/>
        <v>1</v>
      </c>
      <c r="L1563" s="7">
        <v>1</v>
      </c>
      <c r="M1563" s="26">
        <f>IF(G1563="","",VLOOKUP(G1563,WMS!$E$3:$U$2581,7,0)*L1563)</f>
        <v>6</v>
      </c>
      <c r="N1563" s="27" t="str">
        <f>IF(G1563="","",VLOOKUP(G1563,WMS!$E$3:$U$2581,17,0))</f>
        <v>A27-103</v>
      </c>
      <c r="O1563" s="28">
        <f t="shared" si="263"/>
        <v>1.1</v>
      </c>
      <c r="P1563" s="28">
        <f t="shared" si="264"/>
        <v>0.007</v>
      </c>
      <c r="Q1563" s="25" t="str">
        <f>IF(G1563="","",VLOOKUP(G1563,WMS!$E$3:$G$2581,2,FALSE))</f>
        <v>KAS19091007</v>
      </c>
      <c r="R1563" s="25" t="str">
        <f>IF(G1563="","",VLOOKUP(G1563,WMS!$E$3:$G$2581,3,FALSE))</f>
        <v>MOL1909101119</v>
      </c>
      <c r="S1563" s="17" t="str">
        <f>IF(R1563="","",VLOOKUP(R1563,CUSTOMS!$E$3:$N$2350,2,FALSE))</f>
        <v>3924100000</v>
      </c>
      <c r="T1563" s="17" t="str">
        <f>IF(R1563="","",VLOOKUP(R1563,CUSTOMS!$E$3:$N$2350,3,FALSE))</f>
        <v>6孔圆形硅胶蛋糕盘</v>
      </c>
      <c r="U1563" s="18">
        <f t="shared" si="265"/>
        <v>6</v>
      </c>
      <c r="V1563" s="18" t="str">
        <f>IF(R1563="","",VLOOKUP(R1563,CUSTOMS!$E$3:$N$2350,5,FALSE))</f>
        <v>个</v>
      </c>
      <c r="W1563" s="32">
        <f>IF(R1563="","",VLOOKUP(R1563,CUSTOMS!$E$3:$N$2350,6,FALSE))</f>
        <v>0.7</v>
      </c>
      <c r="X1563" s="32">
        <f t="shared" si="266"/>
        <v>4.2</v>
      </c>
      <c r="Y1563" s="18" t="str">
        <f>IF(R1563="","",VLOOKUP(R1563,CUSTOMS!$E$3:$N$2350,8,FALSE))</f>
        <v>美元</v>
      </c>
      <c r="Z1563" s="18" t="str">
        <f>IF(R1563="","",VLOOKUP(R1563,CUSTOMS!$E$3:$N$2350,9,FALSE))</f>
        <v>中国</v>
      </c>
      <c r="AA1563" s="18" t="str">
        <f>IF(R1563="","",VLOOKUP(R1563,CUSTOMS!$E$3:$N$2350,10,FALSE))</f>
        <v>美国</v>
      </c>
      <c r="AB1563" s="32">
        <f>IF(R1563="","",VLOOKUP(G1563,WMS!$E$3:$T$2581,15,FALSE))</f>
        <v>0.156666666666667</v>
      </c>
      <c r="AC1563" s="32">
        <f t="shared" si="267"/>
        <v>0.940000000000002</v>
      </c>
      <c r="AD1563" s="32" t="str">
        <f>IF(S1563="","",VLOOKUP(S1563,海关监管条件!$A$1:$B$3000,2,FALSE))</f>
        <v>A </v>
      </c>
    </row>
    <row r="1564" spans="1:30">
      <c r="A1564" s="2">
        <v>43791</v>
      </c>
      <c r="B1564" s="2">
        <v>43798</v>
      </c>
      <c r="C1564" s="2" t="s">
        <v>5292</v>
      </c>
      <c r="D1564" s="3" t="s">
        <v>1601</v>
      </c>
      <c r="E1564" s="3" t="s">
        <v>4142</v>
      </c>
      <c r="F1564" s="3" t="s">
        <v>5074</v>
      </c>
      <c r="G1564" s="17" t="str">
        <f t="shared" si="261"/>
        <v>KG-ARI-1909-00203-04465/42123620</v>
      </c>
      <c r="H1564" s="18">
        <f>IF(G1564="","",VLOOKUP(G1564,WMS!$E$3:$Q$2581,7,FALSE))</f>
        <v>6</v>
      </c>
      <c r="I1564" s="18">
        <f>IF(G1564="","",VLOOKUP(G1564,WMS!$E$3:$Q$2581,8,FALSE))</f>
        <v>1.3</v>
      </c>
      <c r="J1564" s="18">
        <f>IF(G1564="","",VLOOKUP(G1564,WMS!$E$3:$Q$2581,13,FALSE))</f>
        <v>0.004</v>
      </c>
      <c r="K1564" s="25" t="b">
        <f t="shared" si="262"/>
        <v>1</v>
      </c>
      <c r="L1564" s="7">
        <v>3</v>
      </c>
      <c r="M1564" s="26">
        <f>IF(G1564="","",VLOOKUP(G1564,WMS!$E$3:$U$2581,7,0)*L1564)</f>
        <v>18</v>
      </c>
      <c r="N1564" s="27" t="str">
        <f>IF(G1564="","",VLOOKUP(G1564,WMS!$E$3:$U$2581,17,0))</f>
        <v>A27-201</v>
      </c>
      <c r="O1564" s="28">
        <f t="shared" si="263"/>
        <v>3.9</v>
      </c>
      <c r="P1564" s="28">
        <f t="shared" si="264"/>
        <v>0.012</v>
      </c>
      <c r="Q1564" s="25" t="str">
        <f>IF(G1564="","",VLOOKUP(G1564,WMS!$E$3:$G$2581,2,FALSE))</f>
        <v>KAS19091007</v>
      </c>
      <c r="R1564" s="25" t="str">
        <f>IF(G1564="","",VLOOKUP(G1564,WMS!$E$3:$G$2581,3,FALSE))</f>
        <v>MOL1909101122</v>
      </c>
      <c r="S1564" s="17" t="str">
        <f>IF(R1564="","",VLOOKUP(R1564,CUSTOMS!$E$3:$N$2350,2,FALSE))</f>
        <v>8211100000</v>
      </c>
      <c r="T1564" s="17" t="str">
        <f>IF(R1564="","",VLOOKUP(R1564,CUSTOMS!$E$3:$N$2350,3,FALSE))</f>
        <v>2件套套刀</v>
      </c>
      <c r="U1564" s="18">
        <f t="shared" si="265"/>
        <v>18</v>
      </c>
      <c r="V1564" s="18" t="str">
        <f>IF(R1564="","",VLOOKUP(R1564,CUSTOMS!$E$3:$N$2350,5,FALSE))</f>
        <v>套</v>
      </c>
      <c r="W1564" s="32">
        <f>IF(R1564="","",VLOOKUP(R1564,CUSTOMS!$E$3:$N$2350,6,FALSE))</f>
        <v>0.8</v>
      </c>
      <c r="X1564" s="32">
        <f t="shared" si="266"/>
        <v>14.4</v>
      </c>
      <c r="Y1564" s="18" t="str">
        <f>IF(R1564="","",VLOOKUP(R1564,CUSTOMS!$E$3:$N$2350,8,FALSE))</f>
        <v>美元</v>
      </c>
      <c r="Z1564" s="18" t="str">
        <f>IF(R1564="","",VLOOKUP(R1564,CUSTOMS!$E$3:$N$2350,9,FALSE))</f>
        <v>中国</v>
      </c>
      <c r="AA1564" s="18" t="str">
        <f>IF(R1564="","",VLOOKUP(R1564,CUSTOMS!$E$3:$N$2350,10,FALSE))</f>
        <v>美国</v>
      </c>
      <c r="AB1564" s="32">
        <f>IF(R1564="","",VLOOKUP(G1564,WMS!$E$3:$T$2581,15,FALSE))</f>
        <v>0.133333333333333</v>
      </c>
      <c r="AC1564" s="32">
        <f t="shared" si="267"/>
        <v>2.39999999999999</v>
      </c>
      <c r="AD1564" s="32" t="str">
        <f>IF(S1564="","",VLOOKUP(S1564,海关监管条件!$A$1:$B$3000,2,FALSE))</f>
        <v>无</v>
      </c>
    </row>
    <row r="1565" spans="1:30">
      <c r="A1565" s="2">
        <v>43791</v>
      </c>
      <c r="B1565" s="2">
        <v>43798</v>
      </c>
      <c r="C1565" s="2" t="s">
        <v>5292</v>
      </c>
      <c r="D1565" s="3" t="s">
        <v>1601</v>
      </c>
      <c r="E1565" s="3" t="s">
        <v>4142</v>
      </c>
      <c r="F1565" s="3" t="s">
        <v>5079</v>
      </c>
      <c r="G1565" s="17" t="str">
        <f t="shared" si="261"/>
        <v>KG-ARI-1909-00203-04465/42720188</v>
      </c>
      <c r="H1565" s="18">
        <f>IF(G1565="","",VLOOKUP(G1565,WMS!$E$3:$Q$2581,7,FALSE))</f>
        <v>6</v>
      </c>
      <c r="I1565" s="18">
        <f>IF(G1565="","",VLOOKUP(G1565,WMS!$E$3:$Q$2581,8,FALSE))</f>
        <v>1.05</v>
      </c>
      <c r="J1565" s="18">
        <f>IF(G1565="","",VLOOKUP(G1565,WMS!$E$3:$Q$2581,13,FALSE))</f>
        <v>0.004</v>
      </c>
      <c r="K1565" s="25" t="b">
        <f t="shared" si="262"/>
        <v>1</v>
      </c>
      <c r="L1565" s="7">
        <v>1</v>
      </c>
      <c r="M1565" s="26">
        <f>IF(G1565="","",VLOOKUP(G1565,WMS!$E$3:$U$2581,7,0)*L1565)</f>
        <v>6</v>
      </c>
      <c r="N1565" s="27" t="str">
        <f>IF(G1565="","",VLOOKUP(G1565,WMS!$E$3:$U$2581,17,0))</f>
        <v>A27-201</v>
      </c>
      <c r="O1565" s="28">
        <f t="shared" si="263"/>
        <v>1.05</v>
      </c>
      <c r="P1565" s="28">
        <f t="shared" si="264"/>
        <v>0.004</v>
      </c>
      <c r="Q1565" s="25" t="str">
        <f>IF(G1565="","",VLOOKUP(G1565,WMS!$E$3:$G$2581,2,FALSE))</f>
        <v>KAS19091007</v>
      </c>
      <c r="R1565" s="25" t="str">
        <f>IF(G1565="","",VLOOKUP(G1565,WMS!$E$3:$G$2581,3,FALSE))</f>
        <v>MOL1909101128</v>
      </c>
      <c r="S1565" s="17" t="str">
        <f>IF(R1565="","",VLOOKUP(R1565,CUSTOMS!$E$3:$N$2350,2,FALSE))</f>
        <v>8211920000</v>
      </c>
      <c r="T1565" s="17" t="str">
        <f>IF(R1565="","",VLOOKUP(R1565,CUSTOMS!$E$3:$N$2350,3,FALSE))</f>
        <v>切片刀</v>
      </c>
      <c r="U1565" s="18">
        <f t="shared" si="265"/>
        <v>6</v>
      </c>
      <c r="V1565" s="18" t="str">
        <f>IF(R1565="","",VLOOKUP(R1565,CUSTOMS!$E$3:$N$2350,5,FALSE))</f>
        <v>把</v>
      </c>
      <c r="W1565" s="32">
        <f>IF(R1565="","",VLOOKUP(R1565,CUSTOMS!$E$3:$N$2350,6,FALSE))</f>
        <v>0.4</v>
      </c>
      <c r="X1565" s="32">
        <f t="shared" si="266"/>
        <v>2.4</v>
      </c>
      <c r="Y1565" s="18" t="str">
        <f>IF(R1565="","",VLOOKUP(R1565,CUSTOMS!$E$3:$N$2350,8,FALSE))</f>
        <v>美元</v>
      </c>
      <c r="Z1565" s="18" t="str">
        <f>IF(R1565="","",VLOOKUP(R1565,CUSTOMS!$E$3:$N$2350,9,FALSE))</f>
        <v>中国</v>
      </c>
      <c r="AA1565" s="18" t="str">
        <f>IF(R1565="","",VLOOKUP(R1565,CUSTOMS!$E$3:$N$2350,10,FALSE))</f>
        <v>美国</v>
      </c>
      <c r="AB1565" s="32">
        <f>IF(R1565="","",VLOOKUP(G1565,WMS!$E$3:$T$2581,15,FALSE))</f>
        <v>0.0916666666666667</v>
      </c>
      <c r="AC1565" s="32">
        <f t="shared" si="267"/>
        <v>0.55</v>
      </c>
      <c r="AD1565" s="32" t="str">
        <f>IF(S1565="","",VLOOKUP(S1565,海关监管条件!$A$1:$B$3000,2,FALSE))</f>
        <v>无</v>
      </c>
    </row>
    <row r="1566" spans="1:30">
      <c r="A1566" s="2">
        <v>43791</v>
      </c>
      <c r="B1566" s="2">
        <v>43798</v>
      </c>
      <c r="C1566" s="2" t="s">
        <v>5292</v>
      </c>
      <c r="D1566" s="3" t="s">
        <v>1601</v>
      </c>
      <c r="E1566" s="3" t="s">
        <v>4142</v>
      </c>
      <c r="F1566" s="3" t="s">
        <v>5080</v>
      </c>
      <c r="G1566" s="17" t="str">
        <f t="shared" si="261"/>
        <v>KG-ARI-1909-00203-04465/42749868</v>
      </c>
      <c r="H1566" s="18">
        <f>IF(G1566="","",VLOOKUP(G1566,WMS!$E$3:$Q$2581,7,FALSE))</f>
        <v>6</v>
      </c>
      <c r="I1566" s="18">
        <f>IF(G1566="","",VLOOKUP(G1566,WMS!$E$3:$Q$2581,8,FALSE))</f>
        <v>8.8</v>
      </c>
      <c r="J1566" s="18">
        <f>IF(G1566="","",VLOOKUP(G1566,WMS!$E$3:$Q$2581,13,FALSE))</f>
        <v>0.043</v>
      </c>
      <c r="K1566" s="25" t="b">
        <f t="shared" si="262"/>
        <v>1</v>
      </c>
      <c r="L1566" s="7">
        <v>1</v>
      </c>
      <c r="M1566" s="26">
        <f>IF(G1566="","",VLOOKUP(G1566,WMS!$E$3:$U$2581,7,0)*L1566)</f>
        <v>6</v>
      </c>
      <c r="N1566" s="27" t="str">
        <f>IF(G1566="","",VLOOKUP(G1566,WMS!$E$3:$U$2581,17,0))</f>
        <v>A27-101</v>
      </c>
      <c r="O1566" s="28">
        <f t="shared" si="263"/>
        <v>8.8</v>
      </c>
      <c r="P1566" s="28">
        <f t="shared" si="264"/>
        <v>0.043</v>
      </c>
      <c r="Q1566" s="25" t="str">
        <f>IF(G1566="","",VLOOKUP(G1566,WMS!$E$3:$G$2581,2,FALSE))</f>
        <v>KAS19091007</v>
      </c>
      <c r="R1566" s="25" t="str">
        <f>IF(G1566="","",VLOOKUP(G1566,WMS!$E$3:$G$2581,3,FALSE))</f>
        <v>MOL1909101131</v>
      </c>
      <c r="S1566" s="17" t="str">
        <f>IF(R1566="","",VLOOKUP(R1566,CUSTOMS!$E$3:$N$2350,2,FALSE))</f>
        <v>8211100000</v>
      </c>
      <c r="T1566" s="17" t="str">
        <f>IF(R1566="","",VLOOKUP(R1566,CUSTOMS!$E$3:$N$2350,3,FALSE))</f>
        <v>5件套套刀(配塑料刀座)</v>
      </c>
      <c r="U1566" s="18">
        <f t="shared" si="265"/>
        <v>6</v>
      </c>
      <c r="V1566" s="18" t="str">
        <f>IF(R1566="","",VLOOKUP(R1566,CUSTOMS!$E$3:$N$2350,5,FALSE))</f>
        <v>套</v>
      </c>
      <c r="W1566" s="32">
        <f>IF(R1566="","",VLOOKUP(R1566,CUSTOMS!$E$3:$N$2350,6,FALSE))</f>
        <v>1.8</v>
      </c>
      <c r="X1566" s="32">
        <f t="shared" si="266"/>
        <v>10.8</v>
      </c>
      <c r="Y1566" s="18" t="str">
        <f>IF(R1566="","",VLOOKUP(R1566,CUSTOMS!$E$3:$N$2350,8,FALSE))</f>
        <v>美元</v>
      </c>
      <c r="Z1566" s="18" t="str">
        <f>IF(R1566="","",VLOOKUP(R1566,CUSTOMS!$E$3:$N$2350,9,FALSE))</f>
        <v>中国</v>
      </c>
      <c r="AA1566" s="18" t="str">
        <f>IF(R1566="","",VLOOKUP(R1566,CUSTOMS!$E$3:$N$2350,10,FALSE))</f>
        <v>美国</v>
      </c>
      <c r="AB1566" s="32">
        <f>IF(R1566="","",VLOOKUP(G1566,WMS!$E$3:$T$2581,15,FALSE))</f>
        <v>1.33333333333333</v>
      </c>
      <c r="AC1566" s="32">
        <f t="shared" si="267"/>
        <v>7.99999999999998</v>
      </c>
      <c r="AD1566" s="32" t="str">
        <f>IF(S1566="","",VLOOKUP(S1566,海关监管条件!$A$1:$B$3000,2,FALSE))</f>
        <v>无</v>
      </c>
    </row>
    <row r="1567" spans="1:30">
      <c r="A1567" s="2">
        <v>43791</v>
      </c>
      <c r="B1567" s="2">
        <v>43798</v>
      </c>
      <c r="C1567" s="2" t="s">
        <v>5292</v>
      </c>
      <c r="D1567" s="3" t="s">
        <v>1865</v>
      </c>
      <c r="E1567" s="3" t="s">
        <v>4297</v>
      </c>
      <c r="F1567" s="3" t="s">
        <v>3860</v>
      </c>
      <c r="G1567" s="17" t="str">
        <f t="shared" si="261"/>
        <v>KG-ARI-1909-00203-04486/41904534</v>
      </c>
      <c r="H1567" s="18">
        <f>IF(G1567="","",VLOOKUP(G1567,WMS!$E$3:$Q$2581,7,FALSE))</f>
        <v>192</v>
      </c>
      <c r="I1567" s="18">
        <f>IF(G1567="","",VLOOKUP(G1567,WMS!$E$3:$Q$2581,8,FALSE))</f>
        <v>5.5</v>
      </c>
      <c r="J1567" s="18">
        <f>IF(G1567="","",VLOOKUP(G1567,WMS!$E$3:$Q$2581,13,FALSE))</f>
        <v>0.012</v>
      </c>
      <c r="K1567" s="25" t="b">
        <f t="shared" si="262"/>
        <v>1</v>
      </c>
      <c r="L1567" s="7">
        <v>1</v>
      </c>
      <c r="M1567" s="26">
        <f>IF(G1567="","",VLOOKUP(G1567,WMS!$E$3:$U$2581,7,0)*L1567)</f>
        <v>192</v>
      </c>
      <c r="N1567" s="27" t="str">
        <f>IF(G1567="","",VLOOKUP(G1567,WMS!$E$3:$U$2581,17,0))</f>
        <v>A401-20</v>
      </c>
      <c r="O1567" s="28">
        <f t="shared" si="263"/>
        <v>5.5</v>
      </c>
      <c r="P1567" s="28">
        <f t="shared" si="264"/>
        <v>0.012</v>
      </c>
      <c r="Q1567" s="25" t="str">
        <f>IF(G1567="","",VLOOKUP(G1567,WMS!$E$3:$G$2581,2,FALSE))</f>
        <v>KAS19092305</v>
      </c>
      <c r="R1567" s="25" t="str">
        <f>IF(G1567="","",VLOOKUP(G1567,WMS!$E$3:$G$2581,3,FALSE))</f>
        <v>KAS1909230501</v>
      </c>
      <c r="S1567" s="17" t="str">
        <f>IF(R1567="","",VLOOKUP(R1567,CUSTOMS!$E$3:$N$2350,2,FALSE))</f>
        <v>8215990000</v>
      </c>
      <c r="T1567" s="17" t="str">
        <f>IF(R1567="","",VLOOKUP(R1567,CUSTOMS!$E$3:$N$2350,3,FALSE))</f>
        <v>餐厨用具</v>
      </c>
      <c r="U1567" s="18">
        <f t="shared" si="265"/>
        <v>192</v>
      </c>
      <c r="V1567" s="18" t="str">
        <f>IF(R1567="","",VLOOKUP(R1567,CUSTOMS!$E$3:$N$2350,5,FALSE))</f>
        <v>把</v>
      </c>
      <c r="W1567" s="32">
        <f>IF(R1567="","",VLOOKUP(R1567,CUSTOMS!$E$3:$N$2350,6,FALSE))</f>
        <v>0.15</v>
      </c>
      <c r="X1567" s="32">
        <f t="shared" si="266"/>
        <v>28.8</v>
      </c>
      <c r="Y1567" s="18" t="str">
        <f>IF(R1567="","",VLOOKUP(R1567,CUSTOMS!$E$3:$N$2350,8,FALSE))</f>
        <v>美元</v>
      </c>
      <c r="Z1567" s="18" t="str">
        <f>IF(R1567="","",VLOOKUP(R1567,CUSTOMS!$E$3:$N$2350,9,FALSE))</f>
        <v>中国</v>
      </c>
      <c r="AA1567" s="18" t="str">
        <f>IF(R1567="","",VLOOKUP(R1567,CUSTOMS!$E$3:$N$2350,10,FALSE))</f>
        <v>美国</v>
      </c>
      <c r="AB1567" s="32">
        <f>IF(R1567="","",VLOOKUP(G1567,WMS!$E$3:$T$2581,15,FALSE))</f>
        <v>0.0260416666666667</v>
      </c>
      <c r="AC1567" s="32">
        <f t="shared" si="267"/>
        <v>5.00000000000001</v>
      </c>
      <c r="AD1567" s="32" t="str">
        <f>IF(S1567="","",VLOOKUP(S1567,海关监管条件!$A$1:$B$3000,2,FALSE))</f>
        <v>A</v>
      </c>
    </row>
    <row r="1568" spans="1:30">
      <c r="A1568" s="2">
        <v>43791</v>
      </c>
      <c r="B1568" s="2">
        <v>43798</v>
      </c>
      <c r="C1568" s="2" t="s">
        <v>5292</v>
      </c>
      <c r="D1568" s="3" t="s">
        <v>1865</v>
      </c>
      <c r="E1568" s="3" t="s">
        <v>4297</v>
      </c>
      <c r="F1568" s="3" t="s">
        <v>5157</v>
      </c>
      <c r="G1568" s="17" t="str">
        <f t="shared" si="261"/>
        <v>KG-ARI-1909-00203-04486/42477259</v>
      </c>
      <c r="H1568" s="18">
        <f>IF(G1568="","",VLOOKUP(G1568,WMS!$E$3:$Q$2581,7,FALSE))</f>
        <v>72</v>
      </c>
      <c r="I1568" s="18">
        <f>IF(G1568="","",VLOOKUP(G1568,WMS!$E$3:$Q$2581,8,FALSE))</f>
        <v>3.6</v>
      </c>
      <c r="J1568" s="18">
        <f>IF(G1568="","",VLOOKUP(G1568,WMS!$E$3:$Q$2581,13,FALSE))</f>
        <v>0.012</v>
      </c>
      <c r="K1568" s="25" t="b">
        <f t="shared" si="262"/>
        <v>1</v>
      </c>
      <c r="L1568" s="7">
        <v>1</v>
      </c>
      <c r="M1568" s="26">
        <f>IF(G1568="","",VLOOKUP(G1568,WMS!$E$3:$U$2581,7,0)*L1568)</f>
        <v>72</v>
      </c>
      <c r="N1568" s="27" t="str">
        <f>IF(G1568="","",VLOOKUP(G1568,WMS!$E$3:$U$2581,17,0))</f>
        <v>A401-20</v>
      </c>
      <c r="O1568" s="28">
        <f t="shared" si="263"/>
        <v>3.6</v>
      </c>
      <c r="P1568" s="28">
        <f t="shared" si="264"/>
        <v>0.012</v>
      </c>
      <c r="Q1568" s="25" t="str">
        <f>IF(G1568="","",VLOOKUP(G1568,WMS!$E$3:$G$2581,2,FALSE))</f>
        <v>KAS19092305</v>
      </c>
      <c r="R1568" s="25" t="str">
        <f>IF(G1568="","",VLOOKUP(G1568,WMS!$E$3:$G$2581,3,FALSE))</f>
        <v>KAS1909230503</v>
      </c>
      <c r="S1568" s="17" t="str">
        <f>IF(R1568="","",VLOOKUP(R1568,CUSTOMS!$E$3:$N$2350,2,FALSE))</f>
        <v>8215990000</v>
      </c>
      <c r="T1568" s="17" t="str">
        <f>IF(R1568="","",VLOOKUP(R1568,CUSTOMS!$E$3:$N$2350,3,FALSE))</f>
        <v>餐厨用具</v>
      </c>
      <c r="U1568" s="18">
        <f t="shared" si="265"/>
        <v>72</v>
      </c>
      <c r="V1568" s="18" t="str">
        <f>IF(R1568="","",VLOOKUP(R1568,CUSTOMS!$E$3:$N$2350,5,FALSE))</f>
        <v>把</v>
      </c>
      <c r="W1568" s="32">
        <f>IF(R1568="","",VLOOKUP(R1568,CUSTOMS!$E$3:$N$2350,6,FALSE))</f>
        <v>0.15</v>
      </c>
      <c r="X1568" s="32">
        <f t="shared" si="266"/>
        <v>10.8</v>
      </c>
      <c r="Y1568" s="18" t="str">
        <f>IF(R1568="","",VLOOKUP(R1568,CUSTOMS!$E$3:$N$2350,8,FALSE))</f>
        <v>美元</v>
      </c>
      <c r="Z1568" s="18" t="str">
        <f>IF(R1568="","",VLOOKUP(R1568,CUSTOMS!$E$3:$N$2350,9,FALSE))</f>
        <v>中国</v>
      </c>
      <c r="AA1568" s="18" t="str">
        <f>IF(R1568="","",VLOOKUP(R1568,CUSTOMS!$E$3:$N$2350,10,FALSE))</f>
        <v>美国</v>
      </c>
      <c r="AB1568" s="32">
        <f>IF(R1568="","",VLOOKUP(G1568,WMS!$E$3:$T$2581,15,FALSE))</f>
        <v>0.0430555555555556</v>
      </c>
      <c r="AC1568" s="32">
        <f t="shared" si="267"/>
        <v>3.1</v>
      </c>
      <c r="AD1568" s="32" t="str">
        <f>IF(S1568="","",VLOOKUP(S1568,海关监管条件!$A$1:$B$3000,2,FALSE))</f>
        <v>A</v>
      </c>
    </row>
    <row r="1569" spans="1:30">
      <c r="A1569" s="2">
        <v>43791</v>
      </c>
      <c r="B1569" s="2">
        <v>43798</v>
      </c>
      <c r="C1569" s="2" t="s">
        <v>5292</v>
      </c>
      <c r="D1569" s="3" t="s">
        <v>1865</v>
      </c>
      <c r="E1569" s="3" t="s">
        <v>4297</v>
      </c>
      <c r="F1569" s="3" t="s">
        <v>5158</v>
      </c>
      <c r="G1569" s="17" t="str">
        <f t="shared" si="261"/>
        <v>KG-ARI-1909-00203-04486/42703907</v>
      </c>
      <c r="H1569" s="18">
        <f>IF(G1569="","",VLOOKUP(G1569,WMS!$E$3:$Q$2581,7,FALSE))</f>
        <v>6</v>
      </c>
      <c r="I1569" s="18">
        <f>IF(G1569="","",VLOOKUP(G1569,WMS!$E$3:$Q$2581,8,FALSE))</f>
        <v>7.34</v>
      </c>
      <c r="J1569" s="18">
        <f>IF(G1569="","",VLOOKUP(G1569,WMS!$E$3:$Q$2581,13,FALSE))</f>
        <v>0.039</v>
      </c>
      <c r="K1569" s="25" t="b">
        <f t="shared" si="262"/>
        <v>1</v>
      </c>
      <c r="L1569" s="7">
        <v>5</v>
      </c>
      <c r="M1569" s="26">
        <f>IF(G1569="","",VLOOKUP(G1569,WMS!$E$3:$U$2581,7,0)*L1569)</f>
        <v>30</v>
      </c>
      <c r="N1569" s="27" t="str">
        <f>IF(G1569="","",VLOOKUP(G1569,WMS!$E$3:$U$2581,17,0))</f>
        <v>A401-21</v>
      </c>
      <c r="O1569" s="28">
        <f t="shared" si="263"/>
        <v>36.7</v>
      </c>
      <c r="P1569" s="28">
        <f t="shared" si="264"/>
        <v>0.195</v>
      </c>
      <c r="Q1569" s="25" t="str">
        <f>IF(G1569="","",VLOOKUP(G1569,WMS!$E$3:$G$2581,2,FALSE))</f>
        <v>KAS19092305</v>
      </c>
      <c r="R1569" s="25" t="str">
        <f>IF(G1569="","",VLOOKUP(G1569,WMS!$E$3:$G$2581,3,FALSE))</f>
        <v>KAS1909230507</v>
      </c>
      <c r="S1569" s="17">
        <f>IF(R1569="","",VLOOKUP(R1569,CUSTOMS!$E$3:$N$2350,2,FALSE))</f>
        <v>8302500000</v>
      </c>
      <c r="T1569" s="17" t="str">
        <f>IF(R1569="","",VLOOKUP(R1569,CUSTOMS!$E$3:$N$2350,3,FALSE))</f>
        <v>杂志架</v>
      </c>
      <c r="U1569" s="18">
        <f t="shared" si="265"/>
        <v>30</v>
      </c>
      <c r="V1569" s="18" t="str">
        <f>IF(R1569="","",VLOOKUP(R1569,CUSTOMS!$E$3:$N$2350,5,FALSE))</f>
        <v>个</v>
      </c>
      <c r="W1569" s="32">
        <f>IF(R1569="","",VLOOKUP(R1569,CUSTOMS!$E$3:$N$2350,6,FALSE))</f>
        <v>0.86</v>
      </c>
      <c r="X1569" s="32">
        <f t="shared" si="266"/>
        <v>25.8</v>
      </c>
      <c r="Y1569" s="18" t="str">
        <f>IF(R1569="","",VLOOKUP(R1569,CUSTOMS!$E$3:$N$2350,8,FALSE))</f>
        <v>美元</v>
      </c>
      <c r="Z1569" s="18" t="str">
        <f>IF(R1569="","",VLOOKUP(R1569,CUSTOMS!$E$3:$N$2350,9,FALSE))</f>
        <v>中国</v>
      </c>
      <c r="AA1569" s="18" t="str">
        <f>IF(R1569="","",VLOOKUP(R1569,CUSTOMS!$E$3:$N$2350,10,FALSE))</f>
        <v>美国</v>
      </c>
      <c r="AB1569" s="32">
        <f>IF(R1569="","",VLOOKUP(G1569,WMS!$E$3:$T$2581,15,FALSE))</f>
        <v>1.14</v>
      </c>
      <c r="AC1569" s="32">
        <f t="shared" si="267"/>
        <v>34.2</v>
      </c>
      <c r="AD1569" s="32" t="str">
        <f>IF(S1569="","",VLOOKUP(S1569,海关监管条件!$A$1:$B$3000,2,FALSE))</f>
        <v>无</v>
      </c>
    </row>
    <row r="1570" spans="1:30">
      <c r="A1570" s="2">
        <v>43791</v>
      </c>
      <c r="B1570" s="2">
        <v>43798</v>
      </c>
      <c r="C1570" s="2" t="s">
        <v>5292</v>
      </c>
      <c r="D1570" s="3" t="s">
        <v>1865</v>
      </c>
      <c r="E1570" s="3" t="s">
        <v>4297</v>
      </c>
      <c r="F1570" s="3" t="s">
        <v>5159</v>
      </c>
      <c r="G1570" s="17" t="str">
        <f t="shared" si="261"/>
        <v>KG-ARI-1909-00203-04486/42707028</v>
      </c>
      <c r="H1570" s="18">
        <f>IF(G1570="","",VLOOKUP(G1570,WMS!$E$3:$Q$2581,7,FALSE))</f>
        <v>10</v>
      </c>
      <c r="I1570" s="18">
        <f>IF(G1570="","",VLOOKUP(G1570,WMS!$E$3:$Q$2581,8,FALSE))</f>
        <v>4.94</v>
      </c>
      <c r="J1570" s="18">
        <f>IF(G1570="","",VLOOKUP(G1570,WMS!$E$3:$Q$2581,13,FALSE))</f>
        <v>0.03</v>
      </c>
      <c r="K1570" s="25" t="b">
        <f t="shared" si="262"/>
        <v>1</v>
      </c>
      <c r="L1570" s="7">
        <v>3</v>
      </c>
      <c r="M1570" s="26">
        <f>IF(G1570="","",VLOOKUP(G1570,WMS!$E$3:$U$2581,7,0)*L1570)</f>
        <v>30</v>
      </c>
      <c r="N1570" s="27" t="str">
        <f>IF(G1570="","",VLOOKUP(G1570,WMS!$E$3:$U$2581,17,0))</f>
        <v>A401-20</v>
      </c>
      <c r="O1570" s="28">
        <f t="shared" si="263"/>
        <v>14.82</v>
      </c>
      <c r="P1570" s="28">
        <f t="shared" si="264"/>
        <v>0.09</v>
      </c>
      <c r="Q1570" s="25" t="str">
        <f>IF(G1570="","",VLOOKUP(G1570,WMS!$E$3:$G$2581,2,FALSE))</f>
        <v>KAS19092305</v>
      </c>
      <c r="R1570" s="25" t="str">
        <f>IF(G1570="","",VLOOKUP(G1570,WMS!$E$3:$G$2581,3,FALSE))</f>
        <v>KAS1909230505</v>
      </c>
      <c r="S1570" s="17" t="str">
        <f>IF(R1570="","",VLOOKUP(R1570,CUSTOMS!$E$3:$N$2350,2,FALSE))</f>
        <v>8215990000</v>
      </c>
      <c r="T1570" s="17" t="str">
        <f>IF(R1570="","",VLOOKUP(R1570,CUSTOMS!$E$3:$N$2350,3,FALSE))</f>
        <v>钩</v>
      </c>
      <c r="U1570" s="18">
        <f t="shared" si="265"/>
        <v>30</v>
      </c>
      <c r="V1570" s="18" t="str">
        <f>IF(R1570="","",VLOOKUP(R1570,CUSTOMS!$E$3:$N$2350,5,FALSE))</f>
        <v>个</v>
      </c>
      <c r="W1570" s="32">
        <f>IF(R1570="","",VLOOKUP(R1570,CUSTOMS!$E$3:$N$2350,6,FALSE))</f>
        <v>0.63</v>
      </c>
      <c r="X1570" s="32">
        <f t="shared" si="266"/>
        <v>18.9</v>
      </c>
      <c r="Y1570" s="18" t="str">
        <f>IF(R1570="","",VLOOKUP(R1570,CUSTOMS!$E$3:$N$2350,8,FALSE))</f>
        <v>美元</v>
      </c>
      <c r="Z1570" s="18" t="str">
        <f>IF(R1570="","",VLOOKUP(R1570,CUSTOMS!$E$3:$N$2350,9,FALSE))</f>
        <v>中国</v>
      </c>
      <c r="AA1570" s="18" t="str">
        <f>IF(R1570="","",VLOOKUP(R1570,CUSTOMS!$E$3:$N$2350,10,FALSE))</f>
        <v>美国</v>
      </c>
      <c r="AB1570" s="32">
        <f>IF(R1570="","",VLOOKUP(G1570,WMS!$E$3:$T$2581,15,FALSE))</f>
        <v>0.444</v>
      </c>
      <c r="AC1570" s="32">
        <f t="shared" si="267"/>
        <v>13.32</v>
      </c>
      <c r="AD1570" s="32" t="str">
        <f>IF(S1570="","",VLOOKUP(S1570,海关监管条件!$A$1:$B$3000,2,FALSE))</f>
        <v>A</v>
      </c>
    </row>
    <row r="1571" spans="1:30">
      <c r="A1571" s="2">
        <v>43791</v>
      </c>
      <c r="B1571" s="2">
        <v>43798</v>
      </c>
      <c r="C1571" s="2" t="s">
        <v>5292</v>
      </c>
      <c r="D1571" s="3" t="s">
        <v>1865</v>
      </c>
      <c r="E1571" s="3" t="s">
        <v>4297</v>
      </c>
      <c r="F1571" s="3" t="s">
        <v>5305</v>
      </c>
      <c r="G1571" s="17" t="str">
        <f t="shared" si="261"/>
        <v>KG-ARI-1909-00203-04486/42799153</v>
      </c>
      <c r="H1571" s="18">
        <f>IF(G1571="","",VLOOKUP(G1571,WMS!$E$3:$Q$2581,7,FALSE))</f>
        <v>36</v>
      </c>
      <c r="I1571" s="18">
        <f>IF(G1571="","",VLOOKUP(G1571,WMS!$E$3:$Q$2581,8,FALSE))</f>
        <v>3.8</v>
      </c>
      <c r="J1571" s="18">
        <f>IF(G1571="","",VLOOKUP(G1571,WMS!$E$3:$Q$2581,13,FALSE))</f>
        <v>0.009</v>
      </c>
      <c r="K1571" s="25" t="b">
        <f t="shared" si="262"/>
        <v>1</v>
      </c>
      <c r="L1571" s="7">
        <v>1</v>
      </c>
      <c r="M1571" s="26">
        <f>IF(G1571="","",VLOOKUP(G1571,WMS!$E$3:$U$2581,7,0)*L1571)</f>
        <v>36</v>
      </c>
      <c r="N1571" s="27" t="str">
        <f>IF(G1571="","",VLOOKUP(G1571,WMS!$E$3:$U$2581,17,0))</f>
        <v>A401-14</v>
      </c>
      <c r="O1571" s="28">
        <f t="shared" si="263"/>
        <v>3.8</v>
      </c>
      <c r="P1571" s="28">
        <f t="shared" si="264"/>
        <v>0.009</v>
      </c>
      <c r="Q1571" s="25" t="str">
        <f>IF(G1571="","",VLOOKUP(G1571,WMS!$E$3:$G$2581,2,FALSE))</f>
        <v>KAS19092305</v>
      </c>
      <c r="R1571" s="25" t="str">
        <f>IF(G1571="","",VLOOKUP(G1571,WMS!$E$3:$G$2581,3,FALSE))</f>
        <v>KAS1909230504</v>
      </c>
      <c r="S1571" s="17" t="str">
        <f>IF(R1571="","",VLOOKUP(R1571,CUSTOMS!$E$3:$N$2350,2,FALSE))</f>
        <v>8215990000</v>
      </c>
      <c r="T1571" s="17" t="str">
        <f>IF(R1571="","",VLOOKUP(R1571,CUSTOMS!$E$3:$N$2350,3,FALSE))</f>
        <v>餐厨用具</v>
      </c>
      <c r="U1571" s="18">
        <f t="shared" si="265"/>
        <v>36</v>
      </c>
      <c r="V1571" s="18" t="str">
        <f>IF(R1571="","",VLOOKUP(R1571,CUSTOMS!$E$3:$N$2350,5,FALSE))</f>
        <v>把</v>
      </c>
      <c r="W1571" s="32">
        <f>IF(R1571="","",VLOOKUP(R1571,CUSTOMS!$E$3:$N$2350,6,FALSE))</f>
        <v>0.15</v>
      </c>
      <c r="X1571" s="32">
        <f t="shared" si="266"/>
        <v>5.4</v>
      </c>
      <c r="Y1571" s="18" t="str">
        <f>IF(R1571="","",VLOOKUP(R1571,CUSTOMS!$E$3:$N$2350,8,FALSE))</f>
        <v>美元</v>
      </c>
      <c r="Z1571" s="18" t="str">
        <f>IF(R1571="","",VLOOKUP(R1571,CUSTOMS!$E$3:$N$2350,9,FALSE))</f>
        <v>中国</v>
      </c>
      <c r="AA1571" s="18" t="str">
        <f>IF(R1571="","",VLOOKUP(R1571,CUSTOMS!$E$3:$N$2350,10,FALSE))</f>
        <v>美国</v>
      </c>
      <c r="AB1571" s="32">
        <f>IF(R1571="","",VLOOKUP(G1571,WMS!$E$3:$T$2581,15,FALSE))</f>
        <v>0.0916666666666667</v>
      </c>
      <c r="AC1571" s="32">
        <f t="shared" si="267"/>
        <v>3.3</v>
      </c>
      <c r="AD1571" s="32" t="str">
        <f>IF(S1571="","",VLOOKUP(S1571,海关监管条件!$A$1:$B$3000,2,FALSE))</f>
        <v>A</v>
      </c>
    </row>
    <row r="1572" spans="1:30">
      <c r="A1572" s="2">
        <v>43791</v>
      </c>
      <c r="B1572" s="2">
        <v>43798</v>
      </c>
      <c r="C1572" s="2" t="s">
        <v>5292</v>
      </c>
      <c r="D1572" s="41" t="s">
        <v>1777</v>
      </c>
      <c r="E1572" s="41" t="s">
        <v>4234</v>
      </c>
      <c r="F1572" s="41" t="s">
        <v>4274</v>
      </c>
      <c r="G1572" s="17" t="str">
        <f t="shared" si="261"/>
        <v>KG-ARI-1909-00203-04505/42457374</v>
      </c>
      <c r="H1572" s="18">
        <f>IF(G1572="","",VLOOKUP(G1572,WMS!$E$3:$Q$2581,7,FALSE))</f>
        <v>4</v>
      </c>
      <c r="I1572" s="18">
        <f>IF(G1572="","",VLOOKUP(G1572,WMS!$E$3:$Q$2581,8,FALSE))</f>
        <v>4.95</v>
      </c>
      <c r="J1572" s="18">
        <f>IF(G1572="","",VLOOKUP(G1572,WMS!$E$3:$Q$2581,13,FALSE))</f>
        <v>0.061</v>
      </c>
      <c r="K1572" s="25" t="b">
        <f t="shared" si="262"/>
        <v>1</v>
      </c>
      <c r="L1572" s="7">
        <v>2</v>
      </c>
      <c r="M1572" s="26">
        <f>IF(G1572="","",VLOOKUP(G1572,WMS!$E$3:$U$2581,7,0)*L1572)</f>
        <v>8</v>
      </c>
      <c r="N1572" s="27" t="str">
        <f>IF(G1572="","",VLOOKUP(G1572,WMS!$E$3:$U$2581,17,0))</f>
        <v>A411</v>
      </c>
      <c r="O1572" s="28">
        <f t="shared" si="263"/>
        <v>9.9</v>
      </c>
      <c r="P1572" s="28">
        <f t="shared" si="264"/>
        <v>0.122</v>
      </c>
      <c r="Q1572" s="25" t="str">
        <f>IF(G1572="","",VLOOKUP(G1572,WMS!$E$3:$G$2581,2,FALSE))</f>
        <v>KAS19092002</v>
      </c>
      <c r="R1572" s="25" t="str">
        <f>IF(G1572="","",VLOOKUP(G1572,WMS!$E$3:$G$2581,3,FALSE))</f>
        <v>KAS1909200201</v>
      </c>
      <c r="S1572" s="17" t="str">
        <f>IF(R1572="","",VLOOKUP(R1572,CUSTOMS!$E$3:$N$2350,2,FALSE))</f>
        <v>9503008900</v>
      </c>
      <c r="T1572" s="17" t="str">
        <f>IF(R1572="","",VLOOKUP(R1572,CUSTOMS!$E$3:$N$2350,3,FALSE))</f>
        <v>儿童玩具：车</v>
      </c>
      <c r="U1572" s="18">
        <f t="shared" si="265"/>
        <v>8</v>
      </c>
      <c r="V1572" s="18" t="str">
        <f>IF(R1572="","",VLOOKUP(R1572,CUSTOMS!$E$3:$N$2350,5,FALSE))</f>
        <v>个</v>
      </c>
      <c r="W1572" s="32">
        <f>IF(R1572="","",VLOOKUP(R1572,CUSTOMS!$E$3:$N$2350,6,FALSE))</f>
        <v>0.5</v>
      </c>
      <c r="X1572" s="32">
        <f t="shared" si="266"/>
        <v>4</v>
      </c>
      <c r="Y1572" s="18" t="str">
        <f>IF(R1572="","",VLOOKUP(R1572,CUSTOMS!$E$3:$N$2350,8,FALSE))</f>
        <v>美元</v>
      </c>
      <c r="Z1572" s="18" t="str">
        <f>IF(R1572="","",VLOOKUP(R1572,CUSTOMS!$E$3:$N$2350,9,FALSE))</f>
        <v>中国</v>
      </c>
      <c r="AA1572" s="18" t="str">
        <f>IF(R1572="","",VLOOKUP(R1572,CUSTOMS!$E$3:$N$2350,10,FALSE))</f>
        <v>美国</v>
      </c>
      <c r="AB1572" s="32">
        <f>IF(R1572="","",VLOOKUP(G1572,WMS!$E$3:$T$2581,15,FALSE))</f>
        <v>1.125</v>
      </c>
      <c r="AC1572" s="32">
        <f t="shared" si="267"/>
        <v>9</v>
      </c>
      <c r="AD1572" s="32" t="str">
        <f>IF(S1572="","",VLOOKUP(S1572,海关监管条件!$A$1:$B$3000,2,FALSE))</f>
        <v>A </v>
      </c>
    </row>
    <row r="1573" spans="1:30">
      <c r="A1573" s="2">
        <v>43791</v>
      </c>
      <c r="B1573" s="2">
        <v>43798</v>
      </c>
      <c r="C1573" s="2" t="s">
        <v>5292</v>
      </c>
      <c r="D1573" s="3" t="s">
        <v>2234</v>
      </c>
      <c r="E1573" s="3" t="s">
        <v>4498</v>
      </c>
      <c r="F1573" s="3" t="s">
        <v>5228</v>
      </c>
      <c r="G1573" s="17" t="str">
        <f t="shared" si="261"/>
        <v>KG-ARI-1909-00203-04508/42722557</v>
      </c>
      <c r="H1573" s="18">
        <f>IF(G1573="","",VLOOKUP(G1573,WMS!$E$3:$Q$2581,7,FALSE))</f>
        <v>6</v>
      </c>
      <c r="I1573" s="18">
        <f>IF(G1573="","",VLOOKUP(G1573,WMS!$E$3:$Q$2581,8,FALSE))</f>
        <v>7.95</v>
      </c>
      <c r="J1573" s="18">
        <f>IF(G1573="","",VLOOKUP(G1573,WMS!$E$3:$Q$2581,13,FALSE))</f>
        <v>0.026</v>
      </c>
      <c r="K1573" s="25" t="b">
        <f t="shared" si="262"/>
        <v>1</v>
      </c>
      <c r="L1573" s="7">
        <v>3</v>
      </c>
      <c r="M1573" s="26">
        <f>IF(G1573="","",VLOOKUP(G1573,WMS!$E$3:$U$2581,7,0)*L1573)</f>
        <v>18</v>
      </c>
      <c r="N1573" s="27" t="str">
        <f>IF(G1573="","",VLOOKUP(G1573,WMS!$E$3:$U$2581,17,0))</f>
        <v>A42-203</v>
      </c>
      <c r="O1573" s="28">
        <f t="shared" si="263"/>
        <v>23.85</v>
      </c>
      <c r="P1573" s="28">
        <f t="shared" si="264"/>
        <v>0.078</v>
      </c>
      <c r="Q1573" s="25" t="str">
        <f>IF(G1573="","",VLOOKUP(G1573,WMS!$E$3:$G$2581,2,FALSE))</f>
        <v>KAS19092406</v>
      </c>
      <c r="R1573" s="25" t="str">
        <f>IF(G1573="","",VLOOKUP(G1573,WMS!$E$3:$G$2581,3,FALSE))</f>
        <v>KAS1909240603</v>
      </c>
      <c r="S1573" s="17" t="str">
        <f>IF(R1573="","",VLOOKUP(R1573,CUSTOMS!$E$3:$N$2350,2,FALSE))</f>
        <v>6911101900</v>
      </c>
      <c r="T1573" s="17" t="str">
        <f>IF(R1573="","",VLOOKUP(R1573,CUSTOMS!$E$3:$N$2350,3,FALSE))</f>
        <v>日用瓷: 杯</v>
      </c>
      <c r="U1573" s="18">
        <f t="shared" si="265"/>
        <v>18</v>
      </c>
      <c r="V1573" s="18" t="str">
        <f>IF(R1573="","",VLOOKUP(R1573,CUSTOMS!$E$3:$N$2350,5,FALSE))</f>
        <v>套</v>
      </c>
      <c r="W1573" s="32">
        <f>IF(R1573="","",VLOOKUP(R1573,CUSTOMS!$E$3:$N$2350,6,FALSE))</f>
        <v>1.38</v>
      </c>
      <c r="X1573" s="32">
        <f t="shared" si="266"/>
        <v>24.84</v>
      </c>
      <c r="Y1573" s="18" t="str">
        <f>IF(R1573="","",VLOOKUP(R1573,CUSTOMS!$E$3:$N$2350,8,FALSE))</f>
        <v>美元</v>
      </c>
      <c r="Z1573" s="18" t="str">
        <f>IF(R1573="","",VLOOKUP(R1573,CUSTOMS!$E$3:$N$2350,9,FALSE))</f>
        <v>中国</v>
      </c>
      <c r="AA1573" s="18" t="str">
        <f>IF(R1573="","",VLOOKUP(R1573,CUSTOMS!$E$3:$N$2350,10,FALSE))</f>
        <v>美国</v>
      </c>
      <c r="AB1573" s="32">
        <f>IF(R1573="","",VLOOKUP(G1573,WMS!$E$3:$T$2581,15,FALSE))</f>
        <v>1.16666666666667</v>
      </c>
      <c r="AC1573" s="32">
        <f t="shared" si="267"/>
        <v>21.0000000000001</v>
      </c>
      <c r="AD1573" s="32" t="str">
        <f>IF(S1573="","",VLOOKUP(S1573,海关监管条件!$A$1:$B$3000,2,FALSE))</f>
        <v>A</v>
      </c>
    </row>
    <row r="1574" spans="1:30">
      <c r="A1574" s="2">
        <v>43791</v>
      </c>
      <c r="B1574" s="2">
        <v>43798</v>
      </c>
      <c r="C1574" s="2" t="s">
        <v>5292</v>
      </c>
      <c r="D1574" s="3" t="s">
        <v>1894</v>
      </c>
      <c r="E1574" s="3" t="s">
        <v>4315</v>
      </c>
      <c r="F1574" s="3" t="s">
        <v>5229</v>
      </c>
      <c r="G1574" s="17" t="str">
        <f t="shared" si="261"/>
        <v>KG-ARI-1909-00203-04509/42656852</v>
      </c>
      <c r="H1574" s="18">
        <f>IF(G1574="","",VLOOKUP(G1574,WMS!$E$3:$Q$2581,7,FALSE))</f>
        <v>6</v>
      </c>
      <c r="I1574" s="18">
        <f>IF(G1574="","",VLOOKUP(G1574,WMS!$E$3:$Q$2581,8,FALSE))</f>
        <v>1.36</v>
      </c>
      <c r="J1574" s="18">
        <f>IF(G1574="","",VLOOKUP(G1574,WMS!$E$3:$Q$2581,13,FALSE))</f>
        <v>0.018</v>
      </c>
      <c r="K1574" s="25" t="b">
        <f t="shared" si="262"/>
        <v>1</v>
      </c>
      <c r="L1574" s="7">
        <v>1</v>
      </c>
      <c r="M1574" s="26">
        <f>IF(G1574="","",VLOOKUP(G1574,WMS!$E$3:$U$2581,7,0)*L1574)</f>
        <v>6</v>
      </c>
      <c r="N1574" s="27" t="str">
        <f>IF(G1574="","",VLOOKUP(G1574,WMS!$E$3:$U$2581,17,0))</f>
        <v>A401-01</v>
      </c>
      <c r="O1574" s="28">
        <f t="shared" si="263"/>
        <v>1.36</v>
      </c>
      <c r="P1574" s="28">
        <f t="shared" si="264"/>
        <v>0.018</v>
      </c>
      <c r="Q1574" s="25" t="str">
        <f>IF(G1574="","",VLOOKUP(G1574,WMS!$E$3:$G$2581,2,FALSE))</f>
        <v>KAS19092309</v>
      </c>
      <c r="R1574" s="25" t="str">
        <f>IF(G1574="","",VLOOKUP(G1574,WMS!$E$3:$G$2581,3,FALSE))</f>
        <v>KAS1909230901</v>
      </c>
      <c r="S1574" s="17" t="str">
        <f>IF(R1574="","",VLOOKUP(R1574,CUSTOMS!$E$3:$N$2350,2,FALSE))</f>
        <v>9405409000</v>
      </c>
      <c r="T1574" s="17" t="str">
        <f>IF(R1574="","",VLOOKUP(R1574,CUSTOMS!$E$3:$N$2350,3,FALSE))</f>
        <v>装饰灯</v>
      </c>
      <c r="U1574" s="18">
        <f t="shared" si="265"/>
        <v>6</v>
      </c>
      <c r="V1574" s="18" t="str">
        <f>IF(R1574="","",VLOOKUP(R1574,CUSTOMS!$E$3:$N$2350,5,FALSE))</f>
        <v>套</v>
      </c>
      <c r="W1574" s="32">
        <f>IF(R1574="","",VLOOKUP(R1574,CUSTOMS!$E$3:$N$2350,6,FALSE))</f>
        <v>1.78</v>
      </c>
      <c r="X1574" s="32">
        <f t="shared" si="266"/>
        <v>10.68</v>
      </c>
      <c r="Y1574" s="18" t="str">
        <f>IF(R1574="","",VLOOKUP(R1574,CUSTOMS!$E$3:$N$2350,8,FALSE))</f>
        <v>美元</v>
      </c>
      <c r="Z1574" s="18" t="str">
        <f>IF(R1574="","",VLOOKUP(R1574,CUSTOMS!$E$3:$N$2350,9,FALSE))</f>
        <v>中国</v>
      </c>
      <c r="AA1574" s="18" t="str">
        <f>IF(R1574="","",VLOOKUP(R1574,CUSTOMS!$E$3:$N$2350,10,FALSE))</f>
        <v>美国</v>
      </c>
      <c r="AB1574" s="32">
        <f>IF(R1574="","",VLOOKUP(G1574,WMS!$E$3:$T$2581,15,FALSE))</f>
        <v>0.186666666666667</v>
      </c>
      <c r="AC1574" s="32">
        <f t="shared" si="267"/>
        <v>1.12</v>
      </c>
      <c r="AD1574" s="32" t="str">
        <f>IF(S1574="","",VLOOKUP(S1574,海关监管条件!$A$1:$B$3000,2,FALSE))</f>
        <v>无 </v>
      </c>
    </row>
    <row r="1575" spans="1:30">
      <c r="A1575" s="2">
        <v>43791</v>
      </c>
      <c r="B1575" s="2">
        <v>43798</v>
      </c>
      <c r="C1575" s="2" t="s">
        <v>5292</v>
      </c>
      <c r="D1575" s="3" t="s">
        <v>1894</v>
      </c>
      <c r="E1575" s="3" t="s">
        <v>4315</v>
      </c>
      <c r="F1575" s="3" t="s">
        <v>5306</v>
      </c>
      <c r="G1575" s="17" t="str">
        <f t="shared" si="261"/>
        <v>KG-ARI-1909-00203-04509/42656869</v>
      </c>
      <c r="H1575" s="18">
        <f>IF(G1575="","",VLOOKUP(G1575,WMS!$E$3:$Q$2581,7,FALSE))</f>
        <v>6</v>
      </c>
      <c r="I1575" s="18">
        <f>IF(G1575="","",VLOOKUP(G1575,WMS!$E$3:$Q$2581,8,FALSE))</f>
        <v>1.21</v>
      </c>
      <c r="J1575" s="18">
        <f>IF(G1575="","",VLOOKUP(G1575,WMS!$E$3:$Q$2581,13,FALSE))</f>
        <v>0.016</v>
      </c>
      <c r="K1575" s="25" t="b">
        <f t="shared" si="262"/>
        <v>1</v>
      </c>
      <c r="L1575" s="7">
        <v>1</v>
      </c>
      <c r="M1575" s="26">
        <f>IF(G1575="","",VLOOKUP(G1575,WMS!$E$3:$U$2581,7,0)*L1575)</f>
        <v>6</v>
      </c>
      <c r="N1575" s="27" t="str">
        <f>IF(G1575="","",VLOOKUP(G1575,WMS!$E$3:$U$2581,17,0))</f>
        <v>A401-01</v>
      </c>
      <c r="O1575" s="28">
        <f t="shared" si="263"/>
        <v>1.21</v>
      </c>
      <c r="P1575" s="28">
        <f t="shared" si="264"/>
        <v>0.016</v>
      </c>
      <c r="Q1575" s="25" t="str">
        <f>IF(G1575="","",VLOOKUP(G1575,WMS!$E$3:$G$2581,2,FALSE))</f>
        <v>KAS19092309</v>
      </c>
      <c r="R1575" s="25" t="str">
        <f>IF(G1575="","",VLOOKUP(G1575,WMS!$E$3:$G$2581,3,FALSE))</f>
        <v>KAS1909230901</v>
      </c>
      <c r="S1575" s="17" t="str">
        <f>IF(R1575="","",VLOOKUP(R1575,CUSTOMS!$E$3:$N$2350,2,FALSE))</f>
        <v>9405409000</v>
      </c>
      <c r="T1575" s="17" t="str">
        <f>IF(R1575="","",VLOOKUP(R1575,CUSTOMS!$E$3:$N$2350,3,FALSE))</f>
        <v>装饰灯</v>
      </c>
      <c r="U1575" s="18">
        <f t="shared" si="265"/>
        <v>6</v>
      </c>
      <c r="V1575" s="18" t="str">
        <f>IF(R1575="","",VLOOKUP(R1575,CUSTOMS!$E$3:$N$2350,5,FALSE))</f>
        <v>套</v>
      </c>
      <c r="W1575" s="32">
        <f>IF(R1575="","",VLOOKUP(R1575,CUSTOMS!$E$3:$N$2350,6,FALSE))</f>
        <v>1.78</v>
      </c>
      <c r="X1575" s="32">
        <f t="shared" si="266"/>
        <v>10.68</v>
      </c>
      <c r="Y1575" s="18" t="str">
        <f>IF(R1575="","",VLOOKUP(R1575,CUSTOMS!$E$3:$N$2350,8,FALSE))</f>
        <v>美元</v>
      </c>
      <c r="Z1575" s="18" t="str">
        <f>IF(R1575="","",VLOOKUP(R1575,CUSTOMS!$E$3:$N$2350,9,FALSE))</f>
        <v>中国</v>
      </c>
      <c r="AA1575" s="18" t="str">
        <f>IF(R1575="","",VLOOKUP(R1575,CUSTOMS!$E$3:$N$2350,10,FALSE))</f>
        <v>美国</v>
      </c>
      <c r="AB1575" s="32">
        <f>IF(R1575="","",VLOOKUP(G1575,WMS!$E$3:$T$2581,15,FALSE))</f>
        <v>0.161666666666667</v>
      </c>
      <c r="AC1575" s="32">
        <f t="shared" si="267"/>
        <v>0.970000000000002</v>
      </c>
      <c r="AD1575" s="32" t="str">
        <f>IF(S1575="","",VLOOKUP(S1575,海关监管条件!$A$1:$B$3000,2,FALSE))</f>
        <v>无 </v>
      </c>
    </row>
    <row r="1576" spans="1:30">
      <c r="A1576" s="2">
        <v>43791</v>
      </c>
      <c r="B1576" s="2">
        <v>43798</v>
      </c>
      <c r="C1576" s="2" t="s">
        <v>5292</v>
      </c>
      <c r="D1576" s="3" t="s">
        <v>2328</v>
      </c>
      <c r="E1576" s="3" t="s">
        <v>4555</v>
      </c>
      <c r="F1576" s="3" t="s">
        <v>5163</v>
      </c>
      <c r="G1576" s="17" t="str">
        <f t="shared" si="261"/>
        <v>KG-ARI-1909-00203-04547/42205401</v>
      </c>
      <c r="H1576" s="18">
        <f>IF(G1576="","",VLOOKUP(G1576,WMS!$E$3:$Q$2581,7,FALSE))</f>
        <v>10</v>
      </c>
      <c r="I1576" s="18">
        <f>IF(G1576="","",VLOOKUP(G1576,WMS!$E$3:$Q$2581,8,FALSE))</f>
        <v>2.8</v>
      </c>
      <c r="J1576" s="18">
        <f>IF(G1576="","",VLOOKUP(G1576,WMS!$E$3:$Q$2581,13,FALSE))</f>
        <v>0.012</v>
      </c>
      <c r="K1576" s="25" t="b">
        <f t="shared" si="262"/>
        <v>1</v>
      </c>
      <c r="L1576" s="7">
        <v>3</v>
      </c>
      <c r="M1576" s="26">
        <f>IF(G1576="","",VLOOKUP(G1576,WMS!$E$3:$U$2581,7,0)*L1576)</f>
        <v>30</v>
      </c>
      <c r="N1576" s="27" t="str">
        <f>IF(G1576="","",VLOOKUP(G1576,WMS!$E$3:$U$2581,17,0))</f>
        <v>A411</v>
      </c>
      <c r="O1576" s="28">
        <f t="shared" si="263"/>
        <v>8.4</v>
      </c>
      <c r="P1576" s="28">
        <f t="shared" si="264"/>
        <v>0.036</v>
      </c>
      <c r="Q1576" s="25" t="str">
        <f>IF(G1576="","",VLOOKUP(G1576,WMS!$E$3:$G$2581,2,FALSE))</f>
        <v>KAS19092507</v>
      </c>
      <c r="R1576" s="25" t="str">
        <f>IF(G1576="","",VLOOKUP(G1576,WMS!$E$3:$G$2581,3,FALSE))</f>
        <v>KAS1909250704</v>
      </c>
      <c r="S1576" s="17" t="str">
        <f>IF(R1576="","",VLOOKUP(R1576,CUSTOMS!$E$3:$N$2350,2,FALSE))</f>
        <v>8215200000</v>
      </c>
      <c r="T1576" s="17" t="str">
        <f>IF(R1576="","",VLOOKUP(R1576,CUSTOMS!$E$3:$N$2350,3,FALSE))</f>
        <v>食物夹</v>
      </c>
      <c r="U1576" s="18">
        <f t="shared" si="265"/>
        <v>30</v>
      </c>
      <c r="V1576" s="18" t="str">
        <f>IF(R1576="","",VLOOKUP(R1576,CUSTOMS!$E$3:$N$2350,5,FALSE))</f>
        <v>套</v>
      </c>
      <c r="W1576" s="32">
        <f>IF(R1576="","",VLOOKUP(R1576,CUSTOMS!$E$3:$N$2350,6,FALSE))</f>
        <v>1.49</v>
      </c>
      <c r="X1576" s="32">
        <f t="shared" si="266"/>
        <v>44.7</v>
      </c>
      <c r="Y1576" s="18" t="str">
        <f>IF(R1576="","",VLOOKUP(R1576,CUSTOMS!$E$3:$N$2350,8,FALSE))</f>
        <v>美元</v>
      </c>
      <c r="Z1576" s="18" t="str">
        <f>IF(R1576="","",VLOOKUP(R1576,CUSTOMS!$E$3:$N$2350,9,FALSE))</f>
        <v>中国</v>
      </c>
      <c r="AA1576" s="18" t="str">
        <f>IF(R1576="","",VLOOKUP(R1576,CUSTOMS!$E$3:$N$2350,10,FALSE))</f>
        <v>美国</v>
      </c>
      <c r="AB1576" s="32">
        <f>IF(R1576="","",VLOOKUP(G1576,WMS!$E$3:$T$2581,15,FALSE))</f>
        <v>0.18</v>
      </c>
      <c r="AC1576" s="32">
        <f t="shared" si="267"/>
        <v>5.4</v>
      </c>
      <c r="AD1576" s="32" t="str">
        <f>IF(S1576="","",VLOOKUP(S1576,海关监管条件!$A$1:$B$3000,2,FALSE))</f>
        <v>A </v>
      </c>
    </row>
    <row r="1577" spans="1:30">
      <c r="A1577" s="2">
        <v>43791</v>
      </c>
      <c r="B1577" s="2">
        <v>43798</v>
      </c>
      <c r="C1577" s="2" t="s">
        <v>5292</v>
      </c>
      <c r="D1577" s="3" t="s">
        <v>2034</v>
      </c>
      <c r="E1577" s="3" t="s">
        <v>4400</v>
      </c>
      <c r="F1577" s="3" t="s">
        <v>5167</v>
      </c>
      <c r="G1577" s="17" t="str">
        <f t="shared" si="261"/>
        <v>KG-ARI-1909-00203-04560/42505501</v>
      </c>
      <c r="H1577" s="18">
        <f>IF(G1577="","",VLOOKUP(G1577,WMS!$E$3:$Q$2581,7,FALSE))</f>
        <v>4</v>
      </c>
      <c r="I1577" s="18">
        <f>IF(G1577="","",VLOOKUP(G1577,WMS!$E$3:$Q$2581,8,FALSE))</f>
        <v>2.2</v>
      </c>
      <c r="J1577" s="18">
        <f>IF(G1577="","",VLOOKUP(G1577,WMS!$E$3:$Q$2581,13,FALSE))</f>
        <v>0.017</v>
      </c>
      <c r="K1577" s="25" t="b">
        <f t="shared" si="262"/>
        <v>1</v>
      </c>
      <c r="L1577" s="7">
        <v>2</v>
      </c>
      <c r="M1577" s="26">
        <f>IF(G1577="","",VLOOKUP(G1577,WMS!$E$3:$U$2581,7,0)*L1577)</f>
        <v>8</v>
      </c>
      <c r="N1577" s="27" t="str">
        <f>IF(G1577="","",VLOOKUP(G1577,WMS!$E$3:$U$2581,17,0))</f>
        <v>A401-09</v>
      </c>
      <c r="O1577" s="28">
        <f t="shared" si="263"/>
        <v>4.4</v>
      </c>
      <c r="P1577" s="28">
        <f t="shared" si="264"/>
        <v>0.034</v>
      </c>
      <c r="Q1577" s="25" t="str">
        <f>IF(G1577="","",VLOOKUP(G1577,WMS!$E$3:$G$2581,2,FALSE))</f>
        <v>KAS19092323</v>
      </c>
      <c r="R1577" s="25" t="str">
        <f>IF(G1577="","",VLOOKUP(G1577,WMS!$E$3:$G$2581,3,FALSE))</f>
        <v>KAS1909232302</v>
      </c>
      <c r="S1577" s="17" t="str">
        <f>IF(R1577="","",VLOOKUP(R1577,CUSTOMS!$E$3:$N$2350,2,FALSE))</f>
        <v>8543709990</v>
      </c>
      <c r="T1577" s="17" t="str">
        <f>IF(R1577="","",VLOOKUP(R1577,CUSTOMS!$E$3:$N$2350,3,FALSE))</f>
        <v>VR眼镜</v>
      </c>
      <c r="U1577" s="18">
        <f t="shared" si="265"/>
        <v>8</v>
      </c>
      <c r="V1577" s="18" t="str">
        <f>IF(R1577="","",VLOOKUP(R1577,CUSTOMS!$E$3:$N$2350,5,FALSE))</f>
        <v>台</v>
      </c>
      <c r="W1577" s="32">
        <f>IF(R1577="","",VLOOKUP(R1577,CUSTOMS!$E$3:$N$2350,6,FALSE))</f>
        <v>5</v>
      </c>
      <c r="X1577" s="32">
        <f t="shared" si="266"/>
        <v>40</v>
      </c>
      <c r="Y1577" s="18" t="str">
        <f>IF(R1577="","",VLOOKUP(R1577,CUSTOMS!$E$3:$N$2350,8,FALSE))</f>
        <v>美元</v>
      </c>
      <c r="Z1577" s="18" t="str">
        <f>IF(R1577="","",VLOOKUP(R1577,CUSTOMS!$E$3:$N$2350,9,FALSE))</f>
        <v>中国</v>
      </c>
      <c r="AA1577" s="18" t="str">
        <f>IF(R1577="","",VLOOKUP(R1577,CUSTOMS!$E$3:$N$2350,10,FALSE))</f>
        <v>美国</v>
      </c>
      <c r="AB1577" s="32">
        <f>IF(R1577="","",VLOOKUP(G1577,WMS!$E$3:$T$2581,15,FALSE))</f>
        <v>0.475</v>
      </c>
      <c r="AC1577" s="32">
        <f t="shared" si="267"/>
        <v>3.8</v>
      </c>
      <c r="AD1577" s="32" t="str">
        <f>IF(S1577="","",VLOOKUP(S1577,海关监管条件!$A$1:$B$3000,2,FALSE))</f>
        <v>无</v>
      </c>
    </row>
    <row r="1578" spans="1:30">
      <c r="A1578" s="2">
        <v>43791</v>
      </c>
      <c r="B1578" s="2">
        <v>43798</v>
      </c>
      <c r="C1578" s="2" t="s">
        <v>5292</v>
      </c>
      <c r="D1578" s="19" t="s">
        <v>2155</v>
      </c>
      <c r="E1578" s="19" t="s">
        <v>4450</v>
      </c>
      <c r="F1578" s="19">
        <v>42443216</v>
      </c>
      <c r="G1578" s="17" t="str">
        <f t="shared" si="261"/>
        <v>KG-ARI-1909-00203-04602/42443216</v>
      </c>
      <c r="H1578" s="18">
        <f>IF(G1578="","",VLOOKUP(G1578,WMS!$E$3:$Q$2581,7,FALSE))</f>
        <v>8</v>
      </c>
      <c r="I1578" s="18">
        <f>IF(G1578="","",VLOOKUP(G1578,WMS!$E$3:$Q$2581,8,FALSE))</f>
        <v>7.8</v>
      </c>
      <c r="J1578" s="18">
        <f>IF(G1578="","",VLOOKUP(G1578,WMS!$E$3:$Q$2581,13,FALSE))</f>
        <v>0.012</v>
      </c>
      <c r="K1578" s="25" t="b">
        <f t="shared" si="262"/>
        <v>1</v>
      </c>
      <c r="L1578" s="7">
        <v>4</v>
      </c>
      <c r="M1578" s="26">
        <f>IF(G1578="","",VLOOKUP(G1578,WMS!$E$3:$U$2581,7,0)*L1578)</f>
        <v>32</v>
      </c>
      <c r="N1578" s="27" t="str">
        <f>IF(G1578="","",VLOOKUP(G1578,WMS!$E$3:$U$2581,17,0))</f>
        <v>B69</v>
      </c>
      <c r="O1578" s="28">
        <f t="shared" si="263"/>
        <v>31.2</v>
      </c>
      <c r="P1578" s="28">
        <f t="shared" si="264"/>
        <v>0.048</v>
      </c>
      <c r="Q1578" s="25" t="str">
        <f>IF(G1578="","",VLOOKUP(G1578,WMS!$E$3:$G$2581,2,FALSE))</f>
        <v>KAS19092415</v>
      </c>
      <c r="R1578" s="25" t="str">
        <f>IF(G1578="","",VLOOKUP(G1578,WMS!$E$3:$G$2581,3,FALSE))</f>
        <v>KAS1909241509</v>
      </c>
      <c r="S1578" s="17" t="str">
        <f>IF(R1578="","",VLOOKUP(R1578,CUSTOMS!$E$3:$N$2350,2,FALSE))</f>
        <v>3924900000</v>
      </c>
      <c r="T1578" s="17" t="str">
        <f>IF(R1578="","",VLOOKUP(R1578,CUSTOMS!$E$3:$N$2350,3,FALSE))</f>
        <v>合成树脂托盘</v>
      </c>
      <c r="U1578" s="18">
        <f t="shared" si="265"/>
        <v>32</v>
      </c>
      <c r="V1578" s="18" t="str">
        <f>IF(R1578="","",VLOOKUP(R1578,CUSTOMS!$E$3:$N$2350,5,FALSE))</f>
        <v>只</v>
      </c>
      <c r="W1578" s="32">
        <f>IF(R1578="","",VLOOKUP(R1578,CUSTOMS!$E$3:$N$2350,6,FALSE))</f>
        <v>0.2</v>
      </c>
      <c r="X1578" s="32">
        <f t="shared" si="266"/>
        <v>6.4</v>
      </c>
      <c r="Y1578" s="18" t="str">
        <f>IF(R1578="","",VLOOKUP(R1578,CUSTOMS!$E$3:$N$2350,8,FALSE))</f>
        <v>美元</v>
      </c>
      <c r="Z1578" s="18" t="str">
        <f>IF(R1578="","",VLOOKUP(R1578,CUSTOMS!$E$3:$N$2350,9,FALSE))</f>
        <v>中国</v>
      </c>
      <c r="AA1578" s="18" t="str">
        <f>IF(R1578="","",VLOOKUP(R1578,CUSTOMS!$E$3:$N$2350,10,FALSE))</f>
        <v>美国</v>
      </c>
      <c r="AB1578" s="32">
        <f>IF(R1578="","",VLOOKUP(G1578,WMS!$E$3:$T$2581,15,FALSE))</f>
        <v>0.875</v>
      </c>
      <c r="AC1578" s="32">
        <f t="shared" si="267"/>
        <v>28</v>
      </c>
      <c r="AD1578" s="32" t="str">
        <f>IF(S1578="","",VLOOKUP(S1578,海关监管条件!$A$1:$B$3000,2,FALSE))</f>
        <v>A </v>
      </c>
    </row>
    <row r="1579" spans="1:30">
      <c r="A1579" s="2">
        <v>43791</v>
      </c>
      <c r="B1579" s="2">
        <v>43798</v>
      </c>
      <c r="C1579" s="2" t="s">
        <v>5292</v>
      </c>
      <c r="D1579" s="19" t="s">
        <v>2155</v>
      </c>
      <c r="E1579" s="19" t="s">
        <v>4450</v>
      </c>
      <c r="F1579" s="19">
        <v>42492085</v>
      </c>
      <c r="G1579" s="17" t="str">
        <f t="shared" si="261"/>
        <v>KG-ARI-1909-00203-04602/42492085</v>
      </c>
      <c r="H1579" s="18">
        <f>IF(G1579="","",VLOOKUP(G1579,WMS!$E$3:$Q$2581,7,FALSE))</f>
        <v>9</v>
      </c>
      <c r="I1579" s="18">
        <f>IF(G1579="","",VLOOKUP(G1579,WMS!$E$3:$Q$2581,8,FALSE))</f>
        <v>7.75</v>
      </c>
      <c r="J1579" s="18">
        <f>IF(G1579="","",VLOOKUP(G1579,WMS!$E$3:$Q$2581,13,FALSE))</f>
        <v>0.038</v>
      </c>
      <c r="K1579" s="25" t="b">
        <f t="shared" si="262"/>
        <v>1</v>
      </c>
      <c r="L1579" s="7">
        <v>9</v>
      </c>
      <c r="M1579" s="26">
        <f>IF(G1579="","",VLOOKUP(G1579,WMS!$E$3:$U$2581,7,0)*L1579)</f>
        <v>81</v>
      </c>
      <c r="N1579" s="27" t="str">
        <f>IF(G1579="","",VLOOKUP(G1579,WMS!$E$3:$U$2581,17,0))</f>
        <v>B69</v>
      </c>
      <c r="O1579" s="28">
        <f t="shared" si="263"/>
        <v>69.75</v>
      </c>
      <c r="P1579" s="28">
        <f t="shared" si="264"/>
        <v>0.342</v>
      </c>
      <c r="Q1579" s="25" t="str">
        <f>IF(G1579="","",VLOOKUP(G1579,WMS!$E$3:$G$2581,2,FALSE))</f>
        <v>KAS19092415</v>
      </c>
      <c r="R1579" s="25" t="str">
        <f>IF(G1579="","",VLOOKUP(G1579,WMS!$E$3:$G$2581,3,FALSE))</f>
        <v>KAS1909241506</v>
      </c>
      <c r="S1579" s="17" t="str">
        <f>IF(R1579="","",VLOOKUP(R1579,CUSTOMS!$E$3:$N$2350,2,FALSE))</f>
        <v>6913100000</v>
      </c>
      <c r="T1579" s="17" t="str">
        <f>IF(R1579="","",VLOOKUP(R1579,CUSTOMS!$E$3:$N$2350,3,FALSE))</f>
        <v>陈设瓷:花盆</v>
      </c>
      <c r="U1579" s="18">
        <f t="shared" si="265"/>
        <v>81</v>
      </c>
      <c r="V1579" s="18" t="str">
        <f>IF(R1579="","",VLOOKUP(R1579,CUSTOMS!$E$3:$N$2350,5,FALSE))</f>
        <v>只</v>
      </c>
      <c r="W1579" s="32">
        <f>IF(R1579="","",VLOOKUP(R1579,CUSTOMS!$E$3:$N$2350,6,FALSE))</f>
        <v>0.5</v>
      </c>
      <c r="X1579" s="32">
        <f t="shared" si="266"/>
        <v>40.5</v>
      </c>
      <c r="Y1579" s="18" t="str">
        <f>IF(R1579="","",VLOOKUP(R1579,CUSTOMS!$E$3:$N$2350,8,FALSE))</f>
        <v>美元</v>
      </c>
      <c r="Z1579" s="18" t="str">
        <f>IF(R1579="","",VLOOKUP(R1579,CUSTOMS!$E$3:$N$2350,9,FALSE))</f>
        <v>中国</v>
      </c>
      <c r="AA1579" s="18" t="str">
        <f>IF(R1579="","",VLOOKUP(R1579,CUSTOMS!$E$3:$N$2350,10,FALSE))</f>
        <v>美国</v>
      </c>
      <c r="AB1579" s="32">
        <f>IF(R1579="","",VLOOKUP(G1579,WMS!$E$3:$T$2581,15,FALSE))</f>
        <v>0.722222222222222</v>
      </c>
      <c r="AC1579" s="32">
        <f t="shared" si="267"/>
        <v>58.5</v>
      </c>
      <c r="AD1579" s="32" t="str">
        <f>IF(S1579="","",VLOOKUP(S1579,海关监管条件!$A$1:$B$3000,2,FALSE))</f>
        <v>无</v>
      </c>
    </row>
    <row r="1580" spans="1:30">
      <c r="A1580" s="2">
        <v>43791</v>
      </c>
      <c r="B1580" s="2">
        <v>43798</v>
      </c>
      <c r="C1580" s="2" t="s">
        <v>5292</v>
      </c>
      <c r="D1580" s="19" t="s">
        <v>2155</v>
      </c>
      <c r="E1580" s="19" t="s">
        <v>4450</v>
      </c>
      <c r="F1580" s="19">
        <v>42492122</v>
      </c>
      <c r="G1580" s="17" t="str">
        <f t="shared" si="261"/>
        <v>KG-ARI-1909-00203-04602/42492122</v>
      </c>
      <c r="H1580" s="18">
        <f>IF(G1580="","",VLOOKUP(G1580,WMS!$E$3:$Q$2581,7,FALSE))</f>
        <v>9</v>
      </c>
      <c r="I1580" s="18">
        <f>IF(G1580="","",VLOOKUP(G1580,WMS!$E$3:$Q$2581,8,FALSE))</f>
        <v>9.85</v>
      </c>
      <c r="J1580" s="18">
        <f>IF(G1580="","",VLOOKUP(G1580,WMS!$E$3:$Q$2581,13,FALSE))</f>
        <v>0.049</v>
      </c>
      <c r="K1580" s="25" t="b">
        <f t="shared" si="262"/>
        <v>1</v>
      </c>
      <c r="L1580" s="7">
        <v>1</v>
      </c>
      <c r="M1580" s="26">
        <f>IF(G1580="","",VLOOKUP(G1580,WMS!$E$3:$U$2581,7,0)*L1580)</f>
        <v>9</v>
      </c>
      <c r="N1580" s="27" t="str">
        <f>IF(G1580="","",VLOOKUP(G1580,WMS!$E$3:$U$2581,17,0))</f>
        <v>B69</v>
      </c>
      <c r="O1580" s="28">
        <f t="shared" si="263"/>
        <v>9.85</v>
      </c>
      <c r="P1580" s="28">
        <f t="shared" si="264"/>
        <v>0.049</v>
      </c>
      <c r="Q1580" s="25" t="str">
        <f>IF(G1580="","",VLOOKUP(G1580,WMS!$E$3:$G$2581,2,FALSE))</f>
        <v>KAS19092415</v>
      </c>
      <c r="R1580" s="25" t="str">
        <f>IF(G1580="","",VLOOKUP(G1580,WMS!$E$3:$G$2581,3,FALSE))</f>
        <v>KAS1909241506</v>
      </c>
      <c r="S1580" s="17" t="str">
        <f>IF(R1580="","",VLOOKUP(R1580,CUSTOMS!$E$3:$N$2350,2,FALSE))</f>
        <v>6913100000</v>
      </c>
      <c r="T1580" s="17" t="str">
        <f>IF(R1580="","",VLOOKUP(R1580,CUSTOMS!$E$3:$N$2350,3,FALSE))</f>
        <v>陈设瓷:花盆</v>
      </c>
      <c r="U1580" s="18">
        <f t="shared" si="265"/>
        <v>9</v>
      </c>
      <c r="V1580" s="18" t="str">
        <f>IF(R1580="","",VLOOKUP(R1580,CUSTOMS!$E$3:$N$2350,5,FALSE))</f>
        <v>只</v>
      </c>
      <c r="W1580" s="32">
        <f>IF(R1580="","",VLOOKUP(R1580,CUSTOMS!$E$3:$N$2350,6,FALSE))</f>
        <v>0.5</v>
      </c>
      <c r="X1580" s="32">
        <f t="shared" si="266"/>
        <v>4.5</v>
      </c>
      <c r="Y1580" s="18" t="str">
        <f>IF(R1580="","",VLOOKUP(R1580,CUSTOMS!$E$3:$N$2350,8,FALSE))</f>
        <v>美元</v>
      </c>
      <c r="Z1580" s="18" t="str">
        <f>IF(R1580="","",VLOOKUP(R1580,CUSTOMS!$E$3:$N$2350,9,FALSE))</f>
        <v>中国</v>
      </c>
      <c r="AA1580" s="18" t="str">
        <f>IF(R1580="","",VLOOKUP(R1580,CUSTOMS!$E$3:$N$2350,10,FALSE))</f>
        <v>美国</v>
      </c>
      <c r="AB1580" s="32">
        <f>IF(R1580="","",VLOOKUP(G1580,WMS!$E$3:$T$2581,15,FALSE))</f>
        <v>0.944444444444444</v>
      </c>
      <c r="AC1580" s="32">
        <f t="shared" si="267"/>
        <v>8.5</v>
      </c>
      <c r="AD1580" s="32" t="str">
        <f>IF(S1580="","",VLOOKUP(S1580,海关监管条件!$A$1:$B$3000,2,FALSE))</f>
        <v>无</v>
      </c>
    </row>
    <row r="1581" spans="1:30">
      <c r="A1581" s="2">
        <v>43791</v>
      </c>
      <c r="B1581" s="2">
        <v>43798</v>
      </c>
      <c r="C1581" s="2" t="s">
        <v>5292</v>
      </c>
      <c r="D1581" s="19" t="s">
        <v>2155</v>
      </c>
      <c r="E1581" s="19" t="s">
        <v>4450</v>
      </c>
      <c r="F1581" s="19">
        <v>42534938</v>
      </c>
      <c r="G1581" s="17" t="str">
        <f t="shared" si="261"/>
        <v>KG-ARI-1909-00203-04602/42534938</v>
      </c>
      <c r="H1581" s="18">
        <f>IF(G1581="","",VLOOKUP(G1581,WMS!$E$3:$Q$2581,7,FALSE))</f>
        <v>6</v>
      </c>
      <c r="I1581" s="18">
        <f>IF(G1581="","",VLOOKUP(G1581,WMS!$E$3:$Q$2581,8,FALSE))</f>
        <v>6.4</v>
      </c>
      <c r="J1581" s="18">
        <f>IF(G1581="","",VLOOKUP(G1581,WMS!$E$3:$Q$2581,13,FALSE))</f>
        <v>0.016</v>
      </c>
      <c r="K1581" s="25" t="b">
        <f t="shared" si="262"/>
        <v>1</v>
      </c>
      <c r="L1581" s="7">
        <v>4</v>
      </c>
      <c r="M1581" s="26">
        <f>IF(G1581="","",VLOOKUP(G1581,WMS!$E$3:$U$2581,7,0)*L1581)</f>
        <v>24</v>
      </c>
      <c r="N1581" s="27" t="str">
        <f>IF(G1581="","",VLOOKUP(G1581,WMS!$E$3:$U$2581,17,0))</f>
        <v>A36-303</v>
      </c>
      <c r="O1581" s="28">
        <f t="shared" si="263"/>
        <v>25.6</v>
      </c>
      <c r="P1581" s="28">
        <f t="shared" si="264"/>
        <v>0.064</v>
      </c>
      <c r="Q1581" s="25" t="str">
        <f>IF(G1581="","",VLOOKUP(G1581,WMS!$E$3:$G$2581,2,FALSE))</f>
        <v>KAS19092415</v>
      </c>
      <c r="R1581" s="25" t="str">
        <f>IF(G1581="","",VLOOKUP(G1581,WMS!$E$3:$G$2581,3,FALSE))</f>
        <v>KAS1909241514</v>
      </c>
      <c r="S1581" s="17" t="str">
        <f>IF(R1581="","",VLOOKUP(R1581,CUSTOMS!$E$3:$N$2350,2,FALSE))</f>
        <v>6911101900</v>
      </c>
      <c r="T1581" s="17" t="str">
        <f>IF(R1581="","",VLOOKUP(R1581,CUSTOMS!$E$3:$N$2350,3,FALSE))</f>
        <v>日用瓷:壶.碟.盘.碗.杯.锅.罐</v>
      </c>
      <c r="U1581" s="18">
        <f t="shared" si="265"/>
        <v>24</v>
      </c>
      <c r="V1581" s="18" t="str">
        <f>IF(R1581="","",VLOOKUP(R1581,CUSTOMS!$E$3:$N$2350,5,FALSE))</f>
        <v>只</v>
      </c>
      <c r="W1581" s="32">
        <f>IF(R1581="","",VLOOKUP(R1581,CUSTOMS!$E$3:$N$2350,6,FALSE))</f>
        <v>0.4</v>
      </c>
      <c r="X1581" s="32">
        <f t="shared" si="266"/>
        <v>9.6</v>
      </c>
      <c r="Y1581" s="18" t="str">
        <f>IF(R1581="","",VLOOKUP(R1581,CUSTOMS!$E$3:$N$2350,8,FALSE))</f>
        <v>美元</v>
      </c>
      <c r="Z1581" s="18" t="str">
        <f>IF(R1581="","",VLOOKUP(R1581,CUSTOMS!$E$3:$N$2350,9,FALSE))</f>
        <v>中国</v>
      </c>
      <c r="AA1581" s="18" t="str">
        <f>IF(R1581="","",VLOOKUP(R1581,CUSTOMS!$E$3:$N$2350,10,FALSE))</f>
        <v>美国</v>
      </c>
      <c r="AB1581" s="32">
        <f>IF(R1581="","",VLOOKUP(G1581,WMS!$E$3:$T$2581,15,FALSE))</f>
        <v>0.95</v>
      </c>
      <c r="AC1581" s="32">
        <f t="shared" si="267"/>
        <v>22.8</v>
      </c>
      <c r="AD1581" s="32" t="str">
        <f>IF(S1581="","",VLOOKUP(S1581,海关监管条件!$A$1:$B$3000,2,FALSE))</f>
        <v>A</v>
      </c>
    </row>
    <row r="1582" spans="1:30">
      <c r="A1582" s="2">
        <v>43791</v>
      </c>
      <c r="B1582" s="2">
        <v>43798</v>
      </c>
      <c r="C1582" s="2" t="s">
        <v>5292</v>
      </c>
      <c r="D1582" s="35" t="s">
        <v>2155</v>
      </c>
      <c r="E1582" s="35" t="s">
        <v>4450</v>
      </c>
      <c r="F1582" s="35" t="s">
        <v>4459</v>
      </c>
      <c r="G1582" s="17" t="str">
        <f t="shared" si="261"/>
        <v>KG-ARI-1909-00203-04602/42576617A</v>
      </c>
      <c r="H1582" s="18">
        <f>IF(G1582="","",VLOOKUP(G1582,WMS!$E$3:$Q$2581,7,FALSE))</f>
        <v>8</v>
      </c>
      <c r="I1582" s="18">
        <f>IF(G1582="","",VLOOKUP(G1582,WMS!$E$3:$Q$2581,8,FALSE))</f>
        <v>7.4</v>
      </c>
      <c r="J1582" s="18">
        <f>IF(G1582="","",VLOOKUP(G1582,WMS!$E$3:$Q$2581,13,FALSE))</f>
        <v>0.023</v>
      </c>
      <c r="K1582" s="25" t="b">
        <f t="shared" si="262"/>
        <v>1</v>
      </c>
      <c r="L1582" s="7">
        <v>1</v>
      </c>
      <c r="M1582" s="26">
        <f>IF(G1582="","",VLOOKUP(G1582,WMS!$E$3:$U$2581,7,0)*L1582)</f>
        <v>8</v>
      </c>
      <c r="N1582" s="27" t="str">
        <f>IF(G1582="","",VLOOKUP(G1582,WMS!$E$3:$U$2581,17,0))</f>
        <v>A35-103</v>
      </c>
      <c r="O1582" s="28">
        <f t="shared" si="263"/>
        <v>7.4</v>
      </c>
      <c r="P1582" s="28">
        <f t="shared" si="264"/>
        <v>0.023</v>
      </c>
      <c r="Q1582" s="25" t="str">
        <f>IF(G1582="","",VLOOKUP(G1582,WMS!$E$3:$G$2581,2,FALSE))</f>
        <v>KAS19092415</v>
      </c>
      <c r="R1582" s="25" t="str">
        <f>IF(G1582="","",VLOOKUP(G1582,WMS!$E$3:$G$2581,3,FALSE))</f>
        <v>KAS1909241516</v>
      </c>
      <c r="S1582" s="17" t="str">
        <f>IF(R1582="","",VLOOKUP(R1582,CUSTOMS!$E$3:$N$2350,2,FALSE))</f>
        <v>6911101900</v>
      </c>
      <c r="T1582" s="17" t="str">
        <f>IF(R1582="","",VLOOKUP(R1582,CUSTOMS!$E$3:$N$2350,3,FALSE))</f>
        <v>日用瓷:罐
</v>
      </c>
      <c r="U1582" s="18">
        <f t="shared" si="265"/>
        <v>8</v>
      </c>
      <c r="V1582" s="18" t="str">
        <f>IF(R1582="","",VLOOKUP(R1582,CUSTOMS!$E$3:$N$2350,5,FALSE))</f>
        <v>只</v>
      </c>
      <c r="W1582" s="32">
        <f>IF(R1582="","",VLOOKUP(R1582,CUSTOMS!$E$3:$N$2350,6,FALSE))</f>
        <v>0.3</v>
      </c>
      <c r="X1582" s="32">
        <f t="shared" si="266"/>
        <v>2.4</v>
      </c>
      <c r="Y1582" s="18" t="str">
        <f>IF(R1582="","",VLOOKUP(R1582,CUSTOMS!$E$3:$N$2350,8,FALSE))</f>
        <v>美元</v>
      </c>
      <c r="Z1582" s="18" t="str">
        <f>IF(R1582="","",VLOOKUP(R1582,CUSTOMS!$E$3:$N$2350,9,FALSE))</f>
        <v>中国</v>
      </c>
      <c r="AA1582" s="18" t="str">
        <f>IF(R1582="","",VLOOKUP(R1582,CUSTOMS!$E$3:$N$2350,10,FALSE))</f>
        <v>美国</v>
      </c>
      <c r="AB1582" s="32">
        <f>IF(R1582="","",VLOOKUP(G1582,WMS!$E$3:$T$2581,15,FALSE))</f>
        <v>0.7125</v>
      </c>
      <c r="AC1582" s="32">
        <f t="shared" si="267"/>
        <v>5.7</v>
      </c>
      <c r="AD1582" s="32" t="str">
        <f>IF(S1582="","",VLOOKUP(S1582,海关监管条件!$A$1:$B$3000,2,FALSE))</f>
        <v>A</v>
      </c>
    </row>
    <row r="1583" spans="1:30">
      <c r="A1583" s="2">
        <v>43791</v>
      </c>
      <c r="B1583" s="2">
        <v>43798</v>
      </c>
      <c r="C1583" s="2" t="s">
        <v>5292</v>
      </c>
      <c r="D1583" s="35" t="s">
        <v>2155</v>
      </c>
      <c r="E1583" s="35" t="s">
        <v>4450</v>
      </c>
      <c r="F1583" s="35" t="s">
        <v>4461</v>
      </c>
      <c r="G1583" s="17" t="str">
        <f t="shared" si="261"/>
        <v>KG-ARI-1909-00203-04602/42576617B</v>
      </c>
      <c r="H1583" s="18">
        <v>8</v>
      </c>
      <c r="I1583" s="18">
        <f>IF(G1583="","",VLOOKUP(G1583,WMS!$E$3:$Q$2581,8,FALSE))</f>
        <v>7.4</v>
      </c>
      <c r="J1583" s="18">
        <f>IF(G1583="","",VLOOKUP(G1583,WMS!$E$3:$Q$2581,13,FALSE))</f>
        <v>0.023</v>
      </c>
      <c r="K1583" s="25" t="e">
        <f t="shared" si="262"/>
        <v>#DIV/0!</v>
      </c>
      <c r="M1583" s="26">
        <v>8</v>
      </c>
      <c r="N1583" s="27" t="str">
        <f>IF(G1583="","",VLOOKUP(G1583,WMS!$E$3:$U$2581,17,0))</f>
        <v>A35-103</v>
      </c>
      <c r="O1583" s="28" t="str">
        <f t="shared" si="263"/>
        <v/>
      </c>
      <c r="P1583" s="28" t="str">
        <f t="shared" si="264"/>
        <v/>
      </c>
      <c r="Q1583" s="25" t="str">
        <f>IF(G1583="","",VLOOKUP(G1583,WMS!$E$3:$G$2581,2,FALSE))</f>
        <v>KAS19092415</v>
      </c>
      <c r="R1583" s="25" t="str">
        <f>IF(G1583="","",VLOOKUP(G1583,WMS!$E$3:$G$2581,3,FALSE))</f>
        <v>KAS1909241504</v>
      </c>
      <c r="S1583" s="17" t="str">
        <f>IF(R1583="","",VLOOKUP(R1583,CUSTOMS!$E$3:$N$2350,2,FALSE))</f>
        <v>4421999090</v>
      </c>
      <c r="T1583" s="17" t="str">
        <f>IF(R1583="","",VLOOKUP(R1583,CUSTOMS!$E$3:$N$2350,3,FALSE))</f>
        <v>木盖</v>
      </c>
      <c r="U1583" s="18">
        <f t="shared" si="265"/>
        <v>8</v>
      </c>
      <c r="V1583" s="18" t="str">
        <f>IF(R1583="","",VLOOKUP(R1583,CUSTOMS!$E$3:$N$2350,5,FALSE))</f>
        <v>只</v>
      </c>
      <c r="W1583" s="32">
        <f>IF(R1583="","",VLOOKUP(R1583,CUSTOMS!$E$3:$N$2350,6,FALSE))</f>
        <v>0.13</v>
      </c>
      <c r="X1583" s="32">
        <f t="shared" si="266"/>
        <v>1.04</v>
      </c>
      <c r="Y1583" s="18" t="str">
        <f>IF(R1583="","",VLOOKUP(R1583,CUSTOMS!$E$3:$N$2350,8,FALSE))</f>
        <v>美元</v>
      </c>
      <c r="Z1583" s="18" t="str">
        <f>IF(R1583="","",VLOOKUP(R1583,CUSTOMS!$E$3:$N$2350,9,FALSE))</f>
        <v>中国</v>
      </c>
      <c r="AA1583" s="18" t="str">
        <f>IF(R1583="","",VLOOKUP(R1583,CUSTOMS!$E$3:$N$2350,10,FALSE))</f>
        <v>美国</v>
      </c>
      <c r="AB1583" s="32">
        <f>IF(R1583="","",VLOOKUP(G1583,WMS!$E$3:$T$2581,15,FALSE))</f>
        <v>0.1125</v>
      </c>
      <c r="AC1583" s="32">
        <f t="shared" si="267"/>
        <v>0.9</v>
      </c>
      <c r="AD1583" s="32" t="str">
        <f>IF(S1583="","",VLOOKUP(S1583,海关监管条件!$A$1:$B$3000,2,FALSE))</f>
        <v>AB</v>
      </c>
    </row>
    <row r="1584" spans="1:30">
      <c r="A1584" s="2">
        <v>43791</v>
      </c>
      <c r="B1584" s="2">
        <v>43798</v>
      </c>
      <c r="C1584" s="2" t="s">
        <v>5292</v>
      </c>
      <c r="D1584" s="19" t="s">
        <v>2155</v>
      </c>
      <c r="E1584" s="19" t="s">
        <v>4450</v>
      </c>
      <c r="F1584" s="19">
        <v>42623984</v>
      </c>
      <c r="G1584" s="17" t="str">
        <f t="shared" si="261"/>
        <v>KG-ARI-1909-00203-04602/42623984</v>
      </c>
      <c r="H1584" s="18">
        <f>IF(G1584="","",VLOOKUP(G1584,WMS!$E$3:$Q$2581,7,FALSE))</f>
        <v>4</v>
      </c>
      <c r="I1584" s="18">
        <f>IF(G1584="","",VLOOKUP(G1584,WMS!$E$3:$Q$2581,8,FALSE))</f>
        <v>4.15</v>
      </c>
      <c r="J1584" s="18">
        <f>IF(G1584="","",VLOOKUP(G1584,WMS!$E$3:$Q$2581,13,FALSE))</f>
        <v>0.032</v>
      </c>
      <c r="K1584" s="25" t="b">
        <f t="shared" si="262"/>
        <v>1</v>
      </c>
      <c r="L1584" s="7">
        <v>3</v>
      </c>
      <c r="M1584" s="26">
        <f>IF(G1584="","",VLOOKUP(G1584,WMS!$E$3:$U$2581,7,0)*L1584)</f>
        <v>12</v>
      </c>
      <c r="N1584" s="27" t="str">
        <f>IF(G1584="","",VLOOKUP(G1584,WMS!$E$3:$U$2581,17,0))</f>
        <v>A25-102</v>
      </c>
      <c r="O1584" s="28">
        <f t="shared" si="263"/>
        <v>12.45</v>
      </c>
      <c r="P1584" s="28">
        <f t="shared" si="264"/>
        <v>0.096</v>
      </c>
      <c r="Q1584" s="25" t="str">
        <f>IF(G1584="","",VLOOKUP(G1584,WMS!$E$3:$G$2581,2,FALSE))</f>
        <v>KAS19092415</v>
      </c>
      <c r="R1584" s="25" t="str">
        <f>IF(G1584="","",VLOOKUP(G1584,WMS!$E$3:$G$2581,3,FALSE))</f>
        <v>KAS1909241515</v>
      </c>
      <c r="S1584" s="17" t="str">
        <f>IF(R1584="","",VLOOKUP(R1584,CUSTOMS!$E$3:$N$2350,2,FALSE))</f>
        <v>6913100000</v>
      </c>
      <c r="T1584" s="17" t="str">
        <f>IF(R1584="","",VLOOKUP(R1584,CUSTOMS!$E$3:$N$2350,3,FALSE))</f>
        <v>陈设瓷:花盆</v>
      </c>
      <c r="U1584" s="18">
        <f t="shared" si="265"/>
        <v>12</v>
      </c>
      <c r="V1584" s="18" t="str">
        <f>IF(R1584="","",VLOOKUP(R1584,CUSTOMS!$E$3:$N$2350,5,FALSE))</f>
        <v>只</v>
      </c>
      <c r="W1584" s="32">
        <f>IF(R1584="","",VLOOKUP(R1584,CUSTOMS!$E$3:$N$2350,6,FALSE))</f>
        <v>0.4</v>
      </c>
      <c r="X1584" s="32">
        <f t="shared" si="266"/>
        <v>4.8</v>
      </c>
      <c r="Y1584" s="18" t="str">
        <f>IF(R1584="","",VLOOKUP(R1584,CUSTOMS!$E$3:$N$2350,8,FALSE))</f>
        <v>美元</v>
      </c>
      <c r="Z1584" s="18" t="str">
        <f>IF(R1584="","",VLOOKUP(R1584,CUSTOMS!$E$3:$N$2350,9,FALSE))</f>
        <v>中国</v>
      </c>
      <c r="AA1584" s="18" t="str">
        <f>IF(R1584="","",VLOOKUP(R1584,CUSTOMS!$E$3:$N$2350,10,FALSE))</f>
        <v>美国</v>
      </c>
      <c r="AB1584" s="32">
        <f>IF(R1584="","",VLOOKUP(G1584,WMS!$E$3:$T$2581,15,FALSE))</f>
        <v>1.175</v>
      </c>
      <c r="AC1584" s="32">
        <f t="shared" si="267"/>
        <v>14.1</v>
      </c>
      <c r="AD1584" s="32" t="str">
        <f>IF(S1584="","",VLOOKUP(S1584,海关监管条件!$A$1:$B$3000,2,FALSE))</f>
        <v>无</v>
      </c>
    </row>
    <row r="1585" spans="1:30">
      <c r="A1585" s="2">
        <v>43791</v>
      </c>
      <c r="B1585" s="2">
        <v>43798</v>
      </c>
      <c r="C1585" s="2" t="s">
        <v>5292</v>
      </c>
      <c r="D1585" s="19" t="s">
        <v>2155</v>
      </c>
      <c r="E1585" s="19" t="s">
        <v>4450</v>
      </c>
      <c r="F1585" s="19">
        <v>42699279</v>
      </c>
      <c r="G1585" s="17" t="str">
        <f t="shared" si="261"/>
        <v>KG-ARI-1909-00203-04602/42699279</v>
      </c>
      <c r="H1585" s="18">
        <f>IF(G1585="","",VLOOKUP(G1585,WMS!$E$3:$Q$2581,7,FALSE))</f>
        <v>6</v>
      </c>
      <c r="I1585" s="18">
        <f>IF(G1585="","",VLOOKUP(G1585,WMS!$E$3:$Q$2581,8,FALSE))</f>
        <v>2.35</v>
      </c>
      <c r="J1585" s="18">
        <f>IF(G1585="","",VLOOKUP(G1585,WMS!$E$3:$Q$2581,13,FALSE))</f>
        <v>0.009</v>
      </c>
      <c r="K1585" s="25" t="b">
        <f t="shared" si="262"/>
        <v>1</v>
      </c>
      <c r="L1585" s="7">
        <v>3</v>
      </c>
      <c r="M1585" s="26">
        <f>IF(G1585="","",VLOOKUP(G1585,WMS!$E$3:$U$2581,7,0)*L1585)</f>
        <v>18</v>
      </c>
      <c r="N1585" s="27" t="str">
        <f>IF(G1585="","",VLOOKUP(G1585,WMS!$E$3:$U$2581,17,0))</f>
        <v>A18-304</v>
      </c>
      <c r="O1585" s="28">
        <f t="shared" si="263"/>
        <v>7.05</v>
      </c>
      <c r="P1585" s="28">
        <f t="shared" si="264"/>
        <v>0.027</v>
      </c>
      <c r="Q1585" s="25" t="str">
        <f>IF(G1585="","",VLOOKUP(G1585,WMS!$E$3:$G$2581,2,FALSE))</f>
        <v>KAS19092415</v>
      </c>
      <c r="R1585" s="25" t="str">
        <f>IF(G1585="","",VLOOKUP(G1585,WMS!$E$3:$G$2581,3,FALSE))</f>
        <v>KAS1909241507</v>
      </c>
      <c r="S1585" s="17" t="str">
        <f>IF(R1585="","",VLOOKUP(R1585,CUSTOMS!$E$3:$N$2350,2,FALSE))</f>
        <v>6911900000</v>
      </c>
      <c r="T1585" s="17" t="str">
        <f>IF(R1585="","",VLOOKUP(R1585,CUSTOMS!$E$3:$N$2350,3,FALSE))</f>
        <v>盥洗用瓷器:皂碟.乳液瓶.漱口杯.托盘.马桶刷座</v>
      </c>
      <c r="U1585" s="18">
        <f t="shared" si="265"/>
        <v>18</v>
      </c>
      <c r="V1585" s="18" t="str">
        <f>IF(R1585="","",VLOOKUP(R1585,CUSTOMS!$E$3:$N$2350,5,FALSE))</f>
        <v>只</v>
      </c>
      <c r="W1585" s="32">
        <f>IF(R1585="","",VLOOKUP(R1585,CUSTOMS!$E$3:$N$2350,6,FALSE))</f>
        <v>0.4</v>
      </c>
      <c r="X1585" s="32">
        <f t="shared" si="266"/>
        <v>7.2</v>
      </c>
      <c r="Y1585" s="18" t="str">
        <f>IF(R1585="","",VLOOKUP(R1585,CUSTOMS!$E$3:$N$2350,8,FALSE))</f>
        <v>美元</v>
      </c>
      <c r="Z1585" s="18" t="str">
        <f>IF(R1585="","",VLOOKUP(R1585,CUSTOMS!$E$3:$N$2350,9,FALSE))</f>
        <v>中国</v>
      </c>
      <c r="AA1585" s="18" t="str">
        <f>IF(R1585="","",VLOOKUP(R1585,CUSTOMS!$E$3:$N$2350,10,FALSE))</f>
        <v>美国</v>
      </c>
      <c r="AB1585" s="32">
        <f>IF(R1585="","",VLOOKUP(G1585,WMS!$E$3:$T$2581,15,FALSE))</f>
        <v>0.333333333333333</v>
      </c>
      <c r="AC1585" s="32">
        <f t="shared" si="267"/>
        <v>5.99999999999999</v>
      </c>
      <c r="AD1585" s="32" t="str">
        <f>IF(S1585="","",VLOOKUP(S1585,海关监管条件!$A$1:$B$3000,2,FALSE))</f>
        <v>无</v>
      </c>
    </row>
    <row r="1586" spans="1:30">
      <c r="A1586" s="2">
        <v>43791</v>
      </c>
      <c r="B1586" s="2">
        <v>43798</v>
      </c>
      <c r="C1586" s="2" t="s">
        <v>5292</v>
      </c>
      <c r="D1586" s="19" t="s">
        <v>2155</v>
      </c>
      <c r="E1586" s="19" t="s">
        <v>4450</v>
      </c>
      <c r="F1586" s="19">
        <v>42700968</v>
      </c>
      <c r="G1586" s="17" t="str">
        <f t="shared" si="261"/>
        <v>KG-ARI-1909-00203-04602/42700968</v>
      </c>
      <c r="H1586" s="18">
        <f>IF(G1586="","",VLOOKUP(G1586,WMS!$E$3:$Q$2581,7,FALSE))</f>
        <v>6</v>
      </c>
      <c r="I1586" s="18">
        <f>IF(G1586="","",VLOOKUP(G1586,WMS!$E$3:$Q$2581,8,FALSE))</f>
        <v>5.65</v>
      </c>
      <c r="J1586" s="18">
        <f>IF(G1586="","",VLOOKUP(G1586,WMS!$E$3:$Q$2581,13,FALSE))</f>
        <v>0.015</v>
      </c>
      <c r="K1586" s="25" t="b">
        <f t="shared" si="262"/>
        <v>1</v>
      </c>
      <c r="L1586" s="7">
        <v>1</v>
      </c>
      <c r="M1586" s="26">
        <f>IF(G1586="","",VLOOKUP(G1586,WMS!$E$3:$U$2581,7,0)*L1586)</f>
        <v>6</v>
      </c>
      <c r="N1586" s="27" t="str">
        <f>IF(G1586="","",VLOOKUP(G1586,WMS!$E$3:$U$2581,17,0))</f>
        <v>A18-304</v>
      </c>
      <c r="O1586" s="28">
        <f t="shared" si="263"/>
        <v>5.65</v>
      </c>
      <c r="P1586" s="28">
        <f t="shared" si="264"/>
        <v>0.015</v>
      </c>
      <c r="Q1586" s="25" t="str">
        <f>IF(G1586="","",VLOOKUP(G1586,WMS!$E$3:$G$2581,2,FALSE))</f>
        <v>KAS19092415</v>
      </c>
      <c r="R1586" s="25" t="str">
        <f>IF(G1586="","",VLOOKUP(G1586,WMS!$E$3:$G$2581,3,FALSE))</f>
        <v>KAS1909241507</v>
      </c>
      <c r="S1586" s="17" t="str">
        <f>IF(R1586="","",VLOOKUP(R1586,CUSTOMS!$E$3:$N$2350,2,FALSE))</f>
        <v>6911900000</v>
      </c>
      <c r="T1586" s="17" t="str">
        <f>IF(R1586="","",VLOOKUP(R1586,CUSTOMS!$E$3:$N$2350,3,FALSE))</f>
        <v>盥洗用瓷器:皂碟.乳液瓶.漱口杯.托盘.马桶刷座</v>
      </c>
      <c r="U1586" s="18">
        <f t="shared" si="265"/>
        <v>6</v>
      </c>
      <c r="V1586" s="18" t="str">
        <f>IF(R1586="","",VLOOKUP(R1586,CUSTOMS!$E$3:$N$2350,5,FALSE))</f>
        <v>只</v>
      </c>
      <c r="W1586" s="32">
        <f>IF(R1586="","",VLOOKUP(R1586,CUSTOMS!$E$3:$N$2350,6,FALSE))</f>
        <v>0.4</v>
      </c>
      <c r="X1586" s="32">
        <f t="shared" si="266"/>
        <v>2.4</v>
      </c>
      <c r="Y1586" s="18" t="str">
        <f>IF(R1586="","",VLOOKUP(R1586,CUSTOMS!$E$3:$N$2350,8,FALSE))</f>
        <v>美元</v>
      </c>
      <c r="Z1586" s="18" t="str">
        <f>IF(R1586="","",VLOOKUP(R1586,CUSTOMS!$E$3:$N$2350,9,FALSE))</f>
        <v>中国</v>
      </c>
      <c r="AA1586" s="18" t="str">
        <f>IF(R1586="","",VLOOKUP(R1586,CUSTOMS!$E$3:$N$2350,10,FALSE))</f>
        <v>美国</v>
      </c>
      <c r="AB1586" s="32">
        <f>IF(R1586="","",VLOOKUP(G1586,WMS!$E$3:$T$2581,15,FALSE))</f>
        <v>0.833333333333333</v>
      </c>
      <c r="AC1586" s="32">
        <f t="shared" si="267"/>
        <v>5</v>
      </c>
      <c r="AD1586" s="32" t="str">
        <f>IF(S1586="","",VLOOKUP(S1586,海关监管条件!$A$1:$B$3000,2,FALSE))</f>
        <v>无</v>
      </c>
    </row>
    <row r="1587" spans="1:30">
      <c r="A1587" s="2">
        <v>43791</v>
      </c>
      <c r="B1587" s="2">
        <v>43798</v>
      </c>
      <c r="C1587" s="2" t="s">
        <v>5292</v>
      </c>
      <c r="D1587" s="19" t="s">
        <v>2155</v>
      </c>
      <c r="E1587" s="19" t="s">
        <v>4450</v>
      </c>
      <c r="F1587" s="19">
        <v>42701149</v>
      </c>
      <c r="G1587" s="17" t="str">
        <f t="shared" si="261"/>
        <v>KG-ARI-1909-00203-04602/42701149</v>
      </c>
      <c r="H1587" s="18">
        <f>IF(G1587="","",VLOOKUP(G1587,WMS!$E$3:$Q$2581,7,FALSE))</f>
        <v>6</v>
      </c>
      <c r="I1587" s="18">
        <f>IF(G1587="","",VLOOKUP(G1587,WMS!$E$3:$Q$2581,8,FALSE))</f>
        <v>5.75</v>
      </c>
      <c r="J1587" s="18">
        <f>IF(G1587="","",VLOOKUP(G1587,WMS!$E$3:$Q$2581,13,FALSE))</f>
        <v>0.015</v>
      </c>
      <c r="K1587" s="25" t="b">
        <f t="shared" si="262"/>
        <v>1</v>
      </c>
      <c r="L1587" s="7">
        <v>1</v>
      </c>
      <c r="M1587" s="26">
        <f>IF(G1587="","",VLOOKUP(G1587,WMS!$E$3:$U$2581,7,0)*L1587)</f>
        <v>6</v>
      </c>
      <c r="N1587" s="27" t="str">
        <f>IF(G1587="","",VLOOKUP(G1587,WMS!$E$3:$U$2581,17,0))</f>
        <v>A18-304</v>
      </c>
      <c r="O1587" s="28">
        <f t="shared" si="263"/>
        <v>5.75</v>
      </c>
      <c r="P1587" s="28">
        <f t="shared" si="264"/>
        <v>0.015</v>
      </c>
      <c r="Q1587" s="25" t="str">
        <f>IF(G1587="","",VLOOKUP(G1587,WMS!$E$3:$G$2581,2,FALSE))</f>
        <v>KAS19092415</v>
      </c>
      <c r="R1587" s="25" t="str">
        <f>IF(G1587="","",VLOOKUP(G1587,WMS!$E$3:$G$2581,3,FALSE))</f>
        <v>KAS1909241507</v>
      </c>
      <c r="S1587" s="17" t="str">
        <f>IF(R1587="","",VLOOKUP(R1587,CUSTOMS!$E$3:$N$2350,2,FALSE))</f>
        <v>6911900000</v>
      </c>
      <c r="T1587" s="17" t="str">
        <f>IF(R1587="","",VLOOKUP(R1587,CUSTOMS!$E$3:$N$2350,3,FALSE))</f>
        <v>盥洗用瓷器:皂碟.乳液瓶.漱口杯.托盘.马桶刷座</v>
      </c>
      <c r="U1587" s="18">
        <f t="shared" si="265"/>
        <v>6</v>
      </c>
      <c r="V1587" s="18" t="str">
        <f>IF(R1587="","",VLOOKUP(R1587,CUSTOMS!$E$3:$N$2350,5,FALSE))</f>
        <v>只</v>
      </c>
      <c r="W1587" s="32">
        <f>IF(R1587="","",VLOOKUP(R1587,CUSTOMS!$E$3:$N$2350,6,FALSE))</f>
        <v>0.4</v>
      </c>
      <c r="X1587" s="32">
        <f t="shared" si="266"/>
        <v>2.4</v>
      </c>
      <c r="Y1587" s="18" t="str">
        <f>IF(R1587="","",VLOOKUP(R1587,CUSTOMS!$E$3:$N$2350,8,FALSE))</f>
        <v>美元</v>
      </c>
      <c r="Z1587" s="18" t="str">
        <f>IF(R1587="","",VLOOKUP(R1587,CUSTOMS!$E$3:$N$2350,9,FALSE))</f>
        <v>中国</v>
      </c>
      <c r="AA1587" s="18" t="str">
        <f>IF(R1587="","",VLOOKUP(R1587,CUSTOMS!$E$3:$N$2350,10,FALSE))</f>
        <v>美国</v>
      </c>
      <c r="AB1587" s="32">
        <f>IF(R1587="","",VLOOKUP(G1587,WMS!$E$3:$T$2581,15,FALSE))</f>
        <v>0.833333333333333</v>
      </c>
      <c r="AC1587" s="32">
        <f t="shared" si="267"/>
        <v>5</v>
      </c>
      <c r="AD1587" s="32" t="str">
        <f>IF(S1587="","",VLOOKUP(S1587,海关监管条件!$A$1:$B$3000,2,FALSE))</f>
        <v>无</v>
      </c>
    </row>
    <row r="1588" spans="1:30">
      <c r="A1588" s="2">
        <v>43791</v>
      </c>
      <c r="B1588" s="2">
        <v>43798</v>
      </c>
      <c r="C1588" s="2" t="s">
        <v>5292</v>
      </c>
      <c r="D1588" s="19" t="s">
        <v>2155</v>
      </c>
      <c r="E1588" s="19" t="s">
        <v>4450</v>
      </c>
      <c r="F1588" s="19">
        <v>42723516</v>
      </c>
      <c r="G1588" s="17" t="str">
        <f t="shared" si="261"/>
        <v>KG-ARI-1909-00203-04602/42723516</v>
      </c>
      <c r="H1588" s="18">
        <f>IF(G1588="","",VLOOKUP(G1588,WMS!$E$3:$Q$2581,7,FALSE))</f>
        <v>8</v>
      </c>
      <c r="I1588" s="18">
        <f>IF(G1588="","",VLOOKUP(G1588,WMS!$E$3:$Q$2581,8,FALSE))</f>
        <v>3.35</v>
      </c>
      <c r="J1588" s="18">
        <f>IF(G1588="","",VLOOKUP(G1588,WMS!$E$3:$Q$2581,13,FALSE))</f>
        <v>0.015</v>
      </c>
      <c r="K1588" s="25" t="b">
        <f t="shared" si="262"/>
        <v>1</v>
      </c>
      <c r="L1588" s="7">
        <v>1</v>
      </c>
      <c r="M1588" s="26">
        <f>IF(G1588="","",VLOOKUP(G1588,WMS!$E$3:$U$2581,7,0)*L1588)</f>
        <v>8</v>
      </c>
      <c r="N1588" s="27" t="str">
        <f>IF(G1588="","",VLOOKUP(G1588,WMS!$E$3:$U$2581,17,0))</f>
        <v>B69</v>
      </c>
      <c r="O1588" s="28">
        <f t="shared" si="263"/>
        <v>3.35</v>
      </c>
      <c r="P1588" s="28">
        <f t="shared" si="264"/>
        <v>0.015</v>
      </c>
      <c r="Q1588" s="25" t="str">
        <f>IF(G1588="","",VLOOKUP(G1588,WMS!$E$3:$G$2581,2,FALSE))</f>
        <v>KAS19092415</v>
      </c>
      <c r="R1588" s="25" t="str">
        <f>IF(G1588="","",VLOOKUP(G1588,WMS!$E$3:$G$2581,3,FALSE))</f>
        <v>KAS1909241508</v>
      </c>
      <c r="S1588" s="17" t="str">
        <f>IF(R1588="","",VLOOKUP(R1588,CUSTOMS!$E$3:$N$2350,2,FALSE))</f>
        <v>6913100000</v>
      </c>
      <c r="T1588" s="17" t="str">
        <f>IF(R1588="","",VLOOKUP(R1588,CUSTOMS!$E$3:$N$2350,3,FALSE))</f>
        <v>陈设瓷:香薰炉</v>
      </c>
      <c r="U1588" s="18">
        <f t="shared" si="265"/>
        <v>8</v>
      </c>
      <c r="V1588" s="18" t="str">
        <f>IF(R1588="","",VLOOKUP(R1588,CUSTOMS!$E$3:$N$2350,5,FALSE))</f>
        <v>只</v>
      </c>
      <c r="W1588" s="32">
        <f>IF(R1588="","",VLOOKUP(R1588,CUSTOMS!$E$3:$N$2350,6,FALSE))</f>
        <v>0.35</v>
      </c>
      <c r="X1588" s="32">
        <f t="shared" si="266"/>
        <v>2.8</v>
      </c>
      <c r="Y1588" s="18" t="str">
        <f>IF(R1588="","",VLOOKUP(R1588,CUSTOMS!$E$3:$N$2350,8,FALSE))</f>
        <v>美元</v>
      </c>
      <c r="Z1588" s="18" t="str">
        <f>IF(R1588="","",VLOOKUP(R1588,CUSTOMS!$E$3:$N$2350,9,FALSE))</f>
        <v>中国</v>
      </c>
      <c r="AA1588" s="18" t="str">
        <f>IF(R1588="","",VLOOKUP(R1588,CUSTOMS!$E$3:$N$2350,10,FALSE))</f>
        <v>美国</v>
      </c>
      <c r="AB1588" s="32">
        <f>IF(R1588="","",VLOOKUP(G1588,WMS!$E$3:$T$2581,15,FALSE))</f>
        <v>0.375</v>
      </c>
      <c r="AC1588" s="32">
        <f t="shared" si="267"/>
        <v>3</v>
      </c>
      <c r="AD1588" s="32" t="str">
        <f>IF(S1588="","",VLOOKUP(S1588,海关监管条件!$A$1:$B$3000,2,FALSE))</f>
        <v>无</v>
      </c>
    </row>
    <row r="1589" spans="1:30">
      <c r="A1589" s="2">
        <v>43791</v>
      </c>
      <c r="B1589" s="2">
        <v>43798</v>
      </c>
      <c r="C1589" s="2" t="s">
        <v>5292</v>
      </c>
      <c r="D1589" s="19" t="s">
        <v>2155</v>
      </c>
      <c r="E1589" s="19" t="s">
        <v>4450</v>
      </c>
      <c r="F1589" s="19">
        <v>42727569</v>
      </c>
      <c r="G1589" s="17" t="str">
        <f t="shared" si="261"/>
        <v>KG-ARI-1909-00203-04602/42727569</v>
      </c>
      <c r="H1589" s="18">
        <f>IF(G1589="","",VLOOKUP(G1589,WMS!$E$3:$Q$2581,7,FALSE))</f>
        <v>12</v>
      </c>
      <c r="I1589" s="18">
        <f>IF(G1589="","",VLOOKUP(G1589,WMS!$E$3:$Q$2581,8,FALSE))</f>
        <v>4.45</v>
      </c>
      <c r="J1589" s="18">
        <f>IF(G1589="","",VLOOKUP(G1589,WMS!$E$3:$Q$2581,13,FALSE))</f>
        <v>0.015</v>
      </c>
      <c r="K1589" s="25" t="b">
        <f t="shared" si="262"/>
        <v>1</v>
      </c>
      <c r="L1589" s="7">
        <v>1</v>
      </c>
      <c r="M1589" s="26">
        <f>IF(G1589="","",VLOOKUP(G1589,WMS!$E$3:$U$2581,7,0)*L1589)</f>
        <v>12</v>
      </c>
      <c r="N1589" s="27" t="str">
        <f>IF(G1589="","",VLOOKUP(G1589,WMS!$E$3:$U$2581,17,0))</f>
        <v>A22-204</v>
      </c>
      <c r="O1589" s="28">
        <f t="shared" si="263"/>
        <v>4.45</v>
      </c>
      <c r="P1589" s="28">
        <f t="shared" si="264"/>
        <v>0.015</v>
      </c>
      <c r="Q1589" s="25" t="str">
        <f>IF(G1589="","",VLOOKUP(G1589,WMS!$E$3:$G$2581,2,FALSE))</f>
        <v>KAS19092415</v>
      </c>
      <c r="R1589" s="25" t="str">
        <f>IF(G1589="","",VLOOKUP(G1589,WMS!$E$3:$G$2581,3,FALSE))</f>
        <v>KAS1909241514</v>
      </c>
      <c r="S1589" s="17" t="str">
        <f>IF(R1589="","",VLOOKUP(R1589,CUSTOMS!$E$3:$N$2350,2,FALSE))</f>
        <v>6911101900</v>
      </c>
      <c r="T1589" s="17" t="str">
        <f>IF(R1589="","",VLOOKUP(R1589,CUSTOMS!$E$3:$N$2350,3,FALSE))</f>
        <v>日用瓷:壶.碟.盘.碗.杯.锅.罐</v>
      </c>
      <c r="U1589" s="18">
        <f t="shared" si="265"/>
        <v>12</v>
      </c>
      <c r="V1589" s="18" t="str">
        <f>IF(R1589="","",VLOOKUP(R1589,CUSTOMS!$E$3:$N$2350,5,FALSE))</f>
        <v>只</v>
      </c>
      <c r="W1589" s="32">
        <f>IF(R1589="","",VLOOKUP(R1589,CUSTOMS!$E$3:$N$2350,6,FALSE))</f>
        <v>0.4</v>
      </c>
      <c r="X1589" s="32">
        <f t="shared" si="266"/>
        <v>4.8</v>
      </c>
      <c r="Y1589" s="18" t="str">
        <f>IF(R1589="","",VLOOKUP(R1589,CUSTOMS!$E$3:$N$2350,8,FALSE))</f>
        <v>美元</v>
      </c>
      <c r="Z1589" s="18" t="str">
        <f>IF(R1589="","",VLOOKUP(R1589,CUSTOMS!$E$3:$N$2350,9,FALSE))</f>
        <v>中国</v>
      </c>
      <c r="AA1589" s="18" t="str">
        <f>IF(R1589="","",VLOOKUP(R1589,CUSTOMS!$E$3:$N$2350,10,FALSE))</f>
        <v>美国</v>
      </c>
      <c r="AB1589" s="32">
        <f>IF(R1589="","",VLOOKUP(G1589,WMS!$E$3:$T$2581,15,FALSE))</f>
        <v>0.3</v>
      </c>
      <c r="AC1589" s="32">
        <f t="shared" si="267"/>
        <v>3.6</v>
      </c>
      <c r="AD1589" s="32" t="str">
        <f>IF(S1589="","",VLOOKUP(S1589,海关监管条件!$A$1:$B$3000,2,FALSE))</f>
        <v>A</v>
      </c>
    </row>
    <row r="1590" spans="1:30">
      <c r="A1590" s="2">
        <v>43791</v>
      </c>
      <c r="B1590" s="2">
        <v>43798</v>
      </c>
      <c r="C1590" s="2" t="s">
        <v>5292</v>
      </c>
      <c r="D1590" s="19" t="s">
        <v>2155</v>
      </c>
      <c r="E1590" s="19" t="s">
        <v>4450</v>
      </c>
      <c r="F1590" s="19">
        <v>42727576</v>
      </c>
      <c r="G1590" s="17" t="str">
        <f t="shared" si="261"/>
        <v>KG-ARI-1909-00203-04602/42727576</v>
      </c>
      <c r="H1590" s="18">
        <f>IF(G1590="","",VLOOKUP(G1590,WMS!$E$3:$Q$2581,7,FALSE))</f>
        <v>12</v>
      </c>
      <c r="I1590" s="18">
        <f>IF(G1590="","",VLOOKUP(G1590,WMS!$E$3:$Q$2581,8,FALSE))</f>
        <v>9.1</v>
      </c>
      <c r="J1590" s="18">
        <f>IF(G1590="","",VLOOKUP(G1590,WMS!$E$3:$Q$2581,13,FALSE))</f>
        <v>0.021</v>
      </c>
      <c r="K1590" s="25" t="b">
        <f t="shared" si="262"/>
        <v>1</v>
      </c>
      <c r="L1590" s="7">
        <v>1</v>
      </c>
      <c r="M1590" s="26">
        <f>IF(G1590="","",VLOOKUP(G1590,WMS!$E$3:$U$2581,7,0)*L1590)</f>
        <v>12</v>
      </c>
      <c r="N1590" s="27" t="str">
        <f>IF(G1590="","",VLOOKUP(G1590,WMS!$E$3:$U$2581,17,0))</f>
        <v>A22-304</v>
      </c>
      <c r="O1590" s="28">
        <f t="shared" si="263"/>
        <v>9.1</v>
      </c>
      <c r="P1590" s="28">
        <f t="shared" si="264"/>
        <v>0.021</v>
      </c>
      <c r="Q1590" s="25" t="str">
        <f>IF(G1590="","",VLOOKUP(G1590,WMS!$E$3:$G$2581,2,FALSE))</f>
        <v>KAS19092415</v>
      </c>
      <c r="R1590" s="25" t="str">
        <f>IF(G1590="","",VLOOKUP(G1590,WMS!$E$3:$G$2581,3,FALSE))</f>
        <v>KAS1909241514</v>
      </c>
      <c r="S1590" s="17" t="str">
        <f>IF(R1590="","",VLOOKUP(R1590,CUSTOMS!$E$3:$N$2350,2,FALSE))</f>
        <v>6911101900</v>
      </c>
      <c r="T1590" s="17" t="str">
        <f>IF(R1590="","",VLOOKUP(R1590,CUSTOMS!$E$3:$N$2350,3,FALSE))</f>
        <v>日用瓷:壶.碟.盘.碗.杯.锅.罐</v>
      </c>
      <c r="U1590" s="18">
        <f t="shared" si="265"/>
        <v>12</v>
      </c>
      <c r="V1590" s="18" t="str">
        <f>IF(R1590="","",VLOOKUP(R1590,CUSTOMS!$E$3:$N$2350,5,FALSE))</f>
        <v>只</v>
      </c>
      <c r="W1590" s="32">
        <f>IF(R1590="","",VLOOKUP(R1590,CUSTOMS!$E$3:$N$2350,6,FALSE))</f>
        <v>0.4</v>
      </c>
      <c r="X1590" s="32">
        <f t="shared" si="266"/>
        <v>4.8</v>
      </c>
      <c r="Y1590" s="18" t="str">
        <f>IF(R1590="","",VLOOKUP(R1590,CUSTOMS!$E$3:$N$2350,8,FALSE))</f>
        <v>美元</v>
      </c>
      <c r="Z1590" s="18" t="str">
        <f>IF(R1590="","",VLOOKUP(R1590,CUSTOMS!$E$3:$N$2350,9,FALSE))</f>
        <v>中国</v>
      </c>
      <c r="AA1590" s="18" t="str">
        <f>IF(R1590="","",VLOOKUP(R1590,CUSTOMS!$E$3:$N$2350,10,FALSE))</f>
        <v>美国</v>
      </c>
      <c r="AB1590" s="32">
        <f>IF(R1590="","",VLOOKUP(G1590,WMS!$E$3:$T$2581,15,FALSE))</f>
        <v>0.7</v>
      </c>
      <c r="AC1590" s="32">
        <f t="shared" si="267"/>
        <v>8.4</v>
      </c>
      <c r="AD1590" s="32" t="str">
        <f>IF(S1590="","",VLOOKUP(S1590,海关监管条件!$A$1:$B$3000,2,FALSE))</f>
        <v>A</v>
      </c>
    </row>
    <row r="1591" spans="1:30">
      <c r="A1591" s="2">
        <v>43791</v>
      </c>
      <c r="B1591" s="2">
        <v>43798</v>
      </c>
      <c r="C1591" s="2" t="s">
        <v>5292</v>
      </c>
      <c r="D1591" s="19" t="s">
        <v>2155</v>
      </c>
      <c r="E1591" s="19" t="s">
        <v>4450</v>
      </c>
      <c r="F1591" s="19">
        <v>42747352</v>
      </c>
      <c r="G1591" s="17" t="str">
        <f t="shared" si="261"/>
        <v>KG-ARI-1909-00203-04602/42747352</v>
      </c>
      <c r="H1591" s="18">
        <f>IF(G1591="","",VLOOKUP(G1591,WMS!$E$3:$Q$2581,7,FALSE))</f>
        <v>2</v>
      </c>
      <c r="I1591" s="18">
        <f>IF(G1591="","",VLOOKUP(G1591,WMS!$E$3:$Q$2581,8,FALSE))</f>
        <v>5.8</v>
      </c>
      <c r="J1591" s="18">
        <f>IF(G1591="","",VLOOKUP(G1591,WMS!$E$3:$Q$2581,13,FALSE))</f>
        <v>0.02</v>
      </c>
      <c r="K1591" s="25" t="b">
        <f t="shared" si="262"/>
        <v>1</v>
      </c>
      <c r="L1591" s="7">
        <v>2</v>
      </c>
      <c r="M1591" s="26">
        <f>IF(G1591="","",VLOOKUP(G1591,WMS!$E$3:$U$2581,7,0)*L1591)</f>
        <v>4</v>
      </c>
      <c r="N1591" s="27" t="str">
        <f>IF(G1591="","",VLOOKUP(G1591,WMS!$E$3:$U$2581,17,0))</f>
        <v>A36-303</v>
      </c>
      <c r="O1591" s="28">
        <f t="shared" si="263"/>
        <v>11.6</v>
      </c>
      <c r="P1591" s="28">
        <f t="shared" si="264"/>
        <v>0.04</v>
      </c>
      <c r="Q1591" s="25" t="str">
        <f>IF(G1591="","",VLOOKUP(G1591,WMS!$E$3:$G$2581,2,FALSE))</f>
        <v>KAS19092415</v>
      </c>
      <c r="R1591" s="25" t="str">
        <f>IF(G1591="","",VLOOKUP(G1591,WMS!$E$3:$G$2581,3,FALSE))</f>
        <v>KAS1909241514</v>
      </c>
      <c r="S1591" s="17" t="str">
        <f>IF(R1591="","",VLOOKUP(R1591,CUSTOMS!$E$3:$N$2350,2,FALSE))</f>
        <v>6911101900</v>
      </c>
      <c r="T1591" s="17" t="str">
        <f>IF(R1591="","",VLOOKUP(R1591,CUSTOMS!$E$3:$N$2350,3,FALSE))</f>
        <v>日用瓷:壶.碟.盘.碗.杯.锅.罐</v>
      </c>
      <c r="U1591" s="18">
        <f t="shared" si="265"/>
        <v>4</v>
      </c>
      <c r="V1591" s="18" t="str">
        <f>IF(R1591="","",VLOOKUP(R1591,CUSTOMS!$E$3:$N$2350,5,FALSE))</f>
        <v>只</v>
      </c>
      <c r="W1591" s="32">
        <f>IF(R1591="","",VLOOKUP(R1591,CUSTOMS!$E$3:$N$2350,6,FALSE))</f>
        <v>0.4</v>
      </c>
      <c r="X1591" s="32">
        <f t="shared" si="266"/>
        <v>1.6</v>
      </c>
      <c r="Y1591" s="18" t="str">
        <f>IF(R1591="","",VLOOKUP(R1591,CUSTOMS!$E$3:$N$2350,8,FALSE))</f>
        <v>美元</v>
      </c>
      <c r="Z1591" s="18" t="str">
        <f>IF(R1591="","",VLOOKUP(R1591,CUSTOMS!$E$3:$N$2350,9,FALSE))</f>
        <v>中国</v>
      </c>
      <c r="AA1591" s="18" t="str">
        <f>IF(R1591="","",VLOOKUP(R1591,CUSTOMS!$E$3:$N$2350,10,FALSE))</f>
        <v>美国</v>
      </c>
      <c r="AB1591" s="32">
        <f>IF(R1591="","",VLOOKUP(G1591,WMS!$E$3:$T$2581,15,FALSE))</f>
        <v>2.6</v>
      </c>
      <c r="AC1591" s="32">
        <f t="shared" si="267"/>
        <v>10.4</v>
      </c>
      <c r="AD1591" s="32" t="str">
        <f>IF(S1591="","",VLOOKUP(S1591,海关监管条件!$A$1:$B$3000,2,FALSE))</f>
        <v>A</v>
      </c>
    </row>
    <row r="1592" spans="1:30">
      <c r="A1592" s="2">
        <v>43791</v>
      </c>
      <c r="B1592" s="2">
        <v>43798</v>
      </c>
      <c r="C1592" s="2" t="s">
        <v>5292</v>
      </c>
      <c r="D1592" s="19" t="s">
        <v>2155</v>
      </c>
      <c r="E1592" s="19" t="s">
        <v>4450</v>
      </c>
      <c r="F1592" s="19">
        <v>42747406</v>
      </c>
      <c r="G1592" s="17" t="str">
        <f t="shared" si="261"/>
        <v>KG-ARI-1909-00203-04602/42747406</v>
      </c>
      <c r="H1592" s="18">
        <f>IF(G1592="","",VLOOKUP(G1592,WMS!$E$3:$Q$2581,7,FALSE))</f>
        <v>4</v>
      </c>
      <c r="I1592" s="18">
        <f>IF(G1592="","",VLOOKUP(G1592,WMS!$E$3:$Q$2581,8,FALSE))</f>
        <v>6.1</v>
      </c>
      <c r="J1592" s="18">
        <f>IF(G1592="","",VLOOKUP(G1592,WMS!$E$3:$Q$2581,13,FALSE))</f>
        <v>0.018</v>
      </c>
      <c r="K1592" s="25" t="b">
        <f t="shared" si="262"/>
        <v>1</v>
      </c>
      <c r="L1592" s="7">
        <v>6</v>
      </c>
      <c r="M1592" s="26">
        <f>IF(G1592="","",VLOOKUP(G1592,WMS!$E$3:$U$2581,7,0)*L1592)</f>
        <v>24</v>
      </c>
      <c r="N1592" s="27" t="str">
        <f>IF(G1592="","",VLOOKUP(G1592,WMS!$E$3:$U$2581,17,0))</f>
        <v>A22-104</v>
      </c>
      <c r="O1592" s="28">
        <f t="shared" si="263"/>
        <v>36.6</v>
      </c>
      <c r="P1592" s="28">
        <f t="shared" si="264"/>
        <v>0.108</v>
      </c>
      <c r="Q1592" s="25" t="str">
        <f>IF(G1592="","",VLOOKUP(G1592,WMS!$E$3:$G$2581,2,FALSE))</f>
        <v>KAS19092415</v>
      </c>
      <c r="R1592" s="25" t="str">
        <f>IF(G1592="","",VLOOKUP(G1592,WMS!$E$3:$G$2581,3,FALSE))</f>
        <v>KAS1909241514</v>
      </c>
      <c r="S1592" s="17" t="str">
        <f>IF(R1592="","",VLOOKUP(R1592,CUSTOMS!$E$3:$N$2350,2,FALSE))</f>
        <v>6911101900</v>
      </c>
      <c r="T1592" s="17" t="str">
        <f>IF(R1592="","",VLOOKUP(R1592,CUSTOMS!$E$3:$N$2350,3,FALSE))</f>
        <v>日用瓷:壶.碟.盘.碗.杯.锅.罐</v>
      </c>
      <c r="U1592" s="18">
        <f t="shared" si="265"/>
        <v>24</v>
      </c>
      <c r="V1592" s="18" t="str">
        <f>IF(R1592="","",VLOOKUP(R1592,CUSTOMS!$E$3:$N$2350,5,FALSE))</f>
        <v>只</v>
      </c>
      <c r="W1592" s="32">
        <f>IF(R1592="","",VLOOKUP(R1592,CUSTOMS!$E$3:$N$2350,6,FALSE))</f>
        <v>0.4</v>
      </c>
      <c r="X1592" s="32">
        <f t="shared" si="266"/>
        <v>9.6</v>
      </c>
      <c r="Y1592" s="18" t="str">
        <f>IF(R1592="","",VLOOKUP(R1592,CUSTOMS!$E$3:$N$2350,8,FALSE))</f>
        <v>美元</v>
      </c>
      <c r="Z1592" s="18" t="str">
        <f>IF(R1592="","",VLOOKUP(R1592,CUSTOMS!$E$3:$N$2350,9,FALSE))</f>
        <v>中国</v>
      </c>
      <c r="AA1592" s="18" t="str">
        <f>IF(R1592="","",VLOOKUP(R1592,CUSTOMS!$E$3:$N$2350,10,FALSE))</f>
        <v>美国</v>
      </c>
      <c r="AB1592" s="32">
        <f>IF(R1592="","",VLOOKUP(G1592,WMS!$E$3:$T$2581,15,FALSE))</f>
        <v>1.4</v>
      </c>
      <c r="AC1592" s="32">
        <f t="shared" si="267"/>
        <v>33.6</v>
      </c>
      <c r="AD1592" s="32" t="str">
        <f>IF(S1592="","",VLOOKUP(S1592,海关监管条件!$A$1:$B$3000,2,FALSE))</f>
        <v>A</v>
      </c>
    </row>
    <row r="1593" spans="1:30">
      <c r="A1593" s="2">
        <v>43791</v>
      </c>
      <c r="B1593" s="2">
        <v>43798</v>
      </c>
      <c r="C1593" s="2" t="s">
        <v>5292</v>
      </c>
      <c r="D1593" s="19" t="s">
        <v>2155</v>
      </c>
      <c r="E1593" s="19" t="s">
        <v>4450</v>
      </c>
      <c r="F1593" s="19">
        <v>42747529</v>
      </c>
      <c r="G1593" s="17" t="str">
        <f t="shared" si="261"/>
        <v>KG-ARI-1909-00203-04602/42747529</v>
      </c>
      <c r="H1593" s="18">
        <f>IF(G1593="","",VLOOKUP(G1593,WMS!$E$3:$Q$2581,7,FALSE))</f>
        <v>4</v>
      </c>
      <c r="I1593" s="18">
        <f>IF(G1593="","",VLOOKUP(G1593,WMS!$E$3:$Q$2581,8,FALSE))</f>
        <v>8.35</v>
      </c>
      <c r="J1593" s="18">
        <f>IF(G1593="","",VLOOKUP(G1593,WMS!$E$3:$Q$2581,13,FALSE))</f>
        <v>0.022</v>
      </c>
      <c r="K1593" s="25" t="b">
        <f t="shared" si="262"/>
        <v>1</v>
      </c>
      <c r="L1593" s="7">
        <v>8</v>
      </c>
      <c r="M1593" s="26">
        <f>IF(G1593="","",VLOOKUP(G1593,WMS!$E$3:$U$2581,7,0)*L1593)</f>
        <v>32</v>
      </c>
      <c r="N1593" s="27" t="str">
        <f>IF(G1593="","",VLOOKUP(G1593,WMS!$E$3:$U$2581,17,0))</f>
        <v>A22-104</v>
      </c>
      <c r="O1593" s="28">
        <f t="shared" si="263"/>
        <v>66.8</v>
      </c>
      <c r="P1593" s="28">
        <f t="shared" si="264"/>
        <v>0.176</v>
      </c>
      <c r="Q1593" s="25" t="str">
        <f>IF(G1593="","",VLOOKUP(G1593,WMS!$E$3:$G$2581,2,FALSE))</f>
        <v>KAS19092415</v>
      </c>
      <c r="R1593" s="25" t="str">
        <f>IF(G1593="","",VLOOKUP(G1593,WMS!$E$3:$G$2581,3,FALSE))</f>
        <v>KAS1909241514</v>
      </c>
      <c r="S1593" s="17" t="str">
        <f>IF(R1593="","",VLOOKUP(R1593,CUSTOMS!$E$3:$N$2350,2,FALSE))</f>
        <v>6911101900</v>
      </c>
      <c r="T1593" s="17" t="str">
        <f>IF(R1593="","",VLOOKUP(R1593,CUSTOMS!$E$3:$N$2350,3,FALSE))</f>
        <v>日用瓷:壶.碟.盘.碗.杯.锅.罐</v>
      </c>
      <c r="U1593" s="18">
        <f t="shared" si="265"/>
        <v>32</v>
      </c>
      <c r="V1593" s="18" t="str">
        <f>IF(R1593="","",VLOOKUP(R1593,CUSTOMS!$E$3:$N$2350,5,FALSE))</f>
        <v>只</v>
      </c>
      <c r="W1593" s="32">
        <f>IF(R1593="","",VLOOKUP(R1593,CUSTOMS!$E$3:$N$2350,6,FALSE))</f>
        <v>0.4</v>
      </c>
      <c r="X1593" s="32">
        <f t="shared" si="266"/>
        <v>12.8</v>
      </c>
      <c r="Y1593" s="18" t="str">
        <f>IF(R1593="","",VLOOKUP(R1593,CUSTOMS!$E$3:$N$2350,8,FALSE))</f>
        <v>美元</v>
      </c>
      <c r="Z1593" s="18" t="str">
        <f>IF(R1593="","",VLOOKUP(R1593,CUSTOMS!$E$3:$N$2350,9,FALSE))</f>
        <v>中国</v>
      </c>
      <c r="AA1593" s="18" t="str">
        <f>IF(R1593="","",VLOOKUP(R1593,CUSTOMS!$E$3:$N$2350,10,FALSE))</f>
        <v>美国</v>
      </c>
      <c r="AB1593" s="32">
        <f>IF(R1593="","",VLOOKUP(G1593,WMS!$E$3:$T$2581,15,FALSE))</f>
        <v>1.9</v>
      </c>
      <c r="AC1593" s="32">
        <f t="shared" si="267"/>
        <v>60.8</v>
      </c>
      <c r="AD1593" s="32" t="str">
        <f>IF(S1593="","",VLOOKUP(S1593,海关监管条件!$A$1:$B$3000,2,FALSE))</f>
        <v>A</v>
      </c>
    </row>
    <row r="1594" spans="1:30">
      <c r="A1594" s="2">
        <v>43791</v>
      </c>
      <c r="B1594" s="2">
        <v>43798</v>
      </c>
      <c r="C1594" s="2" t="s">
        <v>5292</v>
      </c>
      <c r="D1594" s="19" t="s">
        <v>2155</v>
      </c>
      <c r="E1594" s="19" t="s">
        <v>4450</v>
      </c>
      <c r="F1594" s="19">
        <v>42747543</v>
      </c>
      <c r="G1594" s="17" t="str">
        <f t="shared" si="261"/>
        <v>KG-ARI-1909-00203-04602/42747543</v>
      </c>
      <c r="H1594" s="18">
        <f>IF(G1594="","",VLOOKUP(G1594,WMS!$E$3:$Q$2581,7,FALSE))</f>
        <v>2</v>
      </c>
      <c r="I1594" s="18">
        <f>IF(G1594="","",VLOOKUP(G1594,WMS!$E$3:$Q$2581,8,FALSE))</f>
        <v>5.3</v>
      </c>
      <c r="J1594" s="18">
        <f>IF(G1594="","",VLOOKUP(G1594,WMS!$E$3:$Q$2581,13,FALSE))</f>
        <v>0.023</v>
      </c>
      <c r="K1594" s="25" t="b">
        <f t="shared" si="262"/>
        <v>1</v>
      </c>
      <c r="L1594" s="7">
        <v>10</v>
      </c>
      <c r="M1594" s="26">
        <f>IF(G1594="","",VLOOKUP(G1594,WMS!$E$3:$U$2581,7,0)*L1594)</f>
        <v>20</v>
      </c>
      <c r="N1594" s="27" t="str">
        <f>IF(G1594="","",VLOOKUP(G1594,WMS!$E$3:$U$2581,17,0))</f>
        <v>A22-204</v>
      </c>
      <c r="O1594" s="28">
        <f t="shared" si="263"/>
        <v>53</v>
      </c>
      <c r="P1594" s="28">
        <f t="shared" si="264"/>
        <v>0.23</v>
      </c>
      <c r="Q1594" s="25" t="str">
        <f>IF(G1594="","",VLOOKUP(G1594,WMS!$E$3:$G$2581,2,FALSE))</f>
        <v>KAS19092415</v>
      </c>
      <c r="R1594" s="25" t="str">
        <f>IF(G1594="","",VLOOKUP(G1594,WMS!$E$3:$G$2581,3,FALSE))</f>
        <v>KAS1909241514</v>
      </c>
      <c r="S1594" s="17" t="str">
        <f>IF(R1594="","",VLOOKUP(R1594,CUSTOMS!$E$3:$N$2350,2,FALSE))</f>
        <v>6911101900</v>
      </c>
      <c r="T1594" s="17" t="str">
        <f>IF(R1594="","",VLOOKUP(R1594,CUSTOMS!$E$3:$N$2350,3,FALSE))</f>
        <v>日用瓷:壶.碟.盘.碗.杯.锅.罐</v>
      </c>
      <c r="U1594" s="18">
        <f t="shared" si="265"/>
        <v>20</v>
      </c>
      <c r="V1594" s="18" t="str">
        <f>IF(R1594="","",VLOOKUP(R1594,CUSTOMS!$E$3:$N$2350,5,FALSE))</f>
        <v>只</v>
      </c>
      <c r="W1594" s="32">
        <f>IF(R1594="","",VLOOKUP(R1594,CUSTOMS!$E$3:$N$2350,6,FALSE))</f>
        <v>0.4</v>
      </c>
      <c r="X1594" s="32">
        <f t="shared" si="266"/>
        <v>8</v>
      </c>
      <c r="Y1594" s="18" t="str">
        <f>IF(R1594="","",VLOOKUP(R1594,CUSTOMS!$E$3:$N$2350,8,FALSE))</f>
        <v>美元</v>
      </c>
      <c r="Z1594" s="18" t="str">
        <f>IF(R1594="","",VLOOKUP(R1594,CUSTOMS!$E$3:$N$2350,9,FALSE))</f>
        <v>中国</v>
      </c>
      <c r="AA1594" s="18" t="str">
        <f>IF(R1594="","",VLOOKUP(R1594,CUSTOMS!$E$3:$N$2350,10,FALSE))</f>
        <v>美国</v>
      </c>
      <c r="AB1594" s="32">
        <f>IF(R1594="","",VLOOKUP(G1594,WMS!$E$3:$T$2581,15,FALSE))</f>
        <v>2.65</v>
      </c>
      <c r="AC1594" s="32">
        <f t="shared" si="267"/>
        <v>53</v>
      </c>
      <c r="AD1594" s="32" t="str">
        <f>IF(S1594="","",VLOOKUP(S1594,海关监管条件!$A$1:$B$3000,2,FALSE))</f>
        <v>A</v>
      </c>
    </row>
    <row r="1595" spans="1:30">
      <c r="A1595" s="2">
        <v>43791</v>
      </c>
      <c r="B1595" s="2">
        <v>43798</v>
      </c>
      <c r="C1595" s="2" t="s">
        <v>5292</v>
      </c>
      <c r="D1595" s="19" t="s">
        <v>2155</v>
      </c>
      <c r="E1595" s="19" t="s">
        <v>4450</v>
      </c>
      <c r="F1595" s="19">
        <v>42747574</v>
      </c>
      <c r="G1595" s="17" t="str">
        <f t="shared" si="261"/>
        <v>KG-ARI-1909-00203-04602/42747574</v>
      </c>
      <c r="H1595" s="18">
        <f>IF(G1595="","",VLOOKUP(G1595,WMS!$E$3:$Q$2581,7,FALSE))</f>
        <v>4</v>
      </c>
      <c r="I1595" s="18">
        <f>IF(G1595="","",VLOOKUP(G1595,WMS!$E$3:$Q$2581,8,FALSE))</f>
        <v>9.7</v>
      </c>
      <c r="J1595" s="18">
        <f>IF(G1595="","",VLOOKUP(G1595,WMS!$E$3:$Q$2581,13,FALSE))</f>
        <v>0.037</v>
      </c>
      <c r="K1595" s="25" t="b">
        <f t="shared" si="262"/>
        <v>1</v>
      </c>
      <c r="L1595" s="7">
        <v>8</v>
      </c>
      <c r="M1595" s="26">
        <f>IF(G1595="","",VLOOKUP(G1595,WMS!$E$3:$U$2581,7,0)*L1595)</f>
        <v>32</v>
      </c>
      <c r="N1595" s="27" t="str">
        <f>IF(G1595="","",VLOOKUP(G1595,WMS!$E$3:$U$2581,17,0))</f>
        <v>A22-203</v>
      </c>
      <c r="O1595" s="28">
        <f t="shared" si="263"/>
        <v>77.6</v>
      </c>
      <c r="P1595" s="28">
        <f t="shared" si="264"/>
        <v>0.296</v>
      </c>
      <c r="Q1595" s="25" t="str">
        <f>IF(G1595="","",VLOOKUP(G1595,WMS!$E$3:$G$2581,2,FALSE))</f>
        <v>KAS19092415</v>
      </c>
      <c r="R1595" s="25" t="str">
        <f>IF(G1595="","",VLOOKUP(G1595,WMS!$E$3:$G$2581,3,FALSE))</f>
        <v>KAS1909241514</v>
      </c>
      <c r="S1595" s="17" t="str">
        <f>IF(R1595="","",VLOOKUP(R1595,CUSTOMS!$E$3:$N$2350,2,FALSE))</f>
        <v>6911101900</v>
      </c>
      <c r="T1595" s="17" t="str">
        <f>IF(R1595="","",VLOOKUP(R1595,CUSTOMS!$E$3:$N$2350,3,FALSE))</f>
        <v>日用瓷:壶.碟.盘.碗.杯.锅.罐</v>
      </c>
      <c r="U1595" s="18">
        <f t="shared" si="265"/>
        <v>32</v>
      </c>
      <c r="V1595" s="18" t="str">
        <f>IF(R1595="","",VLOOKUP(R1595,CUSTOMS!$E$3:$N$2350,5,FALSE))</f>
        <v>只</v>
      </c>
      <c r="W1595" s="32">
        <f>IF(R1595="","",VLOOKUP(R1595,CUSTOMS!$E$3:$N$2350,6,FALSE))</f>
        <v>0.4</v>
      </c>
      <c r="X1595" s="32">
        <f t="shared" si="266"/>
        <v>12.8</v>
      </c>
      <c r="Y1595" s="18" t="str">
        <f>IF(R1595="","",VLOOKUP(R1595,CUSTOMS!$E$3:$N$2350,8,FALSE))</f>
        <v>美元</v>
      </c>
      <c r="Z1595" s="18" t="str">
        <f>IF(R1595="","",VLOOKUP(R1595,CUSTOMS!$E$3:$N$2350,9,FALSE))</f>
        <v>中国</v>
      </c>
      <c r="AA1595" s="18" t="str">
        <f>IF(R1595="","",VLOOKUP(R1595,CUSTOMS!$E$3:$N$2350,10,FALSE))</f>
        <v>美国</v>
      </c>
      <c r="AB1595" s="32">
        <f>IF(R1595="","",VLOOKUP(G1595,WMS!$E$3:$T$2581,15,FALSE))</f>
        <v>2.35</v>
      </c>
      <c r="AC1595" s="32">
        <f t="shared" si="267"/>
        <v>75.2</v>
      </c>
      <c r="AD1595" s="32" t="str">
        <f>IF(S1595="","",VLOOKUP(S1595,海关监管条件!$A$1:$B$3000,2,FALSE))</f>
        <v>A</v>
      </c>
    </row>
    <row r="1596" spans="1:30">
      <c r="A1596" s="2">
        <v>43791</v>
      </c>
      <c r="B1596" s="2">
        <v>43798</v>
      </c>
      <c r="C1596" s="2" t="s">
        <v>5292</v>
      </c>
      <c r="D1596" s="19" t="s">
        <v>2155</v>
      </c>
      <c r="E1596" s="19" t="s">
        <v>4450</v>
      </c>
      <c r="F1596" s="19">
        <v>42754237</v>
      </c>
      <c r="G1596" s="17" t="str">
        <f t="shared" si="261"/>
        <v>KG-ARI-1909-00203-04602/42754237</v>
      </c>
      <c r="H1596" s="18">
        <f>IF(G1596="","",VLOOKUP(G1596,WMS!$E$3:$Q$2581,7,FALSE))</f>
        <v>4</v>
      </c>
      <c r="I1596" s="18">
        <f>IF(G1596="","",VLOOKUP(G1596,WMS!$E$3:$Q$2581,8,FALSE))</f>
        <v>3.35</v>
      </c>
      <c r="J1596" s="18">
        <f>IF(G1596="","",VLOOKUP(G1596,WMS!$E$3:$Q$2581,13,FALSE))</f>
        <v>0.037</v>
      </c>
      <c r="K1596" s="25" t="b">
        <f t="shared" si="262"/>
        <v>1</v>
      </c>
      <c r="L1596" s="7">
        <v>3</v>
      </c>
      <c r="M1596" s="26">
        <f>IF(G1596="","",VLOOKUP(G1596,WMS!$E$3:$U$2581,7,0)*L1596)</f>
        <v>12</v>
      </c>
      <c r="N1596" s="27" t="str">
        <f>IF(G1596="","",VLOOKUP(G1596,WMS!$E$3:$U$2581,17,0))</f>
        <v>B69</v>
      </c>
      <c r="O1596" s="28">
        <f t="shared" si="263"/>
        <v>10.05</v>
      </c>
      <c r="P1596" s="28">
        <f t="shared" si="264"/>
        <v>0.111</v>
      </c>
      <c r="Q1596" s="25" t="str">
        <f>IF(G1596="","",VLOOKUP(G1596,WMS!$E$3:$G$2581,2,FALSE))</f>
        <v>KAS19092415</v>
      </c>
      <c r="R1596" s="25" t="str">
        <f>IF(G1596="","",VLOOKUP(G1596,WMS!$E$3:$G$2581,3,FALSE))</f>
        <v>KAS1909241515</v>
      </c>
      <c r="S1596" s="17" t="str">
        <f>IF(R1596="","",VLOOKUP(R1596,CUSTOMS!$E$3:$N$2350,2,FALSE))</f>
        <v>6913100000</v>
      </c>
      <c r="T1596" s="17" t="str">
        <f>IF(R1596="","",VLOOKUP(R1596,CUSTOMS!$E$3:$N$2350,3,FALSE))</f>
        <v>陈设瓷:花盆</v>
      </c>
      <c r="U1596" s="18">
        <f t="shared" si="265"/>
        <v>12</v>
      </c>
      <c r="V1596" s="18" t="str">
        <f>IF(R1596="","",VLOOKUP(R1596,CUSTOMS!$E$3:$N$2350,5,FALSE))</f>
        <v>只</v>
      </c>
      <c r="W1596" s="32">
        <f>IF(R1596="","",VLOOKUP(R1596,CUSTOMS!$E$3:$N$2350,6,FALSE))</f>
        <v>0.4</v>
      </c>
      <c r="X1596" s="32">
        <f t="shared" si="266"/>
        <v>4.8</v>
      </c>
      <c r="Y1596" s="18" t="str">
        <f>IF(R1596="","",VLOOKUP(R1596,CUSTOMS!$E$3:$N$2350,8,FALSE))</f>
        <v>美元</v>
      </c>
      <c r="Z1596" s="18" t="str">
        <f>IF(R1596="","",VLOOKUP(R1596,CUSTOMS!$E$3:$N$2350,9,FALSE))</f>
        <v>中国</v>
      </c>
      <c r="AA1596" s="18" t="str">
        <f>IF(R1596="","",VLOOKUP(R1596,CUSTOMS!$E$3:$N$2350,10,FALSE))</f>
        <v>美国</v>
      </c>
      <c r="AB1596" s="32">
        <f>IF(R1596="","",VLOOKUP(G1596,WMS!$E$3:$T$2581,15,FALSE))</f>
        <v>0.8</v>
      </c>
      <c r="AC1596" s="32">
        <f t="shared" si="267"/>
        <v>9.6</v>
      </c>
      <c r="AD1596" s="32" t="str">
        <f>IF(S1596="","",VLOOKUP(S1596,海关监管条件!$A$1:$B$3000,2,FALSE))</f>
        <v>无</v>
      </c>
    </row>
    <row r="1597" spans="1:30">
      <c r="A1597" s="2">
        <v>43791</v>
      </c>
      <c r="B1597" s="2">
        <v>43798</v>
      </c>
      <c r="C1597" s="2" t="s">
        <v>5292</v>
      </c>
      <c r="D1597" s="19" t="s">
        <v>2155</v>
      </c>
      <c r="E1597" s="19" t="s">
        <v>4450</v>
      </c>
      <c r="F1597" s="19">
        <v>42754541</v>
      </c>
      <c r="G1597" s="17" t="str">
        <f t="shared" si="261"/>
        <v>KG-ARI-1909-00203-04602/42754541</v>
      </c>
      <c r="H1597" s="18">
        <f>IF(G1597="","",VLOOKUP(G1597,WMS!$E$3:$Q$2581,7,FALSE))</f>
        <v>8</v>
      </c>
      <c r="I1597" s="18">
        <f>IF(G1597="","",VLOOKUP(G1597,WMS!$E$3:$Q$2581,8,FALSE))</f>
        <v>9.25</v>
      </c>
      <c r="J1597" s="18">
        <f>IF(G1597="","",VLOOKUP(G1597,WMS!$E$3:$Q$2581,13,FALSE))</f>
        <v>0.072</v>
      </c>
      <c r="K1597" s="25" t="b">
        <f t="shared" si="262"/>
        <v>1</v>
      </c>
      <c r="L1597" s="7">
        <v>5</v>
      </c>
      <c r="M1597" s="26">
        <f>IF(G1597="","",VLOOKUP(G1597,WMS!$E$3:$U$2581,7,0)*L1597)</f>
        <v>40</v>
      </c>
      <c r="N1597" s="27" t="str">
        <f>IF(G1597="","",VLOOKUP(G1597,WMS!$E$3:$U$2581,17,0))</f>
        <v>B69</v>
      </c>
      <c r="O1597" s="28">
        <f t="shared" si="263"/>
        <v>46.25</v>
      </c>
      <c r="P1597" s="28">
        <f t="shared" si="264"/>
        <v>0.36</v>
      </c>
      <c r="Q1597" s="25" t="str">
        <f>IF(G1597="","",VLOOKUP(G1597,WMS!$E$3:$G$2581,2,FALSE))</f>
        <v>KAS19092415</v>
      </c>
      <c r="R1597" s="25" t="str">
        <f>IF(G1597="","",VLOOKUP(G1597,WMS!$E$3:$G$2581,3,FALSE))</f>
        <v>KAS1909241513</v>
      </c>
      <c r="S1597" s="17" t="str">
        <f>IF(R1597="","",VLOOKUP(R1597,CUSTOMS!$E$3:$N$2350,2,FALSE))</f>
        <v>6913100000</v>
      </c>
      <c r="T1597" s="17" t="str">
        <f>IF(R1597="","",VLOOKUP(R1597,CUSTOMS!$E$3:$N$2350,3,FALSE))</f>
        <v>陈设瓷:花瓶</v>
      </c>
      <c r="U1597" s="18">
        <f t="shared" si="265"/>
        <v>40</v>
      </c>
      <c r="V1597" s="18" t="str">
        <f>IF(R1597="","",VLOOKUP(R1597,CUSTOMS!$E$3:$N$2350,5,FALSE))</f>
        <v>只</v>
      </c>
      <c r="W1597" s="32">
        <f>IF(R1597="","",VLOOKUP(R1597,CUSTOMS!$E$3:$N$2350,6,FALSE))</f>
        <v>0.5</v>
      </c>
      <c r="X1597" s="32">
        <f t="shared" si="266"/>
        <v>20</v>
      </c>
      <c r="Y1597" s="18" t="str">
        <f>IF(R1597="","",VLOOKUP(R1597,CUSTOMS!$E$3:$N$2350,8,FALSE))</f>
        <v>美元</v>
      </c>
      <c r="Z1597" s="18" t="str">
        <f>IF(R1597="","",VLOOKUP(R1597,CUSTOMS!$E$3:$N$2350,9,FALSE))</f>
        <v>中国</v>
      </c>
      <c r="AA1597" s="18" t="str">
        <f>IF(R1597="","",VLOOKUP(R1597,CUSTOMS!$E$3:$N$2350,10,FALSE))</f>
        <v>美国</v>
      </c>
      <c r="AB1597" s="32">
        <f>IF(R1597="","",VLOOKUP(G1597,WMS!$E$3:$T$2581,15,FALSE))</f>
        <v>1.1</v>
      </c>
      <c r="AC1597" s="32">
        <f t="shared" si="267"/>
        <v>44</v>
      </c>
      <c r="AD1597" s="32" t="str">
        <f>IF(S1597="","",VLOOKUP(S1597,海关监管条件!$A$1:$B$3000,2,FALSE))</f>
        <v>无</v>
      </c>
    </row>
    <row r="1598" spans="1:30">
      <c r="A1598" s="2">
        <v>43791</v>
      </c>
      <c r="B1598" s="2">
        <v>43798</v>
      </c>
      <c r="C1598" s="2" t="s">
        <v>5292</v>
      </c>
      <c r="D1598" s="35" t="s">
        <v>2155</v>
      </c>
      <c r="E1598" s="35" t="s">
        <v>4450</v>
      </c>
      <c r="F1598" s="35" t="s">
        <v>4457</v>
      </c>
      <c r="G1598" s="17" t="str">
        <f t="shared" si="261"/>
        <v>KG-ARI-1909-00203-04602/42757450A</v>
      </c>
      <c r="H1598" s="18">
        <f>IF(G1598="","",VLOOKUP(G1598,WMS!$E$3:$Q$2581,7,FALSE))</f>
        <v>8</v>
      </c>
      <c r="I1598" s="18">
        <f>IF(G1598="","",VLOOKUP(G1598,WMS!$E$3:$Q$2581,8,FALSE))</f>
        <v>7.8</v>
      </c>
      <c r="J1598" s="18">
        <f>IF(G1598="","",VLOOKUP(G1598,WMS!$E$3:$Q$2581,13,FALSE))</f>
        <v>0.023</v>
      </c>
      <c r="K1598" s="25" t="b">
        <f t="shared" si="262"/>
        <v>1</v>
      </c>
      <c r="L1598" s="7">
        <v>1</v>
      </c>
      <c r="M1598" s="26">
        <f>IF(G1598="","",VLOOKUP(G1598,WMS!$E$3:$U$2581,7,0)*L1598)</f>
        <v>8</v>
      </c>
      <c r="N1598" s="27" t="str">
        <f>IF(G1598="","",VLOOKUP(G1598,WMS!$E$3:$U$2581,17,0))</f>
        <v>A36-303</v>
      </c>
      <c r="O1598" s="28">
        <f t="shared" si="263"/>
        <v>7.8</v>
      </c>
      <c r="P1598" s="28">
        <f t="shared" si="264"/>
        <v>0.023</v>
      </c>
      <c r="Q1598" s="25" t="str">
        <f>IF(G1598="","",VLOOKUP(G1598,WMS!$E$3:$G$2581,2,FALSE))</f>
        <v>KAS19092415</v>
      </c>
      <c r="R1598" s="25" t="str">
        <f>IF(G1598="","",VLOOKUP(G1598,WMS!$E$3:$G$2581,3,FALSE))</f>
        <v>KAS1909241516</v>
      </c>
      <c r="S1598" s="17" t="str">
        <f>IF(R1598="","",VLOOKUP(R1598,CUSTOMS!$E$3:$N$2350,2,FALSE))</f>
        <v>6911101900</v>
      </c>
      <c r="T1598" s="17" t="str">
        <f>IF(R1598="","",VLOOKUP(R1598,CUSTOMS!$E$3:$N$2350,3,FALSE))</f>
        <v>日用瓷:罐
</v>
      </c>
      <c r="U1598" s="18">
        <f t="shared" si="265"/>
        <v>8</v>
      </c>
      <c r="V1598" s="18" t="str">
        <f>IF(R1598="","",VLOOKUP(R1598,CUSTOMS!$E$3:$N$2350,5,FALSE))</f>
        <v>只</v>
      </c>
      <c r="W1598" s="32">
        <f>IF(R1598="","",VLOOKUP(R1598,CUSTOMS!$E$3:$N$2350,6,FALSE))</f>
        <v>0.3</v>
      </c>
      <c r="X1598" s="32">
        <f t="shared" si="266"/>
        <v>2.4</v>
      </c>
      <c r="Y1598" s="18" t="str">
        <f>IF(R1598="","",VLOOKUP(R1598,CUSTOMS!$E$3:$N$2350,8,FALSE))</f>
        <v>美元</v>
      </c>
      <c r="Z1598" s="18" t="str">
        <f>IF(R1598="","",VLOOKUP(R1598,CUSTOMS!$E$3:$N$2350,9,FALSE))</f>
        <v>中国</v>
      </c>
      <c r="AA1598" s="18" t="str">
        <f>IF(R1598="","",VLOOKUP(R1598,CUSTOMS!$E$3:$N$2350,10,FALSE))</f>
        <v>美国</v>
      </c>
      <c r="AB1598" s="32">
        <f>IF(R1598="","",VLOOKUP(G1598,WMS!$E$3:$T$2581,15,FALSE))</f>
        <v>0.7125</v>
      </c>
      <c r="AC1598" s="32">
        <f t="shared" si="267"/>
        <v>5.7</v>
      </c>
      <c r="AD1598" s="32" t="str">
        <f>IF(S1598="","",VLOOKUP(S1598,海关监管条件!$A$1:$B$3000,2,FALSE))</f>
        <v>A</v>
      </c>
    </row>
    <row r="1599" spans="1:30">
      <c r="A1599" s="2">
        <v>43791</v>
      </c>
      <c r="B1599" s="2">
        <v>43798</v>
      </c>
      <c r="C1599" s="2" t="s">
        <v>5292</v>
      </c>
      <c r="D1599" s="35" t="s">
        <v>2155</v>
      </c>
      <c r="E1599" s="35" t="s">
        <v>4450</v>
      </c>
      <c r="F1599" s="35" t="s">
        <v>4458</v>
      </c>
      <c r="G1599" s="17" t="str">
        <f t="shared" ref="G1599:G1662" si="268">IF(F1599="","",E1599&amp;"/"&amp;F1599)</f>
        <v>KG-ARI-1909-00203-04602/42757450B</v>
      </c>
      <c r="H1599" s="18">
        <v>8</v>
      </c>
      <c r="I1599" s="18">
        <f>IF(G1599="","",VLOOKUP(G1599,WMS!$E$3:$Q$2581,8,FALSE))</f>
        <v>7.8</v>
      </c>
      <c r="J1599" s="18">
        <f>IF(G1599="","",VLOOKUP(G1599,WMS!$E$3:$Q$2581,13,FALSE))</f>
        <v>0.023</v>
      </c>
      <c r="K1599" s="25" t="e">
        <f t="shared" ref="K1599:K1662" si="269">IF(M1599="","",EXACT(H1599,M1599/L1599))</f>
        <v>#DIV/0!</v>
      </c>
      <c r="M1599" s="26">
        <v>8</v>
      </c>
      <c r="N1599" s="27" t="str">
        <f>IF(G1599="","",VLOOKUP(G1599,WMS!$E$3:$U$2581,17,0))</f>
        <v>A36-303</v>
      </c>
      <c r="O1599" s="28" t="str">
        <f t="shared" ref="O1599:O1662" si="270">IF(L1599="","",I1599*L1599)</f>
        <v/>
      </c>
      <c r="P1599" s="28" t="str">
        <f t="shared" ref="P1599:P1662" si="271">IF(L1599="","",J1599*L1599)</f>
        <v/>
      </c>
      <c r="Q1599" s="25" t="str">
        <f>IF(G1599="","",VLOOKUP(G1599,WMS!$E$3:$G$2581,2,FALSE))</f>
        <v>KAS19092415</v>
      </c>
      <c r="R1599" s="25" t="str">
        <f>IF(G1599="","",VLOOKUP(G1599,WMS!$E$3:$G$2581,3,FALSE))</f>
        <v>KAS1909241504</v>
      </c>
      <c r="S1599" s="17" t="str">
        <f>IF(R1599="","",VLOOKUP(R1599,CUSTOMS!$E$3:$N$2350,2,FALSE))</f>
        <v>4421999090</v>
      </c>
      <c r="T1599" s="17" t="str">
        <f>IF(R1599="","",VLOOKUP(R1599,CUSTOMS!$E$3:$N$2350,3,FALSE))</f>
        <v>木盖</v>
      </c>
      <c r="U1599" s="18">
        <f t="shared" ref="U1599:U1662" si="272">IF(V1599="","",IF(V1599="千克",M1599*AB1599,M1599))</f>
        <v>8</v>
      </c>
      <c r="V1599" s="18" t="str">
        <f>IF(R1599="","",VLOOKUP(R1599,CUSTOMS!$E$3:$N$2350,5,FALSE))</f>
        <v>只</v>
      </c>
      <c r="W1599" s="32">
        <f>IF(R1599="","",VLOOKUP(R1599,CUSTOMS!$E$3:$N$2350,6,FALSE))</f>
        <v>0.13</v>
      </c>
      <c r="X1599" s="32">
        <f t="shared" ref="X1599:X1662" si="273">IF(W1599="","",U1599*W1599)</f>
        <v>1.04</v>
      </c>
      <c r="Y1599" s="18" t="str">
        <f>IF(R1599="","",VLOOKUP(R1599,CUSTOMS!$E$3:$N$2350,8,FALSE))</f>
        <v>美元</v>
      </c>
      <c r="Z1599" s="18" t="str">
        <f>IF(R1599="","",VLOOKUP(R1599,CUSTOMS!$E$3:$N$2350,9,FALSE))</f>
        <v>中国</v>
      </c>
      <c r="AA1599" s="18" t="str">
        <f>IF(R1599="","",VLOOKUP(R1599,CUSTOMS!$E$3:$N$2350,10,FALSE))</f>
        <v>美国</v>
      </c>
      <c r="AB1599" s="32">
        <f>IF(R1599="","",VLOOKUP(G1599,WMS!$E$3:$T$2581,15,FALSE))</f>
        <v>0.1125</v>
      </c>
      <c r="AC1599" s="32">
        <f t="shared" ref="AC1599:AC1662" si="274">IF(AB1599="","",M1599*AB1599)</f>
        <v>0.9</v>
      </c>
      <c r="AD1599" s="32" t="str">
        <f>IF(S1599="","",VLOOKUP(S1599,海关监管条件!$A$1:$B$3000,2,FALSE))</f>
        <v>AB</v>
      </c>
    </row>
    <row r="1600" spans="1:30">
      <c r="A1600" s="2">
        <v>43791</v>
      </c>
      <c r="B1600" s="2">
        <v>43798</v>
      </c>
      <c r="C1600" s="2" t="s">
        <v>5292</v>
      </c>
      <c r="D1600" s="35" t="s">
        <v>2155</v>
      </c>
      <c r="E1600" s="35" t="s">
        <v>4450</v>
      </c>
      <c r="F1600" s="35" t="s">
        <v>4455</v>
      </c>
      <c r="G1600" s="17" t="str">
        <f t="shared" si="268"/>
        <v>KG-ARI-1909-00203-04602/42779063A</v>
      </c>
      <c r="H1600" s="18">
        <f>IF(G1600="","",VLOOKUP(G1600,WMS!$E$3:$Q$2581,7,FALSE))</f>
        <v>4</v>
      </c>
      <c r="I1600" s="18">
        <f>IF(G1600="","",VLOOKUP(G1600,WMS!$E$3:$Q$2581,8,FALSE))</f>
        <v>4.75</v>
      </c>
      <c r="J1600" s="18">
        <f>IF(G1600="","",VLOOKUP(G1600,WMS!$E$3:$Q$2581,13,FALSE))</f>
        <v>0.024</v>
      </c>
      <c r="K1600" s="25" t="b">
        <f t="shared" si="269"/>
        <v>1</v>
      </c>
      <c r="L1600" s="7">
        <v>1</v>
      </c>
      <c r="M1600" s="26">
        <f>IF(G1600="","",VLOOKUP(G1600,WMS!$E$3:$U$2581,7,0)*L1600)</f>
        <v>4</v>
      </c>
      <c r="N1600" s="27" t="str">
        <f>IF(G1600="","",VLOOKUP(G1600,WMS!$E$3:$U$2581,17,0))</f>
        <v>A18-204</v>
      </c>
      <c r="O1600" s="28">
        <f t="shared" si="270"/>
        <v>4.75</v>
      </c>
      <c r="P1600" s="28">
        <f t="shared" si="271"/>
        <v>0.024</v>
      </c>
      <c r="Q1600" s="25" t="str">
        <f>IF(G1600="","",VLOOKUP(G1600,WMS!$E$3:$G$2581,2,FALSE))</f>
        <v>KAS19092415</v>
      </c>
      <c r="R1600" s="25" t="str">
        <f>IF(G1600="","",VLOOKUP(G1600,WMS!$E$3:$G$2581,3,FALSE))</f>
        <v>KAS1909241514</v>
      </c>
      <c r="S1600" s="17" t="str">
        <f>IF(R1600="","",VLOOKUP(R1600,CUSTOMS!$E$3:$N$2350,2,FALSE))</f>
        <v>6911101900</v>
      </c>
      <c r="T1600" s="17" t="str">
        <f>IF(R1600="","",VLOOKUP(R1600,CUSTOMS!$E$3:$N$2350,3,FALSE))</f>
        <v>日用瓷:壶.碟.盘.碗.杯.锅.罐</v>
      </c>
      <c r="U1600" s="18">
        <f t="shared" si="272"/>
        <v>4</v>
      </c>
      <c r="V1600" s="18" t="str">
        <f>IF(R1600="","",VLOOKUP(R1600,CUSTOMS!$E$3:$N$2350,5,FALSE))</f>
        <v>只</v>
      </c>
      <c r="W1600" s="32">
        <f>IF(R1600="","",VLOOKUP(R1600,CUSTOMS!$E$3:$N$2350,6,FALSE))</f>
        <v>0.4</v>
      </c>
      <c r="X1600" s="32">
        <f t="shared" si="273"/>
        <v>1.6</v>
      </c>
      <c r="Y1600" s="18" t="str">
        <f>IF(R1600="","",VLOOKUP(R1600,CUSTOMS!$E$3:$N$2350,8,FALSE))</f>
        <v>美元</v>
      </c>
      <c r="Z1600" s="18" t="str">
        <f>IF(R1600="","",VLOOKUP(R1600,CUSTOMS!$E$3:$N$2350,9,FALSE))</f>
        <v>中国</v>
      </c>
      <c r="AA1600" s="18" t="str">
        <f>IF(R1600="","",VLOOKUP(R1600,CUSTOMS!$E$3:$N$2350,10,FALSE))</f>
        <v>美国</v>
      </c>
      <c r="AB1600" s="32">
        <f>IF(R1600="","",VLOOKUP(G1600,WMS!$E$3:$T$2581,15,FALSE))</f>
        <v>0.54</v>
      </c>
      <c r="AC1600" s="32">
        <f t="shared" si="274"/>
        <v>2.16</v>
      </c>
      <c r="AD1600" s="32" t="str">
        <f>IF(S1600="","",VLOOKUP(S1600,海关监管条件!$A$1:$B$3000,2,FALSE))</f>
        <v>A</v>
      </c>
    </row>
    <row r="1601" spans="1:30">
      <c r="A1601" s="2">
        <v>43791</v>
      </c>
      <c r="B1601" s="2">
        <v>43798</v>
      </c>
      <c r="C1601" s="2" t="s">
        <v>5292</v>
      </c>
      <c r="D1601" s="35" t="s">
        <v>2155</v>
      </c>
      <c r="E1601" s="35" t="s">
        <v>4450</v>
      </c>
      <c r="F1601" s="35" t="s">
        <v>4456</v>
      </c>
      <c r="G1601" s="17" t="str">
        <f t="shared" si="268"/>
        <v>KG-ARI-1909-00203-04602/42779063B</v>
      </c>
      <c r="H1601" s="18">
        <v>4</v>
      </c>
      <c r="I1601" s="18">
        <f>IF(G1601="","",VLOOKUP(G1601,WMS!$E$3:$Q$2581,8,FALSE))</f>
        <v>4.75</v>
      </c>
      <c r="J1601" s="18">
        <f>IF(G1601="","",VLOOKUP(G1601,WMS!$E$3:$Q$2581,13,FALSE))</f>
        <v>0.024</v>
      </c>
      <c r="K1601" s="25" t="e">
        <f t="shared" si="269"/>
        <v>#DIV/0!</v>
      </c>
      <c r="M1601" s="26">
        <v>4</v>
      </c>
      <c r="N1601" s="27" t="str">
        <f>IF(G1601="","",VLOOKUP(G1601,WMS!$E$3:$U$2581,17,0))</f>
        <v>A18-204</v>
      </c>
      <c r="O1601" s="28" t="str">
        <f t="shared" si="270"/>
        <v/>
      </c>
      <c r="P1601" s="28" t="str">
        <f t="shared" si="271"/>
        <v/>
      </c>
      <c r="Q1601" s="25" t="str">
        <f>IF(G1601="","",VLOOKUP(G1601,WMS!$E$3:$G$2581,2,FALSE))</f>
        <v>KAS19092415</v>
      </c>
      <c r="R1601" s="25" t="str">
        <f>IF(G1601="","",VLOOKUP(G1601,WMS!$E$3:$G$2581,3,FALSE))</f>
        <v>KAS1909241502</v>
      </c>
      <c r="S1601" s="17" t="str">
        <f>IF(R1601="","",VLOOKUP(R1601,CUSTOMS!$E$3:$N$2350,2,FALSE))</f>
        <v>4421919090</v>
      </c>
      <c r="T1601" s="17" t="str">
        <f>IF(R1601="","",VLOOKUP(R1601,CUSTOMS!$E$3:$N$2350,3,FALSE))</f>
        <v>竹座</v>
      </c>
      <c r="U1601" s="18">
        <f t="shared" si="272"/>
        <v>4</v>
      </c>
      <c r="V1601" s="18" t="str">
        <f>IF(R1601="","",VLOOKUP(R1601,CUSTOMS!$E$3:$N$2350,5,FALSE))</f>
        <v>只</v>
      </c>
      <c r="W1601" s="32">
        <f>IF(R1601="","",VLOOKUP(R1601,CUSTOMS!$E$3:$N$2350,6,FALSE))</f>
        <v>0.44</v>
      </c>
      <c r="X1601" s="32">
        <f t="shared" si="273"/>
        <v>1.76</v>
      </c>
      <c r="Y1601" s="18" t="str">
        <f>IF(R1601="","",VLOOKUP(R1601,CUSTOMS!$E$3:$N$2350,8,FALSE))</f>
        <v>美元</v>
      </c>
      <c r="Z1601" s="18" t="str">
        <f>IF(R1601="","",VLOOKUP(R1601,CUSTOMS!$E$3:$N$2350,9,FALSE))</f>
        <v>中国</v>
      </c>
      <c r="AA1601" s="18" t="str">
        <f>IF(R1601="","",VLOOKUP(R1601,CUSTOMS!$E$3:$N$2350,10,FALSE))</f>
        <v>美国</v>
      </c>
      <c r="AB1601" s="32">
        <f>IF(R1601="","",VLOOKUP(G1601,WMS!$E$3:$T$2581,15,FALSE))</f>
        <v>0.435</v>
      </c>
      <c r="AC1601" s="32">
        <f t="shared" si="274"/>
        <v>1.74</v>
      </c>
      <c r="AD1601" s="32" t="str">
        <f>IF(S1601="","",VLOOKUP(S1601,海关监管条件!$A$1:$B$3000,2,FALSE))</f>
        <v>AB</v>
      </c>
    </row>
    <row r="1602" spans="1:30">
      <c r="A1602" s="2">
        <v>43791</v>
      </c>
      <c r="B1602" s="2">
        <v>43798</v>
      </c>
      <c r="C1602" s="2" t="s">
        <v>5292</v>
      </c>
      <c r="D1602" s="3" t="s">
        <v>2269</v>
      </c>
      <c r="E1602" s="3" t="s">
        <v>4506</v>
      </c>
      <c r="F1602" s="3" t="s">
        <v>5233</v>
      </c>
      <c r="G1602" s="17" t="str">
        <f t="shared" si="268"/>
        <v>KG-ARI-1909-00203-04618/42702382</v>
      </c>
      <c r="H1602" s="18">
        <f>IF(G1602="","",VLOOKUP(G1602,WMS!$E$3:$Q$2581,7,FALSE))</f>
        <v>6</v>
      </c>
      <c r="I1602" s="18">
        <f>IF(G1602="","",VLOOKUP(G1602,WMS!$E$3:$Q$2581,8,FALSE))</f>
        <v>1.58</v>
      </c>
      <c r="J1602" s="18">
        <f>IF(G1602="","",VLOOKUP(G1602,WMS!$E$3:$Q$2581,13,FALSE))</f>
        <v>0.029</v>
      </c>
      <c r="K1602" s="25" t="b">
        <f t="shared" si="269"/>
        <v>1</v>
      </c>
      <c r="L1602" s="7">
        <v>1</v>
      </c>
      <c r="M1602" s="26">
        <f>IF(G1602="","",VLOOKUP(G1602,WMS!$E$3:$U$2581,7,0)*L1602)</f>
        <v>6</v>
      </c>
      <c r="N1602" s="27" t="str">
        <f>IF(G1602="","",VLOOKUP(G1602,WMS!$E$3:$U$2581,17,0))</f>
        <v>A411</v>
      </c>
      <c r="O1602" s="28">
        <f t="shared" si="270"/>
        <v>1.58</v>
      </c>
      <c r="P1602" s="28">
        <f t="shared" si="271"/>
        <v>0.029</v>
      </c>
      <c r="Q1602" s="25" t="str">
        <f>IF(G1602="","",VLOOKUP(G1602,WMS!$E$3:$G$2581,2,FALSE))</f>
        <v>KAS19092501</v>
      </c>
      <c r="R1602" s="25" t="str">
        <f>IF(G1602="","",VLOOKUP(G1602,WMS!$E$3:$G$2581,3,FALSE))</f>
        <v>KAS1909250101</v>
      </c>
      <c r="S1602" s="17" t="str">
        <f>IF(R1602="","",VLOOKUP(R1602,CUSTOMS!$E$3:$N$2350,2,FALSE))</f>
        <v>8518300000</v>
      </c>
      <c r="T1602" s="17" t="str">
        <f>IF(R1602="","",VLOOKUP(R1602,CUSTOMS!$E$3:$N$2350,3,FALSE))</f>
        <v>耳机</v>
      </c>
      <c r="U1602" s="18">
        <f t="shared" si="272"/>
        <v>6</v>
      </c>
      <c r="V1602" s="18" t="str">
        <f>IF(R1602="","",VLOOKUP(R1602,CUSTOMS!$E$3:$N$2350,5,FALSE))</f>
        <v>个</v>
      </c>
      <c r="W1602" s="32">
        <f>IF(R1602="","",VLOOKUP(R1602,CUSTOMS!$E$3:$N$2350,6,FALSE))</f>
        <v>3.07307692307692</v>
      </c>
      <c r="X1602" s="32">
        <f t="shared" si="273"/>
        <v>18.4384615384615</v>
      </c>
      <c r="Y1602" s="18" t="str">
        <f>IF(R1602="","",VLOOKUP(R1602,CUSTOMS!$E$3:$N$2350,8,FALSE))</f>
        <v>美元</v>
      </c>
      <c r="Z1602" s="18" t="str">
        <f>IF(R1602="","",VLOOKUP(R1602,CUSTOMS!$E$3:$N$2350,9,FALSE))</f>
        <v>中国</v>
      </c>
      <c r="AA1602" s="18" t="str">
        <f>IF(R1602="","",VLOOKUP(R1602,CUSTOMS!$E$3:$N$2350,10,FALSE))</f>
        <v>美国</v>
      </c>
      <c r="AB1602" s="32">
        <f>IF(R1602="","",VLOOKUP(G1602,WMS!$E$3:$T$2581,15,FALSE))</f>
        <v>0.21</v>
      </c>
      <c r="AC1602" s="32">
        <f t="shared" si="274"/>
        <v>1.26</v>
      </c>
      <c r="AD1602" s="32" t="str">
        <f>IF(S1602="","",VLOOKUP(S1602,海关监管条件!$A$1:$B$3000,2,FALSE))</f>
        <v>无 </v>
      </c>
    </row>
    <row r="1603" spans="1:30">
      <c r="A1603" s="2">
        <v>43791</v>
      </c>
      <c r="B1603" s="2">
        <v>43798</v>
      </c>
      <c r="C1603" s="2" t="s">
        <v>5292</v>
      </c>
      <c r="D1603" s="3" t="s">
        <v>2190</v>
      </c>
      <c r="E1603" s="3" t="s">
        <v>4473</v>
      </c>
      <c r="F1603" s="3" t="s">
        <v>4484</v>
      </c>
      <c r="G1603" s="17" t="str">
        <f t="shared" si="268"/>
        <v>KG-ARI-1909-00203-04621/41734094</v>
      </c>
      <c r="H1603" s="18">
        <f>IF(G1603="","",VLOOKUP(G1603,WMS!$E$3:$Q$2581,7,FALSE))</f>
        <v>24</v>
      </c>
      <c r="I1603" s="18">
        <f>IF(G1603="","",VLOOKUP(G1603,WMS!$E$3:$Q$2581,8,FALSE))</f>
        <v>3.9</v>
      </c>
      <c r="J1603" s="18">
        <f>IF(G1603="","",VLOOKUP(G1603,WMS!$E$3:$Q$2581,13,FALSE))</f>
        <v>0.006</v>
      </c>
      <c r="K1603" s="25" t="b">
        <f t="shared" si="269"/>
        <v>1</v>
      </c>
      <c r="L1603" s="7">
        <v>6</v>
      </c>
      <c r="M1603" s="26">
        <f>IF(G1603="","",VLOOKUP(G1603,WMS!$E$3:$U$2581,7,0)*L1603)</f>
        <v>144</v>
      </c>
      <c r="N1603" s="27" t="str">
        <f>IF(G1603="","",VLOOKUP(G1603,WMS!$E$3:$U$2581,17,0))</f>
        <v>A40-303</v>
      </c>
      <c r="O1603" s="28">
        <f t="shared" si="270"/>
        <v>23.4</v>
      </c>
      <c r="P1603" s="28">
        <f t="shared" si="271"/>
        <v>0.036</v>
      </c>
      <c r="Q1603" s="25" t="str">
        <f>IF(G1603="","",VLOOKUP(G1603,WMS!$E$3:$G$2581,2,FALSE))</f>
        <v>KAS19092403</v>
      </c>
      <c r="R1603" s="25" t="str">
        <f>IF(G1603="","",VLOOKUP(G1603,WMS!$E$3:$G$2581,3,FALSE))</f>
        <v>KAS1909240315</v>
      </c>
      <c r="S1603" s="17" t="str">
        <f>IF(R1603="","",VLOOKUP(R1603,CUSTOMS!$E$3:$N$2350,2,FALSE))</f>
        <v>3924100000</v>
      </c>
      <c r="T1603" s="17" t="str">
        <f>IF(R1603="","",VLOOKUP(R1603,CUSTOMS!$E$3:$N$2350,3,FALSE))</f>
        <v>塑料厨具带彩卡</v>
      </c>
      <c r="U1603" s="18">
        <f t="shared" si="272"/>
        <v>144</v>
      </c>
      <c r="V1603" s="18" t="str">
        <f>IF(R1603="","",VLOOKUP(R1603,CUSTOMS!$E$3:$N$2350,5,FALSE))</f>
        <v>只</v>
      </c>
      <c r="W1603" s="32">
        <f>IF(R1603="","",VLOOKUP(R1603,CUSTOMS!$E$3:$N$2350,6,FALSE))</f>
        <v>0.65</v>
      </c>
      <c r="X1603" s="32">
        <f t="shared" si="273"/>
        <v>93.6</v>
      </c>
      <c r="Y1603" s="18" t="str">
        <f>IF(R1603="","",VLOOKUP(R1603,CUSTOMS!$E$3:$N$2350,8,FALSE))</f>
        <v>美元</v>
      </c>
      <c r="Z1603" s="18" t="str">
        <f>IF(R1603="","",VLOOKUP(R1603,CUSTOMS!$E$3:$N$2350,9,FALSE))</f>
        <v>中国</v>
      </c>
      <c r="AA1603" s="18" t="str">
        <f>IF(R1603="","",VLOOKUP(R1603,CUSTOMS!$E$3:$N$2350,10,FALSE))</f>
        <v>美国</v>
      </c>
      <c r="AB1603" s="32">
        <f>IF(R1603="","",VLOOKUP(G1603,WMS!$E$3:$T$2581,15,FALSE))</f>
        <v>0.158333333333333</v>
      </c>
      <c r="AC1603" s="32">
        <f t="shared" si="274"/>
        <v>22.8</v>
      </c>
      <c r="AD1603" s="32" t="str">
        <f>IF(S1603="","",VLOOKUP(S1603,海关监管条件!$A$1:$B$3000,2,FALSE))</f>
        <v>A </v>
      </c>
    </row>
    <row r="1604" spans="1:30">
      <c r="A1604" s="2">
        <v>43791</v>
      </c>
      <c r="B1604" s="2">
        <v>43798</v>
      </c>
      <c r="C1604" s="2" t="s">
        <v>5292</v>
      </c>
      <c r="D1604" s="3" t="s">
        <v>2190</v>
      </c>
      <c r="E1604" s="3" t="s">
        <v>4473</v>
      </c>
      <c r="F1604" s="3" t="s">
        <v>4133</v>
      </c>
      <c r="G1604" s="17" t="str">
        <f t="shared" si="268"/>
        <v>KG-ARI-1909-00203-04621/41961094</v>
      </c>
      <c r="H1604" s="18">
        <f>IF(G1604="","",VLOOKUP(G1604,WMS!$E$3:$Q$2581,7,FALSE))</f>
        <v>24</v>
      </c>
      <c r="I1604" s="18">
        <f>IF(G1604="","",VLOOKUP(G1604,WMS!$E$3:$Q$2581,8,FALSE))</f>
        <v>3.1</v>
      </c>
      <c r="J1604" s="18">
        <f>IF(G1604="","",VLOOKUP(G1604,WMS!$E$3:$Q$2581,13,FALSE))</f>
        <v>0.024</v>
      </c>
      <c r="K1604" s="25" t="b">
        <f t="shared" si="269"/>
        <v>1</v>
      </c>
      <c r="L1604" s="7">
        <v>3</v>
      </c>
      <c r="M1604" s="26">
        <f>IF(G1604="","",VLOOKUP(G1604,WMS!$E$3:$U$2581,7,0)*L1604)</f>
        <v>72</v>
      </c>
      <c r="N1604" s="27" t="str">
        <f>IF(G1604="","",VLOOKUP(G1604,WMS!$E$3:$U$2581,17,0))</f>
        <v>A40-303</v>
      </c>
      <c r="O1604" s="28">
        <f t="shared" si="270"/>
        <v>9.3</v>
      </c>
      <c r="P1604" s="28">
        <f t="shared" si="271"/>
        <v>0.072</v>
      </c>
      <c r="Q1604" s="25" t="str">
        <f>IF(G1604="","",VLOOKUP(G1604,WMS!$E$3:$G$2581,2,FALSE))</f>
        <v>KAS19092403</v>
      </c>
      <c r="R1604" s="25" t="str">
        <f>IF(G1604="","",VLOOKUP(G1604,WMS!$E$3:$G$2581,3,FALSE))</f>
        <v>KAS1909240319</v>
      </c>
      <c r="S1604" s="17" t="str">
        <f>IF(R1604="","",VLOOKUP(R1604,CUSTOMS!$E$3:$N$2350,2,FALSE))</f>
        <v>8205510000</v>
      </c>
      <c r="T1604" s="17" t="str">
        <f>IF(R1604="","",VLOOKUP(R1604,CUSTOMS!$E$3:$N$2350,3,FALSE))</f>
        <v>手工工具</v>
      </c>
      <c r="U1604" s="18">
        <f t="shared" si="272"/>
        <v>72</v>
      </c>
      <c r="V1604" s="18" t="str">
        <f>IF(R1604="","",VLOOKUP(R1604,CUSTOMS!$E$3:$N$2350,5,FALSE))</f>
        <v>只</v>
      </c>
      <c r="W1604" s="32">
        <f>IF(R1604="","",VLOOKUP(R1604,CUSTOMS!$E$3:$N$2350,6,FALSE))</f>
        <v>0.58</v>
      </c>
      <c r="X1604" s="32">
        <f t="shared" si="273"/>
        <v>41.76</v>
      </c>
      <c r="Y1604" s="18" t="str">
        <f>IF(R1604="","",VLOOKUP(R1604,CUSTOMS!$E$3:$N$2350,8,FALSE))</f>
        <v>美元</v>
      </c>
      <c r="Z1604" s="18" t="str">
        <f>IF(R1604="","",VLOOKUP(R1604,CUSTOMS!$E$3:$N$2350,9,FALSE))</f>
        <v>中国</v>
      </c>
      <c r="AA1604" s="18" t="str">
        <f>IF(R1604="","",VLOOKUP(R1604,CUSTOMS!$E$3:$N$2350,10,FALSE))</f>
        <v>美国</v>
      </c>
      <c r="AB1604" s="32">
        <f>IF(R1604="","",VLOOKUP(G1604,WMS!$E$3:$T$2581,15,FALSE))</f>
        <v>0.104166666666667</v>
      </c>
      <c r="AC1604" s="32">
        <f t="shared" si="274"/>
        <v>7.50000000000002</v>
      </c>
      <c r="AD1604" s="32" t="str">
        <f>IF(S1604="","",VLOOKUP(S1604,海关监管条件!$A$1:$B$3000,2,FALSE))</f>
        <v>无 </v>
      </c>
    </row>
    <row r="1605" spans="1:30">
      <c r="A1605" s="2">
        <v>43791</v>
      </c>
      <c r="B1605" s="2">
        <v>43798</v>
      </c>
      <c r="C1605" s="2" t="s">
        <v>5292</v>
      </c>
      <c r="D1605" s="3" t="s">
        <v>2190</v>
      </c>
      <c r="E1605" s="3" t="s">
        <v>4473</v>
      </c>
      <c r="F1605" s="3" t="s">
        <v>4134</v>
      </c>
      <c r="G1605" s="17" t="str">
        <f t="shared" si="268"/>
        <v>KG-ARI-1909-00203-04621/42432111</v>
      </c>
      <c r="H1605" s="18">
        <f>IF(G1605="","",VLOOKUP(G1605,WMS!$E$3:$Q$2581,7,FALSE))</f>
        <v>10</v>
      </c>
      <c r="I1605" s="18">
        <f>IF(G1605="","",VLOOKUP(G1605,WMS!$E$3:$Q$2581,8,FALSE))</f>
        <v>1.55</v>
      </c>
      <c r="J1605" s="18">
        <f>IF(G1605="","",VLOOKUP(G1605,WMS!$E$3:$Q$2581,13,FALSE))</f>
        <v>0.005</v>
      </c>
      <c r="K1605" s="25" t="b">
        <f t="shared" si="269"/>
        <v>1</v>
      </c>
      <c r="L1605" s="7">
        <v>4</v>
      </c>
      <c r="M1605" s="26">
        <f>IF(G1605="","",VLOOKUP(G1605,WMS!$E$3:$U$2581,7,0)*L1605)</f>
        <v>40</v>
      </c>
      <c r="N1605" s="27" t="str">
        <f>IF(G1605="","",VLOOKUP(G1605,WMS!$E$3:$U$2581,17,0))</f>
        <v>A07-103</v>
      </c>
      <c r="O1605" s="28">
        <f t="shared" si="270"/>
        <v>6.2</v>
      </c>
      <c r="P1605" s="28">
        <f t="shared" si="271"/>
        <v>0.02</v>
      </c>
      <c r="Q1605" s="25" t="str">
        <f>IF(G1605="","",VLOOKUP(G1605,WMS!$E$3:$G$2581,2,FALSE))</f>
        <v>KAS19092403</v>
      </c>
      <c r="R1605" s="25" t="str">
        <f>IF(G1605="","",VLOOKUP(G1605,WMS!$E$3:$G$2581,3,FALSE))</f>
        <v>KAS1909240314</v>
      </c>
      <c r="S1605" s="17" t="str">
        <f>IF(R1605="","",VLOOKUP(R1605,CUSTOMS!$E$3:$N$2350,2,FALSE))</f>
        <v>3924100000</v>
      </c>
      <c r="T1605" s="17" t="str">
        <f>IF(R1605="","",VLOOKUP(R1605,CUSTOMS!$E$3:$N$2350,3,FALSE))</f>
        <v>塑料厨具带彩卡</v>
      </c>
      <c r="U1605" s="18">
        <f t="shared" si="272"/>
        <v>40</v>
      </c>
      <c r="V1605" s="18" t="str">
        <f>IF(R1605="","",VLOOKUP(R1605,CUSTOMS!$E$3:$N$2350,5,FALSE))</f>
        <v>只</v>
      </c>
      <c r="W1605" s="32">
        <f>IF(R1605="","",VLOOKUP(R1605,CUSTOMS!$E$3:$N$2350,6,FALSE))</f>
        <v>0.65</v>
      </c>
      <c r="X1605" s="32">
        <f t="shared" si="273"/>
        <v>26</v>
      </c>
      <c r="Y1605" s="18" t="str">
        <f>IF(R1605="","",VLOOKUP(R1605,CUSTOMS!$E$3:$N$2350,8,FALSE))</f>
        <v>美元</v>
      </c>
      <c r="Z1605" s="18" t="str">
        <f>IF(R1605="","",VLOOKUP(R1605,CUSTOMS!$E$3:$N$2350,9,FALSE))</f>
        <v>中国</v>
      </c>
      <c r="AA1605" s="18" t="str">
        <f>IF(R1605="","",VLOOKUP(R1605,CUSTOMS!$E$3:$N$2350,10,FALSE))</f>
        <v>美国</v>
      </c>
      <c r="AB1605" s="32">
        <f>IF(R1605="","",VLOOKUP(G1605,WMS!$E$3:$T$2581,15,FALSE))</f>
        <v>0.15</v>
      </c>
      <c r="AC1605" s="32">
        <f t="shared" si="274"/>
        <v>6</v>
      </c>
      <c r="AD1605" s="32" t="str">
        <f>IF(S1605="","",VLOOKUP(S1605,海关监管条件!$A$1:$B$3000,2,FALSE))</f>
        <v>A </v>
      </c>
    </row>
    <row r="1606" spans="1:30">
      <c r="A1606" s="2">
        <v>43791</v>
      </c>
      <c r="B1606" s="2">
        <v>43798</v>
      </c>
      <c r="C1606" s="2" t="s">
        <v>5292</v>
      </c>
      <c r="D1606" s="3" t="s">
        <v>2190</v>
      </c>
      <c r="E1606" s="3" t="s">
        <v>4473</v>
      </c>
      <c r="F1606" s="3" t="s">
        <v>4493</v>
      </c>
      <c r="G1606" s="17" t="str">
        <f t="shared" si="268"/>
        <v>KG-ARI-1909-00203-04621/42634621</v>
      </c>
      <c r="H1606" s="18">
        <f>IF(G1606="","",VLOOKUP(G1606,WMS!$E$3:$Q$2581,7,FALSE))</f>
        <v>6</v>
      </c>
      <c r="I1606" s="18">
        <f>IF(G1606="","",VLOOKUP(G1606,WMS!$E$3:$Q$2581,8,FALSE))</f>
        <v>10.25</v>
      </c>
      <c r="J1606" s="18">
        <f>IF(G1606="","",VLOOKUP(G1606,WMS!$E$3:$Q$2581,13,FALSE))</f>
        <v>0.024</v>
      </c>
      <c r="K1606" s="25" t="b">
        <f t="shared" si="269"/>
        <v>1</v>
      </c>
      <c r="L1606" s="7">
        <v>10</v>
      </c>
      <c r="M1606" s="26">
        <f>IF(G1606="","",VLOOKUP(G1606,WMS!$E$3:$U$2581,7,0)*L1606)</f>
        <v>60</v>
      </c>
      <c r="N1606" s="27" t="str">
        <f>IF(G1606="","",VLOOKUP(G1606,WMS!$E$3:$U$2581,17,0))</f>
        <v>A26-204</v>
      </c>
      <c r="O1606" s="28">
        <f t="shared" si="270"/>
        <v>102.5</v>
      </c>
      <c r="P1606" s="28">
        <f t="shared" si="271"/>
        <v>0.24</v>
      </c>
      <c r="Q1606" s="25" t="str">
        <f>IF(G1606="","",VLOOKUP(G1606,WMS!$E$3:$G$2581,2,FALSE))</f>
        <v>KAS19092403</v>
      </c>
      <c r="R1606" s="25" t="str">
        <f>IF(G1606="","",VLOOKUP(G1606,WMS!$E$3:$G$2581,3,FALSE))</f>
        <v>KAS1909240301</v>
      </c>
      <c r="S1606" s="17" t="str">
        <f>IF(R1606="","",VLOOKUP(R1606,CUSTOMS!$E$3:$N$2350,2,FALSE))</f>
        <v>4419909090</v>
      </c>
      <c r="T1606" s="17" t="str">
        <f>IF(R1606="","",VLOOKUP(R1606,CUSTOMS!$E$3:$N$2350,3,FALSE))</f>
        <v>木菜板</v>
      </c>
      <c r="U1606" s="18">
        <f t="shared" si="272"/>
        <v>60</v>
      </c>
      <c r="V1606" s="18" t="str">
        <f>IF(R1606="","",VLOOKUP(R1606,CUSTOMS!$E$3:$N$2350,5,FALSE))</f>
        <v>张</v>
      </c>
      <c r="W1606" s="32">
        <f>IF(R1606="","",VLOOKUP(R1606,CUSTOMS!$E$3:$N$2350,6,FALSE))</f>
        <v>4.65</v>
      </c>
      <c r="X1606" s="32">
        <f t="shared" si="273"/>
        <v>279</v>
      </c>
      <c r="Y1606" s="18" t="str">
        <f>IF(R1606="","",VLOOKUP(R1606,CUSTOMS!$E$3:$N$2350,8,FALSE))</f>
        <v>美元</v>
      </c>
      <c r="Z1606" s="18" t="str">
        <f>IF(R1606="","",VLOOKUP(R1606,CUSTOMS!$E$3:$N$2350,9,FALSE))</f>
        <v>中国</v>
      </c>
      <c r="AA1606" s="18" t="str">
        <f>IF(R1606="","",VLOOKUP(R1606,CUSTOMS!$E$3:$N$2350,10,FALSE))</f>
        <v>美国</v>
      </c>
      <c r="AB1606" s="32">
        <f>IF(R1606="","",VLOOKUP(G1606,WMS!$E$3:$T$2581,15,FALSE))</f>
        <v>1.7</v>
      </c>
      <c r="AC1606" s="32">
        <f t="shared" si="274"/>
        <v>102</v>
      </c>
      <c r="AD1606" s="32" t="str">
        <f>IF(S1606="","",VLOOKUP(S1606,海关监管条件!$A$1:$B$3000,2,FALSE))</f>
        <v>AB</v>
      </c>
    </row>
    <row r="1607" spans="1:30">
      <c r="A1607" s="2">
        <v>43791</v>
      </c>
      <c r="B1607" s="2">
        <v>43798</v>
      </c>
      <c r="C1607" s="2" t="s">
        <v>5292</v>
      </c>
      <c r="D1607" s="3" t="s">
        <v>2190</v>
      </c>
      <c r="E1607" s="3" t="s">
        <v>4473</v>
      </c>
      <c r="F1607" s="3" t="s">
        <v>4479</v>
      </c>
      <c r="G1607" s="17" t="str">
        <f t="shared" si="268"/>
        <v>KG-ARI-1909-00203-04621/42688587</v>
      </c>
      <c r="H1607" s="18">
        <f>IF(G1607="","",VLOOKUP(G1607,WMS!$E$3:$Q$2581,7,FALSE))</f>
        <v>10</v>
      </c>
      <c r="I1607" s="18">
        <f>IF(G1607="","",VLOOKUP(G1607,WMS!$E$3:$Q$2581,8,FALSE))</f>
        <v>4.2</v>
      </c>
      <c r="J1607" s="18">
        <f>IF(G1607="","",VLOOKUP(G1607,WMS!$E$3:$Q$2581,13,FALSE))</f>
        <v>0.047</v>
      </c>
      <c r="K1607" s="25" t="b">
        <f t="shared" si="269"/>
        <v>1</v>
      </c>
      <c r="L1607" s="7">
        <v>3</v>
      </c>
      <c r="M1607" s="26">
        <f>IF(G1607="","",VLOOKUP(G1607,WMS!$E$3:$U$2581,7,0)*L1607)</f>
        <v>30</v>
      </c>
      <c r="N1607" s="27" t="str">
        <f>IF(G1607="","",VLOOKUP(G1607,WMS!$E$3:$U$2581,17,0))</f>
        <v>A20-304</v>
      </c>
      <c r="O1607" s="28">
        <f t="shared" si="270"/>
        <v>12.6</v>
      </c>
      <c r="P1607" s="28">
        <f t="shared" si="271"/>
        <v>0.141</v>
      </c>
      <c r="Q1607" s="25" t="str">
        <f>IF(G1607="","",VLOOKUP(G1607,WMS!$E$3:$G$2581,2,FALSE))</f>
        <v>KAS19092403</v>
      </c>
      <c r="R1607" s="25" t="str">
        <f>IF(G1607="","",VLOOKUP(G1607,WMS!$E$3:$G$2581,3,FALSE))</f>
        <v>KAS1909240306</v>
      </c>
      <c r="S1607" s="17" t="str">
        <f>IF(R1607="","",VLOOKUP(R1607,CUSTOMS!$E$3:$N$2350,2,FALSE))</f>
        <v>4421999090</v>
      </c>
      <c r="T1607" s="17" t="str">
        <f>IF(R1607="","",VLOOKUP(R1607,CUSTOMS!$E$3:$N$2350,3,FALSE))</f>
        <v>木架</v>
      </c>
      <c r="U1607" s="18">
        <f t="shared" si="272"/>
        <v>30</v>
      </c>
      <c r="V1607" s="18" t="str">
        <f>IF(R1607="","",VLOOKUP(R1607,CUSTOMS!$E$3:$N$2350,5,FALSE))</f>
        <v>个</v>
      </c>
      <c r="W1607" s="32">
        <f>IF(R1607="","",VLOOKUP(R1607,CUSTOMS!$E$3:$N$2350,6,FALSE))</f>
        <v>3</v>
      </c>
      <c r="X1607" s="32">
        <f t="shared" si="273"/>
        <v>90</v>
      </c>
      <c r="Y1607" s="18" t="str">
        <f>IF(R1607="","",VLOOKUP(R1607,CUSTOMS!$E$3:$N$2350,8,FALSE))</f>
        <v>美元</v>
      </c>
      <c r="Z1607" s="18" t="str">
        <f>IF(R1607="","",VLOOKUP(R1607,CUSTOMS!$E$3:$N$2350,9,FALSE))</f>
        <v>中国</v>
      </c>
      <c r="AA1607" s="18" t="str">
        <f>IF(R1607="","",VLOOKUP(R1607,CUSTOMS!$E$3:$N$2350,10,FALSE))</f>
        <v>美国</v>
      </c>
      <c r="AB1607" s="32">
        <f>IF(R1607="","",VLOOKUP(G1607,WMS!$E$3:$T$2581,15,FALSE))</f>
        <v>0.3</v>
      </c>
      <c r="AC1607" s="32">
        <f t="shared" si="274"/>
        <v>9</v>
      </c>
      <c r="AD1607" s="32" t="str">
        <f>IF(S1607="","",VLOOKUP(S1607,海关监管条件!$A$1:$B$3000,2,FALSE))</f>
        <v>AB</v>
      </c>
    </row>
    <row r="1608" spans="1:30">
      <c r="A1608" s="2">
        <v>43791</v>
      </c>
      <c r="B1608" s="2">
        <v>43798</v>
      </c>
      <c r="C1608" s="2" t="s">
        <v>5292</v>
      </c>
      <c r="D1608" s="35" t="s">
        <v>2190</v>
      </c>
      <c r="E1608" s="35" t="s">
        <v>4473</v>
      </c>
      <c r="F1608" s="35" t="s">
        <v>4481</v>
      </c>
      <c r="G1608" s="17" t="str">
        <f t="shared" si="268"/>
        <v>KG-ARI-1909-00203-04621/42787525A</v>
      </c>
      <c r="H1608" s="18">
        <f>IF(G1608="","",VLOOKUP(G1608,WMS!$E$3:$Q$2581,7,FALSE))</f>
        <v>6</v>
      </c>
      <c r="I1608" s="18">
        <f>IF(G1608="","",VLOOKUP(G1608,WMS!$E$3:$Q$2581,8,FALSE))</f>
        <v>7.3</v>
      </c>
      <c r="J1608" s="18">
        <f>IF(G1608="","",VLOOKUP(G1608,WMS!$E$3:$Q$2581,13,FALSE))</f>
        <v>0.013</v>
      </c>
      <c r="K1608" s="25" t="b">
        <f t="shared" si="269"/>
        <v>1</v>
      </c>
      <c r="L1608" s="7">
        <v>4</v>
      </c>
      <c r="M1608" s="26">
        <f>IF(G1608="","",VLOOKUP(G1608,WMS!$E$3:$U$2581,7,0)*L1608)</f>
        <v>24</v>
      </c>
      <c r="N1608" s="27" t="str">
        <f>IF(G1608="","",VLOOKUP(G1608,WMS!$E$3:$U$2581,17,0))</f>
        <v>A20-204</v>
      </c>
      <c r="O1608" s="28">
        <f t="shared" si="270"/>
        <v>29.2</v>
      </c>
      <c r="P1608" s="28">
        <f t="shared" si="271"/>
        <v>0.052</v>
      </c>
      <c r="Q1608" s="25" t="str">
        <f>IF(G1608="","",VLOOKUP(G1608,WMS!$E$3:$G$2581,2,FALSE))</f>
        <v>KAS19092403</v>
      </c>
      <c r="R1608" s="25" t="str">
        <f>IF(G1608="","",VLOOKUP(G1608,WMS!$E$3:$G$2581,3,FALSE))</f>
        <v>KAS1909240301</v>
      </c>
      <c r="S1608" s="17" t="str">
        <f>IF(R1608="","",VLOOKUP(R1608,CUSTOMS!$E$3:$N$2350,2,FALSE))</f>
        <v>4419909090</v>
      </c>
      <c r="T1608" s="17" t="str">
        <f>IF(R1608="","",VLOOKUP(R1608,CUSTOMS!$E$3:$N$2350,3,FALSE))</f>
        <v>木菜板</v>
      </c>
      <c r="U1608" s="18">
        <f t="shared" si="272"/>
        <v>24</v>
      </c>
      <c r="V1608" s="18" t="str">
        <f>IF(R1608="","",VLOOKUP(R1608,CUSTOMS!$E$3:$N$2350,5,FALSE))</f>
        <v>张</v>
      </c>
      <c r="W1608" s="32">
        <f>IF(R1608="","",VLOOKUP(R1608,CUSTOMS!$E$3:$N$2350,6,FALSE))</f>
        <v>4.65</v>
      </c>
      <c r="X1608" s="32">
        <f t="shared" si="273"/>
        <v>111.6</v>
      </c>
      <c r="Y1608" s="18" t="str">
        <f>IF(R1608="","",VLOOKUP(R1608,CUSTOMS!$E$3:$N$2350,8,FALSE))</f>
        <v>美元</v>
      </c>
      <c r="Z1608" s="18" t="str">
        <f>IF(R1608="","",VLOOKUP(R1608,CUSTOMS!$E$3:$N$2350,9,FALSE))</f>
        <v>中国</v>
      </c>
      <c r="AA1608" s="18" t="str">
        <f>IF(R1608="","",VLOOKUP(R1608,CUSTOMS!$E$3:$N$2350,10,FALSE))</f>
        <v>美国</v>
      </c>
      <c r="AB1608" s="32">
        <f>IF(R1608="","",VLOOKUP(G1608,WMS!$E$3:$T$2581,15,FALSE))</f>
        <v>0.983333333333333</v>
      </c>
      <c r="AC1608" s="32">
        <f t="shared" si="274"/>
        <v>23.6</v>
      </c>
      <c r="AD1608" s="32" t="str">
        <f>IF(S1608="","",VLOOKUP(S1608,海关监管条件!$A$1:$B$3000,2,FALSE))</f>
        <v>AB</v>
      </c>
    </row>
    <row r="1609" spans="1:30">
      <c r="A1609" s="2">
        <v>43791</v>
      </c>
      <c r="B1609" s="2">
        <v>43798</v>
      </c>
      <c r="C1609" s="2" t="s">
        <v>5292</v>
      </c>
      <c r="D1609" s="35" t="s">
        <v>2190</v>
      </c>
      <c r="E1609" s="35" t="s">
        <v>4473</v>
      </c>
      <c r="F1609" s="35" t="s">
        <v>4482</v>
      </c>
      <c r="G1609" s="17" t="str">
        <f t="shared" si="268"/>
        <v>KG-ARI-1909-00203-04621/42787525B</v>
      </c>
      <c r="H1609" s="18">
        <v>6</v>
      </c>
      <c r="I1609" s="18">
        <f>IF(G1609="","",VLOOKUP(G1609,WMS!$E$3:$Q$2581,8,FALSE))</f>
        <v>7.3</v>
      </c>
      <c r="J1609" s="18">
        <f>IF(G1609="","",VLOOKUP(G1609,WMS!$E$3:$Q$2581,13,FALSE))</f>
        <v>0.013</v>
      </c>
      <c r="K1609" s="25" t="e">
        <f t="shared" si="269"/>
        <v>#DIV/0!</v>
      </c>
      <c r="M1609" s="26">
        <v>24</v>
      </c>
      <c r="N1609" s="27" t="str">
        <f>IF(G1609="","",VLOOKUP(G1609,WMS!$E$3:$U$2581,17,0))</f>
        <v>A20-204</v>
      </c>
      <c r="O1609" s="28" t="str">
        <f t="shared" si="270"/>
        <v/>
      </c>
      <c r="P1609" s="28" t="str">
        <f t="shared" si="271"/>
        <v/>
      </c>
      <c r="Q1609" s="25" t="str">
        <f>IF(G1609="","",VLOOKUP(G1609,WMS!$E$3:$G$2581,2,FALSE))</f>
        <v>KAS19092403</v>
      </c>
      <c r="R1609" s="25" t="str">
        <f>IF(G1609="","",VLOOKUP(G1609,WMS!$E$3:$G$2581,3,FALSE))</f>
        <v>KAS1909240308</v>
      </c>
      <c r="S1609" s="17" t="str">
        <f>IF(R1609="","",VLOOKUP(R1609,CUSTOMS!$E$3:$N$2350,2,FALSE))</f>
        <v>8211100000</v>
      </c>
      <c r="T1609" s="17" t="str">
        <f>IF(R1609="","",VLOOKUP(R1609,CUSTOMS!$E$3:$N$2350,3,FALSE))</f>
        <v>不锈钢套刀</v>
      </c>
      <c r="U1609" s="18">
        <f t="shared" si="272"/>
        <v>24</v>
      </c>
      <c r="V1609" s="18" t="str">
        <f>IF(R1609="","",VLOOKUP(R1609,CUSTOMS!$E$3:$N$2350,5,FALSE))</f>
        <v>套</v>
      </c>
      <c r="W1609" s="32">
        <f>IF(R1609="","",VLOOKUP(R1609,CUSTOMS!$E$3:$N$2350,6,FALSE))</f>
        <v>1.5</v>
      </c>
      <c r="X1609" s="32">
        <f t="shared" si="273"/>
        <v>36</v>
      </c>
      <c r="Y1609" s="18" t="str">
        <f>IF(R1609="","",VLOOKUP(R1609,CUSTOMS!$E$3:$N$2350,8,FALSE))</f>
        <v>美元</v>
      </c>
      <c r="Z1609" s="18" t="str">
        <f>IF(R1609="","",VLOOKUP(R1609,CUSTOMS!$E$3:$N$2350,9,FALSE))</f>
        <v>中国</v>
      </c>
      <c r="AA1609" s="18" t="str">
        <f>IF(R1609="","",VLOOKUP(R1609,CUSTOMS!$E$3:$N$2350,10,FALSE))</f>
        <v>美国</v>
      </c>
      <c r="AB1609" s="32">
        <f>IF(R1609="","",VLOOKUP(G1609,WMS!$E$3:$T$2581,15,FALSE))</f>
        <v>0.0833333333333333</v>
      </c>
      <c r="AC1609" s="32">
        <f t="shared" si="274"/>
        <v>2</v>
      </c>
      <c r="AD1609" s="32" t="str">
        <f>IF(S1609="","",VLOOKUP(S1609,海关监管条件!$A$1:$B$3000,2,FALSE))</f>
        <v>无</v>
      </c>
    </row>
    <row r="1610" spans="1:30">
      <c r="A1610" s="2">
        <v>43791</v>
      </c>
      <c r="B1610" s="2">
        <v>43798</v>
      </c>
      <c r="C1610" s="2" t="s">
        <v>5292</v>
      </c>
      <c r="D1610" s="3" t="s">
        <v>2052</v>
      </c>
      <c r="E1610" s="3" t="s">
        <v>4403</v>
      </c>
      <c r="F1610" s="3" t="s">
        <v>4404</v>
      </c>
      <c r="G1610" s="17" t="str">
        <f t="shared" si="268"/>
        <v>KG-ARI-1909-00203-04623/42272366</v>
      </c>
      <c r="H1610" s="18">
        <f>IF(G1610="","",VLOOKUP(G1610,WMS!$E$3:$Q$2581,7,FALSE))</f>
        <v>4</v>
      </c>
      <c r="I1610" s="18">
        <f>IF(G1610="","",VLOOKUP(G1610,WMS!$E$3:$Q$2581,8,FALSE))</f>
        <v>3.74</v>
      </c>
      <c r="J1610" s="18">
        <f>IF(G1610="","",VLOOKUP(G1610,WMS!$E$3:$Q$2581,13,FALSE))</f>
        <v>0.021</v>
      </c>
      <c r="K1610" s="25" t="b">
        <f t="shared" si="269"/>
        <v>1</v>
      </c>
      <c r="L1610" s="7">
        <v>3</v>
      </c>
      <c r="M1610" s="26">
        <f>IF(G1610="","",VLOOKUP(G1610,WMS!$E$3:$U$2581,7,0)*L1610)</f>
        <v>12</v>
      </c>
      <c r="N1610" s="27" t="str">
        <f>IF(G1610="","",VLOOKUP(G1610,WMS!$E$3:$U$2581,17,0))</f>
        <v>A401-19</v>
      </c>
      <c r="O1610" s="28">
        <f t="shared" si="270"/>
        <v>11.22</v>
      </c>
      <c r="P1610" s="28">
        <f t="shared" si="271"/>
        <v>0.063</v>
      </c>
      <c r="Q1610" s="25" t="str">
        <f>IF(G1610="","",VLOOKUP(G1610,WMS!$E$3:$G$2581,2,FALSE))</f>
        <v>KAS19092326</v>
      </c>
      <c r="R1610" s="25" t="str">
        <f>IF(G1610="","",VLOOKUP(G1610,WMS!$E$3:$G$2581,3,FALSE))</f>
        <v>KAS1909232602</v>
      </c>
      <c r="S1610" s="17" t="str">
        <f>IF(R1610="","",VLOOKUP(R1610,CUSTOMS!$E$3:$N$2350,2,FALSE))</f>
        <v>7323990000</v>
      </c>
      <c r="T1610" s="17" t="str">
        <f>IF(R1610="","",VLOOKUP(R1610,CUSTOMS!$E$3:$N$2350,3,FALSE))</f>
        <v>铁制厨用置物架</v>
      </c>
      <c r="U1610" s="18">
        <f t="shared" si="272"/>
        <v>12</v>
      </c>
      <c r="V1610" s="18" t="str">
        <f>IF(R1610="","",VLOOKUP(R1610,CUSTOMS!$E$3:$N$2350,5,FALSE))</f>
        <v>个</v>
      </c>
      <c r="W1610" s="32">
        <f>IF(R1610="","",VLOOKUP(R1610,CUSTOMS!$E$3:$N$2350,6,FALSE))</f>
        <v>1.73</v>
      </c>
      <c r="X1610" s="32">
        <f t="shared" si="273"/>
        <v>20.76</v>
      </c>
      <c r="Y1610" s="18" t="str">
        <f>IF(R1610="","",VLOOKUP(R1610,CUSTOMS!$E$3:$N$2350,8,FALSE))</f>
        <v>美元</v>
      </c>
      <c r="Z1610" s="18" t="str">
        <f>IF(R1610="","",VLOOKUP(R1610,CUSTOMS!$E$3:$N$2350,9,FALSE))</f>
        <v>中国</v>
      </c>
      <c r="AA1610" s="18" t="str">
        <f>IF(R1610="","",VLOOKUP(R1610,CUSTOMS!$E$3:$N$2350,10,FALSE))</f>
        <v>美国</v>
      </c>
      <c r="AB1610" s="32">
        <f>IF(R1610="","",VLOOKUP(G1610,WMS!$E$3:$T$2581,15,FALSE))</f>
        <v>0.86</v>
      </c>
      <c r="AC1610" s="32">
        <f t="shared" si="274"/>
        <v>10.32</v>
      </c>
      <c r="AD1610" s="32" t="str">
        <f>IF(S1610="","",VLOOKUP(S1610,海关监管条件!$A$1:$B$3000,2,FALSE))</f>
        <v>A</v>
      </c>
    </row>
    <row r="1611" spans="1:30">
      <c r="A1611" s="2">
        <v>43791</v>
      </c>
      <c r="B1611" s="2">
        <v>43798</v>
      </c>
      <c r="C1611" s="2" t="s">
        <v>5292</v>
      </c>
      <c r="D1611" s="3" t="s">
        <v>2052</v>
      </c>
      <c r="E1611" s="3" t="s">
        <v>4403</v>
      </c>
      <c r="F1611" s="3" t="s">
        <v>5307</v>
      </c>
      <c r="G1611" s="17" t="str">
        <f t="shared" si="268"/>
        <v>KG-ARI-1909-00203-04623/42348726</v>
      </c>
      <c r="H1611" s="18">
        <f>IF(G1611="","",VLOOKUP(G1611,WMS!$E$3:$Q$2581,7,FALSE))</f>
        <v>4</v>
      </c>
      <c r="I1611" s="18">
        <f>IF(G1611="","",VLOOKUP(G1611,WMS!$E$3:$Q$2581,8,FALSE))</f>
        <v>7.8</v>
      </c>
      <c r="J1611" s="18">
        <f>IF(G1611="","",VLOOKUP(G1611,WMS!$E$3:$Q$2581,13,FALSE))</f>
        <v>0.051</v>
      </c>
      <c r="K1611" s="25" t="b">
        <f t="shared" si="269"/>
        <v>1</v>
      </c>
      <c r="L1611" s="7">
        <v>3</v>
      </c>
      <c r="M1611" s="26">
        <f>IF(G1611="","",VLOOKUP(G1611,WMS!$E$3:$U$2581,7,0)*L1611)</f>
        <v>12</v>
      </c>
      <c r="N1611" s="27" t="str">
        <f>IF(G1611="","",VLOOKUP(G1611,WMS!$E$3:$U$2581,17,0))</f>
        <v>A401-17</v>
      </c>
      <c r="O1611" s="28">
        <f t="shared" si="270"/>
        <v>23.4</v>
      </c>
      <c r="P1611" s="28">
        <f t="shared" si="271"/>
        <v>0.153</v>
      </c>
      <c r="Q1611" s="25" t="str">
        <f>IF(G1611="","",VLOOKUP(G1611,WMS!$E$3:$G$2581,2,FALSE))</f>
        <v>KAS19092328</v>
      </c>
      <c r="R1611" s="25" t="str">
        <f>IF(G1611="","",VLOOKUP(G1611,WMS!$E$3:$G$2581,3,FALSE))</f>
        <v>KAS1909232802</v>
      </c>
      <c r="S1611" s="17" t="str">
        <f>IF(R1611="","",VLOOKUP(R1611,CUSTOMS!$E$3:$N$2350,2,FALSE))</f>
        <v>7323990000</v>
      </c>
      <c r="T1611" s="17" t="str">
        <f>IF(R1611="","",VLOOKUP(R1611,CUSTOMS!$E$3:$N$2350,3,FALSE))</f>
        <v>熨衣板</v>
      </c>
      <c r="U1611" s="18">
        <f t="shared" si="272"/>
        <v>12</v>
      </c>
      <c r="V1611" s="18" t="str">
        <f>IF(R1611="","",VLOOKUP(R1611,CUSTOMS!$E$3:$N$2350,5,FALSE))</f>
        <v>件</v>
      </c>
      <c r="W1611" s="32">
        <f>IF(R1611="","",VLOOKUP(R1611,CUSTOMS!$E$3:$N$2350,6,FALSE))</f>
        <v>4.14</v>
      </c>
      <c r="X1611" s="32">
        <f t="shared" si="273"/>
        <v>49.68</v>
      </c>
      <c r="Y1611" s="18" t="str">
        <f>IF(R1611="","",VLOOKUP(R1611,CUSTOMS!$E$3:$N$2350,8,FALSE))</f>
        <v>美元</v>
      </c>
      <c r="Z1611" s="18" t="str">
        <f>IF(R1611="","",VLOOKUP(R1611,CUSTOMS!$E$3:$N$2350,9,FALSE))</f>
        <v>中国</v>
      </c>
      <c r="AA1611" s="18" t="str">
        <f>IF(R1611="","",VLOOKUP(R1611,CUSTOMS!$E$3:$N$2350,10,FALSE))</f>
        <v>美国</v>
      </c>
      <c r="AB1611" s="32">
        <f>IF(R1611="","",VLOOKUP(G1611,WMS!$E$3:$T$2581,15,FALSE))</f>
        <v>1.625</v>
      </c>
      <c r="AC1611" s="32">
        <f t="shared" si="274"/>
        <v>19.5</v>
      </c>
      <c r="AD1611" s="32" t="str">
        <f>IF(S1611="","",VLOOKUP(S1611,海关监管条件!$A$1:$B$3000,2,FALSE))</f>
        <v>A</v>
      </c>
    </row>
    <row r="1612" spans="1:30">
      <c r="A1612" s="2">
        <v>43791</v>
      </c>
      <c r="B1612" s="2">
        <v>43798</v>
      </c>
      <c r="C1612" s="2" t="s">
        <v>5292</v>
      </c>
      <c r="D1612" s="3" t="s">
        <v>2069</v>
      </c>
      <c r="E1612" s="3" t="s">
        <v>4410</v>
      </c>
      <c r="F1612" s="3" t="s">
        <v>5187</v>
      </c>
      <c r="G1612" s="17" t="str">
        <f t="shared" si="268"/>
        <v>KG-ARI-1909-00203-04629/42750987</v>
      </c>
      <c r="H1612" s="18">
        <f>IF(G1612="","",VLOOKUP(G1612,WMS!$E$3:$Q$2581,7,FALSE))</f>
        <v>12</v>
      </c>
      <c r="I1612" s="18">
        <f>IF(G1612="","",VLOOKUP(G1612,WMS!$E$3:$Q$2581,8,FALSE))</f>
        <v>0.5</v>
      </c>
      <c r="J1612" s="18">
        <f>IF(G1612="","",VLOOKUP(G1612,WMS!$E$3:$Q$2581,13,FALSE))</f>
        <v>0.004</v>
      </c>
      <c r="K1612" s="25" t="b">
        <f t="shared" si="269"/>
        <v>1</v>
      </c>
      <c r="L1612" s="7">
        <v>1</v>
      </c>
      <c r="M1612" s="26">
        <f>IF(G1612="","",VLOOKUP(G1612,WMS!$E$3:$U$2581,7,0)*L1612)</f>
        <v>12</v>
      </c>
      <c r="N1612" s="27" t="str">
        <f>IF(G1612="","",VLOOKUP(G1612,WMS!$E$3:$U$2581,17,0))</f>
        <v>A401-13</v>
      </c>
      <c r="O1612" s="28">
        <f t="shared" si="270"/>
        <v>0.5</v>
      </c>
      <c r="P1612" s="28">
        <f t="shared" si="271"/>
        <v>0.004</v>
      </c>
      <c r="Q1612" s="25" t="str">
        <f>IF(G1612="","",VLOOKUP(G1612,WMS!$E$3:$G$2581,2,FALSE))</f>
        <v>KAS19092329</v>
      </c>
      <c r="R1612" s="25" t="str">
        <f>IF(G1612="","",VLOOKUP(G1612,WMS!$E$3:$G$2581,3,FALSE))</f>
        <v>KAS1909232901</v>
      </c>
      <c r="S1612" s="17" t="str">
        <f>IF(R1612="","",VLOOKUP(R1612,CUSTOMS!$E$3:$N$2350,2,FALSE))</f>
        <v>3926909090</v>
      </c>
      <c r="T1612" s="17" t="str">
        <f>IF(R1612="","",VLOOKUP(R1612,CUSTOMS!$E$3:$N$2350,3,FALSE))</f>
        <v>塑胶手机保护壳</v>
      </c>
      <c r="U1612" s="18">
        <f t="shared" si="272"/>
        <v>12</v>
      </c>
      <c r="V1612" s="18" t="str">
        <f>IF(R1612="","",VLOOKUP(R1612,CUSTOMS!$E$3:$N$2350,5,FALSE))</f>
        <v>个</v>
      </c>
      <c r="W1612" s="32">
        <f>IF(R1612="","",VLOOKUP(R1612,CUSTOMS!$E$3:$N$2350,6,FALSE))</f>
        <v>1</v>
      </c>
      <c r="X1612" s="32">
        <f t="shared" si="273"/>
        <v>12</v>
      </c>
      <c r="Y1612" s="18" t="str">
        <f>IF(R1612="","",VLOOKUP(R1612,CUSTOMS!$E$3:$N$2350,8,FALSE))</f>
        <v>美元</v>
      </c>
      <c r="Z1612" s="18" t="str">
        <f>IF(R1612="","",VLOOKUP(R1612,CUSTOMS!$E$3:$N$2350,9,FALSE))</f>
        <v>中国</v>
      </c>
      <c r="AA1612" s="18" t="str">
        <f>IF(R1612="","",VLOOKUP(R1612,CUSTOMS!$E$3:$N$2350,10,FALSE))</f>
        <v>美国</v>
      </c>
      <c r="AB1612" s="32">
        <f>IF(R1612="","",VLOOKUP(G1612,WMS!$E$3:$T$2581,15,FALSE))</f>
        <v>0.0277777777777778</v>
      </c>
      <c r="AC1612" s="32">
        <f t="shared" si="274"/>
        <v>0.333333333333334</v>
      </c>
      <c r="AD1612" s="32" t="str">
        <f>IF(S1612="","",VLOOKUP(S1612,海关监管条件!$A$1:$B$3000,2,FALSE))</f>
        <v>无</v>
      </c>
    </row>
    <row r="1613" spans="1:30">
      <c r="A1613" s="2">
        <v>43791</v>
      </c>
      <c r="B1613" s="2">
        <v>43798</v>
      </c>
      <c r="C1613" s="2" t="s">
        <v>5292</v>
      </c>
      <c r="D1613" s="3" t="s">
        <v>2069</v>
      </c>
      <c r="E1613" s="3" t="s">
        <v>4410</v>
      </c>
      <c r="F1613" s="3" t="s">
        <v>5188</v>
      </c>
      <c r="G1613" s="17" t="str">
        <f t="shared" si="268"/>
        <v>KG-ARI-1909-00203-04629/42751175</v>
      </c>
      <c r="H1613" s="18">
        <f>IF(G1613="","",VLOOKUP(G1613,WMS!$E$3:$Q$2581,7,FALSE))</f>
        <v>8</v>
      </c>
      <c r="I1613" s="18">
        <f>IF(G1613="","",VLOOKUP(G1613,WMS!$E$3:$Q$2581,8,FALSE))</f>
        <v>3.15</v>
      </c>
      <c r="J1613" s="18">
        <f>IF(G1613="","",VLOOKUP(G1613,WMS!$E$3:$Q$2581,13,FALSE))</f>
        <v>0.022</v>
      </c>
      <c r="K1613" s="25" t="b">
        <f t="shared" si="269"/>
        <v>1</v>
      </c>
      <c r="L1613" s="7">
        <v>1</v>
      </c>
      <c r="M1613" s="26">
        <f>IF(G1613="","",VLOOKUP(G1613,WMS!$E$3:$U$2581,7,0)*L1613)</f>
        <v>8</v>
      </c>
      <c r="N1613" s="27" t="str">
        <f>IF(G1613="","",VLOOKUP(G1613,WMS!$E$3:$U$2581,17,0))</f>
        <v>A401-14</v>
      </c>
      <c r="O1613" s="28">
        <f t="shared" si="270"/>
        <v>3.15</v>
      </c>
      <c r="P1613" s="28">
        <f t="shared" si="271"/>
        <v>0.022</v>
      </c>
      <c r="Q1613" s="25" t="str">
        <f>IF(G1613="","",VLOOKUP(G1613,WMS!$E$3:$G$2581,2,FALSE))</f>
        <v>KAS19092329</v>
      </c>
      <c r="R1613" s="25" t="str">
        <f>IF(G1613="","",VLOOKUP(G1613,WMS!$E$3:$G$2581,3,FALSE))</f>
        <v>KAS1909232902</v>
      </c>
      <c r="S1613" s="17" t="str">
        <f>IF(R1613="","",VLOOKUP(R1613,CUSTOMS!$E$3:$N$2350,2,FALSE))</f>
        <v>3926909090</v>
      </c>
      <c r="T1613" s="17" t="str">
        <f>IF(R1613="","",VLOOKUP(R1613,CUSTOMS!$E$3:$N$2350,3,FALSE))</f>
        <v>平板电脑保护壳</v>
      </c>
      <c r="U1613" s="18">
        <f t="shared" si="272"/>
        <v>8</v>
      </c>
      <c r="V1613" s="18" t="str">
        <f>IF(R1613="","",VLOOKUP(R1613,CUSTOMS!$E$3:$N$2350,5,FALSE))</f>
        <v>个</v>
      </c>
      <c r="W1613" s="32">
        <f>IF(R1613="","",VLOOKUP(R1613,CUSTOMS!$E$3:$N$2350,6,FALSE))</f>
        <v>1.5</v>
      </c>
      <c r="X1613" s="32">
        <f t="shared" si="273"/>
        <v>12</v>
      </c>
      <c r="Y1613" s="18" t="str">
        <f>IF(R1613="","",VLOOKUP(R1613,CUSTOMS!$E$3:$N$2350,8,FALSE))</f>
        <v>美元</v>
      </c>
      <c r="Z1613" s="18" t="str">
        <f>IF(R1613="","",VLOOKUP(R1613,CUSTOMS!$E$3:$N$2350,9,FALSE))</f>
        <v>中国</v>
      </c>
      <c r="AA1613" s="18" t="str">
        <f>IF(R1613="","",VLOOKUP(R1613,CUSTOMS!$E$3:$N$2350,10,FALSE))</f>
        <v>美国</v>
      </c>
      <c r="AB1613" s="32">
        <f>IF(R1613="","",VLOOKUP(G1613,WMS!$E$3:$T$2581,15,FALSE))</f>
        <v>0.3625</v>
      </c>
      <c r="AC1613" s="32">
        <f t="shared" si="274"/>
        <v>2.9</v>
      </c>
      <c r="AD1613" s="32" t="str">
        <f>IF(S1613="","",VLOOKUP(S1613,海关监管条件!$A$1:$B$3000,2,FALSE))</f>
        <v>无</v>
      </c>
    </row>
    <row r="1614" spans="1:30">
      <c r="A1614" s="2">
        <v>43791</v>
      </c>
      <c r="B1614" s="2">
        <v>43798</v>
      </c>
      <c r="C1614" s="2" t="s">
        <v>5292</v>
      </c>
      <c r="D1614" s="3" t="s">
        <v>2069</v>
      </c>
      <c r="E1614" s="3" t="s">
        <v>4410</v>
      </c>
      <c r="F1614" s="3" t="s">
        <v>5121</v>
      </c>
      <c r="G1614" s="17" t="str">
        <f t="shared" si="268"/>
        <v>KG-ARI-1909-00203-04629/42764786</v>
      </c>
      <c r="H1614" s="18">
        <f>IF(G1614="","",VLOOKUP(G1614,WMS!$E$3:$Q$2581,7,FALSE))</f>
        <v>12</v>
      </c>
      <c r="I1614" s="18">
        <f>IF(G1614="","",VLOOKUP(G1614,WMS!$E$3:$Q$2581,8,FALSE))</f>
        <v>1.8</v>
      </c>
      <c r="J1614" s="18">
        <f>IF(G1614="","",VLOOKUP(G1614,WMS!$E$3:$Q$2581,13,FALSE))</f>
        <v>0.007</v>
      </c>
      <c r="K1614" s="25" t="b">
        <f t="shared" si="269"/>
        <v>1</v>
      </c>
      <c r="L1614" s="7">
        <v>1</v>
      </c>
      <c r="M1614" s="26">
        <f>IF(G1614="","",VLOOKUP(G1614,WMS!$E$3:$U$2581,7,0)*L1614)</f>
        <v>12</v>
      </c>
      <c r="N1614" s="27" t="str">
        <f>IF(G1614="","",VLOOKUP(G1614,WMS!$E$3:$U$2581,17,0))</f>
        <v>A401-13</v>
      </c>
      <c r="O1614" s="28">
        <f t="shared" si="270"/>
        <v>1.8</v>
      </c>
      <c r="P1614" s="28">
        <f t="shared" si="271"/>
        <v>0.007</v>
      </c>
      <c r="Q1614" s="25" t="str">
        <f>IF(G1614="","",VLOOKUP(G1614,WMS!$E$3:$G$2581,2,FALSE))</f>
        <v>KAS19092329</v>
      </c>
      <c r="R1614" s="25" t="str">
        <f>IF(G1614="","",VLOOKUP(G1614,WMS!$E$3:$G$2581,3,FALSE))</f>
        <v>KAS1909232901</v>
      </c>
      <c r="S1614" s="17" t="str">
        <f>IF(R1614="","",VLOOKUP(R1614,CUSTOMS!$E$3:$N$2350,2,FALSE))</f>
        <v>3926909090</v>
      </c>
      <c r="T1614" s="17" t="str">
        <f>IF(R1614="","",VLOOKUP(R1614,CUSTOMS!$E$3:$N$2350,3,FALSE))</f>
        <v>塑胶手机保护壳</v>
      </c>
      <c r="U1614" s="18">
        <f t="shared" si="272"/>
        <v>12</v>
      </c>
      <c r="V1614" s="18" t="str">
        <f>IF(R1614="","",VLOOKUP(R1614,CUSTOMS!$E$3:$N$2350,5,FALSE))</f>
        <v>个</v>
      </c>
      <c r="W1614" s="32">
        <f>IF(R1614="","",VLOOKUP(R1614,CUSTOMS!$E$3:$N$2350,6,FALSE))</f>
        <v>1</v>
      </c>
      <c r="X1614" s="32">
        <f t="shared" si="273"/>
        <v>12</v>
      </c>
      <c r="Y1614" s="18" t="str">
        <f>IF(R1614="","",VLOOKUP(R1614,CUSTOMS!$E$3:$N$2350,8,FALSE))</f>
        <v>美元</v>
      </c>
      <c r="Z1614" s="18" t="str">
        <f>IF(R1614="","",VLOOKUP(R1614,CUSTOMS!$E$3:$N$2350,9,FALSE))</f>
        <v>中国</v>
      </c>
      <c r="AA1614" s="18" t="str">
        <f>IF(R1614="","",VLOOKUP(R1614,CUSTOMS!$E$3:$N$2350,10,FALSE))</f>
        <v>美国</v>
      </c>
      <c r="AB1614" s="32">
        <f>IF(R1614="","",VLOOKUP(G1614,WMS!$E$3:$T$2581,15,FALSE))</f>
        <v>0.141666666666667</v>
      </c>
      <c r="AC1614" s="32">
        <f t="shared" si="274"/>
        <v>1.7</v>
      </c>
      <c r="AD1614" s="32" t="str">
        <f>IF(S1614="","",VLOOKUP(S1614,海关监管条件!$A$1:$B$3000,2,FALSE))</f>
        <v>无</v>
      </c>
    </row>
    <row r="1615" spans="1:30">
      <c r="A1615" s="2">
        <v>43791</v>
      </c>
      <c r="B1615" s="2">
        <v>43798</v>
      </c>
      <c r="C1615" s="2" t="s">
        <v>5292</v>
      </c>
      <c r="D1615" s="3" t="s">
        <v>2069</v>
      </c>
      <c r="E1615" s="3" t="s">
        <v>4410</v>
      </c>
      <c r="F1615" s="3" t="s">
        <v>5123</v>
      </c>
      <c r="G1615" s="17" t="str">
        <f t="shared" si="268"/>
        <v>KG-ARI-1909-00203-04629/42770008</v>
      </c>
      <c r="H1615" s="18">
        <f>IF(G1615="","",VLOOKUP(G1615,WMS!$E$3:$Q$2581,7,FALSE))</f>
        <v>12</v>
      </c>
      <c r="I1615" s="18">
        <f>IF(G1615="","",VLOOKUP(G1615,WMS!$E$3:$Q$2581,8,FALSE))</f>
        <v>0.5</v>
      </c>
      <c r="J1615" s="18">
        <f>IF(G1615="","",VLOOKUP(G1615,WMS!$E$3:$Q$2581,13,FALSE))</f>
        <v>0.004</v>
      </c>
      <c r="K1615" s="25" t="b">
        <f t="shared" si="269"/>
        <v>1</v>
      </c>
      <c r="L1615" s="7">
        <v>1</v>
      </c>
      <c r="M1615" s="26">
        <f>IF(G1615="","",VLOOKUP(G1615,WMS!$E$3:$U$2581,7,0)*L1615)</f>
        <v>12</v>
      </c>
      <c r="N1615" s="27" t="str">
        <f>IF(G1615="","",VLOOKUP(G1615,WMS!$E$3:$U$2581,17,0))</f>
        <v>A401-12</v>
      </c>
      <c r="O1615" s="28">
        <f t="shared" si="270"/>
        <v>0.5</v>
      </c>
      <c r="P1615" s="28">
        <f t="shared" si="271"/>
        <v>0.004</v>
      </c>
      <c r="Q1615" s="25" t="str">
        <f>IF(G1615="","",VLOOKUP(G1615,WMS!$E$3:$G$2581,2,FALSE))</f>
        <v>KAS19092329</v>
      </c>
      <c r="R1615" s="25" t="str">
        <f>IF(G1615="","",VLOOKUP(G1615,WMS!$E$3:$G$2581,3,FALSE))</f>
        <v>KAS1909232901</v>
      </c>
      <c r="S1615" s="17" t="str">
        <f>IF(R1615="","",VLOOKUP(R1615,CUSTOMS!$E$3:$N$2350,2,FALSE))</f>
        <v>3926909090</v>
      </c>
      <c r="T1615" s="17" t="str">
        <f>IF(R1615="","",VLOOKUP(R1615,CUSTOMS!$E$3:$N$2350,3,FALSE))</f>
        <v>塑胶手机保护壳</v>
      </c>
      <c r="U1615" s="18">
        <f t="shared" si="272"/>
        <v>12</v>
      </c>
      <c r="V1615" s="18" t="str">
        <f>IF(R1615="","",VLOOKUP(R1615,CUSTOMS!$E$3:$N$2350,5,FALSE))</f>
        <v>个</v>
      </c>
      <c r="W1615" s="32">
        <f>IF(R1615="","",VLOOKUP(R1615,CUSTOMS!$E$3:$N$2350,6,FALSE))</f>
        <v>1</v>
      </c>
      <c r="X1615" s="32">
        <f t="shared" si="273"/>
        <v>12</v>
      </c>
      <c r="Y1615" s="18" t="str">
        <f>IF(R1615="","",VLOOKUP(R1615,CUSTOMS!$E$3:$N$2350,8,FALSE))</f>
        <v>美元</v>
      </c>
      <c r="Z1615" s="18" t="str">
        <f>IF(R1615="","",VLOOKUP(R1615,CUSTOMS!$E$3:$N$2350,9,FALSE))</f>
        <v>中国</v>
      </c>
      <c r="AA1615" s="18" t="str">
        <f>IF(R1615="","",VLOOKUP(R1615,CUSTOMS!$E$3:$N$2350,10,FALSE))</f>
        <v>美国</v>
      </c>
      <c r="AB1615" s="32">
        <f>IF(R1615="","",VLOOKUP(G1615,WMS!$E$3:$T$2581,15,FALSE))</f>
        <v>0.0305555555555556</v>
      </c>
      <c r="AC1615" s="32">
        <f t="shared" si="274"/>
        <v>0.366666666666667</v>
      </c>
      <c r="AD1615" s="32" t="str">
        <f>IF(S1615="","",VLOOKUP(S1615,海关监管条件!$A$1:$B$3000,2,FALSE))</f>
        <v>无</v>
      </c>
    </row>
    <row r="1616" spans="1:30">
      <c r="A1616" s="2">
        <v>43791</v>
      </c>
      <c r="B1616" s="2">
        <v>43798</v>
      </c>
      <c r="C1616" s="2" t="s">
        <v>5292</v>
      </c>
      <c r="D1616" s="3" t="s">
        <v>2069</v>
      </c>
      <c r="E1616" s="3" t="s">
        <v>4410</v>
      </c>
      <c r="F1616" s="3" t="s">
        <v>5125</v>
      </c>
      <c r="G1616" s="17" t="str">
        <f t="shared" si="268"/>
        <v>KG-ARI-1909-00203-04629/42791218</v>
      </c>
      <c r="H1616" s="18">
        <f>IF(G1616="","",VLOOKUP(G1616,WMS!$E$3:$Q$2581,7,FALSE))</f>
        <v>12</v>
      </c>
      <c r="I1616" s="18">
        <f>IF(G1616="","",VLOOKUP(G1616,WMS!$E$3:$Q$2581,8,FALSE))</f>
        <v>0.5</v>
      </c>
      <c r="J1616" s="18">
        <f>IF(G1616="","",VLOOKUP(G1616,WMS!$E$3:$Q$2581,13,FALSE))</f>
        <v>0.004</v>
      </c>
      <c r="K1616" s="25" t="b">
        <f t="shared" si="269"/>
        <v>1</v>
      </c>
      <c r="L1616" s="7">
        <v>1</v>
      </c>
      <c r="M1616" s="26">
        <f>IF(G1616="","",VLOOKUP(G1616,WMS!$E$3:$U$2581,7,0)*L1616)</f>
        <v>12</v>
      </c>
      <c r="N1616" s="27" t="str">
        <f>IF(G1616="","",VLOOKUP(G1616,WMS!$E$3:$U$2581,17,0))</f>
        <v>A401-13</v>
      </c>
      <c r="O1616" s="28">
        <f t="shared" si="270"/>
        <v>0.5</v>
      </c>
      <c r="P1616" s="28">
        <f t="shared" si="271"/>
        <v>0.004</v>
      </c>
      <c r="Q1616" s="25" t="str">
        <f>IF(G1616="","",VLOOKUP(G1616,WMS!$E$3:$G$2581,2,FALSE))</f>
        <v>KAS19092329</v>
      </c>
      <c r="R1616" s="25" t="str">
        <f>IF(G1616="","",VLOOKUP(G1616,WMS!$E$3:$G$2581,3,FALSE))</f>
        <v>KAS1909232901</v>
      </c>
      <c r="S1616" s="17" t="str">
        <f>IF(R1616="","",VLOOKUP(R1616,CUSTOMS!$E$3:$N$2350,2,FALSE))</f>
        <v>3926909090</v>
      </c>
      <c r="T1616" s="17" t="str">
        <f>IF(R1616="","",VLOOKUP(R1616,CUSTOMS!$E$3:$N$2350,3,FALSE))</f>
        <v>塑胶手机保护壳</v>
      </c>
      <c r="U1616" s="18">
        <f t="shared" si="272"/>
        <v>12</v>
      </c>
      <c r="V1616" s="18" t="str">
        <f>IF(R1616="","",VLOOKUP(R1616,CUSTOMS!$E$3:$N$2350,5,FALSE))</f>
        <v>个</v>
      </c>
      <c r="W1616" s="32">
        <f>IF(R1616="","",VLOOKUP(R1616,CUSTOMS!$E$3:$N$2350,6,FALSE))</f>
        <v>1</v>
      </c>
      <c r="X1616" s="32">
        <f t="shared" si="273"/>
        <v>12</v>
      </c>
      <c r="Y1616" s="18" t="str">
        <f>IF(R1616="","",VLOOKUP(R1616,CUSTOMS!$E$3:$N$2350,8,FALSE))</f>
        <v>美元</v>
      </c>
      <c r="Z1616" s="18" t="str">
        <f>IF(R1616="","",VLOOKUP(R1616,CUSTOMS!$E$3:$N$2350,9,FALSE))</f>
        <v>中国</v>
      </c>
      <c r="AA1616" s="18" t="str">
        <f>IF(R1616="","",VLOOKUP(R1616,CUSTOMS!$E$3:$N$2350,10,FALSE))</f>
        <v>美国</v>
      </c>
      <c r="AB1616" s="32">
        <f>IF(R1616="","",VLOOKUP(G1616,WMS!$E$3:$T$2581,15,FALSE))</f>
        <v>0.025</v>
      </c>
      <c r="AC1616" s="32">
        <f t="shared" si="274"/>
        <v>0.3</v>
      </c>
      <c r="AD1616" s="32" t="str">
        <f>IF(S1616="","",VLOOKUP(S1616,海关监管条件!$A$1:$B$3000,2,FALSE))</f>
        <v>无</v>
      </c>
    </row>
    <row r="1617" spans="1:30">
      <c r="A1617" s="2">
        <v>43791</v>
      </c>
      <c r="B1617" s="2">
        <v>43798</v>
      </c>
      <c r="C1617" s="2" t="s">
        <v>5292</v>
      </c>
      <c r="D1617" s="3" t="s">
        <v>2069</v>
      </c>
      <c r="E1617" s="3" t="s">
        <v>4410</v>
      </c>
      <c r="F1617" s="3" t="s">
        <v>5132</v>
      </c>
      <c r="G1617" s="17" t="str">
        <f t="shared" si="268"/>
        <v>KG-ARI-1909-00203-04629/42796947</v>
      </c>
      <c r="H1617" s="18">
        <f>IF(G1617="","",VLOOKUP(G1617,WMS!$E$3:$Q$2581,7,FALSE))</f>
        <v>12</v>
      </c>
      <c r="I1617" s="18">
        <f>IF(G1617="","",VLOOKUP(G1617,WMS!$E$3:$Q$2581,8,FALSE))</f>
        <v>0.45</v>
      </c>
      <c r="J1617" s="18">
        <f>IF(G1617="","",VLOOKUP(G1617,WMS!$E$3:$Q$2581,13,FALSE))</f>
        <v>0.004</v>
      </c>
      <c r="K1617" s="25" t="b">
        <f t="shared" si="269"/>
        <v>1</v>
      </c>
      <c r="L1617" s="7">
        <v>1</v>
      </c>
      <c r="M1617" s="26">
        <f>IF(G1617="","",VLOOKUP(G1617,WMS!$E$3:$U$2581,7,0)*L1617)</f>
        <v>12</v>
      </c>
      <c r="N1617" s="27" t="str">
        <f>IF(G1617="","",VLOOKUP(G1617,WMS!$E$3:$U$2581,17,0))</f>
        <v>A401-13</v>
      </c>
      <c r="O1617" s="28">
        <f t="shared" si="270"/>
        <v>0.45</v>
      </c>
      <c r="P1617" s="28">
        <f t="shared" si="271"/>
        <v>0.004</v>
      </c>
      <c r="Q1617" s="25" t="str">
        <f>IF(G1617="","",VLOOKUP(G1617,WMS!$E$3:$G$2581,2,FALSE))</f>
        <v>KAS19092329</v>
      </c>
      <c r="R1617" s="25" t="str">
        <f>IF(G1617="","",VLOOKUP(G1617,WMS!$E$3:$G$2581,3,FALSE))</f>
        <v>KAS1909232901</v>
      </c>
      <c r="S1617" s="17" t="str">
        <f>IF(R1617="","",VLOOKUP(R1617,CUSTOMS!$E$3:$N$2350,2,FALSE))</f>
        <v>3926909090</v>
      </c>
      <c r="T1617" s="17" t="str">
        <f>IF(R1617="","",VLOOKUP(R1617,CUSTOMS!$E$3:$N$2350,3,FALSE))</f>
        <v>塑胶手机保护壳</v>
      </c>
      <c r="U1617" s="18">
        <f t="shared" si="272"/>
        <v>12</v>
      </c>
      <c r="V1617" s="18" t="str">
        <f>IF(R1617="","",VLOOKUP(R1617,CUSTOMS!$E$3:$N$2350,5,FALSE))</f>
        <v>个</v>
      </c>
      <c r="W1617" s="32">
        <f>IF(R1617="","",VLOOKUP(R1617,CUSTOMS!$E$3:$N$2350,6,FALSE))</f>
        <v>1</v>
      </c>
      <c r="X1617" s="32">
        <f t="shared" si="273"/>
        <v>12</v>
      </c>
      <c r="Y1617" s="18" t="str">
        <f>IF(R1617="","",VLOOKUP(R1617,CUSTOMS!$E$3:$N$2350,8,FALSE))</f>
        <v>美元</v>
      </c>
      <c r="Z1617" s="18" t="str">
        <f>IF(R1617="","",VLOOKUP(R1617,CUSTOMS!$E$3:$N$2350,9,FALSE))</f>
        <v>中国</v>
      </c>
      <c r="AA1617" s="18" t="str">
        <f>IF(R1617="","",VLOOKUP(R1617,CUSTOMS!$E$3:$N$2350,10,FALSE))</f>
        <v>美国</v>
      </c>
      <c r="AB1617" s="32">
        <f>IF(R1617="","",VLOOKUP(G1617,WMS!$E$3:$T$2581,15,FALSE))</f>
        <v>0.025</v>
      </c>
      <c r="AC1617" s="32">
        <f t="shared" si="274"/>
        <v>0.3</v>
      </c>
      <c r="AD1617" s="32" t="str">
        <f>IF(S1617="","",VLOOKUP(S1617,海关监管条件!$A$1:$B$3000,2,FALSE))</f>
        <v>无</v>
      </c>
    </row>
    <row r="1618" spans="1:30">
      <c r="A1618" s="2">
        <v>43791</v>
      </c>
      <c r="B1618" s="2">
        <v>43798</v>
      </c>
      <c r="C1618" s="2" t="s">
        <v>5292</v>
      </c>
      <c r="D1618" s="3" t="s">
        <v>2604</v>
      </c>
      <c r="E1618" s="3" t="s">
        <v>4698</v>
      </c>
      <c r="F1618" s="3" t="s">
        <v>5252</v>
      </c>
      <c r="G1618" s="17" t="str">
        <f t="shared" si="268"/>
        <v>KG-ARI-1909-00203-04642/42188285</v>
      </c>
      <c r="H1618" s="18">
        <f>IF(G1618="","",VLOOKUP(G1618,WMS!$E$3:$Q$2581,7,FALSE))</f>
        <v>8</v>
      </c>
      <c r="I1618" s="18">
        <f>IF(G1618="","",VLOOKUP(G1618,WMS!$E$3:$Q$2581,8,FALSE))</f>
        <v>2.91666666666667</v>
      </c>
      <c r="J1618" s="18">
        <f>IF(G1618="","",VLOOKUP(G1618,WMS!$E$3:$Q$2581,13,FALSE))</f>
        <v>0.008</v>
      </c>
      <c r="K1618" s="25" t="b">
        <f t="shared" si="269"/>
        <v>1</v>
      </c>
      <c r="L1618" s="7">
        <v>1</v>
      </c>
      <c r="M1618" s="26">
        <f>IF(G1618="","",VLOOKUP(G1618,WMS!$E$3:$U$2581,7,0)*L1618)</f>
        <v>8</v>
      </c>
      <c r="N1618" s="27" t="str">
        <f>IF(G1618="","",VLOOKUP(G1618,WMS!$E$3:$U$2581,17,0))</f>
        <v>A13-103</v>
      </c>
      <c r="O1618" s="28">
        <f t="shared" si="270"/>
        <v>2.91666666666667</v>
      </c>
      <c r="P1618" s="28">
        <f t="shared" si="271"/>
        <v>0.008</v>
      </c>
      <c r="Q1618" s="25" t="str">
        <f>IF(G1618="","",VLOOKUP(G1618,WMS!$E$3:$G$2581,2,FALSE))</f>
        <v>KAS19102307</v>
      </c>
      <c r="R1618" s="25" t="str">
        <f>IF(G1618="","",VLOOKUP(G1618,WMS!$E$3:$G$2581,3,FALSE))</f>
        <v>KAS1910230704</v>
      </c>
      <c r="S1618" s="17" t="str">
        <f>IF(R1618="","",VLOOKUP(R1618,CUSTOMS!$E$3:$N$2350,2,FALSE))</f>
        <v>3924900000</v>
      </c>
      <c r="T1618" s="17" t="str">
        <f>IF(R1618="","",VLOOKUP(R1618,CUSTOMS!$E$3:$N$2350,3,FALSE))</f>
        <v>PVC胶布家庭用品桌巾</v>
      </c>
      <c r="U1618" s="18">
        <f t="shared" si="272"/>
        <v>8</v>
      </c>
      <c r="V1618" s="18" t="str">
        <f>IF(R1618="","",VLOOKUP(R1618,CUSTOMS!$E$3:$N$2350,5,FALSE))</f>
        <v>件</v>
      </c>
      <c r="W1618" s="32">
        <f>IF(R1618="","",VLOOKUP(R1618,CUSTOMS!$E$3:$N$2350,6,FALSE))</f>
        <v>1</v>
      </c>
      <c r="X1618" s="32">
        <f t="shared" si="273"/>
        <v>8</v>
      </c>
      <c r="Y1618" s="18" t="str">
        <f>IF(R1618="","",VLOOKUP(R1618,CUSTOMS!$E$3:$N$2350,8,FALSE))</f>
        <v>美元</v>
      </c>
      <c r="Z1618" s="18" t="str">
        <f>IF(R1618="","",VLOOKUP(R1618,CUSTOMS!$E$3:$N$2350,9,FALSE))</f>
        <v>中国</v>
      </c>
      <c r="AA1618" s="18" t="str">
        <f>IF(R1618="","",VLOOKUP(R1618,CUSTOMS!$E$3:$N$2350,10,FALSE))</f>
        <v>美国</v>
      </c>
      <c r="AB1618" s="32">
        <f>IF(R1618="","",VLOOKUP(G1618,WMS!$E$3:$T$2581,15,FALSE))</f>
        <v>0.328125</v>
      </c>
      <c r="AC1618" s="32">
        <f t="shared" si="274"/>
        <v>2.625</v>
      </c>
      <c r="AD1618" s="32" t="str">
        <f>IF(S1618="","",VLOOKUP(S1618,海关监管条件!$A$1:$B$3000,2,FALSE))</f>
        <v>A </v>
      </c>
    </row>
    <row r="1619" spans="1:30">
      <c r="A1619" s="2">
        <v>43791</v>
      </c>
      <c r="B1619" s="2">
        <v>43798</v>
      </c>
      <c r="C1619" s="2" t="s">
        <v>5292</v>
      </c>
      <c r="D1619" s="3" t="s">
        <v>2604</v>
      </c>
      <c r="E1619" s="3" t="s">
        <v>4698</v>
      </c>
      <c r="F1619" s="3" t="s">
        <v>5254</v>
      </c>
      <c r="G1619" s="17" t="str">
        <f t="shared" si="268"/>
        <v>KG-ARI-1909-00203-04642/42808572</v>
      </c>
      <c r="H1619" s="18">
        <f>IF(G1619="","",VLOOKUP(G1619,WMS!$E$3:$Q$2581,7,FALSE))</f>
        <v>24</v>
      </c>
      <c r="I1619" s="18">
        <f>IF(G1619="","",VLOOKUP(G1619,WMS!$E$3:$Q$2581,8,FALSE))</f>
        <v>1.83333333333333</v>
      </c>
      <c r="J1619" s="18">
        <f>IF(G1619="","",VLOOKUP(G1619,WMS!$E$3:$Q$2581,13,FALSE))</f>
        <v>0.013</v>
      </c>
      <c r="K1619" s="25" t="b">
        <f t="shared" si="269"/>
        <v>1</v>
      </c>
      <c r="L1619" s="7">
        <v>1</v>
      </c>
      <c r="M1619" s="26">
        <f>IF(G1619="","",VLOOKUP(G1619,WMS!$E$3:$U$2581,7,0)*L1619)</f>
        <v>24</v>
      </c>
      <c r="N1619" s="27" t="str">
        <f>IF(G1619="","",VLOOKUP(G1619,WMS!$E$3:$U$2581,17,0))</f>
        <v>A13-103</v>
      </c>
      <c r="O1619" s="28">
        <f t="shared" si="270"/>
        <v>1.83333333333333</v>
      </c>
      <c r="P1619" s="28">
        <f t="shared" si="271"/>
        <v>0.013</v>
      </c>
      <c r="Q1619" s="25" t="str">
        <f>IF(G1619="","",VLOOKUP(G1619,WMS!$E$3:$G$2581,2,FALSE))</f>
        <v>KAS19102306</v>
      </c>
      <c r="R1619" s="25" t="str">
        <f>IF(G1619="","",VLOOKUP(G1619,WMS!$E$3:$G$2581,3,FALSE))</f>
        <v>KAS1910230602</v>
      </c>
      <c r="S1619" s="17" t="str">
        <f>IF(R1619="","",VLOOKUP(R1619,CUSTOMS!$E$3:$N$2350,2,FALSE))</f>
        <v>3924100000</v>
      </c>
      <c r="T1619" s="17" t="str">
        <f>IF(R1619="","",VLOOKUP(R1619,CUSTOMS!$E$3:$N$2350,3,FALSE))</f>
        <v>塑料餐垫</v>
      </c>
      <c r="U1619" s="18">
        <f t="shared" si="272"/>
        <v>24</v>
      </c>
      <c r="V1619" s="18" t="str">
        <f>IF(R1619="","",VLOOKUP(R1619,CUSTOMS!$E$3:$N$2350,5,FALSE))</f>
        <v>件</v>
      </c>
      <c r="W1619" s="32">
        <f>IF(R1619="","",VLOOKUP(R1619,CUSTOMS!$E$3:$N$2350,6,FALSE))</f>
        <v>0.46</v>
      </c>
      <c r="X1619" s="32">
        <f t="shared" si="273"/>
        <v>11.04</v>
      </c>
      <c r="Y1619" s="18" t="str">
        <f>IF(R1619="","",VLOOKUP(R1619,CUSTOMS!$E$3:$N$2350,8,FALSE))</f>
        <v>美元</v>
      </c>
      <c r="Z1619" s="18" t="str">
        <f>IF(R1619="","",VLOOKUP(R1619,CUSTOMS!$E$3:$N$2350,9,FALSE))</f>
        <v>中国</v>
      </c>
      <c r="AA1619" s="18" t="str">
        <f>IF(R1619="","",VLOOKUP(R1619,CUSTOMS!$E$3:$N$2350,10,FALSE))</f>
        <v>美国</v>
      </c>
      <c r="AB1619" s="32">
        <f>IF(R1619="","",VLOOKUP(G1619,WMS!$E$3:$T$2581,15,FALSE))</f>
        <v>0.0625</v>
      </c>
      <c r="AC1619" s="32">
        <f t="shared" si="274"/>
        <v>1.5</v>
      </c>
      <c r="AD1619" s="32" t="str">
        <f>IF(S1619="","",VLOOKUP(S1619,海关监管条件!$A$1:$B$3000,2,FALSE))</f>
        <v>A </v>
      </c>
    </row>
    <row r="1620" spans="1:30">
      <c r="A1620" s="2">
        <v>43791</v>
      </c>
      <c r="B1620" s="2">
        <v>43798</v>
      </c>
      <c r="C1620" s="2" t="s">
        <v>5292</v>
      </c>
      <c r="D1620" s="3" t="s">
        <v>2397</v>
      </c>
      <c r="E1620" s="3" t="s">
        <v>4589</v>
      </c>
      <c r="F1620" s="3" t="s">
        <v>4597</v>
      </c>
      <c r="G1620" s="17" t="str">
        <f t="shared" si="268"/>
        <v>KG-ARI-1909-00203-04651/42748717</v>
      </c>
      <c r="H1620" s="18">
        <f>IF(G1620="","",VLOOKUP(G1620,WMS!$E$3:$Q$2581,7,FALSE))</f>
        <v>8</v>
      </c>
      <c r="I1620" s="18">
        <f>IF(G1620="","",VLOOKUP(G1620,WMS!$E$3:$Q$2581,8,FALSE))</f>
        <v>1.45</v>
      </c>
      <c r="J1620" s="18">
        <f>IF(G1620="","",VLOOKUP(G1620,WMS!$E$3:$Q$2581,13,FALSE))</f>
        <v>0.007</v>
      </c>
      <c r="K1620" s="25" t="b">
        <f t="shared" si="269"/>
        <v>1</v>
      </c>
      <c r="L1620" s="7">
        <v>4</v>
      </c>
      <c r="M1620" s="26">
        <f>IF(G1620="","",VLOOKUP(G1620,WMS!$E$3:$U$2581,7,0)*L1620)</f>
        <v>32</v>
      </c>
      <c r="N1620" s="27" t="str">
        <f>IF(G1620="","",VLOOKUP(G1620,WMS!$E$3:$U$2581,17,0))</f>
        <v>B58</v>
      </c>
      <c r="O1620" s="28">
        <f t="shared" si="270"/>
        <v>5.8</v>
      </c>
      <c r="P1620" s="28">
        <f t="shared" si="271"/>
        <v>0.028</v>
      </c>
      <c r="Q1620" s="25" t="str">
        <f>IF(G1620="","",VLOOKUP(G1620,WMS!$E$3:$G$2581,2,FALSE))</f>
        <v>KAS19092909</v>
      </c>
      <c r="R1620" s="25" t="str">
        <f>IF(G1620="","",VLOOKUP(G1620,WMS!$E$3:$G$2581,3,FALSE))</f>
        <v>KAS1909290911</v>
      </c>
      <c r="S1620" s="17" t="str">
        <f>IF(R1620="","",VLOOKUP(R1620,CUSTOMS!$E$3:$N$2350,2,FALSE))</f>
        <v>3924100000</v>
      </c>
      <c r="T1620" s="17" t="str">
        <f>IF(R1620="","",VLOOKUP(R1620,CUSTOMS!$E$3:$N$2350,3,FALSE))</f>
        <v>塑料铲</v>
      </c>
      <c r="U1620" s="18">
        <f t="shared" si="272"/>
        <v>32</v>
      </c>
      <c r="V1620" s="18" t="str">
        <f>IF(R1620="","",VLOOKUP(R1620,CUSTOMS!$E$3:$N$2350,5,FALSE))</f>
        <v>个</v>
      </c>
      <c r="W1620" s="32">
        <f>IF(R1620="","",VLOOKUP(R1620,CUSTOMS!$E$3:$N$2350,6,FALSE))</f>
        <v>1.079</v>
      </c>
      <c r="X1620" s="32">
        <f t="shared" si="273"/>
        <v>34.528</v>
      </c>
      <c r="Y1620" s="18" t="str">
        <f>IF(R1620="","",VLOOKUP(R1620,CUSTOMS!$E$3:$N$2350,8,FALSE))</f>
        <v>美元</v>
      </c>
      <c r="Z1620" s="18" t="str">
        <f>IF(R1620="","",VLOOKUP(R1620,CUSTOMS!$E$3:$N$2350,9,FALSE))</f>
        <v>中国</v>
      </c>
      <c r="AA1620" s="18" t="str">
        <f>IF(R1620="","",VLOOKUP(R1620,CUSTOMS!$E$3:$N$2350,10,FALSE))</f>
        <v>美国</v>
      </c>
      <c r="AB1620" s="32">
        <f>IF(R1620="","",VLOOKUP(G1620,WMS!$E$3:$T$2581,15,FALSE))</f>
        <v>0.1525</v>
      </c>
      <c r="AC1620" s="32">
        <f t="shared" si="274"/>
        <v>4.88</v>
      </c>
      <c r="AD1620" s="32" t="str">
        <f>IF(S1620="","",VLOOKUP(S1620,海关监管条件!$A$1:$B$3000,2,FALSE))</f>
        <v>A </v>
      </c>
    </row>
    <row r="1621" spans="1:30">
      <c r="A1621" s="2">
        <v>43791</v>
      </c>
      <c r="B1621" s="2">
        <v>43798</v>
      </c>
      <c r="C1621" s="2" t="s">
        <v>5292</v>
      </c>
      <c r="D1621" s="3" t="s">
        <v>2397</v>
      </c>
      <c r="E1621" s="3" t="s">
        <v>4589</v>
      </c>
      <c r="F1621" s="3" t="s">
        <v>4599</v>
      </c>
      <c r="G1621" s="17" t="str">
        <f t="shared" si="268"/>
        <v>KG-ARI-1909-00203-04651/42757627</v>
      </c>
      <c r="H1621" s="18">
        <f>IF(G1621="","",VLOOKUP(G1621,WMS!$E$3:$Q$2581,7,FALSE))</f>
        <v>8</v>
      </c>
      <c r="I1621" s="18">
        <f>IF(G1621="","",VLOOKUP(G1621,WMS!$E$3:$Q$2581,8,FALSE))</f>
        <v>1.55</v>
      </c>
      <c r="J1621" s="18">
        <f>IF(G1621="","",VLOOKUP(G1621,WMS!$E$3:$Q$2581,13,FALSE))</f>
        <v>0.007</v>
      </c>
      <c r="K1621" s="25" t="b">
        <f t="shared" si="269"/>
        <v>1</v>
      </c>
      <c r="L1621" s="7">
        <v>4</v>
      </c>
      <c r="M1621" s="26">
        <f>IF(G1621="","",VLOOKUP(G1621,WMS!$E$3:$U$2581,7,0)*L1621)</f>
        <v>32</v>
      </c>
      <c r="N1621" s="27" t="str">
        <f>IF(G1621="","",VLOOKUP(G1621,WMS!$E$3:$U$2581,17,0))</f>
        <v>B58</v>
      </c>
      <c r="O1621" s="28">
        <f t="shared" si="270"/>
        <v>6.2</v>
      </c>
      <c r="P1621" s="28">
        <f t="shared" si="271"/>
        <v>0.028</v>
      </c>
      <c r="Q1621" s="25" t="str">
        <f>IF(G1621="","",VLOOKUP(G1621,WMS!$E$3:$G$2581,2,FALSE))</f>
        <v>KAS19092909</v>
      </c>
      <c r="R1621" s="25" t="str">
        <f>IF(G1621="","",VLOOKUP(G1621,WMS!$E$3:$G$2581,3,FALSE))</f>
        <v>KAS1909290915</v>
      </c>
      <c r="S1621" s="17" t="str">
        <f>IF(R1621="","",VLOOKUP(R1621,CUSTOMS!$E$3:$N$2350,2,FALSE))</f>
        <v>3924100000</v>
      </c>
      <c r="T1621" s="17" t="str">
        <f>IF(R1621="","",VLOOKUP(R1621,CUSTOMS!$E$3:$N$2350,3,FALSE))</f>
        <v>食物夹</v>
      </c>
      <c r="U1621" s="18">
        <f t="shared" si="272"/>
        <v>32</v>
      </c>
      <c r="V1621" s="18" t="str">
        <f>IF(R1621="","",VLOOKUP(R1621,CUSTOMS!$E$3:$N$2350,5,FALSE))</f>
        <v>个</v>
      </c>
      <c r="W1621" s="32">
        <f>IF(R1621="","",VLOOKUP(R1621,CUSTOMS!$E$3:$N$2350,6,FALSE))</f>
        <v>0.986</v>
      </c>
      <c r="X1621" s="32">
        <f t="shared" si="273"/>
        <v>31.552</v>
      </c>
      <c r="Y1621" s="18" t="str">
        <f>IF(R1621="","",VLOOKUP(R1621,CUSTOMS!$E$3:$N$2350,8,FALSE))</f>
        <v>美元</v>
      </c>
      <c r="Z1621" s="18" t="str">
        <f>IF(R1621="","",VLOOKUP(R1621,CUSTOMS!$E$3:$N$2350,9,FALSE))</f>
        <v>中国</v>
      </c>
      <c r="AA1621" s="18" t="str">
        <f>IF(R1621="","",VLOOKUP(R1621,CUSTOMS!$E$3:$N$2350,10,FALSE))</f>
        <v>美国</v>
      </c>
      <c r="AB1621" s="32">
        <f>IF(R1621="","",VLOOKUP(G1621,WMS!$E$3:$T$2581,15,FALSE))</f>
        <v>0.16625</v>
      </c>
      <c r="AC1621" s="32">
        <f t="shared" si="274"/>
        <v>5.32</v>
      </c>
      <c r="AD1621" s="32" t="str">
        <f>IF(S1621="","",VLOOKUP(S1621,海关监管条件!$A$1:$B$3000,2,FALSE))</f>
        <v>A </v>
      </c>
    </row>
    <row r="1622" spans="1:30">
      <c r="A1622" s="2">
        <v>43791</v>
      </c>
      <c r="B1622" s="2">
        <v>43798</v>
      </c>
      <c r="C1622" s="2" t="s">
        <v>5292</v>
      </c>
      <c r="D1622" s="3" t="s">
        <v>2319</v>
      </c>
      <c r="E1622" s="3" t="s">
        <v>4538</v>
      </c>
      <c r="F1622" s="3" t="s">
        <v>4542</v>
      </c>
      <c r="G1622" s="17" t="str">
        <f t="shared" si="268"/>
        <v>KG-ARI-1909-00203-04669/42590767</v>
      </c>
      <c r="H1622" s="18">
        <f>IF(G1622="","",VLOOKUP(G1622,WMS!$E$3:$Q$2581,7,FALSE))</f>
        <v>12</v>
      </c>
      <c r="I1622" s="18">
        <f>IF(G1622="","",VLOOKUP(G1622,WMS!$E$3:$Q$2581,8,FALSE))</f>
        <v>0.2</v>
      </c>
      <c r="J1622" s="18">
        <f>IF(G1622="","",VLOOKUP(G1622,WMS!$E$3:$Q$2581,13,FALSE))</f>
        <v>0.004</v>
      </c>
      <c r="K1622" s="25" t="b">
        <f t="shared" si="269"/>
        <v>1</v>
      </c>
      <c r="L1622" s="7">
        <v>1</v>
      </c>
      <c r="M1622" s="26">
        <f>IF(G1622="","",VLOOKUP(G1622,WMS!$E$3:$U$2581,7,0)*L1622)</f>
        <v>12</v>
      </c>
      <c r="N1622" s="27" t="str">
        <f>IF(G1622="","",VLOOKUP(G1622,WMS!$E$3:$U$2581,17,0))</f>
        <v>A411</v>
      </c>
      <c r="O1622" s="28">
        <f t="shared" si="270"/>
        <v>0.2</v>
      </c>
      <c r="P1622" s="28">
        <f t="shared" si="271"/>
        <v>0.004</v>
      </c>
      <c r="Q1622" s="25" t="str">
        <f>IF(G1622="","",VLOOKUP(G1622,WMS!$E$3:$G$2581,2,FALSE))</f>
        <v>KAS19092505</v>
      </c>
      <c r="R1622" s="25" t="str">
        <f>IF(G1622="","",VLOOKUP(G1622,WMS!$E$3:$G$2581,3,FALSE))</f>
        <v>KAS1909250501</v>
      </c>
      <c r="S1622" s="17" t="str">
        <f>IF(R1622="","",VLOOKUP(R1622,CUSTOMS!$E$3:$N$2350,2,FALSE))</f>
        <v>9616200000</v>
      </c>
      <c r="T1622" s="17" t="str">
        <f>IF(R1622="","",VLOOKUP(R1622,CUSTOMS!$E$3:$N$2350,3,FALSE))</f>
        <v>粉扑</v>
      </c>
      <c r="U1622" s="18">
        <f t="shared" si="272"/>
        <v>0.08</v>
      </c>
      <c r="V1622" s="18" t="str">
        <f>IF(R1622="","",VLOOKUP(R1622,CUSTOMS!$E$3:$N$2350,5,FALSE))</f>
        <v>千克</v>
      </c>
      <c r="W1622" s="32">
        <f>IF(R1622="","",VLOOKUP(R1622,CUSTOMS!$E$3:$N$2350,6,FALSE))</f>
        <v>3</v>
      </c>
      <c r="X1622" s="32">
        <f t="shared" si="273"/>
        <v>0.24</v>
      </c>
      <c r="Y1622" s="18" t="str">
        <f>IF(R1622="","",VLOOKUP(R1622,CUSTOMS!$E$3:$N$2350,8,FALSE))</f>
        <v>美元</v>
      </c>
      <c r="Z1622" s="18" t="str">
        <f>IF(R1622="","",VLOOKUP(R1622,CUSTOMS!$E$3:$N$2350,9,FALSE))</f>
        <v>中国</v>
      </c>
      <c r="AA1622" s="18" t="str">
        <f>IF(R1622="","",VLOOKUP(R1622,CUSTOMS!$E$3:$N$2350,10,FALSE))</f>
        <v>美国</v>
      </c>
      <c r="AB1622" s="32">
        <f>IF(R1622="","",VLOOKUP(G1622,WMS!$E$3:$T$2581,15,FALSE))</f>
        <v>0.00666666666666667</v>
      </c>
      <c r="AC1622" s="32">
        <f t="shared" si="274"/>
        <v>0.08</v>
      </c>
      <c r="AD1622" s="32" t="str">
        <f>IF(S1622="","",VLOOKUP(S1622,海关监管条件!$A$1:$B$3000,2,FALSE))</f>
        <v>无</v>
      </c>
    </row>
    <row r="1623" spans="1:30">
      <c r="A1623" s="2">
        <v>43791</v>
      </c>
      <c r="B1623" s="2">
        <v>43798</v>
      </c>
      <c r="C1623" s="2" t="s">
        <v>5292</v>
      </c>
      <c r="D1623" s="3" t="s">
        <v>2319</v>
      </c>
      <c r="E1623" s="3" t="s">
        <v>4538</v>
      </c>
      <c r="F1623" s="3" t="s">
        <v>4541</v>
      </c>
      <c r="G1623" s="17" t="str">
        <f t="shared" si="268"/>
        <v>KG-ARI-1909-00203-04669/42687924</v>
      </c>
      <c r="H1623" s="18">
        <f>IF(G1623="","",VLOOKUP(G1623,WMS!$E$3:$Q$2581,7,FALSE))</f>
        <v>12</v>
      </c>
      <c r="I1623" s="18">
        <f>IF(G1623="","",VLOOKUP(G1623,WMS!$E$3:$Q$2581,8,FALSE))</f>
        <v>0.94</v>
      </c>
      <c r="J1623" s="18">
        <f>IF(G1623="","",VLOOKUP(G1623,WMS!$E$3:$Q$2581,13,FALSE))</f>
        <v>0.012</v>
      </c>
      <c r="K1623" s="25" t="b">
        <f t="shared" si="269"/>
        <v>1</v>
      </c>
      <c r="L1623" s="7">
        <v>1</v>
      </c>
      <c r="M1623" s="26">
        <f>IF(G1623="","",VLOOKUP(G1623,WMS!$E$3:$U$2581,7,0)*L1623)</f>
        <v>12</v>
      </c>
      <c r="N1623" s="27" t="str">
        <f>IF(G1623="","",VLOOKUP(G1623,WMS!$E$3:$U$2581,17,0))</f>
        <v>A411</v>
      </c>
      <c r="O1623" s="28">
        <f t="shared" si="270"/>
        <v>0.94</v>
      </c>
      <c r="P1623" s="28">
        <f t="shared" si="271"/>
        <v>0.012</v>
      </c>
      <c r="Q1623" s="25" t="str">
        <f>IF(G1623="","",VLOOKUP(G1623,WMS!$E$3:$G$2581,2,FALSE))</f>
        <v>KAS19092505</v>
      </c>
      <c r="R1623" s="25" t="str">
        <f>IF(G1623="","",VLOOKUP(G1623,WMS!$E$3:$G$2581,3,FALSE))</f>
        <v>KAS1909250501</v>
      </c>
      <c r="S1623" s="17" t="str">
        <f>IF(R1623="","",VLOOKUP(R1623,CUSTOMS!$E$3:$N$2350,2,FALSE))</f>
        <v>9616200000</v>
      </c>
      <c r="T1623" s="17" t="str">
        <f>IF(R1623="","",VLOOKUP(R1623,CUSTOMS!$E$3:$N$2350,3,FALSE))</f>
        <v>粉扑</v>
      </c>
      <c r="U1623" s="18">
        <f t="shared" si="272"/>
        <v>0.61</v>
      </c>
      <c r="V1623" s="18" t="str">
        <f>IF(R1623="","",VLOOKUP(R1623,CUSTOMS!$E$3:$N$2350,5,FALSE))</f>
        <v>千克</v>
      </c>
      <c r="W1623" s="32">
        <f>IF(R1623="","",VLOOKUP(R1623,CUSTOMS!$E$3:$N$2350,6,FALSE))</f>
        <v>3</v>
      </c>
      <c r="X1623" s="32">
        <f t="shared" si="273"/>
        <v>1.83</v>
      </c>
      <c r="Y1623" s="18" t="str">
        <f>IF(R1623="","",VLOOKUP(R1623,CUSTOMS!$E$3:$N$2350,8,FALSE))</f>
        <v>美元</v>
      </c>
      <c r="Z1623" s="18" t="str">
        <f>IF(R1623="","",VLOOKUP(R1623,CUSTOMS!$E$3:$N$2350,9,FALSE))</f>
        <v>中国</v>
      </c>
      <c r="AA1623" s="18" t="str">
        <f>IF(R1623="","",VLOOKUP(R1623,CUSTOMS!$E$3:$N$2350,10,FALSE))</f>
        <v>美国</v>
      </c>
      <c r="AB1623" s="32">
        <f>IF(R1623="","",VLOOKUP(G1623,WMS!$E$3:$T$2581,15,FALSE))</f>
        <v>0.0508333333333333</v>
      </c>
      <c r="AC1623" s="32">
        <f t="shared" si="274"/>
        <v>0.61</v>
      </c>
      <c r="AD1623" s="32" t="str">
        <f>IF(S1623="","",VLOOKUP(S1623,海关监管条件!$A$1:$B$3000,2,FALSE))</f>
        <v>无</v>
      </c>
    </row>
    <row r="1624" spans="1:30">
      <c r="A1624" s="2">
        <v>43791</v>
      </c>
      <c r="B1624" s="2">
        <v>43798</v>
      </c>
      <c r="C1624" s="2" t="s">
        <v>5292</v>
      </c>
      <c r="D1624" s="3" t="s">
        <v>2319</v>
      </c>
      <c r="E1624" s="3" t="s">
        <v>4538</v>
      </c>
      <c r="F1624" s="3" t="s">
        <v>4544</v>
      </c>
      <c r="G1624" s="17" t="str">
        <f t="shared" si="268"/>
        <v>KG-ARI-1909-00203-04669/42687948</v>
      </c>
      <c r="H1624" s="18">
        <f>IF(G1624="","",VLOOKUP(G1624,WMS!$E$3:$Q$2581,7,FALSE))</f>
        <v>12</v>
      </c>
      <c r="I1624" s="18">
        <f>IF(G1624="","",VLOOKUP(G1624,WMS!$E$3:$Q$2581,8,FALSE))</f>
        <v>0.94</v>
      </c>
      <c r="J1624" s="18">
        <f>IF(G1624="","",VLOOKUP(G1624,WMS!$E$3:$Q$2581,13,FALSE))</f>
        <v>0.012</v>
      </c>
      <c r="K1624" s="25" t="b">
        <f t="shared" si="269"/>
        <v>1</v>
      </c>
      <c r="L1624" s="7">
        <v>1</v>
      </c>
      <c r="M1624" s="26">
        <f>IF(G1624="","",VLOOKUP(G1624,WMS!$E$3:$U$2581,7,0)*L1624)</f>
        <v>12</v>
      </c>
      <c r="N1624" s="27" t="str">
        <f>IF(G1624="","",VLOOKUP(G1624,WMS!$E$3:$U$2581,17,0))</f>
        <v>A411</v>
      </c>
      <c r="O1624" s="28">
        <f t="shared" si="270"/>
        <v>0.94</v>
      </c>
      <c r="P1624" s="28">
        <f t="shared" si="271"/>
        <v>0.012</v>
      </c>
      <c r="Q1624" s="25" t="str">
        <f>IF(G1624="","",VLOOKUP(G1624,WMS!$E$3:$G$2581,2,FALSE))</f>
        <v>KAS19092505</v>
      </c>
      <c r="R1624" s="25" t="str">
        <f>IF(G1624="","",VLOOKUP(G1624,WMS!$E$3:$G$2581,3,FALSE))</f>
        <v>KAS1909250501</v>
      </c>
      <c r="S1624" s="17" t="str">
        <f>IF(R1624="","",VLOOKUP(R1624,CUSTOMS!$E$3:$N$2350,2,FALSE))</f>
        <v>9616200000</v>
      </c>
      <c r="T1624" s="17" t="str">
        <f>IF(R1624="","",VLOOKUP(R1624,CUSTOMS!$E$3:$N$2350,3,FALSE))</f>
        <v>粉扑</v>
      </c>
      <c r="U1624" s="18">
        <f t="shared" si="272"/>
        <v>0.61</v>
      </c>
      <c r="V1624" s="18" t="str">
        <f>IF(R1624="","",VLOOKUP(R1624,CUSTOMS!$E$3:$N$2350,5,FALSE))</f>
        <v>千克</v>
      </c>
      <c r="W1624" s="32">
        <f>IF(R1624="","",VLOOKUP(R1624,CUSTOMS!$E$3:$N$2350,6,FALSE))</f>
        <v>3</v>
      </c>
      <c r="X1624" s="32">
        <f t="shared" si="273"/>
        <v>1.83</v>
      </c>
      <c r="Y1624" s="18" t="str">
        <f>IF(R1624="","",VLOOKUP(R1624,CUSTOMS!$E$3:$N$2350,8,FALSE))</f>
        <v>美元</v>
      </c>
      <c r="Z1624" s="18" t="str">
        <f>IF(R1624="","",VLOOKUP(R1624,CUSTOMS!$E$3:$N$2350,9,FALSE))</f>
        <v>中国</v>
      </c>
      <c r="AA1624" s="18" t="str">
        <f>IF(R1624="","",VLOOKUP(R1624,CUSTOMS!$E$3:$N$2350,10,FALSE))</f>
        <v>美国</v>
      </c>
      <c r="AB1624" s="32">
        <f>IF(R1624="","",VLOOKUP(G1624,WMS!$E$3:$T$2581,15,FALSE))</f>
        <v>0.0508333333333333</v>
      </c>
      <c r="AC1624" s="32">
        <f t="shared" si="274"/>
        <v>0.61</v>
      </c>
      <c r="AD1624" s="32" t="str">
        <f>IF(S1624="","",VLOOKUP(S1624,海关监管条件!$A$1:$B$3000,2,FALSE))</f>
        <v>无</v>
      </c>
    </row>
    <row r="1625" spans="1:30">
      <c r="A1625" s="2">
        <v>43791</v>
      </c>
      <c r="B1625" s="2">
        <v>43798</v>
      </c>
      <c r="C1625" s="2" t="s">
        <v>5292</v>
      </c>
      <c r="D1625" s="3" t="s">
        <v>2319</v>
      </c>
      <c r="E1625" s="3" t="s">
        <v>4538</v>
      </c>
      <c r="F1625" s="3" t="s">
        <v>4540</v>
      </c>
      <c r="G1625" s="17" t="str">
        <f t="shared" si="268"/>
        <v>KG-ARI-1909-00203-04669/42743774</v>
      </c>
      <c r="H1625" s="18">
        <f>IF(G1625="","",VLOOKUP(G1625,WMS!$E$3:$Q$2581,7,FALSE))</f>
        <v>12</v>
      </c>
      <c r="I1625" s="18">
        <f>IF(G1625="","",VLOOKUP(G1625,WMS!$E$3:$Q$2581,8,FALSE))</f>
        <v>0.3</v>
      </c>
      <c r="J1625" s="18">
        <f>IF(G1625="","",VLOOKUP(G1625,WMS!$E$3:$Q$2581,13,FALSE))</f>
        <v>0.005</v>
      </c>
      <c r="K1625" s="25" t="b">
        <f t="shared" si="269"/>
        <v>1</v>
      </c>
      <c r="L1625" s="7">
        <v>1</v>
      </c>
      <c r="M1625" s="26">
        <f>IF(G1625="","",VLOOKUP(G1625,WMS!$E$3:$U$2581,7,0)*L1625)</f>
        <v>12</v>
      </c>
      <c r="N1625" s="27" t="str">
        <f>IF(G1625="","",VLOOKUP(G1625,WMS!$E$3:$U$2581,17,0))</f>
        <v>A411</v>
      </c>
      <c r="O1625" s="28">
        <f t="shared" si="270"/>
        <v>0.3</v>
      </c>
      <c r="P1625" s="28">
        <f t="shared" si="271"/>
        <v>0.005</v>
      </c>
      <c r="Q1625" s="25" t="str">
        <f>IF(G1625="","",VLOOKUP(G1625,WMS!$E$3:$G$2581,2,FALSE))</f>
        <v>KAS19092505</v>
      </c>
      <c r="R1625" s="25" t="str">
        <f>IF(G1625="","",VLOOKUP(G1625,WMS!$E$3:$G$2581,3,FALSE))</f>
        <v>KAS1909250501</v>
      </c>
      <c r="S1625" s="17" t="str">
        <f>IF(R1625="","",VLOOKUP(R1625,CUSTOMS!$E$3:$N$2350,2,FALSE))</f>
        <v>9616200000</v>
      </c>
      <c r="T1625" s="17" t="str">
        <f>IF(R1625="","",VLOOKUP(R1625,CUSTOMS!$E$3:$N$2350,3,FALSE))</f>
        <v>粉扑</v>
      </c>
      <c r="U1625" s="18">
        <f t="shared" si="272"/>
        <v>0.13</v>
      </c>
      <c r="V1625" s="18" t="str">
        <f>IF(R1625="","",VLOOKUP(R1625,CUSTOMS!$E$3:$N$2350,5,FALSE))</f>
        <v>千克</v>
      </c>
      <c r="W1625" s="32">
        <f>IF(R1625="","",VLOOKUP(R1625,CUSTOMS!$E$3:$N$2350,6,FALSE))</f>
        <v>3</v>
      </c>
      <c r="X1625" s="32">
        <f t="shared" si="273"/>
        <v>0.389999999999999</v>
      </c>
      <c r="Y1625" s="18" t="str">
        <f>IF(R1625="","",VLOOKUP(R1625,CUSTOMS!$E$3:$N$2350,8,FALSE))</f>
        <v>美元</v>
      </c>
      <c r="Z1625" s="18" t="str">
        <f>IF(R1625="","",VLOOKUP(R1625,CUSTOMS!$E$3:$N$2350,9,FALSE))</f>
        <v>中国</v>
      </c>
      <c r="AA1625" s="18" t="str">
        <f>IF(R1625="","",VLOOKUP(R1625,CUSTOMS!$E$3:$N$2350,10,FALSE))</f>
        <v>美国</v>
      </c>
      <c r="AB1625" s="32">
        <f>IF(R1625="","",VLOOKUP(G1625,WMS!$E$3:$T$2581,15,FALSE))</f>
        <v>0.0108333333333333</v>
      </c>
      <c r="AC1625" s="32">
        <f t="shared" si="274"/>
        <v>0.13</v>
      </c>
      <c r="AD1625" s="32" t="str">
        <f>IF(S1625="","",VLOOKUP(S1625,海关监管条件!$A$1:$B$3000,2,FALSE))</f>
        <v>无</v>
      </c>
    </row>
    <row r="1626" spans="1:30">
      <c r="A1626" s="2">
        <v>43791</v>
      </c>
      <c r="B1626" s="2">
        <v>43798</v>
      </c>
      <c r="C1626" s="2" t="s">
        <v>5292</v>
      </c>
      <c r="D1626" s="3" t="s">
        <v>2319</v>
      </c>
      <c r="E1626" s="3" t="s">
        <v>4538</v>
      </c>
      <c r="F1626" s="3" t="s">
        <v>4550</v>
      </c>
      <c r="G1626" s="17" t="str">
        <f t="shared" si="268"/>
        <v>KG-ARI-1909-00203-04669/42743880</v>
      </c>
      <c r="H1626" s="18">
        <f>IF(G1626="","",VLOOKUP(G1626,WMS!$E$3:$Q$2581,7,FALSE))</f>
        <v>12</v>
      </c>
      <c r="I1626" s="18">
        <f>IF(G1626="","",VLOOKUP(G1626,WMS!$E$3:$Q$2581,8,FALSE))</f>
        <v>0.3</v>
      </c>
      <c r="J1626" s="18">
        <f>IF(G1626="","",VLOOKUP(G1626,WMS!$E$3:$Q$2581,13,FALSE))</f>
        <v>0.006</v>
      </c>
      <c r="K1626" s="25" t="b">
        <f t="shared" si="269"/>
        <v>1</v>
      </c>
      <c r="L1626" s="7">
        <v>2</v>
      </c>
      <c r="M1626" s="26">
        <f>IF(G1626="","",VLOOKUP(G1626,WMS!$E$3:$U$2581,7,0)*L1626)</f>
        <v>24</v>
      </c>
      <c r="N1626" s="27" t="str">
        <f>IF(G1626="","",VLOOKUP(G1626,WMS!$E$3:$U$2581,17,0))</f>
        <v>A411</v>
      </c>
      <c r="O1626" s="28">
        <f t="shared" si="270"/>
        <v>0.6</v>
      </c>
      <c r="P1626" s="28">
        <f t="shared" si="271"/>
        <v>0.012</v>
      </c>
      <c r="Q1626" s="25" t="str">
        <f>IF(G1626="","",VLOOKUP(G1626,WMS!$E$3:$G$2581,2,FALSE))</f>
        <v>KAS19092505</v>
      </c>
      <c r="R1626" s="25" t="str">
        <f>IF(G1626="","",VLOOKUP(G1626,WMS!$E$3:$G$2581,3,FALSE))</f>
        <v>KAS1909250501</v>
      </c>
      <c r="S1626" s="17" t="str">
        <f>IF(R1626="","",VLOOKUP(R1626,CUSTOMS!$E$3:$N$2350,2,FALSE))</f>
        <v>9616200000</v>
      </c>
      <c r="T1626" s="17" t="str">
        <f>IF(R1626="","",VLOOKUP(R1626,CUSTOMS!$E$3:$N$2350,3,FALSE))</f>
        <v>粉扑</v>
      </c>
      <c r="U1626" s="18">
        <f t="shared" si="272"/>
        <v>0.319999999999999</v>
      </c>
      <c r="V1626" s="18" t="str">
        <f>IF(R1626="","",VLOOKUP(R1626,CUSTOMS!$E$3:$N$2350,5,FALSE))</f>
        <v>千克</v>
      </c>
      <c r="W1626" s="32">
        <f>IF(R1626="","",VLOOKUP(R1626,CUSTOMS!$E$3:$N$2350,6,FALSE))</f>
        <v>3</v>
      </c>
      <c r="X1626" s="32">
        <f t="shared" si="273"/>
        <v>0.959999999999998</v>
      </c>
      <c r="Y1626" s="18" t="str">
        <f>IF(R1626="","",VLOOKUP(R1626,CUSTOMS!$E$3:$N$2350,8,FALSE))</f>
        <v>美元</v>
      </c>
      <c r="Z1626" s="18" t="str">
        <f>IF(R1626="","",VLOOKUP(R1626,CUSTOMS!$E$3:$N$2350,9,FALSE))</f>
        <v>中国</v>
      </c>
      <c r="AA1626" s="18" t="str">
        <f>IF(R1626="","",VLOOKUP(R1626,CUSTOMS!$E$3:$N$2350,10,FALSE))</f>
        <v>美国</v>
      </c>
      <c r="AB1626" s="32">
        <f>IF(R1626="","",VLOOKUP(G1626,WMS!$E$3:$T$2581,15,FALSE))</f>
        <v>0.0133333333333333</v>
      </c>
      <c r="AC1626" s="32">
        <f t="shared" si="274"/>
        <v>0.319999999999999</v>
      </c>
      <c r="AD1626" s="32" t="str">
        <f>IF(S1626="","",VLOOKUP(S1626,海关监管条件!$A$1:$B$3000,2,FALSE))</f>
        <v>无</v>
      </c>
    </row>
    <row r="1627" spans="1:30">
      <c r="A1627" s="2">
        <v>43791</v>
      </c>
      <c r="B1627" s="2">
        <v>43798</v>
      </c>
      <c r="C1627" s="2" t="s">
        <v>5292</v>
      </c>
      <c r="D1627" s="3" t="s">
        <v>2319</v>
      </c>
      <c r="E1627" s="3" t="s">
        <v>4538</v>
      </c>
      <c r="F1627" s="3" t="s">
        <v>4549</v>
      </c>
      <c r="G1627" s="17" t="str">
        <f t="shared" si="268"/>
        <v>KG-ARI-1909-00203-04669/42743903</v>
      </c>
      <c r="H1627" s="18">
        <f>IF(G1627="","",VLOOKUP(G1627,WMS!$E$3:$Q$2581,7,FALSE))</f>
        <v>12</v>
      </c>
      <c r="I1627" s="18">
        <f>IF(G1627="","",VLOOKUP(G1627,WMS!$E$3:$Q$2581,8,FALSE))</f>
        <v>0.25</v>
      </c>
      <c r="J1627" s="18">
        <f>IF(G1627="","",VLOOKUP(G1627,WMS!$E$3:$Q$2581,13,FALSE))</f>
        <v>0.005</v>
      </c>
      <c r="K1627" s="25" t="b">
        <f t="shared" si="269"/>
        <v>1</v>
      </c>
      <c r="L1627" s="7">
        <v>1</v>
      </c>
      <c r="M1627" s="26">
        <f>IF(G1627="","",VLOOKUP(G1627,WMS!$E$3:$U$2581,7,0)*L1627)</f>
        <v>12</v>
      </c>
      <c r="N1627" s="27" t="str">
        <f>IF(G1627="","",VLOOKUP(G1627,WMS!$E$3:$U$2581,17,0))</f>
        <v>A411</v>
      </c>
      <c r="O1627" s="28">
        <f t="shared" si="270"/>
        <v>0.25</v>
      </c>
      <c r="P1627" s="28">
        <f t="shared" si="271"/>
        <v>0.005</v>
      </c>
      <c r="Q1627" s="25" t="str">
        <f>IF(G1627="","",VLOOKUP(G1627,WMS!$E$3:$G$2581,2,FALSE))</f>
        <v>KAS19092505</v>
      </c>
      <c r="R1627" s="25" t="str">
        <f>IF(G1627="","",VLOOKUP(G1627,WMS!$E$3:$G$2581,3,FALSE))</f>
        <v>KAS1909250501</v>
      </c>
      <c r="S1627" s="17" t="str">
        <f>IF(R1627="","",VLOOKUP(R1627,CUSTOMS!$E$3:$N$2350,2,FALSE))</f>
        <v>9616200000</v>
      </c>
      <c r="T1627" s="17" t="str">
        <f>IF(R1627="","",VLOOKUP(R1627,CUSTOMS!$E$3:$N$2350,3,FALSE))</f>
        <v>粉扑</v>
      </c>
      <c r="U1627" s="18">
        <f t="shared" si="272"/>
        <v>0.13</v>
      </c>
      <c r="V1627" s="18" t="str">
        <f>IF(R1627="","",VLOOKUP(R1627,CUSTOMS!$E$3:$N$2350,5,FALSE))</f>
        <v>千克</v>
      </c>
      <c r="W1627" s="32">
        <f>IF(R1627="","",VLOOKUP(R1627,CUSTOMS!$E$3:$N$2350,6,FALSE))</f>
        <v>3</v>
      </c>
      <c r="X1627" s="32">
        <f t="shared" si="273"/>
        <v>0.389999999999999</v>
      </c>
      <c r="Y1627" s="18" t="str">
        <f>IF(R1627="","",VLOOKUP(R1627,CUSTOMS!$E$3:$N$2350,8,FALSE))</f>
        <v>美元</v>
      </c>
      <c r="Z1627" s="18" t="str">
        <f>IF(R1627="","",VLOOKUP(R1627,CUSTOMS!$E$3:$N$2350,9,FALSE))</f>
        <v>中国</v>
      </c>
      <c r="AA1627" s="18" t="str">
        <f>IF(R1627="","",VLOOKUP(R1627,CUSTOMS!$E$3:$N$2350,10,FALSE))</f>
        <v>美国</v>
      </c>
      <c r="AB1627" s="32">
        <f>IF(R1627="","",VLOOKUP(G1627,WMS!$E$3:$T$2581,15,FALSE))</f>
        <v>0.0108333333333333</v>
      </c>
      <c r="AC1627" s="32">
        <f t="shared" si="274"/>
        <v>0.13</v>
      </c>
      <c r="AD1627" s="32" t="str">
        <f>IF(S1627="","",VLOOKUP(S1627,海关监管条件!$A$1:$B$3000,2,FALSE))</f>
        <v>无</v>
      </c>
    </row>
    <row r="1628" spans="1:30">
      <c r="A1628" s="2">
        <v>43791</v>
      </c>
      <c r="B1628" s="2">
        <v>43798</v>
      </c>
      <c r="C1628" s="2" t="s">
        <v>5292</v>
      </c>
      <c r="D1628" s="3" t="s">
        <v>2319</v>
      </c>
      <c r="E1628" s="3" t="s">
        <v>4538</v>
      </c>
      <c r="F1628" s="3" t="s">
        <v>4552</v>
      </c>
      <c r="G1628" s="17" t="str">
        <f t="shared" si="268"/>
        <v>KG-ARI-1909-00203-04669/42743941</v>
      </c>
      <c r="H1628" s="18">
        <f>IF(G1628="","",VLOOKUP(G1628,WMS!$E$3:$Q$2581,7,FALSE))</f>
        <v>12</v>
      </c>
      <c r="I1628" s="18">
        <f>IF(G1628="","",VLOOKUP(G1628,WMS!$E$3:$Q$2581,8,FALSE))</f>
        <v>0.3</v>
      </c>
      <c r="J1628" s="18">
        <f>IF(G1628="","",VLOOKUP(G1628,WMS!$E$3:$Q$2581,13,FALSE))</f>
        <v>0.006</v>
      </c>
      <c r="K1628" s="25" t="b">
        <f t="shared" si="269"/>
        <v>1</v>
      </c>
      <c r="L1628" s="7">
        <v>2</v>
      </c>
      <c r="M1628" s="26">
        <f>IF(G1628="","",VLOOKUP(G1628,WMS!$E$3:$U$2581,7,0)*L1628)</f>
        <v>24</v>
      </c>
      <c r="N1628" s="27" t="str">
        <f>IF(G1628="","",VLOOKUP(G1628,WMS!$E$3:$U$2581,17,0))</f>
        <v>A411</v>
      </c>
      <c r="O1628" s="28">
        <f t="shared" si="270"/>
        <v>0.6</v>
      </c>
      <c r="P1628" s="28">
        <f t="shared" si="271"/>
        <v>0.012</v>
      </c>
      <c r="Q1628" s="25" t="str">
        <f>IF(G1628="","",VLOOKUP(G1628,WMS!$E$3:$G$2581,2,FALSE))</f>
        <v>KAS19092505</v>
      </c>
      <c r="R1628" s="25" t="str">
        <f>IF(G1628="","",VLOOKUP(G1628,WMS!$E$3:$G$2581,3,FALSE))</f>
        <v>KAS1909250501</v>
      </c>
      <c r="S1628" s="17" t="str">
        <f>IF(R1628="","",VLOOKUP(R1628,CUSTOMS!$E$3:$N$2350,2,FALSE))</f>
        <v>9616200000</v>
      </c>
      <c r="T1628" s="17" t="str">
        <f>IF(R1628="","",VLOOKUP(R1628,CUSTOMS!$E$3:$N$2350,3,FALSE))</f>
        <v>粉扑</v>
      </c>
      <c r="U1628" s="18">
        <f t="shared" si="272"/>
        <v>0.319999999999999</v>
      </c>
      <c r="V1628" s="18" t="str">
        <f>IF(R1628="","",VLOOKUP(R1628,CUSTOMS!$E$3:$N$2350,5,FALSE))</f>
        <v>千克</v>
      </c>
      <c r="W1628" s="32">
        <f>IF(R1628="","",VLOOKUP(R1628,CUSTOMS!$E$3:$N$2350,6,FALSE))</f>
        <v>3</v>
      </c>
      <c r="X1628" s="32">
        <f t="shared" si="273"/>
        <v>0.959999999999998</v>
      </c>
      <c r="Y1628" s="18" t="str">
        <f>IF(R1628="","",VLOOKUP(R1628,CUSTOMS!$E$3:$N$2350,8,FALSE))</f>
        <v>美元</v>
      </c>
      <c r="Z1628" s="18" t="str">
        <f>IF(R1628="","",VLOOKUP(R1628,CUSTOMS!$E$3:$N$2350,9,FALSE))</f>
        <v>中国</v>
      </c>
      <c r="AA1628" s="18" t="str">
        <f>IF(R1628="","",VLOOKUP(R1628,CUSTOMS!$E$3:$N$2350,10,FALSE))</f>
        <v>美国</v>
      </c>
      <c r="AB1628" s="32">
        <f>IF(R1628="","",VLOOKUP(G1628,WMS!$E$3:$T$2581,15,FALSE))</f>
        <v>0.0133333333333333</v>
      </c>
      <c r="AC1628" s="32">
        <f t="shared" si="274"/>
        <v>0.319999999999999</v>
      </c>
      <c r="AD1628" s="32" t="str">
        <f>IF(S1628="","",VLOOKUP(S1628,海关监管条件!$A$1:$B$3000,2,FALSE))</f>
        <v>无</v>
      </c>
    </row>
    <row r="1629" spans="1:30">
      <c r="A1629" s="2">
        <v>43791</v>
      </c>
      <c r="B1629" s="2">
        <v>43798</v>
      </c>
      <c r="C1629" s="2" t="s">
        <v>5292</v>
      </c>
      <c r="D1629" s="3" t="s">
        <v>2319</v>
      </c>
      <c r="E1629" s="3" t="s">
        <v>4538</v>
      </c>
      <c r="F1629" s="3" t="s">
        <v>4545</v>
      </c>
      <c r="G1629" s="17" t="str">
        <f t="shared" si="268"/>
        <v>KG-ARI-1909-00203-04669/42743965</v>
      </c>
      <c r="H1629" s="18">
        <f>IF(G1629="","",VLOOKUP(G1629,WMS!$E$3:$Q$2581,7,FALSE))</f>
        <v>12</v>
      </c>
      <c r="I1629" s="18">
        <f>IF(G1629="","",VLOOKUP(G1629,WMS!$E$3:$Q$2581,8,FALSE))</f>
        <v>0.54</v>
      </c>
      <c r="J1629" s="18">
        <f>IF(G1629="","",VLOOKUP(G1629,WMS!$E$3:$Q$2581,13,FALSE))</f>
        <v>0.007</v>
      </c>
      <c r="K1629" s="25" t="b">
        <f t="shared" si="269"/>
        <v>1</v>
      </c>
      <c r="L1629" s="7">
        <v>1</v>
      </c>
      <c r="M1629" s="26">
        <f>IF(G1629="","",VLOOKUP(G1629,WMS!$E$3:$U$2581,7,0)*L1629)</f>
        <v>12</v>
      </c>
      <c r="N1629" s="27" t="str">
        <f>IF(G1629="","",VLOOKUP(G1629,WMS!$E$3:$U$2581,17,0))</f>
        <v>A411</v>
      </c>
      <c r="O1629" s="28">
        <f t="shared" si="270"/>
        <v>0.54</v>
      </c>
      <c r="P1629" s="28">
        <f t="shared" si="271"/>
        <v>0.007</v>
      </c>
      <c r="Q1629" s="25" t="str">
        <f>IF(G1629="","",VLOOKUP(G1629,WMS!$E$3:$G$2581,2,FALSE))</f>
        <v>KAS19092505</v>
      </c>
      <c r="R1629" s="25" t="str">
        <f>IF(G1629="","",VLOOKUP(G1629,WMS!$E$3:$G$2581,3,FALSE))</f>
        <v>KAS1909250501</v>
      </c>
      <c r="S1629" s="17" t="str">
        <f>IF(R1629="","",VLOOKUP(R1629,CUSTOMS!$E$3:$N$2350,2,FALSE))</f>
        <v>9616200000</v>
      </c>
      <c r="T1629" s="17" t="str">
        <f>IF(R1629="","",VLOOKUP(R1629,CUSTOMS!$E$3:$N$2350,3,FALSE))</f>
        <v>粉扑</v>
      </c>
      <c r="U1629" s="18">
        <f t="shared" si="272"/>
        <v>0.38</v>
      </c>
      <c r="V1629" s="18" t="str">
        <f>IF(R1629="","",VLOOKUP(R1629,CUSTOMS!$E$3:$N$2350,5,FALSE))</f>
        <v>千克</v>
      </c>
      <c r="W1629" s="32">
        <f>IF(R1629="","",VLOOKUP(R1629,CUSTOMS!$E$3:$N$2350,6,FALSE))</f>
        <v>3</v>
      </c>
      <c r="X1629" s="32">
        <f t="shared" si="273"/>
        <v>1.14</v>
      </c>
      <c r="Y1629" s="18" t="str">
        <f>IF(R1629="","",VLOOKUP(R1629,CUSTOMS!$E$3:$N$2350,8,FALSE))</f>
        <v>美元</v>
      </c>
      <c r="Z1629" s="18" t="str">
        <f>IF(R1629="","",VLOOKUP(R1629,CUSTOMS!$E$3:$N$2350,9,FALSE))</f>
        <v>中国</v>
      </c>
      <c r="AA1629" s="18" t="str">
        <f>IF(R1629="","",VLOOKUP(R1629,CUSTOMS!$E$3:$N$2350,10,FALSE))</f>
        <v>美国</v>
      </c>
      <c r="AB1629" s="32">
        <f>IF(R1629="","",VLOOKUP(G1629,WMS!$E$3:$T$2581,15,FALSE))</f>
        <v>0.0316666666666667</v>
      </c>
      <c r="AC1629" s="32">
        <f t="shared" si="274"/>
        <v>0.38</v>
      </c>
      <c r="AD1629" s="32" t="str">
        <f>IF(S1629="","",VLOOKUP(S1629,海关监管条件!$A$1:$B$3000,2,FALSE))</f>
        <v>无</v>
      </c>
    </row>
    <row r="1630" spans="1:30">
      <c r="A1630" s="2">
        <v>43791</v>
      </c>
      <c r="B1630" s="2">
        <v>43798</v>
      </c>
      <c r="C1630" s="2" t="s">
        <v>5292</v>
      </c>
      <c r="D1630" s="3" t="s">
        <v>2319</v>
      </c>
      <c r="E1630" s="3" t="s">
        <v>4538</v>
      </c>
      <c r="F1630" s="3" t="s">
        <v>4543</v>
      </c>
      <c r="G1630" s="17" t="str">
        <f t="shared" si="268"/>
        <v>KG-ARI-1909-00203-04669/42743996</v>
      </c>
      <c r="H1630" s="18">
        <f>IF(G1630="","",VLOOKUP(G1630,WMS!$E$3:$Q$2581,7,FALSE))</f>
        <v>12</v>
      </c>
      <c r="I1630" s="18">
        <f>IF(G1630="","",VLOOKUP(G1630,WMS!$E$3:$Q$2581,8,FALSE))</f>
        <v>0.3</v>
      </c>
      <c r="J1630" s="18">
        <f>IF(G1630="","",VLOOKUP(G1630,WMS!$E$3:$Q$2581,13,FALSE))</f>
        <v>0.006</v>
      </c>
      <c r="K1630" s="25" t="b">
        <f t="shared" si="269"/>
        <v>1</v>
      </c>
      <c r="L1630" s="7">
        <v>2</v>
      </c>
      <c r="M1630" s="26">
        <f>IF(G1630="","",VLOOKUP(G1630,WMS!$E$3:$U$2581,7,0)*L1630)</f>
        <v>24</v>
      </c>
      <c r="N1630" s="27" t="str">
        <f>IF(G1630="","",VLOOKUP(G1630,WMS!$E$3:$U$2581,17,0))</f>
        <v>A411</v>
      </c>
      <c r="O1630" s="28">
        <f t="shared" si="270"/>
        <v>0.6</v>
      </c>
      <c r="P1630" s="28">
        <f t="shared" si="271"/>
        <v>0.012</v>
      </c>
      <c r="Q1630" s="25" t="str">
        <f>IF(G1630="","",VLOOKUP(G1630,WMS!$E$3:$G$2581,2,FALSE))</f>
        <v>KAS19092505</v>
      </c>
      <c r="R1630" s="25" t="str">
        <f>IF(G1630="","",VLOOKUP(G1630,WMS!$E$3:$G$2581,3,FALSE))</f>
        <v>KAS1909250501</v>
      </c>
      <c r="S1630" s="17" t="str">
        <f>IF(R1630="","",VLOOKUP(R1630,CUSTOMS!$E$3:$N$2350,2,FALSE))</f>
        <v>9616200000</v>
      </c>
      <c r="T1630" s="17" t="str">
        <f>IF(R1630="","",VLOOKUP(R1630,CUSTOMS!$E$3:$N$2350,3,FALSE))</f>
        <v>粉扑</v>
      </c>
      <c r="U1630" s="18">
        <f t="shared" si="272"/>
        <v>0.319999999999999</v>
      </c>
      <c r="V1630" s="18" t="str">
        <f>IF(R1630="","",VLOOKUP(R1630,CUSTOMS!$E$3:$N$2350,5,FALSE))</f>
        <v>千克</v>
      </c>
      <c r="W1630" s="32">
        <f>IF(R1630="","",VLOOKUP(R1630,CUSTOMS!$E$3:$N$2350,6,FALSE))</f>
        <v>3</v>
      </c>
      <c r="X1630" s="32">
        <f t="shared" si="273"/>
        <v>0.959999999999998</v>
      </c>
      <c r="Y1630" s="18" t="str">
        <f>IF(R1630="","",VLOOKUP(R1630,CUSTOMS!$E$3:$N$2350,8,FALSE))</f>
        <v>美元</v>
      </c>
      <c r="Z1630" s="18" t="str">
        <f>IF(R1630="","",VLOOKUP(R1630,CUSTOMS!$E$3:$N$2350,9,FALSE))</f>
        <v>中国</v>
      </c>
      <c r="AA1630" s="18" t="str">
        <f>IF(R1630="","",VLOOKUP(R1630,CUSTOMS!$E$3:$N$2350,10,FALSE))</f>
        <v>美国</v>
      </c>
      <c r="AB1630" s="32">
        <f>IF(R1630="","",VLOOKUP(G1630,WMS!$E$3:$T$2581,15,FALSE))</f>
        <v>0.0133333333333333</v>
      </c>
      <c r="AC1630" s="32">
        <f t="shared" si="274"/>
        <v>0.319999999999999</v>
      </c>
      <c r="AD1630" s="32" t="str">
        <f>IF(S1630="","",VLOOKUP(S1630,海关监管条件!$A$1:$B$3000,2,FALSE))</f>
        <v>无</v>
      </c>
    </row>
    <row r="1631" spans="1:30">
      <c r="A1631" s="2">
        <v>43791</v>
      </c>
      <c r="B1631" s="2">
        <v>43798</v>
      </c>
      <c r="C1631" s="2" t="s">
        <v>5292</v>
      </c>
      <c r="D1631" s="3" t="s">
        <v>2453</v>
      </c>
      <c r="E1631" s="3" t="s">
        <v>4627</v>
      </c>
      <c r="F1631" s="3" t="s">
        <v>3831</v>
      </c>
      <c r="G1631" s="17" t="str">
        <f t="shared" si="268"/>
        <v>KG-ARI-1909-00203-04671/42478164</v>
      </c>
      <c r="H1631" s="18">
        <f>IF(G1631="","",VLOOKUP(G1631,WMS!$E$3:$Q$2581,7,FALSE))</f>
        <v>20</v>
      </c>
      <c r="I1631" s="18">
        <f>IF(G1631="","",VLOOKUP(G1631,WMS!$E$3:$Q$2581,8,FALSE))</f>
        <v>1.01</v>
      </c>
      <c r="J1631" s="18">
        <f>IF(G1631="","",VLOOKUP(G1631,WMS!$E$3:$Q$2581,13,FALSE))</f>
        <v>0.012</v>
      </c>
      <c r="K1631" s="25" t="b">
        <f t="shared" si="269"/>
        <v>1</v>
      </c>
      <c r="L1631" s="7">
        <v>1</v>
      </c>
      <c r="M1631" s="26">
        <f>IF(G1631="","",VLOOKUP(G1631,WMS!$E$3:$U$2581,7,0)*L1631)</f>
        <v>20</v>
      </c>
      <c r="N1631" s="27" t="str">
        <f>IF(G1631="","",VLOOKUP(G1631,WMS!$E$3:$U$2581,17,0))</f>
        <v>A403</v>
      </c>
      <c r="O1631" s="28">
        <f t="shared" si="270"/>
        <v>1.01</v>
      </c>
      <c r="P1631" s="28">
        <f t="shared" si="271"/>
        <v>0.012</v>
      </c>
      <c r="Q1631" s="25" t="str">
        <f>IF(G1631="","",VLOOKUP(G1631,WMS!$E$3:$G$2581,2,FALSE))</f>
        <v>KAS19092912</v>
      </c>
      <c r="R1631" s="25" t="str">
        <f>IF(G1631="","",VLOOKUP(G1631,WMS!$E$3:$G$2581,3,FALSE))</f>
        <v>KAS1909291201</v>
      </c>
      <c r="S1631" s="17" t="str">
        <f>IF(R1631="","",VLOOKUP(R1631,CUSTOMS!$E$3:$N$2350,2,FALSE))</f>
        <v>3924900000</v>
      </c>
      <c r="T1631" s="17" t="str">
        <f>IF(R1631="","",VLOOKUP(R1631,CUSTOMS!$E$3:$N$2350,3,FALSE))</f>
        <v>浴球</v>
      </c>
      <c r="U1631" s="18">
        <f t="shared" si="272"/>
        <v>20</v>
      </c>
      <c r="V1631" s="18" t="str">
        <f>IF(R1631="","",VLOOKUP(R1631,CUSTOMS!$E$3:$N$2350,5,FALSE))</f>
        <v>个</v>
      </c>
      <c r="W1631" s="32">
        <f>IF(R1631="","",VLOOKUP(R1631,CUSTOMS!$E$3:$N$2350,6,FALSE))</f>
        <v>0.585718015665796</v>
      </c>
      <c r="X1631" s="32">
        <f t="shared" si="273"/>
        <v>11.7143603133159</v>
      </c>
      <c r="Y1631" s="18" t="str">
        <f>IF(R1631="","",VLOOKUP(R1631,CUSTOMS!$E$3:$N$2350,8,FALSE))</f>
        <v>美元</v>
      </c>
      <c r="Z1631" s="18" t="str">
        <f>IF(R1631="","",VLOOKUP(R1631,CUSTOMS!$E$3:$N$2350,9,FALSE))</f>
        <v>中国</v>
      </c>
      <c r="AA1631" s="18" t="str">
        <f>IF(R1631="","",VLOOKUP(R1631,CUSTOMS!$E$3:$N$2350,10,FALSE))</f>
        <v>美国</v>
      </c>
      <c r="AB1631" s="32">
        <f>IF(R1631="","",VLOOKUP(G1631,WMS!$E$3:$T$2581,15,FALSE))</f>
        <v>0.035</v>
      </c>
      <c r="AC1631" s="32">
        <f t="shared" si="274"/>
        <v>0.7</v>
      </c>
      <c r="AD1631" s="32" t="str">
        <f>IF(S1631="","",VLOOKUP(S1631,海关监管条件!$A$1:$B$3000,2,FALSE))</f>
        <v>A </v>
      </c>
    </row>
    <row r="1632" spans="1:30">
      <c r="A1632" s="2">
        <v>43791</v>
      </c>
      <c r="B1632" s="2">
        <v>43798</v>
      </c>
      <c r="C1632" s="2" t="s">
        <v>5292</v>
      </c>
      <c r="D1632" s="3" t="s">
        <v>2453</v>
      </c>
      <c r="E1632" s="3" t="s">
        <v>4627</v>
      </c>
      <c r="F1632" s="3" t="s">
        <v>3825</v>
      </c>
      <c r="G1632" s="17" t="str">
        <f t="shared" si="268"/>
        <v>KG-ARI-1909-00203-04671/42627326</v>
      </c>
      <c r="H1632" s="18">
        <f>IF(G1632="","",VLOOKUP(G1632,WMS!$E$3:$Q$2581,7,FALSE))</f>
        <v>16</v>
      </c>
      <c r="I1632" s="18">
        <f>IF(G1632="","",VLOOKUP(G1632,WMS!$E$3:$Q$2581,8,FALSE))</f>
        <v>1.01</v>
      </c>
      <c r="J1632" s="18">
        <f>IF(G1632="","",VLOOKUP(G1632,WMS!$E$3:$Q$2581,13,FALSE))</f>
        <v>0.015</v>
      </c>
      <c r="K1632" s="25" t="b">
        <f t="shared" si="269"/>
        <v>1</v>
      </c>
      <c r="L1632" s="7">
        <v>2</v>
      </c>
      <c r="M1632" s="26">
        <f>IF(G1632="","",VLOOKUP(G1632,WMS!$E$3:$U$2581,7,0)*L1632)</f>
        <v>32</v>
      </c>
      <c r="N1632" s="27" t="str">
        <f>IF(G1632="","",VLOOKUP(G1632,WMS!$E$3:$U$2581,17,0))</f>
        <v>A403</v>
      </c>
      <c r="O1632" s="28">
        <f t="shared" si="270"/>
        <v>2.02</v>
      </c>
      <c r="P1632" s="28">
        <f t="shared" si="271"/>
        <v>0.03</v>
      </c>
      <c r="Q1632" s="25" t="str">
        <f>IF(G1632="","",VLOOKUP(G1632,WMS!$E$3:$G$2581,2,FALSE))</f>
        <v>KAS19092912</v>
      </c>
      <c r="R1632" s="25" t="str">
        <f>IF(G1632="","",VLOOKUP(G1632,WMS!$E$3:$G$2581,3,FALSE))</f>
        <v>KAS1909291201</v>
      </c>
      <c r="S1632" s="17" t="str">
        <f>IF(R1632="","",VLOOKUP(R1632,CUSTOMS!$E$3:$N$2350,2,FALSE))</f>
        <v>3924900000</v>
      </c>
      <c r="T1632" s="17" t="str">
        <f>IF(R1632="","",VLOOKUP(R1632,CUSTOMS!$E$3:$N$2350,3,FALSE))</f>
        <v>浴球</v>
      </c>
      <c r="U1632" s="18">
        <f t="shared" si="272"/>
        <v>32</v>
      </c>
      <c r="V1632" s="18" t="str">
        <f>IF(R1632="","",VLOOKUP(R1632,CUSTOMS!$E$3:$N$2350,5,FALSE))</f>
        <v>个</v>
      </c>
      <c r="W1632" s="32">
        <f>IF(R1632="","",VLOOKUP(R1632,CUSTOMS!$E$3:$N$2350,6,FALSE))</f>
        <v>0.585718015665796</v>
      </c>
      <c r="X1632" s="32">
        <f t="shared" si="273"/>
        <v>18.7429765013055</v>
      </c>
      <c r="Y1632" s="18" t="str">
        <f>IF(R1632="","",VLOOKUP(R1632,CUSTOMS!$E$3:$N$2350,8,FALSE))</f>
        <v>美元</v>
      </c>
      <c r="Z1632" s="18" t="str">
        <f>IF(R1632="","",VLOOKUP(R1632,CUSTOMS!$E$3:$N$2350,9,FALSE))</f>
        <v>中国</v>
      </c>
      <c r="AA1632" s="18" t="str">
        <f>IF(R1632="","",VLOOKUP(R1632,CUSTOMS!$E$3:$N$2350,10,FALSE))</f>
        <v>美国</v>
      </c>
      <c r="AB1632" s="32">
        <f>IF(R1632="","",VLOOKUP(G1632,WMS!$E$3:$T$2581,15,FALSE))</f>
        <v>0.045</v>
      </c>
      <c r="AC1632" s="32">
        <f t="shared" si="274"/>
        <v>1.44</v>
      </c>
      <c r="AD1632" s="32" t="str">
        <f>IF(S1632="","",VLOOKUP(S1632,海关监管条件!$A$1:$B$3000,2,FALSE))</f>
        <v>A </v>
      </c>
    </row>
    <row r="1633" spans="1:30">
      <c r="A1633" s="2">
        <v>43791</v>
      </c>
      <c r="B1633" s="2">
        <v>43798</v>
      </c>
      <c r="C1633" s="2" t="s">
        <v>5292</v>
      </c>
      <c r="D1633" s="3" t="s">
        <v>2453</v>
      </c>
      <c r="E1633" s="3" t="s">
        <v>4627</v>
      </c>
      <c r="F1633" s="3" t="s">
        <v>3826</v>
      </c>
      <c r="G1633" s="17" t="str">
        <f t="shared" si="268"/>
        <v>KG-ARI-1909-00203-04671/42627371</v>
      </c>
      <c r="H1633" s="18">
        <f>IF(G1633="","",VLOOKUP(G1633,WMS!$E$3:$Q$2581,7,FALSE))</f>
        <v>16</v>
      </c>
      <c r="I1633" s="18">
        <f>IF(G1633="","",VLOOKUP(G1633,WMS!$E$3:$Q$2581,8,FALSE))</f>
        <v>1.01</v>
      </c>
      <c r="J1633" s="18">
        <f>IF(G1633="","",VLOOKUP(G1633,WMS!$E$3:$Q$2581,13,FALSE))</f>
        <v>0.015</v>
      </c>
      <c r="K1633" s="25" t="b">
        <f t="shared" si="269"/>
        <v>1</v>
      </c>
      <c r="L1633" s="7">
        <v>1</v>
      </c>
      <c r="M1633" s="26">
        <f>IF(G1633="","",VLOOKUP(G1633,WMS!$E$3:$U$2581,7,0)*L1633)</f>
        <v>16</v>
      </c>
      <c r="N1633" s="27" t="str">
        <f>IF(G1633="","",VLOOKUP(G1633,WMS!$E$3:$U$2581,17,0))</f>
        <v>A403</v>
      </c>
      <c r="O1633" s="28">
        <f t="shared" si="270"/>
        <v>1.01</v>
      </c>
      <c r="P1633" s="28">
        <f t="shared" si="271"/>
        <v>0.015</v>
      </c>
      <c r="Q1633" s="25" t="str">
        <f>IF(G1633="","",VLOOKUP(G1633,WMS!$E$3:$G$2581,2,FALSE))</f>
        <v>KAS19092912</v>
      </c>
      <c r="R1633" s="25" t="str">
        <f>IF(G1633="","",VLOOKUP(G1633,WMS!$E$3:$G$2581,3,FALSE))</f>
        <v>KAS1909291201</v>
      </c>
      <c r="S1633" s="17" t="str">
        <f>IF(R1633="","",VLOOKUP(R1633,CUSTOMS!$E$3:$N$2350,2,FALSE))</f>
        <v>3924900000</v>
      </c>
      <c r="T1633" s="17" t="str">
        <f>IF(R1633="","",VLOOKUP(R1633,CUSTOMS!$E$3:$N$2350,3,FALSE))</f>
        <v>浴球</v>
      </c>
      <c r="U1633" s="18">
        <f t="shared" si="272"/>
        <v>16</v>
      </c>
      <c r="V1633" s="18" t="str">
        <f>IF(R1633="","",VLOOKUP(R1633,CUSTOMS!$E$3:$N$2350,5,FALSE))</f>
        <v>个</v>
      </c>
      <c r="W1633" s="32">
        <f>IF(R1633="","",VLOOKUP(R1633,CUSTOMS!$E$3:$N$2350,6,FALSE))</f>
        <v>0.585718015665796</v>
      </c>
      <c r="X1633" s="32">
        <f t="shared" si="273"/>
        <v>9.37148825065274</v>
      </c>
      <c r="Y1633" s="18" t="str">
        <f>IF(R1633="","",VLOOKUP(R1633,CUSTOMS!$E$3:$N$2350,8,FALSE))</f>
        <v>美元</v>
      </c>
      <c r="Z1633" s="18" t="str">
        <f>IF(R1633="","",VLOOKUP(R1633,CUSTOMS!$E$3:$N$2350,9,FALSE))</f>
        <v>中国</v>
      </c>
      <c r="AA1633" s="18" t="str">
        <f>IF(R1633="","",VLOOKUP(R1633,CUSTOMS!$E$3:$N$2350,10,FALSE))</f>
        <v>美国</v>
      </c>
      <c r="AB1633" s="32">
        <f>IF(R1633="","",VLOOKUP(G1633,WMS!$E$3:$T$2581,15,FALSE))</f>
        <v>0.045</v>
      </c>
      <c r="AC1633" s="32">
        <f t="shared" si="274"/>
        <v>0.72</v>
      </c>
      <c r="AD1633" s="32" t="str">
        <f>IF(S1633="","",VLOOKUP(S1633,海关监管条件!$A$1:$B$3000,2,FALSE))</f>
        <v>A </v>
      </c>
    </row>
    <row r="1634" spans="1:30">
      <c r="A1634" s="2">
        <v>43791</v>
      </c>
      <c r="B1634" s="2">
        <v>43798</v>
      </c>
      <c r="C1634" s="2" t="s">
        <v>5292</v>
      </c>
      <c r="D1634" s="3" t="s">
        <v>2453</v>
      </c>
      <c r="E1634" s="3" t="s">
        <v>4627</v>
      </c>
      <c r="F1634" s="3" t="s">
        <v>4635</v>
      </c>
      <c r="G1634" s="17" t="str">
        <f t="shared" si="268"/>
        <v>KG-ARI-1909-00203-04671/42627463</v>
      </c>
      <c r="H1634" s="18">
        <f>IF(G1634="","",VLOOKUP(G1634,WMS!$E$3:$Q$2581,7,FALSE))</f>
        <v>16</v>
      </c>
      <c r="I1634" s="18">
        <f>IF(G1634="","",VLOOKUP(G1634,WMS!$E$3:$Q$2581,8,FALSE))</f>
        <v>1.01</v>
      </c>
      <c r="J1634" s="18">
        <f>IF(G1634="","",VLOOKUP(G1634,WMS!$E$3:$Q$2581,13,FALSE))</f>
        <v>0.015</v>
      </c>
      <c r="K1634" s="25" t="b">
        <f t="shared" si="269"/>
        <v>1</v>
      </c>
      <c r="L1634" s="7">
        <v>1</v>
      </c>
      <c r="M1634" s="26">
        <f>IF(G1634="","",VLOOKUP(G1634,WMS!$E$3:$U$2581,7,0)*L1634)</f>
        <v>16</v>
      </c>
      <c r="N1634" s="27" t="str">
        <f>IF(G1634="","",VLOOKUP(G1634,WMS!$E$3:$U$2581,17,0))</f>
        <v>A403</v>
      </c>
      <c r="O1634" s="28">
        <f t="shared" si="270"/>
        <v>1.01</v>
      </c>
      <c r="P1634" s="28">
        <f t="shared" si="271"/>
        <v>0.015</v>
      </c>
      <c r="Q1634" s="25" t="str">
        <f>IF(G1634="","",VLOOKUP(G1634,WMS!$E$3:$G$2581,2,FALSE))</f>
        <v>KAS19092912</v>
      </c>
      <c r="R1634" s="25" t="str">
        <f>IF(G1634="","",VLOOKUP(G1634,WMS!$E$3:$G$2581,3,FALSE))</f>
        <v>KAS1909291201</v>
      </c>
      <c r="S1634" s="17" t="str">
        <f>IF(R1634="","",VLOOKUP(R1634,CUSTOMS!$E$3:$N$2350,2,FALSE))</f>
        <v>3924900000</v>
      </c>
      <c r="T1634" s="17" t="str">
        <f>IF(R1634="","",VLOOKUP(R1634,CUSTOMS!$E$3:$N$2350,3,FALSE))</f>
        <v>浴球</v>
      </c>
      <c r="U1634" s="18">
        <f t="shared" si="272"/>
        <v>16</v>
      </c>
      <c r="V1634" s="18" t="str">
        <f>IF(R1634="","",VLOOKUP(R1634,CUSTOMS!$E$3:$N$2350,5,FALSE))</f>
        <v>个</v>
      </c>
      <c r="W1634" s="32">
        <f>IF(R1634="","",VLOOKUP(R1634,CUSTOMS!$E$3:$N$2350,6,FALSE))</f>
        <v>0.585718015665796</v>
      </c>
      <c r="X1634" s="32">
        <f t="shared" si="273"/>
        <v>9.37148825065274</v>
      </c>
      <c r="Y1634" s="18" t="str">
        <f>IF(R1634="","",VLOOKUP(R1634,CUSTOMS!$E$3:$N$2350,8,FALSE))</f>
        <v>美元</v>
      </c>
      <c r="Z1634" s="18" t="str">
        <f>IF(R1634="","",VLOOKUP(R1634,CUSTOMS!$E$3:$N$2350,9,FALSE))</f>
        <v>中国</v>
      </c>
      <c r="AA1634" s="18" t="str">
        <f>IF(R1634="","",VLOOKUP(R1634,CUSTOMS!$E$3:$N$2350,10,FALSE))</f>
        <v>美国</v>
      </c>
      <c r="AB1634" s="32">
        <f>IF(R1634="","",VLOOKUP(G1634,WMS!$E$3:$T$2581,15,FALSE))</f>
        <v>0.045</v>
      </c>
      <c r="AC1634" s="32">
        <f t="shared" si="274"/>
        <v>0.72</v>
      </c>
      <c r="AD1634" s="32" t="str">
        <f>IF(S1634="","",VLOOKUP(S1634,海关监管条件!$A$1:$B$3000,2,FALSE))</f>
        <v>A </v>
      </c>
    </row>
    <row r="1635" spans="1:30">
      <c r="A1635" s="2">
        <v>43791</v>
      </c>
      <c r="B1635" s="2">
        <v>43798</v>
      </c>
      <c r="C1635" s="2" t="s">
        <v>5292</v>
      </c>
      <c r="D1635" s="3" t="s">
        <v>2453</v>
      </c>
      <c r="E1635" s="3" t="s">
        <v>4627</v>
      </c>
      <c r="F1635" s="3" t="s">
        <v>3824</v>
      </c>
      <c r="G1635" s="17" t="str">
        <f t="shared" si="268"/>
        <v>KG-ARI-1909-00203-04671/42627531</v>
      </c>
      <c r="H1635" s="18">
        <f>IF(G1635="","",VLOOKUP(G1635,WMS!$E$3:$Q$2581,7,FALSE))</f>
        <v>16</v>
      </c>
      <c r="I1635" s="18">
        <f>IF(G1635="","",VLOOKUP(G1635,WMS!$E$3:$Q$2581,8,FALSE))</f>
        <v>0.66</v>
      </c>
      <c r="J1635" s="18">
        <f>IF(G1635="","",VLOOKUP(G1635,WMS!$E$3:$Q$2581,13,FALSE))</f>
        <v>0.009</v>
      </c>
      <c r="K1635" s="25" t="b">
        <f t="shared" si="269"/>
        <v>1</v>
      </c>
      <c r="L1635" s="7">
        <v>1</v>
      </c>
      <c r="M1635" s="26">
        <f>IF(G1635="","",VLOOKUP(G1635,WMS!$E$3:$U$2581,7,0)*L1635)</f>
        <v>16</v>
      </c>
      <c r="N1635" s="27" t="str">
        <f>IF(G1635="","",VLOOKUP(G1635,WMS!$E$3:$U$2581,17,0))</f>
        <v>A403</v>
      </c>
      <c r="O1635" s="28">
        <f t="shared" si="270"/>
        <v>0.66</v>
      </c>
      <c r="P1635" s="28">
        <f t="shared" si="271"/>
        <v>0.009</v>
      </c>
      <c r="Q1635" s="25" t="str">
        <f>IF(G1635="","",VLOOKUP(G1635,WMS!$E$3:$G$2581,2,FALSE))</f>
        <v>KAS19092912</v>
      </c>
      <c r="R1635" s="25" t="str">
        <f>IF(G1635="","",VLOOKUP(G1635,WMS!$E$3:$G$2581,3,FALSE))</f>
        <v>KAS1909291205</v>
      </c>
      <c r="S1635" s="17" t="str">
        <f>IF(R1635="","",VLOOKUP(R1635,CUSTOMS!$E$3:$N$2350,2,FALSE))</f>
        <v>6116990000</v>
      </c>
      <c r="T1635" s="17" t="str">
        <f>IF(R1635="","",VLOOKUP(R1635,CUSTOMS!$E$3:$N$2350,3,FALSE))</f>
        <v>手套</v>
      </c>
      <c r="U1635" s="18">
        <f t="shared" si="272"/>
        <v>16</v>
      </c>
      <c r="V1635" s="18" t="str">
        <f>IF(R1635="","",VLOOKUP(R1635,CUSTOMS!$E$3:$N$2350,5,FALSE))</f>
        <v>双</v>
      </c>
      <c r="W1635" s="32">
        <f>IF(R1635="","",VLOOKUP(R1635,CUSTOMS!$E$3:$N$2350,6,FALSE))</f>
        <v>0.65</v>
      </c>
      <c r="X1635" s="32">
        <f t="shared" si="273"/>
        <v>10.4</v>
      </c>
      <c r="Y1635" s="18" t="str">
        <f>IF(R1635="","",VLOOKUP(R1635,CUSTOMS!$E$3:$N$2350,8,FALSE))</f>
        <v>美元</v>
      </c>
      <c r="Z1635" s="18" t="str">
        <f>IF(R1635="","",VLOOKUP(R1635,CUSTOMS!$E$3:$N$2350,9,FALSE))</f>
        <v>中国</v>
      </c>
      <c r="AA1635" s="18" t="str">
        <f>IF(R1635="","",VLOOKUP(R1635,CUSTOMS!$E$3:$N$2350,10,FALSE))</f>
        <v>美国</v>
      </c>
      <c r="AB1635" s="32">
        <f>IF(R1635="","",VLOOKUP(G1635,WMS!$E$3:$T$2581,15,FALSE))</f>
        <v>0.026875</v>
      </c>
      <c r="AC1635" s="32">
        <f t="shared" si="274"/>
        <v>0.43</v>
      </c>
      <c r="AD1635" s="32" t="str">
        <f>IF(S1635="","",VLOOKUP(S1635,海关监管条件!$A$1:$B$3000,2,FALSE))</f>
        <v>无</v>
      </c>
    </row>
    <row r="1636" spans="1:30">
      <c r="A1636" s="2">
        <v>43791</v>
      </c>
      <c r="B1636" s="2">
        <v>43798</v>
      </c>
      <c r="C1636" s="2" t="s">
        <v>5292</v>
      </c>
      <c r="D1636" s="3" t="s">
        <v>2453</v>
      </c>
      <c r="E1636" s="3" t="s">
        <v>4627</v>
      </c>
      <c r="F1636" s="3" t="s">
        <v>3830</v>
      </c>
      <c r="G1636" s="17" t="str">
        <f t="shared" si="268"/>
        <v>KG-ARI-1909-00203-04671/42627579</v>
      </c>
      <c r="H1636" s="18">
        <f>IF(G1636="","",VLOOKUP(G1636,WMS!$E$3:$Q$2581,7,FALSE))</f>
        <v>16</v>
      </c>
      <c r="I1636" s="18">
        <f>IF(G1636="","",VLOOKUP(G1636,WMS!$E$3:$Q$2581,8,FALSE))</f>
        <v>0.66</v>
      </c>
      <c r="J1636" s="18">
        <f>IF(G1636="","",VLOOKUP(G1636,WMS!$E$3:$Q$2581,13,FALSE))</f>
        <v>0.009</v>
      </c>
      <c r="K1636" s="25" t="b">
        <f t="shared" si="269"/>
        <v>1</v>
      </c>
      <c r="L1636" s="7">
        <v>1</v>
      </c>
      <c r="M1636" s="26">
        <f>IF(G1636="","",VLOOKUP(G1636,WMS!$E$3:$U$2581,7,0)*L1636)</f>
        <v>16</v>
      </c>
      <c r="N1636" s="27" t="str">
        <f>IF(G1636="","",VLOOKUP(G1636,WMS!$E$3:$U$2581,17,0))</f>
        <v>A403</v>
      </c>
      <c r="O1636" s="28">
        <f t="shared" si="270"/>
        <v>0.66</v>
      </c>
      <c r="P1636" s="28">
        <f t="shared" si="271"/>
        <v>0.009</v>
      </c>
      <c r="Q1636" s="25" t="str">
        <f>IF(G1636="","",VLOOKUP(G1636,WMS!$E$3:$G$2581,2,FALSE))</f>
        <v>KAS19092912</v>
      </c>
      <c r="R1636" s="25" t="str">
        <f>IF(G1636="","",VLOOKUP(G1636,WMS!$E$3:$G$2581,3,FALSE))</f>
        <v>KAS1909291205</v>
      </c>
      <c r="S1636" s="17" t="str">
        <f>IF(R1636="","",VLOOKUP(R1636,CUSTOMS!$E$3:$N$2350,2,FALSE))</f>
        <v>6116990000</v>
      </c>
      <c r="T1636" s="17" t="str">
        <f>IF(R1636="","",VLOOKUP(R1636,CUSTOMS!$E$3:$N$2350,3,FALSE))</f>
        <v>手套</v>
      </c>
      <c r="U1636" s="18">
        <f t="shared" si="272"/>
        <v>16</v>
      </c>
      <c r="V1636" s="18" t="str">
        <f>IF(R1636="","",VLOOKUP(R1636,CUSTOMS!$E$3:$N$2350,5,FALSE))</f>
        <v>双</v>
      </c>
      <c r="W1636" s="32">
        <f>IF(R1636="","",VLOOKUP(R1636,CUSTOMS!$E$3:$N$2350,6,FALSE))</f>
        <v>0.65</v>
      </c>
      <c r="X1636" s="32">
        <f t="shared" si="273"/>
        <v>10.4</v>
      </c>
      <c r="Y1636" s="18" t="str">
        <f>IF(R1636="","",VLOOKUP(R1636,CUSTOMS!$E$3:$N$2350,8,FALSE))</f>
        <v>美元</v>
      </c>
      <c r="Z1636" s="18" t="str">
        <f>IF(R1636="","",VLOOKUP(R1636,CUSTOMS!$E$3:$N$2350,9,FALSE))</f>
        <v>中国</v>
      </c>
      <c r="AA1636" s="18" t="str">
        <f>IF(R1636="","",VLOOKUP(R1636,CUSTOMS!$E$3:$N$2350,10,FALSE))</f>
        <v>美国</v>
      </c>
      <c r="AB1636" s="32">
        <f>IF(R1636="","",VLOOKUP(G1636,WMS!$E$3:$T$2581,15,FALSE))</f>
        <v>0.026875</v>
      </c>
      <c r="AC1636" s="32">
        <f t="shared" si="274"/>
        <v>0.43</v>
      </c>
      <c r="AD1636" s="32" t="str">
        <f>IF(S1636="","",VLOOKUP(S1636,海关监管条件!$A$1:$B$3000,2,FALSE))</f>
        <v>无</v>
      </c>
    </row>
    <row r="1637" spans="1:30">
      <c r="A1637" s="2">
        <v>43791</v>
      </c>
      <c r="B1637" s="2">
        <v>43798</v>
      </c>
      <c r="C1637" s="2" t="s">
        <v>5292</v>
      </c>
      <c r="D1637" s="3" t="s">
        <v>2453</v>
      </c>
      <c r="E1637" s="3" t="s">
        <v>4627</v>
      </c>
      <c r="F1637" s="3" t="s">
        <v>3823</v>
      </c>
      <c r="G1637" s="17" t="str">
        <f t="shared" si="268"/>
        <v>KG-ARI-1909-00203-04671/42627593</v>
      </c>
      <c r="H1637" s="18">
        <f>IF(G1637="","",VLOOKUP(G1637,WMS!$E$3:$Q$2581,7,FALSE))</f>
        <v>16</v>
      </c>
      <c r="I1637" s="18">
        <f>IF(G1637="","",VLOOKUP(G1637,WMS!$E$3:$Q$2581,8,FALSE))</f>
        <v>0.66</v>
      </c>
      <c r="J1637" s="18">
        <f>IF(G1637="","",VLOOKUP(G1637,WMS!$E$3:$Q$2581,13,FALSE))</f>
        <v>0.009</v>
      </c>
      <c r="K1637" s="25" t="b">
        <f t="shared" si="269"/>
        <v>1</v>
      </c>
      <c r="L1637" s="7">
        <v>1</v>
      </c>
      <c r="M1637" s="26">
        <f>IF(G1637="","",VLOOKUP(G1637,WMS!$E$3:$U$2581,7,0)*L1637)</f>
        <v>16</v>
      </c>
      <c r="N1637" s="27" t="str">
        <f>IF(G1637="","",VLOOKUP(G1637,WMS!$E$3:$U$2581,17,0))</f>
        <v>A403</v>
      </c>
      <c r="O1637" s="28">
        <f t="shared" si="270"/>
        <v>0.66</v>
      </c>
      <c r="P1637" s="28">
        <f t="shared" si="271"/>
        <v>0.009</v>
      </c>
      <c r="Q1637" s="25" t="str">
        <f>IF(G1637="","",VLOOKUP(G1637,WMS!$E$3:$G$2581,2,FALSE))</f>
        <v>KAS19092912</v>
      </c>
      <c r="R1637" s="25" t="str">
        <f>IF(G1637="","",VLOOKUP(G1637,WMS!$E$3:$G$2581,3,FALSE))</f>
        <v>KAS1909291205</v>
      </c>
      <c r="S1637" s="17" t="str">
        <f>IF(R1637="","",VLOOKUP(R1637,CUSTOMS!$E$3:$N$2350,2,FALSE))</f>
        <v>6116990000</v>
      </c>
      <c r="T1637" s="17" t="str">
        <f>IF(R1637="","",VLOOKUP(R1637,CUSTOMS!$E$3:$N$2350,3,FALSE))</f>
        <v>手套</v>
      </c>
      <c r="U1637" s="18">
        <f t="shared" si="272"/>
        <v>16</v>
      </c>
      <c r="V1637" s="18" t="str">
        <f>IF(R1637="","",VLOOKUP(R1637,CUSTOMS!$E$3:$N$2350,5,FALSE))</f>
        <v>双</v>
      </c>
      <c r="W1637" s="32">
        <f>IF(R1637="","",VLOOKUP(R1637,CUSTOMS!$E$3:$N$2350,6,FALSE))</f>
        <v>0.65</v>
      </c>
      <c r="X1637" s="32">
        <f t="shared" si="273"/>
        <v>10.4</v>
      </c>
      <c r="Y1637" s="18" t="str">
        <f>IF(R1637="","",VLOOKUP(R1637,CUSTOMS!$E$3:$N$2350,8,FALSE))</f>
        <v>美元</v>
      </c>
      <c r="Z1637" s="18" t="str">
        <f>IF(R1637="","",VLOOKUP(R1637,CUSTOMS!$E$3:$N$2350,9,FALSE))</f>
        <v>中国</v>
      </c>
      <c r="AA1637" s="18" t="str">
        <f>IF(R1637="","",VLOOKUP(R1637,CUSTOMS!$E$3:$N$2350,10,FALSE))</f>
        <v>美国</v>
      </c>
      <c r="AB1637" s="32">
        <f>IF(R1637="","",VLOOKUP(G1637,WMS!$E$3:$T$2581,15,FALSE))</f>
        <v>0.026875</v>
      </c>
      <c r="AC1637" s="32">
        <f t="shared" si="274"/>
        <v>0.43</v>
      </c>
      <c r="AD1637" s="32" t="str">
        <f>IF(S1637="","",VLOOKUP(S1637,海关监管条件!$A$1:$B$3000,2,FALSE))</f>
        <v>无</v>
      </c>
    </row>
    <row r="1638" spans="1:30">
      <c r="A1638" s="2">
        <v>43791</v>
      </c>
      <c r="B1638" s="2">
        <v>43798</v>
      </c>
      <c r="C1638" s="2" t="s">
        <v>5292</v>
      </c>
      <c r="D1638" s="3" t="s">
        <v>2453</v>
      </c>
      <c r="E1638" s="3" t="s">
        <v>4627</v>
      </c>
      <c r="F1638" s="3" t="s">
        <v>4631</v>
      </c>
      <c r="G1638" s="17" t="str">
        <f t="shared" si="268"/>
        <v>KG-ARI-1909-00203-04671/42627616</v>
      </c>
      <c r="H1638" s="18">
        <f>IF(G1638="","",VLOOKUP(G1638,WMS!$E$3:$Q$2581,7,FALSE))</f>
        <v>16</v>
      </c>
      <c r="I1638" s="18">
        <f>IF(G1638="","",VLOOKUP(G1638,WMS!$E$3:$Q$2581,8,FALSE))</f>
        <v>0.66</v>
      </c>
      <c r="J1638" s="18">
        <f>IF(G1638="","",VLOOKUP(G1638,WMS!$E$3:$Q$2581,13,FALSE))</f>
        <v>0.009</v>
      </c>
      <c r="K1638" s="25" t="b">
        <f t="shared" si="269"/>
        <v>1</v>
      </c>
      <c r="L1638" s="7">
        <v>1</v>
      </c>
      <c r="M1638" s="26">
        <f>IF(G1638="","",VLOOKUP(G1638,WMS!$E$3:$U$2581,7,0)*L1638)</f>
        <v>16</v>
      </c>
      <c r="N1638" s="27" t="str">
        <f>IF(G1638="","",VLOOKUP(G1638,WMS!$E$3:$U$2581,17,0))</f>
        <v>A403</v>
      </c>
      <c r="O1638" s="28">
        <f t="shared" si="270"/>
        <v>0.66</v>
      </c>
      <c r="P1638" s="28">
        <f t="shared" si="271"/>
        <v>0.009</v>
      </c>
      <c r="Q1638" s="25" t="str">
        <f>IF(G1638="","",VLOOKUP(G1638,WMS!$E$3:$G$2581,2,FALSE))</f>
        <v>KAS19092912</v>
      </c>
      <c r="R1638" s="25" t="str">
        <f>IF(G1638="","",VLOOKUP(G1638,WMS!$E$3:$G$2581,3,FALSE))</f>
        <v>KAS1909291205</v>
      </c>
      <c r="S1638" s="17" t="str">
        <f>IF(R1638="","",VLOOKUP(R1638,CUSTOMS!$E$3:$N$2350,2,FALSE))</f>
        <v>6116990000</v>
      </c>
      <c r="T1638" s="17" t="str">
        <f>IF(R1638="","",VLOOKUP(R1638,CUSTOMS!$E$3:$N$2350,3,FALSE))</f>
        <v>手套</v>
      </c>
      <c r="U1638" s="18">
        <f t="shared" si="272"/>
        <v>16</v>
      </c>
      <c r="V1638" s="18" t="str">
        <f>IF(R1638="","",VLOOKUP(R1638,CUSTOMS!$E$3:$N$2350,5,FALSE))</f>
        <v>双</v>
      </c>
      <c r="W1638" s="32">
        <f>IF(R1638="","",VLOOKUP(R1638,CUSTOMS!$E$3:$N$2350,6,FALSE))</f>
        <v>0.65</v>
      </c>
      <c r="X1638" s="32">
        <f t="shared" si="273"/>
        <v>10.4</v>
      </c>
      <c r="Y1638" s="18" t="str">
        <f>IF(R1638="","",VLOOKUP(R1638,CUSTOMS!$E$3:$N$2350,8,FALSE))</f>
        <v>美元</v>
      </c>
      <c r="Z1638" s="18" t="str">
        <f>IF(R1638="","",VLOOKUP(R1638,CUSTOMS!$E$3:$N$2350,9,FALSE))</f>
        <v>中国</v>
      </c>
      <c r="AA1638" s="18" t="str">
        <f>IF(R1638="","",VLOOKUP(R1638,CUSTOMS!$E$3:$N$2350,10,FALSE))</f>
        <v>美国</v>
      </c>
      <c r="AB1638" s="32">
        <f>IF(R1638="","",VLOOKUP(G1638,WMS!$E$3:$T$2581,15,FALSE))</f>
        <v>0.026875</v>
      </c>
      <c r="AC1638" s="32">
        <f t="shared" si="274"/>
        <v>0.43</v>
      </c>
      <c r="AD1638" s="32" t="str">
        <f>IF(S1638="","",VLOOKUP(S1638,海关监管条件!$A$1:$B$3000,2,FALSE))</f>
        <v>无</v>
      </c>
    </row>
    <row r="1639" spans="1:30">
      <c r="A1639" s="2">
        <v>43791</v>
      </c>
      <c r="B1639" s="2">
        <v>43798</v>
      </c>
      <c r="C1639" s="2" t="s">
        <v>5292</v>
      </c>
      <c r="D1639" s="3" t="s">
        <v>2453</v>
      </c>
      <c r="E1639" s="3" t="s">
        <v>4627</v>
      </c>
      <c r="F1639" s="3" t="s">
        <v>4628</v>
      </c>
      <c r="G1639" s="17" t="str">
        <f t="shared" si="268"/>
        <v>KG-ARI-1909-00203-04671/42768722</v>
      </c>
      <c r="H1639" s="18">
        <f>IF(G1639="","",VLOOKUP(G1639,WMS!$E$3:$Q$2581,7,FALSE))</f>
        <v>12</v>
      </c>
      <c r="I1639" s="18">
        <f>IF(G1639="","",VLOOKUP(G1639,WMS!$E$3:$Q$2581,8,FALSE))</f>
        <v>0.46</v>
      </c>
      <c r="J1639" s="18">
        <f>IF(G1639="","",VLOOKUP(G1639,WMS!$E$3:$Q$2581,13,FALSE))</f>
        <v>0.005</v>
      </c>
      <c r="K1639" s="25" t="b">
        <f t="shared" si="269"/>
        <v>1</v>
      </c>
      <c r="L1639" s="7">
        <v>1</v>
      </c>
      <c r="M1639" s="26">
        <f>IF(G1639="","",VLOOKUP(G1639,WMS!$E$3:$U$2581,7,0)*L1639)</f>
        <v>12</v>
      </c>
      <c r="N1639" s="27" t="str">
        <f>IF(G1639="","",VLOOKUP(G1639,WMS!$E$3:$U$2581,17,0))</f>
        <v>A403</v>
      </c>
      <c r="O1639" s="28">
        <f t="shared" si="270"/>
        <v>0.46</v>
      </c>
      <c r="P1639" s="28">
        <f t="shared" si="271"/>
        <v>0.005</v>
      </c>
      <c r="Q1639" s="25" t="str">
        <f>IF(G1639="","",VLOOKUP(G1639,WMS!$E$3:$G$2581,2,FALSE))</f>
        <v>KAS19092912</v>
      </c>
      <c r="R1639" s="25" t="str">
        <f>IF(G1639="","",VLOOKUP(G1639,WMS!$E$3:$G$2581,3,FALSE))</f>
        <v>KAS1909291203</v>
      </c>
      <c r="S1639" s="17" t="str">
        <f>IF(R1639="","",VLOOKUP(R1639,CUSTOMS!$E$3:$N$2350,2,FALSE))</f>
        <v>6307900000</v>
      </c>
      <c r="T1639" s="17" t="str">
        <f>IF(R1639="","",VLOOKUP(R1639,CUSTOMS!$E$3:$N$2350,3,FALSE))</f>
        <v>眼罩</v>
      </c>
      <c r="U1639" s="18">
        <f t="shared" si="272"/>
        <v>12</v>
      </c>
      <c r="V1639" s="18" t="str">
        <f>IF(R1639="","",VLOOKUP(R1639,CUSTOMS!$E$3:$N$2350,5,FALSE))</f>
        <v>个</v>
      </c>
      <c r="W1639" s="32">
        <f>IF(R1639="","",VLOOKUP(R1639,CUSTOMS!$E$3:$N$2350,6,FALSE))</f>
        <v>0.89</v>
      </c>
      <c r="X1639" s="32">
        <f t="shared" si="273"/>
        <v>10.68</v>
      </c>
      <c r="Y1639" s="18" t="str">
        <f>IF(R1639="","",VLOOKUP(R1639,CUSTOMS!$E$3:$N$2350,8,FALSE))</f>
        <v>美元</v>
      </c>
      <c r="Z1639" s="18" t="str">
        <f>IF(R1639="","",VLOOKUP(R1639,CUSTOMS!$E$3:$N$2350,9,FALSE))</f>
        <v>中国</v>
      </c>
      <c r="AA1639" s="18" t="str">
        <f>IF(R1639="","",VLOOKUP(R1639,CUSTOMS!$E$3:$N$2350,10,FALSE))</f>
        <v>美国</v>
      </c>
      <c r="AB1639" s="32">
        <f>IF(R1639="","",VLOOKUP(G1639,WMS!$E$3:$T$2581,15,FALSE))</f>
        <v>0.02</v>
      </c>
      <c r="AC1639" s="32">
        <f t="shared" si="274"/>
        <v>0.24</v>
      </c>
      <c r="AD1639" s="32" t="str">
        <f>IF(S1639="","",VLOOKUP(S1639,海关监管条件!$A$1:$B$3000,2,FALSE))</f>
        <v>无</v>
      </c>
    </row>
    <row r="1640" spans="1:30">
      <c r="A1640" s="2">
        <v>43791</v>
      </c>
      <c r="B1640" s="2">
        <v>43798</v>
      </c>
      <c r="C1640" s="2" t="s">
        <v>5292</v>
      </c>
      <c r="D1640" s="3" t="s">
        <v>2453</v>
      </c>
      <c r="E1640" s="3" t="s">
        <v>4627</v>
      </c>
      <c r="F1640" s="3" t="s">
        <v>4629</v>
      </c>
      <c r="G1640" s="17" t="str">
        <f t="shared" si="268"/>
        <v>KG-ARI-1909-00203-04671/42768739</v>
      </c>
      <c r="H1640" s="18">
        <f>IF(G1640="","",VLOOKUP(G1640,WMS!$E$3:$Q$2581,7,FALSE))</f>
        <v>12</v>
      </c>
      <c r="I1640" s="18">
        <f>IF(G1640="","",VLOOKUP(G1640,WMS!$E$3:$Q$2581,8,FALSE))</f>
        <v>0.63</v>
      </c>
      <c r="J1640" s="18">
        <f>IF(G1640="","",VLOOKUP(G1640,WMS!$E$3:$Q$2581,13,FALSE))</f>
        <v>0.009</v>
      </c>
      <c r="K1640" s="25" t="b">
        <f t="shared" si="269"/>
        <v>1</v>
      </c>
      <c r="L1640" s="7">
        <v>1</v>
      </c>
      <c r="M1640" s="26">
        <f>IF(G1640="","",VLOOKUP(G1640,WMS!$E$3:$U$2581,7,0)*L1640)</f>
        <v>12</v>
      </c>
      <c r="N1640" s="27" t="str">
        <f>IF(G1640="","",VLOOKUP(G1640,WMS!$E$3:$U$2581,17,0))</f>
        <v>A403</v>
      </c>
      <c r="O1640" s="28">
        <f t="shared" si="270"/>
        <v>0.63</v>
      </c>
      <c r="P1640" s="28">
        <f t="shared" si="271"/>
        <v>0.009</v>
      </c>
      <c r="Q1640" s="25" t="str">
        <f>IF(G1640="","",VLOOKUP(G1640,WMS!$E$3:$G$2581,2,FALSE))</f>
        <v>KAS19092912</v>
      </c>
      <c r="R1640" s="25" t="str">
        <f>IF(G1640="","",VLOOKUP(G1640,WMS!$E$3:$G$2581,3,FALSE))</f>
        <v>KAS1909291204</v>
      </c>
      <c r="S1640" s="17" t="str">
        <f>IF(R1640="","",VLOOKUP(R1640,CUSTOMS!$E$3:$N$2350,2,FALSE))</f>
        <v>6505009900</v>
      </c>
      <c r="T1640" s="17" t="str">
        <f>IF(R1640="","",VLOOKUP(R1640,CUSTOMS!$E$3:$N$2350,3,FALSE))</f>
        <v>浴帽</v>
      </c>
      <c r="U1640" s="18">
        <f t="shared" si="272"/>
        <v>12</v>
      </c>
      <c r="V1640" s="18" t="str">
        <f>IF(R1640="","",VLOOKUP(R1640,CUSTOMS!$E$3:$N$2350,5,FALSE))</f>
        <v>个</v>
      </c>
      <c r="W1640" s="32">
        <f>IF(R1640="","",VLOOKUP(R1640,CUSTOMS!$E$3:$N$2350,6,FALSE))</f>
        <v>0.99</v>
      </c>
      <c r="X1640" s="32">
        <f t="shared" si="273"/>
        <v>11.88</v>
      </c>
      <c r="Y1640" s="18" t="str">
        <f>IF(R1640="","",VLOOKUP(R1640,CUSTOMS!$E$3:$N$2350,8,FALSE))</f>
        <v>美元</v>
      </c>
      <c r="Z1640" s="18" t="str">
        <f>IF(R1640="","",VLOOKUP(R1640,CUSTOMS!$E$3:$N$2350,9,FALSE))</f>
        <v>中国</v>
      </c>
      <c r="AA1640" s="18" t="str">
        <f>IF(R1640="","",VLOOKUP(R1640,CUSTOMS!$E$3:$N$2350,10,FALSE))</f>
        <v>美国</v>
      </c>
      <c r="AB1640" s="32">
        <f>IF(R1640="","",VLOOKUP(G1640,WMS!$E$3:$T$2581,15,FALSE))</f>
        <v>0.025</v>
      </c>
      <c r="AC1640" s="32">
        <f t="shared" si="274"/>
        <v>0.3</v>
      </c>
      <c r="AD1640" s="32" t="str">
        <f>IF(S1640="","",VLOOKUP(S1640,海关监管条件!$A$1:$B$3000,2,FALSE))</f>
        <v>无 </v>
      </c>
    </row>
    <row r="1641" spans="1:30">
      <c r="A1641" s="2">
        <v>43791</v>
      </c>
      <c r="B1641" s="2">
        <v>43798</v>
      </c>
      <c r="C1641" s="2" t="s">
        <v>5292</v>
      </c>
      <c r="D1641" s="3" t="s">
        <v>2453</v>
      </c>
      <c r="E1641" s="3" t="s">
        <v>4627</v>
      </c>
      <c r="F1641" s="3" t="s">
        <v>4636</v>
      </c>
      <c r="G1641" s="17" t="str">
        <f t="shared" si="268"/>
        <v>KG-ARI-1909-00203-04671/42768746</v>
      </c>
      <c r="H1641" s="18">
        <f>IF(G1641="","",VLOOKUP(G1641,WMS!$E$3:$Q$2581,7,FALSE))</f>
        <v>16</v>
      </c>
      <c r="I1641" s="18">
        <f>IF(G1641="","",VLOOKUP(G1641,WMS!$E$3:$Q$2581,8,FALSE))</f>
        <v>1.3</v>
      </c>
      <c r="J1641" s="18">
        <f>IF(G1641="","",VLOOKUP(G1641,WMS!$E$3:$Q$2581,13,FALSE))</f>
        <v>0.018</v>
      </c>
      <c r="K1641" s="25" t="b">
        <f t="shared" si="269"/>
        <v>1</v>
      </c>
      <c r="L1641" s="7">
        <v>1</v>
      </c>
      <c r="M1641" s="26">
        <f>IF(G1641="","",VLOOKUP(G1641,WMS!$E$3:$U$2581,7,0)*L1641)</f>
        <v>16</v>
      </c>
      <c r="N1641" s="27" t="str">
        <f>IF(G1641="","",VLOOKUP(G1641,WMS!$E$3:$U$2581,17,0))</f>
        <v>A403</v>
      </c>
      <c r="O1641" s="28">
        <f t="shared" si="270"/>
        <v>1.3</v>
      </c>
      <c r="P1641" s="28">
        <f t="shared" si="271"/>
        <v>0.018</v>
      </c>
      <c r="Q1641" s="25" t="str">
        <f>IF(G1641="","",VLOOKUP(G1641,WMS!$E$3:$G$2581,2,FALSE))</f>
        <v>KAS19092912</v>
      </c>
      <c r="R1641" s="25" t="str">
        <f>IF(G1641="","",VLOOKUP(G1641,WMS!$E$3:$G$2581,3,FALSE))</f>
        <v>KAS1909291201</v>
      </c>
      <c r="S1641" s="17" t="str">
        <f>IF(R1641="","",VLOOKUP(R1641,CUSTOMS!$E$3:$N$2350,2,FALSE))</f>
        <v>3924900000</v>
      </c>
      <c r="T1641" s="17" t="str">
        <f>IF(R1641="","",VLOOKUP(R1641,CUSTOMS!$E$3:$N$2350,3,FALSE))</f>
        <v>浴球</v>
      </c>
      <c r="U1641" s="18">
        <f t="shared" si="272"/>
        <v>16</v>
      </c>
      <c r="V1641" s="18" t="str">
        <f>IF(R1641="","",VLOOKUP(R1641,CUSTOMS!$E$3:$N$2350,5,FALSE))</f>
        <v>个</v>
      </c>
      <c r="W1641" s="32">
        <f>IF(R1641="","",VLOOKUP(R1641,CUSTOMS!$E$3:$N$2350,6,FALSE))</f>
        <v>0.585718015665796</v>
      </c>
      <c r="X1641" s="32">
        <f t="shared" si="273"/>
        <v>9.37148825065274</v>
      </c>
      <c r="Y1641" s="18" t="str">
        <f>IF(R1641="","",VLOOKUP(R1641,CUSTOMS!$E$3:$N$2350,8,FALSE))</f>
        <v>美元</v>
      </c>
      <c r="Z1641" s="18" t="str">
        <f>IF(R1641="","",VLOOKUP(R1641,CUSTOMS!$E$3:$N$2350,9,FALSE))</f>
        <v>中国</v>
      </c>
      <c r="AA1641" s="18" t="str">
        <f>IF(R1641="","",VLOOKUP(R1641,CUSTOMS!$E$3:$N$2350,10,FALSE))</f>
        <v>美国</v>
      </c>
      <c r="AB1641" s="32">
        <f>IF(R1641="","",VLOOKUP(G1641,WMS!$E$3:$T$2581,15,FALSE))</f>
        <v>0.06</v>
      </c>
      <c r="AC1641" s="32">
        <f t="shared" si="274"/>
        <v>0.96</v>
      </c>
      <c r="AD1641" s="32" t="str">
        <f>IF(S1641="","",VLOOKUP(S1641,海关监管条件!$A$1:$B$3000,2,FALSE))</f>
        <v>A </v>
      </c>
    </row>
    <row r="1642" spans="1:30">
      <c r="A1642" s="2">
        <v>43791</v>
      </c>
      <c r="B1642" s="2">
        <v>43798</v>
      </c>
      <c r="C1642" s="2" t="s">
        <v>5292</v>
      </c>
      <c r="D1642" s="3" t="s">
        <v>2453</v>
      </c>
      <c r="E1642" s="3" t="s">
        <v>4627</v>
      </c>
      <c r="F1642" s="3" t="s">
        <v>4634</v>
      </c>
      <c r="G1642" s="17" t="str">
        <f t="shared" si="268"/>
        <v>KG-ARI-1909-00203-04671/42768753</v>
      </c>
      <c r="H1642" s="18">
        <f>IF(G1642="","",VLOOKUP(G1642,WMS!$E$3:$Q$2581,7,FALSE))</f>
        <v>16</v>
      </c>
      <c r="I1642" s="18">
        <f>IF(G1642="","",VLOOKUP(G1642,WMS!$E$3:$Q$2581,8,FALSE))</f>
        <v>1.3</v>
      </c>
      <c r="J1642" s="18">
        <f>IF(G1642="","",VLOOKUP(G1642,WMS!$E$3:$Q$2581,13,FALSE))</f>
        <v>0.018</v>
      </c>
      <c r="K1642" s="25" t="b">
        <f t="shared" si="269"/>
        <v>1</v>
      </c>
      <c r="L1642" s="7">
        <v>1</v>
      </c>
      <c r="M1642" s="26">
        <f>IF(G1642="","",VLOOKUP(G1642,WMS!$E$3:$U$2581,7,0)*L1642)</f>
        <v>16</v>
      </c>
      <c r="N1642" s="27" t="str">
        <f>IF(G1642="","",VLOOKUP(G1642,WMS!$E$3:$U$2581,17,0))</f>
        <v>A403</v>
      </c>
      <c r="O1642" s="28">
        <f t="shared" si="270"/>
        <v>1.3</v>
      </c>
      <c r="P1642" s="28">
        <f t="shared" si="271"/>
        <v>0.018</v>
      </c>
      <c r="Q1642" s="25" t="str">
        <f>IF(G1642="","",VLOOKUP(G1642,WMS!$E$3:$G$2581,2,FALSE))</f>
        <v>KAS19092912</v>
      </c>
      <c r="R1642" s="25" t="str">
        <f>IF(G1642="","",VLOOKUP(G1642,WMS!$E$3:$G$2581,3,FALSE))</f>
        <v>KAS1909291201</v>
      </c>
      <c r="S1642" s="17" t="str">
        <f>IF(R1642="","",VLOOKUP(R1642,CUSTOMS!$E$3:$N$2350,2,FALSE))</f>
        <v>3924900000</v>
      </c>
      <c r="T1642" s="17" t="str">
        <f>IF(R1642="","",VLOOKUP(R1642,CUSTOMS!$E$3:$N$2350,3,FALSE))</f>
        <v>浴球</v>
      </c>
      <c r="U1642" s="18">
        <f t="shared" si="272"/>
        <v>16</v>
      </c>
      <c r="V1642" s="18" t="str">
        <f>IF(R1642="","",VLOOKUP(R1642,CUSTOMS!$E$3:$N$2350,5,FALSE))</f>
        <v>个</v>
      </c>
      <c r="W1642" s="32">
        <f>IF(R1642="","",VLOOKUP(R1642,CUSTOMS!$E$3:$N$2350,6,FALSE))</f>
        <v>0.585718015665796</v>
      </c>
      <c r="X1642" s="32">
        <f t="shared" si="273"/>
        <v>9.37148825065274</v>
      </c>
      <c r="Y1642" s="18" t="str">
        <f>IF(R1642="","",VLOOKUP(R1642,CUSTOMS!$E$3:$N$2350,8,FALSE))</f>
        <v>美元</v>
      </c>
      <c r="Z1642" s="18" t="str">
        <f>IF(R1642="","",VLOOKUP(R1642,CUSTOMS!$E$3:$N$2350,9,FALSE))</f>
        <v>中国</v>
      </c>
      <c r="AA1642" s="18" t="str">
        <f>IF(R1642="","",VLOOKUP(R1642,CUSTOMS!$E$3:$N$2350,10,FALSE))</f>
        <v>美国</v>
      </c>
      <c r="AB1642" s="32">
        <f>IF(R1642="","",VLOOKUP(G1642,WMS!$E$3:$T$2581,15,FALSE))</f>
        <v>0.06</v>
      </c>
      <c r="AC1642" s="32">
        <f t="shared" si="274"/>
        <v>0.96</v>
      </c>
      <c r="AD1642" s="32" t="str">
        <f>IF(S1642="","",VLOOKUP(S1642,海关监管条件!$A$1:$B$3000,2,FALSE))</f>
        <v>A </v>
      </c>
    </row>
    <row r="1643" spans="1:30">
      <c r="A1643" s="2">
        <v>43791</v>
      </c>
      <c r="B1643" s="2">
        <v>43798</v>
      </c>
      <c r="C1643" s="2" t="s">
        <v>5292</v>
      </c>
      <c r="D1643" s="35" t="s">
        <v>2239</v>
      </c>
      <c r="E1643" s="35" t="s">
        <v>4499</v>
      </c>
      <c r="F1643" s="35" t="s">
        <v>4500</v>
      </c>
      <c r="G1643" s="17" t="str">
        <f t="shared" si="268"/>
        <v>KG-ARI-1909-00203-04683/42029946A</v>
      </c>
      <c r="H1643" s="18">
        <f>IF(G1643="","",VLOOKUP(G1643,WMS!$E$3:$Q$2581,7,FALSE))</f>
        <v>6</v>
      </c>
      <c r="I1643" s="18">
        <f>IF(G1643="","",VLOOKUP(G1643,WMS!$E$3:$Q$2581,8,FALSE))</f>
        <v>7</v>
      </c>
      <c r="J1643" s="18">
        <f>IF(G1643="","",VLOOKUP(G1643,WMS!$E$3:$Q$2581,13,FALSE))</f>
        <v>0.054</v>
      </c>
      <c r="K1643" s="25" t="b">
        <f t="shared" si="269"/>
        <v>1</v>
      </c>
      <c r="L1643" s="7">
        <v>4</v>
      </c>
      <c r="M1643" s="26">
        <f>IF(G1643="","",VLOOKUP(G1643,WMS!$E$3:$U$2581,7,0)*L1643)</f>
        <v>24</v>
      </c>
      <c r="N1643" s="27" t="str">
        <f>IF(G1643="","",VLOOKUP(G1643,WMS!$E$3:$U$2581,17,0))</f>
        <v>A403</v>
      </c>
      <c r="O1643" s="28">
        <f t="shared" si="270"/>
        <v>28</v>
      </c>
      <c r="P1643" s="28">
        <f t="shared" si="271"/>
        <v>0.216</v>
      </c>
      <c r="Q1643" s="25" t="str">
        <f>IF(G1643="","",VLOOKUP(G1643,WMS!$E$3:$G$2581,2,FALSE))</f>
        <v>KAS19092408</v>
      </c>
      <c r="R1643" s="25" t="str">
        <f>IF(G1643="","",VLOOKUP(G1643,WMS!$E$3:$G$2581,3,FALSE))</f>
        <v>KAS1909240801</v>
      </c>
      <c r="S1643" s="17" t="str">
        <f>IF(R1643="","",VLOOKUP(R1643,CUSTOMS!$E$3:$N$2350,2,FALSE))</f>
        <v>7323930000</v>
      </c>
      <c r="T1643" s="17" t="str">
        <f>IF(R1643="","",VLOOKUP(R1643,CUSTOMS!$E$3:$N$2350,3,FALSE))</f>
        <v>铁皮桶</v>
      </c>
      <c r="U1643" s="18">
        <f t="shared" si="272"/>
        <v>24</v>
      </c>
      <c r="V1643" s="18" t="str">
        <f>IF(R1643="","",VLOOKUP(R1643,CUSTOMS!$E$3:$N$2350,5,FALSE))</f>
        <v>个</v>
      </c>
      <c r="W1643" s="32">
        <f>IF(R1643="","",VLOOKUP(R1643,CUSTOMS!$E$3:$N$2350,6,FALSE))</f>
        <v>3.63</v>
      </c>
      <c r="X1643" s="32">
        <f t="shared" si="273"/>
        <v>87.12</v>
      </c>
      <c r="Y1643" s="18" t="str">
        <f>IF(R1643="","",VLOOKUP(R1643,CUSTOMS!$E$3:$N$2350,8,FALSE))</f>
        <v>美元</v>
      </c>
      <c r="Z1643" s="18" t="str">
        <f>IF(R1643="","",VLOOKUP(R1643,CUSTOMS!$E$3:$N$2350,9,FALSE))</f>
        <v>中国</v>
      </c>
      <c r="AA1643" s="18" t="str">
        <f>IF(R1643="","",VLOOKUP(R1643,CUSTOMS!$E$3:$N$2350,10,FALSE))</f>
        <v>美国</v>
      </c>
      <c r="AB1643" s="32">
        <f>IF(R1643="","",VLOOKUP(G1643,WMS!$E$3:$T$2581,15,FALSE))</f>
        <v>0.543333333333333</v>
      </c>
      <c r="AC1643" s="32">
        <f t="shared" si="274"/>
        <v>13.04</v>
      </c>
      <c r="AD1643" s="32" t="str">
        <f>IF(S1643="","",VLOOKUP(S1643,海关监管条件!$A$1:$B$3000,2,FALSE))</f>
        <v>A </v>
      </c>
    </row>
    <row r="1644" spans="1:30">
      <c r="A1644" s="2">
        <v>43791</v>
      </c>
      <c r="B1644" s="2">
        <v>43798</v>
      </c>
      <c r="C1644" s="2" t="s">
        <v>5292</v>
      </c>
      <c r="D1644" s="35" t="s">
        <v>2239</v>
      </c>
      <c r="E1644" s="35" t="s">
        <v>4499</v>
      </c>
      <c r="F1644" s="35" t="s">
        <v>4501</v>
      </c>
      <c r="G1644" s="17" t="str">
        <f t="shared" si="268"/>
        <v>KG-ARI-1909-00203-04683/42029946B</v>
      </c>
      <c r="H1644" s="18">
        <v>6</v>
      </c>
      <c r="I1644" s="18">
        <f>IF(G1644="","",VLOOKUP(G1644,WMS!$E$3:$Q$2581,8,FALSE))</f>
        <v>7</v>
      </c>
      <c r="J1644" s="18">
        <f>IF(G1644="","",VLOOKUP(G1644,WMS!$E$3:$Q$2581,13,FALSE))</f>
        <v>0.054</v>
      </c>
      <c r="K1644" s="25" t="e">
        <f t="shared" si="269"/>
        <v>#DIV/0!</v>
      </c>
      <c r="M1644" s="26">
        <v>24</v>
      </c>
      <c r="N1644" s="27" t="str">
        <f>IF(G1644="","",VLOOKUP(G1644,WMS!$E$3:$U$2581,17,0))</f>
        <v>A403</v>
      </c>
      <c r="O1644" s="28" t="str">
        <f t="shared" si="270"/>
        <v/>
      </c>
      <c r="P1644" s="28" t="str">
        <f t="shared" si="271"/>
        <v/>
      </c>
      <c r="Q1644" s="25" t="str">
        <f>IF(G1644="","",VLOOKUP(G1644,WMS!$E$3:$G$2581,2,FALSE))</f>
        <v>KAS19092408</v>
      </c>
      <c r="R1644" s="25" t="str">
        <f>IF(G1644="","",VLOOKUP(G1644,WMS!$E$3:$G$2581,3,FALSE))</f>
        <v>KAS1909240802</v>
      </c>
      <c r="S1644" s="17" t="str">
        <f>IF(R1644="","",VLOOKUP(R1644,CUSTOMS!$E$3:$N$2350,2,FALSE))</f>
        <v>8205510000</v>
      </c>
      <c r="T1644" s="17" t="str">
        <f>IF(R1644="","",VLOOKUP(R1644,CUSTOMS!$E$3:$N$2350,3,FALSE))</f>
        <v>厨房开瓶器</v>
      </c>
      <c r="U1644" s="18">
        <f t="shared" si="272"/>
        <v>24</v>
      </c>
      <c r="V1644" s="18" t="str">
        <f>IF(R1644="","",VLOOKUP(R1644,CUSTOMS!$E$3:$N$2350,5,FALSE))</f>
        <v>个</v>
      </c>
      <c r="W1644" s="32">
        <f>IF(R1644="","",VLOOKUP(R1644,CUSTOMS!$E$3:$N$2350,6,FALSE))</f>
        <v>0.15</v>
      </c>
      <c r="X1644" s="32">
        <f t="shared" si="273"/>
        <v>3.6</v>
      </c>
      <c r="Y1644" s="18" t="str">
        <f>IF(R1644="","",VLOOKUP(R1644,CUSTOMS!$E$3:$N$2350,8,FALSE))</f>
        <v>美元</v>
      </c>
      <c r="Z1644" s="18" t="str">
        <f>IF(R1644="","",VLOOKUP(R1644,CUSTOMS!$E$3:$N$2350,9,FALSE))</f>
        <v>中国</v>
      </c>
      <c r="AA1644" s="18" t="str">
        <f>IF(R1644="","",VLOOKUP(R1644,CUSTOMS!$E$3:$N$2350,10,FALSE))</f>
        <v>美国</v>
      </c>
      <c r="AB1644" s="32">
        <f>IF(R1644="","",VLOOKUP(G1644,WMS!$E$3:$T$2581,15,FALSE))</f>
        <v>0.166666666666667</v>
      </c>
      <c r="AC1644" s="32">
        <f t="shared" si="274"/>
        <v>4.00000000000001</v>
      </c>
      <c r="AD1644" s="32" t="str">
        <f>IF(S1644="","",VLOOKUP(S1644,海关监管条件!$A$1:$B$3000,2,FALSE))</f>
        <v>无 </v>
      </c>
    </row>
    <row r="1645" spans="1:30">
      <c r="A1645" s="2">
        <v>43791</v>
      </c>
      <c r="B1645" s="2">
        <v>43798</v>
      </c>
      <c r="C1645" s="2" t="s">
        <v>5292</v>
      </c>
      <c r="D1645" s="3" t="s">
        <v>2289</v>
      </c>
      <c r="E1645" s="3" t="s">
        <v>4516</v>
      </c>
      <c r="F1645" s="3" t="s">
        <v>4523</v>
      </c>
      <c r="G1645" s="17" t="str">
        <f t="shared" si="268"/>
        <v>KG-ARI-1909-00203-04686/42058083</v>
      </c>
      <c r="H1645" s="18">
        <f>IF(G1645="","",VLOOKUP(G1645,WMS!$E$3:$Q$2581,7,FALSE))</f>
        <v>12</v>
      </c>
      <c r="I1645" s="18">
        <f>IF(G1645="","",VLOOKUP(G1645,WMS!$E$3:$Q$2581,8,FALSE))</f>
        <v>2.15</v>
      </c>
      <c r="J1645" s="18">
        <f>IF(G1645="","",VLOOKUP(G1645,WMS!$E$3:$Q$2581,13,FALSE))</f>
        <v>0.03</v>
      </c>
      <c r="K1645" s="25" t="b">
        <f t="shared" si="269"/>
        <v>1</v>
      </c>
      <c r="L1645" s="7">
        <v>1</v>
      </c>
      <c r="M1645" s="26">
        <f>IF(G1645="","",VLOOKUP(G1645,WMS!$E$3:$U$2581,7,0)*L1645)</f>
        <v>12</v>
      </c>
      <c r="N1645" s="27" t="str">
        <f>IF(G1645="","",VLOOKUP(G1645,WMS!$E$3:$U$2581,17,0))</f>
        <v>A411</v>
      </c>
      <c r="O1645" s="28">
        <f t="shared" si="270"/>
        <v>2.15</v>
      </c>
      <c r="P1645" s="28">
        <f t="shared" si="271"/>
        <v>0.03</v>
      </c>
      <c r="Q1645" s="25" t="str">
        <f>IF(G1645="","",VLOOKUP(G1645,WMS!$E$3:$G$2581,2,FALSE))</f>
        <v>KAS19092503</v>
      </c>
      <c r="R1645" s="25" t="str">
        <f>IF(G1645="","",VLOOKUP(G1645,WMS!$E$3:$G$2581,3,FALSE))</f>
        <v>KAS1909250303</v>
      </c>
      <c r="S1645" s="17" t="str">
        <f>IF(R1645="","",VLOOKUP(R1645,CUSTOMS!$E$3:$N$2350,2,FALSE))</f>
        <v>4202920000</v>
      </c>
      <c r="T1645" s="17" t="str">
        <f>IF(R1645="","",VLOOKUP(R1645,CUSTOMS!$E$3:$N$2350,3,FALSE))</f>
        <v>PVC化妆包</v>
      </c>
      <c r="U1645" s="18">
        <f t="shared" si="272"/>
        <v>12</v>
      </c>
      <c r="V1645" s="18" t="str">
        <f>IF(R1645="","",VLOOKUP(R1645,CUSTOMS!$E$3:$N$2350,5,FALSE))</f>
        <v>个</v>
      </c>
      <c r="W1645" s="32">
        <f>IF(R1645="","",VLOOKUP(R1645,CUSTOMS!$E$3:$N$2350,6,FALSE))</f>
        <v>1.79342857142857</v>
      </c>
      <c r="X1645" s="32">
        <f t="shared" si="273"/>
        <v>21.5211428571428</v>
      </c>
      <c r="Y1645" s="18" t="str">
        <f>IF(R1645="","",VLOOKUP(R1645,CUSTOMS!$E$3:$N$2350,8,FALSE))</f>
        <v>美元</v>
      </c>
      <c r="Z1645" s="18" t="str">
        <f>IF(R1645="","",VLOOKUP(R1645,CUSTOMS!$E$3:$N$2350,9,FALSE))</f>
        <v>中国</v>
      </c>
      <c r="AA1645" s="18" t="str">
        <f>IF(R1645="","",VLOOKUP(R1645,CUSTOMS!$E$3:$N$2350,10,FALSE))</f>
        <v>美国</v>
      </c>
      <c r="AB1645" s="32">
        <f>IF(R1645="","",VLOOKUP(G1645,WMS!$E$3:$T$2581,15,FALSE))</f>
        <v>0.141666666666667</v>
      </c>
      <c r="AC1645" s="32">
        <f t="shared" si="274"/>
        <v>1.7</v>
      </c>
      <c r="AD1645" s="32" t="str">
        <f>IF(S1645="","",VLOOKUP(S1645,海关监管条件!$A$1:$B$3000,2,FALSE))</f>
        <v>无 </v>
      </c>
    </row>
    <row r="1646" spans="1:30">
      <c r="A1646" s="2">
        <v>43791</v>
      </c>
      <c r="B1646" s="2">
        <v>43798</v>
      </c>
      <c r="C1646" s="2" t="s">
        <v>5292</v>
      </c>
      <c r="D1646" s="3" t="s">
        <v>2289</v>
      </c>
      <c r="E1646" s="3" t="s">
        <v>4516</v>
      </c>
      <c r="F1646" s="3" t="s">
        <v>4522</v>
      </c>
      <c r="G1646" s="17" t="str">
        <f t="shared" si="268"/>
        <v>KG-ARI-1909-00203-04686/42807209</v>
      </c>
      <c r="H1646" s="18">
        <f>IF(G1646="","",VLOOKUP(G1646,WMS!$E$3:$Q$2581,7,FALSE))</f>
        <v>12</v>
      </c>
      <c r="I1646" s="18">
        <f>IF(G1646="","",VLOOKUP(G1646,WMS!$E$3:$Q$2581,8,FALSE))</f>
        <v>1.2</v>
      </c>
      <c r="J1646" s="18">
        <f>IF(G1646="","",VLOOKUP(G1646,WMS!$E$3:$Q$2581,13,FALSE))</f>
        <v>0.035</v>
      </c>
      <c r="K1646" s="25" t="b">
        <f t="shared" si="269"/>
        <v>1</v>
      </c>
      <c r="L1646" s="7">
        <v>1</v>
      </c>
      <c r="M1646" s="26">
        <f>IF(G1646="","",VLOOKUP(G1646,WMS!$E$3:$U$2581,7,0)*L1646)</f>
        <v>12</v>
      </c>
      <c r="N1646" s="27" t="str">
        <f>IF(G1646="","",VLOOKUP(G1646,WMS!$E$3:$U$2581,17,0))</f>
        <v>A411</v>
      </c>
      <c r="O1646" s="28">
        <f t="shared" si="270"/>
        <v>1.2</v>
      </c>
      <c r="P1646" s="28">
        <f t="shared" si="271"/>
        <v>0.035</v>
      </c>
      <c r="Q1646" s="25" t="str">
        <f>IF(G1646="","",VLOOKUP(G1646,WMS!$E$3:$G$2581,2,FALSE))</f>
        <v>KAS19092503</v>
      </c>
      <c r="R1646" s="25" t="str">
        <f>IF(G1646="","",VLOOKUP(G1646,WMS!$E$3:$G$2581,3,FALSE))</f>
        <v>KAS1909250302</v>
      </c>
      <c r="S1646" s="17" t="str">
        <f>IF(R1646="","",VLOOKUP(R1646,CUSTOMS!$E$3:$N$2350,2,FALSE))</f>
        <v>4202920000</v>
      </c>
      <c r="T1646" s="17" t="str">
        <f>IF(R1646="","",VLOOKUP(R1646,CUSTOMS!$E$3:$N$2350,3,FALSE))</f>
        <v>PU化妆包</v>
      </c>
      <c r="U1646" s="18">
        <f t="shared" si="272"/>
        <v>12</v>
      </c>
      <c r="V1646" s="18" t="str">
        <f>IF(R1646="","",VLOOKUP(R1646,CUSTOMS!$E$3:$N$2350,5,FALSE))</f>
        <v>个</v>
      </c>
      <c r="W1646" s="32">
        <f>IF(R1646="","",VLOOKUP(R1646,CUSTOMS!$E$3:$N$2350,6,FALSE))</f>
        <v>2.40070422535211</v>
      </c>
      <c r="X1646" s="32">
        <f t="shared" si="273"/>
        <v>28.8084507042253</v>
      </c>
      <c r="Y1646" s="18" t="str">
        <f>IF(R1646="","",VLOOKUP(R1646,CUSTOMS!$E$3:$N$2350,8,FALSE))</f>
        <v>美元</v>
      </c>
      <c r="Z1646" s="18" t="str">
        <f>IF(R1646="","",VLOOKUP(R1646,CUSTOMS!$E$3:$N$2350,9,FALSE))</f>
        <v>中国</v>
      </c>
      <c r="AA1646" s="18" t="str">
        <f>IF(R1646="","",VLOOKUP(R1646,CUSTOMS!$E$3:$N$2350,10,FALSE))</f>
        <v>美国</v>
      </c>
      <c r="AB1646" s="32">
        <f>IF(R1646="","",VLOOKUP(G1646,WMS!$E$3:$T$2581,15,FALSE))</f>
        <v>0.0625</v>
      </c>
      <c r="AC1646" s="32">
        <f t="shared" si="274"/>
        <v>0.75</v>
      </c>
      <c r="AD1646" s="32" t="str">
        <f>IF(S1646="","",VLOOKUP(S1646,海关监管条件!$A$1:$B$3000,2,FALSE))</f>
        <v>无 </v>
      </c>
    </row>
    <row r="1647" spans="1:30">
      <c r="A1647" s="2">
        <v>43791</v>
      </c>
      <c r="B1647" s="2">
        <v>43798</v>
      </c>
      <c r="C1647" s="2" t="s">
        <v>5292</v>
      </c>
      <c r="D1647" s="3" t="s">
        <v>2289</v>
      </c>
      <c r="E1647" s="3" t="s">
        <v>4516</v>
      </c>
      <c r="F1647" s="3" t="s">
        <v>4520</v>
      </c>
      <c r="G1647" s="17" t="str">
        <f t="shared" si="268"/>
        <v>KG-ARI-1909-00203-04686/42807223</v>
      </c>
      <c r="H1647" s="18">
        <f>IF(G1647="","",VLOOKUP(G1647,WMS!$E$3:$Q$2581,7,FALSE))</f>
        <v>12</v>
      </c>
      <c r="I1647" s="18">
        <f>IF(G1647="","",VLOOKUP(G1647,WMS!$E$3:$Q$2581,8,FALSE))</f>
        <v>1.15</v>
      </c>
      <c r="J1647" s="18">
        <f>IF(G1647="","",VLOOKUP(G1647,WMS!$E$3:$Q$2581,13,FALSE))</f>
        <v>0.024</v>
      </c>
      <c r="K1647" s="25" t="b">
        <f t="shared" si="269"/>
        <v>1</v>
      </c>
      <c r="L1647" s="7">
        <v>1</v>
      </c>
      <c r="M1647" s="26">
        <f>IF(G1647="","",VLOOKUP(G1647,WMS!$E$3:$U$2581,7,0)*L1647)</f>
        <v>12</v>
      </c>
      <c r="N1647" s="27" t="str">
        <f>IF(G1647="","",VLOOKUP(G1647,WMS!$E$3:$U$2581,17,0))</f>
        <v>A411</v>
      </c>
      <c r="O1647" s="28">
        <f t="shared" si="270"/>
        <v>1.15</v>
      </c>
      <c r="P1647" s="28">
        <f t="shared" si="271"/>
        <v>0.024</v>
      </c>
      <c r="Q1647" s="25" t="str">
        <f>IF(G1647="","",VLOOKUP(G1647,WMS!$E$3:$G$2581,2,FALSE))</f>
        <v>KAS19092503</v>
      </c>
      <c r="R1647" s="25" t="str">
        <f>IF(G1647="","",VLOOKUP(G1647,WMS!$E$3:$G$2581,3,FALSE))</f>
        <v>KAS1909250302</v>
      </c>
      <c r="S1647" s="17" t="str">
        <f>IF(R1647="","",VLOOKUP(R1647,CUSTOMS!$E$3:$N$2350,2,FALSE))</f>
        <v>4202920000</v>
      </c>
      <c r="T1647" s="17" t="str">
        <f>IF(R1647="","",VLOOKUP(R1647,CUSTOMS!$E$3:$N$2350,3,FALSE))</f>
        <v>PU化妆包</v>
      </c>
      <c r="U1647" s="18">
        <f t="shared" si="272"/>
        <v>12</v>
      </c>
      <c r="V1647" s="18" t="str">
        <f>IF(R1647="","",VLOOKUP(R1647,CUSTOMS!$E$3:$N$2350,5,FALSE))</f>
        <v>个</v>
      </c>
      <c r="W1647" s="32">
        <f>IF(R1647="","",VLOOKUP(R1647,CUSTOMS!$E$3:$N$2350,6,FALSE))</f>
        <v>2.40070422535211</v>
      </c>
      <c r="X1647" s="32">
        <f t="shared" si="273"/>
        <v>28.8084507042253</v>
      </c>
      <c r="Y1647" s="18" t="str">
        <f>IF(R1647="","",VLOOKUP(R1647,CUSTOMS!$E$3:$N$2350,8,FALSE))</f>
        <v>美元</v>
      </c>
      <c r="Z1647" s="18" t="str">
        <f>IF(R1647="","",VLOOKUP(R1647,CUSTOMS!$E$3:$N$2350,9,FALSE))</f>
        <v>中国</v>
      </c>
      <c r="AA1647" s="18" t="str">
        <f>IF(R1647="","",VLOOKUP(R1647,CUSTOMS!$E$3:$N$2350,10,FALSE))</f>
        <v>美国</v>
      </c>
      <c r="AB1647" s="32">
        <f>IF(R1647="","",VLOOKUP(G1647,WMS!$E$3:$T$2581,15,FALSE))</f>
        <v>0.0625</v>
      </c>
      <c r="AC1647" s="32">
        <f t="shared" si="274"/>
        <v>0.75</v>
      </c>
      <c r="AD1647" s="32" t="str">
        <f>IF(S1647="","",VLOOKUP(S1647,海关监管条件!$A$1:$B$3000,2,FALSE))</f>
        <v>无 </v>
      </c>
    </row>
    <row r="1648" spans="1:30">
      <c r="A1648" s="2">
        <v>43791</v>
      </c>
      <c r="B1648" s="2">
        <v>43798</v>
      </c>
      <c r="C1648" s="2" t="s">
        <v>5292</v>
      </c>
      <c r="D1648" s="3" t="s">
        <v>1837</v>
      </c>
      <c r="E1648" s="3" t="s">
        <v>4289</v>
      </c>
      <c r="F1648" s="3" t="s">
        <v>5308</v>
      </c>
      <c r="G1648" s="17" t="str">
        <f t="shared" si="268"/>
        <v>KG-ARI-1909-00203-04691/42715856</v>
      </c>
      <c r="H1648" s="18">
        <f>IF(G1648="","",VLOOKUP(G1648,WMS!$E$3:$Q$2581,7,FALSE))</f>
        <v>12</v>
      </c>
      <c r="I1648" s="18">
        <f>IF(G1648="","",VLOOKUP(G1648,WMS!$E$3:$Q$2581,8,FALSE))</f>
        <v>0.96</v>
      </c>
      <c r="J1648" s="18">
        <f>IF(G1648="","",VLOOKUP(G1648,WMS!$E$3:$Q$2581,13,FALSE))</f>
        <v>0.004</v>
      </c>
      <c r="K1648" s="25" t="b">
        <f t="shared" si="269"/>
        <v>1</v>
      </c>
      <c r="L1648" s="7">
        <v>1</v>
      </c>
      <c r="M1648" s="26">
        <f>IF(G1648="","",VLOOKUP(G1648,WMS!$E$3:$U$2581,7,0)*L1648)</f>
        <v>12</v>
      </c>
      <c r="N1648" s="27" t="str">
        <f>IF(G1648="","",VLOOKUP(G1648,WMS!$E$3:$U$2581,17,0))</f>
        <v>A401-18</v>
      </c>
      <c r="O1648" s="28">
        <f t="shared" si="270"/>
        <v>0.96</v>
      </c>
      <c r="P1648" s="28">
        <f t="shared" si="271"/>
        <v>0.004</v>
      </c>
      <c r="Q1648" s="25" t="str">
        <f>IF(G1648="","",VLOOKUP(G1648,WMS!$E$3:$G$2581,2,FALSE))</f>
        <v>KAS19092302</v>
      </c>
      <c r="R1648" s="25" t="str">
        <f>IF(G1648="","",VLOOKUP(G1648,WMS!$E$3:$G$2581,3,FALSE))</f>
        <v>KAS1909230204</v>
      </c>
      <c r="S1648" s="17">
        <f>IF(R1648="","",VLOOKUP(R1648,CUSTOMS!$E$3:$N$2350,2,FALSE))</f>
        <v>4819400000</v>
      </c>
      <c r="T1648" s="17" t="str">
        <f>IF(R1648="","",VLOOKUP(R1648,CUSTOMS!$E$3:$N$2350,3,FALSE))</f>
        <v>纸袋</v>
      </c>
      <c r="U1648" s="18">
        <f t="shared" si="272"/>
        <v>0.89</v>
      </c>
      <c r="V1648" s="18" t="str">
        <f>IF(R1648="","",VLOOKUP(R1648,CUSTOMS!$E$3:$N$2350,5,FALSE))</f>
        <v>千克</v>
      </c>
      <c r="W1648" s="32">
        <f>IF(R1648="","",VLOOKUP(R1648,CUSTOMS!$E$3:$N$2350,6,FALSE))</f>
        <v>7</v>
      </c>
      <c r="X1648" s="32">
        <f t="shared" si="273"/>
        <v>6.23</v>
      </c>
      <c r="Y1648" s="18" t="str">
        <f>IF(R1648="","",VLOOKUP(R1648,CUSTOMS!$E$3:$N$2350,8,FALSE))</f>
        <v>港币</v>
      </c>
      <c r="Z1648" s="18" t="str">
        <f>IF(R1648="","",VLOOKUP(R1648,CUSTOMS!$E$3:$N$2350,9,FALSE))</f>
        <v>中国</v>
      </c>
      <c r="AA1648" s="18" t="str">
        <f>IF(R1648="","",VLOOKUP(R1648,CUSTOMS!$E$3:$N$2350,10,FALSE))</f>
        <v>美国</v>
      </c>
      <c r="AB1648" s="32">
        <f>IF(R1648="","",VLOOKUP(G1648,WMS!$E$3:$T$2581,15,FALSE))</f>
        <v>0.0741666666666667</v>
      </c>
      <c r="AC1648" s="32">
        <f t="shared" si="274"/>
        <v>0.89</v>
      </c>
      <c r="AD1648" s="32" t="str">
        <f>IF(S1648="","",VLOOKUP(S1648,海关监管条件!$A$1:$B$3000,2,FALSE))</f>
        <v>无</v>
      </c>
    </row>
    <row r="1649" spans="1:30">
      <c r="A1649" s="2">
        <v>43791</v>
      </c>
      <c r="B1649" s="2">
        <v>43798</v>
      </c>
      <c r="C1649" s="2" t="s">
        <v>5292</v>
      </c>
      <c r="D1649" s="3" t="s">
        <v>1837</v>
      </c>
      <c r="E1649" s="3" t="s">
        <v>4289</v>
      </c>
      <c r="F1649" s="3" t="s">
        <v>5309</v>
      </c>
      <c r="G1649" s="17" t="str">
        <f t="shared" si="268"/>
        <v>KG-ARI-1909-00203-04691/42755623</v>
      </c>
      <c r="H1649" s="18">
        <f>IF(G1649="","",VLOOKUP(G1649,WMS!$E$3:$Q$2581,7,FALSE))</f>
        <v>6</v>
      </c>
      <c r="I1649" s="18">
        <f>IF(G1649="","",VLOOKUP(G1649,WMS!$E$3:$Q$2581,8,FALSE))</f>
        <v>0.67</v>
      </c>
      <c r="J1649" s="18">
        <f>IF(G1649="","",VLOOKUP(G1649,WMS!$E$3:$Q$2581,13,FALSE))</f>
        <v>0.01</v>
      </c>
      <c r="K1649" s="25" t="b">
        <f t="shared" si="269"/>
        <v>1</v>
      </c>
      <c r="L1649" s="7">
        <v>1</v>
      </c>
      <c r="M1649" s="26">
        <f>IF(G1649="","",VLOOKUP(G1649,WMS!$E$3:$U$2581,7,0)*L1649)</f>
        <v>6</v>
      </c>
      <c r="N1649" s="27" t="str">
        <f>IF(G1649="","",VLOOKUP(G1649,WMS!$E$3:$U$2581,17,0))</f>
        <v>A401-17</v>
      </c>
      <c r="O1649" s="28">
        <f t="shared" si="270"/>
        <v>0.67</v>
      </c>
      <c r="P1649" s="28">
        <f t="shared" si="271"/>
        <v>0.01</v>
      </c>
      <c r="Q1649" s="25" t="str">
        <f>IF(G1649="","",VLOOKUP(G1649,WMS!$E$3:$G$2581,2,FALSE))</f>
        <v>KAS19092302</v>
      </c>
      <c r="R1649" s="25" t="str">
        <f>IF(G1649="","",VLOOKUP(G1649,WMS!$E$3:$G$2581,3,FALSE))</f>
        <v>KAS1909230202</v>
      </c>
      <c r="S1649" s="17" t="str">
        <f>IF(R1649="","",VLOOKUP(R1649,CUSTOMS!$E$3:$N$2350,2,FALSE))</f>
        <v>9505900000</v>
      </c>
      <c r="T1649" s="17" t="str">
        <f>IF(R1649="","",VLOOKUP(R1649,CUSTOMS!$E$3:$N$2350,3,FALSE))</f>
        <v>节日用品：摄影道具</v>
      </c>
      <c r="U1649" s="18">
        <f t="shared" si="272"/>
        <v>0.42</v>
      </c>
      <c r="V1649" s="18" t="str">
        <f>IF(R1649="","",VLOOKUP(R1649,CUSTOMS!$E$3:$N$2350,5,FALSE))</f>
        <v>千克</v>
      </c>
      <c r="W1649" s="32">
        <f>IF(R1649="","",VLOOKUP(R1649,CUSTOMS!$E$3:$N$2350,6,FALSE))</f>
        <v>7</v>
      </c>
      <c r="X1649" s="32">
        <f t="shared" si="273"/>
        <v>2.94</v>
      </c>
      <c r="Y1649" s="18" t="str">
        <f>IF(R1649="","",VLOOKUP(R1649,CUSTOMS!$E$3:$N$2350,8,FALSE))</f>
        <v>港币</v>
      </c>
      <c r="Z1649" s="18" t="str">
        <f>IF(R1649="","",VLOOKUP(R1649,CUSTOMS!$E$3:$N$2350,9,FALSE))</f>
        <v>中国</v>
      </c>
      <c r="AA1649" s="18" t="str">
        <f>IF(R1649="","",VLOOKUP(R1649,CUSTOMS!$E$3:$N$2350,10,FALSE))</f>
        <v>美国</v>
      </c>
      <c r="AB1649" s="32">
        <f>IF(R1649="","",VLOOKUP(G1649,WMS!$E$3:$T$2581,15,FALSE))</f>
        <v>0.07</v>
      </c>
      <c r="AC1649" s="32">
        <f t="shared" si="274"/>
        <v>0.42</v>
      </c>
      <c r="AD1649" s="32" t="str">
        <f>IF(S1649="","",VLOOKUP(S1649,海关监管条件!$A$1:$B$3000,2,FALSE))</f>
        <v>无 </v>
      </c>
    </row>
    <row r="1650" spans="1:30">
      <c r="A1650" s="2">
        <v>43791</v>
      </c>
      <c r="B1650" s="2">
        <v>43798</v>
      </c>
      <c r="C1650" s="2" t="s">
        <v>5292</v>
      </c>
      <c r="D1650" s="3" t="s">
        <v>2030</v>
      </c>
      <c r="E1650" s="3" t="s">
        <v>4389</v>
      </c>
      <c r="F1650" s="3" t="s">
        <v>4393</v>
      </c>
      <c r="G1650" s="17" t="str">
        <f t="shared" si="268"/>
        <v>KG-ARI-1909-00203-04708/42518204</v>
      </c>
      <c r="H1650" s="18">
        <f>IF(G1650="","",VLOOKUP(G1650,WMS!$E$3:$Q$2581,7,FALSE))</f>
        <v>12</v>
      </c>
      <c r="I1650" s="18">
        <f>IF(G1650="","",VLOOKUP(G1650,WMS!$E$3:$Q$2581,8,FALSE))</f>
        <v>1.35</v>
      </c>
      <c r="J1650" s="18">
        <f>IF(G1650="","",VLOOKUP(G1650,WMS!$E$3:$Q$2581,13,FALSE))</f>
        <v>0.002</v>
      </c>
      <c r="K1650" s="25" t="b">
        <f t="shared" si="269"/>
        <v>1</v>
      </c>
      <c r="L1650" s="7">
        <v>1</v>
      </c>
      <c r="M1650" s="26">
        <f>IF(G1650="","",VLOOKUP(G1650,WMS!$E$3:$U$2581,7,0)*L1650)</f>
        <v>12</v>
      </c>
      <c r="N1650" s="27" t="str">
        <f>IF(G1650="","",VLOOKUP(G1650,WMS!$E$3:$U$2581,17,0))</f>
        <v>A401-08</v>
      </c>
      <c r="O1650" s="28">
        <f t="shared" si="270"/>
        <v>1.35</v>
      </c>
      <c r="P1650" s="28">
        <f t="shared" si="271"/>
        <v>0.002</v>
      </c>
      <c r="Q1650" s="25" t="str">
        <f>IF(G1650="","",VLOOKUP(G1650,WMS!$E$3:$G$2581,2,FALSE))</f>
        <v>KAS19092322</v>
      </c>
      <c r="R1650" s="25" t="str">
        <f>IF(G1650="","",VLOOKUP(G1650,WMS!$E$3:$G$2581,3,FALSE))</f>
        <v>KAS1909232201</v>
      </c>
      <c r="S1650" s="17" t="str">
        <f>IF(R1650="","",VLOOKUP(R1650,CUSTOMS!$E$3:$N$2350,2,FALSE))</f>
        <v>3406000090</v>
      </c>
      <c r="T1650" s="17" t="str">
        <f>IF(R1650="","",VLOOKUP(R1650,CUSTOMS!$E$3:$N$2350,3,FALSE))</f>
        <v>蜡烛</v>
      </c>
      <c r="U1650" s="18">
        <f t="shared" si="272"/>
        <v>0.28</v>
      </c>
      <c r="V1650" s="18" t="str">
        <f>IF(R1650="","",VLOOKUP(R1650,CUSTOMS!$E$3:$N$2350,5,FALSE))</f>
        <v>千克</v>
      </c>
      <c r="W1650" s="32">
        <f>IF(R1650="","",VLOOKUP(R1650,CUSTOMS!$E$3:$N$2350,6,FALSE))</f>
        <v>6.5</v>
      </c>
      <c r="X1650" s="32">
        <f t="shared" si="273"/>
        <v>1.82</v>
      </c>
      <c r="Y1650" s="18" t="str">
        <f>IF(R1650="","",VLOOKUP(R1650,CUSTOMS!$E$3:$N$2350,8,FALSE))</f>
        <v>美元</v>
      </c>
      <c r="Z1650" s="18" t="str">
        <f>IF(R1650="","",VLOOKUP(R1650,CUSTOMS!$E$3:$N$2350,9,FALSE))</f>
        <v>中国</v>
      </c>
      <c r="AA1650" s="18" t="str">
        <f>IF(R1650="","",VLOOKUP(R1650,CUSTOMS!$E$3:$N$2350,10,FALSE))</f>
        <v>美国</v>
      </c>
      <c r="AB1650" s="32">
        <f>IF(R1650="","",VLOOKUP(G1650,WMS!$E$3:$T$2581,15,FALSE))</f>
        <v>0.0233333333333333</v>
      </c>
      <c r="AC1650" s="32">
        <f t="shared" si="274"/>
        <v>0.28</v>
      </c>
      <c r="AD1650" s="32" t="str">
        <f>IF(S1650="","",VLOOKUP(S1650,海关监管条件!$A$1:$B$3000,2,FALSE))</f>
        <v>无 </v>
      </c>
    </row>
    <row r="1651" spans="1:30">
      <c r="A1651" s="2">
        <v>43791</v>
      </c>
      <c r="B1651" s="2">
        <v>43798</v>
      </c>
      <c r="C1651" s="2" t="s">
        <v>5292</v>
      </c>
      <c r="D1651" s="3" t="s">
        <v>2030</v>
      </c>
      <c r="E1651" s="3" t="s">
        <v>4389</v>
      </c>
      <c r="F1651" s="3" t="s">
        <v>4397</v>
      </c>
      <c r="G1651" s="17" t="str">
        <f t="shared" si="268"/>
        <v>KG-ARI-1909-00203-04708/42518211</v>
      </c>
      <c r="H1651" s="18">
        <f>IF(G1651="","",VLOOKUP(G1651,WMS!$E$3:$Q$2581,7,FALSE))</f>
        <v>12</v>
      </c>
      <c r="I1651" s="18">
        <f>IF(G1651="","",VLOOKUP(G1651,WMS!$E$3:$Q$2581,8,FALSE))</f>
        <v>1.5</v>
      </c>
      <c r="J1651" s="18">
        <f>IF(G1651="","",VLOOKUP(G1651,WMS!$E$3:$Q$2581,13,FALSE))</f>
        <v>0.002</v>
      </c>
      <c r="K1651" s="25" t="b">
        <f t="shared" si="269"/>
        <v>1</v>
      </c>
      <c r="L1651" s="7">
        <v>1</v>
      </c>
      <c r="M1651" s="26">
        <f>IF(G1651="","",VLOOKUP(G1651,WMS!$E$3:$U$2581,7,0)*L1651)</f>
        <v>12</v>
      </c>
      <c r="N1651" s="27" t="str">
        <f>IF(G1651="","",VLOOKUP(G1651,WMS!$E$3:$U$2581,17,0))</f>
        <v>A401-08</v>
      </c>
      <c r="O1651" s="28">
        <f t="shared" si="270"/>
        <v>1.5</v>
      </c>
      <c r="P1651" s="28">
        <f t="shared" si="271"/>
        <v>0.002</v>
      </c>
      <c r="Q1651" s="25" t="str">
        <f>IF(G1651="","",VLOOKUP(G1651,WMS!$E$3:$G$2581,2,FALSE))</f>
        <v>KAS19092322</v>
      </c>
      <c r="R1651" s="25" t="str">
        <f>IF(G1651="","",VLOOKUP(G1651,WMS!$E$3:$G$2581,3,FALSE))</f>
        <v>KAS1909232201</v>
      </c>
      <c r="S1651" s="17" t="str">
        <f>IF(R1651="","",VLOOKUP(R1651,CUSTOMS!$E$3:$N$2350,2,FALSE))</f>
        <v>3406000090</v>
      </c>
      <c r="T1651" s="17" t="str">
        <f>IF(R1651="","",VLOOKUP(R1651,CUSTOMS!$E$3:$N$2350,3,FALSE))</f>
        <v>蜡烛</v>
      </c>
      <c r="U1651" s="18">
        <f t="shared" si="272"/>
        <v>0.23</v>
      </c>
      <c r="V1651" s="18" t="str">
        <f>IF(R1651="","",VLOOKUP(R1651,CUSTOMS!$E$3:$N$2350,5,FALSE))</f>
        <v>千克</v>
      </c>
      <c r="W1651" s="32">
        <f>IF(R1651="","",VLOOKUP(R1651,CUSTOMS!$E$3:$N$2350,6,FALSE))</f>
        <v>6.5</v>
      </c>
      <c r="X1651" s="32">
        <f t="shared" si="273"/>
        <v>1.495</v>
      </c>
      <c r="Y1651" s="18" t="str">
        <f>IF(R1651="","",VLOOKUP(R1651,CUSTOMS!$E$3:$N$2350,8,FALSE))</f>
        <v>美元</v>
      </c>
      <c r="Z1651" s="18" t="str">
        <f>IF(R1651="","",VLOOKUP(R1651,CUSTOMS!$E$3:$N$2350,9,FALSE))</f>
        <v>中国</v>
      </c>
      <c r="AA1651" s="18" t="str">
        <f>IF(R1651="","",VLOOKUP(R1651,CUSTOMS!$E$3:$N$2350,10,FALSE))</f>
        <v>美国</v>
      </c>
      <c r="AB1651" s="32">
        <f>IF(R1651="","",VLOOKUP(G1651,WMS!$E$3:$T$2581,15,FALSE))</f>
        <v>0.0191666666666667</v>
      </c>
      <c r="AC1651" s="32">
        <f t="shared" si="274"/>
        <v>0.23</v>
      </c>
      <c r="AD1651" s="32" t="str">
        <f>IF(S1651="","",VLOOKUP(S1651,海关监管条件!$A$1:$B$3000,2,FALSE))</f>
        <v>无 </v>
      </c>
    </row>
    <row r="1652" spans="1:30">
      <c r="A1652" s="2">
        <v>43791</v>
      </c>
      <c r="B1652" s="2">
        <v>43798</v>
      </c>
      <c r="C1652" s="2" t="s">
        <v>5292</v>
      </c>
      <c r="D1652" s="3" t="s">
        <v>2030</v>
      </c>
      <c r="E1652" s="3" t="s">
        <v>4389</v>
      </c>
      <c r="F1652" s="3" t="s">
        <v>4391</v>
      </c>
      <c r="G1652" s="17" t="str">
        <f t="shared" si="268"/>
        <v>KG-ARI-1909-00203-04708/42518228</v>
      </c>
      <c r="H1652" s="18">
        <f>IF(G1652="","",VLOOKUP(G1652,WMS!$E$3:$Q$2581,7,FALSE))</f>
        <v>12</v>
      </c>
      <c r="I1652" s="18">
        <f>IF(G1652="","",VLOOKUP(G1652,WMS!$E$3:$Q$2581,8,FALSE))</f>
        <v>1.75</v>
      </c>
      <c r="J1652" s="18">
        <f>IF(G1652="","",VLOOKUP(G1652,WMS!$E$3:$Q$2581,13,FALSE))</f>
        <v>0.002</v>
      </c>
      <c r="K1652" s="25" t="b">
        <f t="shared" si="269"/>
        <v>1</v>
      </c>
      <c r="L1652" s="7">
        <v>1</v>
      </c>
      <c r="M1652" s="26">
        <f>IF(G1652="","",VLOOKUP(G1652,WMS!$E$3:$U$2581,7,0)*L1652)</f>
        <v>12</v>
      </c>
      <c r="N1652" s="27" t="str">
        <f>IF(G1652="","",VLOOKUP(G1652,WMS!$E$3:$U$2581,17,0))</f>
        <v>A401-08</v>
      </c>
      <c r="O1652" s="28">
        <f t="shared" si="270"/>
        <v>1.75</v>
      </c>
      <c r="P1652" s="28">
        <f t="shared" si="271"/>
        <v>0.002</v>
      </c>
      <c r="Q1652" s="25" t="str">
        <f>IF(G1652="","",VLOOKUP(G1652,WMS!$E$3:$G$2581,2,FALSE))</f>
        <v>KAS19092322</v>
      </c>
      <c r="R1652" s="25" t="str">
        <f>IF(G1652="","",VLOOKUP(G1652,WMS!$E$3:$G$2581,3,FALSE))</f>
        <v>KAS1909232201</v>
      </c>
      <c r="S1652" s="17" t="str">
        <f>IF(R1652="","",VLOOKUP(R1652,CUSTOMS!$E$3:$N$2350,2,FALSE))</f>
        <v>3406000090</v>
      </c>
      <c r="T1652" s="17" t="str">
        <f>IF(R1652="","",VLOOKUP(R1652,CUSTOMS!$E$3:$N$2350,3,FALSE))</f>
        <v>蜡烛</v>
      </c>
      <c r="U1652" s="18">
        <f t="shared" si="272"/>
        <v>0.28</v>
      </c>
      <c r="V1652" s="18" t="str">
        <f>IF(R1652="","",VLOOKUP(R1652,CUSTOMS!$E$3:$N$2350,5,FALSE))</f>
        <v>千克</v>
      </c>
      <c r="W1652" s="32">
        <f>IF(R1652="","",VLOOKUP(R1652,CUSTOMS!$E$3:$N$2350,6,FALSE))</f>
        <v>6.5</v>
      </c>
      <c r="X1652" s="32">
        <f t="shared" si="273"/>
        <v>1.82</v>
      </c>
      <c r="Y1652" s="18" t="str">
        <f>IF(R1652="","",VLOOKUP(R1652,CUSTOMS!$E$3:$N$2350,8,FALSE))</f>
        <v>美元</v>
      </c>
      <c r="Z1652" s="18" t="str">
        <f>IF(R1652="","",VLOOKUP(R1652,CUSTOMS!$E$3:$N$2350,9,FALSE))</f>
        <v>中国</v>
      </c>
      <c r="AA1652" s="18" t="str">
        <f>IF(R1652="","",VLOOKUP(R1652,CUSTOMS!$E$3:$N$2350,10,FALSE))</f>
        <v>美国</v>
      </c>
      <c r="AB1652" s="32">
        <f>IF(R1652="","",VLOOKUP(G1652,WMS!$E$3:$T$2581,15,FALSE))</f>
        <v>0.0233333333333333</v>
      </c>
      <c r="AC1652" s="32">
        <f t="shared" si="274"/>
        <v>0.28</v>
      </c>
      <c r="AD1652" s="32" t="str">
        <f>IF(S1652="","",VLOOKUP(S1652,海关监管条件!$A$1:$B$3000,2,FALSE))</f>
        <v>无 </v>
      </c>
    </row>
    <row r="1653" spans="1:30">
      <c r="A1653" s="2">
        <v>43791</v>
      </c>
      <c r="B1653" s="2">
        <v>43798</v>
      </c>
      <c r="C1653" s="2" t="s">
        <v>5292</v>
      </c>
      <c r="D1653" s="3" t="s">
        <v>2030</v>
      </c>
      <c r="E1653" s="3" t="s">
        <v>4389</v>
      </c>
      <c r="F1653" s="3" t="s">
        <v>4396</v>
      </c>
      <c r="G1653" s="17" t="str">
        <f t="shared" si="268"/>
        <v>KG-ARI-1909-00203-04708/42518242</v>
      </c>
      <c r="H1653" s="18">
        <f>IF(G1653="","",VLOOKUP(G1653,WMS!$E$3:$Q$2581,7,FALSE))</f>
        <v>12</v>
      </c>
      <c r="I1653" s="18">
        <f>IF(G1653="","",VLOOKUP(G1653,WMS!$E$3:$Q$2581,8,FALSE))</f>
        <v>1.5</v>
      </c>
      <c r="J1653" s="18">
        <f>IF(G1653="","",VLOOKUP(G1653,WMS!$E$3:$Q$2581,13,FALSE))</f>
        <v>0.002</v>
      </c>
      <c r="K1653" s="25" t="b">
        <f t="shared" si="269"/>
        <v>1</v>
      </c>
      <c r="L1653" s="7">
        <v>1</v>
      </c>
      <c r="M1653" s="26">
        <f>IF(G1653="","",VLOOKUP(G1653,WMS!$E$3:$U$2581,7,0)*L1653)</f>
        <v>12</v>
      </c>
      <c r="N1653" s="27" t="str">
        <f>IF(G1653="","",VLOOKUP(G1653,WMS!$E$3:$U$2581,17,0))</f>
        <v>A401-07</v>
      </c>
      <c r="O1653" s="28">
        <f t="shared" si="270"/>
        <v>1.5</v>
      </c>
      <c r="P1653" s="28">
        <f t="shared" si="271"/>
        <v>0.002</v>
      </c>
      <c r="Q1653" s="25" t="str">
        <f>IF(G1653="","",VLOOKUP(G1653,WMS!$E$3:$G$2581,2,FALSE))</f>
        <v>KAS19092322</v>
      </c>
      <c r="R1653" s="25" t="str">
        <f>IF(G1653="","",VLOOKUP(G1653,WMS!$E$3:$G$2581,3,FALSE))</f>
        <v>KAS1909232201</v>
      </c>
      <c r="S1653" s="17" t="str">
        <f>IF(R1653="","",VLOOKUP(R1653,CUSTOMS!$E$3:$N$2350,2,FALSE))</f>
        <v>3406000090</v>
      </c>
      <c r="T1653" s="17" t="str">
        <f>IF(R1653="","",VLOOKUP(R1653,CUSTOMS!$E$3:$N$2350,3,FALSE))</f>
        <v>蜡烛</v>
      </c>
      <c r="U1653" s="18">
        <f t="shared" si="272"/>
        <v>0.23</v>
      </c>
      <c r="V1653" s="18" t="str">
        <f>IF(R1653="","",VLOOKUP(R1653,CUSTOMS!$E$3:$N$2350,5,FALSE))</f>
        <v>千克</v>
      </c>
      <c r="W1653" s="32">
        <f>IF(R1653="","",VLOOKUP(R1653,CUSTOMS!$E$3:$N$2350,6,FALSE))</f>
        <v>6.5</v>
      </c>
      <c r="X1653" s="32">
        <f t="shared" si="273"/>
        <v>1.495</v>
      </c>
      <c r="Y1653" s="18" t="str">
        <f>IF(R1653="","",VLOOKUP(R1653,CUSTOMS!$E$3:$N$2350,8,FALSE))</f>
        <v>美元</v>
      </c>
      <c r="Z1653" s="18" t="str">
        <f>IF(R1653="","",VLOOKUP(R1653,CUSTOMS!$E$3:$N$2350,9,FALSE))</f>
        <v>中国</v>
      </c>
      <c r="AA1653" s="18" t="str">
        <f>IF(R1653="","",VLOOKUP(R1653,CUSTOMS!$E$3:$N$2350,10,FALSE))</f>
        <v>美国</v>
      </c>
      <c r="AB1653" s="32">
        <f>IF(R1653="","",VLOOKUP(G1653,WMS!$E$3:$T$2581,15,FALSE))</f>
        <v>0.0191666666666667</v>
      </c>
      <c r="AC1653" s="32">
        <f t="shared" si="274"/>
        <v>0.23</v>
      </c>
      <c r="AD1653" s="32" t="str">
        <f>IF(S1653="","",VLOOKUP(S1653,海关监管条件!$A$1:$B$3000,2,FALSE))</f>
        <v>无 </v>
      </c>
    </row>
    <row r="1654" spans="1:30">
      <c r="A1654" s="2">
        <v>43791</v>
      </c>
      <c r="B1654" s="2">
        <v>43798</v>
      </c>
      <c r="C1654" s="2" t="s">
        <v>5292</v>
      </c>
      <c r="D1654" s="3" t="s">
        <v>2030</v>
      </c>
      <c r="E1654" s="3" t="s">
        <v>4389</v>
      </c>
      <c r="F1654" s="3" t="s">
        <v>4399</v>
      </c>
      <c r="G1654" s="17" t="str">
        <f t="shared" si="268"/>
        <v>KG-ARI-1909-00203-04708/42518259</v>
      </c>
      <c r="H1654" s="18">
        <f>IF(G1654="","",VLOOKUP(G1654,WMS!$E$3:$Q$2581,7,FALSE))</f>
        <v>12</v>
      </c>
      <c r="I1654" s="18">
        <f>IF(G1654="","",VLOOKUP(G1654,WMS!$E$3:$Q$2581,8,FALSE))</f>
        <v>1.75</v>
      </c>
      <c r="J1654" s="18">
        <f>IF(G1654="","",VLOOKUP(G1654,WMS!$E$3:$Q$2581,13,FALSE))</f>
        <v>0.002</v>
      </c>
      <c r="K1654" s="25" t="b">
        <f t="shared" si="269"/>
        <v>1</v>
      </c>
      <c r="L1654" s="7">
        <v>1</v>
      </c>
      <c r="M1654" s="26">
        <f>IF(G1654="","",VLOOKUP(G1654,WMS!$E$3:$U$2581,7,0)*L1654)</f>
        <v>12</v>
      </c>
      <c r="N1654" s="27" t="str">
        <f>IF(G1654="","",VLOOKUP(G1654,WMS!$E$3:$U$2581,17,0))</f>
        <v>A401-08</v>
      </c>
      <c r="O1654" s="28">
        <f t="shared" si="270"/>
        <v>1.75</v>
      </c>
      <c r="P1654" s="28">
        <f t="shared" si="271"/>
        <v>0.002</v>
      </c>
      <c r="Q1654" s="25" t="str">
        <f>IF(G1654="","",VLOOKUP(G1654,WMS!$E$3:$G$2581,2,FALSE))</f>
        <v>KAS19092322</v>
      </c>
      <c r="R1654" s="25" t="str">
        <f>IF(G1654="","",VLOOKUP(G1654,WMS!$E$3:$G$2581,3,FALSE))</f>
        <v>KAS1909232201</v>
      </c>
      <c r="S1654" s="17" t="str">
        <f>IF(R1654="","",VLOOKUP(R1654,CUSTOMS!$E$3:$N$2350,2,FALSE))</f>
        <v>3406000090</v>
      </c>
      <c r="T1654" s="17" t="str">
        <f>IF(R1654="","",VLOOKUP(R1654,CUSTOMS!$E$3:$N$2350,3,FALSE))</f>
        <v>蜡烛</v>
      </c>
      <c r="U1654" s="18">
        <f t="shared" si="272"/>
        <v>0.28</v>
      </c>
      <c r="V1654" s="18" t="str">
        <f>IF(R1654="","",VLOOKUP(R1654,CUSTOMS!$E$3:$N$2350,5,FALSE))</f>
        <v>千克</v>
      </c>
      <c r="W1654" s="32">
        <f>IF(R1654="","",VLOOKUP(R1654,CUSTOMS!$E$3:$N$2350,6,FALSE))</f>
        <v>6.5</v>
      </c>
      <c r="X1654" s="32">
        <f t="shared" si="273"/>
        <v>1.82</v>
      </c>
      <c r="Y1654" s="18" t="str">
        <f>IF(R1654="","",VLOOKUP(R1654,CUSTOMS!$E$3:$N$2350,8,FALSE))</f>
        <v>美元</v>
      </c>
      <c r="Z1654" s="18" t="str">
        <f>IF(R1654="","",VLOOKUP(R1654,CUSTOMS!$E$3:$N$2350,9,FALSE))</f>
        <v>中国</v>
      </c>
      <c r="AA1654" s="18" t="str">
        <f>IF(R1654="","",VLOOKUP(R1654,CUSTOMS!$E$3:$N$2350,10,FALSE))</f>
        <v>美国</v>
      </c>
      <c r="AB1654" s="32">
        <f>IF(R1654="","",VLOOKUP(G1654,WMS!$E$3:$T$2581,15,FALSE))</f>
        <v>0.0233333333333333</v>
      </c>
      <c r="AC1654" s="32">
        <f t="shared" si="274"/>
        <v>0.28</v>
      </c>
      <c r="AD1654" s="32" t="str">
        <f>IF(S1654="","",VLOOKUP(S1654,海关监管条件!$A$1:$B$3000,2,FALSE))</f>
        <v>无 </v>
      </c>
    </row>
    <row r="1655" spans="1:30">
      <c r="A1655" s="2">
        <v>43791</v>
      </c>
      <c r="B1655" s="2">
        <v>43798</v>
      </c>
      <c r="C1655" s="2" t="s">
        <v>5292</v>
      </c>
      <c r="D1655" s="3" t="s">
        <v>2030</v>
      </c>
      <c r="E1655" s="3" t="s">
        <v>4389</v>
      </c>
      <c r="F1655" s="3" t="s">
        <v>4392</v>
      </c>
      <c r="G1655" s="17" t="str">
        <f t="shared" si="268"/>
        <v>KG-ARI-1909-00203-04708/42518266</v>
      </c>
      <c r="H1655" s="18">
        <f>IF(G1655="","",VLOOKUP(G1655,WMS!$E$3:$Q$2581,7,FALSE))</f>
        <v>12</v>
      </c>
      <c r="I1655" s="18">
        <f>IF(G1655="","",VLOOKUP(G1655,WMS!$E$3:$Q$2581,8,FALSE))</f>
        <v>1.5</v>
      </c>
      <c r="J1655" s="18">
        <f>IF(G1655="","",VLOOKUP(G1655,WMS!$E$3:$Q$2581,13,FALSE))</f>
        <v>0.002</v>
      </c>
      <c r="K1655" s="25" t="b">
        <f t="shared" si="269"/>
        <v>1</v>
      </c>
      <c r="L1655" s="7">
        <v>1</v>
      </c>
      <c r="M1655" s="26">
        <f>IF(G1655="","",VLOOKUP(G1655,WMS!$E$3:$U$2581,7,0)*L1655)</f>
        <v>12</v>
      </c>
      <c r="N1655" s="27" t="str">
        <f>IF(G1655="","",VLOOKUP(G1655,WMS!$E$3:$U$2581,17,0))</f>
        <v>A401-08</v>
      </c>
      <c r="O1655" s="28">
        <f t="shared" si="270"/>
        <v>1.5</v>
      </c>
      <c r="P1655" s="28">
        <f t="shared" si="271"/>
        <v>0.002</v>
      </c>
      <c r="Q1655" s="25" t="str">
        <f>IF(G1655="","",VLOOKUP(G1655,WMS!$E$3:$G$2581,2,FALSE))</f>
        <v>KAS19092322</v>
      </c>
      <c r="R1655" s="25" t="str">
        <f>IF(G1655="","",VLOOKUP(G1655,WMS!$E$3:$G$2581,3,FALSE))</f>
        <v>KAS1909232201</v>
      </c>
      <c r="S1655" s="17" t="str">
        <f>IF(R1655="","",VLOOKUP(R1655,CUSTOMS!$E$3:$N$2350,2,FALSE))</f>
        <v>3406000090</v>
      </c>
      <c r="T1655" s="17" t="str">
        <f>IF(R1655="","",VLOOKUP(R1655,CUSTOMS!$E$3:$N$2350,3,FALSE))</f>
        <v>蜡烛</v>
      </c>
      <c r="U1655" s="18">
        <f t="shared" si="272"/>
        <v>0.23</v>
      </c>
      <c r="V1655" s="18" t="str">
        <f>IF(R1655="","",VLOOKUP(R1655,CUSTOMS!$E$3:$N$2350,5,FALSE))</f>
        <v>千克</v>
      </c>
      <c r="W1655" s="32">
        <f>IF(R1655="","",VLOOKUP(R1655,CUSTOMS!$E$3:$N$2350,6,FALSE))</f>
        <v>6.5</v>
      </c>
      <c r="X1655" s="32">
        <f t="shared" si="273"/>
        <v>1.495</v>
      </c>
      <c r="Y1655" s="18" t="str">
        <f>IF(R1655="","",VLOOKUP(R1655,CUSTOMS!$E$3:$N$2350,8,FALSE))</f>
        <v>美元</v>
      </c>
      <c r="Z1655" s="18" t="str">
        <f>IF(R1655="","",VLOOKUP(R1655,CUSTOMS!$E$3:$N$2350,9,FALSE))</f>
        <v>中国</v>
      </c>
      <c r="AA1655" s="18" t="str">
        <f>IF(R1655="","",VLOOKUP(R1655,CUSTOMS!$E$3:$N$2350,10,FALSE))</f>
        <v>美国</v>
      </c>
      <c r="AB1655" s="32">
        <f>IF(R1655="","",VLOOKUP(G1655,WMS!$E$3:$T$2581,15,FALSE))</f>
        <v>0.0191666666666667</v>
      </c>
      <c r="AC1655" s="32">
        <f t="shared" si="274"/>
        <v>0.23</v>
      </c>
      <c r="AD1655" s="32" t="str">
        <f>IF(S1655="","",VLOOKUP(S1655,海关监管条件!$A$1:$B$3000,2,FALSE))</f>
        <v>无 </v>
      </c>
    </row>
    <row r="1656" spans="1:30">
      <c r="A1656" s="2">
        <v>43791</v>
      </c>
      <c r="B1656" s="2">
        <v>43798</v>
      </c>
      <c r="C1656" s="2" t="s">
        <v>5292</v>
      </c>
      <c r="D1656" s="3" t="s">
        <v>2030</v>
      </c>
      <c r="E1656" s="3" t="s">
        <v>4389</v>
      </c>
      <c r="F1656" s="3" t="s">
        <v>4394</v>
      </c>
      <c r="G1656" s="17" t="str">
        <f t="shared" si="268"/>
        <v>KG-ARI-1909-00203-04708/42518273</v>
      </c>
      <c r="H1656" s="18">
        <f>IF(G1656="","",VLOOKUP(G1656,WMS!$E$3:$Q$2581,7,FALSE))</f>
        <v>12</v>
      </c>
      <c r="I1656" s="18">
        <f>IF(G1656="","",VLOOKUP(G1656,WMS!$E$3:$Q$2581,8,FALSE))</f>
        <v>1.75</v>
      </c>
      <c r="J1656" s="18">
        <f>IF(G1656="","",VLOOKUP(G1656,WMS!$E$3:$Q$2581,13,FALSE))</f>
        <v>0.002</v>
      </c>
      <c r="K1656" s="25" t="b">
        <f t="shared" si="269"/>
        <v>1</v>
      </c>
      <c r="L1656" s="7">
        <v>1</v>
      </c>
      <c r="M1656" s="26">
        <f>IF(G1656="","",VLOOKUP(G1656,WMS!$E$3:$U$2581,7,0)*L1656)</f>
        <v>12</v>
      </c>
      <c r="N1656" s="27" t="str">
        <f>IF(G1656="","",VLOOKUP(G1656,WMS!$E$3:$U$2581,17,0))</f>
        <v>A401-08</v>
      </c>
      <c r="O1656" s="28">
        <f t="shared" si="270"/>
        <v>1.75</v>
      </c>
      <c r="P1656" s="28">
        <f t="shared" si="271"/>
        <v>0.002</v>
      </c>
      <c r="Q1656" s="25" t="str">
        <f>IF(G1656="","",VLOOKUP(G1656,WMS!$E$3:$G$2581,2,FALSE))</f>
        <v>KAS19092322</v>
      </c>
      <c r="R1656" s="25" t="str">
        <f>IF(G1656="","",VLOOKUP(G1656,WMS!$E$3:$G$2581,3,FALSE))</f>
        <v>KAS1909232201</v>
      </c>
      <c r="S1656" s="17" t="str">
        <f>IF(R1656="","",VLOOKUP(R1656,CUSTOMS!$E$3:$N$2350,2,FALSE))</f>
        <v>3406000090</v>
      </c>
      <c r="T1656" s="17" t="str">
        <f>IF(R1656="","",VLOOKUP(R1656,CUSTOMS!$E$3:$N$2350,3,FALSE))</f>
        <v>蜡烛</v>
      </c>
      <c r="U1656" s="18">
        <f t="shared" si="272"/>
        <v>0.28</v>
      </c>
      <c r="V1656" s="18" t="str">
        <f>IF(R1656="","",VLOOKUP(R1656,CUSTOMS!$E$3:$N$2350,5,FALSE))</f>
        <v>千克</v>
      </c>
      <c r="W1656" s="32">
        <f>IF(R1656="","",VLOOKUP(R1656,CUSTOMS!$E$3:$N$2350,6,FALSE))</f>
        <v>6.5</v>
      </c>
      <c r="X1656" s="32">
        <f t="shared" si="273"/>
        <v>1.82</v>
      </c>
      <c r="Y1656" s="18" t="str">
        <f>IF(R1656="","",VLOOKUP(R1656,CUSTOMS!$E$3:$N$2350,8,FALSE))</f>
        <v>美元</v>
      </c>
      <c r="Z1656" s="18" t="str">
        <f>IF(R1656="","",VLOOKUP(R1656,CUSTOMS!$E$3:$N$2350,9,FALSE))</f>
        <v>中国</v>
      </c>
      <c r="AA1656" s="18" t="str">
        <f>IF(R1656="","",VLOOKUP(R1656,CUSTOMS!$E$3:$N$2350,10,FALSE))</f>
        <v>美国</v>
      </c>
      <c r="AB1656" s="32">
        <f>IF(R1656="","",VLOOKUP(G1656,WMS!$E$3:$T$2581,15,FALSE))</f>
        <v>0.0233333333333333</v>
      </c>
      <c r="AC1656" s="32">
        <f t="shared" si="274"/>
        <v>0.28</v>
      </c>
      <c r="AD1656" s="32" t="str">
        <f>IF(S1656="","",VLOOKUP(S1656,海关监管条件!$A$1:$B$3000,2,FALSE))</f>
        <v>无 </v>
      </c>
    </row>
    <row r="1657" spans="1:30">
      <c r="A1657" s="2">
        <v>43791</v>
      </c>
      <c r="B1657" s="2">
        <v>43798</v>
      </c>
      <c r="C1657" s="2" t="s">
        <v>5292</v>
      </c>
      <c r="D1657" s="3" t="s">
        <v>2133</v>
      </c>
      <c r="E1657" s="3" t="s">
        <v>4417</v>
      </c>
      <c r="F1657" s="3" t="s">
        <v>4446</v>
      </c>
      <c r="G1657" s="17" t="str">
        <f t="shared" si="268"/>
        <v>KG-ARI-1909-00203-04715/42501411</v>
      </c>
      <c r="H1657" s="18">
        <f>IF(G1657="","",VLOOKUP(G1657,WMS!$E$3:$Q$2581,7,FALSE))</f>
        <v>10</v>
      </c>
      <c r="I1657" s="18">
        <f>IF(G1657="","",VLOOKUP(G1657,WMS!$E$3:$Q$2581,8,FALSE))</f>
        <v>1.5</v>
      </c>
      <c r="J1657" s="18">
        <f>IF(G1657="","",VLOOKUP(G1657,WMS!$E$3:$Q$2581,13,FALSE))</f>
        <v>0.013</v>
      </c>
      <c r="K1657" s="25" t="b">
        <f t="shared" si="269"/>
        <v>1</v>
      </c>
      <c r="L1657" s="7">
        <v>1</v>
      </c>
      <c r="M1657" s="26">
        <f>IF(G1657="","",VLOOKUP(G1657,WMS!$E$3:$U$2581,7,0)*L1657)</f>
        <v>10</v>
      </c>
      <c r="N1657" s="27" t="str">
        <f>IF(G1657="","",VLOOKUP(G1657,WMS!$E$3:$U$2581,17,0))</f>
        <v>A39-103</v>
      </c>
      <c r="O1657" s="28">
        <f t="shared" si="270"/>
        <v>1.5</v>
      </c>
      <c r="P1657" s="28">
        <f t="shared" si="271"/>
        <v>0.013</v>
      </c>
      <c r="Q1657" s="25" t="str">
        <f>IF(G1657="","",VLOOKUP(G1657,WMS!$E$3:$G$2581,2,FALSE))</f>
        <v>KAS19092003</v>
      </c>
      <c r="R1657" s="25" t="str">
        <f>IF(G1657="","",VLOOKUP(G1657,WMS!$E$3:$G$2581,3,FALSE))</f>
        <v>KAS1909200309</v>
      </c>
      <c r="S1657" s="17" t="str">
        <f>IF(R1657="","",VLOOKUP(R1657,CUSTOMS!$E$3:$N$2350,2,FALSE))</f>
        <v>3926909090</v>
      </c>
      <c r="T1657" s="17" t="str">
        <f>IF(R1657="","",VLOOKUP(R1657,CUSTOMS!$E$3:$N$2350,3,FALSE))</f>
        <v>塑料套</v>
      </c>
      <c r="U1657" s="18">
        <f t="shared" si="272"/>
        <v>10</v>
      </c>
      <c r="V1657" s="18" t="str">
        <f>IF(R1657="","",VLOOKUP(R1657,CUSTOMS!$E$3:$N$2350,5,FALSE))</f>
        <v>套</v>
      </c>
      <c r="W1657" s="32">
        <f>IF(R1657="","",VLOOKUP(R1657,CUSTOMS!$E$3:$N$2350,6,FALSE))</f>
        <v>0.94</v>
      </c>
      <c r="X1657" s="32">
        <f t="shared" si="273"/>
        <v>9.4</v>
      </c>
      <c r="Y1657" s="18" t="str">
        <f>IF(R1657="","",VLOOKUP(R1657,CUSTOMS!$E$3:$N$2350,8,FALSE))</f>
        <v>美元</v>
      </c>
      <c r="Z1657" s="18" t="str">
        <f>IF(R1657="","",VLOOKUP(R1657,CUSTOMS!$E$3:$N$2350,9,FALSE))</f>
        <v>中国</v>
      </c>
      <c r="AA1657" s="18" t="str">
        <f>IF(R1657="","",VLOOKUP(R1657,CUSTOMS!$E$3:$N$2350,10,FALSE))</f>
        <v>美国</v>
      </c>
      <c r="AB1657" s="32">
        <f>IF(R1657="","",VLOOKUP(G1657,WMS!$E$3:$T$2581,15,FALSE))</f>
        <v>0.115</v>
      </c>
      <c r="AC1657" s="32">
        <f t="shared" si="274"/>
        <v>1.15</v>
      </c>
      <c r="AD1657" s="32" t="str">
        <f>IF(S1657="","",VLOOKUP(S1657,海关监管条件!$A$1:$B$3000,2,FALSE))</f>
        <v>无</v>
      </c>
    </row>
    <row r="1658" spans="1:30">
      <c r="A1658" s="2">
        <v>43791</v>
      </c>
      <c r="B1658" s="2">
        <v>43798</v>
      </c>
      <c r="C1658" s="2" t="s">
        <v>5292</v>
      </c>
      <c r="D1658" s="3" t="s">
        <v>2133</v>
      </c>
      <c r="E1658" s="3" t="s">
        <v>4417</v>
      </c>
      <c r="F1658" s="3" t="s">
        <v>4432</v>
      </c>
      <c r="G1658" s="17" t="str">
        <f t="shared" si="268"/>
        <v>KG-ARI-1909-00203-04715/42581024</v>
      </c>
      <c r="H1658" s="18">
        <f>IF(G1658="","",VLOOKUP(G1658,WMS!$E$3:$Q$2581,7,FALSE))</f>
        <v>6</v>
      </c>
      <c r="I1658" s="18">
        <f>IF(G1658="","",VLOOKUP(G1658,WMS!$E$3:$Q$2581,8,FALSE))</f>
        <v>3</v>
      </c>
      <c r="J1658" s="18">
        <f>IF(G1658="","",VLOOKUP(G1658,WMS!$E$3:$Q$2581,13,FALSE))</f>
        <v>0.012</v>
      </c>
      <c r="K1658" s="25" t="b">
        <f t="shared" si="269"/>
        <v>1</v>
      </c>
      <c r="L1658" s="7">
        <v>2</v>
      </c>
      <c r="M1658" s="26">
        <f>IF(G1658="","",VLOOKUP(G1658,WMS!$E$3:$U$2581,7,0)*L1658)</f>
        <v>12</v>
      </c>
      <c r="N1658" s="27" t="str">
        <f>IF(G1658="","",VLOOKUP(G1658,WMS!$E$3:$U$2581,17,0))</f>
        <v>A39-103</v>
      </c>
      <c r="O1658" s="28">
        <f t="shared" si="270"/>
        <v>6</v>
      </c>
      <c r="P1658" s="28">
        <f t="shared" si="271"/>
        <v>0.024</v>
      </c>
      <c r="Q1658" s="25" t="str">
        <f>IF(G1658="","",VLOOKUP(G1658,WMS!$E$3:$G$2581,2,FALSE))</f>
        <v>KAS19092003</v>
      </c>
      <c r="R1658" s="25" t="str">
        <f>IF(G1658="","",VLOOKUP(G1658,WMS!$E$3:$G$2581,3,FALSE))</f>
        <v>KAS1909200301</v>
      </c>
      <c r="S1658" s="17" t="str">
        <f>IF(R1658="","",VLOOKUP(R1658,CUSTOMS!$E$3:$N$2350,2,FALSE))</f>
        <v>3926909090</v>
      </c>
      <c r="T1658" s="17" t="str">
        <f>IF(R1658="","",VLOOKUP(R1658,CUSTOMS!$E$3:$N$2350,3,FALSE))</f>
        <v>宠物碗A</v>
      </c>
      <c r="U1658" s="18">
        <f t="shared" si="272"/>
        <v>12</v>
      </c>
      <c r="V1658" s="18" t="str">
        <f>IF(R1658="","",VLOOKUP(R1658,CUSTOMS!$E$3:$N$2350,5,FALSE))</f>
        <v>套</v>
      </c>
      <c r="W1658" s="32">
        <f>IF(R1658="","",VLOOKUP(R1658,CUSTOMS!$E$3:$N$2350,6,FALSE))</f>
        <v>2.87</v>
      </c>
      <c r="X1658" s="32">
        <f t="shared" si="273"/>
        <v>34.44</v>
      </c>
      <c r="Y1658" s="18" t="str">
        <f>IF(R1658="","",VLOOKUP(R1658,CUSTOMS!$E$3:$N$2350,8,FALSE))</f>
        <v>美元</v>
      </c>
      <c r="Z1658" s="18" t="str">
        <f>IF(R1658="","",VLOOKUP(R1658,CUSTOMS!$E$3:$N$2350,9,FALSE))</f>
        <v>中国</v>
      </c>
      <c r="AA1658" s="18" t="str">
        <f>IF(R1658="","",VLOOKUP(R1658,CUSTOMS!$E$3:$N$2350,10,FALSE))</f>
        <v>美国</v>
      </c>
      <c r="AB1658" s="32">
        <f>IF(R1658="","",VLOOKUP(G1658,WMS!$E$3:$T$2581,15,FALSE))</f>
        <v>0.416666666666667</v>
      </c>
      <c r="AC1658" s="32">
        <f t="shared" si="274"/>
        <v>5</v>
      </c>
      <c r="AD1658" s="32" t="str">
        <f>IF(S1658="","",VLOOKUP(S1658,海关监管条件!$A$1:$B$3000,2,FALSE))</f>
        <v>无</v>
      </c>
    </row>
    <row r="1659" spans="1:30">
      <c r="A1659" s="2">
        <v>43791</v>
      </c>
      <c r="B1659" s="2">
        <v>43798</v>
      </c>
      <c r="C1659" s="2" t="s">
        <v>5292</v>
      </c>
      <c r="D1659" s="3" t="s">
        <v>2133</v>
      </c>
      <c r="E1659" s="3" t="s">
        <v>4417</v>
      </c>
      <c r="F1659" s="3" t="s">
        <v>4425</v>
      </c>
      <c r="G1659" s="17" t="str">
        <f t="shared" si="268"/>
        <v>KG-ARI-1909-00203-04715/42755944</v>
      </c>
      <c r="H1659" s="18">
        <f>IF(G1659="","",VLOOKUP(G1659,WMS!$E$3:$Q$2581,7,FALSE))</f>
        <v>6</v>
      </c>
      <c r="I1659" s="18">
        <f>IF(G1659="","",VLOOKUP(G1659,WMS!$E$3:$Q$2581,8,FALSE))</f>
        <v>2.85</v>
      </c>
      <c r="J1659" s="18">
        <f>IF(G1659="","",VLOOKUP(G1659,WMS!$E$3:$Q$2581,13,FALSE))</f>
        <v>0.016</v>
      </c>
      <c r="K1659" s="25" t="b">
        <f t="shared" si="269"/>
        <v>1</v>
      </c>
      <c r="L1659" s="7">
        <v>1</v>
      </c>
      <c r="M1659" s="26">
        <f>IF(G1659="","",VLOOKUP(G1659,WMS!$E$3:$U$2581,7,0)*L1659)</f>
        <v>6</v>
      </c>
      <c r="N1659" s="27" t="str">
        <f>IF(G1659="","",VLOOKUP(G1659,WMS!$E$3:$U$2581,17,0))</f>
        <v>A39-302</v>
      </c>
      <c r="O1659" s="28">
        <f t="shared" si="270"/>
        <v>2.85</v>
      </c>
      <c r="P1659" s="28">
        <f t="shared" si="271"/>
        <v>0.016</v>
      </c>
      <c r="Q1659" s="25" t="str">
        <f>IF(G1659="","",VLOOKUP(G1659,WMS!$E$3:$G$2581,2,FALSE))</f>
        <v>KAS19092003</v>
      </c>
      <c r="R1659" s="25" t="str">
        <f>IF(G1659="","",VLOOKUP(G1659,WMS!$E$3:$G$2581,3,FALSE))</f>
        <v>KAS1909200301</v>
      </c>
      <c r="S1659" s="17" t="str">
        <f>IF(R1659="","",VLOOKUP(R1659,CUSTOMS!$E$3:$N$2350,2,FALSE))</f>
        <v>3926909090</v>
      </c>
      <c r="T1659" s="17" t="str">
        <f>IF(R1659="","",VLOOKUP(R1659,CUSTOMS!$E$3:$N$2350,3,FALSE))</f>
        <v>宠物碗A</v>
      </c>
      <c r="U1659" s="18">
        <f t="shared" si="272"/>
        <v>6</v>
      </c>
      <c r="V1659" s="18" t="str">
        <f>IF(R1659="","",VLOOKUP(R1659,CUSTOMS!$E$3:$N$2350,5,FALSE))</f>
        <v>套</v>
      </c>
      <c r="W1659" s="32">
        <f>IF(R1659="","",VLOOKUP(R1659,CUSTOMS!$E$3:$N$2350,6,FALSE))</f>
        <v>2.87</v>
      </c>
      <c r="X1659" s="32">
        <f t="shared" si="273"/>
        <v>17.22</v>
      </c>
      <c r="Y1659" s="18" t="str">
        <f>IF(R1659="","",VLOOKUP(R1659,CUSTOMS!$E$3:$N$2350,8,FALSE))</f>
        <v>美元</v>
      </c>
      <c r="Z1659" s="18" t="str">
        <f>IF(R1659="","",VLOOKUP(R1659,CUSTOMS!$E$3:$N$2350,9,FALSE))</f>
        <v>中国</v>
      </c>
      <c r="AA1659" s="18" t="str">
        <f>IF(R1659="","",VLOOKUP(R1659,CUSTOMS!$E$3:$N$2350,10,FALSE))</f>
        <v>美国</v>
      </c>
      <c r="AB1659" s="32">
        <f>IF(R1659="","",VLOOKUP(G1659,WMS!$E$3:$T$2581,15,FALSE))</f>
        <v>0.4</v>
      </c>
      <c r="AC1659" s="32">
        <f t="shared" si="274"/>
        <v>2.4</v>
      </c>
      <c r="AD1659" s="32" t="str">
        <f>IF(S1659="","",VLOOKUP(S1659,海关监管条件!$A$1:$B$3000,2,FALSE))</f>
        <v>无</v>
      </c>
    </row>
    <row r="1660" spans="1:30">
      <c r="A1660" s="2">
        <v>43791</v>
      </c>
      <c r="B1660" s="2">
        <v>43798</v>
      </c>
      <c r="C1660" s="2" t="s">
        <v>5292</v>
      </c>
      <c r="D1660" s="3" t="s">
        <v>2133</v>
      </c>
      <c r="E1660" s="3" t="s">
        <v>4417</v>
      </c>
      <c r="F1660" s="3" t="s">
        <v>4438</v>
      </c>
      <c r="G1660" s="17" t="str">
        <f t="shared" si="268"/>
        <v>KG-ARI-1909-00203-04715/42763451</v>
      </c>
      <c r="H1660" s="18">
        <f>IF(G1660="","",VLOOKUP(G1660,WMS!$E$3:$Q$2581,7,FALSE))</f>
        <v>6</v>
      </c>
      <c r="I1660" s="18">
        <f>IF(G1660="","",VLOOKUP(G1660,WMS!$E$3:$Q$2581,8,FALSE))</f>
        <v>13.35</v>
      </c>
      <c r="J1660" s="18">
        <f>IF(G1660="","",VLOOKUP(G1660,WMS!$E$3:$Q$2581,13,FALSE))</f>
        <v>0.069</v>
      </c>
      <c r="K1660" s="25" t="b">
        <f t="shared" si="269"/>
        <v>1</v>
      </c>
      <c r="L1660" s="7">
        <v>2</v>
      </c>
      <c r="M1660" s="26">
        <f>IF(G1660="","",VLOOKUP(G1660,WMS!$E$3:$U$2581,7,0)*L1660)</f>
        <v>12</v>
      </c>
      <c r="N1660" s="27" t="str">
        <f>IF(G1660="","",VLOOKUP(G1660,WMS!$E$3:$U$2581,17,0))</f>
        <v>A25-302</v>
      </c>
      <c r="O1660" s="28">
        <f t="shared" si="270"/>
        <v>26.7</v>
      </c>
      <c r="P1660" s="28">
        <f t="shared" si="271"/>
        <v>0.138</v>
      </c>
      <c r="Q1660" s="25" t="str">
        <f>IF(G1660="","",VLOOKUP(G1660,WMS!$E$3:$G$2581,2,FALSE))</f>
        <v>KAS19092003</v>
      </c>
      <c r="R1660" s="25" t="str">
        <f>IF(G1660="","",VLOOKUP(G1660,WMS!$E$3:$G$2581,3,FALSE))</f>
        <v>KAS1909200304</v>
      </c>
      <c r="S1660" s="17" t="str">
        <f>IF(R1660="","",VLOOKUP(R1660,CUSTOMS!$E$3:$N$2350,2,FALSE))</f>
        <v>7326909000</v>
      </c>
      <c r="T1660" s="17" t="str">
        <f>IF(R1660="","",VLOOKUP(R1660,CUSTOMS!$E$3:$N$2350,3,FALSE))</f>
        <v>宠物碗</v>
      </c>
      <c r="U1660" s="18">
        <f t="shared" si="272"/>
        <v>12</v>
      </c>
      <c r="V1660" s="18" t="str">
        <f>IF(R1660="","",VLOOKUP(R1660,CUSTOMS!$E$3:$N$2350,5,FALSE))</f>
        <v>套</v>
      </c>
      <c r="W1660" s="32">
        <f>IF(R1660="","",VLOOKUP(R1660,CUSTOMS!$E$3:$N$2350,6,FALSE))</f>
        <v>6.29</v>
      </c>
      <c r="X1660" s="32">
        <f t="shared" si="273"/>
        <v>75.48</v>
      </c>
      <c r="Y1660" s="18" t="str">
        <f>IF(R1660="","",VLOOKUP(R1660,CUSTOMS!$E$3:$N$2350,8,FALSE))</f>
        <v>美元</v>
      </c>
      <c r="Z1660" s="18" t="str">
        <f>IF(R1660="","",VLOOKUP(R1660,CUSTOMS!$E$3:$N$2350,9,FALSE))</f>
        <v>中国</v>
      </c>
      <c r="AA1660" s="18" t="str">
        <f>IF(R1660="","",VLOOKUP(R1660,CUSTOMS!$E$3:$N$2350,10,FALSE))</f>
        <v>美国</v>
      </c>
      <c r="AB1660" s="32">
        <f>IF(R1660="","",VLOOKUP(G1660,WMS!$E$3:$T$2581,15,FALSE))</f>
        <v>2.1</v>
      </c>
      <c r="AC1660" s="32">
        <f t="shared" si="274"/>
        <v>25.2</v>
      </c>
      <c r="AD1660" s="32" t="str">
        <f>IF(S1660="","",VLOOKUP(S1660,海关监管条件!$A$1:$B$3000,2,FALSE))</f>
        <v>无</v>
      </c>
    </row>
    <row r="1661" spans="1:30">
      <c r="A1661" s="2">
        <v>43791</v>
      </c>
      <c r="B1661" s="2">
        <v>43798</v>
      </c>
      <c r="C1661" s="2" t="s">
        <v>5292</v>
      </c>
      <c r="D1661" s="3" t="s">
        <v>2133</v>
      </c>
      <c r="E1661" s="3" t="s">
        <v>4417</v>
      </c>
      <c r="F1661" s="3" t="s">
        <v>4444</v>
      </c>
      <c r="G1661" s="17" t="str">
        <f t="shared" si="268"/>
        <v>KG-ARI-1909-00203-04715/42791379</v>
      </c>
      <c r="H1661" s="18">
        <f>IF(G1661="","",VLOOKUP(G1661,WMS!$E$3:$Q$2581,7,FALSE))</f>
        <v>8</v>
      </c>
      <c r="I1661" s="18">
        <f>IF(G1661="","",VLOOKUP(G1661,WMS!$E$3:$Q$2581,8,FALSE))</f>
        <v>2</v>
      </c>
      <c r="J1661" s="18">
        <f>IF(G1661="","",VLOOKUP(G1661,WMS!$E$3:$Q$2581,13,FALSE))</f>
        <v>0.016</v>
      </c>
      <c r="K1661" s="25" t="b">
        <f t="shared" si="269"/>
        <v>1</v>
      </c>
      <c r="L1661" s="7">
        <v>1</v>
      </c>
      <c r="M1661" s="26">
        <f>IF(G1661="","",VLOOKUP(G1661,WMS!$E$3:$U$2581,7,0)*L1661)</f>
        <v>8</v>
      </c>
      <c r="N1661" s="27" t="str">
        <f>IF(G1661="","",VLOOKUP(G1661,WMS!$E$3:$U$2581,17,0))</f>
        <v>A39-202</v>
      </c>
      <c r="O1661" s="28">
        <f t="shared" si="270"/>
        <v>2</v>
      </c>
      <c r="P1661" s="28">
        <f t="shared" si="271"/>
        <v>0.016</v>
      </c>
      <c r="Q1661" s="25" t="str">
        <f>IF(G1661="","",VLOOKUP(G1661,WMS!$E$3:$G$2581,2,FALSE))</f>
        <v>KAS19092003</v>
      </c>
      <c r="R1661" s="25" t="str">
        <f>IF(G1661="","",VLOOKUP(G1661,WMS!$E$3:$G$2581,3,FALSE))</f>
        <v>KAS1909200308</v>
      </c>
      <c r="S1661" s="17" t="str">
        <f>IF(R1661="","",VLOOKUP(R1661,CUSTOMS!$E$3:$N$2350,2,FALSE))</f>
        <v>3926909090</v>
      </c>
      <c r="T1661" s="17" t="str">
        <f>IF(R1661="","",VLOOKUP(R1661,CUSTOMS!$E$3:$N$2350,3,FALSE))</f>
        <v>宠物冲便器</v>
      </c>
      <c r="U1661" s="18">
        <f t="shared" si="272"/>
        <v>8</v>
      </c>
      <c r="V1661" s="18" t="str">
        <f>IF(R1661="","",VLOOKUP(R1661,CUSTOMS!$E$3:$N$2350,5,FALSE))</f>
        <v>套</v>
      </c>
      <c r="W1661" s="32">
        <f>IF(R1661="","",VLOOKUP(R1661,CUSTOMS!$E$3:$N$2350,6,FALSE))</f>
        <v>2.26</v>
      </c>
      <c r="X1661" s="32">
        <f t="shared" si="273"/>
        <v>18.08</v>
      </c>
      <c r="Y1661" s="18" t="str">
        <f>IF(R1661="","",VLOOKUP(R1661,CUSTOMS!$E$3:$N$2350,8,FALSE))</f>
        <v>美元</v>
      </c>
      <c r="Z1661" s="18" t="str">
        <f>IF(R1661="","",VLOOKUP(R1661,CUSTOMS!$E$3:$N$2350,9,FALSE))</f>
        <v>中国</v>
      </c>
      <c r="AA1661" s="18" t="str">
        <f>IF(R1661="","",VLOOKUP(R1661,CUSTOMS!$E$3:$N$2350,10,FALSE))</f>
        <v>美国</v>
      </c>
      <c r="AB1661" s="32">
        <f>IF(R1661="","",VLOOKUP(G1661,WMS!$E$3:$T$2581,15,FALSE))</f>
        <v>0.2125</v>
      </c>
      <c r="AC1661" s="32">
        <f t="shared" si="274"/>
        <v>1.7</v>
      </c>
      <c r="AD1661" s="32" t="str">
        <f>IF(S1661="","",VLOOKUP(S1661,海关监管条件!$A$1:$B$3000,2,FALSE))</f>
        <v>无</v>
      </c>
    </row>
    <row r="1662" spans="1:30">
      <c r="A1662" s="2">
        <v>43791</v>
      </c>
      <c r="B1662" s="2">
        <v>43798</v>
      </c>
      <c r="C1662" s="2" t="s">
        <v>5292</v>
      </c>
      <c r="D1662" s="3" t="s">
        <v>1976</v>
      </c>
      <c r="E1662" s="3" t="s">
        <v>4350</v>
      </c>
      <c r="F1662" s="3" t="s">
        <v>4352</v>
      </c>
      <c r="G1662" s="17" t="str">
        <f t="shared" si="268"/>
        <v>KG-ARI-1909-00203-04736/42439837</v>
      </c>
      <c r="H1662" s="18">
        <f>IF(G1662="","",VLOOKUP(G1662,WMS!$E$3:$Q$2581,7,FALSE))</f>
        <v>12</v>
      </c>
      <c r="I1662" s="18">
        <f>IF(G1662="","",VLOOKUP(G1662,WMS!$E$3:$Q$2581,8,FALSE))</f>
        <v>1.1</v>
      </c>
      <c r="J1662" s="18">
        <f>IF(G1662="","",VLOOKUP(G1662,WMS!$E$3:$Q$2581,13,FALSE))</f>
        <v>0.008</v>
      </c>
      <c r="K1662" s="25" t="b">
        <f t="shared" si="269"/>
        <v>1</v>
      </c>
      <c r="L1662" s="7">
        <v>3</v>
      </c>
      <c r="M1662" s="26">
        <f>IF(G1662="","",VLOOKUP(G1662,WMS!$E$3:$U$2581,7,0)*L1662)</f>
        <v>36</v>
      </c>
      <c r="N1662" s="27" t="str">
        <f>IF(G1662="","",VLOOKUP(G1662,WMS!$E$3:$U$2581,17,0))</f>
        <v>A401-10</v>
      </c>
      <c r="O1662" s="28">
        <f t="shared" si="270"/>
        <v>3.3</v>
      </c>
      <c r="P1662" s="28">
        <f t="shared" si="271"/>
        <v>0.024</v>
      </c>
      <c r="Q1662" s="25" t="str">
        <f>IF(G1662="","",VLOOKUP(G1662,WMS!$E$3:$G$2581,2,FALSE))</f>
        <v>KAS19092316</v>
      </c>
      <c r="R1662" s="25" t="str">
        <f>IF(G1662="","",VLOOKUP(G1662,WMS!$E$3:$G$2581,3,FALSE))</f>
        <v>KAS1909231602</v>
      </c>
      <c r="S1662" s="17" t="str">
        <f>IF(R1662="","",VLOOKUP(R1662,CUSTOMS!$E$3:$N$2350,2,FALSE))</f>
        <v>3926909090</v>
      </c>
      <c r="T1662" s="17" t="str">
        <f>IF(R1662="","",VLOOKUP(R1662,CUSTOMS!$E$3:$N$2350,3,FALSE))</f>
        <v>塑料宠物碗</v>
      </c>
      <c r="U1662" s="18">
        <f t="shared" si="272"/>
        <v>36</v>
      </c>
      <c r="V1662" s="18" t="str">
        <f>IF(R1662="","",VLOOKUP(R1662,CUSTOMS!$E$3:$N$2350,5,FALSE))</f>
        <v>个</v>
      </c>
      <c r="W1662" s="32">
        <f>IF(R1662="","",VLOOKUP(R1662,CUSTOMS!$E$3:$N$2350,6,FALSE))</f>
        <v>1.05</v>
      </c>
      <c r="X1662" s="32">
        <f t="shared" si="273"/>
        <v>37.8</v>
      </c>
      <c r="Y1662" s="18" t="str">
        <f>IF(R1662="","",VLOOKUP(R1662,CUSTOMS!$E$3:$N$2350,8,FALSE))</f>
        <v>美元</v>
      </c>
      <c r="Z1662" s="18" t="str">
        <f>IF(R1662="","",VLOOKUP(R1662,CUSTOMS!$E$3:$N$2350,9,FALSE))</f>
        <v>中国</v>
      </c>
      <c r="AA1662" s="18" t="str">
        <f>IF(R1662="","",VLOOKUP(R1662,CUSTOMS!$E$3:$N$2350,10,FALSE))</f>
        <v>美国</v>
      </c>
      <c r="AB1662" s="32">
        <f>IF(R1662="","",VLOOKUP(G1662,WMS!$E$3:$T$2581,15,FALSE))</f>
        <v>0.075</v>
      </c>
      <c r="AC1662" s="32">
        <f t="shared" si="274"/>
        <v>2.7</v>
      </c>
      <c r="AD1662" s="32" t="str">
        <f>IF(S1662="","",VLOOKUP(S1662,海关监管条件!$A$1:$B$3000,2,FALSE))</f>
        <v>无</v>
      </c>
    </row>
    <row r="1663" spans="1:30">
      <c r="A1663" s="2">
        <v>43791</v>
      </c>
      <c r="B1663" s="2">
        <v>43798</v>
      </c>
      <c r="C1663" s="2" t="s">
        <v>5292</v>
      </c>
      <c r="D1663" s="3" t="s">
        <v>1976</v>
      </c>
      <c r="E1663" s="3" t="s">
        <v>4350</v>
      </c>
      <c r="F1663" s="3" t="s">
        <v>4359</v>
      </c>
      <c r="G1663" s="17" t="str">
        <f t="shared" ref="G1663:G1726" si="275">IF(F1663="","",E1663&amp;"/"&amp;F1663)</f>
        <v>KG-ARI-1909-00203-04736/42440444</v>
      </c>
      <c r="H1663" s="18">
        <f>IF(G1663="","",VLOOKUP(G1663,WMS!$E$3:$Q$2581,7,FALSE))</f>
        <v>12</v>
      </c>
      <c r="I1663" s="18">
        <f>IF(G1663="","",VLOOKUP(G1663,WMS!$E$3:$Q$2581,8,FALSE))</f>
        <v>7.2</v>
      </c>
      <c r="J1663" s="18">
        <f>IF(G1663="","",VLOOKUP(G1663,WMS!$E$3:$Q$2581,13,FALSE))</f>
        <v>0.031</v>
      </c>
      <c r="K1663" s="25" t="b">
        <f t="shared" ref="K1663:K1726" si="276">IF(M1663="","",EXACT(H1663,M1663/L1663))</f>
        <v>1</v>
      </c>
      <c r="L1663" s="7">
        <v>4</v>
      </c>
      <c r="M1663" s="26">
        <f>IF(G1663="","",VLOOKUP(G1663,WMS!$E$3:$U$2581,7,0)*L1663)</f>
        <v>48</v>
      </c>
      <c r="N1663" s="27" t="str">
        <f>IF(G1663="","",VLOOKUP(G1663,WMS!$E$3:$U$2581,17,0))</f>
        <v>A401-09</v>
      </c>
      <c r="O1663" s="28">
        <f t="shared" ref="O1663:O1726" si="277">IF(L1663="","",I1663*L1663)</f>
        <v>28.8</v>
      </c>
      <c r="P1663" s="28">
        <f t="shared" ref="P1663:P1726" si="278">IF(L1663="","",J1663*L1663)</f>
        <v>0.124</v>
      </c>
      <c r="Q1663" s="25" t="str">
        <f>IF(G1663="","",VLOOKUP(G1663,WMS!$E$3:$G$2581,2,FALSE))</f>
        <v>KAS19092316</v>
      </c>
      <c r="R1663" s="25" t="str">
        <f>IF(G1663="","",VLOOKUP(G1663,WMS!$E$3:$G$2581,3,FALSE))</f>
        <v>KAS1909231601</v>
      </c>
      <c r="S1663" s="17" t="str">
        <f>IF(R1663="","",VLOOKUP(R1663,CUSTOMS!$E$3:$N$2350,2,FALSE))</f>
        <v>4016999090</v>
      </c>
      <c r="T1663" s="17" t="str">
        <f>IF(R1663="","",VLOOKUP(R1663,CUSTOMS!$E$3:$N$2350,3,FALSE))</f>
        <v>橡胶狗咬胶</v>
      </c>
      <c r="U1663" s="18">
        <f t="shared" ref="U1663:U1726" si="279">IF(V1663="","",IF(V1663="千克",M1663*AB1663,M1663))</f>
        <v>48</v>
      </c>
      <c r="V1663" s="18" t="str">
        <f>IF(R1663="","",VLOOKUP(R1663,CUSTOMS!$E$3:$N$2350,5,FALSE))</f>
        <v>个</v>
      </c>
      <c r="W1663" s="32">
        <f>IF(R1663="","",VLOOKUP(R1663,CUSTOMS!$E$3:$N$2350,6,FALSE))</f>
        <v>2.72</v>
      </c>
      <c r="X1663" s="32">
        <f t="shared" ref="X1663:X1726" si="280">IF(W1663="","",U1663*W1663)</f>
        <v>130.56</v>
      </c>
      <c r="Y1663" s="18" t="str">
        <f>IF(R1663="","",VLOOKUP(R1663,CUSTOMS!$E$3:$N$2350,8,FALSE))</f>
        <v>美元</v>
      </c>
      <c r="Z1663" s="18" t="str">
        <f>IF(R1663="","",VLOOKUP(R1663,CUSTOMS!$E$3:$N$2350,9,FALSE))</f>
        <v>中国</v>
      </c>
      <c r="AA1663" s="18" t="str">
        <f>IF(R1663="","",VLOOKUP(R1663,CUSTOMS!$E$3:$N$2350,10,FALSE))</f>
        <v>美国</v>
      </c>
      <c r="AB1663" s="32">
        <f>IF(R1663="","",VLOOKUP(G1663,WMS!$E$3:$T$2581,15,FALSE))</f>
        <v>0.558333333333333</v>
      </c>
      <c r="AC1663" s="32">
        <f t="shared" ref="AC1663:AC1726" si="281">IF(AB1663="","",M1663*AB1663)</f>
        <v>26.8</v>
      </c>
      <c r="AD1663" s="32" t="str">
        <f>IF(S1663="","",VLOOKUP(S1663,海关监管条件!$A$1:$B$3000,2,FALSE))</f>
        <v>无</v>
      </c>
    </row>
    <row r="1664" spans="1:30">
      <c r="A1664" s="2">
        <v>43791</v>
      </c>
      <c r="B1664" s="2">
        <v>43798</v>
      </c>
      <c r="C1664" s="2" t="s">
        <v>5292</v>
      </c>
      <c r="D1664" s="3" t="s">
        <v>1976</v>
      </c>
      <c r="E1664" s="3" t="s">
        <v>4350</v>
      </c>
      <c r="F1664" s="3" t="s">
        <v>4355</v>
      </c>
      <c r="G1664" s="17" t="str">
        <f t="shared" si="275"/>
        <v>KG-ARI-1909-00203-04736/42442608</v>
      </c>
      <c r="H1664" s="18">
        <f>IF(G1664="","",VLOOKUP(G1664,WMS!$E$3:$Q$2581,7,FALSE))</f>
        <v>12</v>
      </c>
      <c r="I1664" s="18">
        <f>IF(G1664="","",VLOOKUP(G1664,WMS!$E$3:$Q$2581,8,FALSE))</f>
        <v>1.7</v>
      </c>
      <c r="J1664" s="18">
        <f>IF(G1664="","",VLOOKUP(G1664,WMS!$E$3:$Q$2581,13,FALSE))</f>
        <v>0.016</v>
      </c>
      <c r="K1664" s="25" t="b">
        <f t="shared" si="276"/>
        <v>1</v>
      </c>
      <c r="L1664" s="7">
        <v>4</v>
      </c>
      <c r="M1664" s="26">
        <f>IF(G1664="","",VLOOKUP(G1664,WMS!$E$3:$U$2581,7,0)*L1664)</f>
        <v>48</v>
      </c>
      <c r="N1664" s="27" t="str">
        <f>IF(G1664="","",VLOOKUP(G1664,WMS!$E$3:$U$2581,17,0))</f>
        <v>A401-10</v>
      </c>
      <c r="O1664" s="28">
        <f t="shared" si="277"/>
        <v>6.8</v>
      </c>
      <c r="P1664" s="28">
        <f t="shared" si="278"/>
        <v>0.064</v>
      </c>
      <c r="Q1664" s="25" t="str">
        <f>IF(G1664="","",VLOOKUP(G1664,WMS!$E$3:$G$2581,2,FALSE))</f>
        <v>KAS19092316</v>
      </c>
      <c r="R1664" s="25" t="str">
        <f>IF(G1664="","",VLOOKUP(G1664,WMS!$E$3:$G$2581,3,FALSE))</f>
        <v>KAS1909231606</v>
      </c>
      <c r="S1664" s="17" t="str">
        <f>IF(R1664="","",VLOOKUP(R1664,CUSTOMS!$E$3:$N$2350,2,FALSE))</f>
        <v>9615110000</v>
      </c>
      <c r="T1664" s="17" t="str">
        <f>IF(R1664="","",VLOOKUP(R1664,CUSTOMS!$E$3:$N$2350,3,FALSE))</f>
        <v>宠物梳</v>
      </c>
      <c r="U1664" s="18">
        <f t="shared" si="279"/>
        <v>48</v>
      </c>
      <c r="V1664" s="18" t="str">
        <f>IF(R1664="","",VLOOKUP(R1664,CUSTOMS!$E$3:$N$2350,5,FALSE))</f>
        <v>把</v>
      </c>
      <c r="W1664" s="32">
        <f>IF(R1664="","",VLOOKUP(R1664,CUSTOMS!$E$3:$N$2350,6,FALSE))</f>
        <v>0.95</v>
      </c>
      <c r="X1664" s="32">
        <f t="shared" si="280"/>
        <v>45.6</v>
      </c>
      <c r="Y1664" s="18" t="str">
        <f>IF(R1664="","",VLOOKUP(R1664,CUSTOMS!$E$3:$N$2350,8,FALSE))</f>
        <v>美元</v>
      </c>
      <c r="Z1664" s="18" t="str">
        <f>IF(R1664="","",VLOOKUP(R1664,CUSTOMS!$E$3:$N$2350,9,FALSE))</f>
        <v>中国</v>
      </c>
      <c r="AA1664" s="18" t="str">
        <f>IF(R1664="","",VLOOKUP(R1664,CUSTOMS!$E$3:$N$2350,10,FALSE))</f>
        <v>美国</v>
      </c>
      <c r="AB1664" s="32">
        <f>IF(R1664="","",VLOOKUP(G1664,WMS!$E$3:$T$2581,15,FALSE))</f>
        <v>0.116666666666667</v>
      </c>
      <c r="AC1664" s="32">
        <f t="shared" si="281"/>
        <v>5.60000000000002</v>
      </c>
      <c r="AD1664" s="32" t="str">
        <f>IF(S1664="","",VLOOKUP(S1664,海关监管条件!$A$1:$B$3000,2,FALSE))</f>
        <v>无 </v>
      </c>
    </row>
    <row r="1665" spans="1:30">
      <c r="A1665" s="2">
        <v>43791</v>
      </c>
      <c r="B1665" s="2">
        <v>43798</v>
      </c>
      <c r="C1665" s="2" t="s">
        <v>5292</v>
      </c>
      <c r="D1665" s="3" t="s">
        <v>1976</v>
      </c>
      <c r="E1665" s="3" t="s">
        <v>4350</v>
      </c>
      <c r="F1665" s="3" t="s">
        <v>4353</v>
      </c>
      <c r="G1665" s="17" t="str">
        <f t="shared" si="275"/>
        <v>KG-ARI-1909-00203-04736/42442653</v>
      </c>
      <c r="H1665" s="18">
        <f>IF(G1665="","",VLOOKUP(G1665,WMS!$E$3:$Q$2581,7,FALSE))</f>
        <v>12</v>
      </c>
      <c r="I1665" s="18">
        <f>IF(G1665="","",VLOOKUP(G1665,WMS!$E$3:$Q$2581,8,FALSE))</f>
        <v>1</v>
      </c>
      <c r="J1665" s="18">
        <f>IF(G1665="","",VLOOKUP(G1665,WMS!$E$3:$Q$2581,13,FALSE))</f>
        <v>0.006</v>
      </c>
      <c r="K1665" s="25" t="b">
        <f t="shared" si="276"/>
        <v>1</v>
      </c>
      <c r="L1665" s="7">
        <v>4</v>
      </c>
      <c r="M1665" s="26">
        <f>IF(G1665="","",VLOOKUP(G1665,WMS!$E$3:$U$2581,7,0)*L1665)</f>
        <v>48</v>
      </c>
      <c r="N1665" s="27" t="str">
        <f>IF(G1665="","",VLOOKUP(G1665,WMS!$E$3:$U$2581,17,0))</f>
        <v>A401-11</v>
      </c>
      <c r="O1665" s="28">
        <f t="shared" si="277"/>
        <v>4</v>
      </c>
      <c r="P1665" s="28">
        <f t="shared" si="278"/>
        <v>0.024</v>
      </c>
      <c r="Q1665" s="25" t="str">
        <f>IF(G1665="","",VLOOKUP(G1665,WMS!$E$3:$G$2581,2,FALSE))</f>
        <v>KAS19092316</v>
      </c>
      <c r="R1665" s="25" t="str">
        <f>IF(G1665="","",VLOOKUP(G1665,WMS!$E$3:$G$2581,3,FALSE))</f>
        <v>KAS1909231606</v>
      </c>
      <c r="S1665" s="17" t="str">
        <f>IF(R1665="","",VLOOKUP(R1665,CUSTOMS!$E$3:$N$2350,2,FALSE))</f>
        <v>9615110000</v>
      </c>
      <c r="T1665" s="17" t="str">
        <f>IF(R1665="","",VLOOKUP(R1665,CUSTOMS!$E$3:$N$2350,3,FALSE))</f>
        <v>宠物梳</v>
      </c>
      <c r="U1665" s="18">
        <f t="shared" si="279"/>
        <v>48</v>
      </c>
      <c r="V1665" s="18" t="str">
        <f>IF(R1665="","",VLOOKUP(R1665,CUSTOMS!$E$3:$N$2350,5,FALSE))</f>
        <v>把</v>
      </c>
      <c r="W1665" s="32">
        <f>IF(R1665="","",VLOOKUP(R1665,CUSTOMS!$E$3:$N$2350,6,FALSE))</f>
        <v>0.95</v>
      </c>
      <c r="X1665" s="32">
        <f t="shared" si="280"/>
        <v>45.6</v>
      </c>
      <c r="Y1665" s="18" t="str">
        <f>IF(R1665="","",VLOOKUP(R1665,CUSTOMS!$E$3:$N$2350,8,FALSE))</f>
        <v>美元</v>
      </c>
      <c r="Z1665" s="18" t="str">
        <f>IF(R1665="","",VLOOKUP(R1665,CUSTOMS!$E$3:$N$2350,9,FALSE))</f>
        <v>中国</v>
      </c>
      <c r="AA1665" s="18" t="str">
        <f>IF(R1665="","",VLOOKUP(R1665,CUSTOMS!$E$3:$N$2350,10,FALSE))</f>
        <v>美国</v>
      </c>
      <c r="AB1665" s="32">
        <f>IF(R1665="","",VLOOKUP(G1665,WMS!$E$3:$T$2581,15,FALSE))</f>
        <v>0.05</v>
      </c>
      <c r="AC1665" s="32">
        <f t="shared" si="281"/>
        <v>2.4</v>
      </c>
      <c r="AD1665" s="32" t="str">
        <f>IF(S1665="","",VLOOKUP(S1665,海关监管条件!$A$1:$B$3000,2,FALSE))</f>
        <v>无 </v>
      </c>
    </row>
    <row r="1666" spans="1:30">
      <c r="A1666" s="2">
        <v>43791</v>
      </c>
      <c r="B1666" s="2">
        <v>43798</v>
      </c>
      <c r="C1666" s="2" t="s">
        <v>5292</v>
      </c>
      <c r="D1666" s="3" t="s">
        <v>1976</v>
      </c>
      <c r="E1666" s="3" t="s">
        <v>4350</v>
      </c>
      <c r="F1666" s="3" t="s">
        <v>4356</v>
      </c>
      <c r="G1666" s="17" t="str">
        <f t="shared" si="275"/>
        <v>KG-ARI-1909-00203-04736/42444749</v>
      </c>
      <c r="H1666" s="18">
        <f>IF(G1666="","",VLOOKUP(G1666,WMS!$E$3:$Q$2581,7,FALSE))</f>
        <v>12</v>
      </c>
      <c r="I1666" s="18">
        <f>IF(G1666="","",VLOOKUP(G1666,WMS!$E$3:$Q$2581,8,FALSE))</f>
        <v>1.1</v>
      </c>
      <c r="J1666" s="18">
        <f>IF(G1666="","",VLOOKUP(G1666,WMS!$E$3:$Q$2581,13,FALSE))</f>
        <v>0.014</v>
      </c>
      <c r="K1666" s="25" t="b">
        <f t="shared" si="276"/>
        <v>1</v>
      </c>
      <c r="L1666" s="7">
        <v>1</v>
      </c>
      <c r="M1666" s="26">
        <f>IF(G1666="","",VLOOKUP(G1666,WMS!$E$3:$U$2581,7,0)*L1666)</f>
        <v>12</v>
      </c>
      <c r="N1666" s="27" t="str">
        <f>IF(G1666="","",VLOOKUP(G1666,WMS!$E$3:$U$2581,17,0))</f>
        <v>A401-11</v>
      </c>
      <c r="O1666" s="28">
        <f t="shared" si="277"/>
        <v>1.1</v>
      </c>
      <c r="P1666" s="28">
        <f t="shared" si="278"/>
        <v>0.014</v>
      </c>
      <c r="Q1666" s="25" t="str">
        <f>IF(G1666="","",VLOOKUP(G1666,WMS!$E$3:$G$2581,2,FALSE))</f>
        <v>KAS19092316</v>
      </c>
      <c r="R1666" s="25" t="str">
        <f>IF(G1666="","",VLOOKUP(G1666,WMS!$E$3:$G$2581,3,FALSE))</f>
        <v>KAS1909231604</v>
      </c>
      <c r="S1666" s="17" t="str">
        <f>IF(R1666="","",VLOOKUP(R1666,CUSTOMS!$E$3:$N$2350,2,FALSE))</f>
        <v>3926909090</v>
      </c>
      <c r="T1666" s="17" t="str">
        <f>IF(R1666="","",VLOOKUP(R1666,CUSTOMS!$E$3:$N$2350,3,FALSE))</f>
        <v>塑料狗食铲</v>
      </c>
      <c r="U1666" s="18">
        <f t="shared" si="279"/>
        <v>12</v>
      </c>
      <c r="V1666" s="18" t="str">
        <f>IF(R1666="","",VLOOKUP(R1666,CUSTOMS!$E$3:$N$2350,5,FALSE))</f>
        <v>把</v>
      </c>
      <c r="W1666" s="32">
        <f>IF(R1666="","",VLOOKUP(R1666,CUSTOMS!$E$3:$N$2350,6,FALSE))</f>
        <v>0.29</v>
      </c>
      <c r="X1666" s="32">
        <f t="shared" si="280"/>
        <v>3.48</v>
      </c>
      <c r="Y1666" s="18" t="str">
        <f>IF(R1666="","",VLOOKUP(R1666,CUSTOMS!$E$3:$N$2350,8,FALSE))</f>
        <v>美元</v>
      </c>
      <c r="Z1666" s="18" t="str">
        <f>IF(R1666="","",VLOOKUP(R1666,CUSTOMS!$E$3:$N$2350,9,FALSE))</f>
        <v>中国</v>
      </c>
      <c r="AA1666" s="18" t="str">
        <f>IF(R1666="","",VLOOKUP(R1666,CUSTOMS!$E$3:$N$2350,10,FALSE))</f>
        <v>美国</v>
      </c>
      <c r="AB1666" s="32">
        <f>IF(R1666="","",VLOOKUP(G1666,WMS!$E$3:$T$2581,15,FALSE))</f>
        <v>0.0666666666666667</v>
      </c>
      <c r="AC1666" s="32">
        <f t="shared" si="281"/>
        <v>0.8</v>
      </c>
      <c r="AD1666" s="32" t="str">
        <f>IF(S1666="","",VLOOKUP(S1666,海关监管条件!$A$1:$B$3000,2,FALSE))</f>
        <v>无</v>
      </c>
    </row>
    <row r="1667" spans="1:30">
      <c r="A1667" s="2">
        <v>43791</v>
      </c>
      <c r="B1667" s="2">
        <v>43798</v>
      </c>
      <c r="C1667" s="2" t="s">
        <v>5292</v>
      </c>
      <c r="D1667" s="3" t="s">
        <v>2298</v>
      </c>
      <c r="E1667" s="3" t="s">
        <v>4504</v>
      </c>
      <c r="F1667" s="3" t="s">
        <v>4528</v>
      </c>
      <c r="G1667" s="17" t="str">
        <f t="shared" si="275"/>
        <v>KG-ARI-1909-00203-04743/41801246</v>
      </c>
      <c r="H1667" s="18">
        <f>IF(G1667="","",VLOOKUP(G1667,WMS!$E$3:$Q$2581,7,FALSE))</f>
        <v>2</v>
      </c>
      <c r="I1667" s="18">
        <f>IF(G1667="","",VLOOKUP(G1667,WMS!$E$3:$Q$2581,8,FALSE))</f>
        <v>9.95</v>
      </c>
      <c r="J1667" s="18">
        <f>IF(G1667="","",VLOOKUP(G1667,WMS!$E$3:$Q$2581,13,FALSE))</f>
        <v>0.019</v>
      </c>
      <c r="K1667" s="25" t="b">
        <f t="shared" si="276"/>
        <v>1</v>
      </c>
      <c r="L1667" s="7">
        <v>14</v>
      </c>
      <c r="M1667" s="26">
        <f>IF(G1667="","",VLOOKUP(G1667,WMS!$E$3:$U$2581,7,0)*L1667)</f>
        <v>28</v>
      </c>
      <c r="N1667" s="27" t="str">
        <f>IF(G1667="","",VLOOKUP(G1667,WMS!$E$3:$U$2581,17,0))</f>
        <v>A411</v>
      </c>
      <c r="O1667" s="28">
        <f t="shared" si="277"/>
        <v>139.3</v>
      </c>
      <c r="P1667" s="28">
        <f t="shared" si="278"/>
        <v>0.266</v>
      </c>
      <c r="Q1667" s="25" t="str">
        <f>IF(G1667="","",VLOOKUP(G1667,WMS!$E$3:$G$2581,2,FALSE))</f>
        <v>KAS19092504</v>
      </c>
      <c r="R1667" s="25" t="str">
        <f>IF(G1667="","",VLOOKUP(G1667,WMS!$E$3:$G$2581,3,FALSE))</f>
        <v>KAS1909250401</v>
      </c>
      <c r="S1667" s="17" t="str">
        <f>IF(R1667="","",VLOOKUP(R1667,CUSTOMS!$E$3:$N$2350,2,FALSE))</f>
        <v>6911101900</v>
      </c>
      <c r="T1667" s="17" t="str">
        <f>IF(R1667="","",VLOOKUP(R1667,CUSTOMS!$E$3:$N$2350,3,FALSE))</f>
        <v>日用瓷：12头餐具</v>
      </c>
      <c r="U1667" s="18">
        <f t="shared" si="279"/>
        <v>28</v>
      </c>
      <c r="V1667" s="18" t="str">
        <f>IF(R1667="","",VLOOKUP(R1667,CUSTOMS!$E$3:$N$2350,5,FALSE))</f>
        <v>只</v>
      </c>
      <c r="W1667" s="32">
        <f>IF(R1667="","",VLOOKUP(R1667,CUSTOMS!$E$3:$N$2350,6,FALSE))</f>
        <v>3.45</v>
      </c>
      <c r="X1667" s="32">
        <f t="shared" si="280"/>
        <v>96.6</v>
      </c>
      <c r="Y1667" s="18" t="str">
        <f>IF(R1667="","",VLOOKUP(R1667,CUSTOMS!$E$3:$N$2350,8,FALSE))</f>
        <v>美元</v>
      </c>
      <c r="Z1667" s="18" t="str">
        <f>IF(R1667="","",VLOOKUP(R1667,CUSTOMS!$E$3:$N$2350,9,FALSE))</f>
        <v>中国</v>
      </c>
      <c r="AA1667" s="18" t="str">
        <f>IF(R1667="","",VLOOKUP(R1667,CUSTOMS!$E$3:$N$2350,10,FALSE))</f>
        <v>美国</v>
      </c>
      <c r="AB1667" s="32">
        <f>IF(R1667="","",VLOOKUP(G1667,WMS!$E$3:$T$2581,15,FALSE))</f>
        <v>4.5</v>
      </c>
      <c r="AC1667" s="32">
        <f t="shared" si="281"/>
        <v>126</v>
      </c>
      <c r="AD1667" s="32" t="str">
        <f>IF(S1667="","",VLOOKUP(S1667,海关监管条件!$A$1:$B$3000,2,FALSE))</f>
        <v>A</v>
      </c>
    </row>
    <row r="1668" spans="1:30">
      <c r="A1668" s="2">
        <v>43791</v>
      </c>
      <c r="B1668" s="2">
        <v>43798</v>
      </c>
      <c r="C1668" s="2" t="s">
        <v>5292</v>
      </c>
      <c r="D1668" s="3" t="s">
        <v>2250</v>
      </c>
      <c r="E1668" s="3" t="s">
        <v>4504</v>
      </c>
      <c r="F1668" s="3" t="s">
        <v>5209</v>
      </c>
      <c r="G1668" s="17" t="str">
        <f t="shared" si="275"/>
        <v>KG-ARI-1909-00203-04743/42568926</v>
      </c>
      <c r="H1668" s="18">
        <f>IF(G1668="","",VLOOKUP(G1668,WMS!$E$3:$Q$2581,7,FALSE))</f>
        <v>12</v>
      </c>
      <c r="I1668" s="18">
        <f>IF(G1668="","",VLOOKUP(G1668,WMS!$E$3:$Q$2581,8,FALSE))</f>
        <v>10.65</v>
      </c>
      <c r="J1668" s="18">
        <f>IF(G1668="","",VLOOKUP(G1668,WMS!$E$3:$Q$2581,13,FALSE))</f>
        <v>0.025</v>
      </c>
      <c r="K1668" s="25" t="b">
        <f t="shared" si="276"/>
        <v>1</v>
      </c>
      <c r="L1668" s="7">
        <v>9</v>
      </c>
      <c r="M1668" s="26">
        <f>IF(G1668="","",VLOOKUP(G1668,WMS!$E$3:$U$2581,7,0)*L1668)</f>
        <v>108</v>
      </c>
      <c r="N1668" s="27" t="str">
        <f>IF(G1668="","",VLOOKUP(G1668,WMS!$E$3:$U$2581,17,0))</f>
        <v>A403</v>
      </c>
      <c r="O1668" s="28">
        <f t="shared" si="277"/>
        <v>95.85</v>
      </c>
      <c r="P1668" s="28">
        <f t="shared" si="278"/>
        <v>0.225</v>
      </c>
      <c r="Q1668" s="25" t="str">
        <f>IF(G1668="","",VLOOKUP(G1668,WMS!$E$3:$G$2581,2,FALSE))</f>
        <v>KAS19092409</v>
      </c>
      <c r="R1668" s="25" t="str">
        <f>IF(G1668="","",VLOOKUP(G1668,WMS!$E$3:$G$2581,3,FALSE))</f>
        <v>KAS1909240901</v>
      </c>
      <c r="S1668" s="17" t="str">
        <f>IF(R1668="","",VLOOKUP(R1668,CUSTOMS!$E$3:$N$2350,2,FALSE))</f>
        <v>6911101900</v>
      </c>
      <c r="T1668" s="17" t="str">
        <f>IF(R1668="","",VLOOKUP(R1668,CUSTOMS!$E$3:$N$2350,3,FALSE))</f>
        <v>日用瓷：盘</v>
      </c>
      <c r="U1668" s="18">
        <f t="shared" si="279"/>
        <v>108</v>
      </c>
      <c r="V1668" s="18" t="str">
        <f>IF(R1668="","",VLOOKUP(R1668,CUSTOMS!$E$3:$N$2350,5,FALSE))</f>
        <v>件</v>
      </c>
      <c r="W1668" s="32">
        <f>IF(R1668="","",VLOOKUP(R1668,CUSTOMS!$E$3:$N$2350,6,FALSE))</f>
        <v>1.2875615530303</v>
      </c>
      <c r="X1668" s="32">
        <f t="shared" si="280"/>
        <v>139.056647727272</v>
      </c>
      <c r="Y1668" s="18" t="str">
        <f>IF(R1668="","",VLOOKUP(R1668,CUSTOMS!$E$3:$N$2350,8,FALSE))</f>
        <v>美元</v>
      </c>
      <c r="Z1668" s="18" t="str">
        <f>IF(R1668="","",VLOOKUP(R1668,CUSTOMS!$E$3:$N$2350,9,FALSE))</f>
        <v>中国</v>
      </c>
      <c r="AA1668" s="18" t="str">
        <f>IF(R1668="","",VLOOKUP(R1668,CUSTOMS!$E$3:$N$2350,10,FALSE))</f>
        <v>美国</v>
      </c>
      <c r="AB1668" s="32">
        <f>IF(R1668="","",VLOOKUP(G1668,WMS!$E$3:$T$2581,15,FALSE))</f>
        <v>0.8</v>
      </c>
      <c r="AC1668" s="32">
        <f t="shared" si="281"/>
        <v>86.4</v>
      </c>
      <c r="AD1668" s="32" t="str">
        <f>IF(S1668="","",VLOOKUP(S1668,海关监管条件!$A$1:$B$3000,2,FALSE))</f>
        <v>A</v>
      </c>
    </row>
    <row r="1669" spans="1:30">
      <c r="A1669" s="2">
        <v>43791</v>
      </c>
      <c r="B1669" s="2">
        <v>43798</v>
      </c>
      <c r="C1669" s="2" t="s">
        <v>5292</v>
      </c>
      <c r="D1669" s="3" t="s">
        <v>2250</v>
      </c>
      <c r="E1669" s="3" t="s">
        <v>4504</v>
      </c>
      <c r="F1669" s="3" t="s">
        <v>5211</v>
      </c>
      <c r="G1669" s="17" t="str">
        <f t="shared" si="275"/>
        <v>KG-ARI-1909-00203-04743/42568957</v>
      </c>
      <c r="H1669" s="18">
        <f>IF(G1669="","",VLOOKUP(G1669,WMS!$E$3:$Q$2581,7,FALSE))</f>
        <v>12</v>
      </c>
      <c r="I1669" s="18">
        <f>IF(G1669="","",VLOOKUP(G1669,WMS!$E$3:$Q$2581,8,FALSE))</f>
        <v>8.4</v>
      </c>
      <c r="J1669" s="18">
        <f>IF(G1669="","",VLOOKUP(G1669,WMS!$E$3:$Q$2581,13,FALSE))</f>
        <v>0.027</v>
      </c>
      <c r="K1669" s="25" t="b">
        <f t="shared" si="276"/>
        <v>1</v>
      </c>
      <c r="L1669" s="7">
        <v>9</v>
      </c>
      <c r="M1669" s="26">
        <f>IF(G1669="","",VLOOKUP(G1669,WMS!$E$3:$U$2581,7,0)*L1669)</f>
        <v>108</v>
      </c>
      <c r="N1669" s="27" t="str">
        <f>IF(G1669="","",VLOOKUP(G1669,WMS!$E$3:$U$2581,17,0))</f>
        <v>A403</v>
      </c>
      <c r="O1669" s="28">
        <f t="shared" si="277"/>
        <v>75.6</v>
      </c>
      <c r="P1669" s="28">
        <f t="shared" si="278"/>
        <v>0.243</v>
      </c>
      <c r="Q1669" s="25" t="str">
        <f>IF(G1669="","",VLOOKUP(G1669,WMS!$E$3:$G$2581,2,FALSE))</f>
        <v>KAS19092409</v>
      </c>
      <c r="R1669" s="25" t="str">
        <f>IF(G1669="","",VLOOKUP(G1669,WMS!$E$3:$G$2581,3,FALSE))</f>
        <v>KAS1909240902</v>
      </c>
      <c r="S1669" s="17" t="str">
        <f>IF(R1669="","",VLOOKUP(R1669,CUSTOMS!$E$3:$N$2350,2,FALSE))</f>
        <v>6911101900</v>
      </c>
      <c r="T1669" s="17" t="str">
        <f>IF(R1669="","",VLOOKUP(R1669,CUSTOMS!$E$3:$N$2350,3,FALSE))</f>
        <v>日用瓷：碗</v>
      </c>
      <c r="U1669" s="18">
        <f t="shared" si="279"/>
        <v>108</v>
      </c>
      <c r="V1669" s="18" t="str">
        <f>IF(R1669="","",VLOOKUP(R1669,CUSTOMS!$E$3:$N$2350,5,FALSE))</f>
        <v>件</v>
      </c>
      <c r="W1669" s="32">
        <f>IF(R1669="","",VLOOKUP(R1669,CUSTOMS!$E$3:$N$2350,6,FALSE))</f>
        <v>1.23164825046041</v>
      </c>
      <c r="X1669" s="32">
        <f t="shared" si="280"/>
        <v>133.018011049724</v>
      </c>
      <c r="Y1669" s="18" t="str">
        <f>IF(R1669="","",VLOOKUP(R1669,CUSTOMS!$E$3:$N$2350,8,FALSE))</f>
        <v>美元</v>
      </c>
      <c r="Z1669" s="18" t="str">
        <f>IF(R1669="","",VLOOKUP(R1669,CUSTOMS!$E$3:$N$2350,9,FALSE))</f>
        <v>中国</v>
      </c>
      <c r="AA1669" s="18" t="str">
        <f>IF(R1669="","",VLOOKUP(R1669,CUSTOMS!$E$3:$N$2350,10,FALSE))</f>
        <v>美国</v>
      </c>
      <c r="AB1669" s="32">
        <f>IF(R1669="","",VLOOKUP(G1669,WMS!$E$3:$T$2581,15,FALSE))</f>
        <v>0.65</v>
      </c>
      <c r="AC1669" s="32">
        <f t="shared" si="281"/>
        <v>70.2</v>
      </c>
      <c r="AD1669" s="32" t="str">
        <f>IF(S1669="","",VLOOKUP(S1669,海关监管条件!$A$1:$B$3000,2,FALSE))</f>
        <v>A</v>
      </c>
    </row>
    <row r="1670" spans="1:30">
      <c r="A1670" s="2">
        <v>43791</v>
      </c>
      <c r="B1670" s="2">
        <v>43798</v>
      </c>
      <c r="C1670" s="2" t="s">
        <v>5292</v>
      </c>
      <c r="D1670" s="3" t="s">
        <v>2250</v>
      </c>
      <c r="E1670" s="3" t="s">
        <v>4504</v>
      </c>
      <c r="F1670" s="3" t="s">
        <v>5212</v>
      </c>
      <c r="G1670" s="17" t="str">
        <f t="shared" si="275"/>
        <v>KG-ARI-1909-00203-04743/42568971</v>
      </c>
      <c r="H1670" s="18">
        <f>IF(G1670="","",VLOOKUP(G1670,WMS!$E$3:$Q$2581,7,FALSE))</f>
        <v>12</v>
      </c>
      <c r="I1670" s="18">
        <f>IF(G1670="","",VLOOKUP(G1670,WMS!$E$3:$Q$2581,8,FALSE))</f>
        <v>6.15</v>
      </c>
      <c r="J1670" s="18">
        <f>IF(G1670="","",VLOOKUP(G1670,WMS!$E$3:$Q$2581,13,FALSE))</f>
        <v>0.019</v>
      </c>
      <c r="K1670" s="25" t="b">
        <f t="shared" si="276"/>
        <v>1</v>
      </c>
      <c r="L1670" s="7">
        <v>1</v>
      </c>
      <c r="M1670" s="26">
        <f>IF(G1670="","",VLOOKUP(G1670,WMS!$E$3:$U$2581,7,0)*L1670)</f>
        <v>12</v>
      </c>
      <c r="N1670" s="27" t="str">
        <f>IF(G1670="","",VLOOKUP(G1670,WMS!$E$3:$U$2581,17,0))</f>
        <v>A403</v>
      </c>
      <c r="O1670" s="28">
        <f t="shared" si="277"/>
        <v>6.15</v>
      </c>
      <c r="P1670" s="28">
        <f t="shared" si="278"/>
        <v>0.019</v>
      </c>
      <c r="Q1670" s="25" t="str">
        <f>IF(G1670="","",VLOOKUP(G1670,WMS!$E$3:$G$2581,2,FALSE))</f>
        <v>KAS19092409</v>
      </c>
      <c r="R1670" s="25" t="str">
        <f>IF(G1670="","",VLOOKUP(G1670,WMS!$E$3:$G$2581,3,FALSE))</f>
        <v>KAS1909240902</v>
      </c>
      <c r="S1670" s="17" t="str">
        <f>IF(R1670="","",VLOOKUP(R1670,CUSTOMS!$E$3:$N$2350,2,FALSE))</f>
        <v>6911101900</v>
      </c>
      <c r="T1670" s="17" t="str">
        <f>IF(R1670="","",VLOOKUP(R1670,CUSTOMS!$E$3:$N$2350,3,FALSE))</f>
        <v>日用瓷：碗</v>
      </c>
      <c r="U1670" s="18">
        <f t="shared" si="279"/>
        <v>12</v>
      </c>
      <c r="V1670" s="18" t="str">
        <f>IF(R1670="","",VLOOKUP(R1670,CUSTOMS!$E$3:$N$2350,5,FALSE))</f>
        <v>件</v>
      </c>
      <c r="W1670" s="32">
        <f>IF(R1670="","",VLOOKUP(R1670,CUSTOMS!$E$3:$N$2350,6,FALSE))</f>
        <v>1.23164825046041</v>
      </c>
      <c r="X1670" s="32">
        <f t="shared" si="280"/>
        <v>14.7797790055249</v>
      </c>
      <c r="Y1670" s="18" t="str">
        <f>IF(R1670="","",VLOOKUP(R1670,CUSTOMS!$E$3:$N$2350,8,FALSE))</f>
        <v>美元</v>
      </c>
      <c r="Z1670" s="18" t="str">
        <f>IF(R1670="","",VLOOKUP(R1670,CUSTOMS!$E$3:$N$2350,9,FALSE))</f>
        <v>中国</v>
      </c>
      <c r="AA1670" s="18" t="str">
        <f>IF(R1670="","",VLOOKUP(R1670,CUSTOMS!$E$3:$N$2350,10,FALSE))</f>
        <v>美国</v>
      </c>
      <c r="AB1670" s="32">
        <f>IF(R1670="","",VLOOKUP(G1670,WMS!$E$3:$T$2581,15,FALSE))</f>
        <v>0.45</v>
      </c>
      <c r="AC1670" s="32">
        <f t="shared" si="281"/>
        <v>5.4</v>
      </c>
      <c r="AD1670" s="32" t="str">
        <f>IF(S1670="","",VLOOKUP(S1670,海关监管条件!$A$1:$B$3000,2,FALSE))</f>
        <v>A</v>
      </c>
    </row>
    <row r="1671" spans="1:30">
      <c r="A1671" s="2">
        <v>43791</v>
      </c>
      <c r="B1671" s="2">
        <v>43798</v>
      </c>
      <c r="C1671" s="2" t="s">
        <v>5292</v>
      </c>
      <c r="D1671" s="3" t="s">
        <v>2250</v>
      </c>
      <c r="E1671" s="3" t="s">
        <v>4504</v>
      </c>
      <c r="F1671" s="3" t="s">
        <v>5213</v>
      </c>
      <c r="G1671" s="17" t="str">
        <f t="shared" si="275"/>
        <v>KG-ARI-1909-00203-04743/42569121</v>
      </c>
      <c r="H1671" s="18">
        <f>IF(G1671="","",VLOOKUP(G1671,WMS!$E$3:$Q$2581,7,FALSE))</f>
        <v>12</v>
      </c>
      <c r="I1671" s="18">
        <f>IF(G1671="","",VLOOKUP(G1671,WMS!$E$3:$Q$2581,8,FALSE))</f>
        <v>5.4</v>
      </c>
      <c r="J1671" s="18">
        <f>IF(G1671="","",VLOOKUP(G1671,WMS!$E$3:$Q$2581,13,FALSE))</f>
        <v>0.025</v>
      </c>
      <c r="K1671" s="25" t="b">
        <f t="shared" si="276"/>
        <v>1</v>
      </c>
      <c r="L1671" s="7">
        <v>5</v>
      </c>
      <c r="M1671" s="26">
        <f>IF(G1671="","",VLOOKUP(G1671,WMS!$E$3:$U$2581,7,0)*L1671)</f>
        <v>60</v>
      </c>
      <c r="N1671" s="27" t="str">
        <f>IF(G1671="","",VLOOKUP(G1671,WMS!$E$3:$U$2581,17,0))</f>
        <v>A403</v>
      </c>
      <c r="O1671" s="28">
        <f t="shared" si="277"/>
        <v>27</v>
      </c>
      <c r="P1671" s="28">
        <f t="shared" si="278"/>
        <v>0.125</v>
      </c>
      <c r="Q1671" s="25" t="str">
        <f>IF(G1671="","",VLOOKUP(G1671,WMS!$E$3:$G$2581,2,FALSE))</f>
        <v>KAS19092409</v>
      </c>
      <c r="R1671" s="25" t="str">
        <f>IF(G1671="","",VLOOKUP(G1671,WMS!$E$3:$G$2581,3,FALSE))</f>
        <v>KAS1909240903</v>
      </c>
      <c r="S1671" s="17" t="str">
        <f>IF(R1671="","",VLOOKUP(R1671,CUSTOMS!$E$3:$N$2350,2,FALSE))</f>
        <v>6911101900</v>
      </c>
      <c r="T1671" s="17" t="str">
        <f>IF(R1671="","",VLOOKUP(R1671,CUSTOMS!$E$3:$N$2350,3,FALSE))</f>
        <v>日用瓷：杯</v>
      </c>
      <c r="U1671" s="18">
        <f t="shared" si="279"/>
        <v>60</v>
      </c>
      <c r="V1671" s="18" t="str">
        <f>IF(R1671="","",VLOOKUP(R1671,CUSTOMS!$E$3:$N$2350,5,FALSE))</f>
        <v>件</v>
      </c>
      <c r="W1671" s="32">
        <f>IF(R1671="","",VLOOKUP(R1671,CUSTOMS!$E$3:$N$2350,6,FALSE))</f>
        <v>0.865194444444444</v>
      </c>
      <c r="X1671" s="32">
        <f t="shared" si="280"/>
        <v>51.9116666666666</v>
      </c>
      <c r="Y1671" s="18" t="str">
        <f>IF(R1671="","",VLOOKUP(R1671,CUSTOMS!$E$3:$N$2350,8,FALSE))</f>
        <v>美元</v>
      </c>
      <c r="Z1671" s="18" t="str">
        <f>IF(R1671="","",VLOOKUP(R1671,CUSTOMS!$E$3:$N$2350,9,FALSE))</f>
        <v>中国</v>
      </c>
      <c r="AA1671" s="18" t="str">
        <f>IF(R1671="","",VLOOKUP(R1671,CUSTOMS!$E$3:$N$2350,10,FALSE))</f>
        <v>美国</v>
      </c>
      <c r="AB1671" s="32">
        <f>IF(R1671="","",VLOOKUP(G1671,WMS!$E$3:$T$2581,15,FALSE))</f>
        <v>0.4</v>
      </c>
      <c r="AC1671" s="32">
        <f t="shared" si="281"/>
        <v>24</v>
      </c>
      <c r="AD1671" s="32" t="str">
        <f>IF(S1671="","",VLOOKUP(S1671,海关监管条件!$A$1:$B$3000,2,FALSE))</f>
        <v>A</v>
      </c>
    </row>
    <row r="1672" spans="1:30">
      <c r="A1672" s="2">
        <v>43791</v>
      </c>
      <c r="B1672" s="2">
        <v>43798</v>
      </c>
      <c r="C1672" s="2" t="s">
        <v>5292</v>
      </c>
      <c r="D1672" s="3" t="s">
        <v>2250</v>
      </c>
      <c r="E1672" s="3" t="s">
        <v>4504</v>
      </c>
      <c r="F1672" s="3" t="s">
        <v>5215</v>
      </c>
      <c r="G1672" s="17" t="str">
        <f t="shared" si="275"/>
        <v>KG-ARI-1909-00203-04743/42624400</v>
      </c>
      <c r="H1672" s="18">
        <f>IF(G1672="","",VLOOKUP(G1672,WMS!$E$3:$Q$2581,7,FALSE))</f>
        <v>12</v>
      </c>
      <c r="I1672" s="18">
        <f>IF(G1672="","",VLOOKUP(G1672,WMS!$E$3:$Q$2581,8,FALSE))</f>
        <v>10</v>
      </c>
      <c r="J1672" s="18">
        <f>IF(G1672="","",VLOOKUP(G1672,WMS!$E$3:$Q$2581,13,FALSE))</f>
        <v>0.046</v>
      </c>
      <c r="K1672" s="25" t="b">
        <f t="shared" si="276"/>
        <v>1</v>
      </c>
      <c r="L1672" s="7">
        <v>3</v>
      </c>
      <c r="M1672" s="26">
        <f>IF(G1672="","",VLOOKUP(G1672,WMS!$E$3:$U$2581,7,0)*L1672)</f>
        <v>36</v>
      </c>
      <c r="N1672" s="27" t="str">
        <f>IF(G1672="","",VLOOKUP(G1672,WMS!$E$3:$U$2581,17,0))</f>
        <v>A403</v>
      </c>
      <c r="O1672" s="28">
        <f t="shared" si="277"/>
        <v>30</v>
      </c>
      <c r="P1672" s="28">
        <f t="shared" si="278"/>
        <v>0.138</v>
      </c>
      <c r="Q1672" s="25" t="str">
        <f>IF(G1672="","",VLOOKUP(G1672,WMS!$E$3:$G$2581,2,FALSE))</f>
        <v>KAS19092409</v>
      </c>
      <c r="R1672" s="25" t="str">
        <f>IF(G1672="","",VLOOKUP(G1672,WMS!$E$3:$G$2581,3,FALSE))</f>
        <v>KAS1909240902</v>
      </c>
      <c r="S1672" s="17" t="str">
        <f>IF(R1672="","",VLOOKUP(R1672,CUSTOMS!$E$3:$N$2350,2,FALSE))</f>
        <v>6911101900</v>
      </c>
      <c r="T1672" s="17" t="str">
        <f>IF(R1672="","",VLOOKUP(R1672,CUSTOMS!$E$3:$N$2350,3,FALSE))</f>
        <v>日用瓷：碗</v>
      </c>
      <c r="U1672" s="18">
        <f t="shared" si="279"/>
        <v>36</v>
      </c>
      <c r="V1672" s="18" t="str">
        <f>IF(R1672="","",VLOOKUP(R1672,CUSTOMS!$E$3:$N$2350,5,FALSE))</f>
        <v>件</v>
      </c>
      <c r="W1672" s="32">
        <f>IF(R1672="","",VLOOKUP(R1672,CUSTOMS!$E$3:$N$2350,6,FALSE))</f>
        <v>1.23164825046041</v>
      </c>
      <c r="X1672" s="32">
        <f t="shared" si="280"/>
        <v>44.3393370165748</v>
      </c>
      <c r="Y1672" s="18" t="str">
        <f>IF(R1672="","",VLOOKUP(R1672,CUSTOMS!$E$3:$N$2350,8,FALSE))</f>
        <v>美元</v>
      </c>
      <c r="Z1672" s="18" t="str">
        <f>IF(R1672="","",VLOOKUP(R1672,CUSTOMS!$E$3:$N$2350,9,FALSE))</f>
        <v>中国</v>
      </c>
      <c r="AA1672" s="18" t="str">
        <f>IF(R1672="","",VLOOKUP(R1672,CUSTOMS!$E$3:$N$2350,10,FALSE))</f>
        <v>美国</v>
      </c>
      <c r="AB1672" s="32">
        <f>IF(R1672="","",VLOOKUP(G1672,WMS!$E$3:$T$2581,15,FALSE))</f>
        <v>0.7</v>
      </c>
      <c r="AC1672" s="32">
        <f t="shared" si="281"/>
        <v>25.2</v>
      </c>
      <c r="AD1672" s="32" t="str">
        <f>IF(S1672="","",VLOOKUP(S1672,海关监管条件!$A$1:$B$3000,2,FALSE))</f>
        <v>A</v>
      </c>
    </row>
    <row r="1673" spans="1:30">
      <c r="A1673" s="2">
        <v>43791</v>
      </c>
      <c r="B1673" s="2">
        <v>43798</v>
      </c>
      <c r="C1673" s="2" t="s">
        <v>5292</v>
      </c>
      <c r="D1673" s="3" t="s">
        <v>2441</v>
      </c>
      <c r="E1673" s="3" t="s">
        <v>4504</v>
      </c>
      <c r="F1673" s="3" t="s">
        <v>4625</v>
      </c>
      <c r="G1673" s="17" t="str">
        <f t="shared" si="275"/>
        <v>KG-ARI-1909-00203-04743/42756477</v>
      </c>
      <c r="H1673" s="18">
        <f>IF(G1673="","",VLOOKUP(G1673,WMS!$E$3:$Q$2581,7,FALSE))</f>
        <v>12</v>
      </c>
      <c r="I1673" s="18">
        <f>IF(G1673="","",VLOOKUP(G1673,WMS!$E$3:$Q$2581,8,FALSE))</f>
        <v>5</v>
      </c>
      <c r="J1673" s="18">
        <f>IF(G1673="","",VLOOKUP(G1673,WMS!$E$3:$Q$2581,13,FALSE))</f>
        <v>0.014</v>
      </c>
      <c r="K1673" s="25" t="b">
        <f t="shared" si="276"/>
        <v>1</v>
      </c>
      <c r="L1673" s="7">
        <v>1</v>
      </c>
      <c r="M1673" s="26">
        <f>IF(G1673="","",VLOOKUP(G1673,WMS!$E$3:$U$2581,7,0)*L1673)</f>
        <v>12</v>
      </c>
      <c r="N1673" s="27" t="str">
        <f>IF(G1673="","",VLOOKUP(G1673,WMS!$E$3:$U$2581,17,0))</f>
        <v>A44-102</v>
      </c>
      <c r="O1673" s="28">
        <f t="shared" si="277"/>
        <v>5</v>
      </c>
      <c r="P1673" s="28">
        <f t="shared" si="278"/>
        <v>0.014</v>
      </c>
      <c r="Q1673" s="25" t="str">
        <f>IF(G1673="","",VLOOKUP(G1673,WMS!$E$3:$G$2581,2,FALSE))</f>
        <v>KAS19092911</v>
      </c>
      <c r="R1673" s="25" t="str">
        <f>IF(G1673="","",VLOOKUP(G1673,WMS!$E$3:$G$2581,3,FALSE))</f>
        <v>KAS1909291101</v>
      </c>
      <c r="S1673" s="17" t="str">
        <f>IF(R1673="","",VLOOKUP(R1673,CUSTOMS!$E$3:$N$2350,2,FALSE))</f>
        <v>6911101900</v>
      </c>
      <c r="T1673" s="17" t="str">
        <f>IF(R1673="","",VLOOKUP(R1673,CUSTOMS!$E$3:$N$2350,3,FALSE))</f>
        <v>日用瓷：400ml 杯</v>
      </c>
      <c r="U1673" s="18">
        <f t="shared" si="279"/>
        <v>12</v>
      </c>
      <c r="V1673" s="18" t="str">
        <f>IF(R1673="","",VLOOKUP(R1673,CUSTOMS!$E$3:$N$2350,5,FALSE))</f>
        <v>只</v>
      </c>
      <c r="W1673" s="32">
        <f>IF(R1673="","",VLOOKUP(R1673,CUSTOMS!$E$3:$N$2350,6,FALSE))</f>
        <v>0.4</v>
      </c>
      <c r="X1673" s="32">
        <f t="shared" si="280"/>
        <v>4.8</v>
      </c>
      <c r="Y1673" s="18" t="str">
        <f>IF(R1673="","",VLOOKUP(R1673,CUSTOMS!$E$3:$N$2350,8,FALSE))</f>
        <v>美元</v>
      </c>
      <c r="Z1673" s="18" t="str">
        <f>IF(R1673="","",VLOOKUP(R1673,CUSTOMS!$E$3:$N$2350,9,FALSE))</f>
        <v>中国</v>
      </c>
      <c r="AA1673" s="18" t="str">
        <f>IF(R1673="","",VLOOKUP(R1673,CUSTOMS!$E$3:$N$2350,10,FALSE))</f>
        <v>美国</v>
      </c>
      <c r="AB1673" s="32">
        <f>IF(R1673="","",VLOOKUP(G1673,WMS!$E$3:$T$2581,15,FALSE))</f>
        <v>0.383333333333333</v>
      </c>
      <c r="AC1673" s="32">
        <f t="shared" si="281"/>
        <v>4.6</v>
      </c>
      <c r="AD1673" s="32" t="str">
        <f>IF(S1673="","",VLOOKUP(S1673,海关监管条件!$A$1:$B$3000,2,FALSE))</f>
        <v>A</v>
      </c>
    </row>
    <row r="1674" spans="1:30">
      <c r="A1674" s="2">
        <v>43791</v>
      </c>
      <c r="B1674" s="2">
        <v>43798</v>
      </c>
      <c r="C1674" s="2" t="s">
        <v>5292</v>
      </c>
      <c r="D1674" s="3" t="s">
        <v>2441</v>
      </c>
      <c r="E1674" s="3" t="s">
        <v>4504</v>
      </c>
      <c r="F1674" s="3" t="s">
        <v>4626</v>
      </c>
      <c r="G1674" s="17" t="str">
        <f t="shared" si="275"/>
        <v>KG-ARI-1909-00203-04743/42756514</v>
      </c>
      <c r="H1674" s="18">
        <f>IF(G1674="","",VLOOKUP(G1674,WMS!$E$3:$Q$2581,7,FALSE))</f>
        <v>10</v>
      </c>
      <c r="I1674" s="18">
        <f>IF(G1674="","",VLOOKUP(G1674,WMS!$E$3:$Q$2581,8,FALSE))</f>
        <v>2.2</v>
      </c>
      <c r="J1674" s="18">
        <f>IF(G1674="","",VLOOKUP(G1674,WMS!$E$3:$Q$2581,13,FALSE))</f>
        <v>0.007</v>
      </c>
      <c r="K1674" s="25" t="b">
        <f t="shared" si="276"/>
        <v>1</v>
      </c>
      <c r="L1674" s="7">
        <v>6</v>
      </c>
      <c r="M1674" s="26">
        <f>IF(G1674="","",VLOOKUP(G1674,WMS!$E$3:$U$2581,7,0)*L1674)</f>
        <v>60</v>
      </c>
      <c r="N1674" s="27" t="str">
        <f>IF(G1674="","",VLOOKUP(G1674,WMS!$E$3:$U$2581,17,0))</f>
        <v>BC通道</v>
      </c>
      <c r="O1674" s="28">
        <f t="shared" si="277"/>
        <v>13.2</v>
      </c>
      <c r="P1674" s="28">
        <f t="shared" si="278"/>
        <v>0.042</v>
      </c>
      <c r="Q1674" s="25" t="str">
        <f>IF(G1674="","",VLOOKUP(G1674,WMS!$E$3:$G$2581,2,FALSE))</f>
        <v>KAS19092911</v>
      </c>
      <c r="R1674" s="25" t="str">
        <f>IF(G1674="","",VLOOKUP(G1674,WMS!$E$3:$G$2581,3,FALSE))</f>
        <v>KAS1909291103</v>
      </c>
      <c r="S1674" s="17" t="str">
        <f>IF(R1674="","",VLOOKUP(R1674,CUSTOMS!$E$3:$N$2350,2,FALSE))</f>
        <v>6911101900</v>
      </c>
      <c r="T1674" s="17" t="str">
        <f>IF(R1674="","",VLOOKUP(R1674,CUSTOMS!$E$3:$N$2350,3,FALSE))</f>
        <v>日用瓷：200ml杯</v>
      </c>
      <c r="U1674" s="18">
        <f t="shared" si="279"/>
        <v>60</v>
      </c>
      <c r="V1674" s="18" t="str">
        <f>IF(R1674="","",VLOOKUP(R1674,CUSTOMS!$E$3:$N$2350,5,FALSE))</f>
        <v>只</v>
      </c>
      <c r="W1674" s="32">
        <f>IF(R1674="","",VLOOKUP(R1674,CUSTOMS!$E$3:$N$2350,6,FALSE))</f>
        <v>0.3</v>
      </c>
      <c r="X1674" s="32">
        <f t="shared" si="280"/>
        <v>18</v>
      </c>
      <c r="Y1674" s="18" t="str">
        <f>IF(R1674="","",VLOOKUP(R1674,CUSTOMS!$E$3:$N$2350,8,FALSE))</f>
        <v>美元</v>
      </c>
      <c r="Z1674" s="18" t="str">
        <f>IF(R1674="","",VLOOKUP(R1674,CUSTOMS!$E$3:$N$2350,9,FALSE))</f>
        <v>中国</v>
      </c>
      <c r="AA1674" s="18" t="str">
        <f>IF(R1674="","",VLOOKUP(R1674,CUSTOMS!$E$3:$N$2350,10,FALSE))</f>
        <v>美国</v>
      </c>
      <c r="AB1674" s="32">
        <f>IF(R1674="","",VLOOKUP(G1674,WMS!$E$3:$T$2581,15,FALSE))</f>
        <v>0.17</v>
      </c>
      <c r="AC1674" s="32">
        <f t="shared" si="281"/>
        <v>10.2</v>
      </c>
      <c r="AD1674" s="32" t="str">
        <f>IF(S1674="","",VLOOKUP(S1674,海关监管条件!$A$1:$B$3000,2,FALSE))</f>
        <v>A</v>
      </c>
    </row>
    <row r="1675" spans="1:30">
      <c r="A1675" s="2">
        <v>43791</v>
      </c>
      <c r="B1675" s="2">
        <v>43798</v>
      </c>
      <c r="C1675" s="2" t="s">
        <v>5292</v>
      </c>
      <c r="D1675" s="3" t="s">
        <v>2441</v>
      </c>
      <c r="E1675" s="3" t="s">
        <v>4504</v>
      </c>
      <c r="F1675" s="3" t="s">
        <v>4613</v>
      </c>
      <c r="G1675" s="17" t="str">
        <f t="shared" si="275"/>
        <v>KG-ARI-1909-00203-04743/42762645</v>
      </c>
      <c r="H1675" s="18">
        <f>IF(G1675="","",VLOOKUP(G1675,WMS!$E$3:$Q$2581,7,FALSE))</f>
        <v>10</v>
      </c>
      <c r="I1675" s="18">
        <f>IF(G1675="","",VLOOKUP(G1675,WMS!$E$3:$Q$2581,8,FALSE))</f>
        <v>2.2</v>
      </c>
      <c r="J1675" s="18">
        <f>IF(G1675="","",VLOOKUP(G1675,WMS!$E$3:$Q$2581,13,FALSE))</f>
        <v>0.007</v>
      </c>
      <c r="K1675" s="25" t="b">
        <f t="shared" si="276"/>
        <v>1</v>
      </c>
      <c r="L1675" s="7">
        <v>4</v>
      </c>
      <c r="M1675" s="26">
        <f>IF(G1675="","",VLOOKUP(G1675,WMS!$E$3:$U$2581,7,0)*L1675)</f>
        <v>40</v>
      </c>
      <c r="N1675" s="27" t="str">
        <f>IF(G1675="","",VLOOKUP(G1675,WMS!$E$3:$U$2581,17,0))</f>
        <v>BC通道</v>
      </c>
      <c r="O1675" s="28">
        <f t="shared" si="277"/>
        <v>8.8</v>
      </c>
      <c r="P1675" s="28">
        <f t="shared" si="278"/>
        <v>0.028</v>
      </c>
      <c r="Q1675" s="25" t="str">
        <f>IF(G1675="","",VLOOKUP(G1675,WMS!$E$3:$G$2581,2,FALSE))</f>
        <v>KAS19092911</v>
      </c>
      <c r="R1675" s="25" t="str">
        <f>IF(G1675="","",VLOOKUP(G1675,WMS!$E$3:$G$2581,3,FALSE))</f>
        <v>KAS1909291103</v>
      </c>
      <c r="S1675" s="17" t="str">
        <f>IF(R1675="","",VLOOKUP(R1675,CUSTOMS!$E$3:$N$2350,2,FALSE))</f>
        <v>6911101900</v>
      </c>
      <c r="T1675" s="17" t="str">
        <f>IF(R1675="","",VLOOKUP(R1675,CUSTOMS!$E$3:$N$2350,3,FALSE))</f>
        <v>日用瓷：200ml杯</v>
      </c>
      <c r="U1675" s="18">
        <f t="shared" si="279"/>
        <v>40</v>
      </c>
      <c r="V1675" s="18" t="str">
        <f>IF(R1675="","",VLOOKUP(R1675,CUSTOMS!$E$3:$N$2350,5,FALSE))</f>
        <v>只</v>
      </c>
      <c r="W1675" s="32">
        <f>IF(R1675="","",VLOOKUP(R1675,CUSTOMS!$E$3:$N$2350,6,FALSE))</f>
        <v>0.3</v>
      </c>
      <c r="X1675" s="32">
        <f t="shared" si="280"/>
        <v>12</v>
      </c>
      <c r="Y1675" s="18" t="str">
        <f>IF(R1675="","",VLOOKUP(R1675,CUSTOMS!$E$3:$N$2350,8,FALSE))</f>
        <v>美元</v>
      </c>
      <c r="Z1675" s="18" t="str">
        <f>IF(R1675="","",VLOOKUP(R1675,CUSTOMS!$E$3:$N$2350,9,FALSE))</f>
        <v>中国</v>
      </c>
      <c r="AA1675" s="18" t="str">
        <f>IF(R1675="","",VLOOKUP(R1675,CUSTOMS!$E$3:$N$2350,10,FALSE))</f>
        <v>美国</v>
      </c>
      <c r="AB1675" s="32">
        <f>IF(R1675="","",VLOOKUP(G1675,WMS!$E$3:$T$2581,15,FALSE))</f>
        <v>0.17</v>
      </c>
      <c r="AC1675" s="32">
        <f t="shared" si="281"/>
        <v>6.8</v>
      </c>
      <c r="AD1675" s="32" t="str">
        <f>IF(S1675="","",VLOOKUP(S1675,海关监管条件!$A$1:$B$3000,2,FALSE))</f>
        <v>A</v>
      </c>
    </row>
    <row r="1676" spans="1:30">
      <c r="A1676" s="2">
        <v>43791</v>
      </c>
      <c r="B1676" s="2">
        <v>43798</v>
      </c>
      <c r="C1676" s="2" t="s">
        <v>5292</v>
      </c>
      <c r="D1676" s="3" t="s">
        <v>2441</v>
      </c>
      <c r="E1676" s="3" t="s">
        <v>4504</v>
      </c>
      <c r="F1676" s="3" t="s">
        <v>4620</v>
      </c>
      <c r="G1676" s="17" t="str">
        <f t="shared" si="275"/>
        <v>KG-ARI-1909-00203-04743/42762768</v>
      </c>
      <c r="H1676" s="18">
        <f>IF(G1676="","",VLOOKUP(G1676,WMS!$E$3:$Q$2581,7,FALSE))</f>
        <v>10</v>
      </c>
      <c r="I1676" s="18">
        <f>IF(G1676="","",VLOOKUP(G1676,WMS!$E$3:$Q$2581,8,FALSE))</f>
        <v>2.2</v>
      </c>
      <c r="J1676" s="18">
        <f>IF(G1676="","",VLOOKUP(G1676,WMS!$E$3:$Q$2581,13,FALSE))</f>
        <v>0.007</v>
      </c>
      <c r="K1676" s="25" t="b">
        <f t="shared" si="276"/>
        <v>1</v>
      </c>
      <c r="L1676" s="7">
        <v>2</v>
      </c>
      <c r="M1676" s="26">
        <f>IF(G1676="","",VLOOKUP(G1676,WMS!$E$3:$U$2581,7,0)*L1676)</f>
        <v>20</v>
      </c>
      <c r="N1676" s="27" t="str">
        <f>IF(G1676="","",VLOOKUP(G1676,WMS!$E$3:$U$2581,17,0))</f>
        <v>BC通道</v>
      </c>
      <c r="O1676" s="28">
        <f t="shared" si="277"/>
        <v>4.4</v>
      </c>
      <c r="P1676" s="28">
        <f t="shared" si="278"/>
        <v>0.014</v>
      </c>
      <c r="Q1676" s="25" t="str">
        <f>IF(G1676="","",VLOOKUP(G1676,WMS!$E$3:$G$2581,2,FALSE))</f>
        <v>KAS19092911</v>
      </c>
      <c r="R1676" s="25" t="str">
        <f>IF(G1676="","",VLOOKUP(G1676,WMS!$E$3:$G$2581,3,FALSE))</f>
        <v>KAS1909291103</v>
      </c>
      <c r="S1676" s="17" t="str">
        <f>IF(R1676="","",VLOOKUP(R1676,CUSTOMS!$E$3:$N$2350,2,FALSE))</f>
        <v>6911101900</v>
      </c>
      <c r="T1676" s="17" t="str">
        <f>IF(R1676="","",VLOOKUP(R1676,CUSTOMS!$E$3:$N$2350,3,FALSE))</f>
        <v>日用瓷：200ml杯</v>
      </c>
      <c r="U1676" s="18">
        <f t="shared" si="279"/>
        <v>20</v>
      </c>
      <c r="V1676" s="18" t="str">
        <f>IF(R1676="","",VLOOKUP(R1676,CUSTOMS!$E$3:$N$2350,5,FALSE))</f>
        <v>只</v>
      </c>
      <c r="W1676" s="32">
        <f>IF(R1676="","",VLOOKUP(R1676,CUSTOMS!$E$3:$N$2350,6,FALSE))</f>
        <v>0.3</v>
      </c>
      <c r="X1676" s="32">
        <f t="shared" si="280"/>
        <v>6</v>
      </c>
      <c r="Y1676" s="18" t="str">
        <f>IF(R1676="","",VLOOKUP(R1676,CUSTOMS!$E$3:$N$2350,8,FALSE))</f>
        <v>美元</v>
      </c>
      <c r="Z1676" s="18" t="str">
        <f>IF(R1676="","",VLOOKUP(R1676,CUSTOMS!$E$3:$N$2350,9,FALSE))</f>
        <v>中国</v>
      </c>
      <c r="AA1676" s="18" t="str">
        <f>IF(R1676="","",VLOOKUP(R1676,CUSTOMS!$E$3:$N$2350,10,FALSE))</f>
        <v>美国</v>
      </c>
      <c r="AB1676" s="32">
        <f>IF(R1676="","",VLOOKUP(G1676,WMS!$E$3:$T$2581,15,FALSE))</f>
        <v>0.17</v>
      </c>
      <c r="AC1676" s="32">
        <f t="shared" si="281"/>
        <v>3.4</v>
      </c>
      <c r="AD1676" s="32" t="str">
        <f>IF(S1676="","",VLOOKUP(S1676,海关监管条件!$A$1:$B$3000,2,FALSE))</f>
        <v>A</v>
      </c>
    </row>
    <row r="1677" spans="1:30">
      <c r="A1677" s="2">
        <v>43791</v>
      </c>
      <c r="B1677" s="2">
        <v>43798</v>
      </c>
      <c r="C1677" s="2" t="s">
        <v>5292</v>
      </c>
      <c r="D1677" s="3" t="s">
        <v>2298</v>
      </c>
      <c r="E1677" s="3" t="s">
        <v>4504</v>
      </c>
      <c r="F1677" s="3" t="s">
        <v>4535</v>
      </c>
      <c r="G1677" s="17" t="str">
        <f t="shared" si="275"/>
        <v>KG-ARI-1909-00203-04743/42789598</v>
      </c>
      <c r="H1677" s="18">
        <f>IF(G1677="","",VLOOKUP(G1677,WMS!$E$3:$Q$2581,7,FALSE))</f>
        <v>2</v>
      </c>
      <c r="I1677" s="18">
        <f>IF(G1677="","",VLOOKUP(G1677,WMS!$E$3:$Q$2581,8,FALSE))</f>
        <v>12.05</v>
      </c>
      <c r="J1677" s="18">
        <f>IF(G1677="","",VLOOKUP(G1677,WMS!$E$3:$Q$2581,13,FALSE))</f>
        <v>0.038</v>
      </c>
      <c r="K1677" s="25" t="b">
        <f t="shared" si="276"/>
        <v>1</v>
      </c>
      <c r="L1677" s="7">
        <v>6</v>
      </c>
      <c r="M1677" s="26">
        <f>IF(G1677="","",VLOOKUP(G1677,WMS!$E$3:$U$2581,7,0)*L1677)</f>
        <v>12</v>
      </c>
      <c r="N1677" s="27" t="str">
        <f>IF(G1677="","",VLOOKUP(G1677,WMS!$E$3:$U$2581,17,0))</f>
        <v>A411</v>
      </c>
      <c r="O1677" s="28">
        <f t="shared" si="277"/>
        <v>72.3</v>
      </c>
      <c r="P1677" s="28">
        <f t="shared" si="278"/>
        <v>0.228</v>
      </c>
      <c r="Q1677" s="25" t="str">
        <f>IF(G1677="","",VLOOKUP(G1677,WMS!$E$3:$G$2581,2,FALSE))</f>
        <v>KAS19092504</v>
      </c>
      <c r="R1677" s="25" t="str">
        <f>IF(G1677="","",VLOOKUP(G1677,WMS!$E$3:$G$2581,3,FALSE))</f>
        <v>KAS1909250408</v>
      </c>
      <c r="S1677" s="17" t="str">
        <f>IF(R1677="","",VLOOKUP(R1677,CUSTOMS!$E$3:$N$2350,2,FALSE))</f>
        <v>6911101900</v>
      </c>
      <c r="T1677" s="17" t="str">
        <f>IF(R1677="","",VLOOKUP(R1677,CUSTOMS!$E$3:$N$2350,3,FALSE))</f>
        <v>日用瓷：27cm 平盘</v>
      </c>
      <c r="U1677" s="18">
        <f t="shared" si="279"/>
        <v>12</v>
      </c>
      <c r="V1677" s="18" t="str">
        <f>IF(R1677="","",VLOOKUP(R1677,CUSTOMS!$E$3:$N$2350,5,FALSE))</f>
        <v>只</v>
      </c>
      <c r="W1677" s="32">
        <f>IF(R1677="","",VLOOKUP(R1677,CUSTOMS!$E$3:$N$2350,6,FALSE))</f>
        <v>5.1</v>
      </c>
      <c r="X1677" s="32">
        <f t="shared" si="280"/>
        <v>61.2</v>
      </c>
      <c r="Y1677" s="18" t="str">
        <f>IF(R1677="","",VLOOKUP(R1677,CUSTOMS!$E$3:$N$2350,8,FALSE))</f>
        <v>美元</v>
      </c>
      <c r="Z1677" s="18" t="str">
        <f>IF(R1677="","",VLOOKUP(R1677,CUSTOMS!$E$3:$N$2350,9,FALSE))</f>
        <v>中国</v>
      </c>
      <c r="AA1677" s="18" t="str">
        <f>IF(R1677="","",VLOOKUP(R1677,CUSTOMS!$E$3:$N$2350,10,FALSE))</f>
        <v>美国</v>
      </c>
      <c r="AB1677" s="32">
        <f>IF(R1677="","",VLOOKUP(G1677,WMS!$E$3:$T$2581,15,FALSE))</f>
        <v>5.6</v>
      </c>
      <c r="AC1677" s="32">
        <f t="shared" si="281"/>
        <v>67.2</v>
      </c>
      <c r="AD1677" s="32" t="str">
        <f>IF(S1677="","",VLOOKUP(S1677,海关监管条件!$A$1:$B$3000,2,FALSE))</f>
        <v>A</v>
      </c>
    </row>
    <row r="1678" spans="1:30">
      <c r="A1678" s="2">
        <v>43791</v>
      </c>
      <c r="B1678" s="2">
        <v>43798</v>
      </c>
      <c r="C1678" s="2" t="s">
        <v>5292</v>
      </c>
      <c r="D1678" s="3" t="s">
        <v>2298</v>
      </c>
      <c r="E1678" s="3" t="s">
        <v>4504</v>
      </c>
      <c r="F1678" s="3" t="s">
        <v>4534</v>
      </c>
      <c r="G1678" s="17" t="str">
        <f t="shared" si="275"/>
        <v>KG-ARI-1909-00203-04743/42789604</v>
      </c>
      <c r="H1678" s="18">
        <f>IF(G1678="","",VLOOKUP(G1678,WMS!$E$3:$Q$2581,7,FALSE))</f>
        <v>2</v>
      </c>
      <c r="I1678" s="18">
        <f>IF(G1678="","",VLOOKUP(G1678,WMS!$E$3:$Q$2581,8,FALSE))</f>
        <v>5.61</v>
      </c>
      <c r="J1678" s="18">
        <f>IF(G1678="","",VLOOKUP(G1678,WMS!$E$3:$Q$2581,13,FALSE))</f>
        <v>0.022</v>
      </c>
      <c r="K1678" s="25" t="b">
        <f t="shared" si="276"/>
        <v>1</v>
      </c>
      <c r="L1678" s="7">
        <v>4</v>
      </c>
      <c r="M1678" s="26">
        <f>IF(G1678="","",VLOOKUP(G1678,WMS!$E$3:$U$2581,7,0)*L1678)</f>
        <v>8</v>
      </c>
      <c r="N1678" s="27" t="str">
        <f>IF(G1678="","",VLOOKUP(G1678,WMS!$E$3:$U$2581,17,0))</f>
        <v>A411</v>
      </c>
      <c r="O1678" s="28">
        <f t="shared" si="277"/>
        <v>22.44</v>
      </c>
      <c r="P1678" s="28">
        <f t="shared" si="278"/>
        <v>0.088</v>
      </c>
      <c r="Q1678" s="25" t="str">
        <f>IF(G1678="","",VLOOKUP(G1678,WMS!$E$3:$G$2581,2,FALSE))</f>
        <v>KAS19092504</v>
      </c>
      <c r="R1678" s="25" t="str">
        <f>IF(G1678="","",VLOOKUP(G1678,WMS!$E$3:$G$2581,3,FALSE))</f>
        <v>KAS1909250407</v>
      </c>
      <c r="S1678" s="17" t="str">
        <f>IF(R1678="","",VLOOKUP(R1678,CUSTOMS!$E$3:$N$2350,2,FALSE))</f>
        <v>6911101900</v>
      </c>
      <c r="T1678" s="17" t="str">
        <f>IF(R1678="","",VLOOKUP(R1678,CUSTOMS!$E$3:$N$2350,3,FALSE))</f>
        <v>日用瓷：19cm 平盘</v>
      </c>
      <c r="U1678" s="18">
        <f t="shared" si="279"/>
        <v>8</v>
      </c>
      <c r="V1678" s="18" t="str">
        <f>IF(R1678="","",VLOOKUP(R1678,CUSTOMS!$E$3:$N$2350,5,FALSE))</f>
        <v>只</v>
      </c>
      <c r="W1678" s="32">
        <f>IF(R1678="","",VLOOKUP(R1678,CUSTOMS!$E$3:$N$2350,6,FALSE))</f>
        <v>2.8</v>
      </c>
      <c r="X1678" s="32">
        <f t="shared" si="280"/>
        <v>22.4</v>
      </c>
      <c r="Y1678" s="18" t="str">
        <f>IF(R1678="","",VLOOKUP(R1678,CUSTOMS!$E$3:$N$2350,8,FALSE))</f>
        <v>美元</v>
      </c>
      <c r="Z1678" s="18" t="str">
        <f>IF(R1678="","",VLOOKUP(R1678,CUSTOMS!$E$3:$N$2350,9,FALSE))</f>
        <v>中国</v>
      </c>
      <c r="AA1678" s="18" t="str">
        <f>IF(R1678="","",VLOOKUP(R1678,CUSTOMS!$E$3:$N$2350,10,FALSE))</f>
        <v>美国</v>
      </c>
      <c r="AB1678" s="32">
        <f>IF(R1678="","",VLOOKUP(G1678,WMS!$E$3:$T$2581,15,FALSE))</f>
        <v>2.3</v>
      </c>
      <c r="AC1678" s="32">
        <f t="shared" si="281"/>
        <v>18.4</v>
      </c>
      <c r="AD1678" s="32" t="str">
        <f>IF(S1678="","",VLOOKUP(S1678,海关监管条件!$A$1:$B$3000,2,FALSE))</f>
        <v>A</v>
      </c>
    </row>
    <row r="1679" spans="1:30">
      <c r="A1679" s="2">
        <v>43791</v>
      </c>
      <c r="B1679" s="2">
        <v>43798</v>
      </c>
      <c r="C1679" s="2" t="s">
        <v>5292</v>
      </c>
      <c r="D1679" s="3" t="s">
        <v>2298</v>
      </c>
      <c r="E1679" s="3" t="s">
        <v>4504</v>
      </c>
      <c r="F1679" s="3" t="s">
        <v>4529</v>
      </c>
      <c r="G1679" s="17" t="str">
        <f t="shared" si="275"/>
        <v>KG-ARI-1909-00203-04743/42789611</v>
      </c>
      <c r="H1679" s="18">
        <f>IF(G1679="","",VLOOKUP(G1679,WMS!$E$3:$Q$2581,7,FALSE))</f>
        <v>2</v>
      </c>
      <c r="I1679" s="18">
        <f>IF(G1679="","",VLOOKUP(G1679,WMS!$E$3:$Q$2581,8,FALSE))</f>
        <v>12.15</v>
      </c>
      <c r="J1679" s="18">
        <f>IF(G1679="","",VLOOKUP(G1679,WMS!$E$3:$Q$2581,13,FALSE))</f>
        <v>0.035</v>
      </c>
      <c r="K1679" s="25" t="b">
        <f t="shared" si="276"/>
        <v>1</v>
      </c>
      <c r="L1679" s="7">
        <v>7</v>
      </c>
      <c r="M1679" s="26">
        <f>IF(G1679="","",VLOOKUP(G1679,WMS!$E$3:$U$2581,7,0)*L1679)</f>
        <v>14</v>
      </c>
      <c r="N1679" s="27" t="str">
        <f>IF(G1679="","",VLOOKUP(G1679,WMS!$E$3:$U$2581,17,0))</f>
        <v>A411</v>
      </c>
      <c r="O1679" s="28">
        <f t="shared" si="277"/>
        <v>85.05</v>
      </c>
      <c r="P1679" s="28">
        <f t="shared" si="278"/>
        <v>0.245</v>
      </c>
      <c r="Q1679" s="25" t="str">
        <f>IF(G1679="","",VLOOKUP(G1679,WMS!$E$3:$G$2581,2,FALSE))</f>
        <v>KAS19092504</v>
      </c>
      <c r="R1679" s="25" t="str">
        <f>IF(G1679="","",VLOOKUP(G1679,WMS!$E$3:$G$2581,3,FALSE))</f>
        <v>KAS1909250402</v>
      </c>
      <c r="S1679" s="17" t="str">
        <f>IF(R1679="","",VLOOKUP(R1679,CUSTOMS!$E$3:$N$2350,2,FALSE))</f>
        <v>6911101900</v>
      </c>
      <c r="T1679" s="17" t="str">
        <f>IF(R1679="","",VLOOKUP(R1679,CUSTOMS!$E$3:$N$2350,3,FALSE))</f>
        <v>日用瓷：12头餐具</v>
      </c>
      <c r="U1679" s="18">
        <f t="shared" si="279"/>
        <v>14</v>
      </c>
      <c r="V1679" s="18" t="str">
        <f>IF(R1679="","",VLOOKUP(R1679,CUSTOMS!$E$3:$N$2350,5,FALSE))</f>
        <v>只</v>
      </c>
      <c r="W1679" s="32">
        <f>IF(R1679="","",VLOOKUP(R1679,CUSTOMS!$E$3:$N$2350,6,FALSE))</f>
        <v>6</v>
      </c>
      <c r="X1679" s="32">
        <f t="shared" si="280"/>
        <v>84</v>
      </c>
      <c r="Y1679" s="18" t="str">
        <f>IF(R1679="","",VLOOKUP(R1679,CUSTOMS!$E$3:$N$2350,8,FALSE))</f>
        <v>美元</v>
      </c>
      <c r="Z1679" s="18" t="str">
        <f>IF(R1679="","",VLOOKUP(R1679,CUSTOMS!$E$3:$N$2350,9,FALSE))</f>
        <v>中国</v>
      </c>
      <c r="AA1679" s="18" t="str">
        <f>IF(R1679="","",VLOOKUP(R1679,CUSTOMS!$E$3:$N$2350,10,FALSE))</f>
        <v>美国</v>
      </c>
      <c r="AB1679" s="32">
        <f>IF(R1679="","",VLOOKUP(G1679,WMS!$E$3:$T$2581,15,FALSE))</f>
        <v>5.5</v>
      </c>
      <c r="AC1679" s="32">
        <f t="shared" si="281"/>
        <v>77</v>
      </c>
      <c r="AD1679" s="32" t="str">
        <f>IF(S1679="","",VLOOKUP(S1679,海关监管条件!$A$1:$B$3000,2,FALSE))</f>
        <v>A</v>
      </c>
    </row>
    <row r="1680" spans="1:30">
      <c r="A1680" s="2">
        <v>43791</v>
      </c>
      <c r="B1680" s="2">
        <v>43798</v>
      </c>
      <c r="C1680" s="2" t="s">
        <v>5292</v>
      </c>
      <c r="D1680" s="3" t="s">
        <v>2298</v>
      </c>
      <c r="E1680" s="3" t="s">
        <v>4504</v>
      </c>
      <c r="F1680" s="3" t="s">
        <v>4532</v>
      </c>
      <c r="G1680" s="17" t="str">
        <f t="shared" si="275"/>
        <v>KG-ARI-1909-00203-04743/42790532</v>
      </c>
      <c r="H1680" s="18">
        <f>IF(G1680="","",VLOOKUP(G1680,WMS!$E$3:$Q$2581,7,FALSE))</f>
        <v>2</v>
      </c>
      <c r="I1680" s="18">
        <f>IF(G1680="","",VLOOKUP(G1680,WMS!$E$3:$Q$2581,8,FALSE))</f>
        <v>8.5</v>
      </c>
      <c r="J1680" s="18">
        <f>IF(G1680="","",VLOOKUP(G1680,WMS!$E$3:$Q$2581,13,FALSE))</f>
        <v>0.034</v>
      </c>
      <c r="K1680" s="25" t="b">
        <f t="shared" si="276"/>
        <v>1</v>
      </c>
      <c r="L1680" s="7">
        <v>4</v>
      </c>
      <c r="M1680" s="26">
        <f>IF(G1680="","",VLOOKUP(G1680,WMS!$E$3:$U$2581,7,0)*L1680)</f>
        <v>8</v>
      </c>
      <c r="N1680" s="27" t="str">
        <f>IF(G1680="","",VLOOKUP(G1680,WMS!$E$3:$U$2581,17,0))</f>
        <v>A411</v>
      </c>
      <c r="O1680" s="28">
        <f t="shared" si="277"/>
        <v>34</v>
      </c>
      <c r="P1680" s="28">
        <f t="shared" si="278"/>
        <v>0.136</v>
      </c>
      <c r="Q1680" s="25" t="str">
        <f>IF(G1680="","",VLOOKUP(G1680,WMS!$E$3:$G$2581,2,FALSE))</f>
        <v>KAS19092504</v>
      </c>
      <c r="R1680" s="25" t="str">
        <f>IF(G1680="","",VLOOKUP(G1680,WMS!$E$3:$G$2581,3,FALSE))</f>
        <v>KAS1909250405</v>
      </c>
      <c r="S1680" s="17" t="str">
        <f>IF(R1680="","",VLOOKUP(R1680,CUSTOMS!$E$3:$N$2350,2,FALSE))</f>
        <v>6911101900</v>
      </c>
      <c r="T1680" s="17" t="str">
        <f>IF(R1680="","",VLOOKUP(R1680,CUSTOMS!$E$3:$N$2350,3,FALSE))</f>
        <v>日用瓷：23cm 汤盘</v>
      </c>
      <c r="U1680" s="18">
        <f t="shared" si="279"/>
        <v>8</v>
      </c>
      <c r="V1680" s="18" t="str">
        <f>IF(R1680="","",VLOOKUP(R1680,CUSTOMS!$E$3:$N$2350,5,FALSE))</f>
        <v>只</v>
      </c>
      <c r="W1680" s="32">
        <f>IF(R1680="","",VLOOKUP(R1680,CUSTOMS!$E$3:$N$2350,6,FALSE))</f>
        <v>4.2</v>
      </c>
      <c r="X1680" s="32">
        <f t="shared" si="280"/>
        <v>33.6</v>
      </c>
      <c r="Y1680" s="18" t="str">
        <f>IF(R1680="","",VLOOKUP(R1680,CUSTOMS!$E$3:$N$2350,8,FALSE))</f>
        <v>美元</v>
      </c>
      <c r="Z1680" s="18" t="str">
        <f>IF(R1680="","",VLOOKUP(R1680,CUSTOMS!$E$3:$N$2350,9,FALSE))</f>
        <v>中国</v>
      </c>
      <c r="AA1680" s="18" t="str">
        <f>IF(R1680="","",VLOOKUP(R1680,CUSTOMS!$E$3:$N$2350,10,FALSE))</f>
        <v>美国</v>
      </c>
      <c r="AB1680" s="32">
        <f>IF(R1680="","",VLOOKUP(G1680,WMS!$E$3:$T$2581,15,FALSE))</f>
        <v>3.75</v>
      </c>
      <c r="AC1680" s="32">
        <f t="shared" si="281"/>
        <v>30</v>
      </c>
      <c r="AD1680" s="32" t="str">
        <f>IF(S1680="","",VLOOKUP(S1680,海关监管条件!$A$1:$B$3000,2,FALSE))</f>
        <v>A</v>
      </c>
    </row>
    <row r="1681" spans="1:30">
      <c r="A1681" s="2">
        <v>43791</v>
      </c>
      <c r="B1681" s="2">
        <v>43798</v>
      </c>
      <c r="C1681" s="2" t="s">
        <v>5292</v>
      </c>
      <c r="D1681" s="3" t="s">
        <v>1746</v>
      </c>
      <c r="E1681" s="3" t="s">
        <v>4211</v>
      </c>
      <c r="F1681" s="3" t="s">
        <v>4212</v>
      </c>
      <c r="G1681" s="17" t="str">
        <f t="shared" si="275"/>
        <v>KG-ARI-1909-00203-04755/42652564</v>
      </c>
      <c r="H1681" s="18">
        <f>IF(G1681="","",VLOOKUP(G1681,WMS!$E$3:$Q$2581,7,FALSE))</f>
        <v>8</v>
      </c>
      <c r="I1681" s="18">
        <f>IF(G1681="","",VLOOKUP(G1681,WMS!$E$3:$Q$2581,8,FALSE))</f>
        <v>6.25</v>
      </c>
      <c r="J1681" s="18">
        <f>IF(G1681="","",VLOOKUP(G1681,WMS!$E$3:$Q$2581,13,FALSE))</f>
        <v>0.075</v>
      </c>
      <c r="K1681" s="25" t="b">
        <f t="shared" si="276"/>
        <v>1</v>
      </c>
      <c r="L1681" s="7">
        <v>1</v>
      </c>
      <c r="M1681" s="26">
        <f>IF(G1681="","",VLOOKUP(G1681,WMS!$E$3:$U$2581,7,0)*L1681)</f>
        <v>8</v>
      </c>
      <c r="N1681" s="27" t="str">
        <f>IF(G1681="","",VLOOKUP(G1681,WMS!$E$3:$U$2581,17,0))</f>
        <v>A14-303</v>
      </c>
      <c r="O1681" s="28">
        <f t="shared" si="277"/>
        <v>6.25</v>
      </c>
      <c r="P1681" s="28">
        <f t="shared" si="278"/>
        <v>0.075</v>
      </c>
      <c r="Q1681" s="25" t="str">
        <f>IF(G1681="","",VLOOKUP(G1681,WMS!$E$3:$G$2581,2,FALSE))</f>
        <v>KAS19091904</v>
      </c>
      <c r="R1681" s="25" t="str">
        <f>IF(G1681="","",VLOOKUP(G1681,WMS!$E$3:$G$2581,3,FALSE))</f>
        <v>KAS1909190401</v>
      </c>
      <c r="S1681" s="17" t="str">
        <f>IF(R1681="","",VLOOKUP(R1681,CUSTOMS!$E$3:$N$2350,2,FALSE))</f>
        <v>4202920000</v>
      </c>
      <c r="T1681" s="17" t="str">
        <f>IF(R1681="","",VLOOKUP(R1681,CUSTOMS!$E$3:$N$2350,3,FALSE))</f>
        <v>化妆包</v>
      </c>
      <c r="U1681" s="18">
        <f t="shared" si="279"/>
        <v>8</v>
      </c>
      <c r="V1681" s="18" t="str">
        <f>IF(R1681="","",VLOOKUP(R1681,CUSTOMS!$E$3:$N$2350,5,FALSE))</f>
        <v>个</v>
      </c>
      <c r="W1681" s="32">
        <f>IF(R1681="","",VLOOKUP(R1681,CUSTOMS!$E$3:$N$2350,6,FALSE))</f>
        <v>10</v>
      </c>
      <c r="X1681" s="32">
        <f t="shared" si="280"/>
        <v>80</v>
      </c>
      <c r="Y1681" s="18" t="str">
        <f>IF(R1681="","",VLOOKUP(R1681,CUSTOMS!$E$3:$N$2350,8,FALSE))</f>
        <v>港币</v>
      </c>
      <c r="Z1681" s="18" t="str">
        <f>IF(R1681="","",VLOOKUP(R1681,CUSTOMS!$E$3:$N$2350,9,FALSE))</f>
        <v>中国</v>
      </c>
      <c r="AA1681" s="18" t="str">
        <f>IF(R1681="","",VLOOKUP(R1681,CUSTOMS!$E$3:$N$2350,10,FALSE))</f>
        <v>美国</v>
      </c>
      <c r="AB1681" s="32">
        <f>IF(R1681="","",VLOOKUP(G1681,WMS!$E$3:$T$2581,15,FALSE))</f>
        <v>0.375</v>
      </c>
      <c r="AC1681" s="32">
        <f t="shared" si="281"/>
        <v>3</v>
      </c>
      <c r="AD1681" s="32" t="str">
        <f>IF(S1681="","",VLOOKUP(S1681,海关监管条件!$A$1:$B$3000,2,FALSE))</f>
        <v>无 </v>
      </c>
    </row>
    <row r="1682" spans="1:30">
      <c r="A1682" s="2">
        <v>43791</v>
      </c>
      <c r="B1682" s="2">
        <v>43798</v>
      </c>
      <c r="C1682" s="2" t="s">
        <v>5292</v>
      </c>
      <c r="D1682" s="3" t="s">
        <v>1746</v>
      </c>
      <c r="E1682" s="3" t="s">
        <v>4211</v>
      </c>
      <c r="F1682" s="3" t="s">
        <v>4221</v>
      </c>
      <c r="G1682" s="17" t="str">
        <f t="shared" si="275"/>
        <v>KG-ARI-1909-00203-04755/42699484</v>
      </c>
      <c r="H1682" s="18">
        <f>IF(G1682="","",VLOOKUP(G1682,WMS!$E$3:$Q$2581,7,FALSE))</f>
        <v>8</v>
      </c>
      <c r="I1682" s="18">
        <f>IF(G1682="","",VLOOKUP(G1682,WMS!$E$3:$Q$2581,8,FALSE))</f>
        <v>1.25</v>
      </c>
      <c r="J1682" s="18">
        <f>IF(G1682="","",VLOOKUP(G1682,WMS!$E$3:$Q$2581,13,FALSE))</f>
        <v>0.026</v>
      </c>
      <c r="K1682" s="25" t="b">
        <f t="shared" si="276"/>
        <v>1</v>
      </c>
      <c r="L1682" s="7">
        <v>1</v>
      </c>
      <c r="M1682" s="26">
        <f>IF(G1682="","",VLOOKUP(G1682,WMS!$E$3:$U$2581,7,0)*L1682)</f>
        <v>8</v>
      </c>
      <c r="N1682" s="27" t="str">
        <f>IF(G1682="","",VLOOKUP(G1682,WMS!$E$3:$U$2581,17,0))</f>
        <v>A12-203</v>
      </c>
      <c r="O1682" s="28">
        <f t="shared" si="277"/>
        <v>1.25</v>
      </c>
      <c r="P1682" s="28">
        <f t="shared" si="278"/>
        <v>0.026</v>
      </c>
      <c r="Q1682" s="25" t="str">
        <f>IF(G1682="","",VLOOKUP(G1682,WMS!$E$3:$G$2581,2,FALSE))</f>
        <v>KAS19091904</v>
      </c>
      <c r="R1682" s="25" t="str">
        <f>IF(G1682="","",VLOOKUP(G1682,WMS!$E$3:$G$2581,3,FALSE))</f>
        <v>KAS1909190401</v>
      </c>
      <c r="S1682" s="17" t="str">
        <f>IF(R1682="","",VLOOKUP(R1682,CUSTOMS!$E$3:$N$2350,2,FALSE))</f>
        <v>4202920000</v>
      </c>
      <c r="T1682" s="17" t="str">
        <f>IF(R1682="","",VLOOKUP(R1682,CUSTOMS!$E$3:$N$2350,3,FALSE))</f>
        <v>化妆包</v>
      </c>
      <c r="U1682" s="18">
        <f t="shared" si="279"/>
        <v>8</v>
      </c>
      <c r="V1682" s="18" t="str">
        <f>IF(R1682="","",VLOOKUP(R1682,CUSTOMS!$E$3:$N$2350,5,FALSE))</f>
        <v>个</v>
      </c>
      <c r="W1682" s="32">
        <f>IF(R1682="","",VLOOKUP(R1682,CUSTOMS!$E$3:$N$2350,6,FALSE))</f>
        <v>10</v>
      </c>
      <c r="X1682" s="32">
        <f t="shared" si="280"/>
        <v>80</v>
      </c>
      <c r="Y1682" s="18" t="str">
        <f>IF(R1682="","",VLOOKUP(R1682,CUSTOMS!$E$3:$N$2350,8,FALSE))</f>
        <v>港币</v>
      </c>
      <c r="Z1682" s="18" t="str">
        <f>IF(R1682="","",VLOOKUP(R1682,CUSTOMS!$E$3:$N$2350,9,FALSE))</f>
        <v>中国</v>
      </c>
      <c r="AA1682" s="18" t="str">
        <f>IF(R1682="","",VLOOKUP(R1682,CUSTOMS!$E$3:$N$2350,10,FALSE))</f>
        <v>美国</v>
      </c>
      <c r="AB1682" s="32">
        <f>IF(R1682="","",VLOOKUP(G1682,WMS!$E$3:$T$2581,15,FALSE))</f>
        <v>0.09375</v>
      </c>
      <c r="AC1682" s="32">
        <f t="shared" si="281"/>
        <v>0.75</v>
      </c>
      <c r="AD1682" s="32" t="str">
        <f>IF(S1682="","",VLOOKUP(S1682,海关监管条件!$A$1:$B$3000,2,FALSE))</f>
        <v>无 </v>
      </c>
    </row>
    <row r="1683" spans="1:30">
      <c r="A1683" s="2">
        <v>43791</v>
      </c>
      <c r="B1683" s="2">
        <v>43798</v>
      </c>
      <c r="C1683" s="2" t="s">
        <v>5292</v>
      </c>
      <c r="D1683" s="3" t="s">
        <v>5117</v>
      </c>
      <c r="E1683" s="3" t="s">
        <v>4152</v>
      </c>
      <c r="F1683" s="3" t="s">
        <v>4164</v>
      </c>
      <c r="G1683" s="17" t="str">
        <f t="shared" si="275"/>
        <v>KG-ARI-1909-00203-04759/42115977</v>
      </c>
      <c r="H1683" s="18">
        <f>IF(G1683="","",VLOOKUP(G1683,WMS!$E$3:$Q$2581,7,FALSE))</f>
        <v>6</v>
      </c>
      <c r="I1683" s="18">
        <f>IF(G1683="","",VLOOKUP(G1683,WMS!$E$3:$Q$2581,8,FALSE))</f>
        <v>6.7</v>
      </c>
      <c r="J1683" s="18">
        <f>IF(G1683="","",VLOOKUP(G1683,WMS!$E$3:$Q$2581,13,FALSE))</f>
        <v>0.048</v>
      </c>
      <c r="K1683" s="25" t="b">
        <f t="shared" si="276"/>
        <v>1</v>
      </c>
      <c r="L1683" s="7">
        <v>2</v>
      </c>
      <c r="M1683" s="26">
        <f>IF(G1683="","",VLOOKUP(G1683,WMS!$E$3:$U$2581,7,0)*L1683)</f>
        <v>12</v>
      </c>
      <c r="N1683" s="27" t="str">
        <f>IF(G1683="","",VLOOKUP(G1683,WMS!$E$3:$U$2581,17,0))</f>
        <v>A38-101</v>
      </c>
      <c r="O1683" s="28">
        <f t="shared" si="277"/>
        <v>13.4</v>
      </c>
      <c r="P1683" s="28">
        <f t="shared" si="278"/>
        <v>0.096</v>
      </c>
      <c r="Q1683" s="25" t="str">
        <f>IF(G1683="","",VLOOKUP(G1683,WMS!$E$3:$G$2581,2,FALSE))</f>
        <v>KAS19091701</v>
      </c>
      <c r="R1683" s="25" t="str">
        <f>IF(G1683="","",VLOOKUP(G1683,WMS!$E$3:$G$2581,3,FALSE))</f>
        <v>KAS1909170103</v>
      </c>
      <c r="S1683" s="17" t="str">
        <f>IF(R1683="","",VLOOKUP(R1683,CUSTOMS!$E$3:$N$2350,2,FALSE))</f>
        <v>7323990000</v>
      </c>
      <c r="T1683" s="17" t="str">
        <f>IF(R1683="","",VLOOKUP(R1683,CUSTOMS!$E$3:$N$2350,3,FALSE))</f>
        <v>铁制厨房架</v>
      </c>
      <c r="U1683" s="18">
        <f t="shared" si="279"/>
        <v>12</v>
      </c>
      <c r="V1683" s="18" t="str">
        <f>IF(R1683="","",VLOOKUP(R1683,CUSTOMS!$E$3:$N$2350,5,FALSE))</f>
        <v>只</v>
      </c>
      <c r="W1683" s="32">
        <f>IF(R1683="","",VLOOKUP(R1683,CUSTOMS!$E$3:$N$2350,6,FALSE))</f>
        <v>0.992726730310262</v>
      </c>
      <c r="X1683" s="32">
        <f t="shared" si="280"/>
        <v>11.9127207637231</v>
      </c>
      <c r="Y1683" s="18" t="str">
        <f>IF(R1683="","",VLOOKUP(R1683,CUSTOMS!$E$3:$N$2350,8,FALSE))</f>
        <v>美元</v>
      </c>
      <c r="Z1683" s="18" t="str">
        <f>IF(R1683="","",VLOOKUP(R1683,CUSTOMS!$E$3:$N$2350,9,FALSE))</f>
        <v>中国</v>
      </c>
      <c r="AA1683" s="18" t="str">
        <f>IF(R1683="","",VLOOKUP(R1683,CUSTOMS!$E$3:$N$2350,10,FALSE))</f>
        <v>美国</v>
      </c>
      <c r="AB1683" s="32">
        <f>IF(R1683="","",VLOOKUP(G1683,WMS!$E$3:$T$2581,15,FALSE))</f>
        <v>1.005</v>
      </c>
      <c r="AC1683" s="32">
        <f t="shared" si="281"/>
        <v>12.06</v>
      </c>
      <c r="AD1683" s="32" t="str">
        <f>IF(S1683="","",VLOOKUP(S1683,海关监管条件!$A$1:$B$3000,2,FALSE))</f>
        <v>A</v>
      </c>
    </row>
    <row r="1684" spans="1:30">
      <c r="A1684" s="2">
        <v>43791</v>
      </c>
      <c r="B1684" s="2">
        <v>43798</v>
      </c>
      <c r="C1684" s="2" t="s">
        <v>5292</v>
      </c>
      <c r="D1684" s="3" t="s">
        <v>5117</v>
      </c>
      <c r="E1684" s="3" t="s">
        <v>4152</v>
      </c>
      <c r="F1684" s="3" t="s">
        <v>4165</v>
      </c>
      <c r="G1684" s="17" t="str">
        <f t="shared" si="275"/>
        <v>KG-ARI-1909-00203-04759/42115984</v>
      </c>
      <c r="H1684" s="18">
        <f>IF(G1684="","",VLOOKUP(G1684,WMS!$E$3:$Q$2581,7,FALSE))</f>
        <v>6</v>
      </c>
      <c r="I1684" s="18">
        <f>IF(G1684="","",VLOOKUP(G1684,WMS!$E$3:$Q$2581,8,FALSE))</f>
        <v>3.55</v>
      </c>
      <c r="J1684" s="18">
        <f>IF(G1684="","",VLOOKUP(G1684,WMS!$E$3:$Q$2581,13,FALSE))</f>
        <v>0.015</v>
      </c>
      <c r="K1684" s="25" t="b">
        <f t="shared" si="276"/>
        <v>1</v>
      </c>
      <c r="L1684" s="7">
        <v>4</v>
      </c>
      <c r="M1684" s="26">
        <f>IF(G1684="","",VLOOKUP(G1684,WMS!$E$3:$U$2581,7,0)*L1684)</f>
        <v>24</v>
      </c>
      <c r="N1684" s="27" t="str">
        <f>IF(G1684="","",VLOOKUP(G1684,WMS!$E$3:$U$2581,17,0))</f>
        <v>A38-101</v>
      </c>
      <c r="O1684" s="28">
        <f t="shared" si="277"/>
        <v>14.2</v>
      </c>
      <c r="P1684" s="28">
        <f t="shared" si="278"/>
        <v>0.06</v>
      </c>
      <c r="Q1684" s="25" t="str">
        <f>IF(G1684="","",VLOOKUP(G1684,WMS!$E$3:$G$2581,2,FALSE))</f>
        <v>KAS19091701</v>
      </c>
      <c r="R1684" s="25" t="str">
        <f>IF(G1684="","",VLOOKUP(G1684,WMS!$E$3:$G$2581,3,FALSE))</f>
        <v>KAS1909170103</v>
      </c>
      <c r="S1684" s="17" t="str">
        <f>IF(R1684="","",VLOOKUP(R1684,CUSTOMS!$E$3:$N$2350,2,FALSE))</f>
        <v>7323990000</v>
      </c>
      <c r="T1684" s="17" t="str">
        <f>IF(R1684="","",VLOOKUP(R1684,CUSTOMS!$E$3:$N$2350,3,FALSE))</f>
        <v>铁制厨房架</v>
      </c>
      <c r="U1684" s="18">
        <f t="shared" si="279"/>
        <v>24</v>
      </c>
      <c r="V1684" s="18" t="str">
        <f>IF(R1684="","",VLOOKUP(R1684,CUSTOMS!$E$3:$N$2350,5,FALSE))</f>
        <v>只</v>
      </c>
      <c r="W1684" s="32">
        <f>IF(R1684="","",VLOOKUP(R1684,CUSTOMS!$E$3:$N$2350,6,FALSE))</f>
        <v>0.992726730310262</v>
      </c>
      <c r="X1684" s="32">
        <f t="shared" si="280"/>
        <v>23.8254415274463</v>
      </c>
      <c r="Y1684" s="18" t="str">
        <f>IF(R1684="","",VLOOKUP(R1684,CUSTOMS!$E$3:$N$2350,8,FALSE))</f>
        <v>美元</v>
      </c>
      <c r="Z1684" s="18" t="str">
        <f>IF(R1684="","",VLOOKUP(R1684,CUSTOMS!$E$3:$N$2350,9,FALSE))</f>
        <v>中国</v>
      </c>
      <c r="AA1684" s="18" t="str">
        <f>IF(R1684="","",VLOOKUP(R1684,CUSTOMS!$E$3:$N$2350,10,FALSE))</f>
        <v>美国</v>
      </c>
      <c r="AB1684" s="32">
        <f>IF(R1684="","",VLOOKUP(G1684,WMS!$E$3:$T$2581,15,FALSE))</f>
        <v>0.49</v>
      </c>
      <c r="AC1684" s="32">
        <f t="shared" si="281"/>
        <v>11.76</v>
      </c>
      <c r="AD1684" s="32" t="str">
        <f>IF(S1684="","",VLOOKUP(S1684,海关监管条件!$A$1:$B$3000,2,FALSE))</f>
        <v>A</v>
      </c>
    </row>
    <row r="1685" spans="1:30">
      <c r="A1685" s="2">
        <v>43791</v>
      </c>
      <c r="B1685" s="2">
        <v>43798</v>
      </c>
      <c r="C1685" s="2" t="s">
        <v>5292</v>
      </c>
      <c r="D1685" s="3" t="s">
        <v>5117</v>
      </c>
      <c r="E1685" s="3" t="s">
        <v>4152</v>
      </c>
      <c r="F1685" s="3" t="s">
        <v>4163</v>
      </c>
      <c r="G1685" s="17" t="str">
        <f t="shared" si="275"/>
        <v>KG-ARI-1909-00203-04759/42448129</v>
      </c>
      <c r="H1685" s="18">
        <f>IF(G1685="","",VLOOKUP(G1685,WMS!$E$3:$Q$2581,7,FALSE))</f>
        <v>6</v>
      </c>
      <c r="I1685" s="18">
        <f>IF(G1685="","",VLOOKUP(G1685,WMS!$E$3:$Q$2581,8,FALSE))</f>
        <v>1.85</v>
      </c>
      <c r="J1685" s="18">
        <f>IF(G1685="","",VLOOKUP(G1685,WMS!$E$3:$Q$2581,13,FALSE))</f>
        <v>0.017</v>
      </c>
      <c r="K1685" s="25" t="b">
        <f t="shared" si="276"/>
        <v>1</v>
      </c>
      <c r="L1685" s="7">
        <v>6</v>
      </c>
      <c r="M1685" s="26">
        <f>IF(G1685="","",VLOOKUP(G1685,WMS!$E$3:$U$2581,7,0)*L1685)</f>
        <v>36</v>
      </c>
      <c r="N1685" s="27" t="str">
        <f>IF(G1685="","",VLOOKUP(G1685,WMS!$E$3:$U$2581,17,0))</f>
        <v>A38-101</v>
      </c>
      <c r="O1685" s="28">
        <f t="shared" si="277"/>
        <v>11.1</v>
      </c>
      <c r="P1685" s="28">
        <f t="shared" si="278"/>
        <v>0.102</v>
      </c>
      <c r="Q1685" s="25" t="str">
        <f>IF(G1685="","",VLOOKUP(G1685,WMS!$E$3:$G$2581,2,FALSE))</f>
        <v>KAS19091701</v>
      </c>
      <c r="R1685" s="25" t="str">
        <f>IF(G1685="","",VLOOKUP(G1685,WMS!$E$3:$G$2581,3,FALSE))</f>
        <v>KAS1909170103</v>
      </c>
      <c r="S1685" s="17" t="str">
        <f>IF(R1685="","",VLOOKUP(R1685,CUSTOMS!$E$3:$N$2350,2,FALSE))</f>
        <v>7323990000</v>
      </c>
      <c r="T1685" s="17" t="str">
        <f>IF(R1685="","",VLOOKUP(R1685,CUSTOMS!$E$3:$N$2350,3,FALSE))</f>
        <v>铁制厨房架</v>
      </c>
      <c r="U1685" s="18">
        <f t="shared" si="279"/>
        <v>36</v>
      </c>
      <c r="V1685" s="18" t="str">
        <f>IF(R1685="","",VLOOKUP(R1685,CUSTOMS!$E$3:$N$2350,5,FALSE))</f>
        <v>只</v>
      </c>
      <c r="W1685" s="32">
        <f>IF(R1685="","",VLOOKUP(R1685,CUSTOMS!$E$3:$N$2350,6,FALSE))</f>
        <v>0.992726730310262</v>
      </c>
      <c r="X1685" s="32">
        <f t="shared" si="280"/>
        <v>35.7381622911694</v>
      </c>
      <c r="Y1685" s="18" t="str">
        <f>IF(R1685="","",VLOOKUP(R1685,CUSTOMS!$E$3:$N$2350,8,FALSE))</f>
        <v>美元</v>
      </c>
      <c r="Z1685" s="18" t="str">
        <f>IF(R1685="","",VLOOKUP(R1685,CUSTOMS!$E$3:$N$2350,9,FALSE))</f>
        <v>中国</v>
      </c>
      <c r="AA1685" s="18" t="str">
        <f>IF(R1685="","",VLOOKUP(R1685,CUSTOMS!$E$3:$N$2350,10,FALSE))</f>
        <v>美国</v>
      </c>
      <c r="AB1685" s="32">
        <f>IF(R1685="","",VLOOKUP(G1685,WMS!$E$3:$T$2581,15,FALSE))</f>
        <v>0.268333333333333</v>
      </c>
      <c r="AC1685" s="32">
        <f t="shared" si="281"/>
        <v>9.65999999999999</v>
      </c>
      <c r="AD1685" s="32" t="str">
        <f>IF(S1685="","",VLOOKUP(S1685,海关监管条件!$A$1:$B$3000,2,FALSE))</f>
        <v>A</v>
      </c>
    </row>
    <row r="1686" spans="1:30">
      <c r="A1686" s="2">
        <v>43791</v>
      </c>
      <c r="B1686" s="2">
        <v>43798</v>
      </c>
      <c r="C1686" s="2" t="s">
        <v>5292</v>
      </c>
      <c r="D1686" s="3" t="s">
        <v>5117</v>
      </c>
      <c r="E1686" s="3" t="s">
        <v>4152</v>
      </c>
      <c r="F1686" s="3" t="s">
        <v>4184</v>
      </c>
      <c r="G1686" s="17" t="str">
        <f t="shared" si="275"/>
        <v>KG-ARI-1909-00203-04759/42688860</v>
      </c>
      <c r="H1686" s="18">
        <f>IF(G1686="","",VLOOKUP(G1686,WMS!$E$3:$Q$2581,7,FALSE))</f>
        <v>6</v>
      </c>
      <c r="I1686" s="18">
        <f>IF(G1686="","",VLOOKUP(G1686,WMS!$E$3:$Q$2581,8,FALSE))</f>
        <v>3.8</v>
      </c>
      <c r="J1686" s="18">
        <f>IF(G1686="","",VLOOKUP(G1686,WMS!$E$3:$Q$2581,13,FALSE))</f>
        <v>0.045</v>
      </c>
      <c r="K1686" s="25" t="b">
        <f t="shared" si="276"/>
        <v>1</v>
      </c>
      <c r="L1686" s="7">
        <v>7</v>
      </c>
      <c r="M1686" s="26">
        <f>IF(G1686="","",VLOOKUP(G1686,WMS!$E$3:$U$2581,7,0)*L1686)</f>
        <v>42</v>
      </c>
      <c r="N1686" s="27" t="str">
        <f>IF(G1686="","",VLOOKUP(G1686,WMS!$E$3:$U$2581,17,0))</f>
        <v>A38-102</v>
      </c>
      <c r="O1686" s="28">
        <f t="shared" si="277"/>
        <v>26.6</v>
      </c>
      <c r="P1686" s="28">
        <f t="shared" si="278"/>
        <v>0.315</v>
      </c>
      <c r="Q1686" s="25" t="str">
        <f>IF(G1686="","",VLOOKUP(G1686,WMS!$E$3:$G$2581,2,FALSE))</f>
        <v>KAS19091701</v>
      </c>
      <c r="R1686" s="25" t="str">
        <f>IF(G1686="","",VLOOKUP(G1686,WMS!$E$3:$G$2581,3,FALSE))</f>
        <v>KAS1909170112</v>
      </c>
      <c r="S1686" s="17" t="str">
        <f>IF(R1686="","",VLOOKUP(R1686,CUSTOMS!$E$3:$N$2350,2,FALSE))</f>
        <v>7323990000</v>
      </c>
      <c r="T1686" s="17" t="str">
        <f>IF(R1686="","",VLOOKUP(R1686,CUSTOMS!$E$3:$N$2350,3,FALSE))</f>
        <v>铁制肥料桶</v>
      </c>
      <c r="U1686" s="18">
        <f t="shared" si="279"/>
        <v>42</v>
      </c>
      <c r="V1686" s="18" t="str">
        <f>IF(R1686="","",VLOOKUP(R1686,CUSTOMS!$E$3:$N$2350,5,FALSE))</f>
        <v>只</v>
      </c>
      <c r="W1686" s="32">
        <f>IF(R1686="","",VLOOKUP(R1686,CUSTOMS!$E$3:$N$2350,6,FALSE))</f>
        <v>1.7309477124183</v>
      </c>
      <c r="X1686" s="32">
        <f t="shared" si="280"/>
        <v>72.6998039215686</v>
      </c>
      <c r="Y1686" s="18" t="str">
        <f>IF(R1686="","",VLOOKUP(R1686,CUSTOMS!$E$3:$N$2350,8,FALSE))</f>
        <v>美元</v>
      </c>
      <c r="Z1686" s="18" t="str">
        <f>IF(R1686="","",VLOOKUP(R1686,CUSTOMS!$E$3:$N$2350,9,FALSE))</f>
        <v>中国</v>
      </c>
      <c r="AA1686" s="18" t="str">
        <f>IF(R1686="","",VLOOKUP(R1686,CUSTOMS!$E$3:$N$2350,10,FALSE))</f>
        <v>美国</v>
      </c>
      <c r="AB1686" s="32">
        <f>IF(R1686="","",VLOOKUP(G1686,WMS!$E$3:$T$2581,15,FALSE))</f>
        <v>0.54</v>
      </c>
      <c r="AC1686" s="32">
        <f t="shared" si="281"/>
        <v>22.68</v>
      </c>
      <c r="AD1686" s="32" t="str">
        <f>IF(S1686="","",VLOOKUP(S1686,海关监管条件!$A$1:$B$3000,2,FALSE))</f>
        <v>A</v>
      </c>
    </row>
    <row r="1687" spans="1:30">
      <c r="A1687" s="2">
        <v>43791</v>
      </c>
      <c r="B1687" s="2">
        <v>43798</v>
      </c>
      <c r="C1687" s="2" t="s">
        <v>5292</v>
      </c>
      <c r="D1687" s="3" t="s">
        <v>1996</v>
      </c>
      <c r="E1687" s="3" t="s">
        <v>4362</v>
      </c>
      <c r="F1687" s="3" t="s">
        <v>4365</v>
      </c>
      <c r="G1687" s="17" t="str">
        <f t="shared" si="275"/>
        <v>KG-ARI-1909-00203-04764/42723226</v>
      </c>
      <c r="H1687" s="18">
        <f>IF(G1687="","",VLOOKUP(G1687,WMS!$E$3:$Q$2581,7,FALSE))</f>
        <v>18</v>
      </c>
      <c r="I1687" s="18">
        <f>IF(G1687="","",VLOOKUP(G1687,WMS!$E$3:$Q$2581,8,FALSE))</f>
        <v>0.5</v>
      </c>
      <c r="J1687" s="18">
        <f>IF(G1687="","",VLOOKUP(G1687,WMS!$E$3:$Q$2581,13,FALSE))</f>
        <v>0.002</v>
      </c>
      <c r="K1687" s="25" t="b">
        <f t="shared" si="276"/>
        <v>1</v>
      </c>
      <c r="L1687" s="7">
        <v>1</v>
      </c>
      <c r="M1687" s="26">
        <f>IF(G1687="","",VLOOKUP(G1687,WMS!$E$3:$U$2581,7,0)*L1687)</f>
        <v>18</v>
      </c>
      <c r="N1687" s="27" t="str">
        <f>IF(G1687="","",VLOOKUP(G1687,WMS!$E$3:$U$2581,17,0))</f>
        <v>A401-12</v>
      </c>
      <c r="O1687" s="28">
        <f t="shared" si="277"/>
        <v>0.5</v>
      </c>
      <c r="P1687" s="28">
        <f t="shared" si="278"/>
        <v>0.002</v>
      </c>
      <c r="Q1687" s="25" t="str">
        <f>IF(G1687="","",VLOOKUP(G1687,WMS!$E$3:$G$2581,2,FALSE))</f>
        <v>KAS19092318</v>
      </c>
      <c r="R1687" s="25" t="str">
        <f>IF(G1687="","",VLOOKUP(G1687,WMS!$E$3:$G$2581,3,FALSE))</f>
        <v>KAS1909231801</v>
      </c>
      <c r="S1687" s="17" t="str">
        <f>IF(R1687="","",VLOOKUP(R1687,CUSTOMS!$E$3:$N$2350,2,FALSE))</f>
        <v>9615110000</v>
      </c>
      <c r="T1687" s="17" t="str">
        <f>IF(R1687="","",VLOOKUP(R1687,CUSTOMS!$E$3:$N$2350,3,FALSE))</f>
        <v>头饰品：发束</v>
      </c>
      <c r="U1687" s="18">
        <f t="shared" si="279"/>
        <v>0.300000000000001</v>
      </c>
      <c r="V1687" s="18" t="str">
        <f>IF(R1687="","",VLOOKUP(R1687,CUSTOMS!$E$3:$N$2350,5,FALSE))</f>
        <v>千克</v>
      </c>
      <c r="W1687" s="32">
        <f>IF(R1687="","",VLOOKUP(R1687,CUSTOMS!$E$3:$N$2350,6,FALSE))</f>
        <v>25.1</v>
      </c>
      <c r="X1687" s="32">
        <f t="shared" si="280"/>
        <v>7.53000000000002</v>
      </c>
      <c r="Y1687" s="18" t="str">
        <f>IF(R1687="","",VLOOKUP(R1687,CUSTOMS!$E$3:$N$2350,8,FALSE))</f>
        <v>美元</v>
      </c>
      <c r="Z1687" s="18" t="str">
        <f>IF(R1687="","",VLOOKUP(R1687,CUSTOMS!$E$3:$N$2350,9,FALSE))</f>
        <v>中国</v>
      </c>
      <c r="AA1687" s="18" t="str">
        <f>IF(R1687="","",VLOOKUP(R1687,CUSTOMS!$E$3:$N$2350,10,FALSE))</f>
        <v>美国</v>
      </c>
      <c r="AB1687" s="32">
        <f>IF(R1687="","",VLOOKUP(G1687,WMS!$E$3:$T$2581,15,FALSE))</f>
        <v>0.0166666666666667</v>
      </c>
      <c r="AC1687" s="32">
        <f t="shared" si="281"/>
        <v>0.300000000000001</v>
      </c>
      <c r="AD1687" s="32" t="str">
        <f>IF(S1687="","",VLOOKUP(S1687,海关监管条件!$A$1:$B$3000,2,FALSE))</f>
        <v>无 </v>
      </c>
    </row>
    <row r="1688" spans="1:30">
      <c r="A1688" s="2">
        <v>43791</v>
      </c>
      <c r="B1688" s="2">
        <v>43798</v>
      </c>
      <c r="C1688" s="2" t="s">
        <v>5292</v>
      </c>
      <c r="D1688" s="3" t="s">
        <v>1928</v>
      </c>
      <c r="E1688" s="3" t="s">
        <v>4336</v>
      </c>
      <c r="F1688" s="3" t="s">
        <v>3999</v>
      </c>
      <c r="G1688" s="17" t="str">
        <f t="shared" si="275"/>
        <v>KG-ARI-1909-00203-04781/42707493</v>
      </c>
      <c r="H1688" s="18">
        <f>IF(G1688="","",VLOOKUP(G1688,WMS!$E$3:$Q$2581,7,FALSE))</f>
        <v>4</v>
      </c>
      <c r="I1688" s="18">
        <f>IF(G1688="","",VLOOKUP(G1688,WMS!$E$3:$Q$2581,8,FALSE))</f>
        <v>0.98</v>
      </c>
      <c r="J1688" s="18">
        <f>IF(G1688="","",VLOOKUP(G1688,WMS!$E$3:$Q$2581,13,FALSE))</f>
        <v>0.003</v>
      </c>
      <c r="K1688" s="25" t="b">
        <f t="shared" si="276"/>
        <v>1</v>
      </c>
      <c r="L1688" s="7">
        <v>2</v>
      </c>
      <c r="M1688" s="26">
        <f>IF(G1688="","",VLOOKUP(G1688,WMS!$E$3:$U$2581,7,0)*L1688)</f>
        <v>8</v>
      </c>
      <c r="N1688" s="27" t="str">
        <f>IF(G1688="","",VLOOKUP(G1688,WMS!$E$3:$U$2581,17,0))</f>
        <v>A401-14</v>
      </c>
      <c r="O1688" s="28">
        <f t="shared" si="277"/>
        <v>1.96</v>
      </c>
      <c r="P1688" s="28">
        <f t="shared" si="278"/>
        <v>0.006</v>
      </c>
      <c r="Q1688" s="25" t="str">
        <f>IF(G1688="","",VLOOKUP(G1688,WMS!$E$3:$G$2581,2,FALSE))</f>
        <v>KAS19092313</v>
      </c>
      <c r="R1688" s="25" t="str">
        <f>IF(G1688="","",VLOOKUP(G1688,WMS!$E$3:$G$2581,3,FALSE))</f>
        <v>KAS1909231303</v>
      </c>
      <c r="S1688" s="17" t="str">
        <f>IF(R1688="","",VLOOKUP(R1688,CUSTOMS!$E$3:$N$2350,2,FALSE))</f>
        <v>7013990000</v>
      </c>
      <c r="T1688" s="17" t="str">
        <f>IF(R1688="","",VLOOKUP(R1688,CUSTOMS!$E$3:$N$2350,3,FALSE))</f>
        <v>肥皂盘</v>
      </c>
      <c r="U1688" s="18">
        <f t="shared" si="279"/>
        <v>8</v>
      </c>
      <c r="V1688" s="18" t="str">
        <f>IF(R1688="","",VLOOKUP(R1688,CUSTOMS!$E$3:$N$2350,5,FALSE))</f>
        <v>个</v>
      </c>
      <c r="W1688" s="32">
        <f>IF(R1688="","",VLOOKUP(R1688,CUSTOMS!$E$3:$N$2350,6,FALSE))</f>
        <v>0.5</v>
      </c>
      <c r="X1688" s="32">
        <f t="shared" si="280"/>
        <v>4</v>
      </c>
      <c r="Y1688" s="18" t="str">
        <f>IF(R1688="","",VLOOKUP(R1688,CUSTOMS!$E$3:$N$2350,8,FALSE))</f>
        <v>美元</v>
      </c>
      <c r="Z1688" s="18" t="str">
        <f>IF(R1688="","",VLOOKUP(R1688,CUSTOMS!$E$3:$N$2350,9,FALSE))</f>
        <v>中国</v>
      </c>
      <c r="AA1688" s="18" t="str">
        <f>IF(R1688="","",VLOOKUP(R1688,CUSTOMS!$E$3:$N$2350,10,FALSE))</f>
        <v>美国</v>
      </c>
      <c r="AB1688" s="32">
        <f>IF(R1688="","",VLOOKUP(G1688,WMS!$E$3:$T$2581,15,FALSE))</f>
        <v>0.2125</v>
      </c>
      <c r="AC1688" s="32">
        <f t="shared" si="281"/>
        <v>1.7</v>
      </c>
      <c r="AD1688" s="32" t="str">
        <f>IF(S1688="","",VLOOKUP(S1688,海关监管条件!$A$1:$B$3000,2,FALSE))</f>
        <v>无</v>
      </c>
    </row>
    <row r="1689" spans="1:30">
      <c r="A1689" s="2">
        <v>43791</v>
      </c>
      <c r="B1689" s="2">
        <v>43798</v>
      </c>
      <c r="C1689" s="2" t="s">
        <v>5292</v>
      </c>
      <c r="D1689" s="3" t="s">
        <v>2220</v>
      </c>
      <c r="E1689" s="3" t="s">
        <v>4495</v>
      </c>
      <c r="F1689" s="3" t="s">
        <v>4496</v>
      </c>
      <c r="G1689" s="17" t="str">
        <f t="shared" si="275"/>
        <v>KG-ARI-1909-00203-04841/42575481</v>
      </c>
      <c r="H1689" s="18">
        <f>IF(G1689="","",VLOOKUP(G1689,WMS!$E$3:$Q$2581,7,FALSE))</f>
        <v>12</v>
      </c>
      <c r="I1689" s="18">
        <f>IF(G1689="","",VLOOKUP(G1689,WMS!$E$3:$Q$2581,8,FALSE))</f>
        <v>0.9</v>
      </c>
      <c r="J1689" s="18">
        <f>IF(G1689="","",VLOOKUP(G1689,WMS!$E$3:$Q$2581,13,FALSE))</f>
        <v>0.009</v>
      </c>
      <c r="K1689" s="25" t="b">
        <f t="shared" si="276"/>
        <v>1</v>
      </c>
      <c r="L1689" s="7">
        <v>1</v>
      </c>
      <c r="M1689" s="26">
        <f>IF(G1689="","",VLOOKUP(G1689,WMS!$E$3:$U$2581,7,0)*L1689)</f>
        <v>12</v>
      </c>
      <c r="N1689" s="27" t="str">
        <f>IF(G1689="","",VLOOKUP(G1689,WMS!$E$3:$U$2581,17,0))</f>
        <v>A403</v>
      </c>
      <c r="O1689" s="28">
        <f t="shared" si="277"/>
        <v>0.9</v>
      </c>
      <c r="P1689" s="28">
        <f t="shared" si="278"/>
        <v>0.009</v>
      </c>
      <c r="Q1689" s="25" t="str">
        <f>IF(G1689="","",VLOOKUP(G1689,WMS!$E$3:$G$2581,2,FALSE))</f>
        <v>KAS19092404</v>
      </c>
      <c r="R1689" s="25" t="str">
        <f>IF(G1689="","",VLOOKUP(G1689,WMS!$E$3:$G$2581,3,FALSE))</f>
        <v>KAS1909240401</v>
      </c>
      <c r="S1689" s="17" t="str">
        <f>IF(R1689="","",VLOOKUP(R1689,CUSTOMS!$E$3:$N$2350,2,FALSE))</f>
        <v>8518300000</v>
      </c>
      <c r="T1689" s="17" t="str">
        <f>IF(R1689="","",VLOOKUP(R1689,CUSTOMS!$E$3:$N$2350,3,FALSE))</f>
        <v>耳塞机</v>
      </c>
      <c r="U1689" s="18">
        <f t="shared" si="279"/>
        <v>12</v>
      </c>
      <c r="V1689" s="18" t="str">
        <f>IF(R1689="","",VLOOKUP(R1689,CUSTOMS!$E$3:$N$2350,5,FALSE))</f>
        <v>个</v>
      </c>
      <c r="W1689" s="32">
        <f>IF(R1689="","",VLOOKUP(R1689,CUSTOMS!$E$3:$N$2350,6,FALSE))</f>
        <v>5.32</v>
      </c>
      <c r="X1689" s="32">
        <f t="shared" si="280"/>
        <v>63.84</v>
      </c>
      <c r="Y1689" s="18" t="str">
        <f>IF(R1689="","",VLOOKUP(R1689,CUSTOMS!$E$3:$N$2350,8,FALSE))</f>
        <v>美元</v>
      </c>
      <c r="Z1689" s="18" t="str">
        <f>IF(R1689="","",VLOOKUP(R1689,CUSTOMS!$E$3:$N$2350,9,FALSE))</f>
        <v>中国</v>
      </c>
      <c r="AA1689" s="18" t="str">
        <f>IF(R1689="","",VLOOKUP(R1689,CUSTOMS!$E$3:$N$2350,10,FALSE))</f>
        <v>美国</v>
      </c>
      <c r="AB1689" s="32">
        <f>IF(R1689="","",VLOOKUP(G1689,WMS!$E$3:$T$2581,15,FALSE))</f>
        <v>0.0555555555555556</v>
      </c>
      <c r="AC1689" s="32">
        <f t="shared" si="281"/>
        <v>0.666666666666667</v>
      </c>
      <c r="AD1689" s="32" t="str">
        <f>IF(S1689="","",VLOOKUP(S1689,海关监管条件!$A$1:$B$3000,2,FALSE))</f>
        <v>无 </v>
      </c>
    </row>
    <row r="1690" spans="1:30">
      <c r="A1690" s="2">
        <v>43791</v>
      </c>
      <c r="B1690" s="2">
        <v>43798</v>
      </c>
      <c r="C1690" s="2" t="s">
        <v>5292</v>
      </c>
      <c r="D1690" s="3" t="s">
        <v>2541</v>
      </c>
      <c r="E1690" s="3" t="s">
        <v>4687</v>
      </c>
      <c r="F1690" s="3" t="s">
        <v>5310</v>
      </c>
      <c r="G1690" s="17" t="str">
        <f t="shared" si="275"/>
        <v>KG-ARI-1911-00212-04914/41872239</v>
      </c>
      <c r="H1690" s="18">
        <f>IF(G1690="","",VLOOKUP(G1690,WMS!$E$3:$Q$2581,7,FALSE))</f>
        <v>6</v>
      </c>
      <c r="I1690" s="18">
        <f>IF(G1690="","",VLOOKUP(G1690,WMS!$E$3:$Q$2581,8,FALSE))</f>
        <v>3.1</v>
      </c>
      <c r="J1690" s="18">
        <f>IF(G1690="","",VLOOKUP(G1690,WMS!$E$3:$Q$2581,13,FALSE))</f>
        <v>0.031</v>
      </c>
      <c r="K1690" s="25" t="b">
        <f t="shared" si="276"/>
        <v>1</v>
      </c>
      <c r="L1690" s="7">
        <v>2</v>
      </c>
      <c r="M1690" s="26">
        <f>IF(G1690="","",VLOOKUP(G1690,WMS!$E$3:$U$2581,7,0)*L1690)</f>
        <v>12</v>
      </c>
      <c r="N1690" s="27" t="str">
        <f>IF(G1690="","",VLOOKUP(G1690,WMS!$E$3:$U$2581,17,0))</f>
        <v>A29-103</v>
      </c>
      <c r="O1690" s="28">
        <f t="shared" si="277"/>
        <v>6.2</v>
      </c>
      <c r="P1690" s="28">
        <f t="shared" si="278"/>
        <v>0.062</v>
      </c>
      <c r="Q1690" s="25" t="str">
        <f>IF(G1690="","",VLOOKUP(G1690,WMS!$E$3:$G$2581,2,FALSE))</f>
        <v>KAS19101801</v>
      </c>
      <c r="R1690" s="25" t="str">
        <f>IF(G1690="","",VLOOKUP(G1690,WMS!$E$3:$G$2581,3,FALSE))</f>
        <v>KAS1910180113</v>
      </c>
      <c r="S1690" s="17" t="str">
        <f>IF(R1690="","",VLOOKUP(R1690,CUSTOMS!$E$3:$N$2350,2,FALSE))</f>
        <v>7324900000</v>
      </c>
      <c r="T1690" s="17" t="str">
        <f>IF(R1690="","",VLOOKUP(R1690,CUSTOMS!$E$3:$N$2350,3,FALSE))</f>
        <v>铁制浴室架</v>
      </c>
      <c r="U1690" s="18">
        <f t="shared" si="279"/>
        <v>12</v>
      </c>
      <c r="V1690" s="18" t="str">
        <f>IF(R1690="","",VLOOKUP(R1690,CUSTOMS!$E$3:$N$2350,5,FALSE))</f>
        <v>只</v>
      </c>
      <c r="W1690" s="32">
        <f>IF(R1690="","",VLOOKUP(R1690,CUSTOMS!$E$3:$N$2350,6,FALSE))</f>
        <v>1.64</v>
      </c>
      <c r="X1690" s="32">
        <f t="shared" si="280"/>
        <v>19.68</v>
      </c>
      <c r="Y1690" s="18" t="str">
        <f>IF(R1690="","",VLOOKUP(R1690,CUSTOMS!$E$3:$N$2350,8,FALSE))</f>
        <v>美元</v>
      </c>
      <c r="Z1690" s="18" t="str">
        <f>IF(R1690="","",VLOOKUP(R1690,CUSTOMS!$E$3:$N$2350,9,FALSE))</f>
        <v>中国</v>
      </c>
      <c r="AA1690" s="18" t="str">
        <f>IF(R1690="","",VLOOKUP(R1690,CUSTOMS!$E$3:$N$2350,10,FALSE))</f>
        <v>美国</v>
      </c>
      <c r="AB1690" s="32">
        <f>IF(R1690="","",VLOOKUP(G1690,WMS!$E$3:$T$2581,15,FALSE))</f>
        <v>0.38</v>
      </c>
      <c r="AC1690" s="32">
        <f t="shared" si="281"/>
        <v>4.56</v>
      </c>
      <c r="AD1690" s="32" t="str">
        <f>IF(S1690="","",VLOOKUP(S1690,海关监管条件!$A$1:$B$3000,2,FALSE))</f>
        <v>无 </v>
      </c>
    </row>
    <row r="1691" spans="1:30">
      <c r="A1691" s="2">
        <v>43791</v>
      </c>
      <c r="B1691" s="2">
        <v>43798</v>
      </c>
      <c r="C1691" s="2" t="s">
        <v>5292</v>
      </c>
      <c r="D1691" s="3" t="s">
        <v>2541</v>
      </c>
      <c r="E1691" s="3" t="s">
        <v>4687</v>
      </c>
      <c r="F1691" s="3" t="s">
        <v>5304</v>
      </c>
      <c r="G1691" s="17" t="str">
        <f t="shared" si="275"/>
        <v>KG-ARI-1911-00212-04914/41962145</v>
      </c>
      <c r="H1691" s="18">
        <f>IF(G1691="","",VLOOKUP(G1691,WMS!$E$3:$Q$2581,7,FALSE))</f>
        <v>6</v>
      </c>
      <c r="I1691" s="18">
        <f>IF(G1691="","",VLOOKUP(G1691,WMS!$E$3:$Q$2581,8,FALSE))</f>
        <v>4.8</v>
      </c>
      <c r="J1691" s="18">
        <f>IF(G1691="","",VLOOKUP(G1691,WMS!$E$3:$Q$2581,13,FALSE))</f>
        <v>0.061</v>
      </c>
      <c r="K1691" s="25" t="b">
        <f t="shared" si="276"/>
        <v>1</v>
      </c>
      <c r="L1691" s="7">
        <v>1</v>
      </c>
      <c r="M1691" s="26">
        <f>IF(G1691="","",VLOOKUP(G1691,WMS!$E$3:$U$2581,7,0)*L1691)</f>
        <v>6</v>
      </c>
      <c r="N1691" s="27" t="str">
        <f>IF(G1691="","",VLOOKUP(G1691,WMS!$E$3:$U$2581,17,0))</f>
        <v>A45-103</v>
      </c>
      <c r="O1691" s="28">
        <f t="shared" si="277"/>
        <v>4.8</v>
      </c>
      <c r="P1691" s="28">
        <f t="shared" si="278"/>
        <v>0.061</v>
      </c>
      <c r="Q1691" s="25" t="str">
        <f>IF(G1691="","",VLOOKUP(G1691,WMS!$E$3:$G$2581,2,FALSE))</f>
        <v>KAS19101802</v>
      </c>
      <c r="R1691" s="25" t="str">
        <f>IF(G1691="","",VLOOKUP(G1691,WMS!$E$3:$G$2581,3,FALSE))</f>
        <v>KAS1910180205</v>
      </c>
      <c r="S1691" s="17" t="str">
        <f>IF(R1691="","",VLOOKUP(R1691,CUSTOMS!$E$3:$N$2350,2,FALSE))</f>
        <v>7323990000</v>
      </c>
      <c r="T1691" s="17" t="str">
        <f>IF(R1691="","",VLOOKUP(R1691,CUSTOMS!$E$3:$N$2350,3,FALSE))</f>
        <v>铁制两层挂篮</v>
      </c>
      <c r="U1691" s="18">
        <f t="shared" si="279"/>
        <v>6</v>
      </c>
      <c r="V1691" s="18" t="str">
        <f>IF(R1691="","",VLOOKUP(R1691,CUSTOMS!$E$3:$N$2350,5,FALSE))</f>
        <v>只</v>
      </c>
      <c r="W1691" s="32">
        <f>IF(R1691="","",VLOOKUP(R1691,CUSTOMS!$E$3:$N$2350,6,FALSE))</f>
        <v>2.28</v>
      </c>
      <c r="X1691" s="32">
        <f t="shared" si="280"/>
        <v>13.68</v>
      </c>
      <c r="Y1691" s="18" t="str">
        <f>IF(R1691="","",VLOOKUP(R1691,CUSTOMS!$E$3:$N$2350,8,FALSE))</f>
        <v>美元</v>
      </c>
      <c r="Z1691" s="18" t="str">
        <f>IF(R1691="","",VLOOKUP(R1691,CUSTOMS!$E$3:$N$2350,9,FALSE))</f>
        <v>中国</v>
      </c>
      <c r="AA1691" s="18" t="str">
        <f>IF(R1691="","",VLOOKUP(R1691,CUSTOMS!$E$3:$N$2350,10,FALSE))</f>
        <v>美国</v>
      </c>
      <c r="AB1691" s="32">
        <f>IF(R1691="","",VLOOKUP(G1691,WMS!$E$3:$T$2581,15,FALSE))</f>
        <v>0.75</v>
      </c>
      <c r="AC1691" s="32">
        <f t="shared" si="281"/>
        <v>4.5</v>
      </c>
      <c r="AD1691" s="32" t="str">
        <f>IF(S1691="","",VLOOKUP(S1691,海关监管条件!$A$1:$B$3000,2,FALSE))</f>
        <v>A</v>
      </c>
    </row>
    <row r="1692" spans="1:30">
      <c r="A1692" s="2">
        <v>43791</v>
      </c>
      <c r="B1692" s="2">
        <v>43798</v>
      </c>
      <c r="C1692" s="2" t="s">
        <v>5292</v>
      </c>
      <c r="D1692" s="3" t="s">
        <v>2541</v>
      </c>
      <c r="E1692" s="3" t="s">
        <v>4687</v>
      </c>
      <c r="F1692" s="3" t="s">
        <v>5269</v>
      </c>
      <c r="G1692" s="17" t="str">
        <f t="shared" si="275"/>
        <v>KG-ARI-1911-00212-04914/42433064</v>
      </c>
      <c r="H1692" s="18">
        <f>IF(G1692="","",VLOOKUP(G1692,WMS!$E$3:$Q$2581,7,FALSE))</f>
        <v>2</v>
      </c>
      <c r="I1692" s="18">
        <f>IF(G1692="","",VLOOKUP(G1692,WMS!$E$3:$Q$2581,8,FALSE))</f>
        <v>3.45</v>
      </c>
      <c r="J1692" s="18">
        <f>IF(G1692="","",VLOOKUP(G1692,WMS!$E$3:$Q$2581,13,FALSE))</f>
        <v>0.043</v>
      </c>
      <c r="K1692" s="25" t="b">
        <f t="shared" si="276"/>
        <v>1</v>
      </c>
      <c r="L1692" s="7">
        <v>4</v>
      </c>
      <c r="M1692" s="26">
        <f>IF(G1692="","",VLOOKUP(G1692,WMS!$E$3:$U$2581,7,0)*L1692)</f>
        <v>8</v>
      </c>
      <c r="N1692" s="27" t="str">
        <f>IF(G1692="","",VLOOKUP(G1692,WMS!$E$3:$U$2581,17,0))</f>
        <v>A29-204</v>
      </c>
      <c r="O1692" s="28">
        <f t="shared" si="277"/>
        <v>13.8</v>
      </c>
      <c r="P1692" s="28">
        <f t="shared" si="278"/>
        <v>0.172</v>
      </c>
      <c r="Q1692" s="25" t="str">
        <f>IF(G1692="","",VLOOKUP(G1692,WMS!$E$3:$G$2581,2,FALSE))</f>
        <v>KAS19101802</v>
      </c>
      <c r="R1692" s="25" t="str">
        <f>IF(G1692="","",VLOOKUP(G1692,WMS!$E$3:$G$2581,3,FALSE))</f>
        <v>KAS1910180204</v>
      </c>
      <c r="S1692" s="17" t="str">
        <f>IF(R1692="","",VLOOKUP(R1692,CUSTOMS!$E$3:$N$2350,2,FALSE))</f>
        <v>7323930000</v>
      </c>
      <c r="T1692" s="17" t="str">
        <f>IF(R1692="","",VLOOKUP(R1692,CUSTOMS!$E$3:$N$2350,3,FALSE))</f>
        <v>不锈钢垃圾桶</v>
      </c>
      <c r="U1692" s="18">
        <f t="shared" si="279"/>
        <v>8</v>
      </c>
      <c r="V1692" s="18" t="str">
        <f>IF(R1692="","",VLOOKUP(R1692,CUSTOMS!$E$3:$N$2350,5,FALSE))</f>
        <v>只</v>
      </c>
      <c r="W1692" s="32">
        <f>IF(R1692="","",VLOOKUP(R1692,CUSTOMS!$E$3:$N$2350,6,FALSE))</f>
        <v>4.23</v>
      </c>
      <c r="X1692" s="32">
        <f t="shared" si="280"/>
        <v>33.84</v>
      </c>
      <c r="Y1692" s="18" t="str">
        <f>IF(R1692="","",VLOOKUP(R1692,CUSTOMS!$E$3:$N$2350,8,FALSE))</f>
        <v>美元</v>
      </c>
      <c r="Z1692" s="18" t="str">
        <f>IF(R1692="","",VLOOKUP(R1692,CUSTOMS!$E$3:$N$2350,9,FALSE))</f>
        <v>中国</v>
      </c>
      <c r="AA1692" s="18" t="str">
        <f>IF(R1692="","",VLOOKUP(R1692,CUSTOMS!$E$3:$N$2350,10,FALSE))</f>
        <v>美国</v>
      </c>
      <c r="AB1692" s="32">
        <f>IF(R1692="","",VLOOKUP(G1692,WMS!$E$3:$T$2581,15,FALSE))</f>
        <v>1.25</v>
      </c>
      <c r="AC1692" s="32">
        <f t="shared" si="281"/>
        <v>10</v>
      </c>
      <c r="AD1692" s="32" t="str">
        <f>IF(S1692="","",VLOOKUP(S1692,海关监管条件!$A$1:$B$3000,2,FALSE))</f>
        <v>A </v>
      </c>
    </row>
    <row r="1693" spans="1:30">
      <c r="A1693" s="2">
        <v>43791</v>
      </c>
      <c r="B1693" s="2">
        <v>43798</v>
      </c>
      <c r="C1693" s="2" t="s">
        <v>5292</v>
      </c>
      <c r="D1693" s="3" t="s">
        <v>2541</v>
      </c>
      <c r="E1693" s="3" t="s">
        <v>4687</v>
      </c>
      <c r="F1693" s="3" t="s">
        <v>5270</v>
      </c>
      <c r="G1693" s="17" t="str">
        <f t="shared" si="275"/>
        <v>KG-ARI-1911-00212-04914/42494317</v>
      </c>
      <c r="H1693" s="18">
        <f>IF(G1693="","",VLOOKUP(G1693,WMS!$E$3:$Q$2581,7,FALSE))</f>
        <v>3</v>
      </c>
      <c r="I1693" s="18">
        <f>IF(G1693="","",VLOOKUP(G1693,WMS!$E$3:$Q$2581,8,FALSE))</f>
        <v>3.8</v>
      </c>
      <c r="J1693" s="18">
        <f>IF(G1693="","",VLOOKUP(G1693,WMS!$E$3:$Q$2581,13,FALSE))</f>
        <v>0.06</v>
      </c>
      <c r="K1693" s="25" t="b">
        <f t="shared" si="276"/>
        <v>1</v>
      </c>
      <c r="L1693" s="7">
        <v>11</v>
      </c>
      <c r="M1693" s="26">
        <f>IF(G1693="","",VLOOKUP(G1693,WMS!$E$3:$U$2581,7,0)*L1693)</f>
        <v>33</v>
      </c>
      <c r="N1693" s="27" t="str">
        <f>IF(G1693="","",VLOOKUP(G1693,WMS!$E$3:$U$2581,17,0))</f>
        <v>A29-104</v>
      </c>
      <c r="O1693" s="28">
        <f t="shared" si="277"/>
        <v>41.8</v>
      </c>
      <c r="P1693" s="28">
        <f t="shared" si="278"/>
        <v>0.66</v>
      </c>
      <c r="Q1693" s="25" t="str">
        <f>IF(G1693="","",VLOOKUP(G1693,WMS!$E$3:$G$2581,2,FALSE))</f>
        <v>KAS19101801</v>
      </c>
      <c r="R1693" s="25" t="str">
        <f>IF(G1693="","",VLOOKUP(G1693,WMS!$E$3:$G$2581,3,FALSE))</f>
        <v>KAS1910180105</v>
      </c>
      <c r="S1693" s="17" t="str">
        <f>IF(R1693="","",VLOOKUP(R1693,CUSTOMS!$E$3:$N$2350,2,FALSE))</f>
        <v>7310299000</v>
      </c>
      <c r="T1693" s="17" t="str">
        <f>IF(R1693="","",VLOOKUP(R1693,CUSTOMS!$E$3:$N$2350,3,FALSE))</f>
        <v>铁制手提篮</v>
      </c>
      <c r="U1693" s="18">
        <f t="shared" si="279"/>
        <v>33</v>
      </c>
      <c r="V1693" s="18" t="str">
        <f>IF(R1693="","",VLOOKUP(R1693,CUSTOMS!$E$3:$N$2350,5,FALSE))</f>
        <v>只</v>
      </c>
      <c r="W1693" s="32">
        <f>IF(R1693="","",VLOOKUP(R1693,CUSTOMS!$E$3:$N$2350,6,FALSE))</f>
        <v>3.21</v>
      </c>
      <c r="X1693" s="32">
        <f t="shared" si="280"/>
        <v>105.93</v>
      </c>
      <c r="Y1693" s="18" t="str">
        <f>IF(R1693="","",VLOOKUP(R1693,CUSTOMS!$E$3:$N$2350,8,FALSE))</f>
        <v>美元</v>
      </c>
      <c r="Z1693" s="18" t="str">
        <f>IF(R1693="","",VLOOKUP(R1693,CUSTOMS!$E$3:$N$2350,9,FALSE))</f>
        <v>中国</v>
      </c>
      <c r="AA1693" s="18" t="str">
        <f>IF(R1693="","",VLOOKUP(R1693,CUSTOMS!$E$3:$N$2350,10,FALSE))</f>
        <v>美国</v>
      </c>
      <c r="AB1693" s="32">
        <f>IF(R1693="","",VLOOKUP(G1693,WMS!$E$3:$T$2581,15,FALSE))</f>
        <v>0.83</v>
      </c>
      <c r="AC1693" s="32">
        <f t="shared" si="281"/>
        <v>27.39</v>
      </c>
      <c r="AD1693" s="32" t="str">
        <f>IF(S1693="","",VLOOKUP(S1693,海关监管条件!$A$1:$B$3000,2,FALSE))</f>
        <v>A</v>
      </c>
    </row>
    <row r="1694" spans="1:30">
      <c r="A1694" s="2">
        <v>43791</v>
      </c>
      <c r="B1694" s="2">
        <v>43798</v>
      </c>
      <c r="C1694" s="2" t="s">
        <v>5292</v>
      </c>
      <c r="D1694" s="3" t="s">
        <v>2541</v>
      </c>
      <c r="E1694" s="3" t="s">
        <v>4687</v>
      </c>
      <c r="F1694" s="3" t="s">
        <v>5272</v>
      </c>
      <c r="G1694" s="17" t="str">
        <f t="shared" si="275"/>
        <v>KG-ARI-1911-00212-04914/42497172</v>
      </c>
      <c r="H1694" s="18">
        <f>IF(G1694="","",VLOOKUP(G1694,WMS!$E$3:$Q$2581,7,FALSE))</f>
        <v>3</v>
      </c>
      <c r="I1694" s="18">
        <f>IF(G1694="","",VLOOKUP(G1694,WMS!$E$3:$Q$2581,8,FALSE))</f>
        <v>3.7</v>
      </c>
      <c r="J1694" s="18">
        <f>IF(G1694="","",VLOOKUP(G1694,WMS!$E$3:$Q$2581,13,FALSE))</f>
        <v>0.043</v>
      </c>
      <c r="K1694" s="25" t="b">
        <f t="shared" si="276"/>
        <v>1</v>
      </c>
      <c r="L1694" s="7">
        <v>1</v>
      </c>
      <c r="M1694" s="26">
        <f>IF(G1694="","",VLOOKUP(G1694,WMS!$E$3:$U$2581,7,0)*L1694)</f>
        <v>3</v>
      </c>
      <c r="N1694" s="27" t="str">
        <f>IF(G1694="","",VLOOKUP(G1694,WMS!$E$3:$U$2581,17,0))</f>
        <v>A29-203</v>
      </c>
      <c r="O1694" s="28">
        <f t="shared" si="277"/>
        <v>3.7</v>
      </c>
      <c r="P1694" s="28">
        <f t="shared" si="278"/>
        <v>0.043</v>
      </c>
      <c r="Q1694" s="25" t="str">
        <f>IF(G1694="","",VLOOKUP(G1694,WMS!$E$3:$G$2581,2,FALSE))</f>
        <v>KAS19101801</v>
      </c>
      <c r="R1694" s="25" t="str">
        <f>IF(G1694="","",VLOOKUP(G1694,WMS!$E$3:$G$2581,3,FALSE))</f>
        <v>KAS1910180107</v>
      </c>
      <c r="S1694" s="17" t="str">
        <f>IF(R1694="","",VLOOKUP(R1694,CUSTOMS!$E$3:$N$2350,2,FALSE))</f>
        <v>7310299000</v>
      </c>
      <c r="T1694" s="17" t="str">
        <f>IF(R1694="","",VLOOKUP(R1694,CUSTOMS!$E$3:$N$2350,3,FALSE))</f>
        <v>铁制药箱</v>
      </c>
      <c r="U1694" s="18">
        <f t="shared" si="279"/>
        <v>3</v>
      </c>
      <c r="V1694" s="18" t="str">
        <f>IF(R1694="","",VLOOKUP(R1694,CUSTOMS!$E$3:$N$2350,5,FALSE))</f>
        <v>只</v>
      </c>
      <c r="W1694" s="32">
        <f>IF(R1694="","",VLOOKUP(R1694,CUSTOMS!$E$3:$N$2350,6,FALSE))</f>
        <v>3.99</v>
      </c>
      <c r="X1694" s="32">
        <f t="shared" si="280"/>
        <v>11.97</v>
      </c>
      <c r="Y1694" s="18" t="str">
        <f>IF(R1694="","",VLOOKUP(R1694,CUSTOMS!$E$3:$N$2350,8,FALSE))</f>
        <v>美元</v>
      </c>
      <c r="Z1694" s="18" t="str">
        <f>IF(R1694="","",VLOOKUP(R1694,CUSTOMS!$E$3:$N$2350,9,FALSE))</f>
        <v>中国</v>
      </c>
      <c r="AA1694" s="18" t="str">
        <f>IF(R1694="","",VLOOKUP(R1694,CUSTOMS!$E$3:$N$2350,10,FALSE))</f>
        <v>美国</v>
      </c>
      <c r="AB1694" s="32">
        <f>IF(R1694="","",VLOOKUP(G1694,WMS!$E$3:$T$2581,15,FALSE))</f>
        <v>1.05</v>
      </c>
      <c r="AC1694" s="32">
        <f t="shared" si="281"/>
        <v>3.15</v>
      </c>
      <c r="AD1694" s="32" t="str">
        <f>IF(S1694="","",VLOOKUP(S1694,海关监管条件!$A$1:$B$3000,2,FALSE))</f>
        <v>A</v>
      </c>
    </row>
    <row r="1695" spans="1:30">
      <c r="A1695" s="2">
        <v>43791</v>
      </c>
      <c r="B1695" s="2">
        <v>43798</v>
      </c>
      <c r="C1695" s="2" t="s">
        <v>5292</v>
      </c>
      <c r="D1695" s="3" t="s">
        <v>2521</v>
      </c>
      <c r="E1695" s="3" t="s">
        <v>4678</v>
      </c>
      <c r="F1695" s="3" t="s">
        <v>5255</v>
      </c>
      <c r="G1695" s="17" t="str">
        <f t="shared" si="275"/>
        <v>KG-ARI-1911-00212-04938/42613466</v>
      </c>
      <c r="H1695" s="18">
        <f>IF(G1695="","",VLOOKUP(G1695,WMS!$E$3:$Q$2581,7,FALSE))</f>
        <v>6</v>
      </c>
      <c r="I1695" s="18">
        <f>IF(G1695="","",VLOOKUP(G1695,WMS!$E$3:$Q$2581,8,FALSE))</f>
        <v>0.52</v>
      </c>
      <c r="J1695" s="18">
        <f>IF(G1695="","",VLOOKUP(G1695,WMS!$E$3:$Q$2581,13,FALSE))</f>
        <v>0.004</v>
      </c>
      <c r="K1695" s="25" t="b">
        <f t="shared" si="276"/>
        <v>1</v>
      </c>
      <c r="L1695" s="7">
        <v>1</v>
      </c>
      <c r="M1695" s="26">
        <f>IF(G1695="","",VLOOKUP(G1695,WMS!$E$3:$U$2581,7,0)*L1695)</f>
        <v>6</v>
      </c>
      <c r="N1695" s="27" t="str">
        <f>IF(G1695="","",VLOOKUP(G1695,WMS!$E$3:$U$2581,17,0))</f>
        <v>A24-103</v>
      </c>
      <c r="O1695" s="28">
        <f t="shared" si="277"/>
        <v>0.52</v>
      </c>
      <c r="P1695" s="28">
        <f t="shared" si="278"/>
        <v>0.004</v>
      </c>
      <c r="Q1695" s="25" t="str">
        <f>IF(G1695="","",VLOOKUP(G1695,WMS!$E$3:$G$2581,2,FALSE))</f>
        <v>KAS19101410</v>
      </c>
      <c r="R1695" s="25" t="str">
        <f>IF(G1695="","",VLOOKUP(G1695,WMS!$E$3:$G$2581,3,FALSE))</f>
        <v>KAS1910141001</v>
      </c>
      <c r="S1695" s="17" t="str">
        <f>IF(R1695="","",VLOOKUP(R1695,CUSTOMS!$E$3:$N$2350,2,FALSE))</f>
        <v>9505900000</v>
      </c>
      <c r="T1695" s="17" t="str">
        <f>IF(R1695="","",VLOOKUP(R1695,CUSTOMS!$E$3:$N$2350,3,FALSE))</f>
        <v>节日用品</v>
      </c>
      <c r="U1695" s="18">
        <f t="shared" si="279"/>
        <v>0.38</v>
      </c>
      <c r="V1695" s="18" t="str">
        <f>IF(R1695="","",VLOOKUP(R1695,CUSTOMS!$E$3:$N$2350,5,FALSE))</f>
        <v>千克</v>
      </c>
      <c r="W1695" s="32">
        <f>IF(R1695="","",VLOOKUP(R1695,CUSTOMS!$E$3:$N$2350,6,FALSE))</f>
        <v>3</v>
      </c>
      <c r="X1695" s="32">
        <f t="shared" si="280"/>
        <v>1.14</v>
      </c>
      <c r="Y1695" s="18" t="str">
        <f>IF(R1695="","",VLOOKUP(R1695,CUSTOMS!$E$3:$N$2350,8,FALSE))</f>
        <v>美元</v>
      </c>
      <c r="Z1695" s="18" t="str">
        <f>IF(R1695="","",VLOOKUP(R1695,CUSTOMS!$E$3:$N$2350,9,FALSE))</f>
        <v>中国</v>
      </c>
      <c r="AA1695" s="18" t="str">
        <f>IF(R1695="","",VLOOKUP(R1695,CUSTOMS!$E$3:$N$2350,10,FALSE))</f>
        <v>美国</v>
      </c>
      <c r="AB1695" s="32">
        <f>IF(R1695="","",VLOOKUP(G1695,WMS!$E$3:$T$2581,15,FALSE))</f>
        <v>0.0633333333333333</v>
      </c>
      <c r="AC1695" s="32">
        <f t="shared" si="281"/>
        <v>0.38</v>
      </c>
      <c r="AD1695" s="32" t="str">
        <f>IF(S1695="","",VLOOKUP(S1695,海关监管条件!$A$1:$B$3000,2,FALSE))</f>
        <v>无 </v>
      </c>
    </row>
    <row r="1696" spans="1:30">
      <c r="A1696" s="2">
        <v>43791</v>
      </c>
      <c r="B1696" s="2">
        <v>43798</v>
      </c>
      <c r="C1696" s="2" t="s">
        <v>5292</v>
      </c>
      <c r="D1696" s="3" t="s">
        <v>2633</v>
      </c>
      <c r="E1696" s="3" t="s">
        <v>4709</v>
      </c>
      <c r="F1696" s="3" t="s">
        <v>5280</v>
      </c>
      <c r="G1696" s="17" t="str">
        <f t="shared" si="275"/>
        <v>KG-ARI-1911-00212-04954/41526774</v>
      </c>
      <c r="H1696" s="18">
        <f>IF(G1696="","",VLOOKUP(G1696,WMS!$E$3:$Q$2581,7,FALSE))</f>
        <v>12</v>
      </c>
      <c r="I1696" s="18">
        <f>IF(G1696="","",VLOOKUP(G1696,WMS!$E$3:$Q$2581,8,FALSE))</f>
        <v>3.13</v>
      </c>
      <c r="J1696" s="18">
        <f>IF(G1696="","",VLOOKUP(G1696,WMS!$E$3:$Q$2581,13,FALSE))</f>
        <v>0.008</v>
      </c>
      <c r="K1696" s="25" t="b">
        <f t="shared" si="276"/>
        <v>1</v>
      </c>
      <c r="L1696" s="7">
        <v>2</v>
      </c>
      <c r="M1696" s="26">
        <f>IF(G1696="","",VLOOKUP(G1696,WMS!$E$3:$U$2581,7,0)*L1696)</f>
        <v>24</v>
      </c>
      <c r="N1696" s="27" t="str">
        <f>IF(G1696="","",VLOOKUP(G1696,WMS!$E$3:$U$2581,17,0))</f>
        <v>A11-203</v>
      </c>
      <c r="O1696" s="28">
        <f t="shared" si="277"/>
        <v>6.26</v>
      </c>
      <c r="P1696" s="28">
        <f t="shared" si="278"/>
        <v>0.016</v>
      </c>
      <c r="Q1696" s="25" t="str">
        <f>IF(G1696="","",VLOOKUP(G1696,WMS!$E$3:$G$2581,2,FALSE))</f>
        <v>KAS19102310</v>
      </c>
      <c r="R1696" s="25" t="str">
        <f>IF(G1696="","",VLOOKUP(G1696,WMS!$E$3:$G$2581,3,FALSE))</f>
        <v>KAS1910231003</v>
      </c>
      <c r="S1696" s="17" t="str">
        <f>IF(R1696="","",VLOOKUP(R1696,CUSTOMS!$E$3:$N$2350,2,FALSE))</f>
        <v>8211920000</v>
      </c>
      <c r="T1696" s="17" t="str">
        <f>IF(R1696="","",VLOOKUP(R1696,CUSTOMS!$E$3:$N$2350,3,FALSE))</f>
        <v>厨师刀</v>
      </c>
      <c r="U1696" s="18">
        <f t="shared" si="279"/>
        <v>24</v>
      </c>
      <c r="V1696" s="18" t="str">
        <f>IF(R1696="","",VLOOKUP(R1696,CUSTOMS!$E$3:$N$2350,5,FALSE))</f>
        <v>把</v>
      </c>
      <c r="W1696" s="32">
        <f>IF(R1696="","",VLOOKUP(R1696,CUSTOMS!$E$3:$N$2350,6,FALSE))</f>
        <v>3.2</v>
      </c>
      <c r="X1696" s="32">
        <f t="shared" si="280"/>
        <v>76.8</v>
      </c>
      <c r="Y1696" s="18" t="str">
        <f>IF(R1696="","",VLOOKUP(R1696,CUSTOMS!$E$3:$N$2350,8,FALSE))</f>
        <v>美元</v>
      </c>
      <c r="Z1696" s="18" t="str">
        <f>IF(R1696="","",VLOOKUP(R1696,CUSTOMS!$E$3:$N$2350,9,FALSE))</f>
        <v>中国</v>
      </c>
      <c r="AA1696" s="18" t="str">
        <f>IF(R1696="","",VLOOKUP(R1696,CUSTOMS!$E$3:$N$2350,10,FALSE))</f>
        <v>美国</v>
      </c>
      <c r="AB1696" s="32">
        <f>IF(R1696="","",VLOOKUP(G1696,WMS!$E$3:$T$2581,15,FALSE))</f>
        <v>0.191666666666667</v>
      </c>
      <c r="AC1696" s="32">
        <f t="shared" si="281"/>
        <v>4.60000000000001</v>
      </c>
      <c r="AD1696" s="32" t="str">
        <f>IF(S1696="","",VLOOKUP(S1696,海关监管条件!$A$1:$B$3000,2,FALSE))</f>
        <v>无</v>
      </c>
    </row>
    <row r="1697" spans="1:30">
      <c r="A1697" s="2">
        <v>43791</v>
      </c>
      <c r="B1697" s="2">
        <v>43798</v>
      </c>
      <c r="C1697" s="2" t="s">
        <v>5292</v>
      </c>
      <c r="D1697" s="3" t="s">
        <v>2633</v>
      </c>
      <c r="E1697" s="3" t="s">
        <v>4709</v>
      </c>
      <c r="F1697" s="3" t="s">
        <v>5256</v>
      </c>
      <c r="G1697" s="17" t="str">
        <f t="shared" si="275"/>
        <v>KG-ARI-1911-00212-04954/41960349</v>
      </c>
      <c r="H1697" s="18">
        <f>IF(G1697="","",VLOOKUP(G1697,WMS!$E$3:$Q$2581,7,FALSE))</f>
        <v>24</v>
      </c>
      <c r="I1697" s="18">
        <f>IF(G1697="","",VLOOKUP(G1697,WMS!$E$3:$Q$2581,8,FALSE))</f>
        <v>1.45</v>
      </c>
      <c r="J1697" s="18">
        <f>IF(G1697="","",VLOOKUP(G1697,WMS!$E$3:$Q$2581,13,FALSE))</f>
        <v>0.016</v>
      </c>
      <c r="K1697" s="25" t="b">
        <f t="shared" si="276"/>
        <v>1</v>
      </c>
      <c r="L1697" s="7">
        <v>1</v>
      </c>
      <c r="M1697" s="26">
        <f>IF(G1697="","",VLOOKUP(G1697,WMS!$E$3:$U$2581,7,0)*L1697)</f>
        <v>24</v>
      </c>
      <c r="N1697" s="27" t="str">
        <f>IF(G1697="","",VLOOKUP(G1697,WMS!$E$3:$U$2581,17,0))</f>
        <v>B75</v>
      </c>
      <c r="O1697" s="28">
        <f t="shared" si="277"/>
        <v>1.45</v>
      </c>
      <c r="P1697" s="28">
        <f t="shared" si="278"/>
        <v>0.016</v>
      </c>
      <c r="Q1697" s="25" t="str">
        <f>IF(G1697="","",VLOOKUP(G1697,WMS!$E$3:$G$2581,2,FALSE))</f>
        <v>KAS19102310</v>
      </c>
      <c r="R1697" s="25" t="str">
        <f>IF(G1697="","",VLOOKUP(G1697,WMS!$E$3:$G$2581,3,FALSE))</f>
        <v>KAS1910231006</v>
      </c>
      <c r="S1697" s="17" t="str">
        <f>IF(R1697="","",VLOOKUP(R1697,CUSTOMS!$E$3:$N$2350,2,FALSE))</f>
        <v>8211920000</v>
      </c>
      <c r="T1697" s="17" t="str">
        <f>IF(R1697="","",VLOOKUP(R1697,CUSTOMS!$E$3:$N$2350,3,FALSE))</f>
        <v>果皮刀(带塑料刀套)</v>
      </c>
      <c r="U1697" s="18">
        <f t="shared" si="279"/>
        <v>24</v>
      </c>
      <c r="V1697" s="18" t="str">
        <f>IF(R1697="","",VLOOKUP(R1697,CUSTOMS!$E$3:$N$2350,5,FALSE))</f>
        <v>把</v>
      </c>
      <c r="W1697" s="32">
        <f>IF(R1697="","",VLOOKUP(R1697,CUSTOMS!$E$3:$N$2350,6,FALSE))</f>
        <v>1.25</v>
      </c>
      <c r="X1697" s="32">
        <f t="shared" si="280"/>
        <v>30</v>
      </c>
      <c r="Y1697" s="18" t="str">
        <f>IF(R1697="","",VLOOKUP(R1697,CUSTOMS!$E$3:$N$2350,8,FALSE))</f>
        <v>美元</v>
      </c>
      <c r="Z1697" s="18" t="str">
        <f>IF(R1697="","",VLOOKUP(R1697,CUSTOMS!$E$3:$N$2350,9,FALSE))</f>
        <v>中国</v>
      </c>
      <c r="AA1697" s="18" t="str">
        <f>IF(R1697="","",VLOOKUP(R1697,CUSTOMS!$E$3:$N$2350,10,FALSE))</f>
        <v>美国</v>
      </c>
      <c r="AB1697" s="32">
        <f>IF(R1697="","",VLOOKUP(G1697,WMS!$E$3:$T$2581,15,FALSE))</f>
        <v>0.0425</v>
      </c>
      <c r="AC1697" s="32">
        <f t="shared" si="281"/>
        <v>1.02</v>
      </c>
      <c r="AD1697" s="32" t="str">
        <f>IF(S1697="","",VLOOKUP(S1697,海关监管条件!$A$1:$B$3000,2,FALSE))</f>
        <v>无</v>
      </c>
    </row>
    <row r="1698" spans="1:30">
      <c r="A1698" s="2">
        <v>43791</v>
      </c>
      <c r="B1698" s="2">
        <v>43798</v>
      </c>
      <c r="C1698" s="2" t="s">
        <v>5292</v>
      </c>
      <c r="D1698" s="3" t="s">
        <v>2875</v>
      </c>
      <c r="E1698" s="3" t="s">
        <v>4800</v>
      </c>
      <c r="F1698" s="3" t="s">
        <v>5311</v>
      </c>
      <c r="G1698" s="17" t="str">
        <f t="shared" si="275"/>
        <v>KG-ARI-1911-00212-05019/42604853</v>
      </c>
      <c r="H1698" s="18">
        <f>IF(G1698="","",VLOOKUP(G1698,WMS!$E$3:$Q$2581,7,FALSE))</f>
        <v>6</v>
      </c>
      <c r="I1698" s="18">
        <f>IF(G1698="","",VLOOKUP(G1698,WMS!$E$3:$Q$2581,8,FALSE))</f>
        <v>1.36</v>
      </c>
      <c r="J1698" s="18">
        <f>IF(G1698="","",VLOOKUP(G1698,WMS!$E$3:$Q$2581,13,FALSE))</f>
        <v>0.006</v>
      </c>
      <c r="K1698" s="25" t="b">
        <f t="shared" si="276"/>
        <v>1</v>
      </c>
      <c r="L1698" s="7">
        <v>4</v>
      </c>
      <c r="M1698" s="26">
        <f>IF(G1698="","",VLOOKUP(G1698,WMS!$E$3:$U$2581,7,0)*L1698)</f>
        <v>24</v>
      </c>
      <c r="N1698" s="27" t="str">
        <f>IF(G1698="","",VLOOKUP(G1698,WMS!$E$3:$U$2581,17,0))</f>
        <v>A411-2</v>
      </c>
      <c r="O1698" s="28">
        <f t="shared" si="277"/>
        <v>5.44</v>
      </c>
      <c r="P1698" s="28">
        <f t="shared" si="278"/>
        <v>0.024</v>
      </c>
      <c r="Q1698" s="25" t="str">
        <f>IF(G1698="","",VLOOKUP(G1698,WMS!$E$3:$G$2581,2,FALSE))</f>
        <v>KAS19102915</v>
      </c>
      <c r="R1698" s="25" t="str">
        <f>IF(G1698="","",VLOOKUP(G1698,WMS!$E$3:$G$2581,3,FALSE))</f>
        <v>KAS1910291501</v>
      </c>
      <c r="S1698" s="17" t="str">
        <f>IF(R1698="","",VLOOKUP(R1698,CUSTOMS!$E$3:$N$2350,2,FALSE))</f>
        <v>8504409999</v>
      </c>
      <c r="T1698" s="17" t="str">
        <f>IF(R1698="","",VLOOKUP(R1698,CUSTOMS!$E$3:$N$2350,3,FALSE))</f>
        <v>手机无线充电器</v>
      </c>
      <c r="U1698" s="18">
        <f t="shared" si="279"/>
        <v>24</v>
      </c>
      <c r="V1698" s="18" t="str">
        <f>IF(R1698="","",VLOOKUP(R1698,CUSTOMS!$E$3:$N$2350,5,FALSE))</f>
        <v>个</v>
      </c>
      <c r="W1698" s="32">
        <f>IF(R1698="","",VLOOKUP(R1698,CUSTOMS!$E$3:$N$2350,6,FALSE))</f>
        <v>6.96</v>
      </c>
      <c r="X1698" s="32">
        <f t="shared" si="280"/>
        <v>167.04</v>
      </c>
      <c r="Y1698" s="18" t="str">
        <f>IF(R1698="","",VLOOKUP(R1698,CUSTOMS!$E$3:$N$2350,8,FALSE))</f>
        <v>美元</v>
      </c>
      <c r="Z1698" s="18" t="str">
        <f>IF(R1698="","",VLOOKUP(R1698,CUSTOMS!$E$3:$N$2350,9,FALSE))</f>
        <v>中国</v>
      </c>
      <c r="AA1698" s="18" t="str">
        <f>IF(R1698="","",VLOOKUP(R1698,CUSTOMS!$E$3:$N$2350,10,FALSE))</f>
        <v>美国</v>
      </c>
      <c r="AB1698" s="32">
        <f>IF(R1698="","",VLOOKUP(G1698,WMS!$E$3:$T$2581,15,FALSE))</f>
        <v>0.181944444444444</v>
      </c>
      <c r="AC1698" s="32">
        <f t="shared" si="281"/>
        <v>4.36666666666666</v>
      </c>
      <c r="AD1698" s="32" t="str">
        <f>IF(S1698="","",VLOOKUP(S1698,海关监管条件!$A$1:$B$3000,2,FALSE))</f>
        <v>无</v>
      </c>
    </row>
    <row r="1699" spans="1:30">
      <c r="A1699" s="2">
        <v>43791</v>
      </c>
      <c r="B1699" s="2">
        <v>43798</v>
      </c>
      <c r="C1699" s="2" t="s">
        <v>5292</v>
      </c>
      <c r="D1699" s="3" t="s">
        <v>2875</v>
      </c>
      <c r="E1699" s="3" t="s">
        <v>4800</v>
      </c>
      <c r="F1699" s="3" t="s">
        <v>5312</v>
      </c>
      <c r="G1699" s="17" t="str">
        <f t="shared" si="275"/>
        <v>KG-ARI-1911-00212-05019/42662044</v>
      </c>
      <c r="H1699" s="18">
        <f>IF(G1699="","",VLOOKUP(G1699,WMS!$E$3:$Q$2581,7,FALSE))</f>
        <v>12</v>
      </c>
      <c r="I1699" s="18">
        <f>IF(G1699="","",VLOOKUP(G1699,WMS!$E$3:$Q$2581,8,FALSE))</f>
        <v>1.4</v>
      </c>
      <c r="J1699" s="18">
        <f>IF(G1699="","",VLOOKUP(G1699,WMS!$E$3:$Q$2581,13,FALSE))</f>
        <v>0.009</v>
      </c>
      <c r="K1699" s="25" t="b">
        <f t="shared" si="276"/>
        <v>1</v>
      </c>
      <c r="L1699" s="7">
        <v>1</v>
      </c>
      <c r="M1699" s="26">
        <f>IF(G1699="","",VLOOKUP(G1699,WMS!$E$3:$U$2581,7,0)*L1699)</f>
        <v>12</v>
      </c>
      <c r="N1699" s="27" t="str">
        <f>IF(G1699="","",VLOOKUP(G1699,WMS!$E$3:$U$2581,17,0))</f>
        <v>A411-2</v>
      </c>
      <c r="O1699" s="28">
        <f t="shared" si="277"/>
        <v>1.4</v>
      </c>
      <c r="P1699" s="28">
        <f t="shared" si="278"/>
        <v>0.009</v>
      </c>
      <c r="Q1699" s="25" t="str">
        <f>IF(G1699="","",VLOOKUP(G1699,WMS!$E$3:$G$2581,2,FALSE))</f>
        <v>KAS19102913</v>
      </c>
      <c r="R1699" s="25" t="str">
        <f>IF(G1699="","",VLOOKUP(G1699,WMS!$E$3:$G$2581,3,FALSE))</f>
        <v>KAS1910291304</v>
      </c>
      <c r="S1699" s="17" t="str">
        <f>IF(R1699="","",VLOOKUP(R1699,CUSTOMS!$E$3:$N$2350,2,FALSE))</f>
        <v>8544421900</v>
      </c>
      <c r="T1699" s="17" t="str">
        <f>IF(R1699="","",VLOOKUP(R1699,CUSTOMS!$E$3:$N$2350,3,FALSE))</f>
        <v>连接线</v>
      </c>
      <c r="U1699" s="18">
        <f t="shared" si="279"/>
        <v>12</v>
      </c>
      <c r="V1699" s="18" t="str">
        <f>IF(R1699="","",VLOOKUP(R1699,CUSTOMS!$E$3:$N$2350,5,FALSE))</f>
        <v>条</v>
      </c>
      <c r="W1699" s="32">
        <f>IF(R1699="","",VLOOKUP(R1699,CUSTOMS!$E$3:$N$2350,6,FALSE))</f>
        <v>1</v>
      </c>
      <c r="X1699" s="32">
        <f t="shared" si="280"/>
        <v>12</v>
      </c>
      <c r="Y1699" s="18" t="str">
        <f>IF(R1699="","",VLOOKUP(R1699,CUSTOMS!$E$3:$N$2350,8,FALSE))</f>
        <v>美元</v>
      </c>
      <c r="Z1699" s="18" t="str">
        <f>IF(R1699="","",VLOOKUP(R1699,CUSTOMS!$E$3:$N$2350,9,FALSE))</f>
        <v>中国</v>
      </c>
      <c r="AA1699" s="18" t="str">
        <f>IF(R1699="","",VLOOKUP(R1699,CUSTOMS!$E$3:$N$2350,10,FALSE))</f>
        <v>美国</v>
      </c>
      <c r="AB1699" s="32">
        <f>IF(R1699="","",VLOOKUP(G1699,WMS!$E$3:$T$2581,15,FALSE))</f>
        <v>0.0991666666666667</v>
      </c>
      <c r="AC1699" s="32">
        <f t="shared" si="281"/>
        <v>1.19</v>
      </c>
      <c r="AD1699" s="32" t="str">
        <f>IF(S1699="","",VLOOKUP(S1699,海关监管条件!$A$1:$B$3000,2,FALSE))</f>
        <v>无 </v>
      </c>
    </row>
    <row r="1700" spans="1:30">
      <c r="A1700" s="2">
        <v>43791</v>
      </c>
      <c r="B1700" s="2">
        <v>43798</v>
      </c>
      <c r="C1700" s="2" t="s">
        <v>5292</v>
      </c>
      <c r="D1700" s="35" t="s">
        <v>2892</v>
      </c>
      <c r="E1700" s="35" t="s">
        <v>4802</v>
      </c>
      <c r="F1700" s="35" t="s">
        <v>4808</v>
      </c>
      <c r="G1700" s="17" t="str">
        <f t="shared" si="275"/>
        <v>KG-ARI-1911-00212-05050/42573739A</v>
      </c>
      <c r="H1700" s="18">
        <f>IF(G1700="","",VLOOKUP(G1700,WMS!$E$3:$Q$2581,7,FALSE))</f>
        <v>8</v>
      </c>
      <c r="I1700" s="18">
        <f>IF(G1700="","",VLOOKUP(G1700,WMS!$E$3:$Q$2581,8,FALSE))</f>
        <v>2.7</v>
      </c>
      <c r="J1700" s="18">
        <f>IF(G1700="","",VLOOKUP(G1700,WMS!$E$3:$Q$2581,13,FALSE))</f>
        <v>0.013</v>
      </c>
      <c r="K1700" s="25" t="b">
        <f t="shared" si="276"/>
        <v>1</v>
      </c>
      <c r="L1700" s="7">
        <v>4</v>
      </c>
      <c r="M1700" s="26">
        <f>IF(G1700="","",VLOOKUP(G1700,WMS!$E$3:$U$2581,7,0)*L1700)</f>
        <v>32</v>
      </c>
      <c r="N1700" s="27" t="str">
        <f>IF(G1700="","",VLOOKUP(G1700,WMS!$E$3:$U$2581,17,0))</f>
        <v>A411</v>
      </c>
      <c r="O1700" s="28">
        <f t="shared" si="277"/>
        <v>10.8</v>
      </c>
      <c r="P1700" s="28">
        <f t="shared" si="278"/>
        <v>0.052</v>
      </c>
      <c r="Q1700" s="25" t="str">
        <f>IF(G1700="","",VLOOKUP(G1700,WMS!$E$3:$G$2581,2,FALSE))</f>
        <v>KAS19110401</v>
      </c>
      <c r="R1700" s="25" t="str">
        <f>IF(G1700="","",VLOOKUP(G1700,WMS!$E$3:$G$2581,3,FALSE))</f>
        <v>KAS1911040116</v>
      </c>
      <c r="S1700" s="17" t="str">
        <f>IF(R1700="","",VLOOKUP(R1700,CUSTOMS!$E$3:$N$2350,2,FALSE))</f>
        <v>6911900000</v>
      </c>
      <c r="T1700" s="17" t="str">
        <f>IF(R1700="","",VLOOKUP(R1700,CUSTOMS!$E$3:$N$2350,3,FALSE))</f>
        <v>盥洗用瓷器:乳液瓶</v>
      </c>
      <c r="U1700" s="18">
        <f t="shared" si="279"/>
        <v>32</v>
      </c>
      <c r="V1700" s="18" t="str">
        <f>IF(R1700="","",VLOOKUP(R1700,CUSTOMS!$E$3:$N$2350,5,FALSE))</f>
        <v>只</v>
      </c>
      <c r="W1700" s="32">
        <f>IF(R1700="","",VLOOKUP(R1700,CUSTOMS!$E$3:$N$2350,6,FALSE))</f>
        <v>0.3</v>
      </c>
      <c r="X1700" s="32">
        <f t="shared" si="280"/>
        <v>9.6</v>
      </c>
      <c r="Y1700" s="18" t="str">
        <f>IF(R1700="","",VLOOKUP(R1700,CUSTOMS!$E$3:$N$2350,8,FALSE))</f>
        <v>美元</v>
      </c>
      <c r="Z1700" s="18" t="str">
        <f>IF(R1700="","",VLOOKUP(R1700,CUSTOMS!$E$3:$N$2350,9,FALSE))</f>
        <v>中国</v>
      </c>
      <c r="AA1700" s="18" t="str">
        <f>IF(R1700="","",VLOOKUP(R1700,CUSTOMS!$E$3:$N$2350,10,FALSE))</f>
        <v>美国</v>
      </c>
      <c r="AB1700" s="32">
        <f>IF(R1700="","",VLOOKUP(G1700,WMS!$E$3:$T$2581,15,FALSE))</f>
        <v>0.25</v>
      </c>
      <c r="AC1700" s="32">
        <f t="shared" si="281"/>
        <v>8</v>
      </c>
      <c r="AD1700" s="32" t="str">
        <f>IF(S1700="","",VLOOKUP(S1700,海关监管条件!$A$1:$B$3000,2,FALSE))</f>
        <v>无</v>
      </c>
    </row>
    <row r="1701" spans="1:30">
      <c r="A1701" s="2">
        <v>43791</v>
      </c>
      <c r="B1701" s="2">
        <v>43798</v>
      </c>
      <c r="C1701" s="2" t="s">
        <v>5292</v>
      </c>
      <c r="D1701" s="35" t="s">
        <v>2892</v>
      </c>
      <c r="E1701" s="35" t="s">
        <v>4802</v>
      </c>
      <c r="F1701" s="35" t="s">
        <v>4809</v>
      </c>
      <c r="G1701" s="17" t="str">
        <f t="shared" si="275"/>
        <v>KG-ARI-1911-00212-05050/42573739B</v>
      </c>
      <c r="H1701" s="18">
        <v>8</v>
      </c>
      <c r="I1701" s="18">
        <f>IF(G1701="","",VLOOKUP(G1701,WMS!$E$3:$Q$2581,8,FALSE))</f>
        <v>2.7</v>
      </c>
      <c r="J1701" s="18">
        <f>IF(G1701="","",VLOOKUP(G1701,WMS!$E$3:$Q$2581,13,FALSE))</f>
        <v>0.013</v>
      </c>
      <c r="K1701" s="25" t="e">
        <f t="shared" si="276"/>
        <v>#DIV/0!</v>
      </c>
      <c r="M1701" s="26">
        <v>32</v>
      </c>
      <c r="N1701" s="27" t="str">
        <f>IF(G1701="","",VLOOKUP(G1701,WMS!$E$3:$U$2581,17,0))</f>
        <v>A411</v>
      </c>
      <c r="O1701" s="28" t="str">
        <f t="shared" si="277"/>
        <v/>
      </c>
      <c r="P1701" s="28" t="str">
        <f t="shared" si="278"/>
        <v/>
      </c>
      <c r="Q1701" s="25" t="str">
        <f>IF(G1701="","",VLOOKUP(G1701,WMS!$E$3:$G$2581,2,FALSE))</f>
        <v>KAS19110401</v>
      </c>
      <c r="R1701" s="25" t="str">
        <f>IF(G1701="","",VLOOKUP(G1701,WMS!$E$3:$G$2581,3,FALSE))</f>
        <v>KAS1911040103</v>
      </c>
      <c r="S1701" s="17" t="str">
        <f>IF(R1701="","",VLOOKUP(R1701,CUSTOMS!$E$3:$N$2350,2,FALSE))</f>
        <v>4419190000</v>
      </c>
      <c r="T1701" s="17" t="str">
        <f>IF(R1701="","",VLOOKUP(R1701,CUSTOMS!$E$3:$N$2350,3,FALSE))</f>
        <v>竹盖</v>
      </c>
      <c r="U1701" s="18">
        <f t="shared" si="279"/>
        <v>32</v>
      </c>
      <c r="V1701" s="18" t="str">
        <f>IF(R1701="","",VLOOKUP(R1701,CUSTOMS!$E$3:$N$2350,5,FALSE))</f>
        <v>只</v>
      </c>
      <c r="W1701" s="32">
        <f>IF(R1701="","",VLOOKUP(R1701,CUSTOMS!$E$3:$N$2350,6,FALSE))</f>
        <v>0.12</v>
      </c>
      <c r="X1701" s="32">
        <f t="shared" si="280"/>
        <v>3.84</v>
      </c>
      <c r="Y1701" s="18" t="str">
        <f>IF(R1701="","",VLOOKUP(R1701,CUSTOMS!$E$3:$N$2350,8,FALSE))</f>
        <v>美元</v>
      </c>
      <c r="Z1701" s="18" t="str">
        <f>IF(R1701="","",VLOOKUP(R1701,CUSTOMS!$E$3:$N$2350,9,FALSE))</f>
        <v>中国</v>
      </c>
      <c r="AA1701" s="18" t="str">
        <f>IF(R1701="","",VLOOKUP(R1701,CUSTOMS!$E$3:$N$2350,10,FALSE))</f>
        <v>美国</v>
      </c>
      <c r="AB1701" s="32">
        <f>IF(R1701="","",VLOOKUP(G1701,WMS!$E$3:$T$2581,15,FALSE))</f>
        <v>0.025</v>
      </c>
      <c r="AC1701" s="32">
        <f t="shared" si="281"/>
        <v>0.8</v>
      </c>
      <c r="AD1701" s="32" t="str">
        <f>IF(S1701="","",VLOOKUP(S1701,海关监管条件!$A$1:$B$3000,2,FALSE))</f>
        <v>AB</v>
      </c>
    </row>
    <row r="1702" spans="1:30">
      <c r="A1702" s="2">
        <v>43791</v>
      </c>
      <c r="B1702" s="2">
        <v>43798</v>
      </c>
      <c r="C1702" s="2" t="s">
        <v>5292</v>
      </c>
      <c r="D1702" s="35" t="s">
        <v>2892</v>
      </c>
      <c r="E1702" s="35" t="s">
        <v>4802</v>
      </c>
      <c r="F1702" s="35" t="s">
        <v>4810</v>
      </c>
      <c r="G1702" s="17" t="str">
        <f t="shared" si="275"/>
        <v>KG-ARI-1911-00212-05050/42573760A</v>
      </c>
      <c r="H1702" s="18">
        <f>IF(G1702="","",VLOOKUP(G1702,WMS!$E$3:$Q$2581,7,FALSE))</f>
        <v>8</v>
      </c>
      <c r="I1702" s="18">
        <f>IF(G1702="","",VLOOKUP(G1702,WMS!$E$3:$Q$2581,8,FALSE))</f>
        <v>2.2</v>
      </c>
      <c r="J1702" s="18">
        <f>IF(G1702="","",VLOOKUP(G1702,WMS!$E$3:$Q$2581,13,FALSE))</f>
        <v>0.006</v>
      </c>
      <c r="K1702" s="25" t="b">
        <f t="shared" si="276"/>
        <v>1</v>
      </c>
      <c r="L1702" s="7">
        <v>4</v>
      </c>
      <c r="M1702" s="26">
        <f>IF(G1702="","",VLOOKUP(G1702,WMS!$E$3:$U$2581,7,0)*L1702)</f>
        <v>32</v>
      </c>
      <c r="N1702" s="27" t="str">
        <f>IF(G1702="","",VLOOKUP(G1702,WMS!$E$3:$U$2581,17,0))</f>
        <v>A411</v>
      </c>
      <c r="O1702" s="28">
        <f t="shared" si="277"/>
        <v>8.8</v>
      </c>
      <c r="P1702" s="28">
        <f t="shared" si="278"/>
        <v>0.024</v>
      </c>
      <c r="Q1702" s="25" t="str">
        <f>IF(G1702="","",VLOOKUP(G1702,WMS!$E$3:$G$2581,2,FALSE))</f>
        <v>KAS19110401</v>
      </c>
      <c r="R1702" s="25" t="str">
        <f>IF(G1702="","",VLOOKUP(G1702,WMS!$E$3:$G$2581,3,FALSE))</f>
        <v>KAS1911040117</v>
      </c>
      <c r="S1702" s="17" t="str">
        <f>IF(R1702="","",VLOOKUP(R1702,CUSTOMS!$E$3:$N$2350,2,FALSE))</f>
        <v>6911900000</v>
      </c>
      <c r="T1702" s="17" t="str">
        <f>IF(R1702="","",VLOOKUP(R1702,CUSTOMS!$E$3:$N$2350,3,FALSE))</f>
        <v>盥洗用瓷器:皂碟</v>
      </c>
      <c r="U1702" s="18">
        <f t="shared" si="279"/>
        <v>32</v>
      </c>
      <c r="V1702" s="18" t="str">
        <f>IF(R1702="","",VLOOKUP(R1702,CUSTOMS!$E$3:$N$2350,5,FALSE))</f>
        <v>只</v>
      </c>
      <c r="W1702" s="32">
        <f>IF(R1702="","",VLOOKUP(R1702,CUSTOMS!$E$3:$N$2350,6,FALSE))</f>
        <v>0.3</v>
      </c>
      <c r="X1702" s="32">
        <f t="shared" si="280"/>
        <v>9.6</v>
      </c>
      <c r="Y1702" s="18" t="str">
        <f>IF(R1702="","",VLOOKUP(R1702,CUSTOMS!$E$3:$N$2350,8,FALSE))</f>
        <v>美元</v>
      </c>
      <c r="Z1702" s="18" t="str">
        <f>IF(R1702="","",VLOOKUP(R1702,CUSTOMS!$E$3:$N$2350,9,FALSE))</f>
        <v>中国</v>
      </c>
      <c r="AA1702" s="18" t="str">
        <f>IF(R1702="","",VLOOKUP(R1702,CUSTOMS!$E$3:$N$2350,10,FALSE))</f>
        <v>美国</v>
      </c>
      <c r="AB1702" s="32">
        <f>IF(R1702="","",VLOOKUP(G1702,WMS!$E$3:$T$2581,15,FALSE))</f>
        <v>0.1875</v>
      </c>
      <c r="AC1702" s="32">
        <f t="shared" si="281"/>
        <v>6</v>
      </c>
      <c r="AD1702" s="32" t="str">
        <f>IF(S1702="","",VLOOKUP(S1702,海关监管条件!$A$1:$B$3000,2,FALSE))</f>
        <v>无</v>
      </c>
    </row>
    <row r="1703" spans="1:30">
      <c r="A1703" s="2">
        <v>43791</v>
      </c>
      <c r="B1703" s="2">
        <v>43798</v>
      </c>
      <c r="C1703" s="2" t="s">
        <v>5292</v>
      </c>
      <c r="D1703" s="35" t="s">
        <v>2892</v>
      </c>
      <c r="E1703" s="35" t="s">
        <v>4802</v>
      </c>
      <c r="F1703" s="35" t="s">
        <v>4811</v>
      </c>
      <c r="G1703" s="17" t="str">
        <f t="shared" si="275"/>
        <v>KG-ARI-1911-00212-05050/42573760B</v>
      </c>
      <c r="H1703" s="18">
        <v>8</v>
      </c>
      <c r="I1703" s="18">
        <f>IF(G1703="","",VLOOKUP(G1703,WMS!$E$3:$Q$2581,8,FALSE))</f>
        <v>2.2</v>
      </c>
      <c r="J1703" s="18">
        <f>IF(G1703="","",VLOOKUP(G1703,WMS!$E$3:$Q$2581,13,FALSE))</f>
        <v>0.006</v>
      </c>
      <c r="K1703" s="25" t="e">
        <f t="shared" si="276"/>
        <v>#DIV/0!</v>
      </c>
      <c r="M1703" s="26">
        <v>32</v>
      </c>
      <c r="N1703" s="27" t="str">
        <f>IF(G1703="","",VLOOKUP(G1703,WMS!$E$3:$U$2581,17,0))</f>
        <v>A411</v>
      </c>
      <c r="O1703" s="28" t="str">
        <f t="shared" si="277"/>
        <v/>
      </c>
      <c r="P1703" s="28" t="str">
        <f t="shared" si="278"/>
        <v/>
      </c>
      <c r="Q1703" s="25" t="str">
        <f>IF(G1703="","",VLOOKUP(G1703,WMS!$E$3:$G$2581,2,FALSE))</f>
        <v>KAS19110401</v>
      </c>
      <c r="R1703" s="25" t="str">
        <f>IF(G1703="","",VLOOKUP(G1703,WMS!$E$3:$G$2581,3,FALSE))</f>
        <v>KAS1911040104</v>
      </c>
      <c r="S1703" s="17" t="str">
        <f>IF(R1703="","",VLOOKUP(R1703,CUSTOMS!$E$3:$N$2350,2,FALSE))</f>
        <v>4419190000</v>
      </c>
      <c r="T1703" s="17" t="str">
        <f>IF(R1703="","",VLOOKUP(R1703,CUSTOMS!$E$3:$N$2350,3,FALSE))</f>
        <v>竹座</v>
      </c>
      <c r="U1703" s="18">
        <f t="shared" si="279"/>
        <v>32</v>
      </c>
      <c r="V1703" s="18" t="str">
        <f>IF(R1703="","",VLOOKUP(R1703,CUSTOMS!$E$3:$N$2350,5,FALSE))</f>
        <v>只</v>
      </c>
      <c r="W1703" s="32">
        <f>IF(R1703="","",VLOOKUP(R1703,CUSTOMS!$E$3:$N$2350,6,FALSE))</f>
        <v>0.12</v>
      </c>
      <c r="X1703" s="32">
        <f t="shared" si="280"/>
        <v>3.84</v>
      </c>
      <c r="Y1703" s="18" t="str">
        <f>IF(R1703="","",VLOOKUP(R1703,CUSTOMS!$E$3:$N$2350,8,FALSE))</f>
        <v>美元</v>
      </c>
      <c r="Z1703" s="18" t="str">
        <f>IF(R1703="","",VLOOKUP(R1703,CUSTOMS!$E$3:$N$2350,9,FALSE))</f>
        <v>中国</v>
      </c>
      <c r="AA1703" s="18" t="str">
        <f>IF(R1703="","",VLOOKUP(R1703,CUSTOMS!$E$3:$N$2350,10,FALSE))</f>
        <v>美国</v>
      </c>
      <c r="AB1703" s="32">
        <f>IF(R1703="","",VLOOKUP(G1703,WMS!$E$3:$T$2581,15,FALSE))</f>
        <v>0.0625</v>
      </c>
      <c r="AC1703" s="32">
        <f t="shared" si="281"/>
        <v>2</v>
      </c>
      <c r="AD1703" s="32" t="str">
        <f>IF(S1703="","",VLOOKUP(S1703,海关监管条件!$A$1:$B$3000,2,FALSE))</f>
        <v>AB</v>
      </c>
    </row>
    <row r="1704" spans="1:30">
      <c r="A1704" s="2">
        <v>43791</v>
      </c>
      <c r="B1704" s="2">
        <v>43798</v>
      </c>
      <c r="C1704" s="2" t="s">
        <v>5292</v>
      </c>
      <c r="D1704" s="35" t="s">
        <v>2892</v>
      </c>
      <c r="E1704" s="35" t="s">
        <v>4802</v>
      </c>
      <c r="F1704" s="35" t="s">
        <v>4812</v>
      </c>
      <c r="G1704" s="17" t="str">
        <f t="shared" si="275"/>
        <v>KG-ARI-1911-00212-05050/42590262A</v>
      </c>
      <c r="H1704" s="18">
        <f>IF(G1704="","",VLOOKUP(G1704,WMS!$E$3:$Q$2581,7,FALSE))</f>
        <v>4</v>
      </c>
      <c r="I1704" s="18">
        <f>IF(G1704="","",VLOOKUP(G1704,WMS!$E$3:$Q$2581,8,FALSE))</f>
        <v>4</v>
      </c>
      <c r="J1704" s="18">
        <f>IF(G1704="","",VLOOKUP(G1704,WMS!$E$3:$Q$2581,13,FALSE))</f>
        <v>0.023</v>
      </c>
      <c r="K1704" s="25" t="b">
        <f t="shared" si="276"/>
        <v>1</v>
      </c>
      <c r="L1704" s="7">
        <v>1</v>
      </c>
      <c r="M1704" s="26">
        <f>IF(G1704="","",VLOOKUP(G1704,WMS!$E$3:$U$2581,7,0)*L1704)</f>
        <v>4</v>
      </c>
      <c r="N1704" s="27" t="str">
        <f>IF(G1704="","",VLOOKUP(G1704,WMS!$E$3:$U$2581,17,0))</f>
        <v>A411</v>
      </c>
      <c r="O1704" s="28">
        <f t="shared" si="277"/>
        <v>4</v>
      </c>
      <c r="P1704" s="28">
        <f t="shared" si="278"/>
        <v>0.023</v>
      </c>
      <c r="Q1704" s="25" t="str">
        <f>IF(G1704="","",VLOOKUP(G1704,WMS!$E$3:$G$2581,2,FALSE))</f>
        <v>KAS19110401</v>
      </c>
      <c r="R1704" s="25" t="str">
        <f>IF(G1704="","",VLOOKUP(G1704,WMS!$E$3:$G$2581,3,FALSE))</f>
        <v>KAS1911040118</v>
      </c>
      <c r="S1704" s="17" t="str">
        <f>IF(R1704="","",VLOOKUP(R1704,CUSTOMS!$E$3:$N$2350,2,FALSE))</f>
        <v>6911900000</v>
      </c>
      <c r="T1704" s="17" t="str">
        <f>IF(R1704="","",VLOOKUP(R1704,CUSTOMS!$E$3:$N$2350,3,FALSE))</f>
        <v>盥洗用瓷器:马桶刷座</v>
      </c>
      <c r="U1704" s="18">
        <f t="shared" si="279"/>
        <v>4</v>
      </c>
      <c r="V1704" s="18" t="str">
        <f>IF(R1704="","",VLOOKUP(R1704,CUSTOMS!$E$3:$N$2350,5,FALSE))</f>
        <v>只</v>
      </c>
      <c r="W1704" s="32">
        <f>IF(R1704="","",VLOOKUP(R1704,CUSTOMS!$E$3:$N$2350,6,FALSE))</f>
        <v>0.3</v>
      </c>
      <c r="X1704" s="32">
        <f t="shared" si="280"/>
        <v>1.2</v>
      </c>
      <c r="Y1704" s="18" t="str">
        <f>IF(R1704="","",VLOOKUP(R1704,CUSTOMS!$E$3:$N$2350,8,FALSE))</f>
        <v>美元</v>
      </c>
      <c r="Z1704" s="18" t="str">
        <f>IF(R1704="","",VLOOKUP(R1704,CUSTOMS!$E$3:$N$2350,9,FALSE))</f>
        <v>中国</v>
      </c>
      <c r="AA1704" s="18" t="str">
        <f>IF(R1704="","",VLOOKUP(R1704,CUSTOMS!$E$3:$N$2350,10,FALSE))</f>
        <v>美国</v>
      </c>
      <c r="AB1704" s="32">
        <f>IF(R1704="","",VLOOKUP(G1704,WMS!$E$3:$T$2581,15,FALSE))</f>
        <v>0.925</v>
      </c>
      <c r="AC1704" s="32">
        <f t="shared" si="281"/>
        <v>3.7</v>
      </c>
      <c r="AD1704" s="32" t="str">
        <f>IF(S1704="","",VLOOKUP(S1704,海关监管条件!$A$1:$B$3000,2,FALSE))</f>
        <v>无</v>
      </c>
    </row>
    <row r="1705" spans="1:30">
      <c r="A1705" s="2">
        <v>43791</v>
      </c>
      <c r="B1705" s="2">
        <v>43798</v>
      </c>
      <c r="C1705" s="2" t="s">
        <v>5292</v>
      </c>
      <c r="D1705" s="35" t="s">
        <v>2892</v>
      </c>
      <c r="E1705" s="35" t="s">
        <v>4802</v>
      </c>
      <c r="F1705" s="35" t="s">
        <v>4813</v>
      </c>
      <c r="G1705" s="17" t="str">
        <f t="shared" si="275"/>
        <v>KG-ARI-1911-00212-05050/42590262B</v>
      </c>
      <c r="H1705" s="18">
        <v>4</v>
      </c>
      <c r="I1705" s="18">
        <f>IF(G1705="","",VLOOKUP(G1705,WMS!$E$3:$Q$2581,8,FALSE))</f>
        <v>4</v>
      </c>
      <c r="J1705" s="18">
        <f>IF(G1705="","",VLOOKUP(G1705,WMS!$E$3:$Q$2581,13,FALSE))</f>
        <v>0.023</v>
      </c>
      <c r="K1705" s="25" t="e">
        <f t="shared" si="276"/>
        <v>#DIV/0!</v>
      </c>
      <c r="M1705" s="26">
        <v>4</v>
      </c>
      <c r="N1705" s="27" t="str">
        <f>IF(G1705="","",VLOOKUP(G1705,WMS!$E$3:$U$2581,17,0))</f>
        <v>A411</v>
      </c>
      <c r="O1705" s="28" t="str">
        <f t="shared" si="277"/>
        <v/>
      </c>
      <c r="P1705" s="28" t="str">
        <f t="shared" si="278"/>
        <v/>
      </c>
      <c r="Q1705" s="25" t="str">
        <f>IF(G1705="","",VLOOKUP(G1705,WMS!$E$3:$G$2581,2,FALSE))</f>
        <v>KAS19110401</v>
      </c>
      <c r="R1705" s="25" t="str">
        <f>IF(G1705="","",VLOOKUP(G1705,WMS!$E$3:$G$2581,3,FALSE))</f>
        <v>KAS1911040104</v>
      </c>
      <c r="S1705" s="17" t="str">
        <f>IF(R1705="","",VLOOKUP(R1705,CUSTOMS!$E$3:$N$2350,2,FALSE))</f>
        <v>4419190000</v>
      </c>
      <c r="T1705" s="17" t="str">
        <f>IF(R1705="","",VLOOKUP(R1705,CUSTOMS!$E$3:$N$2350,3,FALSE))</f>
        <v>竹座</v>
      </c>
      <c r="U1705" s="18">
        <f t="shared" si="279"/>
        <v>4</v>
      </c>
      <c r="V1705" s="18" t="str">
        <f>IF(R1705="","",VLOOKUP(R1705,CUSTOMS!$E$3:$N$2350,5,FALSE))</f>
        <v>只</v>
      </c>
      <c r="W1705" s="32">
        <f>IF(R1705="","",VLOOKUP(R1705,CUSTOMS!$E$3:$N$2350,6,FALSE))</f>
        <v>0.12</v>
      </c>
      <c r="X1705" s="32">
        <f t="shared" si="280"/>
        <v>0.48</v>
      </c>
      <c r="Y1705" s="18" t="str">
        <f>IF(R1705="","",VLOOKUP(R1705,CUSTOMS!$E$3:$N$2350,8,FALSE))</f>
        <v>美元</v>
      </c>
      <c r="Z1705" s="18" t="str">
        <f>IF(R1705="","",VLOOKUP(R1705,CUSTOMS!$E$3:$N$2350,9,FALSE))</f>
        <v>中国</v>
      </c>
      <c r="AA1705" s="18" t="str">
        <f>IF(R1705="","",VLOOKUP(R1705,CUSTOMS!$E$3:$N$2350,10,FALSE))</f>
        <v>美国</v>
      </c>
      <c r="AB1705" s="32">
        <f>IF(R1705="","",VLOOKUP(G1705,WMS!$E$3:$T$2581,15,FALSE))</f>
        <v>0.075</v>
      </c>
      <c r="AC1705" s="32">
        <f t="shared" si="281"/>
        <v>0.3</v>
      </c>
      <c r="AD1705" s="32" t="str">
        <f>IF(S1705="","",VLOOKUP(S1705,海关监管条件!$A$1:$B$3000,2,FALSE))</f>
        <v>AB</v>
      </c>
    </row>
    <row r="1706" spans="1:30">
      <c r="A1706" s="2">
        <v>43791</v>
      </c>
      <c r="B1706" s="2">
        <v>43798</v>
      </c>
      <c r="C1706" s="2" t="s">
        <v>5292</v>
      </c>
      <c r="D1706" s="3" t="s">
        <v>2892</v>
      </c>
      <c r="E1706" s="3" t="s">
        <v>4802</v>
      </c>
      <c r="F1706" s="3">
        <v>42618560</v>
      </c>
      <c r="G1706" s="17" t="str">
        <f t="shared" si="275"/>
        <v>KG-ARI-1911-00212-05050/42618560</v>
      </c>
      <c r="H1706" s="18">
        <f>IF(G1706="","",VLOOKUP(G1706,WMS!$E$3:$Q$2581,7,FALSE))</f>
        <v>12</v>
      </c>
      <c r="I1706" s="18">
        <f>IF(G1706="","",VLOOKUP(G1706,WMS!$E$3:$Q$2581,8,FALSE))</f>
        <v>4.1</v>
      </c>
      <c r="J1706" s="18">
        <f>IF(G1706="","",VLOOKUP(G1706,WMS!$E$3:$Q$2581,13,FALSE))</f>
        <v>0.02</v>
      </c>
      <c r="K1706" s="25" t="b">
        <f t="shared" si="276"/>
        <v>1</v>
      </c>
      <c r="L1706" s="7">
        <v>4</v>
      </c>
      <c r="M1706" s="26">
        <f>IF(G1706="","",VLOOKUP(G1706,WMS!$E$3:$U$2581,7,0)*L1706)</f>
        <v>48</v>
      </c>
      <c r="N1706" s="27" t="str">
        <f>IF(G1706="","",VLOOKUP(G1706,WMS!$E$3:$U$2581,17,0))</f>
        <v>A40-203</v>
      </c>
      <c r="O1706" s="28">
        <f t="shared" si="277"/>
        <v>16.4</v>
      </c>
      <c r="P1706" s="28">
        <f t="shared" si="278"/>
        <v>0.08</v>
      </c>
      <c r="Q1706" s="25" t="str">
        <f>IF(G1706="","",VLOOKUP(G1706,WMS!$E$3:$G$2581,2,FALSE))</f>
        <v>KAS19110401</v>
      </c>
      <c r="R1706" s="25" t="str">
        <f>IF(G1706="","",VLOOKUP(G1706,WMS!$E$3:$G$2581,3,FALSE))</f>
        <v>KAS1911040108</v>
      </c>
      <c r="S1706" s="17" t="str">
        <f>IF(R1706="","",VLOOKUP(R1706,CUSTOMS!$E$3:$N$2350,2,FALSE))</f>
        <v>6911900000</v>
      </c>
      <c r="T1706" s="17" t="str">
        <f>IF(R1706="","",VLOOKUP(R1706,CUSTOMS!$E$3:$N$2350,3,FALSE))</f>
        <v>盥洗用瓷器:漱口杯.乳液瓶.托盘.马桶刷座</v>
      </c>
      <c r="U1706" s="18">
        <f t="shared" si="279"/>
        <v>48</v>
      </c>
      <c r="V1706" s="18" t="str">
        <f>IF(R1706="","",VLOOKUP(R1706,CUSTOMS!$E$3:$N$2350,5,FALSE))</f>
        <v>只</v>
      </c>
      <c r="W1706" s="32">
        <f>IF(R1706="","",VLOOKUP(R1706,CUSTOMS!$E$3:$N$2350,6,FALSE))</f>
        <v>0.3</v>
      </c>
      <c r="X1706" s="32">
        <f t="shared" si="280"/>
        <v>14.4</v>
      </c>
      <c r="Y1706" s="18" t="str">
        <f>IF(R1706="","",VLOOKUP(R1706,CUSTOMS!$E$3:$N$2350,8,FALSE))</f>
        <v>美元</v>
      </c>
      <c r="Z1706" s="18" t="str">
        <f>IF(R1706="","",VLOOKUP(R1706,CUSTOMS!$E$3:$N$2350,9,FALSE))</f>
        <v>中国</v>
      </c>
      <c r="AA1706" s="18" t="str">
        <f>IF(R1706="","",VLOOKUP(R1706,CUSTOMS!$E$3:$N$2350,10,FALSE))</f>
        <v>美国</v>
      </c>
      <c r="AB1706" s="32">
        <f>IF(R1706="","",VLOOKUP(G1706,WMS!$E$3:$T$2581,15,FALSE))</f>
        <v>0.3</v>
      </c>
      <c r="AC1706" s="32">
        <f t="shared" si="281"/>
        <v>14.4</v>
      </c>
      <c r="AD1706" s="32" t="str">
        <f>IF(S1706="","",VLOOKUP(S1706,海关监管条件!$A$1:$B$3000,2,FALSE))</f>
        <v>无</v>
      </c>
    </row>
    <row r="1707" spans="1:30">
      <c r="A1707" s="2">
        <v>43791</v>
      </c>
      <c r="B1707" s="2">
        <v>43798</v>
      </c>
      <c r="C1707" s="2" t="s">
        <v>5292</v>
      </c>
      <c r="D1707" s="3" t="s">
        <v>2892</v>
      </c>
      <c r="E1707" s="3" t="s">
        <v>4802</v>
      </c>
      <c r="F1707" s="3">
        <v>42619772</v>
      </c>
      <c r="G1707" s="17" t="str">
        <f t="shared" si="275"/>
        <v>KG-ARI-1911-00212-05050/42619772</v>
      </c>
      <c r="H1707" s="18">
        <f>IF(G1707="","",VLOOKUP(G1707,WMS!$E$3:$Q$2581,7,FALSE))</f>
        <v>6</v>
      </c>
      <c r="I1707" s="18">
        <f>IF(G1707="","",VLOOKUP(G1707,WMS!$E$3:$Q$2581,8,FALSE))</f>
        <v>2.1</v>
      </c>
      <c r="J1707" s="18">
        <f>IF(G1707="","",VLOOKUP(G1707,WMS!$E$3:$Q$2581,13,FALSE))</f>
        <v>0.009</v>
      </c>
      <c r="K1707" s="25" t="b">
        <f t="shared" si="276"/>
        <v>1</v>
      </c>
      <c r="L1707" s="7">
        <v>5</v>
      </c>
      <c r="M1707" s="26">
        <f>IF(G1707="","",VLOOKUP(G1707,WMS!$E$3:$U$2581,7,0)*L1707)</f>
        <v>30</v>
      </c>
      <c r="N1707" s="27" t="str">
        <f>IF(G1707="","",VLOOKUP(G1707,WMS!$E$3:$U$2581,17,0))</f>
        <v>A403</v>
      </c>
      <c r="O1707" s="28">
        <f t="shared" si="277"/>
        <v>10.5</v>
      </c>
      <c r="P1707" s="28">
        <f t="shared" si="278"/>
        <v>0.045</v>
      </c>
      <c r="Q1707" s="25" t="str">
        <f>IF(G1707="","",VLOOKUP(G1707,WMS!$E$3:$G$2581,2,FALSE))</f>
        <v>KAS19110401</v>
      </c>
      <c r="R1707" s="25" t="str">
        <f>IF(G1707="","",VLOOKUP(G1707,WMS!$E$3:$G$2581,3,FALSE))</f>
        <v>KAS1911040108</v>
      </c>
      <c r="S1707" s="17" t="str">
        <f>IF(R1707="","",VLOOKUP(R1707,CUSTOMS!$E$3:$N$2350,2,FALSE))</f>
        <v>6911900000</v>
      </c>
      <c r="T1707" s="17" t="str">
        <f>IF(R1707="","",VLOOKUP(R1707,CUSTOMS!$E$3:$N$2350,3,FALSE))</f>
        <v>盥洗用瓷器:漱口杯.乳液瓶.托盘.马桶刷座</v>
      </c>
      <c r="U1707" s="18">
        <f t="shared" si="279"/>
        <v>30</v>
      </c>
      <c r="V1707" s="18" t="str">
        <f>IF(R1707="","",VLOOKUP(R1707,CUSTOMS!$E$3:$N$2350,5,FALSE))</f>
        <v>只</v>
      </c>
      <c r="W1707" s="32">
        <f>IF(R1707="","",VLOOKUP(R1707,CUSTOMS!$E$3:$N$2350,6,FALSE))</f>
        <v>0.3</v>
      </c>
      <c r="X1707" s="32">
        <f t="shared" si="280"/>
        <v>9</v>
      </c>
      <c r="Y1707" s="18" t="str">
        <f>IF(R1707="","",VLOOKUP(R1707,CUSTOMS!$E$3:$N$2350,8,FALSE))</f>
        <v>美元</v>
      </c>
      <c r="Z1707" s="18" t="str">
        <f>IF(R1707="","",VLOOKUP(R1707,CUSTOMS!$E$3:$N$2350,9,FALSE))</f>
        <v>中国</v>
      </c>
      <c r="AA1707" s="18" t="str">
        <f>IF(R1707="","",VLOOKUP(R1707,CUSTOMS!$E$3:$N$2350,10,FALSE))</f>
        <v>美国</v>
      </c>
      <c r="AB1707" s="32">
        <f>IF(R1707="","",VLOOKUP(G1707,WMS!$E$3:$T$2581,15,FALSE))</f>
        <v>0.3</v>
      </c>
      <c r="AC1707" s="32">
        <f t="shared" si="281"/>
        <v>9</v>
      </c>
      <c r="AD1707" s="32" t="str">
        <f>IF(S1707="","",VLOOKUP(S1707,海关监管条件!$A$1:$B$3000,2,FALSE))</f>
        <v>无</v>
      </c>
    </row>
    <row r="1708" spans="1:30">
      <c r="A1708" s="2">
        <v>43791</v>
      </c>
      <c r="B1708" s="2">
        <v>43798</v>
      </c>
      <c r="C1708" s="2" t="s">
        <v>5292</v>
      </c>
      <c r="D1708" s="3" t="s">
        <v>2892</v>
      </c>
      <c r="E1708" s="3" t="s">
        <v>4802</v>
      </c>
      <c r="F1708" s="3">
        <v>42619796</v>
      </c>
      <c r="G1708" s="17" t="str">
        <f t="shared" si="275"/>
        <v>KG-ARI-1911-00212-05050/42619796</v>
      </c>
      <c r="H1708" s="18">
        <f>IF(G1708="","",VLOOKUP(G1708,WMS!$E$3:$Q$2581,7,FALSE))</f>
        <v>6</v>
      </c>
      <c r="I1708" s="18">
        <f>IF(G1708="","",VLOOKUP(G1708,WMS!$E$3:$Q$2581,8,FALSE))</f>
        <v>1.9</v>
      </c>
      <c r="J1708" s="18">
        <f>IF(G1708="","",VLOOKUP(G1708,WMS!$E$3:$Q$2581,13,FALSE))</f>
        <v>0.014</v>
      </c>
      <c r="K1708" s="25" t="b">
        <f t="shared" si="276"/>
        <v>1</v>
      </c>
      <c r="L1708" s="7">
        <v>5</v>
      </c>
      <c r="M1708" s="26">
        <f>IF(G1708="","",VLOOKUP(G1708,WMS!$E$3:$U$2581,7,0)*L1708)</f>
        <v>30</v>
      </c>
      <c r="N1708" s="27" t="str">
        <f>IF(G1708="","",VLOOKUP(G1708,WMS!$E$3:$U$2581,17,0))</f>
        <v>A403</v>
      </c>
      <c r="O1708" s="28">
        <f t="shared" si="277"/>
        <v>9.5</v>
      </c>
      <c r="P1708" s="28">
        <f t="shared" si="278"/>
        <v>0.07</v>
      </c>
      <c r="Q1708" s="25" t="str">
        <f>IF(G1708="","",VLOOKUP(G1708,WMS!$E$3:$G$2581,2,FALSE))</f>
        <v>KAS19110401</v>
      </c>
      <c r="R1708" s="25" t="str">
        <f>IF(G1708="","",VLOOKUP(G1708,WMS!$E$3:$G$2581,3,FALSE))</f>
        <v>KAS1911040108</v>
      </c>
      <c r="S1708" s="17" t="str">
        <f>IF(R1708="","",VLOOKUP(R1708,CUSTOMS!$E$3:$N$2350,2,FALSE))</f>
        <v>6911900000</v>
      </c>
      <c r="T1708" s="17" t="str">
        <f>IF(R1708="","",VLOOKUP(R1708,CUSTOMS!$E$3:$N$2350,3,FALSE))</f>
        <v>盥洗用瓷器:漱口杯.乳液瓶.托盘.马桶刷座</v>
      </c>
      <c r="U1708" s="18">
        <f t="shared" si="279"/>
        <v>30</v>
      </c>
      <c r="V1708" s="18" t="str">
        <f>IF(R1708="","",VLOOKUP(R1708,CUSTOMS!$E$3:$N$2350,5,FALSE))</f>
        <v>只</v>
      </c>
      <c r="W1708" s="32">
        <f>IF(R1708="","",VLOOKUP(R1708,CUSTOMS!$E$3:$N$2350,6,FALSE))</f>
        <v>0.3</v>
      </c>
      <c r="X1708" s="32">
        <f t="shared" si="280"/>
        <v>9</v>
      </c>
      <c r="Y1708" s="18" t="str">
        <f>IF(R1708="","",VLOOKUP(R1708,CUSTOMS!$E$3:$N$2350,8,FALSE))</f>
        <v>美元</v>
      </c>
      <c r="Z1708" s="18" t="str">
        <f>IF(R1708="","",VLOOKUP(R1708,CUSTOMS!$E$3:$N$2350,9,FALSE))</f>
        <v>中国</v>
      </c>
      <c r="AA1708" s="18" t="str">
        <f>IF(R1708="","",VLOOKUP(R1708,CUSTOMS!$E$3:$N$2350,10,FALSE))</f>
        <v>美国</v>
      </c>
      <c r="AB1708" s="32">
        <f>IF(R1708="","",VLOOKUP(G1708,WMS!$E$3:$T$2581,15,FALSE))</f>
        <v>0.25</v>
      </c>
      <c r="AC1708" s="32">
        <f t="shared" si="281"/>
        <v>7.5</v>
      </c>
      <c r="AD1708" s="32" t="str">
        <f>IF(S1708="","",VLOOKUP(S1708,海关监管条件!$A$1:$B$3000,2,FALSE))</f>
        <v>无</v>
      </c>
    </row>
    <row r="1709" spans="1:30">
      <c r="A1709" s="2">
        <v>43791</v>
      </c>
      <c r="B1709" s="2">
        <v>43798</v>
      </c>
      <c r="C1709" s="2" t="s">
        <v>5292</v>
      </c>
      <c r="D1709" s="3" t="s">
        <v>2892</v>
      </c>
      <c r="E1709" s="3" t="s">
        <v>4802</v>
      </c>
      <c r="F1709" s="3">
        <v>42624516</v>
      </c>
      <c r="G1709" s="17" t="str">
        <f t="shared" si="275"/>
        <v>KG-ARI-1911-00212-05050/42624516</v>
      </c>
      <c r="H1709" s="18">
        <f>IF(G1709="","",VLOOKUP(G1709,WMS!$E$3:$Q$2581,7,FALSE))</f>
        <v>4</v>
      </c>
      <c r="I1709" s="18">
        <f>IF(G1709="","",VLOOKUP(G1709,WMS!$E$3:$Q$2581,8,FALSE))</f>
        <v>1.6</v>
      </c>
      <c r="J1709" s="18">
        <f>IF(G1709="","",VLOOKUP(G1709,WMS!$E$3:$Q$2581,13,FALSE))</f>
        <v>0.006</v>
      </c>
      <c r="K1709" s="25" t="b">
        <f t="shared" si="276"/>
        <v>1</v>
      </c>
      <c r="L1709" s="7">
        <v>6</v>
      </c>
      <c r="M1709" s="26">
        <f>IF(G1709="","",VLOOKUP(G1709,WMS!$E$3:$U$2581,7,0)*L1709)</f>
        <v>24</v>
      </c>
      <c r="N1709" s="27" t="str">
        <f>IF(G1709="","",VLOOKUP(G1709,WMS!$E$3:$U$2581,17,0))</f>
        <v>A403</v>
      </c>
      <c r="O1709" s="28">
        <f t="shared" si="277"/>
        <v>9.6</v>
      </c>
      <c r="P1709" s="28">
        <f t="shared" si="278"/>
        <v>0.036</v>
      </c>
      <c r="Q1709" s="25" t="str">
        <f>IF(G1709="","",VLOOKUP(G1709,WMS!$E$3:$G$2581,2,FALSE))</f>
        <v>KAS19110401</v>
      </c>
      <c r="R1709" s="25" t="str">
        <f>IF(G1709="","",VLOOKUP(G1709,WMS!$E$3:$G$2581,3,FALSE))</f>
        <v>KAS1911040109</v>
      </c>
      <c r="S1709" s="17" t="str">
        <f>IF(R1709="","",VLOOKUP(R1709,CUSTOMS!$E$3:$N$2350,2,FALSE))</f>
        <v>6913100000</v>
      </c>
      <c r="T1709" s="17" t="str">
        <f>IF(R1709="","",VLOOKUP(R1709,CUSTOMS!$E$3:$N$2350,3,FALSE))</f>
        <v>陈设瓷:花盆</v>
      </c>
      <c r="U1709" s="18">
        <f t="shared" si="279"/>
        <v>24</v>
      </c>
      <c r="V1709" s="18" t="str">
        <f>IF(R1709="","",VLOOKUP(R1709,CUSTOMS!$E$3:$N$2350,5,FALSE))</f>
        <v>只</v>
      </c>
      <c r="W1709" s="32">
        <f>IF(R1709="","",VLOOKUP(R1709,CUSTOMS!$E$3:$N$2350,6,FALSE))</f>
        <v>0.5</v>
      </c>
      <c r="X1709" s="32">
        <f t="shared" si="280"/>
        <v>12</v>
      </c>
      <c r="Y1709" s="18" t="str">
        <f>IF(R1709="","",VLOOKUP(R1709,CUSTOMS!$E$3:$N$2350,8,FALSE))</f>
        <v>美元</v>
      </c>
      <c r="Z1709" s="18" t="str">
        <f>IF(R1709="","",VLOOKUP(R1709,CUSTOMS!$E$3:$N$2350,9,FALSE))</f>
        <v>中国</v>
      </c>
      <c r="AA1709" s="18" t="str">
        <f>IF(R1709="","",VLOOKUP(R1709,CUSTOMS!$E$3:$N$2350,10,FALSE))</f>
        <v>美国</v>
      </c>
      <c r="AB1709" s="32">
        <f>IF(R1709="","",VLOOKUP(G1709,WMS!$E$3:$T$2581,15,FALSE))</f>
        <v>0.3</v>
      </c>
      <c r="AC1709" s="32">
        <f t="shared" si="281"/>
        <v>7.2</v>
      </c>
      <c r="AD1709" s="32" t="str">
        <f>IF(S1709="","",VLOOKUP(S1709,海关监管条件!$A$1:$B$3000,2,FALSE))</f>
        <v>无</v>
      </c>
    </row>
    <row r="1710" spans="1:30">
      <c r="A1710" s="2">
        <v>43791</v>
      </c>
      <c r="B1710" s="2">
        <v>43798</v>
      </c>
      <c r="C1710" s="2" t="s">
        <v>5292</v>
      </c>
      <c r="D1710" s="3" t="s">
        <v>2892</v>
      </c>
      <c r="E1710" s="3" t="s">
        <v>4802</v>
      </c>
      <c r="F1710" s="3">
        <v>42699248</v>
      </c>
      <c r="G1710" s="17" t="str">
        <f t="shared" si="275"/>
        <v>KG-ARI-1911-00212-05050/42699248</v>
      </c>
      <c r="H1710" s="18">
        <f>IF(G1710="","",VLOOKUP(G1710,WMS!$E$3:$Q$2581,7,FALSE))</f>
        <v>6</v>
      </c>
      <c r="I1710" s="18">
        <f>IF(G1710="","",VLOOKUP(G1710,WMS!$E$3:$Q$2581,8,FALSE))</f>
        <v>2.25</v>
      </c>
      <c r="J1710" s="18">
        <f>IF(G1710="","",VLOOKUP(G1710,WMS!$E$3:$Q$2581,13,FALSE))</f>
        <v>0.013</v>
      </c>
      <c r="K1710" s="25" t="b">
        <f t="shared" si="276"/>
        <v>1</v>
      </c>
      <c r="L1710" s="7">
        <v>3</v>
      </c>
      <c r="M1710" s="26">
        <f>IF(G1710="","",VLOOKUP(G1710,WMS!$E$3:$U$2581,7,0)*L1710)</f>
        <v>18</v>
      </c>
      <c r="N1710" s="27" t="str">
        <f>IF(G1710="","",VLOOKUP(G1710,WMS!$E$3:$U$2581,17,0))</f>
        <v>A40-203</v>
      </c>
      <c r="O1710" s="28">
        <f t="shared" si="277"/>
        <v>6.75</v>
      </c>
      <c r="P1710" s="28">
        <f t="shared" si="278"/>
        <v>0.039</v>
      </c>
      <c r="Q1710" s="25" t="str">
        <f>IF(G1710="","",VLOOKUP(G1710,WMS!$E$3:$G$2581,2,FALSE))</f>
        <v>KAS19110401</v>
      </c>
      <c r="R1710" s="25" t="str">
        <f>IF(G1710="","",VLOOKUP(G1710,WMS!$E$3:$G$2581,3,FALSE))</f>
        <v>KAS1911040108</v>
      </c>
      <c r="S1710" s="17" t="str">
        <f>IF(R1710="","",VLOOKUP(R1710,CUSTOMS!$E$3:$N$2350,2,FALSE))</f>
        <v>6911900000</v>
      </c>
      <c r="T1710" s="17" t="str">
        <f>IF(R1710="","",VLOOKUP(R1710,CUSTOMS!$E$3:$N$2350,3,FALSE))</f>
        <v>盥洗用瓷器:漱口杯.乳液瓶.托盘.马桶刷座</v>
      </c>
      <c r="U1710" s="18">
        <f t="shared" si="279"/>
        <v>18</v>
      </c>
      <c r="V1710" s="18" t="str">
        <f>IF(R1710="","",VLOOKUP(R1710,CUSTOMS!$E$3:$N$2350,5,FALSE))</f>
        <v>只</v>
      </c>
      <c r="W1710" s="32">
        <f>IF(R1710="","",VLOOKUP(R1710,CUSTOMS!$E$3:$N$2350,6,FALSE))</f>
        <v>0.3</v>
      </c>
      <c r="X1710" s="32">
        <f t="shared" si="280"/>
        <v>5.4</v>
      </c>
      <c r="Y1710" s="18" t="str">
        <f>IF(R1710="","",VLOOKUP(R1710,CUSTOMS!$E$3:$N$2350,8,FALSE))</f>
        <v>美元</v>
      </c>
      <c r="Z1710" s="18" t="str">
        <f>IF(R1710="","",VLOOKUP(R1710,CUSTOMS!$E$3:$N$2350,9,FALSE))</f>
        <v>中国</v>
      </c>
      <c r="AA1710" s="18" t="str">
        <f>IF(R1710="","",VLOOKUP(R1710,CUSTOMS!$E$3:$N$2350,10,FALSE))</f>
        <v>美国</v>
      </c>
      <c r="AB1710" s="32">
        <f>IF(R1710="","",VLOOKUP(G1710,WMS!$E$3:$T$2581,15,FALSE))</f>
        <v>0.35</v>
      </c>
      <c r="AC1710" s="32">
        <f t="shared" si="281"/>
        <v>6.3</v>
      </c>
      <c r="AD1710" s="32" t="str">
        <f>IF(S1710="","",VLOOKUP(S1710,海关监管条件!$A$1:$B$3000,2,FALSE))</f>
        <v>无</v>
      </c>
    </row>
    <row r="1711" spans="1:30">
      <c r="A1711" s="2">
        <v>43791</v>
      </c>
      <c r="B1711" s="2">
        <v>43798</v>
      </c>
      <c r="C1711" s="2" t="s">
        <v>5292</v>
      </c>
      <c r="D1711" s="3" t="s">
        <v>2892</v>
      </c>
      <c r="E1711" s="3" t="s">
        <v>4802</v>
      </c>
      <c r="F1711" s="3">
        <v>42700982</v>
      </c>
      <c r="G1711" s="17" t="str">
        <f t="shared" si="275"/>
        <v>KG-ARI-1911-00212-05050/42700982</v>
      </c>
      <c r="H1711" s="18">
        <f>IF(G1711="","",VLOOKUP(G1711,WMS!$E$3:$Q$2581,7,FALSE))</f>
        <v>6</v>
      </c>
      <c r="I1711" s="18">
        <f>IF(G1711="","",VLOOKUP(G1711,WMS!$E$3:$Q$2581,8,FALSE))</f>
        <v>6.2</v>
      </c>
      <c r="J1711" s="18">
        <f>IF(G1711="","",VLOOKUP(G1711,WMS!$E$3:$Q$2581,13,FALSE))</f>
        <v>0.05</v>
      </c>
      <c r="K1711" s="25" t="b">
        <f t="shared" si="276"/>
        <v>1</v>
      </c>
      <c r="L1711" s="7">
        <v>2</v>
      </c>
      <c r="M1711" s="26">
        <f>IF(G1711="","",VLOOKUP(G1711,WMS!$E$3:$U$2581,7,0)*L1711)</f>
        <v>12</v>
      </c>
      <c r="N1711" s="27" t="str">
        <f>IF(G1711="","",VLOOKUP(G1711,WMS!$E$3:$U$2581,17,0))</f>
        <v>A403</v>
      </c>
      <c r="O1711" s="28">
        <f t="shared" si="277"/>
        <v>12.4</v>
      </c>
      <c r="P1711" s="28">
        <f t="shared" si="278"/>
        <v>0.1</v>
      </c>
      <c r="Q1711" s="25" t="str">
        <f>IF(G1711="","",VLOOKUP(G1711,WMS!$E$3:$G$2581,2,FALSE))</f>
        <v>KAS19110401</v>
      </c>
      <c r="R1711" s="25" t="str">
        <f>IF(G1711="","",VLOOKUP(G1711,WMS!$E$3:$G$2581,3,FALSE))</f>
        <v>KAS1911040108</v>
      </c>
      <c r="S1711" s="17" t="str">
        <f>IF(R1711="","",VLOOKUP(R1711,CUSTOMS!$E$3:$N$2350,2,FALSE))</f>
        <v>6911900000</v>
      </c>
      <c r="T1711" s="17" t="str">
        <f>IF(R1711="","",VLOOKUP(R1711,CUSTOMS!$E$3:$N$2350,3,FALSE))</f>
        <v>盥洗用瓷器:漱口杯.乳液瓶.托盘.马桶刷座</v>
      </c>
      <c r="U1711" s="18">
        <f t="shared" si="279"/>
        <v>12</v>
      </c>
      <c r="V1711" s="18" t="str">
        <f>IF(R1711="","",VLOOKUP(R1711,CUSTOMS!$E$3:$N$2350,5,FALSE))</f>
        <v>只</v>
      </c>
      <c r="W1711" s="32">
        <f>IF(R1711="","",VLOOKUP(R1711,CUSTOMS!$E$3:$N$2350,6,FALSE))</f>
        <v>0.3</v>
      </c>
      <c r="X1711" s="32">
        <f t="shared" si="280"/>
        <v>3.6</v>
      </c>
      <c r="Y1711" s="18" t="str">
        <f>IF(R1711="","",VLOOKUP(R1711,CUSTOMS!$E$3:$N$2350,8,FALSE))</f>
        <v>美元</v>
      </c>
      <c r="Z1711" s="18" t="str">
        <f>IF(R1711="","",VLOOKUP(R1711,CUSTOMS!$E$3:$N$2350,9,FALSE))</f>
        <v>中国</v>
      </c>
      <c r="AA1711" s="18" t="str">
        <f>IF(R1711="","",VLOOKUP(R1711,CUSTOMS!$E$3:$N$2350,10,FALSE))</f>
        <v>美国</v>
      </c>
      <c r="AB1711" s="32">
        <f>IF(R1711="","",VLOOKUP(G1711,WMS!$E$3:$T$2581,15,FALSE))</f>
        <v>0.916666666666667</v>
      </c>
      <c r="AC1711" s="32">
        <f t="shared" si="281"/>
        <v>11</v>
      </c>
      <c r="AD1711" s="32" t="str">
        <f>IF(S1711="","",VLOOKUP(S1711,海关监管条件!$A$1:$B$3000,2,FALSE))</f>
        <v>无</v>
      </c>
    </row>
    <row r="1712" spans="1:30">
      <c r="A1712" s="2">
        <v>43791</v>
      </c>
      <c r="B1712" s="2">
        <v>43798</v>
      </c>
      <c r="C1712" s="2" t="s">
        <v>5292</v>
      </c>
      <c r="D1712" s="3" t="s">
        <v>2892</v>
      </c>
      <c r="E1712" s="3" t="s">
        <v>4802</v>
      </c>
      <c r="F1712" s="3">
        <v>42701071</v>
      </c>
      <c r="G1712" s="17" t="str">
        <f t="shared" si="275"/>
        <v>KG-ARI-1911-00212-05050/42701071</v>
      </c>
      <c r="H1712" s="18">
        <f>IF(G1712="","",VLOOKUP(G1712,WMS!$E$3:$Q$2581,7,FALSE))</f>
        <v>6</v>
      </c>
      <c r="I1712" s="18">
        <f>IF(G1712="","",VLOOKUP(G1712,WMS!$E$3:$Q$2581,8,FALSE))</f>
        <v>2.5</v>
      </c>
      <c r="J1712" s="18">
        <f>IF(G1712="","",VLOOKUP(G1712,WMS!$E$3:$Q$2581,13,FALSE))</f>
        <v>0.013</v>
      </c>
      <c r="K1712" s="25" t="b">
        <f t="shared" si="276"/>
        <v>1</v>
      </c>
      <c r="L1712" s="7">
        <v>5</v>
      </c>
      <c r="M1712" s="26">
        <f>IF(G1712="","",VLOOKUP(G1712,WMS!$E$3:$U$2581,7,0)*L1712)</f>
        <v>30</v>
      </c>
      <c r="N1712" s="27" t="str">
        <f>IF(G1712="","",VLOOKUP(G1712,WMS!$E$3:$U$2581,17,0))</f>
        <v>A403</v>
      </c>
      <c r="O1712" s="28">
        <f t="shared" si="277"/>
        <v>12.5</v>
      </c>
      <c r="P1712" s="28">
        <f t="shared" si="278"/>
        <v>0.065</v>
      </c>
      <c r="Q1712" s="25" t="str">
        <f>IF(G1712="","",VLOOKUP(G1712,WMS!$E$3:$G$2581,2,FALSE))</f>
        <v>KAS19110401</v>
      </c>
      <c r="R1712" s="25" t="str">
        <f>IF(G1712="","",VLOOKUP(G1712,WMS!$E$3:$G$2581,3,FALSE))</f>
        <v>KAS1911040108</v>
      </c>
      <c r="S1712" s="17" t="str">
        <f>IF(R1712="","",VLOOKUP(R1712,CUSTOMS!$E$3:$N$2350,2,FALSE))</f>
        <v>6911900000</v>
      </c>
      <c r="T1712" s="17" t="str">
        <f>IF(R1712="","",VLOOKUP(R1712,CUSTOMS!$E$3:$N$2350,3,FALSE))</f>
        <v>盥洗用瓷器:漱口杯.乳液瓶.托盘.马桶刷座</v>
      </c>
      <c r="U1712" s="18">
        <f t="shared" si="279"/>
        <v>30</v>
      </c>
      <c r="V1712" s="18" t="str">
        <f>IF(R1712="","",VLOOKUP(R1712,CUSTOMS!$E$3:$N$2350,5,FALSE))</f>
        <v>只</v>
      </c>
      <c r="W1712" s="32">
        <f>IF(R1712="","",VLOOKUP(R1712,CUSTOMS!$E$3:$N$2350,6,FALSE))</f>
        <v>0.3</v>
      </c>
      <c r="X1712" s="32">
        <f t="shared" si="280"/>
        <v>9</v>
      </c>
      <c r="Y1712" s="18" t="str">
        <f>IF(R1712="","",VLOOKUP(R1712,CUSTOMS!$E$3:$N$2350,8,FALSE))</f>
        <v>美元</v>
      </c>
      <c r="Z1712" s="18" t="str">
        <f>IF(R1712="","",VLOOKUP(R1712,CUSTOMS!$E$3:$N$2350,9,FALSE))</f>
        <v>中国</v>
      </c>
      <c r="AA1712" s="18" t="str">
        <f>IF(R1712="","",VLOOKUP(R1712,CUSTOMS!$E$3:$N$2350,10,FALSE))</f>
        <v>美国</v>
      </c>
      <c r="AB1712" s="32">
        <f>IF(R1712="","",VLOOKUP(G1712,WMS!$E$3:$T$2581,15,FALSE))</f>
        <v>0.35</v>
      </c>
      <c r="AC1712" s="32">
        <f t="shared" si="281"/>
        <v>10.5</v>
      </c>
      <c r="AD1712" s="32" t="str">
        <f>IF(S1712="","",VLOOKUP(S1712,海关监管条件!$A$1:$B$3000,2,FALSE))</f>
        <v>无</v>
      </c>
    </row>
    <row r="1713" spans="1:30">
      <c r="A1713" s="2">
        <v>43791</v>
      </c>
      <c r="B1713" s="2">
        <v>43798</v>
      </c>
      <c r="C1713" s="2" t="s">
        <v>5292</v>
      </c>
      <c r="D1713" s="3" t="s">
        <v>2892</v>
      </c>
      <c r="E1713" s="3" t="s">
        <v>4802</v>
      </c>
      <c r="F1713" s="3">
        <v>42701149</v>
      </c>
      <c r="G1713" s="17" t="str">
        <f t="shared" si="275"/>
        <v>KG-ARI-1911-00212-05050/42701149</v>
      </c>
      <c r="H1713" s="18">
        <f>IF(G1713="","",VLOOKUP(G1713,WMS!$E$3:$Q$2581,7,FALSE))</f>
        <v>6</v>
      </c>
      <c r="I1713" s="18">
        <f>IF(G1713="","",VLOOKUP(G1713,WMS!$E$3:$Q$2581,8,FALSE))</f>
        <v>5.5</v>
      </c>
      <c r="J1713" s="18">
        <f>IF(G1713="","",VLOOKUP(G1713,WMS!$E$3:$Q$2581,13,FALSE))</f>
        <v>0.017</v>
      </c>
      <c r="K1713" s="25" t="b">
        <f t="shared" si="276"/>
        <v>1</v>
      </c>
      <c r="L1713" s="7">
        <v>7</v>
      </c>
      <c r="M1713" s="26">
        <f>IF(G1713="","",VLOOKUP(G1713,WMS!$E$3:$U$2581,7,0)*L1713)</f>
        <v>42</v>
      </c>
      <c r="N1713" s="27" t="str">
        <f>IF(G1713="","",VLOOKUP(G1713,WMS!$E$3:$U$2581,17,0))</f>
        <v>A409</v>
      </c>
      <c r="O1713" s="28">
        <f t="shared" si="277"/>
        <v>38.5</v>
      </c>
      <c r="P1713" s="28">
        <f t="shared" si="278"/>
        <v>0.119</v>
      </c>
      <c r="Q1713" s="25" t="str">
        <f>IF(G1713="","",VLOOKUP(G1713,WMS!$E$3:$G$2581,2,FALSE))</f>
        <v>KAS19110401</v>
      </c>
      <c r="R1713" s="25" t="str">
        <f>IF(G1713="","",VLOOKUP(G1713,WMS!$E$3:$G$2581,3,FALSE))</f>
        <v>KAS1911040108</v>
      </c>
      <c r="S1713" s="17" t="str">
        <f>IF(R1713="","",VLOOKUP(R1713,CUSTOMS!$E$3:$N$2350,2,FALSE))</f>
        <v>6911900000</v>
      </c>
      <c r="T1713" s="17" t="str">
        <f>IF(R1713="","",VLOOKUP(R1713,CUSTOMS!$E$3:$N$2350,3,FALSE))</f>
        <v>盥洗用瓷器:漱口杯.乳液瓶.托盘.马桶刷座</v>
      </c>
      <c r="U1713" s="18">
        <f t="shared" si="279"/>
        <v>42</v>
      </c>
      <c r="V1713" s="18" t="str">
        <f>IF(R1713="","",VLOOKUP(R1713,CUSTOMS!$E$3:$N$2350,5,FALSE))</f>
        <v>只</v>
      </c>
      <c r="W1713" s="32">
        <f>IF(R1713="","",VLOOKUP(R1713,CUSTOMS!$E$3:$N$2350,6,FALSE))</f>
        <v>0.3</v>
      </c>
      <c r="X1713" s="32">
        <f t="shared" si="280"/>
        <v>12.6</v>
      </c>
      <c r="Y1713" s="18" t="str">
        <f>IF(R1713="","",VLOOKUP(R1713,CUSTOMS!$E$3:$N$2350,8,FALSE))</f>
        <v>美元</v>
      </c>
      <c r="Z1713" s="18" t="str">
        <f>IF(R1713="","",VLOOKUP(R1713,CUSTOMS!$E$3:$N$2350,9,FALSE))</f>
        <v>中国</v>
      </c>
      <c r="AA1713" s="18" t="str">
        <f>IF(R1713="","",VLOOKUP(R1713,CUSTOMS!$E$3:$N$2350,10,FALSE))</f>
        <v>美国</v>
      </c>
      <c r="AB1713" s="32">
        <f>IF(R1713="","",VLOOKUP(G1713,WMS!$E$3:$T$2581,15,FALSE))</f>
        <v>0.833333333333333</v>
      </c>
      <c r="AC1713" s="32">
        <f t="shared" si="281"/>
        <v>35</v>
      </c>
      <c r="AD1713" s="32" t="str">
        <f>IF(S1713="","",VLOOKUP(S1713,海关监管条件!$A$1:$B$3000,2,FALSE))</f>
        <v>无</v>
      </c>
    </row>
    <row r="1714" spans="1:30">
      <c r="A1714" s="2">
        <v>43791</v>
      </c>
      <c r="B1714" s="2">
        <v>43798</v>
      </c>
      <c r="C1714" s="2" t="s">
        <v>5292</v>
      </c>
      <c r="D1714" s="3" t="s">
        <v>2892</v>
      </c>
      <c r="E1714" s="3" t="s">
        <v>4802</v>
      </c>
      <c r="F1714" s="3">
        <v>42701514</v>
      </c>
      <c r="G1714" s="17" t="str">
        <f t="shared" si="275"/>
        <v>KG-ARI-1911-00212-05050/42701514</v>
      </c>
      <c r="H1714" s="18">
        <f>IF(G1714="","",VLOOKUP(G1714,WMS!$E$3:$Q$2581,7,FALSE))</f>
        <v>6</v>
      </c>
      <c r="I1714" s="18">
        <f>IF(G1714="","",VLOOKUP(G1714,WMS!$E$3:$Q$2581,8,FALSE))</f>
        <v>9.8</v>
      </c>
      <c r="J1714" s="18">
        <f>IF(G1714="","",VLOOKUP(G1714,WMS!$E$3:$Q$2581,13,FALSE))</f>
        <v>0.035</v>
      </c>
      <c r="K1714" s="25" t="b">
        <f t="shared" si="276"/>
        <v>1</v>
      </c>
      <c r="L1714" s="7">
        <v>4</v>
      </c>
      <c r="M1714" s="26">
        <f>IF(G1714="","",VLOOKUP(G1714,WMS!$E$3:$U$2581,7,0)*L1714)</f>
        <v>24</v>
      </c>
      <c r="N1714" s="27" t="str">
        <f>IF(G1714="","",VLOOKUP(G1714,WMS!$E$3:$U$2581,17,0))</f>
        <v>A411</v>
      </c>
      <c r="O1714" s="28">
        <f t="shared" si="277"/>
        <v>39.2</v>
      </c>
      <c r="P1714" s="28">
        <f t="shared" si="278"/>
        <v>0.14</v>
      </c>
      <c r="Q1714" s="25" t="str">
        <f>IF(G1714="","",VLOOKUP(G1714,WMS!$E$3:$G$2581,2,FALSE))</f>
        <v>KAS19110401</v>
      </c>
      <c r="R1714" s="25" t="str">
        <f>IF(G1714="","",VLOOKUP(G1714,WMS!$E$3:$G$2581,3,FALSE))</f>
        <v>KAS1911040109</v>
      </c>
      <c r="S1714" s="17" t="str">
        <f>IF(R1714="","",VLOOKUP(R1714,CUSTOMS!$E$3:$N$2350,2,FALSE))</f>
        <v>6913100000</v>
      </c>
      <c r="T1714" s="17" t="str">
        <f>IF(R1714="","",VLOOKUP(R1714,CUSTOMS!$E$3:$N$2350,3,FALSE))</f>
        <v>陈设瓷:花盆</v>
      </c>
      <c r="U1714" s="18">
        <f t="shared" si="279"/>
        <v>24</v>
      </c>
      <c r="V1714" s="18" t="str">
        <f>IF(R1714="","",VLOOKUP(R1714,CUSTOMS!$E$3:$N$2350,5,FALSE))</f>
        <v>只</v>
      </c>
      <c r="W1714" s="32">
        <f>IF(R1714="","",VLOOKUP(R1714,CUSTOMS!$E$3:$N$2350,6,FALSE))</f>
        <v>0.5</v>
      </c>
      <c r="X1714" s="32">
        <f t="shared" si="280"/>
        <v>12</v>
      </c>
      <c r="Y1714" s="18" t="str">
        <f>IF(R1714="","",VLOOKUP(R1714,CUSTOMS!$E$3:$N$2350,8,FALSE))</f>
        <v>美元</v>
      </c>
      <c r="Z1714" s="18" t="str">
        <f>IF(R1714="","",VLOOKUP(R1714,CUSTOMS!$E$3:$N$2350,9,FALSE))</f>
        <v>中国</v>
      </c>
      <c r="AA1714" s="18" t="str">
        <f>IF(R1714="","",VLOOKUP(R1714,CUSTOMS!$E$3:$N$2350,10,FALSE))</f>
        <v>美国</v>
      </c>
      <c r="AB1714" s="32">
        <f>IF(R1714="","",VLOOKUP(G1714,WMS!$E$3:$T$2581,15,FALSE))</f>
        <v>1.5</v>
      </c>
      <c r="AC1714" s="32">
        <f t="shared" si="281"/>
        <v>36</v>
      </c>
      <c r="AD1714" s="32" t="str">
        <f>IF(S1714="","",VLOOKUP(S1714,海关监管条件!$A$1:$B$3000,2,FALSE))</f>
        <v>无</v>
      </c>
    </row>
    <row r="1715" spans="1:30">
      <c r="A1715" s="2">
        <v>43791</v>
      </c>
      <c r="B1715" s="2">
        <v>43798</v>
      </c>
      <c r="C1715" s="2" t="s">
        <v>5292</v>
      </c>
      <c r="D1715" s="3" t="s">
        <v>2892</v>
      </c>
      <c r="E1715" s="3" t="s">
        <v>4802</v>
      </c>
      <c r="F1715" s="3">
        <v>42727538</v>
      </c>
      <c r="G1715" s="17" t="str">
        <f t="shared" si="275"/>
        <v>KG-ARI-1911-00212-05050/42727538</v>
      </c>
      <c r="H1715" s="18">
        <f>IF(G1715="","",VLOOKUP(G1715,WMS!$E$3:$Q$2581,7,FALSE))</f>
        <v>12</v>
      </c>
      <c r="I1715" s="18">
        <f>IF(G1715="","",VLOOKUP(G1715,WMS!$E$3:$Q$2581,8,FALSE))</f>
        <v>5.6</v>
      </c>
      <c r="J1715" s="18">
        <f>IF(G1715="","",VLOOKUP(G1715,WMS!$E$3:$Q$2581,13,FALSE))</f>
        <v>0.01</v>
      </c>
      <c r="K1715" s="25" t="b">
        <f t="shared" si="276"/>
        <v>1</v>
      </c>
      <c r="L1715" s="7">
        <v>3</v>
      </c>
      <c r="M1715" s="26">
        <f>IF(G1715="","",VLOOKUP(G1715,WMS!$E$3:$U$2581,7,0)*L1715)</f>
        <v>36</v>
      </c>
      <c r="N1715" s="27" t="str">
        <f>IF(G1715="","",VLOOKUP(G1715,WMS!$E$3:$U$2581,17,0))</f>
        <v>A403</v>
      </c>
      <c r="O1715" s="28">
        <f t="shared" si="277"/>
        <v>16.8</v>
      </c>
      <c r="P1715" s="28">
        <f t="shared" si="278"/>
        <v>0.03</v>
      </c>
      <c r="Q1715" s="25" t="str">
        <f>IF(G1715="","",VLOOKUP(G1715,WMS!$E$3:$G$2581,2,FALSE))</f>
        <v>KAS19110401</v>
      </c>
      <c r="R1715" s="25" t="str">
        <f>IF(G1715="","",VLOOKUP(G1715,WMS!$E$3:$G$2581,3,FALSE))</f>
        <v>KAS1911040106</v>
      </c>
      <c r="S1715" s="17" t="str">
        <f>IF(R1715="","",VLOOKUP(R1715,CUSTOMS!$E$3:$N$2350,2,FALSE))</f>
        <v>6911101900</v>
      </c>
      <c r="T1715" s="17" t="str">
        <f>IF(R1715="","",VLOOKUP(R1715,CUSTOMS!$E$3:$N$2350,3,FALSE))</f>
        <v>日用瓷:杯.壶.盘.锅</v>
      </c>
      <c r="U1715" s="18">
        <f t="shared" si="279"/>
        <v>36</v>
      </c>
      <c r="V1715" s="18" t="str">
        <f>IF(R1715="","",VLOOKUP(R1715,CUSTOMS!$E$3:$N$2350,5,FALSE))</f>
        <v>只</v>
      </c>
      <c r="W1715" s="32">
        <f>IF(R1715="","",VLOOKUP(R1715,CUSTOMS!$E$3:$N$2350,6,FALSE))</f>
        <v>0.4</v>
      </c>
      <c r="X1715" s="32">
        <f t="shared" si="280"/>
        <v>14.4</v>
      </c>
      <c r="Y1715" s="18" t="str">
        <f>IF(R1715="","",VLOOKUP(R1715,CUSTOMS!$E$3:$N$2350,8,FALSE))</f>
        <v>美元</v>
      </c>
      <c r="Z1715" s="18" t="str">
        <f>IF(R1715="","",VLOOKUP(R1715,CUSTOMS!$E$3:$N$2350,9,FALSE))</f>
        <v>中国</v>
      </c>
      <c r="AA1715" s="18" t="str">
        <f>IF(R1715="","",VLOOKUP(R1715,CUSTOMS!$E$3:$N$2350,10,FALSE))</f>
        <v>美国</v>
      </c>
      <c r="AB1715" s="32">
        <f>IF(R1715="","",VLOOKUP(G1715,WMS!$E$3:$T$2581,15,FALSE))</f>
        <v>0.4</v>
      </c>
      <c r="AC1715" s="32">
        <f t="shared" si="281"/>
        <v>14.4</v>
      </c>
      <c r="AD1715" s="32" t="str">
        <f>IF(S1715="","",VLOOKUP(S1715,海关监管条件!$A$1:$B$3000,2,FALSE))</f>
        <v>A</v>
      </c>
    </row>
    <row r="1716" spans="1:30">
      <c r="A1716" s="2">
        <v>43791</v>
      </c>
      <c r="B1716" s="2">
        <v>43798</v>
      </c>
      <c r="C1716" s="2" t="s">
        <v>5292</v>
      </c>
      <c r="D1716" s="3" t="s">
        <v>2892</v>
      </c>
      <c r="E1716" s="3" t="s">
        <v>4802</v>
      </c>
      <c r="F1716" s="3">
        <v>42727552</v>
      </c>
      <c r="G1716" s="17" t="str">
        <f t="shared" si="275"/>
        <v>KG-ARI-1911-00212-05050/42727552</v>
      </c>
      <c r="H1716" s="18">
        <f>IF(G1716="","",VLOOKUP(G1716,WMS!$E$3:$Q$2581,7,FALSE))</f>
        <v>12</v>
      </c>
      <c r="I1716" s="18">
        <f>IF(G1716="","",VLOOKUP(G1716,WMS!$E$3:$Q$2581,8,FALSE))</f>
        <v>9.45</v>
      </c>
      <c r="J1716" s="18">
        <f>IF(G1716="","",VLOOKUP(G1716,WMS!$E$3:$Q$2581,13,FALSE))</f>
        <v>0.017</v>
      </c>
      <c r="K1716" s="25" t="b">
        <f t="shared" si="276"/>
        <v>1</v>
      </c>
      <c r="L1716" s="7">
        <v>3</v>
      </c>
      <c r="M1716" s="26">
        <f>IF(G1716="","",VLOOKUP(G1716,WMS!$E$3:$U$2581,7,0)*L1716)</f>
        <v>36</v>
      </c>
      <c r="N1716" s="27" t="str">
        <f>IF(G1716="","",VLOOKUP(G1716,WMS!$E$3:$U$2581,17,0))</f>
        <v>A403</v>
      </c>
      <c r="O1716" s="28">
        <f t="shared" si="277"/>
        <v>28.35</v>
      </c>
      <c r="P1716" s="28">
        <f t="shared" si="278"/>
        <v>0.051</v>
      </c>
      <c r="Q1716" s="25" t="str">
        <f>IF(G1716="","",VLOOKUP(G1716,WMS!$E$3:$G$2581,2,FALSE))</f>
        <v>KAS19110401</v>
      </c>
      <c r="R1716" s="25" t="str">
        <f>IF(G1716="","",VLOOKUP(G1716,WMS!$E$3:$G$2581,3,FALSE))</f>
        <v>KAS1911040106</v>
      </c>
      <c r="S1716" s="17" t="str">
        <f>IF(R1716="","",VLOOKUP(R1716,CUSTOMS!$E$3:$N$2350,2,FALSE))</f>
        <v>6911101900</v>
      </c>
      <c r="T1716" s="17" t="str">
        <f>IF(R1716="","",VLOOKUP(R1716,CUSTOMS!$E$3:$N$2350,3,FALSE))</f>
        <v>日用瓷:杯.壶.盘.锅</v>
      </c>
      <c r="U1716" s="18">
        <f t="shared" si="279"/>
        <v>36</v>
      </c>
      <c r="V1716" s="18" t="str">
        <f>IF(R1716="","",VLOOKUP(R1716,CUSTOMS!$E$3:$N$2350,5,FALSE))</f>
        <v>只</v>
      </c>
      <c r="W1716" s="32">
        <f>IF(R1716="","",VLOOKUP(R1716,CUSTOMS!$E$3:$N$2350,6,FALSE))</f>
        <v>0.4</v>
      </c>
      <c r="X1716" s="32">
        <f t="shared" si="280"/>
        <v>14.4</v>
      </c>
      <c r="Y1716" s="18" t="str">
        <f>IF(R1716="","",VLOOKUP(R1716,CUSTOMS!$E$3:$N$2350,8,FALSE))</f>
        <v>美元</v>
      </c>
      <c r="Z1716" s="18" t="str">
        <f>IF(R1716="","",VLOOKUP(R1716,CUSTOMS!$E$3:$N$2350,9,FALSE))</f>
        <v>中国</v>
      </c>
      <c r="AA1716" s="18" t="str">
        <f>IF(R1716="","",VLOOKUP(R1716,CUSTOMS!$E$3:$N$2350,10,FALSE))</f>
        <v>美国</v>
      </c>
      <c r="AB1716" s="32">
        <f>IF(R1716="","",VLOOKUP(G1716,WMS!$E$3:$T$2581,15,FALSE))</f>
        <v>0.85</v>
      </c>
      <c r="AC1716" s="32">
        <f t="shared" si="281"/>
        <v>30.6</v>
      </c>
      <c r="AD1716" s="32" t="str">
        <f>IF(S1716="","",VLOOKUP(S1716,海关监管条件!$A$1:$B$3000,2,FALSE))</f>
        <v>A</v>
      </c>
    </row>
    <row r="1717" spans="1:30">
      <c r="A1717" s="2">
        <v>43791</v>
      </c>
      <c r="B1717" s="2">
        <v>43798</v>
      </c>
      <c r="C1717" s="2" t="s">
        <v>5292</v>
      </c>
      <c r="D1717" s="3" t="s">
        <v>2892</v>
      </c>
      <c r="E1717" s="3" t="s">
        <v>4802</v>
      </c>
      <c r="F1717" s="3">
        <v>42747321</v>
      </c>
      <c r="G1717" s="17" t="str">
        <f t="shared" si="275"/>
        <v>KG-ARI-1911-00212-05050/42747321</v>
      </c>
      <c r="H1717" s="18">
        <f>IF(G1717="","",VLOOKUP(G1717,WMS!$E$3:$Q$2581,7,FALSE))</f>
        <v>4</v>
      </c>
      <c r="I1717" s="18">
        <f>IF(G1717="","",VLOOKUP(G1717,WMS!$E$3:$Q$2581,8,FALSE))</f>
        <v>10.8</v>
      </c>
      <c r="J1717" s="18">
        <f>IF(G1717="","",VLOOKUP(G1717,WMS!$E$3:$Q$2581,13,FALSE))</f>
        <v>0.043</v>
      </c>
      <c r="K1717" s="25" t="b">
        <f t="shared" si="276"/>
        <v>1</v>
      </c>
      <c r="L1717" s="7">
        <v>9</v>
      </c>
      <c r="M1717" s="26">
        <f>IF(G1717="","",VLOOKUP(G1717,WMS!$E$3:$U$2581,7,0)*L1717)</f>
        <v>36</v>
      </c>
      <c r="N1717" s="27" t="str">
        <f>IF(G1717="","",VLOOKUP(G1717,WMS!$E$3:$U$2581,17,0))</f>
        <v>A409</v>
      </c>
      <c r="O1717" s="28">
        <f t="shared" si="277"/>
        <v>97.2</v>
      </c>
      <c r="P1717" s="28">
        <f t="shared" si="278"/>
        <v>0.387</v>
      </c>
      <c r="Q1717" s="25" t="str">
        <f>IF(G1717="","",VLOOKUP(G1717,WMS!$E$3:$G$2581,2,FALSE))</f>
        <v>KAS19110401</v>
      </c>
      <c r="R1717" s="25" t="str">
        <f>IF(G1717="","",VLOOKUP(G1717,WMS!$E$3:$G$2581,3,FALSE))</f>
        <v>KAS1911040106</v>
      </c>
      <c r="S1717" s="17" t="str">
        <f>IF(R1717="","",VLOOKUP(R1717,CUSTOMS!$E$3:$N$2350,2,FALSE))</f>
        <v>6911101900</v>
      </c>
      <c r="T1717" s="17" t="str">
        <f>IF(R1717="","",VLOOKUP(R1717,CUSTOMS!$E$3:$N$2350,3,FALSE))</f>
        <v>日用瓷:杯.壶.盘.锅</v>
      </c>
      <c r="U1717" s="18">
        <f t="shared" si="279"/>
        <v>36</v>
      </c>
      <c r="V1717" s="18" t="str">
        <f>IF(R1717="","",VLOOKUP(R1717,CUSTOMS!$E$3:$N$2350,5,FALSE))</f>
        <v>只</v>
      </c>
      <c r="W1717" s="32">
        <f>IF(R1717="","",VLOOKUP(R1717,CUSTOMS!$E$3:$N$2350,6,FALSE))</f>
        <v>0.4</v>
      </c>
      <c r="X1717" s="32">
        <f t="shared" si="280"/>
        <v>14.4</v>
      </c>
      <c r="Y1717" s="18" t="str">
        <f>IF(R1717="","",VLOOKUP(R1717,CUSTOMS!$E$3:$N$2350,8,FALSE))</f>
        <v>美元</v>
      </c>
      <c r="Z1717" s="18" t="str">
        <f>IF(R1717="","",VLOOKUP(R1717,CUSTOMS!$E$3:$N$2350,9,FALSE))</f>
        <v>中国</v>
      </c>
      <c r="AA1717" s="18" t="str">
        <f>IF(R1717="","",VLOOKUP(R1717,CUSTOMS!$E$3:$N$2350,10,FALSE))</f>
        <v>美国</v>
      </c>
      <c r="AB1717" s="32">
        <f>IF(R1717="","",VLOOKUP(G1717,WMS!$E$3:$T$2581,15,FALSE))</f>
        <v>2.15</v>
      </c>
      <c r="AC1717" s="32">
        <f t="shared" si="281"/>
        <v>77.4</v>
      </c>
      <c r="AD1717" s="32" t="str">
        <f>IF(S1717="","",VLOOKUP(S1717,海关监管条件!$A$1:$B$3000,2,FALSE))</f>
        <v>A</v>
      </c>
    </row>
    <row r="1718" spans="1:30">
      <c r="A1718" s="2">
        <v>43791</v>
      </c>
      <c r="B1718" s="2">
        <v>43798</v>
      </c>
      <c r="C1718" s="2" t="s">
        <v>5292</v>
      </c>
      <c r="D1718" s="3" t="s">
        <v>2892</v>
      </c>
      <c r="E1718" s="3" t="s">
        <v>4802</v>
      </c>
      <c r="F1718" s="3">
        <v>42747338</v>
      </c>
      <c r="G1718" s="17" t="str">
        <f t="shared" si="275"/>
        <v>KG-ARI-1911-00212-05050/42747338</v>
      </c>
      <c r="H1718" s="18">
        <f>IF(G1718="","",VLOOKUP(G1718,WMS!$E$3:$Q$2581,7,FALSE))</f>
        <v>6</v>
      </c>
      <c r="I1718" s="18">
        <f>IF(G1718="","",VLOOKUP(G1718,WMS!$E$3:$Q$2581,8,FALSE))</f>
        <v>11.55</v>
      </c>
      <c r="J1718" s="18">
        <f>IF(G1718="","",VLOOKUP(G1718,WMS!$E$3:$Q$2581,13,FALSE))</f>
        <v>0.032</v>
      </c>
      <c r="K1718" s="25" t="b">
        <f t="shared" si="276"/>
        <v>1</v>
      </c>
      <c r="L1718" s="7">
        <v>10</v>
      </c>
      <c r="M1718" s="26">
        <f>IF(G1718="","",VLOOKUP(G1718,WMS!$E$3:$U$2581,7,0)*L1718)</f>
        <v>60</v>
      </c>
      <c r="N1718" s="27" t="str">
        <f>IF(G1718="","",VLOOKUP(G1718,WMS!$E$3:$U$2581,17,0))</f>
        <v>A409</v>
      </c>
      <c r="O1718" s="28">
        <f t="shared" si="277"/>
        <v>115.5</v>
      </c>
      <c r="P1718" s="28">
        <f t="shared" si="278"/>
        <v>0.32</v>
      </c>
      <c r="Q1718" s="25" t="str">
        <f>IF(G1718="","",VLOOKUP(G1718,WMS!$E$3:$G$2581,2,FALSE))</f>
        <v>KAS19110401</v>
      </c>
      <c r="R1718" s="25" t="str">
        <f>IF(G1718="","",VLOOKUP(G1718,WMS!$E$3:$G$2581,3,FALSE))</f>
        <v>KAS1911040106</v>
      </c>
      <c r="S1718" s="17" t="str">
        <f>IF(R1718="","",VLOOKUP(R1718,CUSTOMS!$E$3:$N$2350,2,FALSE))</f>
        <v>6911101900</v>
      </c>
      <c r="T1718" s="17" t="str">
        <f>IF(R1718="","",VLOOKUP(R1718,CUSTOMS!$E$3:$N$2350,3,FALSE))</f>
        <v>日用瓷:杯.壶.盘.锅</v>
      </c>
      <c r="U1718" s="18">
        <f t="shared" si="279"/>
        <v>60</v>
      </c>
      <c r="V1718" s="18" t="str">
        <f>IF(R1718="","",VLOOKUP(R1718,CUSTOMS!$E$3:$N$2350,5,FALSE))</f>
        <v>只</v>
      </c>
      <c r="W1718" s="32">
        <f>IF(R1718="","",VLOOKUP(R1718,CUSTOMS!$E$3:$N$2350,6,FALSE))</f>
        <v>0.4</v>
      </c>
      <c r="X1718" s="32">
        <f t="shared" si="280"/>
        <v>24</v>
      </c>
      <c r="Y1718" s="18" t="str">
        <f>IF(R1718="","",VLOOKUP(R1718,CUSTOMS!$E$3:$N$2350,8,FALSE))</f>
        <v>美元</v>
      </c>
      <c r="Z1718" s="18" t="str">
        <f>IF(R1718="","",VLOOKUP(R1718,CUSTOMS!$E$3:$N$2350,9,FALSE))</f>
        <v>中国</v>
      </c>
      <c r="AA1718" s="18" t="str">
        <f>IF(R1718="","",VLOOKUP(R1718,CUSTOMS!$E$3:$N$2350,10,FALSE))</f>
        <v>美国</v>
      </c>
      <c r="AB1718" s="32">
        <f>IF(R1718="","",VLOOKUP(G1718,WMS!$E$3:$T$2581,15,FALSE))</f>
        <v>1.65</v>
      </c>
      <c r="AC1718" s="32">
        <f t="shared" si="281"/>
        <v>99</v>
      </c>
      <c r="AD1718" s="32" t="str">
        <f>IF(S1718="","",VLOOKUP(S1718,海关监管条件!$A$1:$B$3000,2,FALSE))</f>
        <v>A</v>
      </c>
    </row>
    <row r="1719" spans="1:30">
      <c r="A1719" s="2">
        <v>43791</v>
      </c>
      <c r="B1719" s="2">
        <v>43798</v>
      </c>
      <c r="C1719" s="2" t="s">
        <v>5292</v>
      </c>
      <c r="D1719" s="3" t="s">
        <v>2892</v>
      </c>
      <c r="E1719" s="3" t="s">
        <v>4802</v>
      </c>
      <c r="F1719" s="3">
        <v>42747352</v>
      </c>
      <c r="G1719" s="17" t="str">
        <f t="shared" si="275"/>
        <v>KG-ARI-1911-00212-05050/42747352</v>
      </c>
      <c r="H1719" s="18">
        <f>IF(G1719="","",VLOOKUP(G1719,WMS!$E$3:$Q$2581,7,FALSE))</f>
        <v>2</v>
      </c>
      <c r="I1719" s="18">
        <f>IF(G1719="","",VLOOKUP(G1719,WMS!$E$3:$Q$2581,8,FALSE))</f>
        <v>5.85</v>
      </c>
      <c r="J1719" s="18">
        <f>IF(G1719="","",VLOOKUP(G1719,WMS!$E$3:$Q$2581,13,FALSE))</f>
        <v>0.023</v>
      </c>
      <c r="K1719" s="25" t="b">
        <f t="shared" si="276"/>
        <v>1</v>
      </c>
      <c r="L1719" s="7">
        <v>4</v>
      </c>
      <c r="M1719" s="26">
        <f>IF(G1719="","",VLOOKUP(G1719,WMS!$E$3:$U$2581,7,0)*L1719)</f>
        <v>8</v>
      </c>
      <c r="N1719" s="27" t="str">
        <f>IF(G1719="","",VLOOKUP(G1719,WMS!$E$3:$U$2581,17,0))</f>
        <v>A40-203</v>
      </c>
      <c r="O1719" s="28">
        <f t="shared" si="277"/>
        <v>23.4</v>
      </c>
      <c r="P1719" s="28">
        <f t="shared" si="278"/>
        <v>0.092</v>
      </c>
      <c r="Q1719" s="25" t="str">
        <f>IF(G1719="","",VLOOKUP(G1719,WMS!$E$3:$G$2581,2,FALSE))</f>
        <v>KAS19110401</v>
      </c>
      <c r="R1719" s="25" t="str">
        <f>IF(G1719="","",VLOOKUP(G1719,WMS!$E$3:$G$2581,3,FALSE))</f>
        <v>KAS1911040106</v>
      </c>
      <c r="S1719" s="17" t="str">
        <f>IF(R1719="","",VLOOKUP(R1719,CUSTOMS!$E$3:$N$2350,2,FALSE))</f>
        <v>6911101900</v>
      </c>
      <c r="T1719" s="17" t="str">
        <f>IF(R1719="","",VLOOKUP(R1719,CUSTOMS!$E$3:$N$2350,3,FALSE))</f>
        <v>日用瓷:杯.壶.盘.锅</v>
      </c>
      <c r="U1719" s="18">
        <f t="shared" si="279"/>
        <v>8</v>
      </c>
      <c r="V1719" s="18" t="str">
        <f>IF(R1719="","",VLOOKUP(R1719,CUSTOMS!$E$3:$N$2350,5,FALSE))</f>
        <v>只</v>
      </c>
      <c r="W1719" s="32">
        <f>IF(R1719="","",VLOOKUP(R1719,CUSTOMS!$E$3:$N$2350,6,FALSE))</f>
        <v>0.4</v>
      </c>
      <c r="X1719" s="32">
        <f t="shared" si="280"/>
        <v>3.2</v>
      </c>
      <c r="Y1719" s="18" t="str">
        <f>IF(R1719="","",VLOOKUP(R1719,CUSTOMS!$E$3:$N$2350,8,FALSE))</f>
        <v>美元</v>
      </c>
      <c r="Z1719" s="18" t="str">
        <f>IF(R1719="","",VLOOKUP(R1719,CUSTOMS!$E$3:$N$2350,9,FALSE))</f>
        <v>中国</v>
      </c>
      <c r="AA1719" s="18" t="str">
        <f>IF(R1719="","",VLOOKUP(R1719,CUSTOMS!$E$3:$N$2350,10,FALSE))</f>
        <v>美国</v>
      </c>
      <c r="AB1719" s="32">
        <f>IF(R1719="","",VLOOKUP(G1719,WMS!$E$3:$T$2581,15,FALSE))</f>
        <v>2.6</v>
      </c>
      <c r="AC1719" s="32">
        <f t="shared" si="281"/>
        <v>20.8</v>
      </c>
      <c r="AD1719" s="32" t="str">
        <f>IF(S1719="","",VLOOKUP(S1719,海关监管条件!$A$1:$B$3000,2,FALSE))</f>
        <v>A</v>
      </c>
    </row>
    <row r="1720" spans="1:30">
      <c r="A1720" s="2">
        <v>43791</v>
      </c>
      <c r="B1720" s="2">
        <v>43798</v>
      </c>
      <c r="C1720" s="2" t="s">
        <v>5292</v>
      </c>
      <c r="D1720" s="3" t="s">
        <v>2892</v>
      </c>
      <c r="E1720" s="3" t="s">
        <v>4802</v>
      </c>
      <c r="F1720" s="3">
        <v>42753223</v>
      </c>
      <c r="G1720" s="17" t="str">
        <f t="shared" si="275"/>
        <v>KG-ARI-1911-00212-05050/42753223</v>
      </c>
      <c r="H1720" s="18">
        <f>IF(G1720="","",VLOOKUP(G1720,WMS!$E$3:$Q$2581,7,FALSE))</f>
        <v>6</v>
      </c>
      <c r="I1720" s="18">
        <f>IF(G1720="","",VLOOKUP(G1720,WMS!$E$3:$Q$2581,8,FALSE))</f>
        <v>6.5</v>
      </c>
      <c r="J1720" s="18">
        <f>IF(G1720="","",VLOOKUP(G1720,WMS!$E$3:$Q$2581,13,FALSE))</f>
        <v>0.034</v>
      </c>
      <c r="K1720" s="25" t="b">
        <f t="shared" si="276"/>
        <v>1</v>
      </c>
      <c r="L1720" s="7">
        <v>2</v>
      </c>
      <c r="M1720" s="26">
        <f>IF(G1720="","",VLOOKUP(G1720,WMS!$E$3:$U$2581,7,0)*L1720)</f>
        <v>12</v>
      </c>
      <c r="N1720" s="27" t="str">
        <f>IF(G1720="","",VLOOKUP(G1720,WMS!$E$3:$U$2581,17,0))</f>
        <v>A403</v>
      </c>
      <c r="O1720" s="28">
        <f t="shared" si="277"/>
        <v>13</v>
      </c>
      <c r="P1720" s="28">
        <f t="shared" si="278"/>
        <v>0.068</v>
      </c>
      <c r="Q1720" s="25" t="str">
        <f>IF(G1720="","",VLOOKUP(G1720,WMS!$E$3:$G$2581,2,FALSE))</f>
        <v>KAS19110401</v>
      </c>
      <c r="R1720" s="25" t="str">
        <f>IF(G1720="","",VLOOKUP(G1720,WMS!$E$3:$G$2581,3,FALSE))</f>
        <v>KAS1911040109</v>
      </c>
      <c r="S1720" s="17" t="str">
        <f>IF(R1720="","",VLOOKUP(R1720,CUSTOMS!$E$3:$N$2350,2,FALSE))</f>
        <v>6913100000</v>
      </c>
      <c r="T1720" s="17" t="str">
        <f>IF(R1720="","",VLOOKUP(R1720,CUSTOMS!$E$3:$N$2350,3,FALSE))</f>
        <v>陈设瓷:花盆</v>
      </c>
      <c r="U1720" s="18">
        <f t="shared" si="279"/>
        <v>12</v>
      </c>
      <c r="V1720" s="18" t="str">
        <f>IF(R1720="","",VLOOKUP(R1720,CUSTOMS!$E$3:$N$2350,5,FALSE))</f>
        <v>只</v>
      </c>
      <c r="W1720" s="32">
        <f>IF(R1720="","",VLOOKUP(R1720,CUSTOMS!$E$3:$N$2350,6,FALSE))</f>
        <v>0.5</v>
      </c>
      <c r="X1720" s="32">
        <f t="shared" si="280"/>
        <v>6</v>
      </c>
      <c r="Y1720" s="18" t="str">
        <f>IF(R1720="","",VLOOKUP(R1720,CUSTOMS!$E$3:$N$2350,8,FALSE))</f>
        <v>美元</v>
      </c>
      <c r="Z1720" s="18" t="str">
        <f>IF(R1720="","",VLOOKUP(R1720,CUSTOMS!$E$3:$N$2350,9,FALSE))</f>
        <v>中国</v>
      </c>
      <c r="AA1720" s="18" t="str">
        <f>IF(R1720="","",VLOOKUP(R1720,CUSTOMS!$E$3:$N$2350,10,FALSE))</f>
        <v>美国</v>
      </c>
      <c r="AB1720" s="32">
        <f>IF(R1720="","",VLOOKUP(G1720,WMS!$E$3:$T$2581,15,FALSE))</f>
        <v>0.766666666666667</v>
      </c>
      <c r="AC1720" s="32">
        <f t="shared" si="281"/>
        <v>9.2</v>
      </c>
      <c r="AD1720" s="32" t="str">
        <f>IF(S1720="","",VLOOKUP(S1720,海关监管条件!$A$1:$B$3000,2,FALSE))</f>
        <v>无</v>
      </c>
    </row>
    <row r="1721" spans="1:30">
      <c r="A1721" s="2">
        <v>43791</v>
      </c>
      <c r="B1721" s="2">
        <v>43798</v>
      </c>
      <c r="C1721" s="2" t="s">
        <v>5292</v>
      </c>
      <c r="D1721" s="3" t="s">
        <v>2892</v>
      </c>
      <c r="E1721" s="3" t="s">
        <v>4802</v>
      </c>
      <c r="F1721" s="3">
        <v>42754046</v>
      </c>
      <c r="G1721" s="17" t="str">
        <f t="shared" si="275"/>
        <v>KG-ARI-1911-00212-05050/42754046</v>
      </c>
      <c r="H1721" s="18">
        <f>IF(G1721="","",VLOOKUP(G1721,WMS!$E$3:$Q$2581,7,FALSE))</f>
        <v>4</v>
      </c>
      <c r="I1721" s="18">
        <f>IF(G1721="","",VLOOKUP(G1721,WMS!$E$3:$Q$2581,8,FALSE))</f>
        <v>11</v>
      </c>
      <c r="J1721" s="18">
        <f>IF(G1721="","",VLOOKUP(G1721,WMS!$E$3:$Q$2581,13,FALSE))</f>
        <v>0.034</v>
      </c>
      <c r="K1721" s="25" t="b">
        <f t="shared" si="276"/>
        <v>1</v>
      </c>
      <c r="L1721" s="7">
        <v>7</v>
      </c>
      <c r="M1721" s="26">
        <f>IF(G1721="","",VLOOKUP(G1721,WMS!$E$3:$U$2581,7,0)*L1721)</f>
        <v>28</v>
      </c>
      <c r="N1721" s="27" t="str">
        <f>IF(G1721="","",VLOOKUP(G1721,WMS!$E$3:$U$2581,17,0))</f>
        <v>A409</v>
      </c>
      <c r="O1721" s="28">
        <f t="shared" si="277"/>
        <v>77</v>
      </c>
      <c r="P1721" s="28">
        <f t="shared" si="278"/>
        <v>0.238</v>
      </c>
      <c r="Q1721" s="25" t="str">
        <f>IF(G1721="","",VLOOKUP(G1721,WMS!$E$3:$G$2581,2,FALSE))</f>
        <v>KAS19110401</v>
      </c>
      <c r="R1721" s="25" t="str">
        <f>IF(G1721="","",VLOOKUP(G1721,WMS!$E$3:$G$2581,3,FALSE))</f>
        <v>KAS1911040109</v>
      </c>
      <c r="S1721" s="17" t="str">
        <f>IF(R1721="","",VLOOKUP(R1721,CUSTOMS!$E$3:$N$2350,2,FALSE))</f>
        <v>6913100000</v>
      </c>
      <c r="T1721" s="17" t="str">
        <f>IF(R1721="","",VLOOKUP(R1721,CUSTOMS!$E$3:$N$2350,3,FALSE))</f>
        <v>陈设瓷:花盆</v>
      </c>
      <c r="U1721" s="18">
        <f t="shared" si="279"/>
        <v>28</v>
      </c>
      <c r="V1721" s="18" t="str">
        <f>IF(R1721="","",VLOOKUP(R1721,CUSTOMS!$E$3:$N$2350,5,FALSE))</f>
        <v>只</v>
      </c>
      <c r="W1721" s="32">
        <f>IF(R1721="","",VLOOKUP(R1721,CUSTOMS!$E$3:$N$2350,6,FALSE))</f>
        <v>0.5</v>
      </c>
      <c r="X1721" s="32">
        <f t="shared" si="280"/>
        <v>14</v>
      </c>
      <c r="Y1721" s="18" t="str">
        <f>IF(R1721="","",VLOOKUP(R1721,CUSTOMS!$E$3:$N$2350,8,FALSE))</f>
        <v>美元</v>
      </c>
      <c r="Z1721" s="18" t="str">
        <f>IF(R1721="","",VLOOKUP(R1721,CUSTOMS!$E$3:$N$2350,9,FALSE))</f>
        <v>中国</v>
      </c>
      <c r="AA1721" s="18" t="str">
        <f>IF(R1721="","",VLOOKUP(R1721,CUSTOMS!$E$3:$N$2350,10,FALSE))</f>
        <v>美国</v>
      </c>
      <c r="AB1721" s="32">
        <f>IF(R1721="","",VLOOKUP(G1721,WMS!$E$3:$T$2581,15,FALSE))</f>
        <v>2.55</v>
      </c>
      <c r="AC1721" s="32">
        <f t="shared" si="281"/>
        <v>71.4</v>
      </c>
      <c r="AD1721" s="32" t="str">
        <f>IF(S1721="","",VLOOKUP(S1721,海关监管条件!$A$1:$B$3000,2,FALSE))</f>
        <v>无</v>
      </c>
    </row>
    <row r="1722" spans="1:30">
      <c r="A1722" s="2">
        <v>43791</v>
      </c>
      <c r="B1722" s="2">
        <v>43798</v>
      </c>
      <c r="C1722" s="2" t="s">
        <v>5292</v>
      </c>
      <c r="D1722" s="3" t="s">
        <v>2663</v>
      </c>
      <c r="E1722" s="3" t="s">
        <v>4714</v>
      </c>
      <c r="F1722" s="3" t="s">
        <v>4715</v>
      </c>
      <c r="G1722" s="17" t="str">
        <f t="shared" si="275"/>
        <v>KG-ARI-1911-00212-05059/42757290</v>
      </c>
      <c r="H1722" s="18">
        <f>IF(G1722="","",VLOOKUP(G1722,WMS!$E$3:$Q$2581,7,FALSE))</f>
        <v>24</v>
      </c>
      <c r="I1722" s="18">
        <f>IF(G1722="","",VLOOKUP(G1722,WMS!$E$3:$Q$2581,8,FALSE))</f>
        <v>2.6</v>
      </c>
      <c r="J1722" s="18">
        <f>IF(G1722="","",VLOOKUP(G1722,WMS!$E$3:$Q$2581,13,FALSE))</f>
        <v>0.021</v>
      </c>
      <c r="K1722" s="25" t="b">
        <f t="shared" si="276"/>
        <v>1</v>
      </c>
      <c r="L1722" s="7">
        <v>1</v>
      </c>
      <c r="M1722" s="26">
        <f>IF(G1722="","",VLOOKUP(G1722,WMS!$E$3:$U$2581,7,0)*L1722)</f>
        <v>24</v>
      </c>
      <c r="N1722" s="27" t="str">
        <f>IF(G1722="","",VLOOKUP(G1722,WMS!$E$3:$U$2581,17,0))</f>
        <v>B75</v>
      </c>
      <c r="O1722" s="28">
        <f t="shared" si="277"/>
        <v>2.6</v>
      </c>
      <c r="P1722" s="28">
        <f t="shared" si="278"/>
        <v>0.021</v>
      </c>
      <c r="Q1722" s="25" t="str">
        <f>IF(G1722="","",VLOOKUP(G1722,WMS!$E$3:$G$2581,2,FALSE))</f>
        <v>KAS19102314</v>
      </c>
      <c r="R1722" s="25" t="str">
        <f>IF(G1722="","",VLOOKUP(G1722,WMS!$E$3:$G$2581,3,FALSE))</f>
        <v>KAS1910231402</v>
      </c>
      <c r="S1722" s="17" t="str">
        <f>IF(R1722="","",VLOOKUP(R1722,CUSTOMS!$E$3:$N$2350,2,FALSE))</f>
        <v>3924100000</v>
      </c>
      <c r="T1722" s="17" t="str">
        <f>IF(R1722="","",VLOOKUP(R1722,CUSTOMS!$E$3:$N$2350,3,FALSE))</f>
        <v>塑料厨具带彩卡</v>
      </c>
      <c r="U1722" s="18">
        <f t="shared" si="279"/>
        <v>24</v>
      </c>
      <c r="V1722" s="18" t="str">
        <f>IF(R1722="","",VLOOKUP(R1722,CUSTOMS!$E$3:$N$2350,5,FALSE))</f>
        <v>套</v>
      </c>
      <c r="W1722" s="32">
        <f>IF(R1722="","",VLOOKUP(R1722,CUSTOMS!$E$3:$N$2350,6,FALSE))</f>
        <v>0.78</v>
      </c>
      <c r="X1722" s="32">
        <f t="shared" si="280"/>
        <v>18.72</v>
      </c>
      <c r="Y1722" s="18" t="str">
        <f>IF(R1722="","",VLOOKUP(R1722,CUSTOMS!$E$3:$N$2350,8,FALSE))</f>
        <v>美元</v>
      </c>
      <c r="Z1722" s="18" t="str">
        <f>IF(R1722="","",VLOOKUP(R1722,CUSTOMS!$E$3:$N$2350,9,FALSE))</f>
        <v>中国</v>
      </c>
      <c r="AA1722" s="18" t="str">
        <f>IF(R1722="","",VLOOKUP(R1722,CUSTOMS!$E$3:$N$2350,10,FALSE))</f>
        <v>美国</v>
      </c>
      <c r="AB1722" s="32">
        <f>IF(R1722="","",VLOOKUP(G1722,WMS!$E$3:$T$2581,15,FALSE))</f>
        <v>0.0875</v>
      </c>
      <c r="AC1722" s="32">
        <f t="shared" si="281"/>
        <v>2.1</v>
      </c>
      <c r="AD1722" s="32" t="str">
        <f>IF(S1722="","",VLOOKUP(S1722,海关监管条件!$A$1:$B$3000,2,FALSE))</f>
        <v>A </v>
      </c>
    </row>
    <row r="1723" spans="1:30">
      <c r="A1723" s="2">
        <v>43791</v>
      </c>
      <c r="B1723" s="2">
        <v>43798</v>
      </c>
      <c r="C1723" s="2" t="s">
        <v>5292</v>
      </c>
      <c r="D1723" s="3" t="s">
        <v>2508</v>
      </c>
      <c r="E1723" s="3" t="s">
        <v>4671</v>
      </c>
      <c r="F1723" s="3" t="s">
        <v>4672</v>
      </c>
      <c r="G1723" s="17" t="str">
        <f t="shared" si="275"/>
        <v>KG-ARI-1911-00212-05090/42194590</v>
      </c>
      <c r="H1723" s="18">
        <f>IF(G1723="","",VLOOKUP(G1723,WMS!$E$3:$Q$2581,7,FALSE))</f>
        <v>12</v>
      </c>
      <c r="I1723" s="18">
        <f>IF(G1723="","",VLOOKUP(G1723,WMS!$E$3:$Q$2581,8,FALSE))</f>
        <v>3.5</v>
      </c>
      <c r="J1723" s="18">
        <f>IF(G1723="","",VLOOKUP(G1723,WMS!$E$3:$Q$2581,13,FALSE))</f>
        <v>0.022</v>
      </c>
      <c r="K1723" s="25" t="b">
        <f t="shared" si="276"/>
        <v>1</v>
      </c>
      <c r="L1723" s="7">
        <v>2</v>
      </c>
      <c r="M1723" s="26">
        <f>IF(G1723="","",VLOOKUP(G1723,WMS!$E$3:$U$2581,7,0)*L1723)</f>
        <v>24</v>
      </c>
      <c r="N1723" s="27" t="str">
        <f>IF(G1723="","",VLOOKUP(G1723,WMS!$E$3:$U$2581,17,0))</f>
        <v>A24-202</v>
      </c>
      <c r="O1723" s="28">
        <f t="shared" si="277"/>
        <v>7</v>
      </c>
      <c r="P1723" s="28">
        <f t="shared" si="278"/>
        <v>0.044</v>
      </c>
      <c r="Q1723" s="25" t="str">
        <f>IF(G1723="","",VLOOKUP(G1723,WMS!$E$3:$G$2581,2,FALSE))</f>
        <v>KAS19101407</v>
      </c>
      <c r="R1723" s="25" t="str">
        <f>IF(G1723="","",VLOOKUP(G1723,WMS!$E$3:$G$2581,3,FALSE))</f>
        <v>KAS1910140701</v>
      </c>
      <c r="S1723" s="17" t="str">
        <f>IF(R1723="","",VLOOKUP(R1723,CUSTOMS!$E$3:$N$2350,2,FALSE))</f>
        <v>4421100090</v>
      </c>
      <c r="T1723" s="17" t="str">
        <f>IF(R1723="","",VLOOKUP(R1723,CUSTOMS!$E$3:$N$2350,3,FALSE))</f>
        <v>木衣架</v>
      </c>
      <c r="U1723" s="18">
        <f t="shared" si="279"/>
        <v>6.40000000000001</v>
      </c>
      <c r="V1723" s="18" t="str">
        <f>IF(R1723="","",VLOOKUP(R1723,CUSTOMS!$E$3:$N$2350,5,FALSE))</f>
        <v>千克</v>
      </c>
      <c r="W1723" s="32">
        <f>IF(R1723="","",VLOOKUP(R1723,CUSTOMS!$E$3:$N$2350,6,FALSE))</f>
        <v>1</v>
      </c>
      <c r="X1723" s="32">
        <f t="shared" si="280"/>
        <v>6.40000000000001</v>
      </c>
      <c r="Y1723" s="18" t="str">
        <f>IF(R1723="","",VLOOKUP(R1723,CUSTOMS!$E$3:$N$2350,8,FALSE))</f>
        <v>美元</v>
      </c>
      <c r="Z1723" s="18" t="str">
        <f>IF(R1723="","",VLOOKUP(R1723,CUSTOMS!$E$3:$N$2350,9,FALSE))</f>
        <v>中国</v>
      </c>
      <c r="AA1723" s="18" t="str">
        <f>IF(R1723="","",VLOOKUP(R1723,CUSTOMS!$E$3:$N$2350,10,FALSE))</f>
        <v>美国</v>
      </c>
      <c r="AB1723" s="32">
        <f>IF(R1723="","",VLOOKUP(G1723,WMS!$E$3:$T$2581,15,FALSE))</f>
        <v>0.266666666666667</v>
      </c>
      <c r="AC1723" s="32">
        <f t="shared" si="281"/>
        <v>6.40000000000001</v>
      </c>
      <c r="AD1723" s="32" t="str">
        <f>IF(S1723="","",VLOOKUP(S1723,海关监管条件!$A$1:$B$3000,2,FALSE))</f>
        <v>AB</v>
      </c>
    </row>
    <row r="1724" spans="1:30">
      <c r="A1724" s="2">
        <v>43791</v>
      </c>
      <c r="B1724" s="2">
        <v>43798</v>
      </c>
      <c r="C1724" s="2" t="s">
        <v>5292</v>
      </c>
      <c r="D1724" s="3" t="s">
        <v>2508</v>
      </c>
      <c r="E1724" s="3" t="s">
        <v>4671</v>
      </c>
      <c r="F1724" s="3" t="s">
        <v>4673</v>
      </c>
      <c r="G1724" s="17" t="str">
        <f t="shared" si="275"/>
        <v>KG-ARI-1911-00212-05090/42498506</v>
      </c>
      <c r="H1724" s="18">
        <f>IF(G1724="","",VLOOKUP(G1724,WMS!$E$3:$Q$2581,7,FALSE))</f>
        <v>12</v>
      </c>
      <c r="I1724" s="18">
        <f>IF(G1724="","",VLOOKUP(G1724,WMS!$E$3:$Q$2581,8,FALSE))</f>
        <v>5.4</v>
      </c>
      <c r="J1724" s="18">
        <f>IF(G1724="","",VLOOKUP(G1724,WMS!$E$3:$Q$2581,13,FALSE))</f>
        <v>0.031</v>
      </c>
      <c r="K1724" s="25" t="b">
        <f t="shared" si="276"/>
        <v>1</v>
      </c>
      <c r="L1724" s="7">
        <v>6</v>
      </c>
      <c r="M1724" s="26">
        <f>IF(G1724="","",VLOOKUP(G1724,WMS!$E$3:$U$2581,7,0)*L1724)</f>
        <v>72</v>
      </c>
      <c r="N1724" s="27" t="str">
        <f>IF(G1724="","",VLOOKUP(G1724,WMS!$E$3:$U$2581,17,0))</f>
        <v>A24-202</v>
      </c>
      <c r="O1724" s="28">
        <f t="shared" si="277"/>
        <v>32.4</v>
      </c>
      <c r="P1724" s="28">
        <f t="shared" si="278"/>
        <v>0.186</v>
      </c>
      <c r="Q1724" s="25" t="str">
        <f>IF(G1724="","",VLOOKUP(G1724,WMS!$E$3:$G$2581,2,FALSE))</f>
        <v>KAS19101407</v>
      </c>
      <c r="R1724" s="25" t="str">
        <f>IF(G1724="","",VLOOKUP(G1724,WMS!$E$3:$G$2581,3,FALSE))</f>
        <v>KAS1910140703</v>
      </c>
      <c r="S1724" s="17" t="str">
        <f>IF(R1724="","",VLOOKUP(R1724,CUSTOMS!$E$3:$N$2350,2,FALSE))</f>
        <v>3924900000</v>
      </c>
      <c r="T1724" s="17" t="str">
        <f>IF(R1724="","",VLOOKUP(R1724,CUSTOMS!$E$3:$N$2350,3,FALSE))</f>
        <v>植绒塑料衣架</v>
      </c>
      <c r="U1724" s="18">
        <f t="shared" si="279"/>
        <v>29.4</v>
      </c>
      <c r="V1724" s="18" t="str">
        <f>IF(R1724="","",VLOOKUP(R1724,CUSTOMS!$E$3:$N$2350,5,FALSE))</f>
        <v>千克</v>
      </c>
      <c r="W1724" s="32">
        <f>IF(R1724="","",VLOOKUP(R1724,CUSTOMS!$E$3:$N$2350,6,FALSE))</f>
        <v>1</v>
      </c>
      <c r="X1724" s="32">
        <f t="shared" si="280"/>
        <v>29.4</v>
      </c>
      <c r="Y1724" s="18" t="str">
        <f>IF(R1724="","",VLOOKUP(R1724,CUSTOMS!$E$3:$N$2350,8,FALSE))</f>
        <v>美元</v>
      </c>
      <c r="Z1724" s="18" t="str">
        <f>IF(R1724="","",VLOOKUP(R1724,CUSTOMS!$E$3:$N$2350,9,FALSE))</f>
        <v>中国</v>
      </c>
      <c r="AA1724" s="18" t="str">
        <f>IF(R1724="","",VLOOKUP(R1724,CUSTOMS!$E$3:$N$2350,10,FALSE))</f>
        <v>美国</v>
      </c>
      <c r="AB1724" s="32">
        <f>IF(R1724="","",VLOOKUP(G1724,WMS!$E$3:$T$2581,15,FALSE))</f>
        <v>0.408333333333333</v>
      </c>
      <c r="AC1724" s="32">
        <f t="shared" si="281"/>
        <v>29.4</v>
      </c>
      <c r="AD1724" s="32" t="str">
        <f>IF(S1724="","",VLOOKUP(S1724,海关监管条件!$A$1:$B$3000,2,FALSE))</f>
        <v>A </v>
      </c>
    </row>
    <row r="1725" spans="1:30">
      <c r="A1725" s="2">
        <v>43791</v>
      </c>
      <c r="B1725" s="2">
        <v>43798</v>
      </c>
      <c r="C1725" s="2" t="s">
        <v>5292</v>
      </c>
      <c r="D1725" s="3" t="s">
        <v>2948</v>
      </c>
      <c r="E1725" s="3" t="s">
        <v>4829</v>
      </c>
      <c r="F1725" s="3" t="s">
        <v>4832</v>
      </c>
      <c r="G1725" s="17" t="str">
        <f t="shared" si="275"/>
        <v>KG-ARI-1911-00212-05135/42443230</v>
      </c>
      <c r="H1725" s="18">
        <f>IF(G1725="","",VLOOKUP(G1725,WMS!$E$3:$Q$2581,7,FALSE))</f>
        <v>6</v>
      </c>
      <c r="I1725" s="18">
        <f>IF(G1725="","",VLOOKUP(G1725,WMS!$E$3:$Q$2581,8,FALSE))</f>
        <v>10.05</v>
      </c>
      <c r="J1725" s="18">
        <f>IF(G1725="","",VLOOKUP(G1725,WMS!$E$3:$Q$2581,13,FALSE))</f>
        <v>0.055</v>
      </c>
      <c r="K1725" s="25" t="b">
        <f t="shared" si="276"/>
        <v>1</v>
      </c>
      <c r="L1725" s="7">
        <v>2</v>
      </c>
      <c r="M1725" s="26">
        <f>IF(G1725="","",VLOOKUP(G1725,WMS!$E$3:$U$2581,7,0)*L1725)</f>
        <v>12</v>
      </c>
      <c r="N1725" s="27" t="str">
        <f>IF(G1725="","",VLOOKUP(G1725,WMS!$E$3:$U$2581,17,0))</f>
        <v>A38-103</v>
      </c>
      <c r="O1725" s="28">
        <f t="shared" si="277"/>
        <v>20.1</v>
      </c>
      <c r="P1725" s="28">
        <f t="shared" si="278"/>
        <v>0.11</v>
      </c>
      <c r="Q1725" s="25" t="str">
        <f>IF(G1725="","",VLOOKUP(G1725,WMS!$E$3:$G$2581,2,FALSE))</f>
        <v>KAS19110505</v>
      </c>
      <c r="R1725" s="25" t="str">
        <f>IF(G1725="","",VLOOKUP(G1725,WMS!$E$3:$G$2581,3,FALSE))</f>
        <v>KAS1911050503</v>
      </c>
      <c r="S1725" s="17" t="str">
        <f>IF(R1725="","",VLOOKUP(R1725,CUSTOMS!$E$3:$N$2350,2,FALSE))</f>
        <v>7324900000</v>
      </c>
      <c r="T1725" s="17" t="str">
        <f>IF(R1725="","",VLOOKUP(R1725,CUSTOMS!$E$3:$N$2350,3,FALSE))</f>
        <v>铁制毛巾杆</v>
      </c>
      <c r="U1725" s="18">
        <f t="shared" si="279"/>
        <v>12</v>
      </c>
      <c r="V1725" s="18" t="str">
        <f>IF(R1725="","",VLOOKUP(R1725,CUSTOMS!$E$3:$N$2350,5,FALSE))</f>
        <v>只</v>
      </c>
      <c r="W1725" s="32">
        <f>IF(R1725="","",VLOOKUP(R1725,CUSTOMS!$E$3:$N$2350,6,FALSE))</f>
        <v>2.36333333333333</v>
      </c>
      <c r="X1725" s="32">
        <f t="shared" si="280"/>
        <v>28.36</v>
      </c>
      <c r="Y1725" s="18" t="str">
        <f>IF(R1725="","",VLOOKUP(R1725,CUSTOMS!$E$3:$N$2350,8,FALSE))</f>
        <v>美元</v>
      </c>
      <c r="Z1725" s="18" t="str">
        <f>IF(R1725="","",VLOOKUP(R1725,CUSTOMS!$E$3:$N$2350,9,FALSE))</f>
        <v>中国</v>
      </c>
      <c r="AA1725" s="18" t="str">
        <f>IF(R1725="","",VLOOKUP(R1725,CUSTOMS!$E$3:$N$2350,10,FALSE))</f>
        <v>美国</v>
      </c>
      <c r="AB1725" s="32">
        <f>IF(R1725="","",VLOOKUP(G1725,WMS!$E$3:$T$2581,15,FALSE))</f>
        <v>1.38666666666667</v>
      </c>
      <c r="AC1725" s="32">
        <f t="shared" si="281"/>
        <v>16.64</v>
      </c>
      <c r="AD1725" s="32" t="str">
        <f>IF(S1725="","",VLOOKUP(S1725,海关监管条件!$A$1:$B$3000,2,FALSE))</f>
        <v>无 </v>
      </c>
    </row>
    <row r="1726" spans="1:30">
      <c r="A1726" s="2">
        <v>43791</v>
      </c>
      <c r="B1726" s="2">
        <v>43798</v>
      </c>
      <c r="C1726" s="2" t="s">
        <v>5292</v>
      </c>
      <c r="D1726" s="3" t="s">
        <v>2948</v>
      </c>
      <c r="E1726" s="3" t="s">
        <v>4829</v>
      </c>
      <c r="F1726" s="3" t="s">
        <v>4833</v>
      </c>
      <c r="G1726" s="17" t="str">
        <f t="shared" si="275"/>
        <v>KG-ARI-1911-00212-05135/42444572</v>
      </c>
      <c r="H1726" s="18">
        <f>IF(G1726="","",VLOOKUP(G1726,WMS!$E$3:$Q$2581,7,FALSE))</f>
        <v>4</v>
      </c>
      <c r="I1726" s="18">
        <f>IF(G1726="","",VLOOKUP(G1726,WMS!$E$3:$Q$2581,8,FALSE))</f>
        <v>5.8</v>
      </c>
      <c r="J1726" s="18">
        <f>IF(G1726="","",VLOOKUP(G1726,WMS!$E$3:$Q$2581,13,FALSE))</f>
        <v>0.129</v>
      </c>
      <c r="K1726" s="25" t="b">
        <f t="shared" si="276"/>
        <v>1</v>
      </c>
      <c r="L1726" s="7">
        <v>5</v>
      </c>
      <c r="M1726" s="26">
        <f>IF(G1726="","",VLOOKUP(G1726,WMS!$E$3:$U$2581,7,0)*L1726)</f>
        <v>20</v>
      </c>
      <c r="N1726" s="27" t="str">
        <f>IF(G1726="","",VLOOKUP(G1726,WMS!$E$3:$U$2581,17,0))</f>
        <v>A38-303</v>
      </c>
      <c r="O1726" s="28">
        <f t="shared" si="277"/>
        <v>29</v>
      </c>
      <c r="P1726" s="28">
        <f t="shared" si="278"/>
        <v>0.645</v>
      </c>
      <c r="Q1726" s="25" t="str">
        <f>IF(G1726="","",VLOOKUP(G1726,WMS!$E$3:$G$2581,2,FALSE))</f>
        <v>KAS19110505</v>
      </c>
      <c r="R1726" s="25" t="str">
        <f>IF(G1726="","",VLOOKUP(G1726,WMS!$E$3:$G$2581,3,FALSE))</f>
        <v>KAS1911050504</v>
      </c>
      <c r="S1726" s="17" t="str">
        <f>IF(R1726="","",VLOOKUP(R1726,CUSTOMS!$E$3:$N$2350,2,FALSE))</f>
        <v>6307900000</v>
      </c>
      <c r="T1726" s="17" t="str">
        <f>IF(R1726="","",VLOOKUP(R1726,CUSTOMS!$E$3:$N$2350,3,FALSE))</f>
        <v>布制洗衣篮</v>
      </c>
      <c r="U1726" s="18">
        <f t="shared" si="279"/>
        <v>20</v>
      </c>
      <c r="V1726" s="18" t="str">
        <f>IF(R1726="","",VLOOKUP(R1726,CUSTOMS!$E$3:$N$2350,5,FALSE))</f>
        <v>只</v>
      </c>
      <c r="W1726" s="32">
        <f>IF(R1726="","",VLOOKUP(R1726,CUSTOMS!$E$3:$N$2350,6,FALSE))</f>
        <v>2.823</v>
      </c>
      <c r="X1726" s="32">
        <f t="shared" si="280"/>
        <v>56.46</v>
      </c>
      <c r="Y1726" s="18" t="str">
        <f>IF(R1726="","",VLOOKUP(R1726,CUSTOMS!$E$3:$N$2350,8,FALSE))</f>
        <v>美元</v>
      </c>
      <c r="Z1726" s="18" t="str">
        <f>IF(R1726="","",VLOOKUP(R1726,CUSTOMS!$E$3:$N$2350,9,FALSE))</f>
        <v>中国</v>
      </c>
      <c r="AA1726" s="18" t="str">
        <f>IF(R1726="","",VLOOKUP(R1726,CUSTOMS!$E$3:$N$2350,10,FALSE))</f>
        <v>美国</v>
      </c>
      <c r="AB1726" s="32">
        <f>IF(R1726="","",VLOOKUP(G1726,WMS!$E$3:$T$2581,15,FALSE))</f>
        <v>1.245</v>
      </c>
      <c r="AC1726" s="32">
        <f t="shared" si="281"/>
        <v>24.9</v>
      </c>
      <c r="AD1726" s="32" t="str">
        <f>IF(S1726="","",VLOOKUP(S1726,海关监管条件!$A$1:$B$3000,2,FALSE))</f>
        <v>无</v>
      </c>
    </row>
    <row r="1727" spans="1:30">
      <c r="A1727" s="2">
        <v>43791</v>
      </c>
      <c r="B1727" s="2">
        <v>43798</v>
      </c>
      <c r="C1727" s="2" t="s">
        <v>5292</v>
      </c>
      <c r="D1727" s="3" t="s">
        <v>2948</v>
      </c>
      <c r="E1727" s="3" t="s">
        <v>4829</v>
      </c>
      <c r="F1727" s="3" t="s">
        <v>4831</v>
      </c>
      <c r="G1727" s="17" t="str">
        <f t="shared" ref="G1727:G1790" si="282">IF(F1727="","",E1727&amp;"/"&amp;F1727)</f>
        <v>KG-ARI-1911-00212-05135/42627081</v>
      </c>
      <c r="H1727" s="18">
        <f>IF(G1727="","",VLOOKUP(G1727,WMS!$E$3:$Q$2581,7,FALSE))</f>
        <v>4</v>
      </c>
      <c r="I1727" s="18">
        <f>IF(G1727="","",VLOOKUP(G1727,WMS!$E$3:$Q$2581,8,FALSE))</f>
        <v>8.25</v>
      </c>
      <c r="J1727" s="18">
        <f>IF(G1727="","",VLOOKUP(G1727,WMS!$E$3:$Q$2581,13,FALSE))</f>
        <v>0.14</v>
      </c>
      <c r="K1727" s="25" t="b">
        <f t="shared" ref="K1727:K1790" si="283">IF(M1727="","",EXACT(H1727,M1727/L1727))</f>
        <v>1</v>
      </c>
      <c r="L1727" s="7">
        <v>4</v>
      </c>
      <c r="M1727" s="26">
        <f>IF(G1727="","",VLOOKUP(G1727,WMS!$E$3:$U$2581,7,0)*L1727)</f>
        <v>16</v>
      </c>
      <c r="N1727" s="27" t="str">
        <f>IF(G1727="","",VLOOKUP(G1727,WMS!$E$3:$U$2581,17,0))</f>
        <v>A38-303</v>
      </c>
      <c r="O1727" s="28">
        <f t="shared" ref="O1727:O1790" si="284">IF(L1727="","",I1727*L1727)</f>
        <v>33</v>
      </c>
      <c r="P1727" s="28">
        <f t="shared" ref="P1727:P1790" si="285">IF(L1727="","",J1727*L1727)</f>
        <v>0.56</v>
      </c>
      <c r="Q1727" s="25" t="str">
        <f>IF(G1727="","",VLOOKUP(G1727,WMS!$E$3:$G$2581,2,FALSE))</f>
        <v>KAS19110505</v>
      </c>
      <c r="R1727" s="25" t="str">
        <f>IF(G1727="","",VLOOKUP(G1727,WMS!$E$3:$G$2581,3,FALSE))</f>
        <v>KAS1911050502</v>
      </c>
      <c r="S1727" s="17" t="str">
        <f>IF(R1727="","",VLOOKUP(R1727,CUSTOMS!$E$3:$N$2350,2,FALSE))</f>
        <v>7323990000</v>
      </c>
      <c r="T1727" s="17" t="str">
        <f>IF(R1727="","",VLOOKUP(R1727,CUSTOMS!$E$3:$N$2350,3,FALSE))</f>
        <v>铁制洗衣篮</v>
      </c>
      <c r="U1727" s="18">
        <f t="shared" ref="U1727:U1790" si="286">IF(V1727="","",IF(V1727="千克",M1727*AB1727,M1727))</f>
        <v>16</v>
      </c>
      <c r="V1727" s="18" t="str">
        <f>IF(R1727="","",VLOOKUP(R1727,CUSTOMS!$E$3:$N$2350,5,FALSE))</f>
        <v>只</v>
      </c>
      <c r="W1727" s="32">
        <f>IF(R1727="","",VLOOKUP(R1727,CUSTOMS!$E$3:$N$2350,6,FALSE))</f>
        <v>3.73375</v>
      </c>
      <c r="X1727" s="32">
        <f t="shared" ref="X1727:X1790" si="287">IF(W1727="","",U1727*W1727)</f>
        <v>59.74</v>
      </c>
      <c r="Y1727" s="18" t="str">
        <f>IF(R1727="","",VLOOKUP(R1727,CUSTOMS!$E$3:$N$2350,8,FALSE))</f>
        <v>美元</v>
      </c>
      <c r="Z1727" s="18" t="str">
        <f>IF(R1727="","",VLOOKUP(R1727,CUSTOMS!$E$3:$N$2350,9,FALSE))</f>
        <v>中国</v>
      </c>
      <c r="AA1727" s="18" t="str">
        <f>IF(R1727="","",VLOOKUP(R1727,CUSTOMS!$E$3:$N$2350,10,FALSE))</f>
        <v>美国</v>
      </c>
      <c r="AB1727" s="32">
        <f>IF(R1727="","",VLOOKUP(G1727,WMS!$E$3:$T$2581,15,FALSE))</f>
        <v>1.8</v>
      </c>
      <c r="AC1727" s="32">
        <f t="shared" ref="AC1727:AC1790" si="288">IF(AB1727="","",M1727*AB1727)</f>
        <v>28.8</v>
      </c>
      <c r="AD1727" s="32" t="str">
        <f>IF(S1727="","",VLOOKUP(S1727,海关监管条件!$A$1:$B$3000,2,FALSE))</f>
        <v>A</v>
      </c>
    </row>
    <row r="1728" spans="1:30">
      <c r="A1728" s="2">
        <v>43791</v>
      </c>
      <c r="B1728" s="2">
        <v>43798</v>
      </c>
      <c r="C1728" s="2" t="s">
        <v>5292</v>
      </c>
      <c r="D1728" s="3" t="s">
        <v>2997</v>
      </c>
      <c r="E1728" s="3" t="s">
        <v>4862</v>
      </c>
      <c r="F1728" s="3" t="s">
        <v>5313</v>
      </c>
      <c r="G1728" s="17" t="str">
        <f t="shared" si="282"/>
        <v>KG-ARI-1911-00212-05401/42575863</v>
      </c>
      <c r="H1728" s="18">
        <f>IF(G1728="","",VLOOKUP(G1728,WMS!$E$3:$Q$2581,7,FALSE))</f>
        <v>12</v>
      </c>
      <c r="I1728" s="18">
        <f>IF(G1728="","",VLOOKUP(G1728,WMS!$E$3:$Q$2581,8,FALSE))</f>
        <v>1.4</v>
      </c>
      <c r="J1728" s="18">
        <f>IF(G1728="","",VLOOKUP(G1728,WMS!$E$3:$Q$2581,13,FALSE))</f>
        <v>0.016</v>
      </c>
      <c r="K1728" s="25" t="b">
        <f t="shared" si="283"/>
        <v>1</v>
      </c>
      <c r="L1728" s="7">
        <v>2</v>
      </c>
      <c r="M1728" s="26">
        <f>IF(G1728="","",VLOOKUP(G1728,WMS!$E$3:$U$2581,7,0)*L1728)</f>
        <v>24</v>
      </c>
      <c r="N1728" s="27" t="str">
        <f>IF(G1728="","",VLOOKUP(G1728,WMS!$E$3:$U$2581,17,0))</f>
        <v>A402-03</v>
      </c>
      <c r="O1728" s="28">
        <f t="shared" si="284"/>
        <v>2.8</v>
      </c>
      <c r="P1728" s="28">
        <f t="shared" si="285"/>
        <v>0.032</v>
      </c>
      <c r="Q1728" s="25" t="str">
        <f>IF(G1728="","",VLOOKUP(G1728,WMS!$E$3:$G$2581,2,FALSE))</f>
        <v>KAS19111203</v>
      </c>
      <c r="R1728" s="25" t="str">
        <f>IF(G1728="","",VLOOKUP(G1728,WMS!$E$3:$G$2581,3,FALSE))</f>
        <v>KAS1911120304</v>
      </c>
      <c r="S1728" s="17" t="str">
        <f>IF(R1728="","",VLOOKUP(R1728,CUSTOMS!$E$3:$N$2350,2,FALSE))</f>
        <v>3924100000</v>
      </c>
      <c r="T1728" s="17" t="str">
        <f>IF(R1728="","",VLOOKUP(R1728,CUSTOMS!$E$3:$N$2350,3,FALSE))</f>
        <v>塑胶水杯</v>
      </c>
      <c r="U1728" s="18">
        <f t="shared" si="286"/>
        <v>1.8</v>
      </c>
      <c r="V1728" s="18" t="str">
        <f>IF(R1728="","",VLOOKUP(R1728,CUSTOMS!$E$3:$N$2350,5,FALSE))</f>
        <v>千克</v>
      </c>
      <c r="W1728" s="32">
        <f>IF(R1728="","",VLOOKUP(R1728,CUSTOMS!$E$3:$N$2350,6,FALSE))</f>
        <v>2</v>
      </c>
      <c r="X1728" s="32">
        <f t="shared" si="287"/>
        <v>3.6</v>
      </c>
      <c r="Y1728" s="18" t="str">
        <f>IF(R1728="","",VLOOKUP(R1728,CUSTOMS!$E$3:$N$2350,8,FALSE))</f>
        <v>美元</v>
      </c>
      <c r="Z1728" s="18" t="str">
        <f>IF(R1728="","",VLOOKUP(R1728,CUSTOMS!$E$3:$N$2350,9,FALSE))</f>
        <v>中国</v>
      </c>
      <c r="AA1728" s="18" t="str">
        <f>IF(R1728="","",VLOOKUP(R1728,CUSTOMS!$E$3:$N$2350,10,FALSE))</f>
        <v>美国</v>
      </c>
      <c r="AB1728" s="32">
        <f>IF(R1728="","",VLOOKUP(G1728,WMS!$E$3:$T$2581,15,FALSE))</f>
        <v>0.075</v>
      </c>
      <c r="AC1728" s="32">
        <f t="shared" si="288"/>
        <v>1.8</v>
      </c>
      <c r="AD1728" s="32" t="str">
        <f>IF(S1728="","",VLOOKUP(S1728,海关监管条件!$A$1:$B$3000,2,FALSE))</f>
        <v>A </v>
      </c>
    </row>
    <row r="1729" spans="1:30">
      <c r="A1729" s="2">
        <v>43791</v>
      </c>
      <c r="B1729" s="2">
        <v>43798</v>
      </c>
      <c r="C1729" s="2" t="s">
        <v>5292</v>
      </c>
      <c r="D1729" s="3" t="s">
        <v>2997</v>
      </c>
      <c r="E1729" s="3" t="s">
        <v>4862</v>
      </c>
      <c r="F1729" s="3" t="s">
        <v>5314</v>
      </c>
      <c r="G1729" s="17" t="str">
        <f t="shared" si="282"/>
        <v>KG-ARI-1911-00212-05401/42622642</v>
      </c>
      <c r="H1729" s="18">
        <f>IF(G1729="","",VLOOKUP(G1729,WMS!$E$3:$Q$2581,7,FALSE))</f>
        <v>12</v>
      </c>
      <c r="I1729" s="18">
        <f>IF(G1729="","",VLOOKUP(G1729,WMS!$E$3:$Q$2581,8,FALSE))</f>
        <v>1.8</v>
      </c>
      <c r="J1729" s="18">
        <f>IF(G1729="","",VLOOKUP(G1729,WMS!$E$3:$Q$2581,13,FALSE))</f>
        <v>0.014</v>
      </c>
      <c r="K1729" s="25" t="b">
        <f t="shared" si="283"/>
        <v>1</v>
      </c>
      <c r="L1729" s="7">
        <v>4</v>
      </c>
      <c r="M1729" s="26">
        <f>IF(G1729="","",VLOOKUP(G1729,WMS!$E$3:$U$2581,7,0)*L1729)</f>
        <v>48</v>
      </c>
      <c r="N1729" s="27" t="str">
        <f>IF(G1729="","",VLOOKUP(G1729,WMS!$E$3:$U$2581,17,0))</f>
        <v>A402-03</v>
      </c>
      <c r="O1729" s="28">
        <f t="shared" si="284"/>
        <v>7.2</v>
      </c>
      <c r="P1729" s="28">
        <f t="shared" si="285"/>
        <v>0.056</v>
      </c>
      <c r="Q1729" s="25" t="str">
        <f>IF(G1729="","",VLOOKUP(G1729,WMS!$E$3:$G$2581,2,FALSE))</f>
        <v>KAS19111203</v>
      </c>
      <c r="R1729" s="25" t="str">
        <f>IF(G1729="","",VLOOKUP(G1729,WMS!$E$3:$G$2581,3,FALSE))</f>
        <v>KAS1911120303</v>
      </c>
      <c r="S1729" s="17" t="str">
        <f>IF(R1729="","",VLOOKUP(R1729,CUSTOMS!$E$3:$N$2350,2,FALSE))</f>
        <v>3924100000</v>
      </c>
      <c r="T1729" s="17" t="str">
        <f>IF(R1729="","",VLOOKUP(R1729,CUSTOMS!$E$3:$N$2350,3,FALSE))</f>
        <v>塑胶食物盒</v>
      </c>
      <c r="U1729" s="18">
        <f t="shared" si="286"/>
        <v>5.19999999999998</v>
      </c>
      <c r="V1729" s="18" t="str">
        <f>IF(R1729="","",VLOOKUP(R1729,CUSTOMS!$E$3:$N$2350,5,FALSE))</f>
        <v>千克</v>
      </c>
      <c r="W1729" s="32">
        <f>IF(R1729="","",VLOOKUP(R1729,CUSTOMS!$E$3:$N$2350,6,FALSE))</f>
        <v>2.5</v>
      </c>
      <c r="X1729" s="32">
        <f t="shared" si="287"/>
        <v>13</v>
      </c>
      <c r="Y1729" s="18" t="str">
        <f>IF(R1729="","",VLOOKUP(R1729,CUSTOMS!$E$3:$N$2350,8,FALSE))</f>
        <v>美元</v>
      </c>
      <c r="Z1729" s="18" t="str">
        <f>IF(R1729="","",VLOOKUP(R1729,CUSTOMS!$E$3:$N$2350,9,FALSE))</f>
        <v>中国</v>
      </c>
      <c r="AA1729" s="18" t="str">
        <f>IF(R1729="","",VLOOKUP(R1729,CUSTOMS!$E$3:$N$2350,10,FALSE))</f>
        <v>美国</v>
      </c>
      <c r="AB1729" s="32">
        <f>IF(R1729="","",VLOOKUP(G1729,WMS!$E$3:$T$2581,15,FALSE))</f>
        <v>0.108333333333333</v>
      </c>
      <c r="AC1729" s="32">
        <f t="shared" si="288"/>
        <v>5.19999999999998</v>
      </c>
      <c r="AD1729" s="32" t="str">
        <f>IF(S1729="","",VLOOKUP(S1729,海关监管条件!$A$1:$B$3000,2,FALSE))</f>
        <v>A </v>
      </c>
    </row>
    <row r="1730" spans="1:30">
      <c r="A1730" s="2">
        <v>43791</v>
      </c>
      <c r="B1730" s="2">
        <v>43798</v>
      </c>
      <c r="C1730" s="2" t="s">
        <v>5292</v>
      </c>
      <c r="D1730" s="3" t="s">
        <v>2997</v>
      </c>
      <c r="E1730" s="3" t="s">
        <v>4862</v>
      </c>
      <c r="F1730" s="3" t="s">
        <v>5315</v>
      </c>
      <c r="G1730" s="17" t="str">
        <f t="shared" si="282"/>
        <v>KG-ARI-1911-00212-05401/42626756</v>
      </c>
      <c r="H1730" s="18">
        <f>IF(G1730="","",VLOOKUP(G1730,WMS!$E$3:$Q$2581,7,FALSE))</f>
        <v>12</v>
      </c>
      <c r="I1730" s="18">
        <f>IF(G1730="","",VLOOKUP(G1730,WMS!$E$3:$Q$2581,8,FALSE))</f>
        <v>4.95</v>
      </c>
      <c r="J1730" s="18">
        <f>IF(G1730="","",VLOOKUP(G1730,WMS!$E$3:$Q$2581,13,FALSE))</f>
        <v>0.06</v>
      </c>
      <c r="K1730" s="25" t="b">
        <f t="shared" si="283"/>
        <v>1</v>
      </c>
      <c r="L1730" s="7">
        <v>1</v>
      </c>
      <c r="M1730" s="26">
        <f>IF(G1730="","",VLOOKUP(G1730,WMS!$E$3:$U$2581,7,0)*L1730)</f>
        <v>12</v>
      </c>
      <c r="N1730" s="27" t="str">
        <f>IF(G1730="","",VLOOKUP(G1730,WMS!$E$3:$U$2581,17,0))</f>
        <v>A402-03</v>
      </c>
      <c r="O1730" s="28">
        <f t="shared" si="284"/>
        <v>4.95</v>
      </c>
      <c r="P1730" s="28">
        <f t="shared" si="285"/>
        <v>0.06</v>
      </c>
      <c r="Q1730" s="25" t="str">
        <f>IF(G1730="","",VLOOKUP(G1730,WMS!$E$3:$G$2581,2,FALSE))</f>
        <v>KAS19111203</v>
      </c>
      <c r="R1730" s="25" t="str">
        <f>IF(G1730="","",VLOOKUP(G1730,WMS!$E$3:$G$2581,3,FALSE))</f>
        <v>KAS1911120301</v>
      </c>
      <c r="S1730" s="17" t="str">
        <f>IF(R1730="","",VLOOKUP(R1730,CUSTOMS!$E$3:$N$2350,2,FALSE))</f>
        <v>3924900000</v>
      </c>
      <c r="T1730" s="17" t="str">
        <f>IF(R1730="","",VLOOKUP(R1730,CUSTOMS!$E$3:$N$2350,3,FALSE))</f>
        <v>塑胶储物箱</v>
      </c>
      <c r="U1730" s="18">
        <f t="shared" si="286"/>
        <v>4.8</v>
      </c>
      <c r="V1730" s="18" t="str">
        <f>IF(R1730="","",VLOOKUP(R1730,CUSTOMS!$E$3:$N$2350,5,FALSE))</f>
        <v>千克</v>
      </c>
      <c r="W1730" s="32">
        <f>IF(R1730="","",VLOOKUP(R1730,CUSTOMS!$E$3:$N$2350,6,FALSE))</f>
        <v>2</v>
      </c>
      <c r="X1730" s="32">
        <f t="shared" si="287"/>
        <v>9.6</v>
      </c>
      <c r="Y1730" s="18" t="str">
        <f>IF(R1730="","",VLOOKUP(R1730,CUSTOMS!$E$3:$N$2350,8,FALSE))</f>
        <v>美元</v>
      </c>
      <c r="Z1730" s="18" t="str">
        <f>IF(R1730="","",VLOOKUP(R1730,CUSTOMS!$E$3:$N$2350,9,FALSE))</f>
        <v>中国</v>
      </c>
      <c r="AA1730" s="18" t="str">
        <f>IF(R1730="","",VLOOKUP(R1730,CUSTOMS!$E$3:$N$2350,10,FALSE))</f>
        <v>美国</v>
      </c>
      <c r="AB1730" s="32">
        <f>IF(R1730="","",VLOOKUP(G1730,WMS!$E$3:$T$2581,15,FALSE))</f>
        <v>0.4</v>
      </c>
      <c r="AC1730" s="32">
        <f t="shared" si="288"/>
        <v>4.8</v>
      </c>
      <c r="AD1730" s="32" t="str">
        <f>IF(S1730="","",VLOOKUP(S1730,海关监管条件!$A$1:$B$3000,2,FALSE))</f>
        <v>A </v>
      </c>
    </row>
    <row r="1731" spans="1:30">
      <c r="A1731" s="2">
        <v>43791</v>
      </c>
      <c r="B1731" s="2">
        <v>43798</v>
      </c>
      <c r="C1731" s="2" t="s">
        <v>5292</v>
      </c>
      <c r="D1731" s="3" t="s">
        <v>2997</v>
      </c>
      <c r="E1731" s="3" t="s">
        <v>4862</v>
      </c>
      <c r="F1731" s="3" t="s">
        <v>5021</v>
      </c>
      <c r="G1731" s="17" t="str">
        <f t="shared" si="282"/>
        <v>KG-ARI-1911-00212-05401/42630296</v>
      </c>
      <c r="H1731" s="18">
        <f>IF(G1731="","",VLOOKUP(G1731,WMS!$E$3:$Q$2581,7,FALSE))</f>
        <v>12</v>
      </c>
      <c r="I1731" s="18">
        <f>IF(G1731="","",VLOOKUP(G1731,WMS!$E$3:$Q$2581,8,FALSE))</f>
        <v>1.55</v>
      </c>
      <c r="J1731" s="18">
        <f>IF(G1731="","",VLOOKUP(G1731,WMS!$E$3:$Q$2581,13,FALSE))</f>
        <v>0.021</v>
      </c>
      <c r="K1731" s="25" t="b">
        <f t="shared" si="283"/>
        <v>1</v>
      </c>
      <c r="L1731" s="7">
        <v>1</v>
      </c>
      <c r="M1731" s="26">
        <f>IF(G1731="","",VLOOKUP(G1731,WMS!$E$3:$U$2581,7,0)*L1731)</f>
        <v>12</v>
      </c>
      <c r="N1731" s="27" t="str">
        <f>IF(G1731="","",VLOOKUP(G1731,WMS!$E$3:$U$2581,17,0))</f>
        <v>A402-02</v>
      </c>
      <c r="O1731" s="28">
        <f t="shared" si="284"/>
        <v>1.55</v>
      </c>
      <c r="P1731" s="28">
        <f t="shared" si="285"/>
        <v>0.021</v>
      </c>
      <c r="Q1731" s="25" t="str">
        <f>IF(G1731="","",VLOOKUP(G1731,WMS!$E$3:$G$2581,2,FALSE))</f>
        <v>KAS19111203</v>
      </c>
      <c r="R1731" s="25" t="str">
        <f>IF(G1731="","",VLOOKUP(G1731,WMS!$E$3:$G$2581,3,FALSE))</f>
        <v>KAS1911120303</v>
      </c>
      <c r="S1731" s="17" t="str">
        <f>IF(R1731="","",VLOOKUP(R1731,CUSTOMS!$E$3:$N$2350,2,FALSE))</f>
        <v>3924100000</v>
      </c>
      <c r="T1731" s="17" t="str">
        <f>IF(R1731="","",VLOOKUP(R1731,CUSTOMS!$E$3:$N$2350,3,FALSE))</f>
        <v>塑胶食物盒</v>
      </c>
      <c r="U1731" s="18">
        <f t="shared" si="286"/>
        <v>1.2</v>
      </c>
      <c r="V1731" s="18" t="str">
        <f>IF(R1731="","",VLOOKUP(R1731,CUSTOMS!$E$3:$N$2350,5,FALSE))</f>
        <v>千克</v>
      </c>
      <c r="W1731" s="32">
        <f>IF(R1731="","",VLOOKUP(R1731,CUSTOMS!$E$3:$N$2350,6,FALSE))</f>
        <v>2.5</v>
      </c>
      <c r="X1731" s="32">
        <f t="shared" si="287"/>
        <v>3</v>
      </c>
      <c r="Y1731" s="18" t="str">
        <f>IF(R1731="","",VLOOKUP(R1731,CUSTOMS!$E$3:$N$2350,8,FALSE))</f>
        <v>美元</v>
      </c>
      <c r="Z1731" s="18" t="str">
        <f>IF(R1731="","",VLOOKUP(R1731,CUSTOMS!$E$3:$N$2350,9,FALSE))</f>
        <v>中国</v>
      </c>
      <c r="AA1731" s="18" t="str">
        <f>IF(R1731="","",VLOOKUP(R1731,CUSTOMS!$E$3:$N$2350,10,FALSE))</f>
        <v>美国</v>
      </c>
      <c r="AB1731" s="32">
        <f>IF(R1731="","",VLOOKUP(G1731,WMS!$E$3:$T$2581,15,FALSE))</f>
        <v>0.1</v>
      </c>
      <c r="AC1731" s="32">
        <f t="shared" si="288"/>
        <v>1.2</v>
      </c>
      <c r="AD1731" s="32" t="str">
        <f>IF(S1731="","",VLOOKUP(S1731,海关监管条件!$A$1:$B$3000,2,FALSE))</f>
        <v>A </v>
      </c>
    </row>
    <row r="1732" spans="1:30">
      <c r="A1732" s="2">
        <v>43791</v>
      </c>
      <c r="B1732" s="2">
        <v>43798</v>
      </c>
      <c r="C1732" s="2" t="s">
        <v>5292</v>
      </c>
      <c r="D1732" s="3" t="s">
        <v>2673</v>
      </c>
      <c r="E1732" s="3" t="s">
        <v>4718</v>
      </c>
      <c r="F1732" s="3" t="s">
        <v>5048</v>
      </c>
      <c r="G1732" s="17" t="str">
        <f t="shared" si="282"/>
        <v>KG-ARI-2003-00225-05798/41904558</v>
      </c>
      <c r="H1732" s="18">
        <f>IF(G1732="","",VLOOKUP(G1732,WMS!$E$3:$Q$2581,7,FALSE))</f>
        <v>180</v>
      </c>
      <c r="I1732" s="18">
        <f>IF(G1732="","",VLOOKUP(G1732,WMS!$E$3:$Q$2581,8,FALSE))</f>
        <v>7.05</v>
      </c>
      <c r="J1732" s="18">
        <f>IF(G1732="","",VLOOKUP(G1732,WMS!$E$3:$Q$2581,13,FALSE))</f>
        <v>0.028</v>
      </c>
      <c r="K1732" s="25" t="b">
        <f t="shared" si="283"/>
        <v>1</v>
      </c>
      <c r="L1732" s="7">
        <v>2</v>
      </c>
      <c r="M1732" s="26">
        <f>IF(G1732="","",VLOOKUP(G1732,WMS!$E$3:$U$2581,7,0)*L1732)</f>
        <v>360</v>
      </c>
      <c r="N1732" s="27" t="str">
        <f>IF(G1732="","",VLOOKUP(G1732,WMS!$E$3:$U$2581,17,0))</f>
        <v>B75</v>
      </c>
      <c r="O1732" s="28">
        <f t="shared" si="284"/>
        <v>14.1</v>
      </c>
      <c r="P1732" s="28">
        <f t="shared" si="285"/>
        <v>0.056</v>
      </c>
      <c r="Q1732" s="25" t="str">
        <f>IF(G1732="","",VLOOKUP(G1732,WMS!$E$3:$G$2581,2,FALSE))</f>
        <v>KAS19102316</v>
      </c>
      <c r="R1732" s="25" t="str">
        <f>IF(G1732="","",VLOOKUP(G1732,WMS!$E$3:$G$2581,3,FALSE))</f>
        <v>KAS1910231601</v>
      </c>
      <c r="S1732" s="17" t="str">
        <f>IF(R1732="","",VLOOKUP(R1732,CUSTOMS!$E$3:$N$2350,2,FALSE))</f>
        <v>8215990000</v>
      </c>
      <c r="T1732" s="17" t="str">
        <f>IF(R1732="","",VLOOKUP(R1732,CUSTOMS!$E$3:$N$2350,3,FALSE))</f>
        <v>餐厨用具</v>
      </c>
      <c r="U1732" s="18">
        <f t="shared" si="286"/>
        <v>360</v>
      </c>
      <c r="V1732" s="18" t="str">
        <f>IF(R1732="","",VLOOKUP(R1732,CUSTOMS!$E$3:$N$2350,5,FALSE))</f>
        <v>把</v>
      </c>
      <c r="W1732" s="32">
        <f>IF(R1732="","",VLOOKUP(R1732,CUSTOMS!$E$3:$N$2350,6,FALSE))</f>
        <v>0.27</v>
      </c>
      <c r="X1732" s="32">
        <f t="shared" si="287"/>
        <v>97.2</v>
      </c>
      <c r="Y1732" s="18" t="str">
        <f>IF(R1732="","",VLOOKUP(R1732,CUSTOMS!$E$3:$N$2350,8,FALSE))</f>
        <v>美元</v>
      </c>
      <c r="Z1732" s="18" t="str">
        <f>IF(R1732="","",VLOOKUP(R1732,CUSTOMS!$E$3:$N$2350,9,FALSE))</f>
        <v>中国</v>
      </c>
      <c r="AA1732" s="18" t="str">
        <f>IF(R1732="","",VLOOKUP(R1732,CUSTOMS!$E$3:$N$2350,10,FALSE))</f>
        <v>美国</v>
      </c>
      <c r="AB1732" s="32">
        <f>IF(R1732="","",VLOOKUP(G1732,WMS!$E$3:$T$2581,15,FALSE))</f>
        <v>0.0363888888888889</v>
      </c>
      <c r="AC1732" s="32">
        <f t="shared" si="288"/>
        <v>13.1</v>
      </c>
      <c r="AD1732" s="32" t="str">
        <f>IF(S1732="","",VLOOKUP(S1732,海关监管条件!$A$1:$B$3000,2,FALSE))</f>
        <v>A</v>
      </c>
    </row>
    <row r="1733" spans="1:30">
      <c r="A1733" s="2">
        <v>43791</v>
      </c>
      <c r="B1733" s="2">
        <v>43798</v>
      </c>
      <c r="C1733" s="2" t="s">
        <v>5292</v>
      </c>
      <c r="D1733" s="3" t="s">
        <v>249</v>
      </c>
      <c r="E1733" s="3" t="s">
        <v>3324</v>
      </c>
      <c r="F1733" s="3" t="s">
        <v>3325</v>
      </c>
      <c r="G1733" s="17" t="str">
        <f t="shared" si="282"/>
        <v>KG-KGT-1808-00016-00690/41960554A</v>
      </c>
      <c r="H1733" s="18">
        <f>IF(G1733="","",VLOOKUP(G1733,WMS!$E$3:$Q$2581,7,FALSE))</f>
        <v>24</v>
      </c>
      <c r="I1733" s="18">
        <f>IF(G1733="","",VLOOKUP(G1733,WMS!$E$3:$Q$2581,8,FALSE))</f>
        <v>1.3</v>
      </c>
      <c r="J1733" s="18">
        <f>IF(G1733="","",VLOOKUP(G1733,WMS!$E$3:$Q$2581,13,FALSE))</f>
        <v>0.009</v>
      </c>
      <c r="K1733" s="25" t="b">
        <f t="shared" si="283"/>
        <v>1</v>
      </c>
      <c r="L1733" s="7">
        <v>3</v>
      </c>
      <c r="M1733" s="26">
        <f>IF(G1733="","",VLOOKUP(G1733,WMS!$E$3:$U$2581,7,0)*L1733)</f>
        <v>72</v>
      </c>
      <c r="N1733" s="27" t="str">
        <f>IF(G1733="","",VLOOKUP(G1733,WMS!$E$3:$U$2581,17,0))</f>
        <v>B82</v>
      </c>
      <c r="O1733" s="28">
        <f t="shared" si="284"/>
        <v>3.9</v>
      </c>
      <c r="P1733" s="28">
        <f t="shared" si="285"/>
        <v>0.027</v>
      </c>
      <c r="Q1733" s="25" t="str">
        <f>IF(G1733="","",VLOOKUP(G1733,WMS!$E$3:$G$2581,2,FALSE))</f>
        <v>KAS18090104</v>
      </c>
      <c r="R1733" s="25" t="str">
        <f>IF(G1733="","",VLOOKUP(G1733,WMS!$E$3:$G$2581,3,FALSE))</f>
        <v>KAS1809010401</v>
      </c>
      <c r="S1733" s="17" t="str">
        <f>IF(R1733="","",VLOOKUP(R1733,CUSTOMS!$E$3:$N$2350,2,FALSE))</f>
        <v>3924100000</v>
      </c>
      <c r="T1733" s="17" t="str">
        <f>IF(R1733="","",VLOOKUP(R1733,CUSTOMS!$E$3:$N$2350,3,FALSE))</f>
        <v>塑料厨具带彩卡</v>
      </c>
      <c r="U1733" s="18">
        <f t="shared" si="286"/>
        <v>72</v>
      </c>
      <c r="V1733" s="18" t="str">
        <f>IF(R1733="","",VLOOKUP(R1733,CUSTOMS!$E$3:$N$2350,5,FALSE))</f>
        <v>套</v>
      </c>
      <c r="W1733" s="32">
        <f>IF(R1733="","",VLOOKUP(R1733,CUSTOMS!$E$3:$N$2350,6,FALSE))</f>
        <v>0.8</v>
      </c>
      <c r="X1733" s="32">
        <f t="shared" si="287"/>
        <v>57.6</v>
      </c>
      <c r="Y1733" s="18" t="str">
        <f>IF(R1733="","",VLOOKUP(R1733,CUSTOMS!$E$3:$N$2350,8,FALSE))</f>
        <v>美元</v>
      </c>
      <c r="Z1733" s="18" t="str">
        <f>IF(R1733="","",VLOOKUP(R1733,CUSTOMS!$E$3:$N$2350,9,FALSE))</f>
        <v>中国</v>
      </c>
      <c r="AA1733" s="18" t="str">
        <f>IF(R1733="","",VLOOKUP(R1733,CUSTOMS!$E$3:$N$2350,10,FALSE))</f>
        <v>印度尼西亚</v>
      </c>
      <c r="AB1733" s="32">
        <f>IF(R1733="","",VLOOKUP(G1733,WMS!$E$3:$T$2581,15,FALSE))</f>
        <v>0.0477272727272727</v>
      </c>
      <c r="AC1733" s="32">
        <f t="shared" si="288"/>
        <v>3.43636363636363</v>
      </c>
      <c r="AD1733" s="32" t="str">
        <f>IF(S1733="","",VLOOKUP(S1733,海关监管条件!$A$1:$B$3000,2,FALSE))</f>
        <v>A </v>
      </c>
    </row>
    <row r="1734" spans="1:30">
      <c r="A1734" s="2">
        <v>43791</v>
      </c>
      <c r="B1734" s="2">
        <v>43798</v>
      </c>
      <c r="C1734" s="2" t="s">
        <v>5292</v>
      </c>
      <c r="D1734" s="3" t="s">
        <v>335</v>
      </c>
      <c r="E1734" s="3" t="s">
        <v>3383</v>
      </c>
      <c r="F1734" s="3">
        <v>42447375</v>
      </c>
      <c r="G1734" s="17" t="str">
        <f t="shared" si="282"/>
        <v>KG-KGT-1808-00016-00693/42447375</v>
      </c>
      <c r="H1734" s="18">
        <f>IF(G1734="","",VLOOKUP(G1734,WMS!$E$3:$Q$2581,7,FALSE))</f>
        <v>6</v>
      </c>
      <c r="I1734" s="18">
        <f>IF(G1734="","",VLOOKUP(G1734,WMS!$E$3:$Q$2581,8,FALSE))</f>
        <v>3.25</v>
      </c>
      <c r="J1734" s="18">
        <f>IF(G1734="","",VLOOKUP(G1734,WMS!$E$3:$Q$2581,13,FALSE))</f>
        <v>0.018</v>
      </c>
      <c r="K1734" s="25" t="b">
        <f t="shared" si="283"/>
        <v>1</v>
      </c>
      <c r="L1734" s="7">
        <v>4</v>
      </c>
      <c r="M1734" s="26">
        <f>IF(G1734="","",VLOOKUP(G1734,WMS!$E$3:$U$2581,7,0)*L1734)</f>
        <v>24</v>
      </c>
      <c r="N1734" s="27" t="str">
        <f>IF(G1734="","",VLOOKUP(G1734,WMS!$E$3:$U$2581,17,0))</f>
        <v>B82</v>
      </c>
      <c r="O1734" s="28">
        <f t="shared" si="284"/>
        <v>13</v>
      </c>
      <c r="P1734" s="28">
        <f t="shared" si="285"/>
        <v>0.072</v>
      </c>
      <c r="Q1734" s="25" t="str">
        <f>IF(G1734="","",VLOOKUP(G1734,WMS!$E$3:$G$2581,2,FALSE))</f>
        <v>KAS18111304</v>
      </c>
      <c r="R1734" s="25" t="str">
        <f>IF(G1734="","",VLOOKUP(G1734,WMS!$E$3:$G$2581,3,FALSE))</f>
        <v>KAS1811130404</v>
      </c>
      <c r="S1734" s="17" t="str">
        <f>IF(R1734="","",VLOOKUP(R1734,CUSTOMS!$E$3:$N$2350,2,FALSE))</f>
        <v>6911101900</v>
      </c>
      <c r="T1734" s="17" t="str">
        <f>IF(R1734="","",VLOOKUP(R1734,CUSTOMS!$E$3:$N$2350,3,FALSE))</f>
        <v>日用瓷:壶.罐</v>
      </c>
      <c r="U1734" s="18">
        <f t="shared" si="286"/>
        <v>24</v>
      </c>
      <c r="V1734" s="18" t="str">
        <f>IF(R1734="","",VLOOKUP(R1734,CUSTOMS!$E$3:$N$2350,5,FALSE))</f>
        <v>只</v>
      </c>
      <c r="W1734" s="32">
        <f>IF(R1734="","",VLOOKUP(R1734,CUSTOMS!$E$3:$N$2350,6,FALSE))</f>
        <v>1</v>
      </c>
      <c r="X1734" s="32">
        <f t="shared" si="287"/>
        <v>24</v>
      </c>
      <c r="Y1734" s="18" t="str">
        <f>IF(R1734="","",VLOOKUP(R1734,CUSTOMS!$E$3:$N$2350,8,FALSE))</f>
        <v>港币</v>
      </c>
      <c r="Z1734" s="18" t="str">
        <f>IF(R1734="","",VLOOKUP(R1734,CUSTOMS!$E$3:$N$2350,9,FALSE))</f>
        <v>中国</v>
      </c>
      <c r="AA1734" s="18" t="str">
        <f>IF(R1734="","",VLOOKUP(R1734,CUSTOMS!$E$3:$N$2350,10,FALSE))</f>
        <v>印度尼西亚</v>
      </c>
      <c r="AB1734" s="32">
        <f>IF(R1734="","",VLOOKUP(G1734,WMS!$E$3:$T$2581,15,FALSE))</f>
        <v>0.46</v>
      </c>
      <c r="AC1734" s="32">
        <f t="shared" si="288"/>
        <v>11.04</v>
      </c>
      <c r="AD1734" s="32" t="str">
        <f>IF(S1734="","",VLOOKUP(S1734,海关监管条件!$A$1:$B$3000,2,FALSE))</f>
        <v>A</v>
      </c>
    </row>
    <row r="1735" spans="1:30">
      <c r="A1735" s="2">
        <v>43815</v>
      </c>
      <c r="B1735" s="2">
        <v>43822</v>
      </c>
      <c r="C1735" s="2" t="s">
        <v>5316</v>
      </c>
      <c r="D1735" s="3" t="s">
        <v>494</v>
      </c>
      <c r="E1735" s="3" t="s">
        <v>3554</v>
      </c>
      <c r="F1735" s="3" t="s">
        <v>3563</v>
      </c>
      <c r="G1735" s="17" t="str">
        <f t="shared" si="282"/>
        <v>KG-01527/42287704</v>
      </c>
      <c r="H1735" s="18">
        <f>IF(G1735="","",VLOOKUP(G1735,WMS!$E$3:$Q$2581,7,FALSE))</f>
        <v>12</v>
      </c>
      <c r="I1735" s="18">
        <f>IF(G1735="","",VLOOKUP(G1735,WMS!$E$3:$Q$2581,8,FALSE))</f>
        <v>6.2</v>
      </c>
      <c r="J1735" s="18">
        <f>IF(G1735="","",VLOOKUP(G1735,WMS!$E$3:$Q$2581,13,FALSE))</f>
        <v>0.018</v>
      </c>
      <c r="K1735" s="25" t="b">
        <f t="shared" si="283"/>
        <v>1</v>
      </c>
      <c r="L1735" s="7">
        <v>6</v>
      </c>
      <c r="M1735" s="26">
        <f>IF(G1735="","",VLOOKUP(G1735,WMS!$E$3:$U$2581,7,0)*L1735)</f>
        <v>72</v>
      </c>
      <c r="N1735" s="27" t="str">
        <f>IF(G1735="","",VLOOKUP(G1735,WMS!$E$3:$U$2581,17,0))</f>
        <v>B58</v>
      </c>
      <c r="O1735" s="28">
        <f t="shared" si="284"/>
        <v>37.2</v>
      </c>
      <c r="P1735" s="28">
        <f t="shared" si="285"/>
        <v>0.108</v>
      </c>
      <c r="Q1735" s="25" t="str">
        <f>IF(G1735="","",VLOOKUP(G1735,WMS!$E$3:$G$2581,2,FALSE))</f>
        <v>KAS18121203</v>
      </c>
      <c r="R1735" s="25" t="str">
        <f>IF(G1735="","",VLOOKUP(G1735,WMS!$E$3:$G$2581,3,FALSE))</f>
        <v>KAS1812120341</v>
      </c>
      <c r="S1735" s="17" t="str">
        <f>IF(R1735="","",VLOOKUP(R1735,CUSTOMS!$E$3:$N$2350,2,FALSE))</f>
        <v>6911101900</v>
      </c>
      <c r="T1735" s="17" t="str">
        <f>IF(R1735="","",VLOOKUP(R1735,CUSTOMS!$E$3:$N$2350,3,FALSE))</f>
        <v>日用瓷:密封罐</v>
      </c>
      <c r="U1735" s="18">
        <f t="shared" si="286"/>
        <v>33</v>
      </c>
      <c r="V1735" s="18" t="str">
        <f>IF(R1735="","",VLOOKUP(R1735,CUSTOMS!$E$3:$N$2350,5,FALSE))</f>
        <v>千克</v>
      </c>
      <c r="W1735" s="32">
        <f>IF(R1735="","",VLOOKUP(R1735,CUSTOMS!$E$3:$N$2350,6,FALSE))</f>
        <v>1</v>
      </c>
      <c r="X1735" s="32">
        <f t="shared" si="287"/>
        <v>33</v>
      </c>
      <c r="Y1735" s="18" t="str">
        <f>IF(R1735="","",VLOOKUP(R1735,CUSTOMS!$E$3:$N$2350,8,FALSE))</f>
        <v>美元</v>
      </c>
      <c r="Z1735" s="18" t="str">
        <f>IF(R1735="","",VLOOKUP(R1735,CUSTOMS!$E$3:$N$2350,9,FALSE))</f>
        <v>中国</v>
      </c>
      <c r="AA1735" s="18" t="str">
        <f>IF(R1735="","",VLOOKUP(R1735,CUSTOMS!$E$3:$N$2350,10,FALSE))</f>
        <v>中国</v>
      </c>
      <c r="AB1735" s="32">
        <f>IF(R1735="","",VLOOKUP(G1735,WMS!$E$3:$T$2581,15,FALSE))</f>
        <v>0.458333333333333</v>
      </c>
      <c r="AC1735" s="32">
        <f t="shared" si="288"/>
        <v>33</v>
      </c>
      <c r="AD1735" s="32" t="str">
        <f>IF(S1735="","",VLOOKUP(S1735,海关监管条件!$A$1:$B$3000,2,FALSE))</f>
        <v>A</v>
      </c>
    </row>
    <row r="1736" spans="1:30">
      <c r="A1736" s="2">
        <v>43815</v>
      </c>
      <c r="B1736" s="2">
        <v>43822</v>
      </c>
      <c r="C1736" s="2" t="s">
        <v>5316</v>
      </c>
      <c r="D1736" s="3" t="s">
        <v>477</v>
      </c>
      <c r="E1736" s="3" t="s">
        <v>3539</v>
      </c>
      <c r="F1736" s="3" t="s">
        <v>3542</v>
      </c>
      <c r="G1736" s="17" t="str">
        <f t="shared" si="282"/>
        <v>KG-01543/42445340</v>
      </c>
      <c r="H1736" s="18">
        <f>IF(G1736="","",VLOOKUP(G1736,WMS!$E$3:$Q$2581,7,FALSE))</f>
        <v>10</v>
      </c>
      <c r="I1736" s="18">
        <f>IF(G1736="","",VLOOKUP(G1736,WMS!$E$3:$Q$2581,8,FALSE))</f>
        <v>1.9</v>
      </c>
      <c r="J1736" s="18">
        <f>IF(G1736="","",VLOOKUP(G1736,WMS!$E$3:$Q$2581,13,FALSE))</f>
        <v>0.007</v>
      </c>
      <c r="K1736" s="25" t="b">
        <f t="shared" si="283"/>
        <v>1</v>
      </c>
      <c r="L1736" s="7">
        <v>5</v>
      </c>
      <c r="M1736" s="26">
        <f>IF(G1736="","",VLOOKUP(G1736,WMS!$E$3:$U$2581,7,0)*L1736)</f>
        <v>50</v>
      </c>
      <c r="N1736" s="27" t="str">
        <f>IF(G1736="","",VLOOKUP(G1736,WMS!$E$3:$U$2581,17,0))</f>
        <v>A17-202</v>
      </c>
      <c r="O1736" s="28">
        <f t="shared" si="284"/>
        <v>9.5</v>
      </c>
      <c r="P1736" s="28">
        <f t="shared" si="285"/>
        <v>0.035</v>
      </c>
      <c r="Q1736" s="25" t="str">
        <f>IF(G1736="","",VLOOKUP(G1736,WMS!$E$3:$G$2581,2,FALSE))</f>
        <v>KAS18121203</v>
      </c>
      <c r="R1736" s="25" t="str">
        <f>IF(G1736="","",VLOOKUP(G1736,WMS!$E$3:$G$2581,3,FALSE))</f>
        <v>KAS1812120325</v>
      </c>
      <c r="S1736" s="17" t="str">
        <f>IF(R1736="","",VLOOKUP(R1736,CUSTOMS!$E$3:$N$2350,2,FALSE))</f>
        <v>6911101900</v>
      </c>
      <c r="T1736" s="17" t="str">
        <f>IF(R1736="","",VLOOKUP(R1736,CUSTOMS!$E$3:$N$2350,3,FALSE))</f>
        <v>日用瓷:200ML杯</v>
      </c>
      <c r="U1736" s="18">
        <f t="shared" si="286"/>
        <v>8.5</v>
      </c>
      <c r="V1736" s="18" t="str">
        <f>IF(R1736="","",VLOOKUP(R1736,CUSTOMS!$E$3:$N$2350,5,FALSE))</f>
        <v>千克</v>
      </c>
      <c r="W1736" s="32">
        <f>IF(R1736="","",VLOOKUP(R1736,CUSTOMS!$E$3:$N$2350,6,FALSE))</f>
        <v>0.8</v>
      </c>
      <c r="X1736" s="32">
        <f t="shared" si="287"/>
        <v>6.8</v>
      </c>
      <c r="Y1736" s="18" t="str">
        <f>IF(R1736="","",VLOOKUP(R1736,CUSTOMS!$E$3:$N$2350,8,FALSE))</f>
        <v>美元</v>
      </c>
      <c r="Z1736" s="18" t="str">
        <f>IF(R1736="","",VLOOKUP(R1736,CUSTOMS!$E$3:$N$2350,9,FALSE))</f>
        <v>中国</v>
      </c>
      <c r="AA1736" s="18" t="str">
        <f>IF(R1736="","",VLOOKUP(R1736,CUSTOMS!$E$3:$N$2350,10,FALSE))</f>
        <v>中国</v>
      </c>
      <c r="AB1736" s="32">
        <f>IF(R1736="","",VLOOKUP(G1736,WMS!$E$3:$T$2581,15,FALSE))</f>
        <v>0.17</v>
      </c>
      <c r="AC1736" s="32">
        <f t="shared" si="288"/>
        <v>8.5</v>
      </c>
      <c r="AD1736" s="32" t="str">
        <f>IF(S1736="","",VLOOKUP(S1736,海关监管条件!$A$1:$B$3000,2,FALSE))</f>
        <v>A</v>
      </c>
    </row>
    <row r="1737" spans="1:30">
      <c r="A1737" s="2">
        <v>43815</v>
      </c>
      <c r="B1737" s="2">
        <v>43822</v>
      </c>
      <c r="C1737" s="2" t="s">
        <v>5316</v>
      </c>
      <c r="D1737" s="3" t="s">
        <v>477</v>
      </c>
      <c r="E1737" s="3" t="s">
        <v>3539</v>
      </c>
      <c r="F1737" s="3" t="s">
        <v>3548</v>
      </c>
      <c r="G1737" s="17" t="str">
        <f t="shared" si="282"/>
        <v>KG-01543/42445364</v>
      </c>
      <c r="H1737" s="18">
        <f>IF(G1737="","",VLOOKUP(G1737,WMS!$E$3:$Q$2581,7,FALSE))</f>
        <v>10</v>
      </c>
      <c r="I1737" s="18">
        <f>IF(G1737="","",VLOOKUP(G1737,WMS!$E$3:$Q$2581,8,FALSE))</f>
        <v>1.3</v>
      </c>
      <c r="J1737" s="18">
        <f>IF(G1737="","",VLOOKUP(G1737,WMS!$E$3:$Q$2581,13,FALSE))</f>
        <v>0.003</v>
      </c>
      <c r="K1737" s="25" t="b">
        <f t="shared" si="283"/>
        <v>1</v>
      </c>
      <c r="L1737" s="7">
        <v>11</v>
      </c>
      <c r="M1737" s="26">
        <f>IF(G1737="","",VLOOKUP(G1737,WMS!$E$3:$U$2581,7,0)*L1737)</f>
        <v>110</v>
      </c>
      <c r="N1737" s="27" t="str">
        <f>IF(G1737="","",VLOOKUP(G1737,WMS!$E$3:$U$2581,17,0))</f>
        <v>A19-304</v>
      </c>
      <c r="O1737" s="28">
        <f t="shared" si="284"/>
        <v>14.3</v>
      </c>
      <c r="P1737" s="28">
        <f t="shared" si="285"/>
        <v>0.033</v>
      </c>
      <c r="Q1737" s="25" t="str">
        <f>IF(G1737="","",VLOOKUP(G1737,WMS!$E$3:$G$2581,2,FALSE))</f>
        <v>KAS18121203</v>
      </c>
      <c r="R1737" s="25" t="str">
        <f>IF(G1737="","",VLOOKUP(G1737,WMS!$E$3:$G$2581,3,FALSE))</f>
        <v>KAS1812120330</v>
      </c>
      <c r="S1737" s="17" t="str">
        <f>IF(R1737="","",VLOOKUP(R1737,CUSTOMS!$E$3:$N$2350,2,FALSE))</f>
        <v>6911101900</v>
      </c>
      <c r="T1737" s="17" t="str">
        <f>IF(R1737="","",VLOOKUP(R1737,CUSTOMS!$E$3:$N$2350,3,FALSE))</f>
        <v>日用瓷:100ML杯</v>
      </c>
      <c r="U1737" s="18">
        <f t="shared" si="286"/>
        <v>9.9</v>
      </c>
      <c r="V1737" s="18" t="str">
        <f>IF(R1737="","",VLOOKUP(R1737,CUSTOMS!$E$3:$N$2350,5,FALSE))</f>
        <v>千克</v>
      </c>
      <c r="W1737" s="32">
        <f>IF(R1737="","",VLOOKUP(R1737,CUSTOMS!$E$3:$N$2350,6,FALSE))</f>
        <v>0.8</v>
      </c>
      <c r="X1737" s="32">
        <f t="shared" si="287"/>
        <v>7.92</v>
      </c>
      <c r="Y1737" s="18" t="str">
        <f>IF(R1737="","",VLOOKUP(R1737,CUSTOMS!$E$3:$N$2350,8,FALSE))</f>
        <v>美元</v>
      </c>
      <c r="Z1737" s="18" t="str">
        <f>IF(R1737="","",VLOOKUP(R1737,CUSTOMS!$E$3:$N$2350,9,FALSE))</f>
        <v>中国</v>
      </c>
      <c r="AA1737" s="18" t="str">
        <f>IF(R1737="","",VLOOKUP(R1737,CUSTOMS!$E$3:$N$2350,10,FALSE))</f>
        <v>中国</v>
      </c>
      <c r="AB1737" s="32">
        <f>IF(R1737="","",VLOOKUP(G1737,WMS!$E$3:$T$2581,15,FALSE))</f>
        <v>0.09</v>
      </c>
      <c r="AC1737" s="32">
        <f t="shared" si="288"/>
        <v>9.9</v>
      </c>
      <c r="AD1737" s="32" t="str">
        <f>IF(S1737="","",VLOOKUP(S1737,海关监管条件!$A$1:$B$3000,2,FALSE))</f>
        <v>A</v>
      </c>
    </row>
    <row r="1738" spans="1:30">
      <c r="A1738" s="2">
        <v>43815</v>
      </c>
      <c r="B1738" s="2">
        <v>43822</v>
      </c>
      <c r="C1738" s="2" t="s">
        <v>5316</v>
      </c>
      <c r="D1738" s="3" t="s">
        <v>477</v>
      </c>
      <c r="E1738" s="3" t="s">
        <v>3539</v>
      </c>
      <c r="F1738" s="3" t="s">
        <v>3540</v>
      </c>
      <c r="G1738" s="17" t="str">
        <f t="shared" si="282"/>
        <v>KG-01543/42445388</v>
      </c>
      <c r="H1738" s="18">
        <f>IF(G1738="","",VLOOKUP(G1738,WMS!$E$3:$Q$2581,7,FALSE))</f>
        <v>10</v>
      </c>
      <c r="I1738" s="18">
        <f>IF(G1738="","",VLOOKUP(G1738,WMS!$E$3:$Q$2581,8,FALSE))</f>
        <v>1.95</v>
      </c>
      <c r="J1738" s="18">
        <f>IF(G1738="","",VLOOKUP(G1738,WMS!$E$3:$Q$2581,13,FALSE))</f>
        <v>0.007</v>
      </c>
      <c r="K1738" s="25" t="b">
        <f t="shared" si="283"/>
        <v>1</v>
      </c>
      <c r="L1738" s="7">
        <v>9</v>
      </c>
      <c r="M1738" s="26">
        <f>IF(G1738="","",VLOOKUP(G1738,WMS!$E$3:$U$2581,7,0)*L1738)</f>
        <v>90</v>
      </c>
      <c r="N1738" s="27" t="str">
        <f>IF(G1738="","",VLOOKUP(G1738,WMS!$E$3:$U$2581,17,0))</f>
        <v>A19-304</v>
      </c>
      <c r="O1738" s="28">
        <f t="shared" si="284"/>
        <v>17.55</v>
      </c>
      <c r="P1738" s="28">
        <f t="shared" si="285"/>
        <v>0.063</v>
      </c>
      <c r="Q1738" s="25" t="str">
        <f>IF(G1738="","",VLOOKUP(G1738,WMS!$E$3:$G$2581,2,FALSE))</f>
        <v>KAS18121203</v>
      </c>
      <c r="R1738" s="25" t="str">
        <f>IF(G1738="","",VLOOKUP(G1738,WMS!$E$3:$G$2581,3,FALSE))</f>
        <v>KAS1812120324</v>
      </c>
      <c r="S1738" s="17" t="str">
        <f>IF(R1738="","",VLOOKUP(R1738,CUSTOMS!$E$3:$N$2350,2,FALSE))</f>
        <v>6911101900</v>
      </c>
      <c r="T1738" s="17" t="str">
        <f>IF(R1738="","",VLOOKUP(R1738,CUSTOMS!$E$3:$N$2350,3,FALSE))</f>
        <v>日用瓷:200ML杯</v>
      </c>
      <c r="U1738" s="18">
        <f t="shared" si="286"/>
        <v>15.3</v>
      </c>
      <c r="V1738" s="18" t="str">
        <f>IF(R1738="","",VLOOKUP(R1738,CUSTOMS!$E$3:$N$2350,5,FALSE))</f>
        <v>千克</v>
      </c>
      <c r="W1738" s="32">
        <f>IF(R1738="","",VLOOKUP(R1738,CUSTOMS!$E$3:$N$2350,6,FALSE))</f>
        <v>0.8</v>
      </c>
      <c r="X1738" s="32">
        <f t="shared" si="287"/>
        <v>12.24</v>
      </c>
      <c r="Y1738" s="18" t="str">
        <f>IF(R1738="","",VLOOKUP(R1738,CUSTOMS!$E$3:$N$2350,8,FALSE))</f>
        <v>美元</v>
      </c>
      <c r="Z1738" s="18" t="str">
        <f>IF(R1738="","",VLOOKUP(R1738,CUSTOMS!$E$3:$N$2350,9,FALSE))</f>
        <v>中国</v>
      </c>
      <c r="AA1738" s="18" t="str">
        <f>IF(R1738="","",VLOOKUP(R1738,CUSTOMS!$E$3:$N$2350,10,FALSE))</f>
        <v>中国</v>
      </c>
      <c r="AB1738" s="32">
        <f>IF(R1738="","",VLOOKUP(G1738,WMS!$E$3:$T$2581,15,FALSE))</f>
        <v>0.17</v>
      </c>
      <c r="AC1738" s="32">
        <f t="shared" si="288"/>
        <v>15.3</v>
      </c>
      <c r="AD1738" s="32" t="str">
        <f>IF(S1738="","",VLOOKUP(S1738,海关监管条件!$A$1:$B$3000,2,FALSE))</f>
        <v>A</v>
      </c>
    </row>
    <row r="1739" spans="1:30">
      <c r="A1739" s="2">
        <v>43815</v>
      </c>
      <c r="B1739" s="2">
        <v>43822</v>
      </c>
      <c r="C1739" s="2" t="s">
        <v>5316</v>
      </c>
      <c r="D1739" s="3" t="s">
        <v>468</v>
      </c>
      <c r="E1739" s="3" t="s">
        <v>3529</v>
      </c>
      <c r="F1739" s="3" t="s">
        <v>3532</v>
      </c>
      <c r="G1739" s="17" t="str">
        <f t="shared" si="282"/>
        <v>KG-01549/42279327</v>
      </c>
      <c r="H1739" s="18">
        <f>IF(G1739="","",VLOOKUP(G1739,WMS!$E$3:$Q$2581,7,FALSE))</f>
        <v>8</v>
      </c>
      <c r="I1739" s="18">
        <f>IF(G1739="","",VLOOKUP(G1739,WMS!$E$3:$Q$2581,8,FALSE))</f>
        <v>3</v>
      </c>
      <c r="J1739" s="18">
        <f>IF(G1739="","",VLOOKUP(G1739,WMS!$E$3:$Q$2581,13,FALSE))</f>
        <v>0.013</v>
      </c>
      <c r="K1739" s="25" t="b">
        <f t="shared" si="283"/>
        <v>1</v>
      </c>
      <c r="L1739" s="7">
        <v>16</v>
      </c>
      <c r="M1739" s="26">
        <f>IF(G1739="","",VLOOKUP(G1739,WMS!$E$3:$U$2581,7,0)*L1739)</f>
        <v>128</v>
      </c>
      <c r="N1739" s="27" t="str">
        <f>IF(G1739="","",VLOOKUP(G1739,WMS!$E$3:$U$2581,17,0))</f>
        <v>A17-301</v>
      </c>
      <c r="O1739" s="28">
        <f t="shared" si="284"/>
        <v>48</v>
      </c>
      <c r="P1739" s="28">
        <f t="shared" si="285"/>
        <v>0.208</v>
      </c>
      <c r="Q1739" s="25" t="str">
        <f>IF(G1739="","",VLOOKUP(G1739,WMS!$E$3:$G$2581,2,FALSE))</f>
        <v>KAS18121203</v>
      </c>
      <c r="R1739" s="25" t="str">
        <f>IF(G1739="","",VLOOKUP(G1739,WMS!$E$3:$G$2581,3,FALSE))</f>
        <v>KAS1812120319</v>
      </c>
      <c r="S1739" s="17" t="str">
        <f>IF(R1739="","",VLOOKUP(R1739,CUSTOMS!$E$3:$N$2350,2,FALSE))</f>
        <v>6911101900</v>
      </c>
      <c r="T1739" s="17" t="str">
        <f>IF(R1739="","",VLOOKUP(R1739,CUSTOMS!$E$3:$N$2350,3,FALSE))</f>
        <v>日用瓷(20OZ杯)</v>
      </c>
      <c r="U1739" s="18">
        <f t="shared" si="286"/>
        <v>128</v>
      </c>
      <c r="V1739" s="18" t="str">
        <f>IF(R1739="","",VLOOKUP(R1739,CUSTOMS!$E$3:$N$2350,5,FALSE))</f>
        <v>件</v>
      </c>
      <c r="W1739" s="32">
        <f>IF(R1739="","",VLOOKUP(R1739,CUSTOMS!$E$3:$N$2350,6,FALSE))</f>
        <v>0.802013</v>
      </c>
      <c r="X1739" s="32">
        <f t="shared" si="287"/>
        <v>102.657664</v>
      </c>
      <c r="Y1739" s="18" t="str">
        <f>IF(R1739="","",VLOOKUP(R1739,CUSTOMS!$E$3:$N$2350,8,FALSE))</f>
        <v>美元</v>
      </c>
      <c r="Z1739" s="18" t="str">
        <f>IF(R1739="","",VLOOKUP(R1739,CUSTOMS!$E$3:$N$2350,9,FALSE))</f>
        <v>中国</v>
      </c>
      <c r="AA1739" s="18" t="str">
        <f>IF(R1739="","",VLOOKUP(R1739,CUSTOMS!$E$3:$N$2350,10,FALSE))</f>
        <v>中国</v>
      </c>
      <c r="AB1739" s="32">
        <f>IF(R1739="","",VLOOKUP(G1739,WMS!$E$3:$T$2581,15,FALSE))</f>
        <v>0.375</v>
      </c>
      <c r="AC1739" s="32">
        <f t="shared" si="288"/>
        <v>48</v>
      </c>
      <c r="AD1739" s="32" t="str">
        <f>IF(S1739="","",VLOOKUP(S1739,海关监管条件!$A$1:$B$3000,2,FALSE))</f>
        <v>A</v>
      </c>
    </row>
    <row r="1740" spans="1:30">
      <c r="A1740" s="2">
        <v>43815</v>
      </c>
      <c r="B1740" s="2">
        <v>43822</v>
      </c>
      <c r="C1740" s="2" t="s">
        <v>5316</v>
      </c>
      <c r="D1740" s="3" t="s">
        <v>468</v>
      </c>
      <c r="E1740" s="3" t="s">
        <v>3529</v>
      </c>
      <c r="F1740" s="3" t="s">
        <v>3533</v>
      </c>
      <c r="G1740" s="17" t="str">
        <f t="shared" si="282"/>
        <v>KG-01549/42492207</v>
      </c>
      <c r="H1740" s="18">
        <f>IF(G1740="","",VLOOKUP(G1740,WMS!$E$3:$Q$2581,7,FALSE))</f>
        <v>8</v>
      </c>
      <c r="I1740" s="18">
        <f>IF(G1740="","",VLOOKUP(G1740,WMS!$E$3:$Q$2581,8,FALSE))</f>
        <v>3.5</v>
      </c>
      <c r="J1740" s="18">
        <f>IF(G1740="","",VLOOKUP(G1740,WMS!$E$3:$Q$2581,13,FALSE))</f>
        <v>0.013</v>
      </c>
      <c r="K1740" s="25" t="b">
        <f t="shared" si="283"/>
        <v>1</v>
      </c>
      <c r="L1740" s="7">
        <v>16</v>
      </c>
      <c r="M1740" s="26">
        <f>IF(G1740="","",VLOOKUP(G1740,WMS!$E$3:$U$2581,7,0)*L1740)</f>
        <v>128</v>
      </c>
      <c r="N1740" s="27" t="str">
        <f>IF(G1740="","",VLOOKUP(G1740,WMS!$E$3:$U$2581,17,0))</f>
        <v>A17-201</v>
      </c>
      <c r="O1740" s="28">
        <f t="shared" si="284"/>
        <v>56</v>
      </c>
      <c r="P1740" s="28">
        <f t="shared" si="285"/>
        <v>0.208</v>
      </c>
      <c r="Q1740" s="25" t="str">
        <f>IF(G1740="","",VLOOKUP(G1740,WMS!$E$3:$G$2581,2,FALSE))</f>
        <v>KAS18121203</v>
      </c>
      <c r="R1740" s="25" t="str">
        <f>IF(G1740="","",VLOOKUP(G1740,WMS!$E$3:$G$2581,3,FALSE))</f>
        <v>KAS1812120320</v>
      </c>
      <c r="S1740" s="17" t="str">
        <f>IF(R1740="","",VLOOKUP(R1740,CUSTOMS!$E$3:$N$2350,2,FALSE))</f>
        <v>6911101900</v>
      </c>
      <c r="T1740" s="17" t="str">
        <f>IF(R1740="","",VLOOKUP(R1740,CUSTOMS!$E$3:$N$2350,3,FALSE))</f>
        <v>日用瓷(20OZ杯)</v>
      </c>
      <c r="U1740" s="18">
        <f t="shared" si="286"/>
        <v>128</v>
      </c>
      <c r="V1740" s="18" t="str">
        <f>IF(R1740="","",VLOOKUP(R1740,CUSTOMS!$E$3:$N$2350,5,FALSE))</f>
        <v>件</v>
      </c>
      <c r="W1740" s="32">
        <f>IF(R1740="","",VLOOKUP(R1740,CUSTOMS!$E$3:$N$2350,6,FALSE))</f>
        <v>0.801994</v>
      </c>
      <c r="X1740" s="32">
        <f t="shared" si="287"/>
        <v>102.655232</v>
      </c>
      <c r="Y1740" s="18" t="str">
        <f>IF(R1740="","",VLOOKUP(R1740,CUSTOMS!$E$3:$N$2350,8,FALSE))</f>
        <v>美元</v>
      </c>
      <c r="Z1740" s="18" t="str">
        <f>IF(R1740="","",VLOOKUP(R1740,CUSTOMS!$E$3:$N$2350,9,FALSE))</f>
        <v>中国</v>
      </c>
      <c r="AA1740" s="18" t="str">
        <f>IF(R1740="","",VLOOKUP(R1740,CUSTOMS!$E$3:$N$2350,10,FALSE))</f>
        <v>中国</v>
      </c>
      <c r="AB1740" s="32">
        <f>IF(R1740="","",VLOOKUP(G1740,WMS!$E$3:$T$2581,15,FALSE))</f>
        <v>0.375</v>
      </c>
      <c r="AC1740" s="32">
        <f t="shared" si="288"/>
        <v>48</v>
      </c>
      <c r="AD1740" s="32" t="str">
        <f>IF(S1740="","",VLOOKUP(S1740,海关监管条件!$A$1:$B$3000,2,FALSE))</f>
        <v>A</v>
      </c>
    </row>
    <row r="1741" spans="1:30">
      <c r="A1741" s="2">
        <v>43815</v>
      </c>
      <c r="B1741" s="2">
        <v>43822</v>
      </c>
      <c r="C1741" s="2" t="s">
        <v>5316</v>
      </c>
      <c r="D1741" s="3" t="s">
        <v>516</v>
      </c>
      <c r="E1741" s="3" t="s">
        <v>3580</v>
      </c>
      <c r="F1741" s="3" t="s">
        <v>3604</v>
      </c>
      <c r="G1741" s="17" t="str">
        <f t="shared" si="282"/>
        <v>KG-01579/42170372</v>
      </c>
      <c r="H1741" s="18">
        <f>IF(G1741="","",VLOOKUP(G1741,WMS!$E$3:$Q$2581,7,FALSE))</f>
        <v>4</v>
      </c>
      <c r="I1741" s="18">
        <f>IF(G1741="","",VLOOKUP(G1741,WMS!$E$3:$Q$2581,8,FALSE))</f>
        <v>4.4</v>
      </c>
      <c r="J1741" s="18">
        <f>IF(G1741="","",VLOOKUP(G1741,WMS!$E$3:$Q$2581,13,FALSE))</f>
        <v>0.012</v>
      </c>
      <c r="K1741" s="25" t="b">
        <f t="shared" si="283"/>
        <v>1</v>
      </c>
      <c r="L1741" s="7">
        <v>18</v>
      </c>
      <c r="M1741" s="26">
        <f>IF(G1741="","",VLOOKUP(G1741,WMS!$E$3:$U$2581,7,0)*L1741)</f>
        <v>72</v>
      </c>
      <c r="N1741" s="27" t="str">
        <f>IF(G1741="","",VLOOKUP(G1741,WMS!$E$3:$U$2581,17,0))</f>
        <v>A17-303</v>
      </c>
      <c r="O1741" s="28">
        <f t="shared" si="284"/>
        <v>79.2</v>
      </c>
      <c r="P1741" s="28">
        <f t="shared" si="285"/>
        <v>0.216</v>
      </c>
      <c r="Q1741" s="25" t="str">
        <f>IF(G1741="","",VLOOKUP(G1741,WMS!$E$3:$G$2581,2,FALSE))</f>
        <v>KAS18121203</v>
      </c>
      <c r="R1741" s="25" t="str">
        <f>IF(G1741="","",VLOOKUP(G1741,WMS!$E$3:$G$2581,3,FALSE))</f>
        <v>KAS1812120370</v>
      </c>
      <c r="S1741" s="17" t="str">
        <f>IF(R1741="","",VLOOKUP(R1741,CUSTOMS!$E$3:$N$2350,2,FALSE))</f>
        <v>6911101900</v>
      </c>
      <c r="T1741" s="17" t="str">
        <f>IF(R1741="","",VLOOKUP(R1741,CUSTOMS!$E$3:$N$2350,3,FALSE))</f>
        <v>瓷餐具碗</v>
      </c>
      <c r="U1741" s="18">
        <f t="shared" si="286"/>
        <v>72</v>
      </c>
      <c r="V1741" s="18" t="str">
        <f>IF(R1741="","",VLOOKUP(R1741,CUSTOMS!$E$3:$N$2350,5,FALSE))</f>
        <v>只</v>
      </c>
      <c r="W1741" s="32">
        <f>IF(R1741="","",VLOOKUP(R1741,CUSTOMS!$E$3:$N$2350,6,FALSE))</f>
        <v>1.225968</v>
      </c>
      <c r="X1741" s="32">
        <f t="shared" si="287"/>
        <v>88.269696</v>
      </c>
      <c r="Y1741" s="18" t="str">
        <f>IF(R1741="","",VLOOKUP(R1741,CUSTOMS!$E$3:$N$2350,8,FALSE))</f>
        <v>美元</v>
      </c>
      <c r="Z1741" s="18" t="str">
        <f>IF(R1741="","",VLOOKUP(R1741,CUSTOMS!$E$3:$N$2350,9,FALSE))</f>
        <v>中国</v>
      </c>
      <c r="AA1741" s="18" t="str">
        <f>IF(R1741="","",VLOOKUP(R1741,CUSTOMS!$E$3:$N$2350,10,FALSE))</f>
        <v>中国</v>
      </c>
      <c r="AB1741" s="32">
        <f>IF(R1741="","",VLOOKUP(G1741,WMS!$E$3:$T$2581,15,FALSE))</f>
        <v>0.875</v>
      </c>
      <c r="AC1741" s="32">
        <f t="shared" si="288"/>
        <v>63</v>
      </c>
      <c r="AD1741" s="32" t="str">
        <f>IF(S1741="","",VLOOKUP(S1741,海关监管条件!$A$1:$B$3000,2,FALSE))</f>
        <v>A</v>
      </c>
    </row>
    <row r="1742" spans="1:30">
      <c r="A1742" s="2">
        <v>43815</v>
      </c>
      <c r="B1742" s="2">
        <v>43822</v>
      </c>
      <c r="C1742" s="2" t="s">
        <v>5316</v>
      </c>
      <c r="D1742" s="3" t="s">
        <v>516</v>
      </c>
      <c r="E1742" s="3" t="s">
        <v>3580</v>
      </c>
      <c r="F1742" s="3" t="s">
        <v>3606</v>
      </c>
      <c r="G1742" s="17" t="str">
        <f t="shared" si="282"/>
        <v>KG-01579/42170525</v>
      </c>
      <c r="H1742" s="18">
        <f>IF(G1742="","",VLOOKUP(G1742,WMS!$E$3:$Q$2581,7,FALSE))</f>
        <v>12</v>
      </c>
      <c r="I1742" s="18">
        <f>IF(G1742="","",VLOOKUP(G1742,WMS!$E$3:$Q$2581,8,FALSE))</f>
        <v>5.9</v>
      </c>
      <c r="J1742" s="18">
        <f>IF(G1742="","",VLOOKUP(G1742,WMS!$E$3:$Q$2581,13,FALSE))</f>
        <v>0.018</v>
      </c>
      <c r="K1742" s="25" t="b">
        <f t="shared" si="283"/>
        <v>1</v>
      </c>
      <c r="L1742" s="7">
        <v>4</v>
      </c>
      <c r="M1742" s="26">
        <f>IF(G1742="","",VLOOKUP(G1742,WMS!$E$3:$U$2581,7,0)*L1742)</f>
        <v>48</v>
      </c>
      <c r="N1742" s="27" t="str">
        <f>IF(G1742="","",VLOOKUP(G1742,WMS!$E$3:$U$2581,17,0))</f>
        <v>A01-203</v>
      </c>
      <c r="O1742" s="28">
        <f t="shared" si="284"/>
        <v>23.6</v>
      </c>
      <c r="P1742" s="28">
        <f t="shared" si="285"/>
        <v>0.072</v>
      </c>
      <c r="Q1742" s="25" t="str">
        <f>IF(G1742="","",VLOOKUP(G1742,WMS!$E$3:$G$2581,2,FALSE))</f>
        <v>KAS18121203</v>
      </c>
      <c r="R1742" s="25" t="str">
        <f>IF(G1742="","",VLOOKUP(G1742,WMS!$E$3:$G$2581,3,FALSE))</f>
        <v>KAS1812120372</v>
      </c>
      <c r="S1742" s="17" t="str">
        <f>IF(R1742="","",VLOOKUP(R1742,CUSTOMS!$E$3:$N$2350,2,FALSE))</f>
        <v>6911101900</v>
      </c>
      <c r="T1742" s="17" t="str">
        <f>IF(R1742="","",VLOOKUP(R1742,CUSTOMS!$E$3:$N$2350,3,FALSE))</f>
        <v>瓷餐具碗</v>
      </c>
      <c r="U1742" s="18">
        <f t="shared" si="286"/>
        <v>48</v>
      </c>
      <c r="V1742" s="18" t="str">
        <f>IF(R1742="","",VLOOKUP(R1742,CUSTOMS!$E$3:$N$2350,5,FALSE))</f>
        <v>只</v>
      </c>
      <c r="W1742" s="32">
        <f>IF(R1742="","",VLOOKUP(R1742,CUSTOMS!$E$3:$N$2350,6,FALSE))</f>
        <v>1.225968</v>
      </c>
      <c r="X1742" s="32">
        <f t="shared" si="287"/>
        <v>58.846464</v>
      </c>
      <c r="Y1742" s="18" t="str">
        <f>IF(R1742="","",VLOOKUP(R1742,CUSTOMS!$E$3:$N$2350,8,FALSE))</f>
        <v>美元</v>
      </c>
      <c r="Z1742" s="18" t="str">
        <f>IF(R1742="","",VLOOKUP(R1742,CUSTOMS!$E$3:$N$2350,9,FALSE))</f>
        <v>中国</v>
      </c>
      <c r="AA1742" s="18" t="str">
        <f>IF(R1742="","",VLOOKUP(R1742,CUSTOMS!$E$3:$N$2350,10,FALSE))</f>
        <v>中国</v>
      </c>
      <c r="AB1742" s="32">
        <f>IF(R1742="","",VLOOKUP(G1742,WMS!$E$3:$T$2581,15,FALSE))</f>
        <v>0.416666666666667</v>
      </c>
      <c r="AC1742" s="32">
        <f t="shared" si="288"/>
        <v>20</v>
      </c>
      <c r="AD1742" s="32" t="str">
        <f>IF(S1742="","",VLOOKUP(S1742,海关监管条件!$A$1:$B$3000,2,FALSE))</f>
        <v>A</v>
      </c>
    </row>
    <row r="1743" spans="1:30">
      <c r="A1743" s="2">
        <v>43815</v>
      </c>
      <c r="B1743" s="2">
        <v>43822</v>
      </c>
      <c r="C1743" s="2" t="s">
        <v>5316</v>
      </c>
      <c r="D1743" s="3" t="s">
        <v>516</v>
      </c>
      <c r="E1743" s="3" t="s">
        <v>3580</v>
      </c>
      <c r="F1743" s="3" t="s">
        <v>3593</v>
      </c>
      <c r="G1743" s="17" t="str">
        <f t="shared" si="282"/>
        <v>KG-01579/42171676</v>
      </c>
      <c r="H1743" s="18">
        <f>IF(G1743="","",VLOOKUP(G1743,WMS!$E$3:$Q$2581,7,FALSE))</f>
        <v>8</v>
      </c>
      <c r="I1743" s="18">
        <f>IF(G1743="","",VLOOKUP(G1743,WMS!$E$3:$Q$2581,8,FALSE))</f>
        <v>11.4</v>
      </c>
      <c r="J1743" s="18">
        <f>IF(G1743="","",VLOOKUP(G1743,WMS!$E$3:$Q$2581,13,FALSE))</f>
        <v>0.014</v>
      </c>
      <c r="K1743" s="25" t="b">
        <f t="shared" si="283"/>
        <v>1</v>
      </c>
      <c r="L1743" s="7">
        <v>5</v>
      </c>
      <c r="M1743" s="26">
        <f>IF(G1743="","",VLOOKUP(G1743,WMS!$E$3:$U$2581,7,0)*L1743)</f>
        <v>40</v>
      </c>
      <c r="N1743" s="27" t="str">
        <f>IF(G1743="","",VLOOKUP(G1743,WMS!$E$3:$U$2581,17,0))</f>
        <v>A19-104</v>
      </c>
      <c r="O1743" s="28">
        <f t="shared" si="284"/>
        <v>57</v>
      </c>
      <c r="P1743" s="28">
        <f t="shared" si="285"/>
        <v>0.07</v>
      </c>
      <c r="Q1743" s="25" t="str">
        <f>IF(G1743="","",VLOOKUP(G1743,WMS!$E$3:$G$2581,2,FALSE))</f>
        <v>KAS18121203</v>
      </c>
      <c r="R1743" s="25" t="str">
        <f>IF(G1743="","",VLOOKUP(G1743,WMS!$E$3:$G$2581,3,FALSE))</f>
        <v>KAS1812120360</v>
      </c>
      <c r="S1743" s="17" t="str">
        <f>IF(R1743="","",VLOOKUP(R1743,CUSTOMS!$E$3:$N$2350,2,FALSE))</f>
        <v>6911101900</v>
      </c>
      <c r="T1743" s="17" t="str">
        <f>IF(R1743="","",VLOOKUP(R1743,CUSTOMS!$E$3:$N$2350,3,FALSE))</f>
        <v>瓷餐具盘</v>
      </c>
      <c r="U1743" s="18">
        <f t="shared" si="286"/>
        <v>40</v>
      </c>
      <c r="V1743" s="18" t="str">
        <f>IF(R1743="","",VLOOKUP(R1743,CUSTOMS!$E$3:$N$2350,5,FALSE))</f>
        <v>只</v>
      </c>
      <c r="W1743" s="32">
        <f>IF(R1743="","",VLOOKUP(R1743,CUSTOMS!$E$3:$N$2350,6,FALSE))</f>
        <v>1.815428</v>
      </c>
      <c r="X1743" s="32">
        <f t="shared" si="287"/>
        <v>72.61712</v>
      </c>
      <c r="Y1743" s="18" t="str">
        <f>IF(R1743="","",VLOOKUP(R1743,CUSTOMS!$E$3:$N$2350,8,FALSE))</f>
        <v>美元</v>
      </c>
      <c r="Z1743" s="18" t="str">
        <f>IF(R1743="","",VLOOKUP(R1743,CUSTOMS!$E$3:$N$2350,9,FALSE))</f>
        <v>中国</v>
      </c>
      <c r="AA1743" s="18" t="str">
        <f>IF(R1743="","",VLOOKUP(R1743,CUSTOMS!$E$3:$N$2350,10,FALSE))</f>
        <v>中国</v>
      </c>
      <c r="AB1743" s="32">
        <f>IF(R1743="","",VLOOKUP(G1743,WMS!$E$3:$T$2581,15,FALSE))</f>
        <v>1.375</v>
      </c>
      <c r="AC1743" s="32">
        <f t="shared" si="288"/>
        <v>55</v>
      </c>
      <c r="AD1743" s="32" t="str">
        <f>IF(S1743="","",VLOOKUP(S1743,海关监管条件!$A$1:$B$3000,2,FALSE))</f>
        <v>A</v>
      </c>
    </row>
    <row r="1744" spans="1:30">
      <c r="A1744" s="2">
        <v>43815</v>
      </c>
      <c r="B1744" s="2">
        <v>43822</v>
      </c>
      <c r="C1744" s="2" t="s">
        <v>5316</v>
      </c>
      <c r="D1744" s="3" t="s">
        <v>516</v>
      </c>
      <c r="E1744" s="3" t="s">
        <v>3580</v>
      </c>
      <c r="F1744" s="3" t="s">
        <v>3610</v>
      </c>
      <c r="G1744" s="17" t="str">
        <f t="shared" si="282"/>
        <v>KG-01579/42217930</v>
      </c>
      <c r="H1744" s="18">
        <f>IF(G1744="","",VLOOKUP(G1744,WMS!$E$3:$Q$2581,7,FALSE))</f>
        <v>6</v>
      </c>
      <c r="I1744" s="18">
        <f>IF(G1744="","",VLOOKUP(G1744,WMS!$E$3:$Q$2581,8,FALSE))</f>
        <v>4.9</v>
      </c>
      <c r="J1744" s="18">
        <f>IF(G1744="","",VLOOKUP(G1744,WMS!$E$3:$Q$2581,13,FALSE))</f>
        <v>0.021</v>
      </c>
      <c r="K1744" s="25" t="b">
        <f t="shared" si="283"/>
        <v>1</v>
      </c>
      <c r="L1744" s="7">
        <v>12</v>
      </c>
      <c r="M1744" s="26">
        <f>IF(G1744="","",VLOOKUP(G1744,WMS!$E$3:$U$2581,7,0)*L1744)</f>
        <v>72</v>
      </c>
      <c r="N1744" s="27" t="str">
        <f>IF(G1744="","",VLOOKUP(G1744,WMS!$E$3:$U$2581,17,0))</f>
        <v>A19-104</v>
      </c>
      <c r="O1744" s="28">
        <f t="shared" si="284"/>
        <v>58.8</v>
      </c>
      <c r="P1744" s="28">
        <f t="shared" si="285"/>
        <v>0.252</v>
      </c>
      <c r="Q1744" s="25" t="str">
        <f>IF(G1744="","",VLOOKUP(G1744,WMS!$E$3:$G$2581,2,FALSE))</f>
        <v>KAS18121203</v>
      </c>
      <c r="R1744" s="25" t="str">
        <f>IF(G1744="","",VLOOKUP(G1744,WMS!$E$3:$G$2581,3,FALSE))</f>
        <v>KAS1812120376</v>
      </c>
      <c r="S1744" s="17" t="str">
        <f>IF(R1744="","",VLOOKUP(R1744,CUSTOMS!$E$3:$N$2350,2,FALSE))</f>
        <v>6911101900</v>
      </c>
      <c r="T1744" s="17" t="str">
        <f>IF(R1744="","",VLOOKUP(R1744,CUSTOMS!$E$3:$N$2350,3,FALSE))</f>
        <v>瓷餐具壶</v>
      </c>
      <c r="U1744" s="18">
        <f t="shared" si="286"/>
        <v>72</v>
      </c>
      <c r="V1744" s="18" t="str">
        <f>IF(R1744="","",VLOOKUP(R1744,CUSTOMS!$E$3:$N$2350,5,FALSE))</f>
        <v>只</v>
      </c>
      <c r="W1744" s="32">
        <f>IF(R1744="","",VLOOKUP(R1744,CUSTOMS!$E$3:$N$2350,6,FALSE))</f>
        <v>2.575</v>
      </c>
      <c r="X1744" s="32">
        <f t="shared" si="287"/>
        <v>185.4</v>
      </c>
      <c r="Y1744" s="18" t="str">
        <f>IF(R1744="","",VLOOKUP(R1744,CUSTOMS!$E$3:$N$2350,8,FALSE))</f>
        <v>美元</v>
      </c>
      <c r="Z1744" s="18" t="str">
        <f>IF(R1744="","",VLOOKUP(R1744,CUSTOMS!$E$3:$N$2350,9,FALSE))</f>
        <v>中国</v>
      </c>
      <c r="AA1744" s="18" t="str">
        <f>IF(R1744="","",VLOOKUP(R1744,CUSTOMS!$E$3:$N$2350,10,FALSE))</f>
        <v>中国</v>
      </c>
      <c r="AB1744" s="32">
        <f>IF(R1744="","",VLOOKUP(G1744,WMS!$E$3:$T$2581,15,FALSE))</f>
        <v>0.666666666666667</v>
      </c>
      <c r="AC1744" s="32">
        <f t="shared" si="288"/>
        <v>48</v>
      </c>
      <c r="AD1744" s="32" t="str">
        <f>IF(S1744="","",VLOOKUP(S1744,海关监管条件!$A$1:$B$3000,2,FALSE))</f>
        <v>A</v>
      </c>
    </row>
    <row r="1745" spans="1:30">
      <c r="A1745" s="2">
        <v>43815</v>
      </c>
      <c r="B1745" s="2">
        <v>43822</v>
      </c>
      <c r="C1745" s="2" t="s">
        <v>5316</v>
      </c>
      <c r="D1745" s="3" t="s">
        <v>376</v>
      </c>
      <c r="E1745" s="3" t="s">
        <v>3336</v>
      </c>
      <c r="F1745" s="3" t="s">
        <v>3409</v>
      </c>
      <c r="G1745" s="17" t="str">
        <f t="shared" si="282"/>
        <v>KG-ARI-1808-00019-00202/42495451Q</v>
      </c>
      <c r="H1745" s="18">
        <f>IF(G1745="","",VLOOKUP(G1745,WMS!$E$3:$Q$2581,7,FALSE))</f>
        <v>6</v>
      </c>
      <c r="I1745" s="18">
        <f>IF(G1745="","",VLOOKUP(G1745,WMS!$E$3:$Q$2581,8,FALSE))</f>
        <v>4.55</v>
      </c>
      <c r="J1745" s="18">
        <f>IF(G1745="","",VLOOKUP(G1745,WMS!$E$3:$Q$2581,13,FALSE))</f>
        <v>0.058</v>
      </c>
      <c r="K1745" s="25" t="b">
        <f t="shared" si="283"/>
        <v>1</v>
      </c>
      <c r="L1745" s="7">
        <v>1</v>
      </c>
      <c r="M1745" s="26">
        <f>IF(G1745="","",VLOOKUP(G1745,WMS!$E$3:$U$2581,7,0)*L1745)</f>
        <v>6</v>
      </c>
      <c r="N1745" s="27" t="str">
        <f>IF(G1745="","",VLOOKUP(G1745,WMS!$E$3:$U$2581,17,0))</f>
        <v>A12-101</v>
      </c>
      <c r="O1745" s="28">
        <f t="shared" si="284"/>
        <v>4.55</v>
      </c>
      <c r="P1745" s="28">
        <f t="shared" si="285"/>
        <v>0.058</v>
      </c>
      <c r="Q1745" s="25" t="str">
        <f>IF(G1745="","",VLOOKUP(G1745,WMS!$E$3:$G$2581,2,FALSE))</f>
        <v>KAS18112901</v>
      </c>
      <c r="R1745" s="25" t="str">
        <f>IF(G1745="","",VLOOKUP(G1745,WMS!$E$3:$G$2581,3,FALSE))</f>
        <v>KAS18112901161</v>
      </c>
      <c r="S1745" s="17" t="str">
        <f>IF(R1745="","",VLOOKUP(R1745,CUSTOMS!$E$3:$N$2350,2,FALSE))</f>
        <v>7323930000</v>
      </c>
      <c r="T1745" s="17" t="str">
        <f>IF(R1745="","",VLOOKUP(R1745,CUSTOMS!$E$3:$N$2350,3,FALSE))</f>
        <v>不锈钢垃圾桶</v>
      </c>
      <c r="U1745" s="18">
        <f t="shared" si="286"/>
        <v>6</v>
      </c>
      <c r="V1745" s="18" t="str">
        <f>IF(R1745="","",VLOOKUP(R1745,CUSTOMS!$E$3:$N$2350,5,FALSE))</f>
        <v>只</v>
      </c>
      <c r="W1745" s="32">
        <f>IF(R1745="","",VLOOKUP(R1745,CUSTOMS!$E$3:$N$2350,6,FALSE))</f>
        <v>3.30272727272727</v>
      </c>
      <c r="X1745" s="32">
        <f t="shared" si="287"/>
        <v>19.8163636363636</v>
      </c>
      <c r="Y1745" s="18" t="str">
        <f>IF(R1745="","",VLOOKUP(R1745,CUSTOMS!$E$3:$N$2350,8,FALSE))</f>
        <v>美元</v>
      </c>
      <c r="Z1745" s="18" t="str">
        <f>IF(R1745="","",VLOOKUP(R1745,CUSTOMS!$E$3:$N$2350,9,FALSE))</f>
        <v>中国</v>
      </c>
      <c r="AA1745" s="18" t="str">
        <f>IF(R1745="","",VLOOKUP(R1745,CUSTOMS!$E$3:$N$2350,10,FALSE))</f>
        <v>中国</v>
      </c>
      <c r="AB1745" s="32">
        <f>IF(R1745="","",VLOOKUP(G1745,WMS!$E$3:$T$2581,15,FALSE))</f>
        <v>0.654761904761905</v>
      </c>
      <c r="AC1745" s="32">
        <f t="shared" si="288"/>
        <v>3.92857142857143</v>
      </c>
      <c r="AD1745" s="32" t="str">
        <f>IF(S1745="","",VLOOKUP(S1745,海关监管条件!$A$1:$B$3000,2,FALSE))</f>
        <v>A </v>
      </c>
    </row>
    <row r="1746" spans="1:30">
      <c r="A1746" s="2">
        <v>43815</v>
      </c>
      <c r="B1746" s="2">
        <v>43822</v>
      </c>
      <c r="C1746" s="2" t="s">
        <v>5316</v>
      </c>
      <c r="D1746" s="3" t="s">
        <v>220</v>
      </c>
      <c r="E1746" s="3" t="s">
        <v>3298</v>
      </c>
      <c r="F1746" s="3" t="s">
        <v>3313</v>
      </c>
      <c r="G1746" s="17" t="str">
        <f t="shared" si="282"/>
        <v>KG-ARI-1808-00019-00323/42551119</v>
      </c>
      <c r="H1746" s="18">
        <f>IF(G1746="","",VLOOKUP(G1746,WMS!$E$3:$Q$2581,7,FALSE))</f>
        <v>12</v>
      </c>
      <c r="I1746" s="18">
        <f>IF(G1746="","",VLOOKUP(G1746,WMS!$E$3:$Q$2581,8,FALSE))</f>
        <v>0.7</v>
      </c>
      <c r="J1746" s="18">
        <f>IF(G1746="","",VLOOKUP(G1746,WMS!$E$3:$Q$2581,13,FALSE))</f>
        <v>0.008</v>
      </c>
      <c r="K1746" s="25" t="b">
        <f t="shared" si="283"/>
        <v>1</v>
      </c>
      <c r="L1746" s="7">
        <v>1</v>
      </c>
      <c r="M1746" s="26">
        <f>IF(G1746="","",VLOOKUP(G1746,WMS!$E$3:$U$2581,7,0)*L1746)</f>
        <v>12</v>
      </c>
      <c r="N1746" s="27" t="str">
        <f>IF(G1746="","",VLOOKUP(G1746,WMS!$E$3:$U$2581,17,0))</f>
        <v>A18-301</v>
      </c>
      <c r="O1746" s="28">
        <f t="shared" si="284"/>
        <v>0.7</v>
      </c>
      <c r="P1746" s="28">
        <f t="shared" si="285"/>
        <v>0.008</v>
      </c>
      <c r="Q1746" s="25" t="str">
        <f>IF(G1746="","",VLOOKUP(G1746,WMS!$E$3:$G$2581,2,FALSE))</f>
        <v>KAS180081002</v>
      </c>
      <c r="R1746" s="25" t="str">
        <f>IF(G1746="","",VLOOKUP(G1746,WMS!$E$3:$G$2581,3,FALSE))</f>
        <v>KAS18008100213</v>
      </c>
      <c r="S1746" s="17" t="str">
        <f>IF(R1746="","",VLOOKUP(R1746,CUSTOMS!$E$3:$N$2350,2,FALSE))</f>
        <v>8504409999</v>
      </c>
      <c r="T1746" s="17" t="str">
        <f>IF(R1746="","",VLOOKUP(R1746,CUSTOMS!$E$3:$N$2350,3,FALSE))</f>
        <v>充电器</v>
      </c>
      <c r="U1746" s="18">
        <f t="shared" si="286"/>
        <v>12</v>
      </c>
      <c r="V1746" s="18" t="str">
        <f>IF(R1746="","",VLOOKUP(R1746,CUSTOMS!$E$3:$N$2350,5,FALSE))</f>
        <v>个</v>
      </c>
      <c r="W1746" s="32">
        <f>IF(R1746="","",VLOOKUP(R1746,CUSTOMS!$E$3:$N$2350,6,FALSE))</f>
        <v>0.3846</v>
      </c>
      <c r="X1746" s="32">
        <f t="shared" si="287"/>
        <v>4.6152</v>
      </c>
      <c r="Y1746" s="18" t="str">
        <f>IF(R1746="","",VLOOKUP(R1746,CUSTOMS!$E$3:$N$2350,8,FALSE))</f>
        <v>美元</v>
      </c>
      <c r="Z1746" s="18" t="str">
        <f>IF(R1746="","",VLOOKUP(R1746,CUSTOMS!$E$3:$N$2350,9,FALSE))</f>
        <v>中国</v>
      </c>
      <c r="AA1746" s="18" t="str">
        <f>IF(R1746="","",VLOOKUP(R1746,CUSTOMS!$E$3:$N$2350,10,FALSE))</f>
        <v>中国</v>
      </c>
      <c r="AB1746" s="32">
        <f>IF(R1746="","",VLOOKUP(G1746,WMS!$E$3:$T$2581,15,FALSE))</f>
        <v>0.0652083333333333</v>
      </c>
      <c r="AC1746" s="32">
        <f t="shared" si="288"/>
        <v>0.7825</v>
      </c>
      <c r="AD1746" s="32" t="str">
        <f>IF(S1746="","",VLOOKUP(S1746,海关监管条件!$A$1:$B$3000,2,FALSE))</f>
        <v>无</v>
      </c>
    </row>
    <row r="1747" spans="1:30">
      <c r="A1747" s="2">
        <v>43815</v>
      </c>
      <c r="B1747" s="2">
        <v>43822</v>
      </c>
      <c r="C1747" s="2" t="s">
        <v>5316</v>
      </c>
      <c r="D1747" s="3" t="s">
        <v>355</v>
      </c>
      <c r="E1747" s="3" t="s">
        <v>3398</v>
      </c>
      <c r="F1747" s="3" t="s">
        <v>5296</v>
      </c>
      <c r="G1747" s="17" t="str">
        <f t="shared" si="282"/>
        <v>KG-ARI-1808-00019-00372/42534921</v>
      </c>
      <c r="H1747" s="18">
        <f>IF(G1747="","",VLOOKUP(G1747,WMS!$E$3:$Q$2581,7,FALSE))</f>
        <v>6</v>
      </c>
      <c r="I1747" s="18">
        <f>IF(G1747="","",VLOOKUP(G1747,WMS!$E$3:$Q$2581,8,FALSE))</f>
        <v>6.95</v>
      </c>
      <c r="J1747" s="18">
        <f>IF(G1747="","",VLOOKUP(G1747,WMS!$E$3:$Q$2581,13,FALSE))</f>
        <v>0.021</v>
      </c>
      <c r="K1747" s="25" t="b">
        <f t="shared" si="283"/>
        <v>1</v>
      </c>
      <c r="L1747" s="7">
        <v>6</v>
      </c>
      <c r="M1747" s="26">
        <f>IF(G1747="","",VLOOKUP(G1747,WMS!$E$3:$U$2581,7,0)*L1747)</f>
        <v>36</v>
      </c>
      <c r="N1747" s="27" t="str">
        <f>IF(G1747="","",VLOOKUP(G1747,WMS!$E$3:$U$2581,17,0))</f>
        <v>A22-304</v>
      </c>
      <c r="O1747" s="28">
        <f t="shared" si="284"/>
        <v>41.7</v>
      </c>
      <c r="P1747" s="28">
        <f t="shared" si="285"/>
        <v>0.126</v>
      </c>
      <c r="Q1747" s="25" t="str">
        <f>IF(G1747="","",VLOOKUP(G1747,WMS!$E$3:$G$2581,2,FALSE))</f>
        <v>KAS18111901</v>
      </c>
      <c r="R1747" s="25" t="str">
        <f>IF(G1747="","",VLOOKUP(G1747,WMS!$E$3:$G$2581,3,FALSE))</f>
        <v>KAS1811190105</v>
      </c>
      <c r="S1747" s="17" t="str">
        <f>IF(R1747="","",VLOOKUP(R1747,CUSTOMS!$E$3:$N$2350,2,FALSE))</f>
        <v>6911101900</v>
      </c>
      <c r="T1747" s="17" t="str">
        <f>IF(R1747="","",VLOOKUP(R1747,CUSTOMS!$E$3:$N$2350,3,FALSE))</f>
        <v>日用瓷:盘.锅.壶</v>
      </c>
      <c r="U1747" s="18">
        <f t="shared" si="286"/>
        <v>36</v>
      </c>
      <c r="V1747" s="18" t="str">
        <f>IF(R1747="","",VLOOKUP(R1747,CUSTOMS!$E$3:$N$2350,5,FALSE))</f>
        <v>只</v>
      </c>
      <c r="W1747" s="32">
        <f>IF(R1747="","",VLOOKUP(R1747,CUSTOMS!$E$3:$N$2350,6,FALSE))</f>
        <v>1</v>
      </c>
      <c r="X1747" s="32">
        <f t="shared" si="287"/>
        <v>36</v>
      </c>
      <c r="Y1747" s="18" t="str">
        <f>IF(R1747="","",VLOOKUP(R1747,CUSTOMS!$E$3:$N$2350,8,FALSE))</f>
        <v>港币</v>
      </c>
      <c r="Z1747" s="18" t="str">
        <f>IF(R1747="","",VLOOKUP(R1747,CUSTOMS!$E$3:$N$2350,9,FALSE))</f>
        <v>中国</v>
      </c>
      <c r="AA1747" s="18" t="str">
        <f>IF(R1747="","",VLOOKUP(R1747,CUSTOMS!$E$3:$N$2350,10,FALSE))</f>
        <v>美国</v>
      </c>
      <c r="AB1747" s="32">
        <f>IF(R1747="","",VLOOKUP(G1747,WMS!$E$3:$T$2581,15,FALSE))</f>
        <v>1.11666666666667</v>
      </c>
      <c r="AC1747" s="32">
        <f t="shared" si="288"/>
        <v>40.2000000000001</v>
      </c>
      <c r="AD1747" s="32" t="str">
        <f>IF(S1747="","",VLOOKUP(S1747,海关监管条件!$A$1:$B$3000,2,FALSE))</f>
        <v>A</v>
      </c>
    </row>
    <row r="1748" spans="1:30">
      <c r="A1748" s="2">
        <v>43815</v>
      </c>
      <c r="B1748" s="2">
        <v>43822</v>
      </c>
      <c r="C1748" s="2" t="s">
        <v>5316</v>
      </c>
      <c r="D1748" s="3" t="s">
        <v>355</v>
      </c>
      <c r="E1748" s="3" t="s">
        <v>3398</v>
      </c>
      <c r="F1748" s="3" t="s">
        <v>5296</v>
      </c>
      <c r="G1748" s="17" t="str">
        <f t="shared" si="282"/>
        <v>KG-ARI-1808-00019-00372/42534921</v>
      </c>
      <c r="H1748" s="18">
        <f>IF(G1748="","",VLOOKUP(G1748,WMS!$E$3:$Q$2581,7,FALSE))</f>
        <v>6</v>
      </c>
      <c r="I1748" s="18">
        <f>IF(G1748="","",VLOOKUP(G1748,WMS!$E$3:$Q$2581,8,FALSE))</f>
        <v>6.95</v>
      </c>
      <c r="J1748" s="18">
        <f>IF(G1748="","",VLOOKUP(G1748,WMS!$E$3:$Q$2581,13,FALSE))</f>
        <v>0.021</v>
      </c>
      <c r="K1748" s="25" t="b">
        <f t="shared" si="283"/>
        <v>1</v>
      </c>
      <c r="L1748" s="7">
        <v>2</v>
      </c>
      <c r="M1748" s="26">
        <f>IF(G1748="","",VLOOKUP(G1748,WMS!$E$3:$U$2581,7,0)*L1748)</f>
        <v>12</v>
      </c>
      <c r="N1748" s="27" t="str">
        <f>IF(G1748="","",VLOOKUP(G1748,WMS!$E$3:$U$2581,17,0))</f>
        <v>A22-304</v>
      </c>
      <c r="O1748" s="28">
        <f t="shared" si="284"/>
        <v>13.9</v>
      </c>
      <c r="P1748" s="28">
        <f t="shared" si="285"/>
        <v>0.042</v>
      </c>
      <c r="Q1748" s="25" t="str">
        <f>IF(G1748="","",VLOOKUP(G1748,WMS!$E$3:$G$2581,2,FALSE))</f>
        <v>KAS18111901</v>
      </c>
      <c r="R1748" s="25" t="str">
        <f>IF(G1748="","",VLOOKUP(G1748,WMS!$E$3:$G$2581,3,FALSE))</f>
        <v>KAS1811190105</v>
      </c>
      <c r="S1748" s="17" t="str">
        <f>IF(R1748="","",VLOOKUP(R1748,CUSTOMS!$E$3:$N$2350,2,FALSE))</f>
        <v>6911101900</v>
      </c>
      <c r="T1748" s="17" t="str">
        <f>IF(R1748="","",VLOOKUP(R1748,CUSTOMS!$E$3:$N$2350,3,FALSE))</f>
        <v>日用瓷:盘.锅.壶</v>
      </c>
      <c r="U1748" s="18">
        <f t="shared" si="286"/>
        <v>12</v>
      </c>
      <c r="V1748" s="18" t="str">
        <f>IF(R1748="","",VLOOKUP(R1748,CUSTOMS!$E$3:$N$2350,5,FALSE))</f>
        <v>只</v>
      </c>
      <c r="W1748" s="32">
        <f>IF(R1748="","",VLOOKUP(R1748,CUSTOMS!$E$3:$N$2350,6,FALSE))</f>
        <v>1</v>
      </c>
      <c r="X1748" s="32">
        <f t="shared" si="287"/>
        <v>12</v>
      </c>
      <c r="Y1748" s="18" t="str">
        <f>IF(R1748="","",VLOOKUP(R1748,CUSTOMS!$E$3:$N$2350,8,FALSE))</f>
        <v>港币</v>
      </c>
      <c r="Z1748" s="18" t="str">
        <f>IF(R1748="","",VLOOKUP(R1748,CUSTOMS!$E$3:$N$2350,9,FALSE))</f>
        <v>中国</v>
      </c>
      <c r="AA1748" s="18" t="str">
        <f>IF(R1748="","",VLOOKUP(R1748,CUSTOMS!$E$3:$N$2350,10,FALSE))</f>
        <v>美国</v>
      </c>
      <c r="AB1748" s="32">
        <f>IF(R1748="","",VLOOKUP(G1748,WMS!$E$3:$T$2581,15,FALSE))</f>
        <v>1.11666666666667</v>
      </c>
      <c r="AC1748" s="32">
        <f t="shared" si="288"/>
        <v>13.4</v>
      </c>
      <c r="AD1748" s="32" t="str">
        <f>IF(S1748="","",VLOOKUP(S1748,海关监管条件!$A$1:$B$3000,2,FALSE))</f>
        <v>A</v>
      </c>
    </row>
    <row r="1749" spans="1:30">
      <c r="A1749" s="2">
        <v>43815</v>
      </c>
      <c r="B1749" s="2">
        <v>43822</v>
      </c>
      <c r="C1749" s="2" t="s">
        <v>5316</v>
      </c>
      <c r="D1749" s="3" t="s">
        <v>660</v>
      </c>
      <c r="E1749" s="3" t="s">
        <v>3674</v>
      </c>
      <c r="F1749" s="3" t="s">
        <v>5018</v>
      </c>
      <c r="G1749" s="17" t="str">
        <f t="shared" si="282"/>
        <v>KG-ARI-1812-00048-00948/41521267</v>
      </c>
      <c r="H1749" s="18">
        <f>IF(G1749="","",VLOOKUP(G1749,WMS!$E$3:$Q$2581,7,FALSE))</f>
        <v>12</v>
      </c>
      <c r="I1749" s="18">
        <f>IF(G1749="","",VLOOKUP(G1749,WMS!$E$3:$Q$2581,8,FALSE))</f>
        <v>2.7</v>
      </c>
      <c r="J1749" s="18">
        <f>IF(G1749="","",VLOOKUP(G1749,WMS!$E$3:$Q$2581,13,FALSE))</f>
        <v>0.023</v>
      </c>
      <c r="K1749" s="25" t="b">
        <f t="shared" si="283"/>
        <v>1</v>
      </c>
      <c r="L1749" s="7">
        <v>2</v>
      </c>
      <c r="M1749" s="26">
        <f>IF(G1749="","",VLOOKUP(G1749,WMS!$E$3:$U$2581,7,0)*L1749)</f>
        <v>24</v>
      </c>
      <c r="N1749" s="27" t="str">
        <f>IF(G1749="","",VLOOKUP(G1749,WMS!$E$3:$U$2581,17,0))</f>
        <v>A16-202</v>
      </c>
      <c r="O1749" s="28">
        <f t="shared" si="284"/>
        <v>5.4</v>
      </c>
      <c r="P1749" s="28">
        <f t="shared" si="285"/>
        <v>0.046</v>
      </c>
      <c r="Q1749" s="25" t="str">
        <f>IF(G1749="","",VLOOKUP(G1749,WMS!$E$3:$G$2581,2,FALSE))</f>
        <v>KAS19010702</v>
      </c>
      <c r="R1749" s="25" t="str">
        <f>IF(G1749="","",VLOOKUP(G1749,WMS!$E$3:$G$2581,3,FALSE))</f>
        <v>KAS1901070205</v>
      </c>
      <c r="S1749" s="17" t="str">
        <f>IF(R1749="","",VLOOKUP(R1749,CUSTOMS!$E$3:$N$2350,2,FALSE))</f>
        <v>3924900000</v>
      </c>
      <c r="T1749" s="17" t="str">
        <f>IF(R1749="","",VLOOKUP(R1749,CUSTOMS!$E$3:$N$2350,3,FALSE))</f>
        <v>塑胶胶篮</v>
      </c>
      <c r="U1749" s="18">
        <f t="shared" si="286"/>
        <v>4.2</v>
      </c>
      <c r="V1749" s="18" t="str">
        <f>IF(R1749="","",VLOOKUP(R1749,CUSTOMS!$E$3:$N$2350,5,FALSE))</f>
        <v>千克</v>
      </c>
      <c r="W1749" s="32">
        <f>IF(R1749="","",VLOOKUP(R1749,CUSTOMS!$E$3:$N$2350,6,FALSE))</f>
        <v>2</v>
      </c>
      <c r="X1749" s="32">
        <f t="shared" si="287"/>
        <v>8.4</v>
      </c>
      <c r="Y1749" s="18" t="str">
        <f>IF(R1749="","",VLOOKUP(R1749,CUSTOMS!$E$3:$N$2350,8,FALSE))</f>
        <v>美元</v>
      </c>
      <c r="Z1749" s="18" t="str">
        <f>IF(R1749="","",VLOOKUP(R1749,CUSTOMS!$E$3:$N$2350,9,FALSE))</f>
        <v>中国</v>
      </c>
      <c r="AA1749" s="18" t="str">
        <f>IF(R1749="","",VLOOKUP(R1749,CUSTOMS!$E$3:$N$2350,10,FALSE))</f>
        <v>美国</v>
      </c>
      <c r="AB1749" s="32">
        <f>IF(R1749="","",VLOOKUP(G1749,WMS!$E$3:$T$2581,15,FALSE))</f>
        <v>0.175</v>
      </c>
      <c r="AC1749" s="32">
        <f t="shared" si="288"/>
        <v>4.2</v>
      </c>
      <c r="AD1749" s="32" t="str">
        <f>IF(S1749="","",VLOOKUP(S1749,海关监管条件!$A$1:$B$3000,2,FALSE))</f>
        <v>A </v>
      </c>
    </row>
    <row r="1750" spans="1:30">
      <c r="A1750" s="2">
        <v>43815</v>
      </c>
      <c r="B1750" s="2">
        <v>43822</v>
      </c>
      <c r="C1750" s="2" t="s">
        <v>5316</v>
      </c>
      <c r="D1750" s="3" t="s">
        <v>660</v>
      </c>
      <c r="E1750" s="3" t="s">
        <v>3674</v>
      </c>
      <c r="F1750" s="3" t="s">
        <v>5017</v>
      </c>
      <c r="G1750" s="17" t="str">
        <f t="shared" si="282"/>
        <v>KG-ARI-1812-00048-00948/42629658</v>
      </c>
      <c r="H1750" s="18">
        <f>IF(G1750="","",VLOOKUP(G1750,WMS!$E$3:$Q$2581,7,FALSE))</f>
        <v>12</v>
      </c>
      <c r="I1750" s="18">
        <f>IF(G1750="","",VLOOKUP(G1750,WMS!$E$3:$Q$2581,8,FALSE))</f>
        <v>2.8</v>
      </c>
      <c r="J1750" s="18">
        <f>IF(G1750="","",VLOOKUP(G1750,WMS!$E$3:$Q$2581,13,FALSE))</f>
        <v>0.037</v>
      </c>
      <c r="K1750" s="25" t="b">
        <f t="shared" si="283"/>
        <v>1</v>
      </c>
      <c r="L1750" s="7">
        <v>2</v>
      </c>
      <c r="M1750" s="26">
        <f>IF(G1750="","",VLOOKUP(G1750,WMS!$E$3:$U$2581,7,0)*L1750)</f>
        <v>24</v>
      </c>
      <c r="N1750" s="27" t="str">
        <f>IF(G1750="","",VLOOKUP(G1750,WMS!$E$3:$U$2581,17,0))</f>
        <v>A16-202</v>
      </c>
      <c r="O1750" s="28">
        <f t="shared" si="284"/>
        <v>5.6</v>
      </c>
      <c r="P1750" s="28">
        <f t="shared" si="285"/>
        <v>0.074</v>
      </c>
      <c r="Q1750" s="25" t="str">
        <f>IF(G1750="","",VLOOKUP(G1750,WMS!$E$3:$G$2581,2,FALSE))</f>
        <v>KAS19010702</v>
      </c>
      <c r="R1750" s="25" t="str">
        <f>IF(G1750="","",VLOOKUP(G1750,WMS!$E$3:$G$2581,3,FALSE))</f>
        <v>KAS1901070203</v>
      </c>
      <c r="S1750" s="17" t="str">
        <f>IF(R1750="","",VLOOKUP(R1750,CUSTOMS!$E$3:$N$2350,2,FALSE))</f>
        <v>3924100000</v>
      </c>
      <c r="T1750" s="17" t="str">
        <f>IF(R1750="","",VLOOKUP(R1750,CUSTOMS!$E$3:$N$2350,3,FALSE))</f>
        <v>塑胶食物盒/C</v>
      </c>
      <c r="U1750" s="18">
        <f t="shared" si="286"/>
        <v>4.85714285714285</v>
      </c>
      <c r="V1750" s="18" t="str">
        <f>IF(R1750="","",VLOOKUP(R1750,CUSTOMS!$E$3:$N$2350,5,FALSE))</f>
        <v>千克</v>
      </c>
      <c r="W1750" s="32">
        <f>IF(R1750="","",VLOOKUP(R1750,CUSTOMS!$E$3:$N$2350,6,FALSE))</f>
        <v>2</v>
      </c>
      <c r="X1750" s="32">
        <f t="shared" si="287"/>
        <v>9.7142857142857</v>
      </c>
      <c r="Y1750" s="18" t="str">
        <f>IF(R1750="","",VLOOKUP(R1750,CUSTOMS!$E$3:$N$2350,8,FALSE))</f>
        <v>美元</v>
      </c>
      <c r="Z1750" s="18" t="str">
        <f>IF(R1750="","",VLOOKUP(R1750,CUSTOMS!$E$3:$N$2350,9,FALSE))</f>
        <v>中国</v>
      </c>
      <c r="AA1750" s="18" t="str">
        <f>IF(R1750="","",VLOOKUP(R1750,CUSTOMS!$E$3:$N$2350,10,FALSE))</f>
        <v>美国</v>
      </c>
      <c r="AB1750" s="32">
        <f>IF(R1750="","",VLOOKUP(G1750,WMS!$E$3:$T$2581,15,FALSE))</f>
        <v>0.202380952380952</v>
      </c>
      <c r="AC1750" s="32">
        <f t="shared" si="288"/>
        <v>4.85714285714285</v>
      </c>
      <c r="AD1750" s="32" t="str">
        <f>IF(S1750="","",VLOOKUP(S1750,海关监管条件!$A$1:$B$3000,2,FALSE))</f>
        <v>A </v>
      </c>
    </row>
    <row r="1751" spans="1:30">
      <c r="A1751" s="2">
        <v>43815</v>
      </c>
      <c r="B1751" s="2">
        <v>43822</v>
      </c>
      <c r="C1751" s="2" t="s">
        <v>5316</v>
      </c>
      <c r="D1751" s="3" t="s">
        <v>660</v>
      </c>
      <c r="E1751" s="3" t="s">
        <v>3674</v>
      </c>
      <c r="F1751" s="3" t="s">
        <v>5020</v>
      </c>
      <c r="G1751" s="17" t="str">
        <f t="shared" si="282"/>
        <v>KG-ARI-1812-00048-00948/42630180</v>
      </c>
      <c r="H1751" s="18">
        <f>IF(G1751="","",VLOOKUP(G1751,WMS!$E$3:$Q$2581,7,FALSE))</f>
        <v>8</v>
      </c>
      <c r="I1751" s="18">
        <f>IF(G1751="","",VLOOKUP(G1751,WMS!$E$3:$Q$2581,8,FALSE))</f>
        <v>2.5</v>
      </c>
      <c r="J1751" s="18">
        <f>IF(G1751="","",VLOOKUP(G1751,WMS!$E$3:$Q$2581,13,FALSE))</f>
        <v>0.033</v>
      </c>
      <c r="K1751" s="25" t="b">
        <f t="shared" si="283"/>
        <v>1</v>
      </c>
      <c r="L1751" s="7">
        <v>1</v>
      </c>
      <c r="M1751" s="26">
        <f>IF(G1751="","",VLOOKUP(G1751,WMS!$E$3:$U$2581,7,0)*L1751)</f>
        <v>8</v>
      </c>
      <c r="N1751" s="27" t="str">
        <f>IF(G1751="","",VLOOKUP(G1751,WMS!$E$3:$U$2581,17,0))</f>
        <v>A18-304</v>
      </c>
      <c r="O1751" s="28">
        <f t="shared" si="284"/>
        <v>2.5</v>
      </c>
      <c r="P1751" s="28">
        <f t="shared" si="285"/>
        <v>0.033</v>
      </c>
      <c r="Q1751" s="25" t="str">
        <f>IF(G1751="","",VLOOKUP(G1751,WMS!$E$3:$G$2581,2,FALSE))</f>
        <v>KAS19010702</v>
      </c>
      <c r="R1751" s="25" t="str">
        <f>IF(G1751="","",VLOOKUP(G1751,WMS!$E$3:$G$2581,3,FALSE))</f>
        <v>KAS1901070203</v>
      </c>
      <c r="S1751" s="17" t="str">
        <f>IF(R1751="","",VLOOKUP(R1751,CUSTOMS!$E$3:$N$2350,2,FALSE))</f>
        <v>3924100000</v>
      </c>
      <c r="T1751" s="17" t="str">
        <f>IF(R1751="","",VLOOKUP(R1751,CUSTOMS!$E$3:$N$2350,3,FALSE))</f>
        <v>塑胶食物盒/C</v>
      </c>
      <c r="U1751" s="18">
        <f t="shared" si="286"/>
        <v>2</v>
      </c>
      <c r="V1751" s="18" t="str">
        <f>IF(R1751="","",VLOOKUP(R1751,CUSTOMS!$E$3:$N$2350,5,FALSE))</f>
        <v>千克</v>
      </c>
      <c r="W1751" s="32">
        <f>IF(R1751="","",VLOOKUP(R1751,CUSTOMS!$E$3:$N$2350,6,FALSE))</f>
        <v>2</v>
      </c>
      <c r="X1751" s="32">
        <f t="shared" si="287"/>
        <v>4</v>
      </c>
      <c r="Y1751" s="18" t="str">
        <f>IF(R1751="","",VLOOKUP(R1751,CUSTOMS!$E$3:$N$2350,8,FALSE))</f>
        <v>美元</v>
      </c>
      <c r="Z1751" s="18" t="str">
        <f>IF(R1751="","",VLOOKUP(R1751,CUSTOMS!$E$3:$N$2350,9,FALSE))</f>
        <v>中国</v>
      </c>
      <c r="AA1751" s="18" t="str">
        <f>IF(R1751="","",VLOOKUP(R1751,CUSTOMS!$E$3:$N$2350,10,FALSE))</f>
        <v>美国</v>
      </c>
      <c r="AB1751" s="32">
        <f>IF(R1751="","",VLOOKUP(G1751,WMS!$E$3:$T$2581,15,FALSE))</f>
        <v>0.25</v>
      </c>
      <c r="AC1751" s="32">
        <f t="shared" si="288"/>
        <v>2</v>
      </c>
      <c r="AD1751" s="32" t="str">
        <f>IF(S1751="","",VLOOKUP(S1751,海关监管条件!$A$1:$B$3000,2,FALSE))</f>
        <v>A </v>
      </c>
    </row>
    <row r="1752" spans="1:30">
      <c r="A1752" s="2">
        <v>43815</v>
      </c>
      <c r="B1752" s="2">
        <v>43822</v>
      </c>
      <c r="C1752" s="2" t="s">
        <v>5316</v>
      </c>
      <c r="D1752" s="3" t="s">
        <v>660</v>
      </c>
      <c r="E1752" s="3" t="s">
        <v>3674</v>
      </c>
      <c r="F1752" s="3" t="s">
        <v>5147</v>
      </c>
      <c r="G1752" s="17" t="str">
        <f t="shared" si="282"/>
        <v>KG-ARI-1812-00048-00948/42630319</v>
      </c>
      <c r="H1752" s="18">
        <f>IF(G1752="","",VLOOKUP(G1752,WMS!$E$3:$Q$2581,7,FALSE))</f>
        <v>6</v>
      </c>
      <c r="I1752" s="18">
        <f>IF(G1752="","",VLOOKUP(G1752,WMS!$E$3:$Q$2581,8,FALSE))</f>
        <v>1.85</v>
      </c>
      <c r="J1752" s="18">
        <f>IF(G1752="","",VLOOKUP(G1752,WMS!$E$3:$Q$2581,13,FALSE))</f>
        <v>0.027</v>
      </c>
      <c r="K1752" s="25" t="b">
        <f t="shared" si="283"/>
        <v>1</v>
      </c>
      <c r="L1752" s="7">
        <v>1</v>
      </c>
      <c r="M1752" s="26">
        <f>IF(G1752="","",VLOOKUP(G1752,WMS!$E$3:$U$2581,7,0)*L1752)</f>
        <v>6</v>
      </c>
      <c r="N1752" s="27" t="str">
        <f>IF(G1752="","",VLOOKUP(G1752,WMS!$E$3:$U$2581,17,0))</f>
        <v>A16-202</v>
      </c>
      <c r="O1752" s="28">
        <f t="shared" si="284"/>
        <v>1.85</v>
      </c>
      <c r="P1752" s="28">
        <f t="shared" si="285"/>
        <v>0.027</v>
      </c>
      <c r="Q1752" s="25" t="str">
        <f>IF(G1752="","",VLOOKUP(G1752,WMS!$E$3:$G$2581,2,FALSE))</f>
        <v>KAS19010702</v>
      </c>
      <c r="R1752" s="25" t="str">
        <f>IF(G1752="","",VLOOKUP(G1752,WMS!$E$3:$G$2581,3,FALSE))</f>
        <v>KAS1901070203</v>
      </c>
      <c r="S1752" s="17" t="str">
        <f>IF(R1752="","",VLOOKUP(R1752,CUSTOMS!$E$3:$N$2350,2,FALSE))</f>
        <v>3924100000</v>
      </c>
      <c r="T1752" s="17" t="str">
        <f>IF(R1752="","",VLOOKUP(R1752,CUSTOMS!$E$3:$N$2350,3,FALSE))</f>
        <v>塑胶食物盒/C</v>
      </c>
      <c r="U1752" s="18">
        <f t="shared" si="286"/>
        <v>1.3</v>
      </c>
      <c r="V1752" s="18" t="str">
        <f>IF(R1752="","",VLOOKUP(R1752,CUSTOMS!$E$3:$N$2350,5,FALSE))</f>
        <v>千克</v>
      </c>
      <c r="W1752" s="32">
        <f>IF(R1752="","",VLOOKUP(R1752,CUSTOMS!$E$3:$N$2350,6,FALSE))</f>
        <v>2</v>
      </c>
      <c r="X1752" s="32">
        <f t="shared" si="287"/>
        <v>2.6</v>
      </c>
      <c r="Y1752" s="18" t="str">
        <f>IF(R1752="","",VLOOKUP(R1752,CUSTOMS!$E$3:$N$2350,8,FALSE))</f>
        <v>美元</v>
      </c>
      <c r="Z1752" s="18" t="str">
        <f>IF(R1752="","",VLOOKUP(R1752,CUSTOMS!$E$3:$N$2350,9,FALSE))</f>
        <v>中国</v>
      </c>
      <c r="AA1752" s="18" t="str">
        <f>IF(R1752="","",VLOOKUP(R1752,CUSTOMS!$E$3:$N$2350,10,FALSE))</f>
        <v>美国</v>
      </c>
      <c r="AB1752" s="32">
        <f>IF(R1752="","",VLOOKUP(G1752,WMS!$E$3:$T$2581,15,FALSE))</f>
        <v>0.216666666666667</v>
      </c>
      <c r="AC1752" s="32">
        <f t="shared" si="288"/>
        <v>1.3</v>
      </c>
      <c r="AD1752" s="32" t="str">
        <f>IF(S1752="","",VLOOKUP(S1752,海关监管条件!$A$1:$B$3000,2,FALSE))</f>
        <v>A </v>
      </c>
    </row>
    <row r="1753" spans="1:30">
      <c r="A1753" s="2">
        <v>43815</v>
      </c>
      <c r="B1753" s="2">
        <v>43822</v>
      </c>
      <c r="C1753" s="2" t="s">
        <v>5316</v>
      </c>
      <c r="D1753" s="3" t="s">
        <v>715</v>
      </c>
      <c r="E1753" s="3" t="s">
        <v>3692</v>
      </c>
      <c r="F1753" s="3" t="s">
        <v>5298</v>
      </c>
      <c r="G1753" s="17" t="str">
        <f t="shared" si="282"/>
        <v>KG-ARI-1812-00048-00978/41872352</v>
      </c>
      <c r="H1753" s="18">
        <f>IF(G1753="","",VLOOKUP(G1753,WMS!$E$3:$Q$2581,7,FALSE))</f>
        <v>8</v>
      </c>
      <c r="I1753" s="18">
        <f>IF(G1753="","",VLOOKUP(G1753,WMS!$E$3:$Q$2581,8,FALSE))</f>
        <v>2.1</v>
      </c>
      <c r="J1753" s="18">
        <f>IF(G1753="","",VLOOKUP(G1753,WMS!$E$3:$Q$2581,13,FALSE))</f>
        <v>0.009</v>
      </c>
      <c r="K1753" s="25" t="b">
        <f t="shared" si="283"/>
        <v>1</v>
      </c>
      <c r="L1753" s="7">
        <v>3</v>
      </c>
      <c r="M1753" s="26">
        <f>IF(G1753="","",VLOOKUP(G1753,WMS!$E$3:$U$2581,7,0)*L1753)</f>
        <v>24</v>
      </c>
      <c r="N1753" s="27" t="str">
        <f>IF(G1753="","",VLOOKUP(G1753,WMS!$E$3:$U$2581,17,0))</f>
        <v>A06-303</v>
      </c>
      <c r="O1753" s="28">
        <f t="shared" si="284"/>
        <v>6.3</v>
      </c>
      <c r="P1753" s="28">
        <f t="shared" si="285"/>
        <v>0.027</v>
      </c>
      <c r="Q1753" s="25" t="str">
        <f>IF(G1753="","",VLOOKUP(G1753,WMS!$E$3:$G$2581,2,FALSE))</f>
        <v>KAS19011002</v>
      </c>
      <c r="R1753" s="25" t="str">
        <f>IF(G1753="","",VLOOKUP(G1753,WMS!$E$3:$G$2581,3,FALSE))</f>
        <v>KAS1901100218</v>
      </c>
      <c r="S1753" s="17" t="str">
        <f>IF(R1753="","",VLOOKUP(R1753,CUSTOMS!$E$3:$N$2350,2,FALSE))</f>
        <v>8211100000</v>
      </c>
      <c r="T1753" s="17" t="str">
        <f>IF(R1753="","",VLOOKUP(R1753,CUSTOMS!$E$3:$N$2350,3,FALSE))</f>
        <v>3件套套刀</v>
      </c>
      <c r="U1753" s="18">
        <f t="shared" si="286"/>
        <v>24</v>
      </c>
      <c r="V1753" s="18" t="str">
        <f>IF(R1753="","",VLOOKUP(R1753,CUSTOMS!$E$3:$N$2350,5,FALSE))</f>
        <v>套</v>
      </c>
      <c r="W1753" s="32">
        <f>IF(R1753="","",VLOOKUP(R1753,CUSTOMS!$E$3:$N$2350,6,FALSE))</f>
        <v>1</v>
      </c>
      <c r="X1753" s="32">
        <f t="shared" si="287"/>
        <v>24</v>
      </c>
      <c r="Y1753" s="18" t="str">
        <f>IF(R1753="","",VLOOKUP(R1753,CUSTOMS!$E$3:$N$2350,8,FALSE))</f>
        <v>美元</v>
      </c>
      <c r="Z1753" s="18" t="str">
        <f>IF(R1753="","",VLOOKUP(R1753,CUSTOMS!$E$3:$N$2350,9,FALSE))</f>
        <v>中国</v>
      </c>
      <c r="AA1753" s="18" t="str">
        <f>IF(R1753="","",VLOOKUP(R1753,CUSTOMS!$E$3:$N$2350,10,FALSE))</f>
        <v>美国</v>
      </c>
      <c r="AB1753" s="32">
        <f>IF(R1753="","",VLOOKUP(G1753,WMS!$E$3:$T$2581,15,FALSE))</f>
        <v>0.175</v>
      </c>
      <c r="AC1753" s="32">
        <f t="shared" si="288"/>
        <v>4.2</v>
      </c>
      <c r="AD1753" s="32" t="str">
        <f>IF(S1753="","",VLOOKUP(S1753,海关监管条件!$A$1:$B$3000,2,FALSE))</f>
        <v>无</v>
      </c>
    </row>
    <row r="1754" spans="1:30">
      <c r="A1754" s="2">
        <v>43815</v>
      </c>
      <c r="B1754" s="2">
        <v>43822</v>
      </c>
      <c r="C1754" s="2" t="s">
        <v>5316</v>
      </c>
      <c r="D1754" s="3" t="s">
        <v>626</v>
      </c>
      <c r="E1754" s="3" t="s">
        <v>3660</v>
      </c>
      <c r="F1754" s="3" t="s">
        <v>5012</v>
      </c>
      <c r="G1754" s="17" t="str">
        <f t="shared" si="282"/>
        <v>KG-ARI-1812-00048-01335/42442585</v>
      </c>
      <c r="H1754" s="18">
        <f>IF(G1754="","",VLOOKUP(G1754,WMS!$E$3:$Q$2581,7,FALSE))</f>
        <v>12</v>
      </c>
      <c r="I1754" s="18">
        <f>IF(G1754="","",VLOOKUP(G1754,WMS!$E$3:$Q$2581,8,FALSE))</f>
        <v>1.7</v>
      </c>
      <c r="J1754" s="18">
        <f>IF(G1754="","",VLOOKUP(G1754,WMS!$E$3:$Q$2581,13,FALSE))</f>
        <v>0.015</v>
      </c>
      <c r="K1754" s="25" t="b">
        <f t="shared" si="283"/>
        <v>1</v>
      </c>
      <c r="L1754" s="7">
        <v>2</v>
      </c>
      <c r="M1754" s="26">
        <f>IF(G1754="","",VLOOKUP(G1754,WMS!$E$3:$U$2581,7,0)*L1754)</f>
        <v>24</v>
      </c>
      <c r="N1754" s="27" t="str">
        <f>IF(G1754="","",VLOOKUP(G1754,WMS!$E$3:$U$2581,17,0))</f>
        <v>A03-202</v>
      </c>
      <c r="O1754" s="28">
        <f t="shared" si="284"/>
        <v>3.4</v>
      </c>
      <c r="P1754" s="28">
        <f t="shared" si="285"/>
        <v>0.03</v>
      </c>
      <c r="Q1754" s="25" t="str">
        <f>IF(G1754="","",VLOOKUP(G1754,WMS!$E$3:$G$2581,2,FALSE))</f>
        <v>KAS18122704</v>
      </c>
      <c r="R1754" s="25" t="str">
        <f>IF(G1754="","",VLOOKUP(G1754,WMS!$E$3:$G$2581,3,FALSE))</f>
        <v>KAS1812270402</v>
      </c>
      <c r="S1754" s="17" t="str">
        <f>IF(R1754="","",VLOOKUP(R1754,CUSTOMS!$E$3:$N$2350,2,FALSE))</f>
        <v>9615110000</v>
      </c>
      <c r="T1754" s="17" t="str">
        <f>IF(R1754="","",VLOOKUP(R1754,CUSTOMS!$E$3:$N$2350,3,FALSE))</f>
        <v>宠物梳</v>
      </c>
      <c r="U1754" s="18">
        <f t="shared" si="286"/>
        <v>24</v>
      </c>
      <c r="V1754" s="18" t="str">
        <f>IF(R1754="","",VLOOKUP(R1754,CUSTOMS!$E$3:$N$2350,5,FALSE))</f>
        <v>把</v>
      </c>
      <c r="W1754" s="32">
        <f>IF(R1754="","",VLOOKUP(R1754,CUSTOMS!$E$3:$N$2350,6,FALSE))</f>
        <v>0.92</v>
      </c>
      <c r="X1754" s="32">
        <f t="shared" si="287"/>
        <v>22.08</v>
      </c>
      <c r="Y1754" s="18" t="str">
        <f>IF(R1754="","",VLOOKUP(R1754,CUSTOMS!$E$3:$N$2350,8,FALSE))</f>
        <v>美元</v>
      </c>
      <c r="Z1754" s="18" t="str">
        <f>IF(R1754="","",VLOOKUP(R1754,CUSTOMS!$E$3:$N$2350,9,FALSE))</f>
        <v>中国</v>
      </c>
      <c r="AA1754" s="18" t="str">
        <f>IF(R1754="","",VLOOKUP(R1754,CUSTOMS!$E$3:$N$2350,10,FALSE))</f>
        <v>美国</v>
      </c>
      <c r="AB1754" s="32">
        <f>IF(R1754="","",VLOOKUP(G1754,WMS!$E$3:$T$2581,15,FALSE))</f>
        <v>0.108333333333333</v>
      </c>
      <c r="AC1754" s="32">
        <f t="shared" si="288"/>
        <v>2.59999999999999</v>
      </c>
      <c r="AD1754" s="32" t="str">
        <f>IF(S1754="","",VLOOKUP(S1754,海关监管条件!$A$1:$B$3000,2,FALSE))</f>
        <v>无 </v>
      </c>
    </row>
    <row r="1755" spans="1:30">
      <c r="A1755" s="2">
        <v>43815</v>
      </c>
      <c r="B1755" s="2">
        <v>43822</v>
      </c>
      <c r="C1755" s="2" t="s">
        <v>5316</v>
      </c>
      <c r="D1755" s="3" t="s">
        <v>660</v>
      </c>
      <c r="E1755" s="3" t="s">
        <v>3683</v>
      </c>
      <c r="F1755" s="3" t="s">
        <v>5300</v>
      </c>
      <c r="G1755" s="17" t="str">
        <f t="shared" si="282"/>
        <v>KG-ARI-1901-00066-01568/41401552</v>
      </c>
      <c r="H1755" s="18">
        <f>IF(G1755="","",VLOOKUP(G1755,WMS!$E$3:$Q$2581,7,FALSE))</f>
        <v>12</v>
      </c>
      <c r="I1755" s="18">
        <f>IF(G1755="","",VLOOKUP(G1755,WMS!$E$3:$Q$2581,8,FALSE))</f>
        <v>2.25</v>
      </c>
      <c r="J1755" s="18">
        <f>IF(G1755="","",VLOOKUP(G1755,WMS!$E$3:$Q$2581,13,FALSE))</f>
        <v>0.05</v>
      </c>
      <c r="K1755" s="25" t="b">
        <f t="shared" si="283"/>
        <v>1</v>
      </c>
      <c r="L1755" s="7">
        <v>1</v>
      </c>
      <c r="M1755" s="26">
        <f>IF(G1755="","",VLOOKUP(G1755,WMS!$E$3:$U$2581,7,0)*L1755)</f>
        <v>12</v>
      </c>
      <c r="N1755" s="27" t="str">
        <f>IF(G1755="","",VLOOKUP(G1755,WMS!$E$3:$U$2581,17,0))</f>
        <v>B72</v>
      </c>
      <c r="O1755" s="28">
        <f t="shared" si="284"/>
        <v>2.25</v>
      </c>
      <c r="P1755" s="28">
        <f t="shared" si="285"/>
        <v>0.05</v>
      </c>
      <c r="Q1755" s="25" t="str">
        <f>IF(G1755="","",VLOOKUP(G1755,WMS!$E$3:$G$2581,2,FALSE))</f>
        <v>KAS19010703</v>
      </c>
      <c r="R1755" s="25" t="str">
        <f>IF(G1755="","",VLOOKUP(G1755,WMS!$E$3:$G$2581,3,FALSE))</f>
        <v>KAS1901070302</v>
      </c>
      <c r="S1755" s="17" t="str">
        <f>IF(R1755="","",VLOOKUP(R1755,CUSTOMS!$E$3:$N$2350,2,FALSE))</f>
        <v>3924100000</v>
      </c>
      <c r="T1755" s="17" t="str">
        <f>IF(R1755="","",VLOOKUP(R1755,CUSTOMS!$E$3:$N$2350,3,FALSE))</f>
        <v>塑胶食物盒/C</v>
      </c>
      <c r="U1755" s="18">
        <f t="shared" si="286"/>
        <v>1.8125</v>
      </c>
      <c r="V1755" s="18" t="str">
        <f>IF(R1755="","",VLOOKUP(R1755,CUSTOMS!$E$3:$N$2350,5,FALSE))</f>
        <v>千克</v>
      </c>
      <c r="W1755" s="32">
        <f>IF(R1755="","",VLOOKUP(R1755,CUSTOMS!$E$3:$N$2350,6,FALSE))</f>
        <v>2</v>
      </c>
      <c r="X1755" s="32">
        <f t="shared" si="287"/>
        <v>3.62500000000001</v>
      </c>
      <c r="Y1755" s="18" t="str">
        <f>IF(R1755="","",VLOOKUP(R1755,CUSTOMS!$E$3:$N$2350,8,FALSE))</f>
        <v>美元</v>
      </c>
      <c r="Z1755" s="18" t="str">
        <f>IF(R1755="","",VLOOKUP(R1755,CUSTOMS!$E$3:$N$2350,9,FALSE))</f>
        <v>中国</v>
      </c>
      <c r="AA1755" s="18" t="str">
        <f>IF(R1755="","",VLOOKUP(R1755,CUSTOMS!$E$3:$N$2350,10,FALSE))</f>
        <v>美国</v>
      </c>
      <c r="AB1755" s="32">
        <f>IF(R1755="","",VLOOKUP(G1755,WMS!$E$3:$T$2581,15,FALSE))</f>
        <v>0.151041666666667</v>
      </c>
      <c r="AC1755" s="32">
        <f t="shared" si="288"/>
        <v>1.8125</v>
      </c>
      <c r="AD1755" s="32" t="str">
        <f>IF(S1755="","",VLOOKUP(S1755,海关监管条件!$A$1:$B$3000,2,FALSE))</f>
        <v>A </v>
      </c>
    </row>
    <row r="1756" spans="1:30">
      <c r="A1756" s="2">
        <v>43815</v>
      </c>
      <c r="B1756" s="2">
        <v>43822</v>
      </c>
      <c r="C1756" s="2" t="s">
        <v>5316</v>
      </c>
      <c r="D1756" s="3" t="s">
        <v>907</v>
      </c>
      <c r="E1756" s="3" t="s">
        <v>3808</v>
      </c>
      <c r="F1756" s="3" t="s">
        <v>5026</v>
      </c>
      <c r="G1756" s="17" t="str">
        <f t="shared" si="282"/>
        <v>KG-ARI-1903-00107-02384/41401521</v>
      </c>
      <c r="H1756" s="18">
        <f>IF(G1756="","",VLOOKUP(G1756,WMS!$E$3:$Q$2581,7,FALSE))</f>
        <v>12</v>
      </c>
      <c r="I1756" s="18">
        <f>IF(G1756="","",VLOOKUP(G1756,WMS!$E$3:$Q$2581,8,FALSE))</f>
        <v>1.85</v>
      </c>
      <c r="J1756" s="18">
        <f>IF(G1756="","",VLOOKUP(G1756,WMS!$E$3:$Q$2581,13,FALSE))</f>
        <v>0.03</v>
      </c>
      <c r="K1756" s="25" t="b">
        <f t="shared" si="283"/>
        <v>1</v>
      </c>
      <c r="L1756" s="7">
        <v>1</v>
      </c>
      <c r="M1756" s="26">
        <f>IF(G1756="","",VLOOKUP(G1756,WMS!$E$3:$U$2581,7,0)*L1756)</f>
        <v>12</v>
      </c>
      <c r="N1756" s="27" t="str">
        <f>IF(G1756="","",VLOOKUP(G1756,WMS!$E$3:$U$2581,17,0))</f>
        <v>A25-102</v>
      </c>
      <c r="O1756" s="28">
        <f t="shared" si="284"/>
        <v>1.85</v>
      </c>
      <c r="P1756" s="28">
        <f t="shared" si="285"/>
        <v>0.03</v>
      </c>
      <c r="Q1756" s="25" t="str">
        <f>IF(G1756="","",VLOOKUP(G1756,WMS!$E$3:$G$2581,2,FALSE))</f>
        <v>KAS19031802</v>
      </c>
      <c r="R1756" s="25" t="str">
        <f>IF(G1756="","",VLOOKUP(G1756,WMS!$E$3:$G$2581,3,FALSE))</f>
        <v>KAS1903180202</v>
      </c>
      <c r="S1756" s="17" t="str">
        <f>IF(R1756="","",VLOOKUP(R1756,CUSTOMS!$E$3:$N$2350,2,FALSE))</f>
        <v>3924100000</v>
      </c>
      <c r="T1756" s="17" t="str">
        <f>IF(R1756="","",VLOOKUP(R1756,CUSTOMS!$E$3:$N$2350,3,FALSE))</f>
        <v>塑胶食物盒/C</v>
      </c>
      <c r="U1756" s="18">
        <f t="shared" si="286"/>
        <v>1.46153846153846</v>
      </c>
      <c r="V1756" s="18" t="str">
        <f>IF(R1756="","",VLOOKUP(R1756,CUSTOMS!$E$3:$N$2350,5,FALSE))</f>
        <v>千克</v>
      </c>
      <c r="W1756" s="32">
        <f>IF(R1756="","",VLOOKUP(R1756,CUSTOMS!$E$3:$N$2350,6,FALSE))</f>
        <v>2</v>
      </c>
      <c r="X1756" s="32">
        <f t="shared" si="287"/>
        <v>2.92307692307693</v>
      </c>
      <c r="Y1756" s="18" t="str">
        <f>IF(R1756="","",VLOOKUP(R1756,CUSTOMS!$E$3:$N$2350,8,FALSE))</f>
        <v>美元</v>
      </c>
      <c r="Z1756" s="18" t="str">
        <f>IF(R1756="","",VLOOKUP(R1756,CUSTOMS!$E$3:$N$2350,9,FALSE))</f>
        <v>中国</v>
      </c>
      <c r="AA1756" s="18" t="str">
        <f>IF(R1756="","",VLOOKUP(R1756,CUSTOMS!$E$3:$N$2350,10,FALSE))</f>
        <v>美国</v>
      </c>
      <c r="AB1756" s="32">
        <f>IF(R1756="","",VLOOKUP(G1756,WMS!$E$3:$T$2581,15,FALSE))</f>
        <v>0.121794871794872</v>
      </c>
      <c r="AC1756" s="32">
        <f t="shared" si="288"/>
        <v>1.46153846153846</v>
      </c>
      <c r="AD1756" s="32" t="str">
        <f>IF(S1756="","",VLOOKUP(S1756,海关监管条件!$A$1:$B$3000,2,FALSE))</f>
        <v>A </v>
      </c>
    </row>
    <row r="1757" spans="1:30">
      <c r="A1757" s="2">
        <v>43815</v>
      </c>
      <c r="B1757" s="2">
        <v>43822</v>
      </c>
      <c r="C1757" s="2" t="s">
        <v>5316</v>
      </c>
      <c r="D1757" s="35" t="s">
        <v>1289</v>
      </c>
      <c r="E1757" s="35" t="s">
        <v>3994</v>
      </c>
      <c r="F1757" s="35" t="s">
        <v>3521</v>
      </c>
      <c r="G1757" s="17" t="str">
        <f t="shared" si="282"/>
        <v>KG-ARI-1903-00107-02556/42561347A</v>
      </c>
      <c r="H1757" s="18">
        <f>IF(G1757="","",VLOOKUP(G1757,WMS!$E$3:$Q$2581,7,FALSE))</f>
        <v>8</v>
      </c>
      <c r="I1757" s="18">
        <f>IF(G1757="","",VLOOKUP(G1757,WMS!$E$3:$Q$2581,8,FALSE))</f>
        <v>6</v>
      </c>
      <c r="J1757" s="18">
        <f>IF(G1757="","",VLOOKUP(G1757,WMS!$E$3:$Q$2581,13,FALSE))</f>
        <v>0.013</v>
      </c>
      <c r="K1757" s="25" t="b">
        <f t="shared" si="283"/>
        <v>1</v>
      </c>
      <c r="L1757" s="7">
        <v>3</v>
      </c>
      <c r="M1757" s="26">
        <f>IF(G1757="","",VLOOKUP(G1757,WMS!$E$3:$U$2581,7,0)*L1757)</f>
        <v>24</v>
      </c>
      <c r="N1757" s="27" t="str">
        <f>IF(G1757="","",VLOOKUP(G1757,WMS!$E$3:$U$2581,17,0))</f>
        <v>A29-202</v>
      </c>
      <c r="O1757" s="28">
        <f t="shared" si="284"/>
        <v>18</v>
      </c>
      <c r="P1757" s="28">
        <f t="shared" si="285"/>
        <v>0.039</v>
      </c>
      <c r="Q1757" s="25" t="str">
        <f>IF(G1757="","",VLOOKUP(G1757,WMS!$E$3:$G$2581,2,FALSE))</f>
        <v>KAS19070204</v>
      </c>
      <c r="R1757" s="25" t="str">
        <f>IF(G1757="","",VLOOKUP(G1757,WMS!$E$3:$G$2581,3,FALSE))</f>
        <v>KAS1907020409</v>
      </c>
      <c r="S1757" s="17" t="str">
        <f>IF(R1757="","",VLOOKUP(R1757,CUSTOMS!$E$3:$N$2350,2,FALSE))</f>
        <v>6911101900</v>
      </c>
      <c r="T1757" s="17" t="str">
        <f>IF(R1757="","",VLOOKUP(R1757,CUSTOMS!$E$3:$N$2350,3,FALSE))</f>
        <v>日用瓷:盘</v>
      </c>
      <c r="U1757" s="18">
        <f t="shared" si="286"/>
        <v>24</v>
      </c>
      <c r="V1757" s="18" t="str">
        <f>IF(R1757="","",VLOOKUP(R1757,CUSTOMS!$E$3:$N$2350,5,FALSE))</f>
        <v>只</v>
      </c>
      <c r="W1757" s="32">
        <f>IF(R1757="","",VLOOKUP(R1757,CUSTOMS!$E$3:$N$2350,6,FALSE))</f>
        <v>0.3</v>
      </c>
      <c r="X1757" s="32">
        <f t="shared" si="287"/>
        <v>7.2</v>
      </c>
      <c r="Y1757" s="18" t="str">
        <f>IF(R1757="","",VLOOKUP(R1757,CUSTOMS!$E$3:$N$2350,8,FALSE))</f>
        <v>美元</v>
      </c>
      <c r="Z1757" s="18" t="str">
        <f>IF(R1757="","",VLOOKUP(R1757,CUSTOMS!$E$3:$N$2350,9,FALSE))</f>
        <v>中国</v>
      </c>
      <c r="AA1757" s="18" t="str">
        <f>IF(R1757="","",VLOOKUP(R1757,CUSTOMS!$E$3:$N$2350,10,FALSE))</f>
        <v>美国</v>
      </c>
      <c r="AB1757" s="32">
        <f>IF(R1757="","",VLOOKUP(G1757,WMS!$E$3:$T$2581,15,FALSE))</f>
        <v>0.5045</v>
      </c>
      <c r="AC1757" s="32">
        <f t="shared" si="288"/>
        <v>12.108</v>
      </c>
      <c r="AD1757" s="32" t="str">
        <f>IF(S1757="","",VLOOKUP(S1757,海关监管条件!$A$1:$B$3000,2,FALSE))</f>
        <v>A</v>
      </c>
    </row>
    <row r="1758" spans="1:30">
      <c r="A1758" s="2">
        <v>43815</v>
      </c>
      <c r="B1758" s="2">
        <v>43822</v>
      </c>
      <c r="C1758" s="2" t="s">
        <v>5316</v>
      </c>
      <c r="D1758" s="35" t="s">
        <v>1289</v>
      </c>
      <c r="E1758" s="35" t="s">
        <v>3994</v>
      </c>
      <c r="F1758" s="35" t="s">
        <v>3625</v>
      </c>
      <c r="G1758" s="17" t="str">
        <f t="shared" si="282"/>
        <v>KG-ARI-1903-00107-02556/42561347B</v>
      </c>
      <c r="H1758" s="18">
        <v>8</v>
      </c>
      <c r="I1758" s="18">
        <f>IF(G1758="","",VLOOKUP(G1758,WMS!$E$3:$Q$2581,8,FALSE))</f>
        <v>6</v>
      </c>
      <c r="J1758" s="18">
        <f>IF(G1758="","",VLOOKUP(G1758,WMS!$E$3:$Q$2581,13,FALSE))</f>
        <v>0.013</v>
      </c>
      <c r="K1758" s="25" t="e">
        <f t="shared" si="283"/>
        <v>#DIV/0!</v>
      </c>
      <c r="M1758" s="26">
        <v>24</v>
      </c>
      <c r="N1758" s="27" t="str">
        <f>IF(G1758="","",VLOOKUP(G1758,WMS!$E$3:$U$2581,17,0))</f>
        <v>A29-202</v>
      </c>
      <c r="O1758" s="28" t="str">
        <f t="shared" si="284"/>
        <v/>
      </c>
      <c r="P1758" s="28" t="str">
        <f t="shared" si="285"/>
        <v/>
      </c>
      <c r="Q1758" s="25" t="str">
        <f>IF(G1758="","",VLOOKUP(G1758,WMS!$E$3:$G$2581,2,FALSE))</f>
        <v>KAS19070204</v>
      </c>
      <c r="R1758" s="25" t="str">
        <f>IF(G1758="","",VLOOKUP(G1758,WMS!$E$3:$G$2581,3,FALSE))</f>
        <v>KAS1907020402</v>
      </c>
      <c r="S1758" s="17" t="str">
        <f>IF(R1758="","",VLOOKUP(R1758,CUSTOMS!$E$3:$N$2350,2,FALSE))</f>
        <v>4421919090</v>
      </c>
      <c r="T1758" s="17" t="str">
        <f>IF(R1758="","",VLOOKUP(R1758,CUSTOMS!$E$3:$N$2350,3,FALSE))</f>
        <v>竹座</v>
      </c>
      <c r="U1758" s="18">
        <f t="shared" si="286"/>
        <v>24</v>
      </c>
      <c r="V1758" s="18" t="str">
        <f>IF(R1758="","",VLOOKUP(R1758,CUSTOMS!$E$3:$N$2350,5,FALSE))</f>
        <v>只</v>
      </c>
      <c r="W1758" s="32">
        <f>IF(R1758="","",VLOOKUP(R1758,CUSTOMS!$E$3:$N$2350,6,FALSE))</f>
        <v>0.12</v>
      </c>
      <c r="X1758" s="32">
        <f t="shared" si="287"/>
        <v>2.88</v>
      </c>
      <c r="Y1758" s="18" t="str">
        <f>IF(R1758="","",VLOOKUP(R1758,CUSTOMS!$E$3:$N$2350,8,FALSE))</f>
        <v>美元</v>
      </c>
      <c r="Z1758" s="18" t="str">
        <f>IF(R1758="","",VLOOKUP(R1758,CUSTOMS!$E$3:$N$2350,9,FALSE))</f>
        <v>中国</v>
      </c>
      <c r="AA1758" s="18" t="str">
        <f>IF(R1758="","",VLOOKUP(R1758,CUSTOMS!$E$3:$N$2350,10,FALSE))</f>
        <v>美国</v>
      </c>
      <c r="AB1758" s="32">
        <f>IF(R1758="","",VLOOKUP(G1758,WMS!$E$3:$T$2581,15,FALSE))</f>
        <v>0.1205</v>
      </c>
      <c r="AC1758" s="32">
        <f t="shared" si="288"/>
        <v>2.892</v>
      </c>
      <c r="AD1758" s="32" t="str">
        <f>IF(S1758="","",VLOOKUP(S1758,海关监管条件!$A$1:$B$3000,2,FALSE))</f>
        <v>AB</v>
      </c>
    </row>
    <row r="1759" spans="1:30">
      <c r="A1759" s="2">
        <v>43815</v>
      </c>
      <c r="B1759" s="2">
        <v>43822</v>
      </c>
      <c r="C1759" s="2" t="s">
        <v>5316</v>
      </c>
      <c r="D1759" s="3" t="s">
        <v>1077</v>
      </c>
      <c r="E1759" s="3" t="s">
        <v>3903</v>
      </c>
      <c r="F1759" s="3" t="s">
        <v>3905</v>
      </c>
      <c r="G1759" s="17" t="str">
        <f t="shared" si="282"/>
        <v>KG-ARI-1904-00124-03117/42635895</v>
      </c>
      <c r="H1759" s="18">
        <f>IF(G1759="","",VLOOKUP(G1759,WMS!$E$3:$Q$2581,7,FALSE))</f>
        <v>24</v>
      </c>
      <c r="I1759" s="18">
        <f>IF(G1759="","",VLOOKUP(G1759,WMS!$E$3:$Q$2581,8,FALSE))</f>
        <v>1.2</v>
      </c>
      <c r="J1759" s="18">
        <f>IF(G1759="","",VLOOKUP(G1759,WMS!$E$3:$Q$2581,13,FALSE))</f>
        <v>0.012</v>
      </c>
      <c r="K1759" s="25" t="b">
        <f t="shared" si="283"/>
        <v>1</v>
      </c>
      <c r="L1759" s="7">
        <v>1</v>
      </c>
      <c r="M1759" s="26">
        <f>IF(G1759="","",VLOOKUP(G1759,WMS!$E$3:$U$2581,7,0)*L1759)</f>
        <v>24</v>
      </c>
      <c r="N1759" s="27" t="str">
        <f>IF(G1759="","",VLOOKUP(G1759,WMS!$E$3:$U$2581,17,0))</f>
        <v>A32-201</v>
      </c>
      <c r="O1759" s="28">
        <f t="shared" si="284"/>
        <v>1.2</v>
      </c>
      <c r="P1759" s="28">
        <f t="shared" si="285"/>
        <v>0.012</v>
      </c>
      <c r="Q1759" s="25" t="str">
        <f>IF(G1759="","",VLOOKUP(G1759,WMS!$E$3:$G$2581,2,FALSE))</f>
        <v>KAS19042713</v>
      </c>
      <c r="R1759" s="25" t="str">
        <f>IF(G1759="","",VLOOKUP(G1759,WMS!$E$3:$G$2581,3,FALSE))</f>
        <v>KAS1904271303</v>
      </c>
      <c r="S1759" s="17" t="str">
        <f>IF(R1759="","",VLOOKUP(R1759,CUSTOMS!$E$3:$N$2350,2,FALSE))</f>
        <v>3924100000</v>
      </c>
      <c r="T1759" s="17" t="str">
        <f>IF(R1759="","",VLOOKUP(R1759,CUSTOMS!$E$3:$N$2350,3,FALSE))</f>
        <v>塑料雪糕匙</v>
      </c>
      <c r="U1759" s="18">
        <f t="shared" si="286"/>
        <v>24</v>
      </c>
      <c r="V1759" s="18" t="str">
        <f>IF(R1759="","",VLOOKUP(R1759,CUSTOMS!$E$3:$N$2350,5,FALSE))</f>
        <v>个</v>
      </c>
      <c r="W1759" s="32">
        <f>IF(R1759="","",VLOOKUP(R1759,CUSTOMS!$E$3:$N$2350,6,FALSE))</f>
        <v>0.154</v>
      </c>
      <c r="X1759" s="32">
        <f t="shared" si="287"/>
        <v>3.696</v>
      </c>
      <c r="Y1759" s="18" t="str">
        <f>IF(R1759="","",VLOOKUP(R1759,CUSTOMS!$E$3:$N$2350,8,FALSE))</f>
        <v>美元</v>
      </c>
      <c r="Z1759" s="18" t="str">
        <f>IF(R1759="","",VLOOKUP(R1759,CUSTOMS!$E$3:$N$2350,9,FALSE))</f>
        <v>中国</v>
      </c>
      <c r="AA1759" s="18" t="str">
        <f>IF(R1759="","",VLOOKUP(R1759,CUSTOMS!$E$3:$N$2350,10,FALSE))</f>
        <v>美国</v>
      </c>
      <c r="AB1759" s="32">
        <f>IF(R1759="","",VLOOKUP(G1759,WMS!$E$3:$T$2581,15,FALSE))</f>
        <v>0.035</v>
      </c>
      <c r="AC1759" s="32">
        <f t="shared" si="288"/>
        <v>0.84</v>
      </c>
      <c r="AD1759" s="32" t="str">
        <f>IF(S1759="","",VLOOKUP(S1759,海关监管条件!$A$1:$B$3000,2,FALSE))</f>
        <v>A </v>
      </c>
    </row>
    <row r="1760" spans="1:30">
      <c r="A1760" s="2">
        <v>43815</v>
      </c>
      <c r="B1760" s="2">
        <v>43822</v>
      </c>
      <c r="C1760" s="2" t="s">
        <v>5316</v>
      </c>
      <c r="D1760" s="3" t="s">
        <v>1103</v>
      </c>
      <c r="E1760" s="3" t="s">
        <v>3913</v>
      </c>
      <c r="F1760" s="3" t="s">
        <v>4167</v>
      </c>
      <c r="G1760" s="17" t="str">
        <f t="shared" si="282"/>
        <v>KG-ARI-1904-00124-03133/42115953</v>
      </c>
      <c r="H1760" s="18">
        <f>IF(G1760="","",VLOOKUP(G1760,WMS!$E$3:$Q$2581,7,FALSE))</f>
        <v>6</v>
      </c>
      <c r="I1760" s="18">
        <f>IF(G1760="","",VLOOKUP(G1760,WMS!$E$3:$Q$2581,8,FALSE))</f>
        <v>4.6</v>
      </c>
      <c r="J1760" s="18">
        <f>IF(G1760="","",VLOOKUP(G1760,WMS!$E$3:$Q$2581,13,FALSE))</f>
        <v>0.049</v>
      </c>
      <c r="K1760" s="25" t="b">
        <f t="shared" si="283"/>
        <v>1</v>
      </c>
      <c r="L1760" s="7">
        <v>2</v>
      </c>
      <c r="M1760" s="26">
        <f>IF(G1760="","",VLOOKUP(G1760,WMS!$E$3:$U$2581,7,0)*L1760)</f>
        <v>12</v>
      </c>
      <c r="N1760" s="27" t="str">
        <f>IF(G1760="","",VLOOKUP(G1760,WMS!$E$3:$U$2581,17,0))</f>
        <v>A26-304</v>
      </c>
      <c r="O1760" s="28">
        <f t="shared" si="284"/>
        <v>9.2</v>
      </c>
      <c r="P1760" s="28">
        <f t="shared" si="285"/>
        <v>0.098</v>
      </c>
      <c r="Q1760" s="25" t="str">
        <f>IF(G1760="","",VLOOKUP(G1760,WMS!$E$3:$G$2581,2,FALSE))</f>
        <v>KAS19043001</v>
      </c>
      <c r="R1760" s="25" t="str">
        <f>IF(G1760="","",VLOOKUP(G1760,WMS!$E$3:$G$2581,3,FALSE))</f>
        <v>KAS1904300105</v>
      </c>
      <c r="S1760" s="17" t="str">
        <f>IF(R1760="","",VLOOKUP(R1760,CUSTOMS!$E$3:$N$2350,2,FALSE))</f>
        <v>7323990000</v>
      </c>
      <c r="T1760" s="17" t="str">
        <f>IF(R1760="","",VLOOKUP(R1760,CUSTOMS!$E$3:$N$2350,3,FALSE))</f>
        <v>铁制厨房架</v>
      </c>
      <c r="U1760" s="18">
        <f t="shared" si="286"/>
        <v>12</v>
      </c>
      <c r="V1760" s="18" t="str">
        <f>IF(R1760="","",VLOOKUP(R1760,CUSTOMS!$E$3:$N$2350,5,FALSE))</f>
        <v>只</v>
      </c>
      <c r="W1760" s="32">
        <f>IF(R1760="","",VLOOKUP(R1760,CUSTOMS!$E$3:$N$2350,6,FALSE))</f>
        <v>0.89</v>
      </c>
      <c r="X1760" s="32">
        <f t="shared" si="287"/>
        <v>10.68</v>
      </c>
      <c r="Y1760" s="18" t="str">
        <f>IF(R1760="","",VLOOKUP(R1760,CUSTOMS!$E$3:$N$2350,8,FALSE))</f>
        <v>美元</v>
      </c>
      <c r="Z1760" s="18" t="str">
        <f>IF(R1760="","",VLOOKUP(R1760,CUSTOMS!$E$3:$N$2350,9,FALSE))</f>
        <v>中国</v>
      </c>
      <c r="AA1760" s="18" t="str">
        <f>IF(R1760="","",VLOOKUP(R1760,CUSTOMS!$E$3:$N$2350,10,FALSE))</f>
        <v>美国</v>
      </c>
      <c r="AB1760" s="32">
        <f>IF(R1760="","",VLOOKUP(G1760,WMS!$E$3:$T$2581,15,FALSE))</f>
        <v>0.666666666666667</v>
      </c>
      <c r="AC1760" s="32">
        <f t="shared" si="288"/>
        <v>8</v>
      </c>
      <c r="AD1760" s="32" t="str">
        <f>IF(S1760="","",VLOOKUP(S1760,海关监管条件!$A$1:$B$3000,2,FALSE))</f>
        <v>A</v>
      </c>
    </row>
    <row r="1761" spans="1:30">
      <c r="A1761" s="2">
        <v>43815</v>
      </c>
      <c r="B1761" s="2">
        <v>43822</v>
      </c>
      <c r="C1761" s="2" t="s">
        <v>5316</v>
      </c>
      <c r="D1761" s="3" t="s">
        <v>1103</v>
      </c>
      <c r="E1761" s="3" t="s">
        <v>3913</v>
      </c>
      <c r="F1761" s="3" t="s">
        <v>4166</v>
      </c>
      <c r="G1761" s="17" t="str">
        <f t="shared" si="282"/>
        <v>KG-ARI-1904-00124-03133/42115991</v>
      </c>
      <c r="H1761" s="18">
        <f>IF(G1761="","",VLOOKUP(G1761,WMS!$E$3:$Q$2581,7,FALSE))</f>
        <v>6</v>
      </c>
      <c r="I1761" s="18">
        <f>IF(G1761="","",VLOOKUP(G1761,WMS!$E$3:$Q$2581,8,FALSE))</f>
        <v>4.85</v>
      </c>
      <c r="J1761" s="18">
        <f>IF(G1761="","",VLOOKUP(G1761,WMS!$E$3:$Q$2581,13,FALSE))</f>
        <v>0.025</v>
      </c>
      <c r="K1761" s="25" t="b">
        <f t="shared" si="283"/>
        <v>1</v>
      </c>
      <c r="L1761" s="7">
        <v>4</v>
      </c>
      <c r="M1761" s="26">
        <f>IF(G1761="","",VLOOKUP(G1761,WMS!$E$3:$U$2581,7,0)*L1761)</f>
        <v>24</v>
      </c>
      <c r="N1761" s="27" t="str">
        <f>IF(G1761="","",VLOOKUP(G1761,WMS!$E$3:$U$2581,17,0))</f>
        <v>A26-304</v>
      </c>
      <c r="O1761" s="28">
        <f t="shared" si="284"/>
        <v>19.4</v>
      </c>
      <c r="P1761" s="28">
        <f t="shared" si="285"/>
        <v>0.1</v>
      </c>
      <c r="Q1761" s="25" t="str">
        <f>IF(G1761="","",VLOOKUP(G1761,WMS!$E$3:$G$2581,2,FALSE))</f>
        <v>KAS19043001</v>
      </c>
      <c r="R1761" s="25" t="str">
        <f>IF(G1761="","",VLOOKUP(G1761,WMS!$E$3:$G$2581,3,FALSE))</f>
        <v>KAS1904300105</v>
      </c>
      <c r="S1761" s="17" t="str">
        <f>IF(R1761="","",VLOOKUP(R1761,CUSTOMS!$E$3:$N$2350,2,FALSE))</f>
        <v>7323990000</v>
      </c>
      <c r="T1761" s="17" t="str">
        <f>IF(R1761="","",VLOOKUP(R1761,CUSTOMS!$E$3:$N$2350,3,FALSE))</f>
        <v>铁制厨房架</v>
      </c>
      <c r="U1761" s="18">
        <f t="shared" si="286"/>
        <v>24</v>
      </c>
      <c r="V1761" s="18" t="str">
        <f>IF(R1761="","",VLOOKUP(R1761,CUSTOMS!$E$3:$N$2350,5,FALSE))</f>
        <v>只</v>
      </c>
      <c r="W1761" s="32">
        <f>IF(R1761="","",VLOOKUP(R1761,CUSTOMS!$E$3:$N$2350,6,FALSE))</f>
        <v>0.89</v>
      </c>
      <c r="X1761" s="32">
        <f t="shared" si="287"/>
        <v>21.36</v>
      </c>
      <c r="Y1761" s="18" t="str">
        <f>IF(R1761="","",VLOOKUP(R1761,CUSTOMS!$E$3:$N$2350,8,FALSE))</f>
        <v>美元</v>
      </c>
      <c r="Z1761" s="18" t="str">
        <f>IF(R1761="","",VLOOKUP(R1761,CUSTOMS!$E$3:$N$2350,9,FALSE))</f>
        <v>中国</v>
      </c>
      <c r="AA1761" s="18" t="str">
        <f>IF(R1761="","",VLOOKUP(R1761,CUSTOMS!$E$3:$N$2350,10,FALSE))</f>
        <v>美国</v>
      </c>
      <c r="AB1761" s="32">
        <f>IF(R1761="","",VLOOKUP(G1761,WMS!$E$3:$T$2581,15,FALSE))</f>
        <v>0.73</v>
      </c>
      <c r="AC1761" s="32">
        <f t="shared" si="288"/>
        <v>17.52</v>
      </c>
      <c r="AD1761" s="32" t="str">
        <f>IF(S1761="","",VLOOKUP(S1761,海关监管条件!$A$1:$B$3000,2,FALSE))</f>
        <v>A</v>
      </c>
    </row>
    <row r="1762" spans="1:30">
      <c r="A1762" s="2">
        <v>43815</v>
      </c>
      <c r="B1762" s="2">
        <v>43822</v>
      </c>
      <c r="C1762" s="2" t="s">
        <v>5316</v>
      </c>
      <c r="D1762" s="3" t="s">
        <v>1103</v>
      </c>
      <c r="E1762" s="3" t="s">
        <v>3913</v>
      </c>
      <c r="F1762" s="3" t="s">
        <v>4166</v>
      </c>
      <c r="G1762" s="17" t="str">
        <f t="shared" si="282"/>
        <v>KG-ARI-1904-00124-03133/42115991</v>
      </c>
      <c r="H1762" s="18">
        <f>IF(G1762="","",VLOOKUP(G1762,WMS!$E$3:$Q$2581,7,FALSE))</f>
        <v>6</v>
      </c>
      <c r="I1762" s="18">
        <f>IF(G1762="","",VLOOKUP(G1762,WMS!$E$3:$Q$2581,8,FALSE))</f>
        <v>4.85</v>
      </c>
      <c r="J1762" s="18">
        <f>IF(G1762="","",VLOOKUP(G1762,WMS!$E$3:$Q$2581,13,FALSE))</f>
        <v>0.025</v>
      </c>
      <c r="K1762" s="25" t="b">
        <f t="shared" si="283"/>
        <v>1</v>
      </c>
      <c r="L1762" s="7">
        <v>2</v>
      </c>
      <c r="M1762" s="26">
        <f>IF(G1762="","",VLOOKUP(G1762,WMS!$E$3:$U$2581,7,0)*L1762)</f>
        <v>12</v>
      </c>
      <c r="N1762" s="27" t="str">
        <f>IF(G1762="","",VLOOKUP(G1762,WMS!$E$3:$U$2581,17,0))</f>
        <v>A26-304</v>
      </c>
      <c r="O1762" s="28">
        <f t="shared" si="284"/>
        <v>9.7</v>
      </c>
      <c r="P1762" s="28">
        <f t="shared" si="285"/>
        <v>0.05</v>
      </c>
      <c r="Q1762" s="25" t="str">
        <f>IF(G1762="","",VLOOKUP(G1762,WMS!$E$3:$G$2581,2,FALSE))</f>
        <v>KAS19043001</v>
      </c>
      <c r="R1762" s="25" t="str">
        <f>IF(G1762="","",VLOOKUP(G1762,WMS!$E$3:$G$2581,3,FALSE))</f>
        <v>KAS1904300105</v>
      </c>
      <c r="S1762" s="17" t="str">
        <f>IF(R1762="","",VLOOKUP(R1762,CUSTOMS!$E$3:$N$2350,2,FALSE))</f>
        <v>7323990000</v>
      </c>
      <c r="T1762" s="17" t="str">
        <f>IF(R1762="","",VLOOKUP(R1762,CUSTOMS!$E$3:$N$2350,3,FALSE))</f>
        <v>铁制厨房架</v>
      </c>
      <c r="U1762" s="18">
        <f t="shared" si="286"/>
        <v>12</v>
      </c>
      <c r="V1762" s="18" t="str">
        <f>IF(R1762="","",VLOOKUP(R1762,CUSTOMS!$E$3:$N$2350,5,FALSE))</f>
        <v>只</v>
      </c>
      <c r="W1762" s="32">
        <f>IF(R1762="","",VLOOKUP(R1762,CUSTOMS!$E$3:$N$2350,6,FALSE))</f>
        <v>0.89</v>
      </c>
      <c r="X1762" s="32">
        <f t="shared" si="287"/>
        <v>10.68</v>
      </c>
      <c r="Y1762" s="18" t="str">
        <f>IF(R1762="","",VLOOKUP(R1762,CUSTOMS!$E$3:$N$2350,8,FALSE))</f>
        <v>美元</v>
      </c>
      <c r="Z1762" s="18" t="str">
        <f>IF(R1762="","",VLOOKUP(R1762,CUSTOMS!$E$3:$N$2350,9,FALSE))</f>
        <v>中国</v>
      </c>
      <c r="AA1762" s="18" t="str">
        <f>IF(R1762="","",VLOOKUP(R1762,CUSTOMS!$E$3:$N$2350,10,FALSE))</f>
        <v>美国</v>
      </c>
      <c r="AB1762" s="32">
        <f>IF(R1762="","",VLOOKUP(G1762,WMS!$E$3:$T$2581,15,FALSE))</f>
        <v>0.73</v>
      </c>
      <c r="AC1762" s="32">
        <f t="shared" si="288"/>
        <v>8.76</v>
      </c>
      <c r="AD1762" s="32" t="str">
        <f>IF(S1762="","",VLOOKUP(S1762,海关监管条件!$A$1:$B$3000,2,FALSE))</f>
        <v>A</v>
      </c>
    </row>
    <row r="1763" spans="1:30">
      <c r="A1763" s="2">
        <v>43815</v>
      </c>
      <c r="B1763" s="2">
        <v>43822</v>
      </c>
      <c r="C1763" s="2" t="s">
        <v>5316</v>
      </c>
      <c r="D1763" s="3" t="s">
        <v>1455</v>
      </c>
      <c r="E1763" s="3" t="s">
        <v>4078</v>
      </c>
      <c r="F1763" s="3" t="s">
        <v>3591</v>
      </c>
      <c r="G1763" s="17" t="str">
        <f t="shared" si="282"/>
        <v>KG-ARI-1904-00124-03506/42170440</v>
      </c>
      <c r="H1763" s="18">
        <f>IF(G1763="","",VLOOKUP(G1763,WMS!$E$3:$Q$2581,7,FALSE))</f>
        <v>12</v>
      </c>
      <c r="I1763" s="18">
        <f>IF(G1763="","",VLOOKUP(G1763,WMS!$E$3:$Q$2581,8,FALSE))</f>
        <v>4.6</v>
      </c>
      <c r="J1763" s="18">
        <f>IF(G1763="","",VLOOKUP(G1763,WMS!$E$3:$Q$2581,13,FALSE))</f>
        <v>0.013</v>
      </c>
      <c r="K1763" s="25" t="b">
        <f t="shared" si="283"/>
        <v>1</v>
      </c>
      <c r="L1763" s="7">
        <v>2</v>
      </c>
      <c r="M1763" s="26">
        <f>IF(G1763="","",VLOOKUP(G1763,WMS!$E$3:$U$2581,7,0)*L1763)</f>
        <v>24</v>
      </c>
      <c r="N1763" s="27" t="str">
        <f>IF(G1763="","",VLOOKUP(G1763,WMS!$E$3:$U$2581,17,0))</f>
        <v>A34-203</v>
      </c>
      <c r="O1763" s="28">
        <f t="shared" si="284"/>
        <v>9.2</v>
      </c>
      <c r="P1763" s="28">
        <f t="shared" si="285"/>
        <v>0.026</v>
      </c>
      <c r="Q1763" s="25" t="str">
        <f>IF(G1763="","",VLOOKUP(G1763,WMS!$E$3:$G$2581,2,FALSE))</f>
        <v>KAS19081304</v>
      </c>
      <c r="R1763" s="25" t="str">
        <f>IF(G1763="","",VLOOKUP(G1763,WMS!$E$3:$G$2581,3,FALSE))</f>
        <v>KAS1908130401</v>
      </c>
      <c r="S1763" s="17" t="str">
        <f>IF(R1763="","",VLOOKUP(R1763,CUSTOMS!$E$3:$N$2350,2,FALSE))</f>
        <v>6911101900</v>
      </c>
      <c r="T1763" s="17" t="str">
        <f>IF(R1763="","",VLOOKUP(R1763,CUSTOMS!$E$3:$N$2350,3,FALSE))</f>
        <v>盅/瓷餐具</v>
      </c>
      <c r="U1763" s="18">
        <f t="shared" si="286"/>
        <v>24</v>
      </c>
      <c r="V1763" s="18" t="str">
        <f>IF(R1763="","",VLOOKUP(R1763,CUSTOMS!$E$3:$N$2350,5,FALSE))</f>
        <v>套</v>
      </c>
      <c r="W1763" s="32">
        <f>IF(R1763="","",VLOOKUP(R1763,CUSTOMS!$E$3:$N$2350,6,FALSE))</f>
        <v>1.14</v>
      </c>
      <c r="X1763" s="32">
        <f t="shared" si="287"/>
        <v>27.36</v>
      </c>
      <c r="Y1763" s="18" t="str">
        <f>IF(R1763="","",VLOOKUP(R1763,CUSTOMS!$E$3:$N$2350,8,FALSE))</f>
        <v>美元</v>
      </c>
      <c r="Z1763" s="18" t="str">
        <f>IF(R1763="","",VLOOKUP(R1763,CUSTOMS!$E$3:$N$2350,9,FALSE))</f>
        <v>中国</v>
      </c>
      <c r="AA1763" s="18" t="str">
        <f>IF(R1763="","",VLOOKUP(R1763,CUSTOMS!$E$3:$N$2350,10,FALSE))</f>
        <v>美国</v>
      </c>
      <c r="AB1763" s="32">
        <f>IF(R1763="","",VLOOKUP(G1763,WMS!$E$3:$T$2581,15,FALSE))</f>
        <v>0.333333333333333</v>
      </c>
      <c r="AC1763" s="32">
        <f t="shared" si="288"/>
        <v>7.99999999999999</v>
      </c>
      <c r="AD1763" s="32" t="str">
        <f>IF(S1763="","",VLOOKUP(S1763,海关监管条件!$A$1:$B$3000,2,FALSE))</f>
        <v>A</v>
      </c>
    </row>
    <row r="1764" spans="1:30">
      <c r="A1764" s="2">
        <v>43815</v>
      </c>
      <c r="B1764" s="2">
        <v>43822</v>
      </c>
      <c r="C1764" s="2" t="s">
        <v>5316</v>
      </c>
      <c r="D1764" s="3" t="s">
        <v>1455</v>
      </c>
      <c r="E1764" s="3" t="s">
        <v>4078</v>
      </c>
      <c r="F1764" s="3" t="s">
        <v>3595</v>
      </c>
      <c r="G1764" s="17" t="str">
        <f t="shared" si="282"/>
        <v>KG-ARI-1904-00124-03506/42170464</v>
      </c>
      <c r="H1764" s="18">
        <f>IF(G1764="","",VLOOKUP(G1764,WMS!$E$3:$Q$2581,7,FALSE))</f>
        <v>6</v>
      </c>
      <c r="I1764" s="18">
        <f>IF(G1764="","",VLOOKUP(G1764,WMS!$E$3:$Q$2581,8,FALSE))</f>
        <v>6.4</v>
      </c>
      <c r="J1764" s="18">
        <f>IF(G1764="","",VLOOKUP(G1764,WMS!$E$3:$Q$2581,13,FALSE))</f>
        <v>0.041</v>
      </c>
      <c r="K1764" s="25" t="b">
        <f t="shared" si="283"/>
        <v>1</v>
      </c>
      <c r="L1764" s="7">
        <v>2</v>
      </c>
      <c r="M1764" s="26">
        <f>IF(G1764="","",VLOOKUP(G1764,WMS!$E$3:$U$2581,7,0)*L1764)</f>
        <v>12</v>
      </c>
      <c r="N1764" s="27" t="str">
        <f>IF(G1764="","",VLOOKUP(G1764,WMS!$E$3:$U$2581,17,0))</f>
        <v>A34-203</v>
      </c>
      <c r="O1764" s="28">
        <f t="shared" si="284"/>
        <v>12.8</v>
      </c>
      <c r="P1764" s="28">
        <f t="shared" si="285"/>
        <v>0.082</v>
      </c>
      <c r="Q1764" s="25" t="str">
        <f>IF(G1764="","",VLOOKUP(G1764,WMS!$E$3:$G$2581,2,FALSE))</f>
        <v>KAS19081304</v>
      </c>
      <c r="R1764" s="25" t="str">
        <f>IF(G1764="","",VLOOKUP(G1764,WMS!$E$3:$G$2581,3,FALSE))</f>
        <v>KAS1908130402</v>
      </c>
      <c r="S1764" s="17" t="str">
        <f>IF(R1764="","",VLOOKUP(R1764,CUSTOMS!$E$3:$N$2350,2,FALSE))</f>
        <v>6911101900</v>
      </c>
      <c r="T1764" s="17" t="str">
        <f>IF(R1764="","",VLOOKUP(R1764,CUSTOMS!$E$3:$N$2350,3,FALSE))</f>
        <v>盘/瓷餐具</v>
      </c>
      <c r="U1764" s="18">
        <f t="shared" si="286"/>
        <v>12</v>
      </c>
      <c r="V1764" s="18" t="str">
        <f>IF(R1764="","",VLOOKUP(R1764,CUSTOMS!$E$3:$N$2350,5,FALSE))</f>
        <v>只</v>
      </c>
      <c r="W1764" s="32">
        <f>IF(R1764="","",VLOOKUP(R1764,CUSTOMS!$E$3:$N$2350,6,FALSE))</f>
        <v>2.53</v>
      </c>
      <c r="X1764" s="32">
        <f t="shared" si="287"/>
        <v>30.36</v>
      </c>
      <c r="Y1764" s="18" t="str">
        <f>IF(R1764="","",VLOOKUP(R1764,CUSTOMS!$E$3:$N$2350,8,FALSE))</f>
        <v>美元</v>
      </c>
      <c r="Z1764" s="18" t="str">
        <f>IF(R1764="","",VLOOKUP(R1764,CUSTOMS!$E$3:$N$2350,9,FALSE))</f>
        <v>中国</v>
      </c>
      <c r="AA1764" s="18" t="str">
        <f>IF(R1764="","",VLOOKUP(R1764,CUSTOMS!$E$3:$N$2350,10,FALSE))</f>
        <v>美国</v>
      </c>
      <c r="AB1764" s="32">
        <f>IF(R1764="","",VLOOKUP(G1764,WMS!$E$3:$T$2581,15,FALSE))</f>
        <v>1</v>
      </c>
      <c r="AC1764" s="32">
        <f t="shared" si="288"/>
        <v>12</v>
      </c>
      <c r="AD1764" s="32" t="str">
        <f>IF(S1764="","",VLOOKUP(S1764,海关监管条件!$A$1:$B$3000,2,FALSE))</f>
        <v>A</v>
      </c>
    </row>
    <row r="1765" spans="1:30">
      <c r="A1765" s="2">
        <v>43815</v>
      </c>
      <c r="B1765" s="2">
        <v>43822</v>
      </c>
      <c r="C1765" s="2" t="s">
        <v>5316</v>
      </c>
      <c r="D1765" s="3" t="s">
        <v>1173</v>
      </c>
      <c r="E1765" s="3" t="s">
        <v>3947</v>
      </c>
      <c r="F1765" s="3" t="s">
        <v>5030</v>
      </c>
      <c r="G1765" s="17" t="str">
        <f t="shared" si="282"/>
        <v>KG-ARI-1906-00152-03404/41420751</v>
      </c>
      <c r="H1765" s="18">
        <f>IF(G1765="","",VLOOKUP(G1765,WMS!$E$3:$Q$2581,7,FALSE))</f>
        <v>6</v>
      </c>
      <c r="I1765" s="18">
        <f>IF(G1765="","",VLOOKUP(G1765,WMS!$E$3:$Q$2581,8,FALSE))</f>
        <v>3.95</v>
      </c>
      <c r="J1765" s="18">
        <f>IF(G1765="","",VLOOKUP(G1765,WMS!$E$3:$Q$2581,13,FALSE))</f>
        <v>0.033</v>
      </c>
      <c r="K1765" s="25" t="b">
        <f t="shared" si="283"/>
        <v>1</v>
      </c>
      <c r="L1765" s="7">
        <v>3</v>
      </c>
      <c r="M1765" s="26">
        <f>IF(G1765="","",VLOOKUP(G1765,WMS!$E$3:$U$2581,7,0)*L1765)</f>
        <v>18</v>
      </c>
      <c r="N1765" s="27" t="str">
        <f>IF(G1765="","",VLOOKUP(G1765,WMS!$E$3:$U$2581,17,0))</f>
        <v>A23-304</v>
      </c>
      <c r="O1765" s="28">
        <f t="shared" si="284"/>
        <v>11.85</v>
      </c>
      <c r="P1765" s="28">
        <f t="shared" si="285"/>
        <v>0.099</v>
      </c>
      <c r="Q1765" s="25" t="str">
        <f>IF(G1765="","",VLOOKUP(G1765,WMS!$E$3:$G$2581,2,FALSE))</f>
        <v>KAS19051603</v>
      </c>
      <c r="R1765" s="25" t="str">
        <f>IF(G1765="","",VLOOKUP(G1765,WMS!$E$3:$G$2581,3,FALSE))</f>
        <v>KAS1905160301</v>
      </c>
      <c r="S1765" s="17" t="str">
        <f>IF(R1765="","",VLOOKUP(R1765,CUSTOMS!$E$3:$N$2350,2,FALSE))</f>
        <v>7323930000</v>
      </c>
      <c r="T1765" s="17" t="str">
        <f>IF(R1765="","",VLOOKUP(R1765,CUSTOMS!$E$3:$N$2350,3,FALSE))</f>
        <v>不锈钢淋花壶</v>
      </c>
      <c r="U1765" s="18">
        <f t="shared" si="286"/>
        <v>18</v>
      </c>
      <c r="V1765" s="18" t="str">
        <f>IF(R1765="","",VLOOKUP(R1765,CUSTOMS!$E$3:$N$2350,5,FALSE))</f>
        <v>只</v>
      </c>
      <c r="W1765" s="32">
        <f>IF(R1765="","",VLOOKUP(R1765,CUSTOMS!$E$3:$N$2350,6,FALSE))</f>
        <v>3.59</v>
      </c>
      <c r="X1765" s="32">
        <f t="shared" si="287"/>
        <v>64.62</v>
      </c>
      <c r="Y1765" s="18" t="str">
        <f>IF(R1765="","",VLOOKUP(R1765,CUSTOMS!$E$3:$N$2350,8,FALSE))</f>
        <v>美元</v>
      </c>
      <c r="Z1765" s="18" t="str">
        <f>IF(R1765="","",VLOOKUP(R1765,CUSTOMS!$E$3:$N$2350,9,FALSE))</f>
        <v>中国</v>
      </c>
      <c r="AA1765" s="18" t="str">
        <f>IF(R1765="","",VLOOKUP(R1765,CUSTOMS!$E$3:$N$2350,10,FALSE))</f>
        <v>美国</v>
      </c>
      <c r="AB1765" s="32">
        <f>IF(R1765="","",VLOOKUP(G1765,WMS!$E$3:$T$2581,15,FALSE))</f>
        <v>0.58</v>
      </c>
      <c r="AC1765" s="32">
        <f t="shared" si="288"/>
        <v>10.44</v>
      </c>
      <c r="AD1765" s="32" t="str">
        <f>IF(S1765="","",VLOOKUP(S1765,海关监管条件!$A$1:$B$3000,2,FALSE))</f>
        <v>A </v>
      </c>
    </row>
    <row r="1766" spans="1:30">
      <c r="A1766" s="2">
        <v>43815</v>
      </c>
      <c r="B1766" s="2">
        <v>43822</v>
      </c>
      <c r="C1766" s="2" t="s">
        <v>5316</v>
      </c>
      <c r="D1766" s="3" t="s">
        <v>1455</v>
      </c>
      <c r="E1766" s="3" t="s">
        <v>4079</v>
      </c>
      <c r="F1766" s="3" t="s">
        <v>3595</v>
      </c>
      <c r="G1766" s="17" t="str">
        <f t="shared" si="282"/>
        <v>KG-ARI-1906-00152-03508/42170464</v>
      </c>
      <c r="H1766" s="18">
        <f>IF(G1766="","",VLOOKUP(G1766,WMS!$E$3:$Q$2581,7,FALSE))</f>
        <v>6</v>
      </c>
      <c r="I1766" s="18">
        <f>IF(G1766="","",VLOOKUP(G1766,WMS!$E$3:$Q$2581,8,FALSE))</f>
        <v>6.4</v>
      </c>
      <c r="J1766" s="18">
        <f>IF(G1766="","",VLOOKUP(G1766,WMS!$E$3:$Q$2581,13,FALSE))</f>
        <v>0.041</v>
      </c>
      <c r="K1766" s="25" t="b">
        <f t="shared" si="283"/>
        <v>1</v>
      </c>
      <c r="L1766" s="7">
        <v>6</v>
      </c>
      <c r="M1766" s="26">
        <f>IF(G1766="","",VLOOKUP(G1766,WMS!$E$3:$U$2581,7,0)*L1766)</f>
        <v>36</v>
      </c>
      <c r="N1766" s="27" t="str">
        <f>IF(G1766="","",VLOOKUP(G1766,WMS!$E$3:$U$2581,17,0))</f>
        <v>A34-203</v>
      </c>
      <c r="O1766" s="28">
        <f t="shared" si="284"/>
        <v>38.4</v>
      </c>
      <c r="P1766" s="28">
        <f t="shared" si="285"/>
        <v>0.246</v>
      </c>
      <c r="Q1766" s="25" t="str">
        <f>IF(G1766="","",VLOOKUP(G1766,WMS!$E$3:$G$2581,2,FALSE))</f>
        <v>KAS19081304</v>
      </c>
      <c r="R1766" s="25" t="str">
        <f>IF(G1766="","",VLOOKUP(G1766,WMS!$E$3:$G$2581,3,FALSE))</f>
        <v>KAS1908130402</v>
      </c>
      <c r="S1766" s="17" t="str">
        <f>IF(R1766="","",VLOOKUP(R1766,CUSTOMS!$E$3:$N$2350,2,FALSE))</f>
        <v>6911101900</v>
      </c>
      <c r="T1766" s="17" t="str">
        <f>IF(R1766="","",VLOOKUP(R1766,CUSTOMS!$E$3:$N$2350,3,FALSE))</f>
        <v>盘/瓷餐具</v>
      </c>
      <c r="U1766" s="18">
        <f t="shared" si="286"/>
        <v>36</v>
      </c>
      <c r="V1766" s="18" t="str">
        <f>IF(R1766="","",VLOOKUP(R1766,CUSTOMS!$E$3:$N$2350,5,FALSE))</f>
        <v>只</v>
      </c>
      <c r="W1766" s="32">
        <f>IF(R1766="","",VLOOKUP(R1766,CUSTOMS!$E$3:$N$2350,6,FALSE))</f>
        <v>2.53</v>
      </c>
      <c r="X1766" s="32">
        <f t="shared" si="287"/>
        <v>91.08</v>
      </c>
      <c r="Y1766" s="18" t="str">
        <f>IF(R1766="","",VLOOKUP(R1766,CUSTOMS!$E$3:$N$2350,8,FALSE))</f>
        <v>美元</v>
      </c>
      <c r="Z1766" s="18" t="str">
        <f>IF(R1766="","",VLOOKUP(R1766,CUSTOMS!$E$3:$N$2350,9,FALSE))</f>
        <v>中国</v>
      </c>
      <c r="AA1766" s="18" t="str">
        <f>IF(R1766="","",VLOOKUP(R1766,CUSTOMS!$E$3:$N$2350,10,FALSE))</f>
        <v>美国</v>
      </c>
      <c r="AB1766" s="32">
        <f>IF(R1766="","",VLOOKUP(G1766,WMS!$E$3:$T$2581,15,FALSE))</f>
        <v>1</v>
      </c>
      <c r="AC1766" s="32">
        <f t="shared" si="288"/>
        <v>36</v>
      </c>
      <c r="AD1766" s="32" t="str">
        <f>IF(S1766="","",VLOOKUP(S1766,海关监管条件!$A$1:$B$3000,2,FALSE))</f>
        <v>A</v>
      </c>
    </row>
    <row r="1767" spans="1:30">
      <c r="A1767" s="2">
        <v>43815</v>
      </c>
      <c r="B1767" s="2">
        <v>43822</v>
      </c>
      <c r="C1767" s="2" t="s">
        <v>5316</v>
      </c>
      <c r="D1767" s="35" t="s">
        <v>1437</v>
      </c>
      <c r="E1767" s="35" t="s">
        <v>4067</v>
      </c>
      <c r="F1767" s="35" t="s">
        <v>4068</v>
      </c>
      <c r="G1767" s="17" t="str">
        <f t="shared" si="282"/>
        <v>KG-ARI-1906-00171-03870/42748045A</v>
      </c>
      <c r="H1767" s="18">
        <f>IF(G1767="","",VLOOKUP(G1767,WMS!$E$3:$Q$2581,7,FALSE))</f>
        <v>8</v>
      </c>
      <c r="I1767" s="18">
        <f>IF(G1767="","",VLOOKUP(G1767,WMS!$E$3:$Q$2581,8,FALSE))</f>
        <v>9.85</v>
      </c>
      <c r="J1767" s="18">
        <f>IF(G1767="","",VLOOKUP(G1767,WMS!$E$3:$Q$2581,13,FALSE))</f>
        <v>0.033</v>
      </c>
      <c r="K1767" s="25" t="b">
        <f t="shared" si="283"/>
        <v>1</v>
      </c>
      <c r="L1767" s="7">
        <v>2</v>
      </c>
      <c r="M1767" s="26">
        <f>IF(G1767="","",VLOOKUP(G1767,WMS!$E$3:$U$2581,7,0)*L1767)</f>
        <v>16</v>
      </c>
      <c r="N1767" s="27" t="str">
        <f>IF(G1767="","",VLOOKUP(G1767,WMS!$E$3:$U$2581,17,0))</f>
        <v>A27-203</v>
      </c>
      <c r="O1767" s="28">
        <f t="shared" si="284"/>
        <v>19.7</v>
      </c>
      <c r="P1767" s="28">
        <f t="shared" si="285"/>
        <v>0.066</v>
      </c>
      <c r="Q1767" s="25" t="str">
        <f>IF(G1767="","",VLOOKUP(G1767,WMS!$E$3:$G$2581,2,FALSE))</f>
        <v>KAS19080605</v>
      </c>
      <c r="R1767" s="25" t="str">
        <f>IF(G1767="","",VLOOKUP(G1767,WMS!$E$3:$G$2581,3,FALSE))</f>
        <v>KAS1908060503</v>
      </c>
      <c r="S1767" s="17" t="str">
        <f>IF(R1767="","",VLOOKUP(R1767,CUSTOMS!$E$3:$N$2350,2,FALSE))</f>
        <v>6911101900</v>
      </c>
      <c r="T1767" s="17" t="str">
        <f>IF(R1767="","",VLOOKUP(R1767,CUSTOMS!$E$3:$N$2350,3,FALSE))</f>
        <v>日用瓷:罐</v>
      </c>
      <c r="U1767" s="18">
        <f t="shared" si="286"/>
        <v>16</v>
      </c>
      <c r="V1767" s="18" t="str">
        <f>IF(R1767="","",VLOOKUP(R1767,CUSTOMS!$E$3:$N$2350,5,FALSE))</f>
        <v>只</v>
      </c>
      <c r="W1767" s="32">
        <f>IF(R1767="","",VLOOKUP(R1767,CUSTOMS!$E$3:$N$2350,6,FALSE))</f>
        <v>1</v>
      </c>
      <c r="X1767" s="32">
        <f t="shared" si="287"/>
        <v>16</v>
      </c>
      <c r="Y1767" s="18" t="str">
        <f>IF(R1767="","",VLOOKUP(R1767,CUSTOMS!$E$3:$N$2350,8,FALSE))</f>
        <v>美元</v>
      </c>
      <c r="Z1767" s="18" t="str">
        <f>IF(R1767="","",VLOOKUP(R1767,CUSTOMS!$E$3:$N$2350,9,FALSE))</f>
        <v>中国</v>
      </c>
      <c r="AA1767" s="18" t="str">
        <f>IF(R1767="","",VLOOKUP(R1767,CUSTOMS!$E$3:$N$2350,10,FALSE))</f>
        <v>美国</v>
      </c>
      <c r="AB1767" s="32">
        <f>IF(R1767="","",VLOOKUP(G1767,WMS!$E$3:$T$2581,15,FALSE))</f>
        <v>0.825</v>
      </c>
      <c r="AC1767" s="32">
        <f t="shared" si="288"/>
        <v>13.2</v>
      </c>
      <c r="AD1767" s="32" t="str">
        <f>IF(S1767="","",VLOOKUP(S1767,海关监管条件!$A$1:$B$3000,2,FALSE))</f>
        <v>A</v>
      </c>
    </row>
    <row r="1768" spans="1:30">
      <c r="A1768" s="2">
        <v>43815</v>
      </c>
      <c r="B1768" s="2">
        <v>43822</v>
      </c>
      <c r="C1768" s="2" t="s">
        <v>5316</v>
      </c>
      <c r="D1768" s="35" t="s">
        <v>1437</v>
      </c>
      <c r="E1768" s="35" t="s">
        <v>4067</v>
      </c>
      <c r="F1768" s="35" t="s">
        <v>4070</v>
      </c>
      <c r="G1768" s="17" t="str">
        <f t="shared" si="282"/>
        <v>KG-ARI-1906-00171-03870/42748045B</v>
      </c>
      <c r="H1768" s="18">
        <v>8</v>
      </c>
      <c r="I1768" s="18">
        <f>IF(G1768="","",VLOOKUP(G1768,WMS!$E$3:$Q$2581,8,FALSE))</f>
        <v>9.85</v>
      </c>
      <c r="J1768" s="18">
        <f>IF(G1768="","",VLOOKUP(G1768,WMS!$E$3:$Q$2581,13,FALSE))</f>
        <v>0.033</v>
      </c>
      <c r="K1768" s="25" t="e">
        <f t="shared" si="283"/>
        <v>#DIV/0!</v>
      </c>
      <c r="M1768" s="26">
        <v>16</v>
      </c>
      <c r="N1768" s="27" t="str">
        <f>IF(G1768="","",VLOOKUP(G1768,WMS!$E$3:$U$2581,17,0))</f>
        <v>A27-203</v>
      </c>
      <c r="O1768" s="28" t="str">
        <f t="shared" si="284"/>
        <v/>
      </c>
      <c r="P1768" s="28" t="str">
        <f t="shared" si="285"/>
        <v/>
      </c>
      <c r="Q1768" s="25" t="str">
        <f>IF(G1768="","",VLOOKUP(G1768,WMS!$E$3:$G$2581,2,FALSE))</f>
        <v>KAS19080605</v>
      </c>
      <c r="R1768" s="25" t="str">
        <f>IF(G1768="","",VLOOKUP(G1768,WMS!$E$3:$G$2581,3,FALSE))</f>
        <v>KAS1908060501</v>
      </c>
      <c r="S1768" s="17" t="str">
        <f>IF(R1768="","",VLOOKUP(R1768,CUSTOMS!$E$3:$N$2350,2,FALSE))</f>
        <v>4421999090</v>
      </c>
      <c r="T1768" s="17" t="str">
        <f>IF(R1768="","",VLOOKUP(R1768,CUSTOMS!$E$3:$N$2350,3,FALSE))</f>
        <v>木盖</v>
      </c>
      <c r="U1768" s="18">
        <f t="shared" si="286"/>
        <v>16</v>
      </c>
      <c r="V1768" s="18" t="str">
        <f>IF(R1768="","",VLOOKUP(R1768,CUSTOMS!$E$3:$N$2350,5,FALSE))</f>
        <v>只</v>
      </c>
      <c r="W1768" s="32">
        <f>IF(R1768="","",VLOOKUP(R1768,CUSTOMS!$E$3:$N$2350,6,FALSE))</f>
        <v>0.13</v>
      </c>
      <c r="X1768" s="32">
        <f t="shared" si="287"/>
        <v>2.08</v>
      </c>
      <c r="Y1768" s="18" t="str">
        <f>IF(R1768="","",VLOOKUP(R1768,CUSTOMS!$E$3:$N$2350,8,FALSE))</f>
        <v>美元</v>
      </c>
      <c r="Z1768" s="18" t="str">
        <f>IF(R1768="","",VLOOKUP(R1768,CUSTOMS!$E$3:$N$2350,9,FALSE))</f>
        <v>中国</v>
      </c>
      <c r="AA1768" s="18" t="str">
        <f>IF(R1768="","",VLOOKUP(R1768,CUSTOMS!$E$3:$N$2350,10,FALSE))</f>
        <v>美国</v>
      </c>
      <c r="AB1768" s="32">
        <f>IF(R1768="","",VLOOKUP(G1768,WMS!$E$3:$T$2581,15,FALSE))</f>
        <v>0.11</v>
      </c>
      <c r="AC1768" s="32">
        <f t="shared" si="288"/>
        <v>1.76</v>
      </c>
      <c r="AD1768" s="32" t="str">
        <f>IF(S1768="","",VLOOKUP(S1768,海关监管条件!$A$1:$B$3000,2,FALSE))</f>
        <v>AB</v>
      </c>
    </row>
    <row r="1769" spans="1:30">
      <c r="A1769" s="2">
        <v>43815</v>
      </c>
      <c r="B1769" s="2">
        <v>43822</v>
      </c>
      <c r="C1769" s="2" t="s">
        <v>5316</v>
      </c>
      <c r="D1769" s="3" t="s">
        <v>2974</v>
      </c>
      <c r="E1769" s="3" t="s">
        <v>4846</v>
      </c>
      <c r="F1769" s="3" t="s">
        <v>5302</v>
      </c>
      <c r="G1769" s="17" t="str">
        <f t="shared" si="282"/>
        <v>KG-ARI-1908-00195-04208/42689683</v>
      </c>
      <c r="H1769" s="18">
        <f>IF(G1769="","",VLOOKUP(G1769,WMS!$E$3:$Q$2581,7,FALSE))</f>
        <v>8</v>
      </c>
      <c r="I1769" s="18">
        <f>IF(G1769="","",VLOOKUP(G1769,WMS!$E$3:$Q$2581,8,FALSE))</f>
        <v>12.3</v>
      </c>
      <c r="J1769" s="18">
        <f>IF(G1769="","",VLOOKUP(G1769,WMS!$E$3:$Q$2581,13,FALSE))</f>
        <v>0.095</v>
      </c>
      <c r="K1769" s="25" t="b">
        <f t="shared" si="283"/>
        <v>1</v>
      </c>
      <c r="L1769" s="7">
        <v>1</v>
      </c>
      <c r="M1769" s="26">
        <f>IF(G1769="","",VLOOKUP(G1769,WMS!$E$3:$U$2581,7,0)*L1769)</f>
        <v>8</v>
      </c>
      <c r="N1769" s="27" t="str">
        <f>IF(G1769="","",VLOOKUP(G1769,WMS!$E$3:$U$2581,17,0))</f>
        <v>A402-01</v>
      </c>
      <c r="O1769" s="28">
        <f t="shared" si="284"/>
        <v>12.3</v>
      </c>
      <c r="P1769" s="28">
        <f t="shared" si="285"/>
        <v>0.095</v>
      </c>
      <c r="Q1769" s="25" t="str">
        <f>IF(G1769="","",VLOOKUP(G1769,WMS!$E$3:$G$2581,2,FALSE))</f>
        <v>KAS19111201</v>
      </c>
      <c r="R1769" s="25" t="str">
        <f>IF(G1769="","",VLOOKUP(G1769,WMS!$E$3:$G$2581,3,FALSE))</f>
        <v>KAS1911120101</v>
      </c>
      <c r="S1769" s="17" t="str">
        <f>IF(R1769="","",VLOOKUP(R1769,CUSTOMS!$E$3:$N$2350,2,FALSE))</f>
        <v>3924100000</v>
      </c>
      <c r="T1769" s="17" t="str">
        <f>IF(R1769="","",VLOOKUP(R1769,CUSTOMS!$E$3:$N$2350,3,FALSE))</f>
        <v>塑胶食物盒</v>
      </c>
      <c r="U1769" s="18">
        <f t="shared" si="286"/>
        <v>12.2063492063492</v>
      </c>
      <c r="V1769" s="18" t="str">
        <f>IF(R1769="","",VLOOKUP(R1769,CUSTOMS!$E$3:$N$2350,5,FALSE))</f>
        <v>千克</v>
      </c>
      <c r="W1769" s="32">
        <f>IF(R1769="","",VLOOKUP(R1769,CUSTOMS!$E$3:$N$2350,6,FALSE))</f>
        <v>2.5</v>
      </c>
      <c r="X1769" s="32">
        <f t="shared" si="287"/>
        <v>30.515873015873</v>
      </c>
      <c r="Y1769" s="18" t="str">
        <f>IF(R1769="","",VLOOKUP(R1769,CUSTOMS!$E$3:$N$2350,8,FALSE))</f>
        <v>美元</v>
      </c>
      <c r="Z1769" s="18" t="str">
        <f>IF(R1769="","",VLOOKUP(R1769,CUSTOMS!$E$3:$N$2350,9,FALSE))</f>
        <v>中国</v>
      </c>
      <c r="AA1769" s="18" t="str">
        <f>IF(R1769="","",VLOOKUP(R1769,CUSTOMS!$E$3:$N$2350,10,FALSE))</f>
        <v>美国</v>
      </c>
      <c r="AB1769" s="32">
        <f>IF(R1769="","",VLOOKUP(G1769,WMS!$E$3:$T$2581,15,FALSE))</f>
        <v>1.52579365079365</v>
      </c>
      <c r="AC1769" s="32">
        <f t="shared" si="288"/>
        <v>12.2063492063492</v>
      </c>
      <c r="AD1769" s="32" t="str">
        <f>IF(S1769="","",VLOOKUP(S1769,海关监管条件!$A$1:$B$3000,2,FALSE))</f>
        <v>A </v>
      </c>
    </row>
    <row r="1770" spans="1:30">
      <c r="A1770" s="2">
        <v>43815</v>
      </c>
      <c r="B1770" s="2">
        <v>43822</v>
      </c>
      <c r="C1770" s="2" t="s">
        <v>5316</v>
      </c>
      <c r="D1770" s="3" t="s">
        <v>2974</v>
      </c>
      <c r="E1770" s="3" t="s">
        <v>4846</v>
      </c>
      <c r="F1770" s="3" t="s">
        <v>5302</v>
      </c>
      <c r="G1770" s="17" t="str">
        <f t="shared" si="282"/>
        <v>KG-ARI-1908-00195-04208/42689683</v>
      </c>
      <c r="H1770" s="18">
        <f>IF(G1770="","",VLOOKUP(G1770,WMS!$E$3:$Q$2581,7,FALSE))</f>
        <v>8</v>
      </c>
      <c r="I1770" s="18">
        <f>IF(G1770="","",VLOOKUP(G1770,WMS!$E$3:$Q$2581,8,FALSE))</f>
        <v>12.3</v>
      </c>
      <c r="J1770" s="18">
        <f>IF(G1770="","",VLOOKUP(G1770,WMS!$E$3:$Q$2581,13,FALSE))</f>
        <v>0.095</v>
      </c>
      <c r="K1770" s="25" t="b">
        <f t="shared" si="283"/>
        <v>1</v>
      </c>
      <c r="L1770" s="7">
        <v>1</v>
      </c>
      <c r="M1770" s="26">
        <f>IF(G1770="","",VLOOKUP(G1770,WMS!$E$3:$U$2581,7,0)*L1770)</f>
        <v>8</v>
      </c>
      <c r="N1770" s="27" t="str">
        <f>IF(G1770="","",VLOOKUP(G1770,WMS!$E$3:$U$2581,17,0))</f>
        <v>A402-01</v>
      </c>
      <c r="O1770" s="28">
        <f t="shared" si="284"/>
        <v>12.3</v>
      </c>
      <c r="P1770" s="28">
        <f t="shared" si="285"/>
        <v>0.095</v>
      </c>
      <c r="Q1770" s="25" t="str">
        <f>IF(G1770="","",VLOOKUP(G1770,WMS!$E$3:$G$2581,2,FALSE))</f>
        <v>KAS19111201</v>
      </c>
      <c r="R1770" s="25" t="str">
        <f>IF(G1770="","",VLOOKUP(G1770,WMS!$E$3:$G$2581,3,FALSE))</f>
        <v>KAS1911120101</v>
      </c>
      <c r="S1770" s="17" t="str">
        <f>IF(R1770="","",VLOOKUP(R1770,CUSTOMS!$E$3:$N$2350,2,FALSE))</f>
        <v>3924100000</v>
      </c>
      <c r="T1770" s="17" t="str">
        <f>IF(R1770="","",VLOOKUP(R1770,CUSTOMS!$E$3:$N$2350,3,FALSE))</f>
        <v>塑胶食物盒</v>
      </c>
      <c r="U1770" s="18">
        <f t="shared" si="286"/>
        <v>12.2063492063492</v>
      </c>
      <c r="V1770" s="18" t="str">
        <f>IF(R1770="","",VLOOKUP(R1770,CUSTOMS!$E$3:$N$2350,5,FALSE))</f>
        <v>千克</v>
      </c>
      <c r="W1770" s="32">
        <f>IF(R1770="","",VLOOKUP(R1770,CUSTOMS!$E$3:$N$2350,6,FALSE))</f>
        <v>2.5</v>
      </c>
      <c r="X1770" s="32">
        <f t="shared" si="287"/>
        <v>30.515873015873</v>
      </c>
      <c r="Y1770" s="18" t="str">
        <f>IF(R1770="","",VLOOKUP(R1770,CUSTOMS!$E$3:$N$2350,8,FALSE))</f>
        <v>美元</v>
      </c>
      <c r="Z1770" s="18" t="str">
        <f>IF(R1770="","",VLOOKUP(R1770,CUSTOMS!$E$3:$N$2350,9,FALSE))</f>
        <v>中国</v>
      </c>
      <c r="AA1770" s="18" t="str">
        <f>IF(R1770="","",VLOOKUP(R1770,CUSTOMS!$E$3:$N$2350,10,FALSE))</f>
        <v>美国</v>
      </c>
      <c r="AB1770" s="32">
        <f>IF(R1770="","",VLOOKUP(G1770,WMS!$E$3:$T$2581,15,FALSE))</f>
        <v>1.52579365079365</v>
      </c>
      <c r="AC1770" s="32">
        <f t="shared" si="288"/>
        <v>12.2063492063492</v>
      </c>
      <c r="AD1770" s="32" t="str">
        <f>IF(S1770="","",VLOOKUP(S1770,海关监管条件!$A$1:$B$3000,2,FALSE))</f>
        <v>A </v>
      </c>
    </row>
    <row r="1771" spans="1:30">
      <c r="A1771" s="2">
        <v>43815</v>
      </c>
      <c r="B1771" s="2">
        <v>43822</v>
      </c>
      <c r="C1771" s="2" t="s">
        <v>5316</v>
      </c>
      <c r="D1771" s="3" t="s">
        <v>2974</v>
      </c>
      <c r="E1771" s="3" t="s">
        <v>4846</v>
      </c>
      <c r="F1771" s="3" t="s">
        <v>5303</v>
      </c>
      <c r="G1771" s="17" t="str">
        <f t="shared" si="282"/>
        <v>KG-ARI-1908-00195-04208/42763437</v>
      </c>
      <c r="H1771" s="18">
        <f>IF(G1771="","",VLOOKUP(G1771,WMS!$E$3:$Q$2581,7,FALSE))</f>
        <v>12</v>
      </c>
      <c r="I1771" s="18">
        <f>IF(G1771="","",VLOOKUP(G1771,WMS!$E$3:$Q$2581,8,FALSE))</f>
        <v>2.05</v>
      </c>
      <c r="J1771" s="18">
        <f>IF(G1771="","",VLOOKUP(G1771,WMS!$E$3:$Q$2581,13,FALSE))</f>
        <v>0.018</v>
      </c>
      <c r="K1771" s="25" t="b">
        <f t="shared" si="283"/>
        <v>1</v>
      </c>
      <c r="L1771" s="7">
        <v>1</v>
      </c>
      <c r="M1771" s="26">
        <f>IF(G1771="","",VLOOKUP(G1771,WMS!$E$3:$U$2581,7,0)*L1771)</f>
        <v>12</v>
      </c>
      <c r="N1771" s="27" t="str">
        <f>IF(G1771="","",VLOOKUP(G1771,WMS!$E$3:$U$2581,17,0))</f>
        <v>A402-02</v>
      </c>
      <c r="O1771" s="28">
        <f t="shared" si="284"/>
        <v>2.05</v>
      </c>
      <c r="P1771" s="28">
        <f t="shared" si="285"/>
        <v>0.018</v>
      </c>
      <c r="Q1771" s="25" t="str">
        <f>IF(G1771="","",VLOOKUP(G1771,WMS!$E$3:$G$2581,2,FALSE))</f>
        <v>KAS19111201</v>
      </c>
      <c r="R1771" s="25" t="str">
        <f>IF(G1771="","",VLOOKUP(G1771,WMS!$E$3:$G$2581,3,FALSE))</f>
        <v>KAS1911120101</v>
      </c>
      <c r="S1771" s="17" t="str">
        <f>IF(R1771="","",VLOOKUP(R1771,CUSTOMS!$E$3:$N$2350,2,FALSE))</f>
        <v>3924100000</v>
      </c>
      <c r="T1771" s="17" t="str">
        <f>IF(R1771="","",VLOOKUP(R1771,CUSTOMS!$E$3:$N$2350,3,FALSE))</f>
        <v>塑胶食物盒</v>
      </c>
      <c r="U1771" s="18">
        <f t="shared" si="286"/>
        <v>1.78571428571429</v>
      </c>
      <c r="V1771" s="18" t="str">
        <f>IF(R1771="","",VLOOKUP(R1771,CUSTOMS!$E$3:$N$2350,5,FALSE))</f>
        <v>千克</v>
      </c>
      <c r="W1771" s="32">
        <f>IF(R1771="","",VLOOKUP(R1771,CUSTOMS!$E$3:$N$2350,6,FALSE))</f>
        <v>2.5</v>
      </c>
      <c r="X1771" s="32">
        <f t="shared" si="287"/>
        <v>4.46428571428572</v>
      </c>
      <c r="Y1771" s="18" t="str">
        <f>IF(R1771="","",VLOOKUP(R1771,CUSTOMS!$E$3:$N$2350,8,FALSE))</f>
        <v>美元</v>
      </c>
      <c r="Z1771" s="18" t="str">
        <f>IF(R1771="","",VLOOKUP(R1771,CUSTOMS!$E$3:$N$2350,9,FALSE))</f>
        <v>中国</v>
      </c>
      <c r="AA1771" s="18" t="str">
        <f>IF(R1771="","",VLOOKUP(R1771,CUSTOMS!$E$3:$N$2350,10,FALSE))</f>
        <v>美国</v>
      </c>
      <c r="AB1771" s="32">
        <f>IF(R1771="","",VLOOKUP(G1771,WMS!$E$3:$T$2581,15,FALSE))</f>
        <v>0.148809523809524</v>
      </c>
      <c r="AC1771" s="32">
        <f t="shared" si="288"/>
        <v>1.78571428571429</v>
      </c>
      <c r="AD1771" s="32" t="str">
        <f>IF(S1771="","",VLOOKUP(S1771,海关监管条件!$A$1:$B$3000,2,FALSE))</f>
        <v>A </v>
      </c>
    </row>
    <row r="1772" spans="1:30">
      <c r="A1772" s="2">
        <v>43815</v>
      </c>
      <c r="B1772" s="2">
        <v>43822</v>
      </c>
      <c r="C1772" s="2" t="s">
        <v>5316</v>
      </c>
      <c r="D1772" s="3" t="s">
        <v>5117</v>
      </c>
      <c r="E1772" s="3" t="s">
        <v>4178</v>
      </c>
      <c r="F1772" s="3" t="s">
        <v>4198</v>
      </c>
      <c r="G1772" s="17" t="str">
        <f t="shared" si="282"/>
        <v>KG-ARI-1908-00195-04212/42787495</v>
      </c>
      <c r="H1772" s="18">
        <f>IF(G1772="","",VLOOKUP(G1772,WMS!$E$3:$Q$2581,7,FALSE))</f>
        <v>6</v>
      </c>
      <c r="I1772" s="18">
        <f>IF(G1772="","",VLOOKUP(G1772,WMS!$E$3:$Q$2581,8,FALSE))</f>
        <v>4.1</v>
      </c>
      <c r="J1772" s="18">
        <f>IF(G1772="","",VLOOKUP(G1772,WMS!$E$3:$Q$2581,13,FALSE))</f>
        <v>0.077</v>
      </c>
      <c r="K1772" s="25" t="b">
        <f t="shared" si="283"/>
        <v>1</v>
      </c>
      <c r="L1772" s="7">
        <v>7</v>
      </c>
      <c r="M1772" s="26">
        <f>IF(G1772="","",VLOOKUP(G1772,WMS!$E$3:$U$2581,7,0)*L1772)</f>
        <v>42</v>
      </c>
      <c r="N1772" s="27" t="str">
        <f>IF(G1772="","",VLOOKUP(G1772,WMS!$E$3:$U$2581,17,0))</f>
        <v>A43-301</v>
      </c>
      <c r="O1772" s="28">
        <f t="shared" si="284"/>
        <v>28.7</v>
      </c>
      <c r="P1772" s="28">
        <f t="shared" si="285"/>
        <v>0.539</v>
      </c>
      <c r="Q1772" s="25" t="str">
        <f>IF(G1772="","",VLOOKUP(G1772,WMS!$E$3:$G$2581,2,FALSE))</f>
        <v>KAS19091702</v>
      </c>
      <c r="R1772" s="25" t="str">
        <f>IF(G1772="","",VLOOKUP(G1772,WMS!$E$3:$G$2581,3,FALSE))</f>
        <v>KAS1909170212</v>
      </c>
      <c r="S1772" s="17" t="str">
        <f>IF(R1772="","",VLOOKUP(R1772,CUSTOMS!$E$3:$N$2350,2,FALSE))</f>
        <v>7323990000</v>
      </c>
      <c r="T1772" s="17" t="str">
        <f>IF(R1772="","",VLOOKUP(R1772,CUSTOMS!$E$3:$N$2350,3,FALSE))</f>
        <v>铁制托盘</v>
      </c>
      <c r="U1772" s="18">
        <f t="shared" si="286"/>
        <v>42</v>
      </c>
      <c r="V1772" s="18" t="str">
        <f>IF(R1772="","",VLOOKUP(R1772,CUSTOMS!$E$3:$N$2350,5,FALSE))</f>
        <v>只</v>
      </c>
      <c r="W1772" s="32">
        <f>IF(R1772="","",VLOOKUP(R1772,CUSTOMS!$E$3:$N$2350,6,FALSE))</f>
        <v>0.953279569892473</v>
      </c>
      <c r="X1772" s="32">
        <f t="shared" si="287"/>
        <v>40.0377419354839</v>
      </c>
      <c r="Y1772" s="18" t="str">
        <f>IF(R1772="","",VLOOKUP(R1772,CUSTOMS!$E$3:$N$2350,8,FALSE))</f>
        <v>美元</v>
      </c>
      <c r="Z1772" s="18" t="str">
        <f>IF(R1772="","",VLOOKUP(R1772,CUSTOMS!$E$3:$N$2350,9,FALSE))</f>
        <v>中国</v>
      </c>
      <c r="AA1772" s="18" t="str">
        <f>IF(R1772="","",VLOOKUP(R1772,CUSTOMS!$E$3:$N$2350,10,FALSE))</f>
        <v>美国</v>
      </c>
      <c r="AB1772" s="32">
        <f>IF(R1772="","",VLOOKUP(G1772,WMS!$E$3:$T$2581,15,FALSE))</f>
        <v>0.616666666666667</v>
      </c>
      <c r="AC1772" s="32">
        <f t="shared" si="288"/>
        <v>25.9</v>
      </c>
      <c r="AD1772" s="32" t="str">
        <f>IF(S1772="","",VLOOKUP(S1772,海关监管条件!$A$1:$B$3000,2,FALSE))</f>
        <v>A</v>
      </c>
    </row>
    <row r="1773" spans="1:30">
      <c r="A1773" s="2">
        <v>43815</v>
      </c>
      <c r="B1773" s="2">
        <v>43822</v>
      </c>
      <c r="C1773" s="2" t="s">
        <v>5316</v>
      </c>
      <c r="D1773" s="3" t="s">
        <v>2525</v>
      </c>
      <c r="E1773" s="3" t="s">
        <v>4679</v>
      </c>
      <c r="F1773" s="3" t="s">
        <v>4683</v>
      </c>
      <c r="G1773" s="17" t="str">
        <f t="shared" si="282"/>
        <v>KG-ARI-1909-00203-04318/42671374</v>
      </c>
      <c r="H1773" s="18">
        <f>IF(G1773="","",VLOOKUP(G1773,WMS!$E$3:$Q$2581,7,FALSE))</f>
        <v>6</v>
      </c>
      <c r="I1773" s="18">
        <f>IF(G1773="","",VLOOKUP(G1773,WMS!$E$3:$Q$2581,8,FALSE))</f>
        <v>1.76</v>
      </c>
      <c r="J1773" s="18">
        <f>IF(G1773="","",VLOOKUP(G1773,WMS!$E$3:$Q$2581,13,FALSE))</f>
        <v>0.031</v>
      </c>
      <c r="K1773" s="25" t="b">
        <f t="shared" si="283"/>
        <v>1</v>
      </c>
      <c r="L1773" s="7">
        <v>1</v>
      </c>
      <c r="M1773" s="26">
        <f>IF(G1773="","",VLOOKUP(G1773,WMS!$E$3:$U$2581,7,0)*L1773)</f>
        <v>6</v>
      </c>
      <c r="N1773" s="27" t="str">
        <f>IF(G1773="","",VLOOKUP(G1773,WMS!$E$3:$U$2581,17,0))</f>
        <v>A24-104</v>
      </c>
      <c r="O1773" s="28">
        <f t="shared" si="284"/>
        <v>1.76</v>
      </c>
      <c r="P1773" s="28">
        <f t="shared" si="285"/>
        <v>0.031</v>
      </c>
      <c r="Q1773" s="25" t="str">
        <f>IF(G1773="","",VLOOKUP(G1773,WMS!$E$3:$G$2581,2,FALSE))</f>
        <v>KAS19101411</v>
      </c>
      <c r="R1773" s="25" t="str">
        <f>IF(G1773="","",VLOOKUP(G1773,WMS!$E$3:$G$2581,3,FALSE))</f>
        <v>KAS1910141104</v>
      </c>
      <c r="S1773" s="17" t="str">
        <f>IF(R1773="","",VLOOKUP(R1773,CUSTOMS!$E$3:$N$2350,2,FALSE))</f>
        <v>4202920000</v>
      </c>
      <c r="T1773" s="17" t="str">
        <f>IF(R1773="","",VLOOKUP(R1773,CUSTOMS!$E$3:$N$2350,3,FALSE))</f>
        <v>冰包</v>
      </c>
      <c r="U1773" s="18">
        <f t="shared" si="286"/>
        <v>6</v>
      </c>
      <c r="V1773" s="18" t="str">
        <f>IF(R1773="","",VLOOKUP(R1773,CUSTOMS!$E$3:$N$2350,5,FALSE))</f>
        <v>个</v>
      </c>
      <c r="W1773" s="32">
        <f>IF(R1773="","",VLOOKUP(R1773,CUSTOMS!$E$3:$N$2350,6,FALSE))</f>
        <v>2.28</v>
      </c>
      <c r="X1773" s="32">
        <f t="shared" si="287"/>
        <v>13.68</v>
      </c>
      <c r="Y1773" s="18" t="str">
        <f>IF(R1773="","",VLOOKUP(R1773,CUSTOMS!$E$3:$N$2350,8,FALSE))</f>
        <v>美元</v>
      </c>
      <c r="Z1773" s="18" t="str">
        <f>IF(R1773="","",VLOOKUP(R1773,CUSTOMS!$E$3:$N$2350,9,FALSE))</f>
        <v>中国</v>
      </c>
      <c r="AA1773" s="18" t="str">
        <f>IF(R1773="","",VLOOKUP(R1773,CUSTOMS!$E$3:$N$2350,10,FALSE))</f>
        <v>美国</v>
      </c>
      <c r="AB1773" s="32">
        <f>IF(R1773="","",VLOOKUP(G1773,WMS!$E$3:$T$2581,15,FALSE))</f>
        <v>0.216666666666667</v>
      </c>
      <c r="AC1773" s="32">
        <f t="shared" si="288"/>
        <v>1.3</v>
      </c>
      <c r="AD1773" s="32" t="str">
        <f>IF(S1773="","",VLOOKUP(S1773,海关监管条件!$A$1:$B$3000,2,FALSE))</f>
        <v>无 </v>
      </c>
    </row>
    <row r="1774" spans="1:30">
      <c r="A1774" s="2">
        <v>43815</v>
      </c>
      <c r="B1774" s="2">
        <v>43822</v>
      </c>
      <c r="C1774" s="2" t="s">
        <v>5316</v>
      </c>
      <c r="D1774" s="3" t="s">
        <v>2525</v>
      </c>
      <c r="E1774" s="3" t="s">
        <v>4679</v>
      </c>
      <c r="F1774" s="3" t="s">
        <v>4683</v>
      </c>
      <c r="G1774" s="17" t="str">
        <f t="shared" si="282"/>
        <v>KG-ARI-1909-00203-04318/42671374</v>
      </c>
      <c r="H1774" s="18">
        <f>IF(G1774="","",VLOOKUP(G1774,WMS!$E$3:$Q$2581,7,FALSE))</f>
        <v>6</v>
      </c>
      <c r="I1774" s="18">
        <f>IF(G1774="","",VLOOKUP(G1774,WMS!$E$3:$Q$2581,8,FALSE))</f>
        <v>1.76</v>
      </c>
      <c r="J1774" s="18">
        <f>IF(G1774="","",VLOOKUP(G1774,WMS!$E$3:$Q$2581,13,FALSE))</f>
        <v>0.031</v>
      </c>
      <c r="K1774" s="25" t="b">
        <f t="shared" si="283"/>
        <v>1</v>
      </c>
      <c r="L1774" s="7">
        <v>1</v>
      </c>
      <c r="M1774" s="26">
        <f>IF(G1774="","",VLOOKUP(G1774,WMS!$E$3:$U$2581,7,0)*L1774)</f>
        <v>6</v>
      </c>
      <c r="N1774" s="27" t="str">
        <f>IF(G1774="","",VLOOKUP(G1774,WMS!$E$3:$U$2581,17,0))</f>
        <v>A24-104</v>
      </c>
      <c r="O1774" s="28">
        <f t="shared" si="284"/>
        <v>1.76</v>
      </c>
      <c r="P1774" s="28">
        <f t="shared" si="285"/>
        <v>0.031</v>
      </c>
      <c r="Q1774" s="25" t="str">
        <f>IF(G1774="","",VLOOKUP(G1774,WMS!$E$3:$G$2581,2,FALSE))</f>
        <v>KAS19101411</v>
      </c>
      <c r="R1774" s="25" t="str">
        <f>IF(G1774="","",VLOOKUP(G1774,WMS!$E$3:$G$2581,3,FALSE))</f>
        <v>KAS1910141104</v>
      </c>
      <c r="S1774" s="17" t="str">
        <f>IF(R1774="","",VLOOKUP(R1774,CUSTOMS!$E$3:$N$2350,2,FALSE))</f>
        <v>4202920000</v>
      </c>
      <c r="T1774" s="17" t="str">
        <f>IF(R1774="","",VLOOKUP(R1774,CUSTOMS!$E$3:$N$2350,3,FALSE))</f>
        <v>冰包</v>
      </c>
      <c r="U1774" s="18">
        <f t="shared" si="286"/>
        <v>6</v>
      </c>
      <c r="V1774" s="18" t="str">
        <f>IF(R1774="","",VLOOKUP(R1774,CUSTOMS!$E$3:$N$2350,5,FALSE))</f>
        <v>个</v>
      </c>
      <c r="W1774" s="32">
        <f>IF(R1774="","",VLOOKUP(R1774,CUSTOMS!$E$3:$N$2350,6,FALSE))</f>
        <v>2.28</v>
      </c>
      <c r="X1774" s="32">
        <f t="shared" si="287"/>
        <v>13.68</v>
      </c>
      <c r="Y1774" s="18" t="str">
        <f>IF(R1774="","",VLOOKUP(R1774,CUSTOMS!$E$3:$N$2350,8,FALSE))</f>
        <v>美元</v>
      </c>
      <c r="Z1774" s="18" t="str">
        <f>IF(R1774="","",VLOOKUP(R1774,CUSTOMS!$E$3:$N$2350,9,FALSE))</f>
        <v>中国</v>
      </c>
      <c r="AA1774" s="18" t="str">
        <f>IF(R1774="","",VLOOKUP(R1774,CUSTOMS!$E$3:$N$2350,10,FALSE))</f>
        <v>美国</v>
      </c>
      <c r="AB1774" s="32">
        <f>IF(R1774="","",VLOOKUP(G1774,WMS!$E$3:$T$2581,15,FALSE))</f>
        <v>0.216666666666667</v>
      </c>
      <c r="AC1774" s="32">
        <f t="shared" si="288"/>
        <v>1.3</v>
      </c>
      <c r="AD1774" s="32" t="str">
        <f>IF(S1774="","",VLOOKUP(S1774,海关监管条件!$A$1:$B$3000,2,FALSE))</f>
        <v>无 </v>
      </c>
    </row>
    <row r="1775" spans="1:30">
      <c r="A1775" s="2">
        <v>43815</v>
      </c>
      <c r="B1775" s="2">
        <v>43822</v>
      </c>
      <c r="C1775" s="2" t="s">
        <v>5316</v>
      </c>
      <c r="D1775" s="3" t="s">
        <v>1633</v>
      </c>
      <c r="E1775" s="3" t="s">
        <v>4147</v>
      </c>
      <c r="F1775" s="3" t="s">
        <v>4149</v>
      </c>
      <c r="G1775" s="17" t="str">
        <f t="shared" si="282"/>
        <v>KG-ARI-1909-00203-04319/42616450</v>
      </c>
      <c r="H1775" s="18">
        <f>IF(G1775="","",VLOOKUP(G1775,WMS!$E$3:$Q$2581,7,FALSE))</f>
        <v>6</v>
      </c>
      <c r="I1775" s="18">
        <f>IF(G1775="","",VLOOKUP(G1775,WMS!$E$3:$Q$2581,8,FALSE))</f>
        <v>1.9</v>
      </c>
      <c r="J1775" s="18">
        <f>IF(G1775="","",VLOOKUP(G1775,WMS!$E$3:$Q$2581,13,FALSE))</f>
        <v>0.006</v>
      </c>
      <c r="K1775" s="25" t="b">
        <f t="shared" si="283"/>
        <v>1</v>
      </c>
      <c r="L1775" s="7">
        <v>5</v>
      </c>
      <c r="M1775" s="26">
        <f>IF(G1775="","",VLOOKUP(G1775,WMS!$E$3:$U$2581,7,0)*L1775)</f>
        <v>30</v>
      </c>
      <c r="N1775" s="27" t="str">
        <f>IF(G1775="","",VLOOKUP(G1775,WMS!$E$3:$U$2581,17,0))</f>
        <v>A27-103</v>
      </c>
      <c r="O1775" s="28">
        <f t="shared" si="284"/>
        <v>9.5</v>
      </c>
      <c r="P1775" s="28">
        <f t="shared" si="285"/>
        <v>0.03</v>
      </c>
      <c r="Q1775" s="25" t="str">
        <f>IF(G1775="","",VLOOKUP(G1775,WMS!$E$3:$G$2581,2,FALSE))</f>
        <v>KAS19091008</v>
      </c>
      <c r="R1775" s="25" t="str">
        <f>IF(G1775="","",VLOOKUP(G1775,WMS!$E$3:$G$2581,3,FALSE))</f>
        <v>KAS1909100803</v>
      </c>
      <c r="S1775" s="17" t="str">
        <f>IF(R1775="","",VLOOKUP(R1775,CUSTOMS!$E$3:$N$2350,2,FALSE))</f>
        <v>8423100000</v>
      </c>
      <c r="T1775" s="17" t="str">
        <f>IF(R1775="","",VLOOKUP(R1775,CUSTOMS!$E$3:$N$2350,3,FALSE))</f>
        <v>厨房秤</v>
      </c>
      <c r="U1775" s="18">
        <f t="shared" si="286"/>
        <v>30</v>
      </c>
      <c r="V1775" s="18" t="str">
        <f>IF(R1775="","",VLOOKUP(R1775,CUSTOMS!$E$3:$N$2350,5,FALSE))</f>
        <v>台</v>
      </c>
      <c r="W1775" s="32">
        <f>IF(R1775="","",VLOOKUP(R1775,CUSTOMS!$E$3:$N$2350,6,FALSE))</f>
        <v>2.82</v>
      </c>
      <c r="X1775" s="32">
        <f t="shared" si="287"/>
        <v>84.6</v>
      </c>
      <c r="Y1775" s="18" t="str">
        <f>IF(R1775="","",VLOOKUP(R1775,CUSTOMS!$E$3:$N$2350,8,FALSE))</f>
        <v>美元</v>
      </c>
      <c r="Z1775" s="18" t="str">
        <f>IF(R1775="","",VLOOKUP(R1775,CUSTOMS!$E$3:$N$2350,9,FALSE))</f>
        <v>中国</v>
      </c>
      <c r="AA1775" s="18" t="str">
        <f>IF(R1775="","",VLOOKUP(R1775,CUSTOMS!$E$3:$N$2350,10,FALSE))</f>
        <v>美国</v>
      </c>
      <c r="AB1775" s="32">
        <f>IF(R1775="","",VLOOKUP(G1775,WMS!$E$3:$T$2581,15,FALSE))</f>
        <v>0.233333333333333</v>
      </c>
      <c r="AC1775" s="32">
        <f t="shared" si="288"/>
        <v>6.99999999999999</v>
      </c>
      <c r="AD1775" s="32" t="str">
        <f>IF(S1775="","",VLOOKUP(S1775,海关监管条件!$A$1:$B$3000,2,FALSE))</f>
        <v>无 </v>
      </c>
    </row>
    <row r="1776" spans="1:30">
      <c r="A1776" s="2">
        <v>43815</v>
      </c>
      <c r="B1776" s="2">
        <v>43822</v>
      </c>
      <c r="C1776" s="2" t="s">
        <v>5316</v>
      </c>
      <c r="D1776" s="3" t="s">
        <v>1633</v>
      </c>
      <c r="E1776" s="3" t="s">
        <v>4147</v>
      </c>
      <c r="F1776" s="3" t="s">
        <v>4149</v>
      </c>
      <c r="G1776" s="17" t="str">
        <f t="shared" si="282"/>
        <v>KG-ARI-1909-00203-04319/42616450</v>
      </c>
      <c r="H1776" s="18">
        <f>IF(G1776="","",VLOOKUP(G1776,WMS!$E$3:$Q$2581,7,FALSE))</f>
        <v>6</v>
      </c>
      <c r="I1776" s="18">
        <f>IF(G1776="","",VLOOKUP(G1776,WMS!$E$3:$Q$2581,8,FALSE))</f>
        <v>1.9</v>
      </c>
      <c r="J1776" s="18">
        <f>IF(G1776="","",VLOOKUP(G1776,WMS!$E$3:$Q$2581,13,FALSE))</f>
        <v>0.006</v>
      </c>
      <c r="K1776" s="25" t="b">
        <f t="shared" si="283"/>
        <v>1</v>
      </c>
      <c r="L1776" s="7">
        <v>3</v>
      </c>
      <c r="M1776" s="26">
        <f>IF(G1776="","",VLOOKUP(G1776,WMS!$E$3:$U$2581,7,0)*L1776)</f>
        <v>18</v>
      </c>
      <c r="N1776" s="27" t="str">
        <f>IF(G1776="","",VLOOKUP(G1776,WMS!$E$3:$U$2581,17,0))</f>
        <v>A27-103</v>
      </c>
      <c r="O1776" s="28">
        <f t="shared" si="284"/>
        <v>5.7</v>
      </c>
      <c r="P1776" s="28">
        <f t="shared" si="285"/>
        <v>0.018</v>
      </c>
      <c r="Q1776" s="25" t="str">
        <f>IF(G1776="","",VLOOKUP(G1776,WMS!$E$3:$G$2581,2,FALSE))</f>
        <v>KAS19091008</v>
      </c>
      <c r="R1776" s="25" t="str">
        <f>IF(G1776="","",VLOOKUP(G1776,WMS!$E$3:$G$2581,3,FALSE))</f>
        <v>KAS1909100803</v>
      </c>
      <c r="S1776" s="17" t="str">
        <f>IF(R1776="","",VLOOKUP(R1776,CUSTOMS!$E$3:$N$2350,2,FALSE))</f>
        <v>8423100000</v>
      </c>
      <c r="T1776" s="17" t="str">
        <f>IF(R1776="","",VLOOKUP(R1776,CUSTOMS!$E$3:$N$2350,3,FALSE))</f>
        <v>厨房秤</v>
      </c>
      <c r="U1776" s="18">
        <f t="shared" si="286"/>
        <v>18</v>
      </c>
      <c r="V1776" s="18" t="str">
        <f>IF(R1776="","",VLOOKUP(R1776,CUSTOMS!$E$3:$N$2350,5,FALSE))</f>
        <v>台</v>
      </c>
      <c r="W1776" s="32">
        <f>IF(R1776="","",VLOOKUP(R1776,CUSTOMS!$E$3:$N$2350,6,FALSE))</f>
        <v>2.82</v>
      </c>
      <c r="X1776" s="32">
        <f t="shared" si="287"/>
        <v>50.76</v>
      </c>
      <c r="Y1776" s="18" t="str">
        <f>IF(R1776="","",VLOOKUP(R1776,CUSTOMS!$E$3:$N$2350,8,FALSE))</f>
        <v>美元</v>
      </c>
      <c r="Z1776" s="18" t="str">
        <f>IF(R1776="","",VLOOKUP(R1776,CUSTOMS!$E$3:$N$2350,9,FALSE))</f>
        <v>中国</v>
      </c>
      <c r="AA1776" s="18" t="str">
        <f>IF(R1776="","",VLOOKUP(R1776,CUSTOMS!$E$3:$N$2350,10,FALSE))</f>
        <v>美国</v>
      </c>
      <c r="AB1776" s="32">
        <f>IF(R1776="","",VLOOKUP(G1776,WMS!$E$3:$T$2581,15,FALSE))</f>
        <v>0.233333333333333</v>
      </c>
      <c r="AC1776" s="32">
        <f t="shared" si="288"/>
        <v>4.19999999999999</v>
      </c>
      <c r="AD1776" s="32" t="str">
        <f>IF(S1776="","",VLOOKUP(S1776,海关监管条件!$A$1:$B$3000,2,FALSE))</f>
        <v>无 </v>
      </c>
    </row>
    <row r="1777" spans="1:30">
      <c r="A1777" s="2">
        <v>43815</v>
      </c>
      <c r="B1777" s="2">
        <v>43822</v>
      </c>
      <c r="C1777" s="2" t="s">
        <v>5316</v>
      </c>
      <c r="D1777" s="3" t="s">
        <v>2363</v>
      </c>
      <c r="E1777" s="3" t="s">
        <v>4564</v>
      </c>
      <c r="F1777" s="3" t="s">
        <v>4569</v>
      </c>
      <c r="G1777" s="17" t="str">
        <f t="shared" si="282"/>
        <v>KG-ARI-1909-00203-04321/42702481</v>
      </c>
      <c r="H1777" s="18">
        <f>IF(G1777="","",VLOOKUP(G1777,WMS!$E$3:$Q$2581,7,FALSE))</f>
        <v>8</v>
      </c>
      <c r="I1777" s="18">
        <f>IF(G1777="","",VLOOKUP(G1777,WMS!$E$3:$Q$2581,8,FALSE))</f>
        <v>12.5</v>
      </c>
      <c r="J1777" s="18">
        <f>IF(G1777="","",VLOOKUP(G1777,WMS!$E$3:$Q$2581,13,FALSE))</f>
        <v>0.016</v>
      </c>
      <c r="K1777" s="25" t="b">
        <f t="shared" si="283"/>
        <v>1</v>
      </c>
      <c r="L1777" s="7">
        <v>3</v>
      </c>
      <c r="M1777" s="26">
        <f>IF(G1777="","",VLOOKUP(G1777,WMS!$E$3:$U$2581,7,0)*L1777)</f>
        <v>24</v>
      </c>
      <c r="N1777" s="27" t="str">
        <f>IF(G1777="","",VLOOKUP(G1777,WMS!$E$3:$U$2581,17,0))</f>
        <v>A21-102</v>
      </c>
      <c r="O1777" s="28">
        <f t="shared" si="284"/>
        <v>37.5</v>
      </c>
      <c r="P1777" s="28">
        <f t="shared" si="285"/>
        <v>0.048</v>
      </c>
      <c r="Q1777" s="25" t="str">
        <f>IF(G1777="","",VLOOKUP(G1777,WMS!$E$3:$G$2581,2,FALSE))</f>
        <v>KAS19092903</v>
      </c>
      <c r="R1777" s="25" t="str">
        <f>IF(G1777="","",VLOOKUP(G1777,WMS!$E$3:$G$2581,3,FALSE))</f>
        <v>KAS1909290303</v>
      </c>
      <c r="S1777" s="17" t="str">
        <f>IF(R1777="","",VLOOKUP(R1777,CUSTOMS!$E$3:$N$2350,2,FALSE))</f>
        <v>6911101900</v>
      </c>
      <c r="T1777" s="17" t="str">
        <f>IF(R1777="","",VLOOKUP(R1777,CUSTOMS!$E$3:$N$2350,3,FALSE))</f>
        <v>盘/瓷餐具</v>
      </c>
      <c r="U1777" s="18">
        <f t="shared" si="286"/>
        <v>24</v>
      </c>
      <c r="V1777" s="18" t="str">
        <f>IF(R1777="","",VLOOKUP(R1777,CUSTOMS!$E$3:$N$2350,5,FALSE))</f>
        <v>只</v>
      </c>
      <c r="W1777" s="32">
        <f>IF(R1777="","",VLOOKUP(R1777,CUSTOMS!$E$3:$N$2350,6,FALSE))</f>
        <v>2.44074968233799</v>
      </c>
      <c r="X1777" s="32">
        <f t="shared" si="287"/>
        <v>58.5779923761118</v>
      </c>
      <c r="Y1777" s="18" t="str">
        <f>IF(R1777="","",VLOOKUP(R1777,CUSTOMS!$E$3:$N$2350,8,FALSE))</f>
        <v>美元</v>
      </c>
      <c r="Z1777" s="18" t="str">
        <f>IF(R1777="","",VLOOKUP(R1777,CUSTOMS!$E$3:$N$2350,9,FALSE))</f>
        <v>中国</v>
      </c>
      <c r="AA1777" s="18" t="str">
        <f>IF(R1777="","",VLOOKUP(R1777,CUSTOMS!$E$3:$N$2350,10,FALSE))</f>
        <v>美国</v>
      </c>
      <c r="AB1777" s="32">
        <f>IF(R1777="","",VLOOKUP(G1777,WMS!$E$3:$T$2581,15,FALSE))</f>
        <v>1.4375</v>
      </c>
      <c r="AC1777" s="32">
        <f t="shared" si="288"/>
        <v>34.5</v>
      </c>
      <c r="AD1777" s="32" t="str">
        <f>IF(S1777="","",VLOOKUP(S1777,海关监管条件!$A$1:$B$3000,2,FALSE))</f>
        <v>A</v>
      </c>
    </row>
    <row r="1778" spans="1:30">
      <c r="A1778" s="2">
        <v>43815</v>
      </c>
      <c r="B1778" s="2">
        <v>43822</v>
      </c>
      <c r="C1778" s="2" t="s">
        <v>5316</v>
      </c>
      <c r="D1778" s="3" t="s">
        <v>2363</v>
      </c>
      <c r="E1778" s="3" t="s">
        <v>4564</v>
      </c>
      <c r="F1778" s="3" t="s">
        <v>4569</v>
      </c>
      <c r="G1778" s="17" t="str">
        <f t="shared" si="282"/>
        <v>KG-ARI-1909-00203-04321/42702481</v>
      </c>
      <c r="H1778" s="18">
        <f>IF(G1778="","",VLOOKUP(G1778,WMS!$E$3:$Q$2581,7,FALSE))</f>
        <v>8</v>
      </c>
      <c r="I1778" s="18">
        <f>IF(G1778="","",VLOOKUP(G1778,WMS!$E$3:$Q$2581,8,FALSE))</f>
        <v>12.5</v>
      </c>
      <c r="J1778" s="18">
        <f>IF(G1778="","",VLOOKUP(G1778,WMS!$E$3:$Q$2581,13,FALSE))</f>
        <v>0.016</v>
      </c>
      <c r="K1778" s="25" t="b">
        <f t="shared" si="283"/>
        <v>1</v>
      </c>
      <c r="L1778" s="7">
        <v>2</v>
      </c>
      <c r="M1778" s="26">
        <f>IF(G1778="","",VLOOKUP(G1778,WMS!$E$3:$U$2581,7,0)*L1778)</f>
        <v>16</v>
      </c>
      <c r="N1778" s="27" t="str">
        <f>IF(G1778="","",VLOOKUP(G1778,WMS!$E$3:$U$2581,17,0))</f>
        <v>A21-102</v>
      </c>
      <c r="O1778" s="28">
        <f t="shared" si="284"/>
        <v>25</v>
      </c>
      <c r="P1778" s="28">
        <f t="shared" si="285"/>
        <v>0.032</v>
      </c>
      <c r="Q1778" s="25" t="str">
        <f>IF(G1778="","",VLOOKUP(G1778,WMS!$E$3:$G$2581,2,FALSE))</f>
        <v>KAS19092903</v>
      </c>
      <c r="R1778" s="25" t="str">
        <f>IF(G1778="","",VLOOKUP(G1778,WMS!$E$3:$G$2581,3,FALSE))</f>
        <v>KAS1909290303</v>
      </c>
      <c r="S1778" s="17" t="str">
        <f>IF(R1778="","",VLOOKUP(R1778,CUSTOMS!$E$3:$N$2350,2,FALSE))</f>
        <v>6911101900</v>
      </c>
      <c r="T1778" s="17" t="str">
        <f>IF(R1778="","",VLOOKUP(R1778,CUSTOMS!$E$3:$N$2350,3,FALSE))</f>
        <v>盘/瓷餐具</v>
      </c>
      <c r="U1778" s="18">
        <f t="shared" si="286"/>
        <v>16</v>
      </c>
      <c r="V1778" s="18" t="str">
        <f>IF(R1778="","",VLOOKUP(R1778,CUSTOMS!$E$3:$N$2350,5,FALSE))</f>
        <v>只</v>
      </c>
      <c r="W1778" s="32">
        <f>IF(R1778="","",VLOOKUP(R1778,CUSTOMS!$E$3:$N$2350,6,FALSE))</f>
        <v>2.44074968233799</v>
      </c>
      <c r="X1778" s="32">
        <f t="shared" si="287"/>
        <v>39.0519949174078</v>
      </c>
      <c r="Y1778" s="18" t="str">
        <f>IF(R1778="","",VLOOKUP(R1778,CUSTOMS!$E$3:$N$2350,8,FALSE))</f>
        <v>美元</v>
      </c>
      <c r="Z1778" s="18" t="str">
        <f>IF(R1778="","",VLOOKUP(R1778,CUSTOMS!$E$3:$N$2350,9,FALSE))</f>
        <v>中国</v>
      </c>
      <c r="AA1778" s="18" t="str">
        <f>IF(R1778="","",VLOOKUP(R1778,CUSTOMS!$E$3:$N$2350,10,FALSE))</f>
        <v>美国</v>
      </c>
      <c r="AB1778" s="32">
        <f>IF(R1778="","",VLOOKUP(G1778,WMS!$E$3:$T$2581,15,FALSE))</f>
        <v>1.4375</v>
      </c>
      <c r="AC1778" s="32">
        <f t="shared" si="288"/>
        <v>23</v>
      </c>
      <c r="AD1778" s="32" t="str">
        <f>IF(S1778="","",VLOOKUP(S1778,海关监管条件!$A$1:$B$3000,2,FALSE))</f>
        <v>A</v>
      </c>
    </row>
    <row r="1779" spans="1:30">
      <c r="A1779" s="2">
        <v>43815</v>
      </c>
      <c r="B1779" s="2">
        <v>43822</v>
      </c>
      <c r="C1779" s="2" t="s">
        <v>5316</v>
      </c>
      <c r="D1779" s="3" t="s">
        <v>2363</v>
      </c>
      <c r="E1779" s="3" t="s">
        <v>4564</v>
      </c>
      <c r="F1779" s="3" t="s">
        <v>4578</v>
      </c>
      <c r="G1779" s="17" t="str">
        <f t="shared" si="282"/>
        <v>KG-ARI-1909-00203-04321/42734192</v>
      </c>
      <c r="H1779" s="18">
        <f>IF(G1779="","",VLOOKUP(G1779,WMS!$E$3:$Q$2581,7,FALSE))</f>
        <v>12</v>
      </c>
      <c r="I1779" s="18">
        <f>IF(G1779="","",VLOOKUP(G1779,WMS!$E$3:$Q$2581,8,FALSE))</f>
        <v>2.5</v>
      </c>
      <c r="J1779" s="18">
        <f>IF(G1779="","",VLOOKUP(G1779,WMS!$E$3:$Q$2581,13,FALSE))</f>
        <v>0.006</v>
      </c>
      <c r="K1779" s="25" t="b">
        <f t="shared" si="283"/>
        <v>1</v>
      </c>
      <c r="L1779" s="7">
        <v>1</v>
      </c>
      <c r="M1779" s="26">
        <f>IF(G1779="","",VLOOKUP(G1779,WMS!$E$3:$U$2581,7,0)*L1779)</f>
        <v>12</v>
      </c>
      <c r="N1779" s="27" t="str">
        <f>IF(G1779="","",VLOOKUP(G1779,WMS!$E$3:$U$2581,17,0))</f>
        <v>A07-303</v>
      </c>
      <c r="O1779" s="28">
        <f t="shared" si="284"/>
        <v>2.5</v>
      </c>
      <c r="P1779" s="28">
        <f t="shared" si="285"/>
        <v>0.006</v>
      </c>
      <c r="Q1779" s="25" t="str">
        <f>IF(G1779="","",VLOOKUP(G1779,WMS!$E$3:$G$2581,2,FALSE))</f>
        <v>KAS19092903</v>
      </c>
      <c r="R1779" s="25" t="str">
        <f>IF(G1779="","",VLOOKUP(G1779,WMS!$E$3:$G$2581,3,FALSE))</f>
        <v>KAS1909290301</v>
      </c>
      <c r="S1779" s="17" t="str">
        <f>IF(R1779="","",VLOOKUP(R1779,CUSTOMS!$E$3:$N$2350,2,FALSE))</f>
        <v>6911101900</v>
      </c>
      <c r="T1779" s="17" t="str">
        <f>IF(R1779="","",VLOOKUP(R1779,CUSTOMS!$E$3:$N$2350,3,FALSE))</f>
        <v>盅/瓷餐具</v>
      </c>
      <c r="U1779" s="18">
        <f t="shared" si="286"/>
        <v>12</v>
      </c>
      <c r="V1779" s="18" t="str">
        <f>IF(R1779="","",VLOOKUP(R1779,CUSTOMS!$E$3:$N$2350,5,FALSE))</f>
        <v>套</v>
      </c>
      <c r="W1779" s="32">
        <f>IF(R1779="","",VLOOKUP(R1779,CUSTOMS!$E$3:$N$2350,6,FALSE))</f>
        <v>1.24243243243243</v>
      </c>
      <c r="X1779" s="32">
        <f t="shared" si="287"/>
        <v>14.9091891891892</v>
      </c>
      <c r="Y1779" s="18" t="str">
        <f>IF(R1779="","",VLOOKUP(R1779,CUSTOMS!$E$3:$N$2350,8,FALSE))</f>
        <v>美元</v>
      </c>
      <c r="Z1779" s="18" t="str">
        <f>IF(R1779="","",VLOOKUP(R1779,CUSTOMS!$E$3:$N$2350,9,FALSE))</f>
        <v>中国</v>
      </c>
      <c r="AA1779" s="18" t="str">
        <f>IF(R1779="","",VLOOKUP(R1779,CUSTOMS!$E$3:$N$2350,10,FALSE))</f>
        <v>美国</v>
      </c>
      <c r="AB1779" s="32">
        <f>IF(R1779="","",VLOOKUP(G1779,WMS!$E$3:$T$2581,15,FALSE))</f>
        <v>0.166666666666667</v>
      </c>
      <c r="AC1779" s="32">
        <f t="shared" si="288"/>
        <v>2</v>
      </c>
      <c r="AD1779" s="32" t="str">
        <f>IF(S1779="","",VLOOKUP(S1779,海关监管条件!$A$1:$B$3000,2,FALSE))</f>
        <v>A</v>
      </c>
    </row>
    <row r="1780" spans="1:30">
      <c r="A1780" s="2">
        <v>43815</v>
      </c>
      <c r="B1780" s="2">
        <v>43822</v>
      </c>
      <c r="C1780" s="2" t="s">
        <v>5316</v>
      </c>
      <c r="D1780" s="3" t="s">
        <v>1698</v>
      </c>
      <c r="E1780" s="3" t="s">
        <v>4208</v>
      </c>
      <c r="F1780" s="3" t="s">
        <v>5153</v>
      </c>
      <c r="G1780" s="17" t="str">
        <f t="shared" si="282"/>
        <v>KG-ARI-1909-00203-04422/41962114</v>
      </c>
      <c r="H1780" s="18">
        <f>IF(G1780="","",VLOOKUP(G1780,WMS!$E$3:$Q$2581,7,FALSE))</f>
        <v>6</v>
      </c>
      <c r="I1780" s="18">
        <f>IF(G1780="","",VLOOKUP(G1780,WMS!$E$3:$Q$2581,8,FALSE))</f>
        <v>2.6</v>
      </c>
      <c r="J1780" s="18">
        <f>IF(G1780="","",VLOOKUP(G1780,WMS!$E$3:$Q$2581,13,FALSE))</f>
        <v>0.03</v>
      </c>
      <c r="K1780" s="25" t="b">
        <f t="shared" si="283"/>
        <v>1</v>
      </c>
      <c r="L1780" s="7">
        <v>4</v>
      </c>
      <c r="M1780" s="26">
        <f>IF(G1780="","",VLOOKUP(G1780,WMS!$E$3:$U$2581,7,0)*L1780)</f>
        <v>24</v>
      </c>
      <c r="N1780" s="27" t="str">
        <f>IF(G1780="","",VLOOKUP(G1780,WMS!$E$3:$U$2581,17,0))</f>
        <v>A12-203</v>
      </c>
      <c r="O1780" s="28">
        <f t="shared" si="284"/>
        <v>10.4</v>
      </c>
      <c r="P1780" s="28">
        <f t="shared" si="285"/>
        <v>0.12</v>
      </c>
      <c r="Q1780" s="25" t="str">
        <f>IF(G1780="","",VLOOKUP(G1780,WMS!$E$3:$G$2581,2,FALSE))</f>
        <v>KAS19091912</v>
      </c>
      <c r="R1780" s="25" t="str">
        <f>IF(G1780="","",VLOOKUP(G1780,WMS!$E$3:$G$2581,3,FALSE))</f>
        <v>KAS1909191208</v>
      </c>
      <c r="S1780" s="17" t="str">
        <f>IF(R1780="","",VLOOKUP(R1780,CUSTOMS!$E$3:$N$2350,2,FALSE))</f>
        <v>7323990000</v>
      </c>
      <c r="T1780" s="17" t="str">
        <f>IF(R1780="","",VLOOKUP(R1780,CUSTOMS!$E$3:$N$2350,3,FALSE))</f>
        <v>铁制挂篮</v>
      </c>
      <c r="U1780" s="18">
        <f t="shared" si="286"/>
        <v>24</v>
      </c>
      <c r="V1780" s="18" t="str">
        <f>IF(R1780="","",VLOOKUP(R1780,CUSTOMS!$E$3:$N$2350,5,FALSE))</f>
        <v>只</v>
      </c>
      <c r="W1780" s="32">
        <f>IF(R1780="","",VLOOKUP(R1780,CUSTOMS!$E$3:$N$2350,6,FALSE))</f>
        <v>1.18</v>
      </c>
      <c r="X1780" s="32">
        <f t="shared" si="287"/>
        <v>28.32</v>
      </c>
      <c r="Y1780" s="18" t="str">
        <f>IF(R1780="","",VLOOKUP(R1780,CUSTOMS!$E$3:$N$2350,8,FALSE))</f>
        <v>美元</v>
      </c>
      <c r="Z1780" s="18" t="str">
        <f>IF(R1780="","",VLOOKUP(R1780,CUSTOMS!$E$3:$N$2350,9,FALSE))</f>
        <v>中国</v>
      </c>
      <c r="AA1780" s="18" t="str">
        <f>IF(R1780="","",VLOOKUP(R1780,CUSTOMS!$E$3:$N$2350,10,FALSE))</f>
        <v>美国</v>
      </c>
      <c r="AB1780" s="32">
        <f>IF(R1780="","",VLOOKUP(G1780,WMS!$E$3:$T$2581,15,FALSE))</f>
        <v>0.383333333333333</v>
      </c>
      <c r="AC1780" s="32">
        <f t="shared" si="288"/>
        <v>9.19999999999999</v>
      </c>
      <c r="AD1780" s="32" t="str">
        <f>IF(S1780="","",VLOOKUP(S1780,海关监管条件!$A$1:$B$3000,2,FALSE))</f>
        <v>A</v>
      </c>
    </row>
    <row r="1781" spans="1:30">
      <c r="A1781" s="2">
        <v>43815</v>
      </c>
      <c r="B1781" s="2">
        <v>43822</v>
      </c>
      <c r="C1781" s="2" t="s">
        <v>5316</v>
      </c>
      <c r="D1781" s="3" t="s">
        <v>1698</v>
      </c>
      <c r="E1781" s="3" t="s">
        <v>4208</v>
      </c>
      <c r="F1781" s="3" t="s">
        <v>5153</v>
      </c>
      <c r="G1781" s="17" t="str">
        <f t="shared" si="282"/>
        <v>KG-ARI-1909-00203-04422/41962114</v>
      </c>
      <c r="H1781" s="18">
        <f>IF(G1781="","",VLOOKUP(G1781,WMS!$E$3:$Q$2581,7,FALSE))</f>
        <v>6</v>
      </c>
      <c r="I1781" s="18">
        <f>IF(G1781="","",VLOOKUP(G1781,WMS!$E$3:$Q$2581,8,FALSE))</f>
        <v>2.6</v>
      </c>
      <c r="J1781" s="18">
        <f>IF(G1781="","",VLOOKUP(G1781,WMS!$E$3:$Q$2581,13,FALSE))</f>
        <v>0.03</v>
      </c>
      <c r="K1781" s="25" t="b">
        <f t="shared" si="283"/>
        <v>1</v>
      </c>
      <c r="L1781" s="7">
        <v>2</v>
      </c>
      <c r="M1781" s="26">
        <f>IF(G1781="","",VLOOKUP(G1781,WMS!$E$3:$U$2581,7,0)*L1781)</f>
        <v>12</v>
      </c>
      <c r="N1781" s="27" t="str">
        <f>IF(G1781="","",VLOOKUP(G1781,WMS!$E$3:$U$2581,17,0))</f>
        <v>A12-203</v>
      </c>
      <c r="O1781" s="28">
        <f t="shared" si="284"/>
        <v>5.2</v>
      </c>
      <c r="P1781" s="28">
        <f t="shared" si="285"/>
        <v>0.06</v>
      </c>
      <c r="Q1781" s="25" t="str">
        <f>IF(G1781="","",VLOOKUP(G1781,WMS!$E$3:$G$2581,2,FALSE))</f>
        <v>KAS19091912</v>
      </c>
      <c r="R1781" s="25" t="str">
        <f>IF(G1781="","",VLOOKUP(G1781,WMS!$E$3:$G$2581,3,FALSE))</f>
        <v>KAS1909191208</v>
      </c>
      <c r="S1781" s="17" t="str">
        <f>IF(R1781="","",VLOOKUP(R1781,CUSTOMS!$E$3:$N$2350,2,FALSE))</f>
        <v>7323990000</v>
      </c>
      <c r="T1781" s="17" t="str">
        <f>IF(R1781="","",VLOOKUP(R1781,CUSTOMS!$E$3:$N$2350,3,FALSE))</f>
        <v>铁制挂篮</v>
      </c>
      <c r="U1781" s="18">
        <f t="shared" si="286"/>
        <v>12</v>
      </c>
      <c r="V1781" s="18" t="str">
        <f>IF(R1781="","",VLOOKUP(R1781,CUSTOMS!$E$3:$N$2350,5,FALSE))</f>
        <v>只</v>
      </c>
      <c r="W1781" s="32">
        <f>IF(R1781="","",VLOOKUP(R1781,CUSTOMS!$E$3:$N$2350,6,FALSE))</f>
        <v>1.18</v>
      </c>
      <c r="X1781" s="32">
        <f t="shared" si="287"/>
        <v>14.16</v>
      </c>
      <c r="Y1781" s="18" t="str">
        <f>IF(R1781="","",VLOOKUP(R1781,CUSTOMS!$E$3:$N$2350,8,FALSE))</f>
        <v>美元</v>
      </c>
      <c r="Z1781" s="18" t="str">
        <f>IF(R1781="","",VLOOKUP(R1781,CUSTOMS!$E$3:$N$2350,9,FALSE))</f>
        <v>中国</v>
      </c>
      <c r="AA1781" s="18" t="str">
        <f>IF(R1781="","",VLOOKUP(R1781,CUSTOMS!$E$3:$N$2350,10,FALSE))</f>
        <v>美国</v>
      </c>
      <c r="AB1781" s="32">
        <f>IF(R1781="","",VLOOKUP(G1781,WMS!$E$3:$T$2581,15,FALSE))</f>
        <v>0.383333333333333</v>
      </c>
      <c r="AC1781" s="32">
        <f t="shared" si="288"/>
        <v>4.6</v>
      </c>
      <c r="AD1781" s="32" t="str">
        <f>IF(S1781="","",VLOOKUP(S1781,海关监管条件!$A$1:$B$3000,2,FALSE))</f>
        <v>A</v>
      </c>
    </row>
    <row r="1782" spans="1:30">
      <c r="A1782" s="2">
        <v>43815</v>
      </c>
      <c r="B1782" s="2">
        <v>43822</v>
      </c>
      <c r="C1782" s="2" t="s">
        <v>5316</v>
      </c>
      <c r="D1782" s="3" t="s">
        <v>1698</v>
      </c>
      <c r="E1782" s="3" t="s">
        <v>4208</v>
      </c>
      <c r="F1782" s="3" t="s">
        <v>5088</v>
      </c>
      <c r="G1782" s="17" t="str">
        <f t="shared" si="282"/>
        <v>KG-ARI-1909-00203-04422/42019640</v>
      </c>
      <c r="H1782" s="18">
        <f>IF(G1782="","",VLOOKUP(G1782,WMS!$E$3:$Q$2581,7,FALSE))</f>
        <v>6</v>
      </c>
      <c r="I1782" s="18">
        <f>IF(G1782="","",VLOOKUP(G1782,WMS!$E$3:$Q$2581,8,FALSE))</f>
        <v>1.6</v>
      </c>
      <c r="J1782" s="18">
        <f>IF(G1782="","",VLOOKUP(G1782,WMS!$E$3:$Q$2581,13,FALSE))</f>
        <v>0.01</v>
      </c>
      <c r="K1782" s="25" t="b">
        <f t="shared" si="283"/>
        <v>1</v>
      </c>
      <c r="L1782" s="7">
        <v>3</v>
      </c>
      <c r="M1782" s="26">
        <f>IF(G1782="","",VLOOKUP(G1782,WMS!$E$3:$U$2581,7,0)*L1782)</f>
        <v>18</v>
      </c>
      <c r="N1782" s="27" t="str">
        <f>IF(G1782="","",VLOOKUP(G1782,WMS!$E$3:$U$2581,17,0))</f>
        <v>A02-103</v>
      </c>
      <c r="O1782" s="28">
        <f t="shared" si="284"/>
        <v>4.8</v>
      </c>
      <c r="P1782" s="28">
        <f t="shared" si="285"/>
        <v>0.03</v>
      </c>
      <c r="Q1782" s="25" t="str">
        <f>IF(G1782="","",VLOOKUP(G1782,WMS!$E$3:$G$2581,2,FALSE))</f>
        <v>KAS19091910</v>
      </c>
      <c r="R1782" s="25" t="str">
        <f>IF(G1782="","",VLOOKUP(G1782,WMS!$E$3:$G$2581,3,FALSE))</f>
        <v>KAS1909191004</v>
      </c>
      <c r="S1782" s="17" t="str">
        <f>IF(R1782="","",VLOOKUP(R1782,CUSTOMS!$E$3:$N$2350,2,FALSE))</f>
        <v>7323930000</v>
      </c>
      <c r="T1782" s="17" t="str">
        <f>IF(R1782="","",VLOOKUP(R1782,CUSTOMS!$E$3:$N$2350,3,FALSE))</f>
        <v>不锈钢奶壶</v>
      </c>
      <c r="U1782" s="18">
        <f t="shared" si="286"/>
        <v>18</v>
      </c>
      <c r="V1782" s="18" t="str">
        <f>IF(R1782="","",VLOOKUP(R1782,CUSTOMS!$E$3:$N$2350,5,FALSE))</f>
        <v>只</v>
      </c>
      <c r="W1782" s="32">
        <f>IF(R1782="","",VLOOKUP(R1782,CUSTOMS!$E$3:$N$2350,6,FALSE))</f>
        <v>1.73</v>
      </c>
      <c r="X1782" s="32">
        <f t="shared" si="287"/>
        <v>31.14</v>
      </c>
      <c r="Y1782" s="18" t="str">
        <f>IF(R1782="","",VLOOKUP(R1782,CUSTOMS!$E$3:$N$2350,8,FALSE))</f>
        <v>美元</v>
      </c>
      <c r="Z1782" s="18" t="str">
        <f>IF(R1782="","",VLOOKUP(R1782,CUSTOMS!$E$3:$N$2350,9,FALSE))</f>
        <v>中国</v>
      </c>
      <c r="AA1782" s="18" t="str">
        <f>IF(R1782="","",VLOOKUP(R1782,CUSTOMS!$E$3:$N$2350,10,FALSE))</f>
        <v>美国</v>
      </c>
      <c r="AB1782" s="32">
        <f>IF(R1782="","",VLOOKUP(G1782,WMS!$E$3:$T$2581,15,FALSE))</f>
        <v>0.225</v>
      </c>
      <c r="AC1782" s="32">
        <f t="shared" si="288"/>
        <v>4.05</v>
      </c>
      <c r="AD1782" s="32" t="str">
        <f>IF(S1782="","",VLOOKUP(S1782,海关监管条件!$A$1:$B$3000,2,FALSE))</f>
        <v>A </v>
      </c>
    </row>
    <row r="1783" spans="1:30">
      <c r="A1783" s="2">
        <v>43815</v>
      </c>
      <c r="B1783" s="2">
        <v>43822</v>
      </c>
      <c r="C1783" s="2" t="s">
        <v>5316</v>
      </c>
      <c r="D1783" s="3" t="s">
        <v>1698</v>
      </c>
      <c r="E1783" s="3" t="s">
        <v>4208</v>
      </c>
      <c r="F1783" s="3" t="s">
        <v>5107</v>
      </c>
      <c r="G1783" s="17" t="str">
        <f t="shared" si="282"/>
        <v>KG-ARI-1909-00203-04422/42747802</v>
      </c>
      <c r="H1783" s="18">
        <f>IF(G1783="","",VLOOKUP(G1783,WMS!$E$3:$Q$2581,7,FALSE))</f>
        <v>6</v>
      </c>
      <c r="I1783" s="18">
        <f>IF(G1783="","",VLOOKUP(G1783,WMS!$E$3:$Q$2581,8,FALSE))</f>
        <v>6.9</v>
      </c>
      <c r="J1783" s="18">
        <f>IF(G1783="","",VLOOKUP(G1783,WMS!$E$3:$Q$2581,13,FALSE))</f>
        <v>0.088</v>
      </c>
      <c r="K1783" s="25" t="b">
        <f t="shared" si="283"/>
        <v>1</v>
      </c>
      <c r="L1783" s="7">
        <v>2</v>
      </c>
      <c r="M1783" s="26">
        <f>IF(G1783="","",VLOOKUP(G1783,WMS!$E$3:$U$2581,7,0)*L1783)</f>
        <v>12</v>
      </c>
      <c r="N1783" s="27" t="str">
        <f>IF(G1783="","",VLOOKUP(G1783,WMS!$E$3:$U$2581,17,0))</f>
        <v>A402</v>
      </c>
      <c r="O1783" s="28">
        <f t="shared" si="284"/>
        <v>13.8</v>
      </c>
      <c r="P1783" s="28">
        <f t="shared" si="285"/>
        <v>0.176</v>
      </c>
      <c r="Q1783" s="25" t="str">
        <f>IF(G1783="","",VLOOKUP(G1783,WMS!$E$3:$G$2581,2,FALSE))</f>
        <v>KAS19091910</v>
      </c>
      <c r="R1783" s="25" t="str">
        <f>IF(G1783="","",VLOOKUP(G1783,WMS!$E$3:$G$2581,3,FALSE))</f>
        <v>KAS1909191005</v>
      </c>
      <c r="S1783" s="17" t="str">
        <f>IF(R1783="","",VLOOKUP(R1783,CUSTOMS!$E$3:$N$2350,2,FALSE))</f>
        <v>7323930000</v>
      </c>
      <c r="T1783" s="17" t="str">
        <f>IF(R1783="","",VLOOKUP(R1783,CUSTOMS!$E$3:$N$2350,3,FALSE))</f>
        <v>不锈钢垃圾桶</v>
      </c>
      <c r="U1783" s="18">
        <f t="shared" si="286"/>
        <v>12</v>
      </c>
      <c r="V1783" s="18" t="str">
        <f>IF(R1783="","",VLOOKUP(R1783,CUSTOMS!$E$3:$N$2350,5,FALSE))</f>
        <v>只</v>
      </c>
      <c r="W1783" s="32">
        <f>IF(R1783="","",VLOOKUP(R1783,CUSTOMS!$E$3:$N$2350,6,FALSE))</f>
        <v>2.32</v>
      </c>
      <c r="X1783" s="32">
        <f t="shared" si="287"/>
        <v>27.84</v>
      </c>
      <c r="Y1783" s="18" t="str">
        <f>IF(R1783="","",VLOOKUP(R1783,CUSTOMS!$E$3:$N$2350,8,FALSE))</f>
        <v>美元</v>
      </c>
      <c r="Z1783" s="18" t="str">
        <f>IF(R1783="","",VLOOKUP(R1783,CUSTOMS!$E$3:$N$2350,9,FALSE))</f>
        <v>中国</v>
      </c>
      <c r="AA1783" s="18" t="str">
        <f>IF(R1783="","",VLOOKUP(R1783,CUSTOMS!$E$3:$N$2350,10,FALSE))</f>
        <v>美国</v>
      </c>
      <c r="AB1783" s="32">
        <f>IF(R1783="","",VLOOKUP(G1783,WMS!$E$3:$T$2581,15,FALSE))</f>
        <v>0.9</v>
      </c>
      <c r="AC1783" s="32">
        <f t="shared" si="288"/>
        <v>10.8</v>
      </c>
      <c r="AD1783" s="32" t="str">
        <f>IF(S1783="","",VLOOKUP(S1783,海关监管条件!$A$1:$B$3000,2,FALSE))</f>
        <v>A </v>
      </c>
    </row>
    <row r="1784" spans="1:30">
      <c r="A1784" s="2">
        <v>43815</v>
      </c>
      <c r="B1784" s="2">
        <v>43822</v>
      </c>
      <c r="C1784" s="2" t="s">
        <v>5316</v>
      </c>
      <c r="D1784" s="3" t="s">
        <v>2979</v>
      </c>
      <c r="E1784" s="3" t="s">
        <v>4849</v>
      </c>
      <c r="F1784" s="3" t="s">
        <v>5317</v>
      </c>
      <c r="G1784" s="17" t="str">
        <f t="shared" si="282"/>
        <v>KG-ARI-1909-00203-04439/41401514</v>
      </c>
      <c r="H1784" s="18">
        <f>IF(G1784="","",VLOOKUP(G1784,WMS!$E$3:$Q$2581,7,FALSE))</f>
        <v>12</v>
      </c>
      <c r="I1784" s="18">
        <f>IF(G1784="","",VLOOKUP(G1784,WMS!$E$3:$Q$2581,8,FALSE))</f>
        <v>1.6</v>
      </c>
      <c r="J1784" s="18">
        <f>IF(G1784="","",VLOOKUP(G1784,WMS!$E$3:$Q$2581,13,FALSE))</f>
        <v>0.015</v>
      </c>
      <c r="K1784" s="25" t="b">
        <f t="shared" si="283"/>
        <v>1</v>
      </c>
      <c r="L1784" s="7">
        <v>2</v>
      </c>
      <c r="M1784" s="26">
        <f>IF(G1784="","",VLOOKUP(G1784,WMS!$E$3:$U$2581,7,0)*L1784)</f>
        <v>24</v>
      </c>
      <c r="N1784" s="27" t="str">
        <f>IF(G1784="","",VLOOKUP(G1784,WMS!$E$3:$U$2581,17,0))</f>
        <v>A402-15</v>
      </c>
      <c r="O1784" s="28">
        <f t="shared" si="284"/>
        <v>3.2</v>
      </c>
      <c r="P1784" s="28">
        <f t="shared" si="285"/>
        <v>0.03</v>
      </c>
      <c r="Q1784" s="25" t="str">
        <f>IF(G1784="","",VLOOKUP(G1784,WMS!$E$3:$G$2581,2,FALSE))</f>
        <v>KAS19111202</v>
      </c>
      <c r="R1784" s="25" t="str">
        <f>IF(G1784="","",VLOOKUP(G1784,WMS!$E$3:$G$2581,3,FALSE))</f>
        <v>KAS1911120203</v>
      </c>
      <c r="S1784" s="17" t="str">
        <f>IF(R1784="","",VLOOKUP(R1784,CUSTOMS!$E$3:$N$2350,2,FALSE))</f>
        <v>3924100000</v>
      </c>
      <c r="T1784" s="17" t="str">
        <f>IF(R1784="","",VLOOKUP(R1784,CUSTOMS!$E$3:$N$2350,3,FALSE))</f>
        <v>塑胶食物盒</v>
      </c>
      <c r="U1784" s="18">
        <f t="shared" si="286"/>
        <v>2.74999999999999</v>
      </c>
      <c r="V1784" s="18" t="str">
        <f>IF(R1784="","",VLOOKUP(R1784,CUSTOMS!$E$3:$N$2350,5,FALSE))</f>
        <v>千克</v>
      </c>
      <c r="W1784" s="32">
        <f>IF(R1784="","",VLOOKUP(R1784,CUSTOMS!$E$3:$N$2350,6,FALSE))</f>
        <v>2.36063218390805</v>
      </c>
      <c r="X1784" s="32">
        <f t="shared" si="287"/>
        <v>6.49173850574712</v>
      </c>
      <c r="Y1784" s="18" t="str">
        <f>IF(R1784="","",VLOOKUP(R1784,CUSTOMS!$E$3:$N$2350,8,FALSE))</f>
        <v>美元</v>
      </c>
      <c r="Z1784" s="18" t="str">
        <f>IF(R1784="","",VLOOKUP(R1784,CUSTOMS!$E$3:$N$2350,9,FALSE))</f>
        <v>中国</v>
      </c>
      <c r="AA1784" s="18" t="str">
        <f>IF(R1784="","",VLOOKUP(R1784,CUSTOMS!$E$3:$N$2350,10,FALSE))</f>
        <v>美国</v>
      </c>
      <c r="AB1784" s="32">
        <f>IF(R1784="","",VLOOKUP(G1784,WMS!$E$3:$T$2581,15,FALSE))</f>
        <v>0.114583333333333</v>
      </c>
      <c r="AC1784" s="32">
        <f t="shared" si="288"/>
        <v>2.74999999999999</v>
      </c>
      <c r="AD1784" s="32" t="str">
        <f>IF(S1784="","",VLOOKUP(S1784,海关监管条件!$A$1:$B$3000,2,FALSE))</f>
        <v>A </v>
      </c>
    </row>
    <row r="1785" spans="1:30">
      <c r="A1785" s="2">
        <v>43815</v>
      </c>
      <c r="B1785" s="2">
        <v>43822</v>
      </c>
      <c r="C1785" s="2" t="s">
        <v>5316</v>
      </c>
      <c r="D1785" s="3" t="s">
        <v>2979</v>
      </c>
      <c r="E1785" s="3" t="s">
        <v>4849</v>
      </c>
      <c r="F1785" s="3" t="s">
        <v>5318</v>
      </c>
      <c r="G1785" s="17" t="str">
        <f t="shared" si="282"/>
        <v>KG-ARI-1909-00203-04439/41401606</v>
      </c>
      <c r="H1785" s="18">
        <f>IF(G1785="","",VLOOKUP(G1785,WMS!$E$3:$Q$2581,7,FALSE))</f>
        <v>6</v>
      </c>
      <c r="I1785" s="18">
        <f>IF(G1785="","",VLOOKUP(G1785,WMS!$E$3:$Q$2581,8,FALSE))</f>
        <v>3.75</v>
      </c>
      <c r="J1785" s="18">
        <f>IF(G1785="","",VLOOKUP(G1785,WMS!$E$3:$Q$2581,13,FALSE))</f>
        <v>0.062</v>
      </c>
      <c r="K1785" s="25" t="b">
        <f t="shared" si="283"/>
        <v>1</v>
      </c>
      <c r="L1785" s="7">
        <v>1</v>
      </c>
      <c r="M1785" s="26">
        <f>IF(G1785="","",VLOOKUP(G1785,WMS!$E$3:$U$2581,7,0)*L1785)</f>
        <v>6</v>
      </c>
      <c r="N1785" s="27" t="str">
        <f>IF(G1785="","",VLOOKUP(G1785,WMS!$E$3:$U$2581,17,0))</f>
        <v>A402-17</v>
      </c>
      <c r="O1785" s="28">
        <f t="shared" si="284"/>
        <v>3.75</v>
      </c>
      <c r="P1785" s="28">
        <f t="shared" si="285"/>
        <v>0.062</v>
      </c>
      <c r="Q1785" s="25" t="str">
        <f>IF(G1785="","",VLOOKUP(G1785,WMS!$E$3:$G$2581,2,FALSE))</f>
        <v>KAS19111202</v>
      </c>
      <c r="R1785" s="25" t="str">
        <f>IF(G1785="","",VLOOKUP(G1785,WMS!$E$3:$G$2581,3,FALSE))</f>
        <v>KAS1911120203</v>
      </c>
      <c r="S1785" s="17" t="str">
        <f>IF(R1785="","",VLOOKUP(R1785,CUSTOMS!$E$3:$N$2350,2,FALSE))</f>
        <v>3924100000</v>
      </c>
      <c r="T1785" s="17" t="str">
        <f>IF(R1785="","",VLOOKUP(R1785,CUSTOMS!$E$3:$N$2350,3,FALSE))</f>
        <v>塑胶食物盒</v>
      </c>
      <c r="U1785" s="18">
        <f t="shared" si="286"/>
        <v>3.5</v>
      </c>
      <c r="V1785" s="18" t="str">
        <f>IF(R1785="","",VLOOKUP(R1785,CUSTOMS!$E$3:$N$2350,5,FALSE))</f>
        <v>千克</v>
      </c>
      <c r="W1785" s="32">
        <f>IF(R1785="","",VLOOKUP(R1785,CUSTOMS!$E$3:$N$2350,6,FALSE))</f>
        <v>2.36063218390805</v>
      </c>
      <c r="X1785" s="32">
        <f t="shared" si="287"/>
        <v>8.26221264367817</v>
      </c>
      <c r="Y1785" s="18" t="str">
        <f>IF(R1785="","",VLOOKUP(R1785,CUSTOMS!$E$3:$N$2350,8,FALSE))</f>
        <v>美元</v>
      </c>
      <c r="Z1785" s="18" t="str">
        <f>IF(R1785="","",VLOOKUP(R1785,CUSTOMS!$E$3:$N$2350,9,FALSE))</f>
        <v>中国</v>
      </c>
      <c r="AA1785" s="18" t="str">
        <f>IF(R1785="","",VLOOKUP(R1785,CUSTOMS!$E$3:$N$2350,10,FALSE))</f>
        <v>美国</v>
      </c>
      <c r="AB1785" s="32">
        <f>IF(R1785="","",VLOOKUP(G1785,WMS!$E$3:$T$2581,15,FALSE))</f>
        <v>0.583333333333333</v>
      </c>
      <c r="AC1785" s="32">
        <f t="shared" si="288"/>
        <v>3.5</v>
      </c>
      <c r="AD1785" s="32" t="str">
        <f>IF(S1785="","",VLOOKUP(S1785,海关监管条件!$A$1:$B$3000,2,FALSE))</f>
        <v>A </v>
      </c>
    </row>
    <row r="1786" spans="1:30">
      <c r="A1786" s="2">
        <v>43815</v>
      </c>
      <c r="B1786" s="2">
        <v>43822</v>
      </c>
      <c r="C1786" s="2" t="s">
        <v>5316</v>
      </c>
      <c r="D1786" s="3" t="s">
        <v>2979</v>
      </c>
      <c r="E1786" s="3" t="s">
        <v>4849</v>
      </c>
      <c r="F1786" s="3" t="s">
        <v>5319</v>
      </c>
      <c r="G1786" s="17" t="str">
        <f t="shared" si="282"/>
        <v>KG-ARI-1909-00203-04439/41407615</v>
      </c>
      <c r="H1786" s="18">
        <f>IF(G1786="","",VLOOKUP(G1786,WMS!$E$3:$Q$2581,7,FALSE))</f>
        <v>8</v>
      </c>
      <c r="I1786" s="18">
        <f>IF(G1786="","",VLOOKUP(G1786,WMS!$E$3:$Q$2581,8,FALSE))</f>
        <v>5.6</v>
      </c>
      <c r="J1786" s="18">
        <f>IF(G1786="","",VLOOKUP(G1786,WMS!$E$3:$Q$2581,13,FALSE))</f>
        <v>0.071</v>
      </c>
      <c r="K1786" s="25" t="b">
        <f t="shared" si="283"/>
        <v>1</v>
      </c>
      <c r="L1786" s="7">
        <v>1</v>
      </c>
      <c r="M1786" s="26">
        <f>IF(G1786="","",VLOOKUP(G1786,WMS!$E$3:$U$2581,7,0)*L1786)</f>
        <v>8</v>
      </c>
      <c r="N1786" s="27" t="str">
        <f>IF(G1786="","",VLOOKUP(G1786,WMS!$E$3:$U$2581,17,0))</f>
        <v>A402-13</v>
      </c>
      <c r="O1786" s="28">
        <f t="shared" si="284"/>
        <v>5.6</v>
      </c>
      <c r="P1786" s="28">
        <f t="shared" si="285"/>
        <v>0.071</v>
      </c>
      <c r="Q1786" s="25" t="str">
        <f>IF(G1786="","",VLOOKUP(G1786,WMS!$E$3:$G$2581,2,FALSE))</f>
        <v>KAS19111202</v>
      </c>
      <c r="R1786" s="25" t="str">
        <f>IF(G1786="","",VLOOKUP(G1786,WMS!$E$3:$G$2581,3,FALSE))</f>
        <v>KAS1911120210</v>
      </c>
      <c r="S1786" s="17" t="str">
        <f>IF(R1786="","",VLOOKUP(R1786,CUSTOMS!$E$3:$N$2350,2,FALSE))</f>
        <v>3924900000</v>
      </c>
      <c r="T1786" s="17" t="str">
        <f>IF(R1786="","",VLOOKUP(R1786,CUSTOMS!$E$3:$N$2350,3,FALSE))</f>
        <v>塑胶刀叉座</v>
      </c>
      <c r="U1786" s="18">
        <f t="shared" si="286"/>
        <v>5.6</v>
      </c>
      <c r="V1786" s="18" t="str">
        <f>IF(R1786="","",VLOOKUP(R1786,CUSTOMS!$E$3:$N$2350,5,FALSE))</f>
        <v>千克</v>
      </c>
      <c r="W1786" s="32">
        <f>IF(R1786="","",VLOOKUP(R1786,CUSTOMS!$E$3:$N$2350,6,FALSE))</f>
        <v>2</v>
      </c>
      <c r="X1786" s="32">
        <f t="shared" si="287"/>
        <v>11.2</v>
      </c>
      <c r="Y1786" s="18" t="str">
        <f>IF(R1786="","",VLOOKUP(R1786,CUSTOMS!$E$3:$N$2350,8,FALSE))</f>
        <v>美元</v>
      </c>
      <c r="Z1786" s="18" t="str">
        <f>IF(R1786="","",VLOOKUP(R1786,CUSTOMS!$E$3:$N$2350,9,FALSE))</f>
        <v>中国</v>
      </c>
      <c r="AA1786" s="18" t="str">
        <f>IF(R1786="","",VLOOKUP(R1786,CUSTOMS!$E$3:$N$2350,10,FALSE))</f>
        <v>美国</v>
      </c>
      <c r="AB1786" s="32">
        <f>IF(R1786="","",VLOOKUP(G1786,WMS!$E$3:$T$2581,15,FALSE))</f>
        <v>0.7</v>
      </c>
      <c r="AC1786" s="32">
        <f t="shared" si="288"/>
        <v>5.6</v>
      </c>
      <c r="AD1786" s="32" t="str">
        <f>IF(S1786="","",VLOOKUP(S1786,海关监管条件!$A$1:$B$3000,2,FALSE))</f>
        <v>A </v>
      </c>
    </row>
    <row r="1787" spans="1:30">
      <c r="A1787" s="2">
        <v>43815</v>
      </c>
      <c r="B1787" s="2">
        <v>43822</v>
      </c>
      <c r="C1787" s="2" t="s">
        <v>5316</v>
      </c>
      <c r="D1787" s="3" t="s">
        <v>2979</v>
      </c>
      <c r="E1787" s="3" t="s">
        <v>4849</v>
      </c>
      <c r="F1787" s="3" t="s">
        <v>5319</v>
      </c>
      <c r="G1787" s="17" t="str">
        <f t="shared" si="282"/>
        <v>KG-ARI-1909-00203-04439/41407615</v>
      </c>
      <c r="H1787" s="18">
        <f>IF(G1787="","",VLOOKUP(G1787,WMS!$E$3:$Q$2581,7,FALSE))</f>
        <v>8</v>
      </c>
      <c r="I1787" s="18">
        <f>IF(G1787="","",VLOOKUP(G1787,WMS!$E$3:$Q$2581,8,FALSE))</f>
        <v>5.6</v>
      </c>
      <c r="J1787" s="18">
        <f>IF(G1787="","",VLOOKUP(G1787,WMS!$E$3:$Q$2581,13,FALSE))</f>
        <v>0.071</v>
      </c>
      <c r="K1787" s="25" t="b">
        <f t="shared" si="283"/>
        <v>1</v>
      </c>
      <c r="L1787" s="7">
        <v>1</v>
      </c>
      <c r="M1787" s="26">
        <f>IF(G1787="","",VLOOKUP(G1787,WMS!$E$3:$U$2581,7,0)*L1787)</f>
        <v>8</v>
      </c>
      <c r="N1787" s="27" t="str">
        <f>IF(G1787="","",VLOOKUP(G1787,WMS!$E$3:$U$2581,17,0))</f>
        <v>A402-13</v>
      </c>
      <c r="O1787" s="28">
        <f t="shared" si="284"/>
        <v>5.6</v>
      </c>
      <c r="P1787" s="28">
        <f t="shared" si="285"/>
        <v>0.071</v>
      </c>
      <c r="Q1787" s="25" t="str">
        <f>IF(G1787="","",VLOOKUP(G1787,WMS!$E$3:$G$2581,2,FALSE))</f>
        <v>KAS19111202</v>
      </c>
      <c r="R1787" s="25" t="str">
        <f>IF(G1787="","",VLOOKUP(G1787,WMS!$E$3:$G$2581,3,FALSE))</f>
        <v>KAS1911120210</v>
      </c>
      <c r="S1787" s="17" t="str">
        <f>IF(R1787="","",VLOOKUP(R1787,CUSTOMS!$E$3:$N$2350,2,FALSE))</f>
        <v>3924900000</v>
      </c>
      <c r="T1787" s="17" t="str">
        <f>IF(R1787="","",VLOOKUP(R1787,CUSTOMS!$E$3:$N$2350,3,FALSE))</f>
        <v>塑胶刀叉座</v>
      </c>
      <c r="U1787" s="18">
        <f t="shared" si="286"/>
        <v>5.6</v>
      </c>
      <c r="V1787" s="18" t="str">
        <f>IF(R1787="","",VLOOKUP(R1787,CUSTOMS!$E$3:$N$2350,5,FALSE))</f>
        <v>千克</v>
      </c>
      <c r="W1787" s="32">
        <f>IF(R1787="","",VLOOKUP(R1787,CUSTOMS!$E$3:$N$2350,6,FALSE))</f>
        <v>2</v>
      </c>
      <c r="X1787" s="32">
        <f t="shared" si="287"/>
        <v>11.2</v>
      </c>
      <c r="Y1787" s="18" t="str">
        <f>IF(R1787="","",VLOOKUP(R1787,CUSTOMS!$E$3:$N$2350,8,FALSE))</f>
        <v>美元</v>
      </c>
      <c r="Z1787" s="18" t="str">
        <f>IF(R1787="","",VLOOKUP(R1787,CUSTOMS!$E$3:$N$2350,9,FALSE))</f>
        <v>中国</v>
      </c>
      <c r="AA1787" s="18" t="str">
        <f>IF(R1787="","",VLOOKUP(R1787,CUSTOMS!$E$3:$N$2350,10,FALSE))</f>
        <v>美国</v>
      </c>
      <c r="AB1787" s="32">
        <f>IF(R1787="","",VLOOKUP(G1787,WMS!$E$3:$T$2581,15,FALSE))</f>
        <v>0.7</v>
      </c>
      <c r="AC1787" s="32">
        <f t="shared" si="288"/>
        <v>5.6</v>
      </c>
      <c r="AD1787" s="32" t="str">
        <f>IF(S1787="","",VLOOKUP(S1787,海关监管条件!$A$1:$B$3000,2,FALSE))</f>
        <v>A </v>
      </c>
    </row>
    <row r="1788" spans="1:30">
      <c r="A1788" s="2">
        <v>43815</v>
      </c>
      <c r="B1788" s="2">
        <v>43822</v>
      </c>
      <c r="C1788" s="2" t="s">
        <v>5316</v>
      </c>
      <c r="D1788" s="3" t="s">
        <v>2979</v>
      </c>
      <c r="E1788" s="3" t="s">
        <v>4849</v>
      </c>
      <c r="F1788" s="3" t="s">
        <v>5320</v>
      </c>
      <c r="G1788" s="17" t="str">
        <f t="shared" si="282"/>
        <v>KG-ARI-1909-00203-04439/42440055</v>
      </c>
      <c r="H1788" s="18">
        <f>IF(G1788="","",VLOOKUP(G1788,WMS!$E$3:$Q$2581,7,FALSE))</f>
        <v>6</v>
      </c>
      <c r="I1788" s="18">
        <f>IF(G1788="","",VLOOKUP(G1788,WMS!$E$3:$Q$2581,8,FALSE))</f>
        <v>3.95</v>
      </c>
      <c r="J1788" s="18">
        <f>IF(G1788="","",VLOOKUP(G1788,WMS!$E$3:$Q$2581,13,FALSE))</f>
        <v>0.047</v>
      </c>
      <c r="K1788" s="25" t="b">
        <f t="shared" si="283"/>
        <v>1</v>
      </c>
      <c r="L1788" s="7">
        <v>2</v>
      </c>
      <c r="M1788" s="26">
        <f>IF(G1788="","",VLOOKUP(G1788,WMS!$E$3:$U$2581,7,0)*L1788)</f>
        <v>12</v>
      </c>
      <c r="N1788" s="27" t="str">
        <f>IF(G1788="","",VLOOKUP(G1788,WMS!$E$3:$U$2581,17,0))</f>
        <v>A402-09</v>
      </c>
      <c r="O1788" s="28">
        <f t="shared" si="284"/>
        <v>7.9</v>
      </c>
      <c r="P1788" s="28">
        <f t="shared" si="285"/>
        <v>0.094</v>
      </c>
      <c r="Q1788" s="25" t="str">
        <f>IF(G1788="","",VLOOKUP(G1788,WMS!$E$3:$G$2581,2,FALSE))</f>
        <v>KAS19111202</v>
      </c>
      <c r="R1788" s="25" t="str">
        <f>IF(G1788="","",VLOOKUP(G1788,WMS!$E$3:$G$2581,3,FALSE))</f>
        <v>KAS1911120208</v>
      </c>
      <c r="S1788" s="17" t="str">
        <f>IF(R1788="","",VLOOKUP(R1788,CUSTOMS!$E$3:$N$2350,2,FALSE))</f>
        <v>3924900000</v>
      </c>
      <c r="T1788" s="17" t="str">
        <f>IF(R1788="","",VLOOKUP(R1788,CUSTOMS!$E$3:$N$2350,3,FALSE))</f>
        <v>塑胶垃圾桶</v>
      </c>
      <c r="U1788" s="18">
        <f t="shared" si="286"/>
        <v>7.2</v>
      </c>
      <c r="V1788" s="18" t="str">
        <f>IF(R1788="","",VLOOKUP(R1788,CUSTOMS!$E$3:$N$2350,5,FALSE))</f>
        <v>千克</v>
      </c>
      <c r="W1788" s="32">
        <f>IF(R1788="","",VLOOKUP(R1788,CUSTOMS!$E$3:$N$2350,6,FALSE))</f>
        <v>2</v>
      </c>
      <c r="X1788" s="32">
        <f t="shared" si="287"/>
        <v>14.4</v>
      </c>
      <c r="Y1788" s="18" t="str">
        <f>IF(R1788="","",VLOOKUP(R1788,CUSTOMS!$E$3:$N$2350,8,FALSE))</f>
        <v>美元</v>
      </c>
      <c r="Z1788" s="18" t="str">
        <f>IF(R1788="","",VLOOKUP(R1788,CUSTOMS!$E$3:$N$2350,9,FALSE))</f>
        <v>中国</v>
      </c>
      <c r="AA1788" s="18" t="str">
        <f>IF(R1788="","",VLOOKUP(R1788,CUSTOMS!$E$3:$N$2350,10,FALSE))</f>
        <v>美国</v>
      </c>
      <c r="AB1788" s="32">
        <f>IF(R1788="","",VLOOKUP(G1788,WMS!$E$3:$T$2581,15,FALSE))</f>
        <v>0.6</v>
      </c>
      <c r="AC1788" s="32">
        <f t="shared" si="288"/>
        <v>7.2</v>
      </c>
      <c r="AD1788" s="32" t="str">
        <f>IF(S1788="","",VLOOKUP(S1788,海关监管条件!$A$1:$B$3000,2,FALSE))</f>
        <v>A </v>
      </c>
    </row>
    <row r="1789" spans="1:30">
      <c r="A1789" s="2">
        <v>43815</v>
      </c>
      <c r="B1789" s="2">
        <v>43822</v>
      </c>
      <c r="C1789" s="2" t="s">
        <v>5316</v>
      </c>
      <c r="D1789" s="3" t="s">
        <v>2979</v>
      </c>
      <c r="E1789" s="3" t="s">
        <v>4849</v>
      </c>
      <c r="F1789" s="3" t="s">
        <v>5321</v>
      </c>
      <c r="G1789" s="17" t="str">
        <f t="shared" si="282"/>
        <v>KG-ARI-1909-00203-04439/42493549</v>
      </c>
      <c r="H1789" s="18">
        <f>IF(G1789="","",VLOOKUP(G1789,WMS!$E$3:$Q$2581,7,FALSE))</f>
        <v>6</v>
      </c>
      <c r="I1789" s="18">
        <f>IF(G1789="","",VLOOKUP(G1789,WMS!$E$3:$Q$2581,8,FALSE))</f>
        <v>2.95</v>
      </c>
      <c r="J1789" s="18">
        <f>IF(G1789="","",VLOOKUP(G1789,WMS!$E$3:$Q$2581,13,FALSE))</f>
        <v>0.053</v>
      </c>
      <c r="K1789" s="25" t="b">
        <f t="shared" si="283"/>
        <v>1</v>
      </c>
      <c r="L1789" s="7">
        <v>2</v>
      </c>
      <c r="M1789" s="26">
        <f>IF(G1789="","",VLOOKUP(G1789,WMS!$E$3:$U$2581,7,0)*L1789)</f>
        <v>12</v>
      </c>
      <c r="N1789" s="27" t="str">
        <f>IF(G1789="","",VLOOKUP(G1789,WMS!$E$3:$U$2581,17,0))</f>
        <v>A25-202</v>
      </c>
      <c r="O1789" s="28">
        <f t="shared" si="284"/>
        <v>5.9</v>
      </c>
      <c r="P1789" s="28">
        <f t="shared" si="285"/>
        <v>0.106</v>
      </c>
      <c r="Q1789" s="25" t="str">
        <f>IF(G1789="","",VLOOKUP(G1789,WMS!$E$3:$G$2581,2,FALSE))</f>
        <v>KAS19111202</v>
      </c>
      <c r="R1789" s="25" t="str">
        <f>IF(G1789="","",VLOOKUP(G1789,WMS!$E$3:$G$2581,3,FALSE))</f>
        <v>KAS1911120203</v>
      </c>
      <c r="S1789" s="17" t="str">
        <f>IF(R1789="","",VLOOKUP(R1789,CUSTOMS!$E$3:$N$2350,2,FALSE))</f>
        <v>3924100000</v>
      </c>
      <c r="T1789" s="17" t="str">
        <f>IF(R1789="","",VLOOKUP(R1789,CUSTOMS!$E$3:$N$2350,3,FALSE))</f>
        <v>塑胶食物盒</v>
      </c>
      <c r="U1789" s="18">
        <f t="shared" si="286"/>
        <v>5.44</v>
      </c>
      <c r="V1789" s="18" t="str">
        <f>IF(R1789="","",VLOOKUP(R1789,CUSTOMS!$E$3:$N$2350,5,FALSE))</f>
        <v>千克</v>
      </c>
      <c r="W1789" s="32">
        <f>IF(R1789="","",VLOOKUP(R1789,CUSTOMS!$E$3:$N$2350,6,FALSE))</f>
        <v>2.36063218390805</v>
      </c>
      <c r="X1789" s="32">
        <f t="shared" si="287"/>
        <v>12.8418390804598</v>
      </c>
      <c r="Y1789" s="18" t="str">
        <f>IF(R1789="","",VLOOKUP(R1789,CUSTOMS!$E$3:$N$2350,8,FALSE))</f>
        <v>美元</v>
      </c>
      <c r="Z1789" s="18" t="str">
        <f>IF(R1789="","",VLOOKUP(R1789,CUSTOMS!$E$3:$N$2350,9,FALSE))</f>
        <v>中国</v>
      </c>
      <c r="AA1789" s="18" t="str">
        <f>IF(R1789="","",VLOOKUP(R1789,CUSTOMS!$E$3:$N$2350,10,FALSE))</f>
        <v>美国</v>
      </c>
      <c r="AB1789" s="32">
        <f>IF(R1789="","",VLOOKUP(G1789,WMS!$E$3:$T$2581,15,FALSE))</f>
        <v>0.453333333333333</v>
      </c>
      <c r="AC1789" s="32">
        <f t="shared" si="288"/>
        <v>5.44</v>
      </c>
      <c r="AD1789" s="32" t="str">
        <f>IF(S1789="","",VLOOKUP(S1789,海关监管条件!$A$1:$B$3000,2,FALSE))</f>
        <v>A </v>
      </c>
    </row>
    <row r="1790" spans="1:30">
      <c r="A1790" s="2">
        <v>43815</v>
      </c>
      <c r="B1790" s="2">
        <v>43822</v>
      </c>
      <c r="C1790" s="2" t="s">
        <v>5316</v>
      </c>
      <c r="D1790" s="3" t="s">
        <v>2979</v>
      </c>
      <c r="E1790" s="3" t="s">
        <v>4849</v>
      </c>
      <c r="F1790" s="3" t="s">
        <v>5322</v>
      </c>
      <c r="G1790" s="17" t="str">
        <f t="shared" si="282"/>
        <v>KG-ARI-1909-00203-04439/42493556</v>
      </c>
      <c r="H1790" s="18">
        <f>IF(G1790="","",VLOOKUP(G1790,WMS!$E$3:$Q$2581,7,FALSE))</f>
        <v>4</v>
      </c>
      <c r="I1790" s="18">
        <f>IF(G1790="","",VLOOKUP(G1790,WMS!$E$3:$Q$2581,8,FALSE))</f>
        <v>3</v>
      </c>
      <c r="J1790" s="18">
        <f>IF(G1790="","",VLOOKUP(G1790,WMS!$E$3:$Q$2581,13,FALSE))</f>
        <v>0.072</v>
      </c>
      <c r="K1790" s="25" t="b">
        <f t="shared" si="283"/>
        <v>1</v>
      </c>
      <c r="L1790" s="7">
        <v>2</v>
      </c>
      <c r="M1790" s="26">
        <f>IF(G1790="","",VLOOKUP(G1790,WMS!$E$3:$U$2581,7,0)*L1790)</f>
        <v>8</v>
      </c>
      <c r="N1790" s="27" t="str">
        <f>IF(G1790="","",VLOOKUP(G1790,WMS!$E$3:$U$2581,17,0))</f>
        <v>A402-08</v>
      </c>
      <c r="O1790" s="28">
        <f t="shared" si="284"/>
        <v>6</v>
      </c>
      <c r="P1790" s="28">
        <f t="shared" si="285"/>
        <v>0.144</v>
      </c>
      <c r="Q1790" s="25" t="str">
        <f>IF(G1790="","",VLOOKUP(G1790,WMS!$E$3:$G$2581,2,FALSE))</f>
        <v>KAS19111202</v>
      </c>
      <c r="R1790" s="25" t="str">
        <f>IF(G1790="","",VLOOKUP(G1790,WMS!$E$3:$G$2581,3,FALSE))</f>
        <v>KAS1911120203</v>
      </c>
      <c r="S1790" s="17" t="str">
        <f>IF(R1790="","",VLOOKUP(R1790,CUSTOMS!$E$3:$N$2350,2,FALSE))</f>
        <v>3924100000</v>
      </c>
      <c r="T1790" s="17" t="str">
        <f>IF(R1790="","",VLOOKUP(R1790,CUSTOMS!$E$3:$N$2350,3,FALSE))</f>
        <v>塑胶食物盒</v>
      </c>
      <c r="U1790" s="18">
        <f t="shared" si="286"/>
        <v>5.6</v>
      </c>
      <c r="V1790" s="18" t="str">
        <f>IF(R1790="","",VLOOKUP(R1790,CUSTOMS!$E$3:$N$2350,5,FALSE))</f>
        <v>千克</v>
      </c>
      <c r="W1790" s="32">
        <f>IF(R1790="","",VLOOKUP(R1790,CUSTOMS!$E$3:$N$2350,6,FALSE))</f>
        <v>2.36063218390805</v>
      </c>
      <c r="X1790" s="32">
        <f t="shared" si="287"/>
        <v>13.2195402298851</v>
      </c>
      <c r="Y1790" s="18" t="str">
        <f>IF(R1790="","",VLOOKUP(R1790,CUSTOMS!$E$3:$N$2350,8,FALSE))</f>
        <v>美元</v>
      </c>
      <c r="Z1790" s="18" t="str">
        <f>IF(R1790="","",VLOOKUP(R1790,CUSTOMS!$E$3:$N$2350,9,FALSE))</f>
        <v>中国</v>
      </c>
      <c r="AA1790" s="18" t="str">
        <f>IF(R1790="","",VLOOKUP(R1790,CUSTOMS!$E$3:$N$2350,10,FALSE))</f>
        <v>美国</v>
      </c>
      <c r="AB1790" s="32">
        <f>IF(R1790="","",VLOOKUP(G1790,WMS!$E$3:$T$2581,15,FALSE))</f>
        <v>0.7</v>
      </c>
      <c r="AC1790" s="32">
        <f t="shared" si="288"/>
        <v>5.6</v>
      </c>
      <c r="AD1790" s="32" t="str">
        <f>IF(S1790="","",VLOOKUP(S1790,海关监管条件!$A$1:$B$3000,2,FALSE))</f>
        <v>A </v>
      </c>
    </row>
    <row r="1791" spans="1:30">
      <c r="A1791" s="2">
        <v>43815</v>
      </c>
      <c r="B1791" s="2">
        <v>43822</v>
      </c>
      <c r="C1791" s="2" t="s">
        <v>5316</v>
      </c>
      <c r="D1791" s="3" t="s">
        <v>2979</v>
      </c>
      <c r="E1791" s="3" t="s">
        <v>4849</v>
      </c>
      <c r="F1791" s="3" t="s">
        <v>5323</v>
      </c>
      <c r="G1791" s="17" t="str">
        <f t="shared" ref="G1791:G1854" si="289">IF(F1791="","",E1791&amp;"/"&amp;F1791)</f>
        <v>KG-ARI-1909-00203-04439/42567196</v>
      </c>
      <c r="H1791" s="18">
        <f>IF(G1791="","",VLOOKUP(G1791,WMS!$E$3:$Q$2581,7,FALSE))</f>
        <v>21</v>
      </c>
      <c r="I1791" s="18">
        <f>IF(G1791="","",VLOOKUP(G1791,WMS!$E$3:$Q$2581,8,FALSE))</f>
        <v>3.75</v>
      </c>
      <c r="J1791" s="18">
        <f>IF(G1791="","",VLOOKUP(G1791,WMS!$E$3:$Q$2581,13,FALSE))</f>
        <v>0.038</v>
      </c>
      <c r="K1791" s="25" t="b">
        <f t="shared" ref="K1791:K1854" si="290">IF(M1791="","",EXACT(H1791,M1791/L1791))</f>
        <v>1</v>
      </c>
      <c r="L1791" s="7">
        <v>2</v>
      </c>
      <c r="M1791" s="26">
        <f>IF(G1791="","",VLOOKUP(G1791,WMS!$E$3:$U$2581,7,0)*L1791)</f>
        <v>42</v>
      </c>
      <c r="N1791" s="27" t="str">
        <f>IF(G1791="","",VLOOKUP(G1791,WMS!$E$3:$U$2581,17,0))</f>
        <v>A402-15</v>
      </c>
      <c r="O1791" s="28">
        <f t="shared" ref="O1791:O1854" si="291">IF(L1791="","",I1791*L1791)</f>
        <v>7.5</v>
      </c>
      <c r="P1791" s="28">
        <f t="shared" ref="P1791:P1854" si="292">IF(L1791="","",J1791*L1791)</f>
        <v>0.076</v>
      </c>
      <c r="Q1791" s="25" t="str">
        <f>IF(G1791="","",VLOOKUP(G1791,WMS!$E$3:$G$2581,2,FALSE))</f>
        <v>KAS19111202</v>
      </c>
      <c r="R1791" s="25" t="str">
        <f>IF(G1791="","",VLOOKUP(G1791,WMS!$E$3:$G$2581,3,FALSE))</f>
        <v>KAS1911120209</v>
      </c>
      <c r="S1791" s="17" t="str">
        <f>IF(R1791="","",VLOOKUP(R1791,CUSTOMS!$E$3:$N$2350,2,FALSE))</f>
        <v>3924900000</v>
      </c>
      <c r="T1791" s="17" t="str">
        <f>IF(R1791="","",VLOOKUP(R1791,CUSTOMS!$E$3:$N$2350,3,FALSE))</f>
        <v>塑胶冰格</v>
      </c>
      <c r="U1791" s="18">
        <f t="shared" ref="U1791:U1854" si="293">IF(V1791="","",IF(V1791="千克",M1791*AB1791,M1791))</f>
        <v>6.39999999999998</v>
      </c>
      <c r="V1791" s="18" t="str">
        <f>IF(R1791="","",VLOOKUP(R1791,CUSTOMS!$E$3:$N$2350,5,FALSE))</f>
        <v>千克</v>
      </c>
      <c r="W1791" s="32">
        <f>IF(R1791="","",VLOOKUP(R1791,CUSTOMS!$E$3:$N$2350,6,FALSE))</f>
        <v>2</v>
      </c>
      <c r="X1791" s="32">
        <f t="shared" ref="X1791:X1854" si="294">IF(W1791="","",U1791*W1791)</f>
        <v>12.8</v>
      </c>
      <c r="Y1791" s="18" t="str">
        <f>IF(R1791="","",VLOOKUP(R1791,CUSTOMS!$E$3:$N$2350,8,FALSE))</f>
        <v>美元</v>
      </c>
      <c r="Z1791" s="18" t="str">
        <f>IF(R1791="","",VLOOKUP(R1791,CUSTOMS!$E$3:$N$2350,9,FALSE))</f>
        <v>中国</v>
      </c>
      <c r="AA1791" s="18" t="str">
        <f>IF(R1791="","",VLOOKUP(R1791,CUSTOMS!$E$3:$N$2350,10,FALSE))</f>
        <v>美国</v>
      </c>
      <c r="AB1791" s="32">
        <f>IF(R1791="","",VLOOKUP(G1791,WMS!$E$3:$T$2581,15,FALSE))</f>
        <v>0.152380952380952</v>
      </c>
      <c r="AC1791" s="32">
        <f t="shared" ref="AC1791:AC1854" si="295">IF(AB1791="","",M1791*AB1791)</f>
        <v>6.39999999999998</v>
      </c>
      <c r="AD1791" s="32" t="str">
        <f>IF(S1791="","",VLOOKUP(S1791,海关监管条件!$A$1:$B$3000,2,FALSE))</f>
        <v>A </v>
      </c>
    </row>
    <row r="1792" spans="1:30">
      <c r="A1792" s="2">
        <v>43815</v>
      </c>
      <c r="B1792" s="2">
        <v>43822</v>
      </c>
      <c r="C1792" s="2" t="s">
        <v>5316</v>
      </c>
      <c r="D1792" s="3" t="s">
        <v>2979</v>
      </c>
      <c r="E1792" s="3" t="s">
        <v>4849</v>
      </c>
      <c r="F1792" s="3" t="s">
        <v>5324</v>
      </c>
      <c r="G1792" s="17" t="str">
        <f t="shared" si="289"/>
        <v>KG-ARI-1909-00203-04439/42630203</v>
      </c>
      <c r="H1792" s="18">
        <f>IF(G1792="","",VLOOKUP(G1792,WMS!$E$3:$Q$2581,7,FALSE))</f>
        <v>16</v>
      </c>
      <c r="I1792" s="18">
        <f>IF(G1792="","",VLOOKUP(G1792,WMS!$E$3:$Q$2581,8,FALSE))</f>
        <v>1.5</v>
      </c>
      <c r="J1792" s="18">
        <f>IF(G1792="","",VLOOKUP(G1792,WMS!$E$3:$Q$2581,13,FALSE))</f>
        <v>0.012</v>
      </c>
      <c r="K1792" s="25" t="b">
        <f t="shared" si="290"/>
        <v>1</v>
      </c>
      <c r="L1792" s="7">
        <v>3</v>
      </c>
      <c r="M1792" s="26">
        <f>IF(G1792="","",VLOOKUP(G1792,WMS!$E$3:$U$2581,7,0)*L1792)</f>
        <v>48</v>
      </c>
      <c r="N1792" s="27" t="str">
        <f>IF(G1792="","",VLOOKUP(G1792,WMS!$E$3:$U$2581,17,0))</f>
        <v>A402-11</v>
      </c>
      <c r="O1792" s="28">
        <f t="shared" si="291"/>
        <v>4.5</v>
      </c>
      <c r="P1792" s="28">
        <f t="shared" si="292"/>
        <v>0.036</v>
      </c>
      <c r="Q1792" s="25" t="str">
        <f>IF(G1792="","",VLOOKUP(G1792,WMS!$E$3:$G$2581,2,FALSE))</f>
        <v>KAS19111202</v>
      </c>
      <c r="R1792" s="25" t="str">
        <f>IF(G1792="","",VLOOKUP(G1792,WMS!$E$3:$G$2581,3,FALSE))</f>
        <v>KAS1911120203</v>
      </c>
      <c r="S1792" s="17" t="str">
        <f>IF(R1792="","",VLOOKUP(R1792,CUSTOMS!$E$3:$N$2350,2,FALSE))</f>
        <v>3924100000</v>
      </c>
      <c r="T1792" s="17" t="str">
        <f>IF(R1792="","",VLOOKUP(R1792,CUSTOMS!$E$3:$N$2350,3,FALSE))</f>
        <v>塑胶食物盒</v>
      </c>
      <c r="U1792" s="18">
        <f t="shared" si="293"/>
        <v>3.3</v>
      </c>
      <c r="V1792" s="18" t="str">
        <f>IF(R1792="","",VLOOKUP(R1792,CUSTOMS!$E$3:$N$2350,5,FALSE))</f>
        <v>千克</v>
      </c>
      <c r="W1792" s="32">
        <f>IF(R1792="","",VLOOKUP(R1792,CUSTOMS!$E$3:$N$2350,6,FALSE))</f>
        <v>2.36063218390805</v>
      </c>
      <c r="X1792" s="32">
        <f t="shared" si="294"/>
        <v>7.79008620689657</v>
      </c>
      <c r="Y1792" s="18" t="str">
        <f>IF(R1792="","",VLOOKUP(R1792,CUSTOMS!$E$3:$N$2350,8,FALSE))</f>
        <v>美元</v>
      </c>
      <c r="Z1792" s="18" t="str">
        <f>IF(R1792="","",VLOOKUP(R1792,CUSTOMS!$E$3:$N$2350,9,FALSE))</f>
        <v>中国</v>
      </c>
      <c r="AA1792" s="18" t="str">
        <f>IF(R1792="","",VLOOKUP(R1792,CUSTOMS!$E$3:$N$2350,10,FALSE))</f>
        <v>美国</v>
      </c>
      <c r="AB1792" s="32">
        <f>IF(R1792="","",VLOOKUP(G1792,WMS!$E$3:$T$2581,15,FALSE))</f>
        <v>0.06875</v>
      </c>
      <c r="AC1792" s="32">
        <f t="shared" si="295"/>
        <v>3.3</v>
      </c>
      <c r="AD1792" s="32" t="str">
        <f>IF(S1792="","",VLOOKUP(S1792,海关监管条件!$A$1:$B$3000,2,FALSE))</f>
        <v>A </v>
      </c>
    </row>
    <row r="1793" spans="1:30">
      <c r="A1793" s="2">
        <v>43815</v>
      </c>
      <c r="B1793" s="2">
        <v>43822</v>
      </c>
      <c r="C1793" s="2" t="s">
        <v>5316</v>
      </c>
      <c r="D1793" s="3" t="s">
        <v>2979</v>
      </c>
      <c r="E1793" s="3" t="s">
        <v>4849</v>
      </c>
      <c r="F1793" s="3" t="s">
        <v>5325</v>
      </c>
      <c r="G1793" s="17" t="str">
        <f t="shared" si="289"/>
        <v>KG-ARI-1909-00203-04439/42630418</v>
      </c>
      <c r="H1793" s="18">
        <f>IF(G1793="","",VLOOKUP(G1793,WMS!$E$3:$Q$2581,7,FALSE))</f>
        <v>12</v>
      </c>
      <c r="I1793" s="18">
        <f>IF(G1793="","",VLOOKUP(G1793,WMS!$E$3:$Q$2581,8,FALSE))</f>
        <v>4.3</v>
      </c>
      <c r="J1793" s="18">
        <f>IF(G1793="","",VLOOKUP(G1793,WMS!$E$3:$Q$2581,13,FALSE))</f>
        <v>0.075</v>
      </c>
      <c r="K1793" s="25" t="b">
        <f t="shared" si="290"/>
        <v>1</v>
      </c>
      <c r="L1793" s="7">
        <v>2</v>
      </c>
      <c r="M1793" s="26">
        <f>IF(G1793="","",VLOOKUP(G1793,WMS!$E$3:$U$2581,7,0)*L1793)</f>
        <v>24</v>
      </c>
      <c r="N1793" s="27" t="str">
        <f>IF(G1793="","",VLOOKUP(G1793,WMS!$E$3:$U$2581,17,0))</f>
        <v>A402-17</v>
      </c>
      <c r="O1793" s="28">
        <f t="shared" si="291"/>
        <v>8.6</v>
      </c>
      <c r="P1793" s="28">
        <f t="shared" si="292"/>
        <v>0.15</v>
      </c>
      <c r="Q1793" s="25" t="str">
        <f>IF(G1793="","",VLOOKUP(G1793,WMS!$E$3:$G$2581,2,FALSE))</f>
        <v>KAS19111202</v>
      </c>
      <c r="R1793" s="25" t="str">
        <f>IF(G1793="","",VLOOKUP(G1793,WMS!$E$3:$G$2581,3,FALSE))</f>
        <v>KAS1911120203</v>
      </c>
      <c r="S1793" s="17" t="str">
        <f>IF(R1793="","",VLOOKUP(R1793,CUSTOMS!$E$3:$N$2350,2,FALSE))</f>
        <v>3924100000</v>
      </c>
      <c r="T1793" s="17" t="str">
        <f>IF(R1793="","",VLOOKUP(R1793,CUSTOMS!$E$3:$N$2350,3,FALSE))</f>
        <v>塑胶食物盒</v>
      </c>
      <c r="U1793" s="18">
        <f t="shared" si="293"/>
        <v>7.5</v>
      </c>
      <c r="V1793" s="18" t="str">
        <f>IF(R1793="","",VLOOKUP(R1793,CUSTOMS!$E$3:$N$2350,5,FALSE))</f>
        <v>千克</v>
      </c>
      <c r="W1793" s="32">
        <f>IF(R1793="","",VLOOKUP(R1793,CUSTOMS!$E$3:$N$2350,6,FALSE))</f>
        <v>2.36063218390805</v>
      </c>
      <c r="X1793" s="32">
        <f t="shared" si="294"/>
        <v>17.7047413793104</v>
      </c>
      <c r="Y1793" s="18" t="str">
        <f>IF(R1793="","",VLOOKUP(R1793,CUSTOMS!$E$3:$N$2350,8,FALSE))</f>
        <v>美元</v>
      </c>
      <c r="Z1793" s="18" t="str">
        <f>IF(R1793="","",VLOOKUP(R1793,CUSTOMS!$E$3:$N$2350,9,FALSE))</f>
        <v>中国</v>
      </c>
      <c r="AA1793" s="18" t="str">
        <f>IF(R1793="","",VLOOKUP(R1793,CUSTOMS!$E$3:$N$2350,10,FALSE))</f>
        <v>美国</v>
      </c>
      <c r="AB1793" s="32">
        <f>IF(R1793="","",VLOOKUP(G1793,WMS!$E$3:$T$2581,15,FALSE))</f>
        <v>0.3125</v>
      </c>
      <c r="AC1793" s="32">
        <f t="shared" si="295"/>
        <v>7.5</v>
      </c>
      <c r="AD1793" s="32" t="str">
        <f>IF(S1793="","",VLOOKUP(S1793,海关监管条件!$A$1:$B$3000,2,FALSE))</f>
        <v>A </v>
      </c>
    </row>
    <row r="1794" spans="1:30">
      <c r="A1794" s="2">
        <v>43815</v>
      </c>
      <c r="B1794" s="2">
        <v>43822</v>
      </c>
      <c r="C1794" s="2" t="s">
        <v>5316</v>
      </c>
      <c r="D1794" s="3" t="s">
        <v>2979</v>
      </c>
      <c r="E1794" s="3" t="s">
        <v>4849</v>
      </c>
      <c r="F1794" s="3" t="s">
        <v>5326</v>
      </c>
      <c r="G1794" s="17" t="str">
        <f t="shared" si="289"/>
        <v>KG-ARI-1909-00203-04439/42630425</v>
      </c>
      <c r="H1794" s="18">
        <f>IF(G1794="","",VLOOKUP(G1794,WMS!$E$3:$Q$2581,7,FALSE))</f>
        <v>4</v>
      </c>
      <c r="I1794" s="18">
        <f>IF(G1794="","",VLOOKUP(G1794,WMS!$E$3:$Q$2581,8,FALSE))</f>
        <v>1.9</v>
      </c>
      <c r="J1794" s="18">
        <f>IF(G1794="","",VLOOKUP(G1794,WMS!$E$3:$Q$2581,13,FALSE))</f>
        <v>0.036</v>
      </c>
      <c r="K1794" s="25" t="b">
        <f t="shared" si="290"/>
        <v>1</v>
      </c>
      <c r="L1794" s="7">
        <v>4</v>
      </c>
      <c r="M1794" s="26">
        <f>IF(G1794="","",VLOOKUP(G1794,WMS!$E$3:$U$2581,7,0)*L1794)</f>
        <v>16</v>
      </c>
      <c r="N1794" s="27" t="str">
        <f>IF(G1794="","",VLOOKUP(G1794,WMS!$E$3:$U$2581,17,0))</f>
        <v>A402-13</v>
      </c>
      <c r="O1794" s="28">
        <f t="shared" si="291"/>
        <v>7.6</v>
      </c>
      <c r="P1794" s="28">
        <f t="shared" si="292"/>
        <v>0.144</v>
      </c>
      <c r="Q1794" s="25" t="str">
        <f>IF(G1794="","",VLOOKUP(G1794,WMS!$E$3:$G$2581,2,FALSE))</f>
        <v>KAS19111202</v>
      </c>
      <c r="R1794" s="25" t="str">
        <f>IF(G1794="","",VLOOKUP(G1794,WMS!$E$3:$G$2581,3,FALSE))</f>
        <v>KAS1911120203</v>
      </c>
      <c r="S1794" s="17" t="str">
        <f>IF(R1794="","",VLOOKUP(R1794,CUSTOMS!$E$3:$N$2350,2,FALSE))</f>
        <v>3924100000</v>
      </c>
      <c r="T1794" s="17" t="str">
        <f>IF(R1794="","",VLOOKUP(R1794,CUSTOMS!$E$3:$N$2350,3,FALSE))</f>
        <v>塑胶食物盒</v>
      </c>
      <c r="U1794" s="18">
        <f t="shared" si="293"/>
        <v>6.02666666666667</v>
      </c>
      <c r="V1794" s="18" t="str">
        <f>IF(R1794="","",VLOOKUP(R1794,CUSTOMS!$E$3:$N$2350,5,FALSE))</f>
        <v>千克</v>
      </c>
      <c r="W1794" s="32">
        <f>IF(R1794="","",VLOOKUP(R1794,CUSTOMS!$E$3:$N$2350,6,FALSE))</f>
        <v>2.36063218390805</v>
      </c>
      <c r="X1794" s="32">
        <f t="shared" si="294"/>
        <v>14.2267432950192</v>
      </c>
      <c r="Y1794" s="18" t="str">
        <f>IF(R1794="","",VLOOKUP(R1794,CUSTOMS!$E$3:$N$2350,8,FALSE))</f>
        <v>美元</v>
      </c>
      <c r="Z1794" s="18" t="str">
        <f>IF(R1794="","",VLOOKUP(R1794,CUSTOMS!$E$3:$N$2350,9,FALSE))</f>
        <v>中国</v>
      </c>
      <c r="AA1794" s="18" t="str">
        <f>IF(R1794="","",VLOOKUP(R1794,CUSTOMS!$E$3:$N$2350,10,FALSE))</f>
        <v>美国</v>
      </c>
      <c r="AB1794" s="32">
        <f>IF(R1794="","",VLOOKUP(G1794,WMS!$E$3:$T$2581,15,FALSE))</f>
        <v>0.376666666666667</v>
      </c>
      <c r="AC1794" s="32">
        <f t="shared" si="295"/>
        <v>6.02666666666667</v>
      </c>
      <c r="AD1794" s="32" t="str">
        <f>IF(S1794="","",VLOOKUP(S1794,海关监管条件!$A$1:$B$3000,2,FALSE))</f>
        <v>A </v>
      </c>
    </row>
    <row r="1795" spans="1:30">
      <c r="A1795" s="2">
        <v>43815</v>
      </c>
      <c r="B1795" s="2">
        <v>43822</v>
      </c>
      <c r="C1795" s="2" t="s">
        <v>5316</v>
      </c>
      <c r="D1795" s="3" t="s">
        <v>2979</v>
      </c>
      <c r="E1795" s="3" t="s">
        <v>4849</v>
      </c>
      <c r="F1795" s="3" t="s">
        <v>5327</v>
      </c>
      <c r="G1795" s="17" t="str">
        <f t="shared" si="289"/>
        <v>KG-ARI-1909-00203-04439/42634973</v>
      </c>
      <c r="H1795" s="18">
        <f>IF(G1795="","",VLOOKUP(G1795,WMS!$E$3:$Q$2581,7,FALSE))</f>
        <v>12</v>
      </c>
      <c r="I1795" s="18">
        <f>IF(G1795="","",VLOOKUP(G1795,WMS!$E$3:$Q$2581,8,FALSE))</f>
        <v>1.95</v>
      </c>
      <c r="J1795" s="18">
        <f>IF(G1795="","",VLOOKUP(G1795,WMS!$E$3:$Q$2581,13,FALSE))</f>
        <v>0.015</v>
      </c>
      <c r="K1795" s="25" t="b">
        <f t="shared" si="290"/>
        <v>1</v>
      </c>
      <c r="L1795" s="7">
        <v>1</v>
      </c>
      <c r="M1795" s="26">
        <f>IF(G1795="","",VLOOKUP(G1795,WMS!$E$3:$U$2581,7,0)*L1795)</f>
        <v>12</v>
      </c>
      <c r="N1795" s="27" t="str">
        <f>IF(G1795="","",VLOOKUP(G1795,WMS!$E$3:$U$2581,17,0))</f>
        <v>A402-09</v>
      </c>
      <c r="O1795" s="28">
        <f t="shared" si="291"/>
        <v>1.95</v>
      </c>
      <c r="P1795" s="28">
        <f t="shared" si="292"/>
        <v>0.015</v>
      </c>
      <c r="Q1795" s="25" t="str">
        <f>IF(G1795="","",VLOOKUP(G1795,WMS!$E$3:$G$2581,2,FALSE))</f>
        <v>KAS19111202</v>
      </c>
      <c r="R1795" s="25" t="str">
        <f>IF(G1795="","",VLOOKUP(G1795,WMS!$E$3:$G$2581,3,FALSE))</f>
        <v>KAS1911120207</v>
      </c>
      <c r="S1795" s="17" t="str">
        <f>IF(R1795="","",VLOOKUP(R1795,CUSTOMS!$E$3:$N$2350,2,FALSE))</f>
        <v>3924100000</v>
      </c>
      <c r="T1795" s="17" t="str">
        <f>IF(R1795="","",VLOOKUP(R1795,CUSTOMS!$E$3:$N$2350,3,FALSE))</f>
        <v>塑胶碗</v>
      </c>
      <c r="U1795" s="18">
        <f t="shared" si="293"/>
        <v>1.59677419354838</v>
      </c>
      <c r="V1795" s="18" t="str">
        <f>IF(R1795="","",VLOOKUP(R1795,CUSTOMS!$E$3:$N$2350,5,FALSE))</f>
        <v>千克</v>
      </c>
      <c r="W1795" s="32">
        <f>IF(R1795="","",VLOOKUP(R1795,CUSTOMS!$E$3:$N$2350,6,FALSE))</f>
        <v>2</v>
      </c>
      <c r="X1795" s="32">
        <f t="shared" si="294"/>
        <v>3.19354838709677</v>
      </c>
      <c r="Y1795" s="18" t="str">
        <f>IF(R1795="","",VLOOKUP(R1795,CUSTOMS!$E$3:$N$2350,8,FALSE))</f>
        <v>美元</v>
      </c>
      <c r="Z1795" s="18" t="str">
        <f>IF(R1795="","",VLOOKUP(R1795,CUSTOMS!$E$3:$N$2350,9,FALSE))</f>
        <v>中国</v>
      </c>
      <c r="AA1795" s="18" t="str">
        <f>IF(R1795="","",VLOOKUP(R1795,CUSTOMS!$E$3:$N$2350,10,FALSE))</f>
        <v>美国</v>
      </c>
      <c r="AB1795" s="32">
        <f>IF(R1795="","",VLOOKUP(G1795,WMS!$E$3:$T$2581,15,FALSE))</f>
        <v>0.133064516129032</v>
      </c>
      <c r="AC1795" s="32">
        <f t="shared" si="295"/>
        <v>1.59677419354838</v>
      </c>
      <c r="AD1795" s="32" t="str">
        <f>IF(S1795="","",VLOOKUP(S1795,海关监管条件!$A$1:$B$3000,2,FALSE))</f>
        <v>A </v>
      </c>
    </row>
    <row r="1796" spans="1:30">
      <c r="A1796" s="2">
        <v>43815</v>
      </c>
      <c r="B1796" s="2">
        <v>43822</v>
      </c>
      <c r="C1796" s="2" t="s">
        <v>5316</v>
      </c>
      <c r="D1796" s="3" t="s">
        <v>2979</v>
      </c>
      <c r="E1796" s="3" t="s">
        <v>4849</v>
      </c>
      <c r="F1796" s="3" t="s">
        <v>5328</v>
      </c>
      <c r="G1796" s="17" t="str">
        <f t="shared" si="289"/>
        <v>KG-ARI-1909-00203-04439/42635055</v>
      </c>
      <c r="H1796" s="18">
        <f>IF(G1796="","",VLOOKUP(G1796,WMS!$E$3:$Q$2581,7,FALSE))</f>
        <v>12</v>
      </c>
      <c r="I1796" s="18">
        <f>IF(G1796="","",VLOOKUP(G1796,WMS!$E$3:$Q$2581,8,FALSE))</f>
        <v>1.95</v>
      </c>
      <c r="J1796" s="18">
        <f>IF(G1796="","",VLOOKUP(G1796,WMS!$E$3:$Q$2581,13,FALSE))</f>
        <v>0.011</v>
      </c>
      <c r="K1796" s="25" t="b">
        <f t="shared" si="290"/>
        <v>1</v>
      </c>
      <c r="L1796" s="7">
        <v>2</v>
      </c>
      <c r="M1796" s="26">
        <f>IF(G1796="","",VLOOKUP(G1796,WMS!$E$3:$U$2581,7,0)*L1796)</f>
        <v>24</v>
      </c>
      <c r="N1796" s="27" t="str">
        <f>IF(G1796="","",VLOOKUP(G1796,WMS!$E$3:$U$2581,17,0))</f>
        <v>A26-204</v>
      </c>
      <c r="O1796" s="28">
        <f t="shared" si="291"/>
        <v>3.9</v>
      </c>
      <c r="P1796" s="28">
        <f t="shared" si="292"/>
        <v>0.022</v>
      </c>
      <c r="Q1796" s="25" t="str">
        <f>IF(G1796="","",VLOOKUP(G1796,WMS!$E$3:$G$2581,2,FALSE))</f>
        <v>KAS19111202</v>
      </c>
      <c r="R1796" s="25" t="str">
        <f>IF(G1796="","",VLOOKUP(G1796,WMS!$E$3:$G$2581,3,FALSE))</f>
        <v>KAS1911120206</v>
      </c>
      <c r="S1796" s="17" t="str">
        <f>IF(R1796="","",VLOOKUP(R1796,CUSTOMS!$E$3:$N$2350,2,FALSE))</f>
        <v>3924100000</v>
      </c>
      <c r="T1796" s="17" t="str">
        <f>IF(R1796="","",VLOOKUP(R1796,CUSTOMS!$E$3:$N$2350,3,FALSE))</f>
        <v>塑胶水杯</v>
      </c>
      <c r="U1796" s="18">
        <f t="shared" si="293"/>
        <v>3.15151515151514</v>
      </c>
      <c r="V1796" s="18" t="str">
        <f>IF(R1796="","",VLOOKUP(R1796,CUSTOMS!$E$3:$N$2350,5,FALSE))</f>
        <v>千克</v>
      </c>
      <c r="W1796" s="32">
        <f>IF(R1796="","",VLOOKUP(R1796,CUSTOMS!$E$3:$N$2350,6,FALSE))</f>
        <v>2</v>
      </c>
      <c r="X1796" s="32">
        <f t="shared" si="294"/>
        <v>6.30303030303029</v>
      </c>
      <c r="Y1796" s="18" t="str">
        <f>IF(R1796="","",VLOOKUP(R1796,CUSTOMS!$E$3:$N$2350,8,FALSE))</f>
        <v>美元</v>
      </c>
      <c r="Z1796" s="18" t="str">
        <f>IF(R1796="","",VLOOKUP(R1796,CUSTOMS!$E$3:$N$2350,9,FALSE))</f>
        <v>中国</v>
      </c>
      <c r="AA1796" s="18" t="str">
        <f>IF(R1796="","",VLOOKUP(R1796,CUSTOMS!$E$3:$N$2350,10,FALSE))</f>
        <v>美国</v>
      </c>
      <c r="AB1796" s="32">
        <f>IF(R1796="","",VLOOKUP(G1796,WMS!$E$3:$T$2581,15,FALSE))</f>
        <v>0.131313131313131</v>
      </c>
      <c r="AC1796" s="32">
        <f t="shared" si="295"/>
        <v>3.15151515151514</v>
      </c>
      <c r="AD1796" s="32" t="str">
        <f>IF(S1796="","",VLOOKUP(S1796,海关监管条件!$A$1:$B$3000,2,FALSE))</f>
        <v>A </v>
      </c>
    </row>
    <row r="1797" spans="1:30">
      <c r="A1797" s="2">
        <v>43815</v>
      </c>
      <c r="B1797" s="2">
        <v>43822</v>
      </c>
      <c r="C1797" s="2" t="s">
        <v>5316</v>
      </c>
      <c r="D1797" s="3" t="s">
        <v>2979</v>
      </c>
      <c r="E1797" s="3" t="s">
        <v>4849</v>
      </c>
      <c r="F1797" s="3" t="s">
        <v>5329</v>
      </c>
      <c r="G1797" s="17" t="str">
        <f t="shared" si="289"/>
        <v>KG-ARI-1909-00203-04439/42635062</v>
      </c>
      <c r="H1797" s="18">
        <f>IF(G1797="","",VLOOKUP(G1797,WMS!$E$3:$Q$2581,7,FALSE))</f>
        <v>12</v>
      </c>
      <c r="I1797" s="18">
        <f>IF(G1797="","",VLOOKUP(G1797,WMS!$E$3:$Q$2581,8,FALSE))</f>
        <v>3.65</v>
      </c>
      <c r="J1797" s="18">
        <f>IF(G1797="","",VLOOKUP(G1797,WMS!$E$3:$Q$2581,13,FALSE))</f>
        <v>0.013</v>
      </c>
      <c r="K1797" s="25" t="b">
        <f t="shared" si="290"/>
        <v>1</v>
      </c>
      <c r="L1797" s="7">
        <v>1</v>
      </c>
      <c r="M1797" s="26">
        <f>IF(G1797="","",VLOOKUP(G1797,WMS!$E$3:$U$2581,7,0)*L1797)</f>
        <v>12</v>
      </c>
      <c r="N1797" s="27" t="str">
        <f>IF(G1797="","",VLOOKUP(G1797,WMS!$E$3:$U$2581,17,0))</f>
        <v>A25-101</v>
      </c>
      <c r="O1797" s="28">
        <f t="shared" si="291"/>
        <v>3.65</v>
      </c>
      <c r="P1797" s="28">
        <f t="shared" si="292"/>
        <v>0.013</v>
      </c>
      <c r="Q1797" s="25" t="str">
        <f>IF(G1797="","",VLOOKUP(G1797,WMS!$E$3:$G$2581,2,FALSE))</f>
        <v>KAS19111202</v>
      </c>
      <c r="R1797" s="25" t="str">
        <f>IF(G1797="","",VLOOKUP(G1797,WMS!$E$3:$G$2581,3,FALSE))</f>
        <v>KAS1911120205</v>
      </c>
      <c r="S1797" s="17" t="str">
        <f>IF(R1797="","",VLOOKUP(R1797,CUSTOMS!$E$3:$N$2350,2,FALSE))</f>
        <v>3924100000</v>
      </c>
      <c r="T1797" s="17" t="str">
        <f>IF(R1797="","",VLOOKUP(R1797,CUSTOMS!$E$3:$N$2350,3,FALSE))</f>
        <v>塑胶餐碟</v>
      </c>
      <c r="U1797" s="18">
        <f t="shared" si="293"/>
        <v>3.42857142857143</v>
      </c>
      <c r="V1797" s="18" t="str">
        <f>IF(R1797="","",VLOOKUP(R1797,CUSTOMS!$E$3:$N$2350,5,FALSE))</f>
        <v>千克</v>
      </c>
      <c r="W1797" s="32">
        <f>IF(R1797="","",VLOOKUP(R1797,CUSTOMS!$E$3:$N$2350,6,FALSE))</f>
        <v>2</v>
      </c>
      <c r="X1797" s="32">
        <f t="shared" si="294"/>
        <v>6.85714285714286</v>
      </c>
      <c r="Y1797" s="18" t="str">
        <f>IF(R1797="","",VLOOKUP(R1797,CUSTOMS!$E$3:$N$2350,8,FALSE))</f>
        <v>美元</v>
      </c>
      <c r="Z1797" s="18" t="str">
        <f>IF(R1797="","",VLOOKUP(R1797,CUSTOMS!$E$3:$N$2350,9,FALSE))</f>
        <v>中国</v>
      </c>
      <c r="AA1797" s="18" t="str">
        <f>IF(R1797="","",VLOOKUP(R1797,CUSTOMS!$E$3:$N$2350,10,FALSE))</f>
        <v>美国</v>
      </c>
      <c r="AB1797" s="32">
        <f>IF(R1797="","",VLOOKUP(G1797,WMS!$E$3:$T$2581,15,FALSE))</f>
        <v>0.285714285714286</v>
      </c>
      <c r="AC1797" s="32">
        <f t="shared" si="295"/>
        <v>3.42857142857143</v>
      </c>
      <c r="AD1797" s="32" t="str">
        <f>IF(S1797="","",VLOOKUP(S1797,海关监管条件!$A$1:$B$3000,2,FALSE))</f>
        <v>A </v>
      </c>
    </row>
    <row r="1798" spans="1:30">
      <c r="A1798" s="2">
        <v>43815</v>
      </c>
      <c r="B1798" s="2">
        <v>43822</v>
      </c>
      <c r="C1798" s="2" t="s">
        <v>5316</v>
      </c>
      <c r="D1798" s="3" t="s">
        <v>2979</v>
      </c>
      <c r="E1798" s="3" t="s">
        <v>4849</v>
      </c>
      <c r="F1798" s="3" t="s">
        <v>5330</v>
      </c>
      <c r="G1798" s="17" t="str">
        <f t="shared" si="289"/>
        <v>KG-ARI-1909-00203-04439/42671589</v>
      </c>
      <c r="H1798" s="18">
        <f>IF(G1798="","",VLOOKUP(G1798,WMS!$E$3:$Q$2581,7,FALSE))</f>
        <v>12</v>
      </c>
      <c r="I1798" s="18">
        <f>IF(G1798="","",VLOOKUP(G1798,WMS!$E$3:$Q$2581,8,FALSE))</f>
        <v>2.1</v>
      </c>
      <c r="J1798" s="18">
        <f>IF(G1798="","",VLOOKUP(G1798,WMS!$E$3:$Q$2581,13,FALSE))</f>
        <v>0.018</v>
      </c>
      <c r="K1798" s="25" t="b">
        <f t="shared" si="290"/>
        <v>1</v>
      </c>
      <c r="L1798" s="7">
        <v>1</v>
      </c>
      <c r="M1798" s="26">
        <f>IF(G1798="","",VLOOKUP(G1798,WMS!$E$3:$U$2581,7,0)*L1798)</f>
        <v>12</v>
      </c>
      <c r="N1798" s="27" t="str">
        <f>IF(G1798="","",VLOOKUP(G1798,WMS!$E$3:$U$2581,17,0))</f>
        <v>A402-12</v>
      </c>
      <c r="O1798" s="28">
        <f t="shared" si="291"/>
        <v>2.1</v>
      </c>
      <c r="P1798" s="28">
        <f t="shared" si="292"/>
        <v>0.018</v>
      </c>
      <c r="Q1798" s="25" t="str">
        <f>IF(G1798="","",VLOOKUP(G1798,WMS!$E$3:$G$2581,2,FALSE))</f>
        <v>KAS19111202</v>
      </c>
      <c r="R1798" s="25" t="str">
        <f>IF(G1798="","",VLOOKUP(G1798,WMS!$E$3:$G$2581,3,FALSE))</f>
        <v>KAS1911120203</v>
      </c>
      <c r="S1798" s="17" t="str">
        <f>IF(R1798="","",VLOOKUP(R1798,CUSTOMS!$E$3:$N$2350,2,FALSE))</f>
        <v>3924100000</v>
      </c>
      <c r="T1798" s="17" t="str">
        <f>IF(R1798="","",VLOOKUP(R1798,CUSTOMS!$E$3:$N$2350,3,FALSE))</f>
        <v>塑胶食物盒</v>
      </c>
      <c r="U1798" s="18">
        <f t="shared" si="293"/>
        <v>1.61111111111111</v>
      </c>
      <c r="V1798" s="18" t="str">
        <f>IF(R1798="","",VLOOKUP(R1798,CUSTOMS!$E$3:$N$2350,5,FALSE))</f>
        <v>千克</v>
      </c>
      <c r="W1798" s="32">
        <f>IF(R1798="","",VLOOKUP(R1798,CUSTOMS!$E$3:$N$2350,6,FALSE))</f>
        <v>2.36063218390805</v>
      </c>
      <c r="X1798" s="32">
        <f t="shared" si="294"/>
        <v>3.80324074074074</v>
      </c>
      <c r="Y1798" s="18" t="str">
        <f>IF(R1798="","",VLOOKUP(R1798,CUSTOMS!$E$3:$N$2350,8,FALSE))</f>
        <v>美元</v>
      </c>
      <c r="Z1798" s="18" t="str">
        <f>IF(R1798="","",VLOOKUP(R1798,CUSTOMS!$E$3:$N$2350,9,FALSE))</f>
        <v>中国</v>
      </c>
      <c r="AA1798" s="18" t="str">
        <f>IF(R1798="","",VLOOKUP(R1798,CUSTOMS!$E$3:$N$2350,10,FALSE))</f>
        <v>美国</v>
      </c>
      <c r="AB1798" s="32">
        <f>IF(R1798="","",VLOOKUP(G1798,WMS!$E$3:$T$2581,15,FALSE))</f>
        <v>0.134259259259259</v>
      </c>
      <c r="AC1798" s="32">
        <f t="shared" si="295"/>
        <v>1.61111111111111</v>
      </c>
      <c r="AD1798" s="32" t="str">
        <f>IF(S1798="","",VLOOKUP(S1798,海关监管条件!$A$1:$B$3000,2,FALSE))</f>
        <v>A </v>
      </c>
    </row>
    <row r="1799" spans="1:30">
      <c r="A1799" s="2">
        <v>43815</v>
      </c>
      <c r="B1799" s="2">
        <v>43822</v>
      </c>
      <c r="C1799" s="2" t="s">
        <v>5316</v>
      </c>
      <c r="D1799" s="3" t="s">
        <v>2979</v>
      </c>
      <c r="E1799" s="3" t="s">
        <v>4849</v>
      </c>
      <c r="F1799" s="3" t="s">
        <v>5331</v>
      </c>
      <c r="G1799" s="17" t="str">
        <f t="shared" si="289"/>
        <v>KG-ARI-1909-00203-04439/42671633</v>
      </c>
      <c r="H1799" s="18">
        <f>IF(G1799="","",VLOOKUP(G1799,WMS!$E$3:$Q$2581,7,FALSE))</f>
        <v>12</v>
      </c>
      <c r="I1799" s="18">
        <f>IF(G1799="","",VLOOKUP(G1799,WMS!$E$3:$Q$2581,8,FALSE))</f>
        <v>2.25</v>
      </c>
      <c r="J1799" s="18">
        <f>IF(G1799="","",VLOOKUP(G1799,WMS!$E$3:$Q$2581,13,FALSE))</f>
        <v>0.019</v>
      </c>
      <c r="K1799" s="25" t="b">
        <f t="shared" si="290"/>
        <v>1</v>
      </c>
      <c r="L1799" s="7">
        <v>2</v>
      </c>
      <c r="M1799" s="26">
        <f>IF(G1799="","",VLOOKUP(G1799,WMS!$E$3:$U$2581,7,0)*L1799)</f>
        <v>24</v>
      </c>
      <c r="N1799" s="27" t="str">
        <f>IF(G1799="","",VLOOKUP(G1799,WMS!$E$3:$U$2581,17,0))</f>
        <v>A402-12</v>
      </c>
      <c r="O1799" s="28">
        <f t="shared" si="291"/>
        <v>4.5</v>
      </c>
      <c r="P1799" s="28">
        <f t="shared" si="292"/>
        <v>0.038</v>
      </c>
      <c r="Q1799" s="25" t="str">
        <f>IF(G1799="","",VLOOKUP(G1799,WMS!$E$3:$G$2581,2,FALSE))</f>
        <v>KAS19111202</v>
      </c>
      <c r="R1799" s="25" t="str">
        <f>IF(G1799="","",VLOOKUP(G1799,WMS!$E$3:$G$2581,3,FALSE))</f>
        <v>KAS1911120203</v>
      </c>
      <c r="S1799" s="17" t="str">
        <f>IF(R1799="","",VLOOKUP(R1799,CUSTOMS!$E$3:$N$2350,2,FALSE))</f>
        <v>3924100000</v>
      </c>
      <c r="T1799" s="17" t="str">
        <f>IF(R1799="","",VLOOKUP(R1799,CUSTOMS!$E$3:$N$2350,3,FALSE))</f>
        <v>塑胶食物盒</v>
      </c>
      <c r="U1799" s="18">
        <f t="shared" si="293"/>
        <v>3.33333333333334</v>
      </c>
      <c r="V1799" s="18" t="str">
        <f>IF(R1799="","",VLOOKUP(R1799,CUSTOMS!$E$3:$N$2350,5,FALSE))</f>
        <v>千克</v>
      </c>
      <c r="W1799" s="32">
        <f>IF(R1799="","",VLOOKUP(R1799,CUSTOMS!$E$3:$N$2350,6,FALSE))</f>
        <v>2.36063218390805</v>
      </c>
      <c r="X1799" s="32">
        <f t="shared" si="294"/>
        <v>7.86877394636017</v>
      </c>
      <c r="Y1799" s="18" t="str">
        <f>IF(R1799="","",VLOOKUP(R1799,CUSTOMS!$E$3:$N$2350,8,FALSE))</f>
        <v>美元</v>
      </c>
      <c r="Z1799" s="18" t="str">
        <f>IF(R1799="","",VLOOKUP(R1799,CUSTOMS!$E$3:$N$2350,9,FALSE))</f>
        <v>中国</v>
      </c>
      <c r="AA1799" s="18" t="str">
        <f>IF(R1799="","",VLOOKUP(R1799,CUSTOMS!$E$3:$N$2350,10,FALSE))</f>
        <v>美国</v>
      </c>
      <c r="AB1799" s="32">
        <f>IF(R1799="","",VLOOKUP(G1799,WMS!$E$3:$T$2581,15,FALSE))</f>
        <v>0.138888888888889</v>
      </c>
      <c r="AC1799" s="32">
        <f t="shared" si="295"/>
        <v>3.33333333333334</v>
      </c>
      <c r="AD1799" s="32" t="str">
        <f>IF(S1799="","",VLOOKUP(S1799,海关监管条件!$A$1:$B$3000,2,FALSE))</f>
        <v>A </v>
      </c>
    </row>
    <row r="1800" spans="1:30">
      <c r="A1800" s="2">
        <v>43815</v>
      </c>
      <c r="B1800" s="2">
        <v>43822</v>
      </c>
      <c r="C1800" s="2" t="s">
        <v>5316</v>
      </c>
      <c r="D1800" s="3" t="s">
        <v>2979</v>
      </c>
      <c r="E1800" s="3" t="s">
        <v>4849</v>
      </c>
      <c r="F1800" s="3" t="s">
        <v>5332</v>
      </c>
      <c r="G1800" s="17" t="str">
        <f t="shared" si="289"/>
        <v>KG-ARI-1909-00203-04439/42727491</v>
      </c>
      <c r="H1800" s="18">
        <f>IF(G1800="","",VLOOKUP(G1800,WMS!$E$3:$Q$2581,7,FALSE))</f>
        <v>2</v>
      </c>
      <c r="I1800" s="18">
        <f>IF(G1800="","",VLOOKUP(G1800,WMS!$E$3:$Q$2581,8,FALSE))</f>
        <v>8.1</v>
      </c>
      <c r="J1800" s="18">
        <f>IF(G1800="","",VLOOKUP(G1800,WMS!$E$3:$Q$2581,13,FALSE))</f>
        <v>0.141</v>
      </c>
      <c r="K1800" s="25" t="b">
        <f t="shared" si="290"/>
        <v>1</v>
      </c>
      <c r="L1800" s="7">
        <v>3</v>
      </c>
      <c r="M1800" s="26">
        <f>IF(G1800="","",VLOOKUP(G1800,WMS!$E$3:$U$2581,7,0)*L1800)</f>
        <v>6</v>
      </c>
      <c r="N1800" s="27" t="str">
        <f>IF(G1800="","",VLOOKUP(G1800,WMS!$E$3:$U$2581,17,0))</f>
        <v>A402-07</v>
      </c>
      <c r="O1800" s="28">
        <f t="shared" si="291"/>
        <v>24.3</v>
      </c>
      <c r="P1800" s="28">
        <f t="shared" si="292"/>
        <v>0.423</v>
      </c>
      <c r="Q1800" s="25" t="str">
        <f>IF(G1800="","",VLOOKUP(G1800,WMS!$E$3:$G$2581,2,FALSE))</f>
        <v>KAS19111202</v>
      </c>
      <c r="R1800" s="25" t="str">
        <f>IF(G1800="","",VLOOKUP(G1800,WMS!$E$3:$G$2581,3,FALSE))</f>
        <v>KAS1911120101</v>
      </c>
      <c r="S1800" s="17" t="str">
        <f>IF(R1800="","",VLOOKUP(R1800,CUSTOMS!$E$3:$N$2350,2,FALSE))</f>
        <v>3924100000</v>
      </c>
      <c r="T1800" s="17" t="str">
        <f>IF(R1800="","",VLOOKUP(R1800,CUSTOMS!$E$3:$N$2350,3,FALSE))</f>
        <v>塑胶食物盒</v>
      </c>
      <c r="U1800" s="18">
        <f t="shared" si="293"/>
        <v>24</v>
      </c>
      <c r="V1800" s="18" t="str">
        <f>IF(R1800="","",VLOOKUP(R1800,CUSTOMS!$E$3:$N$2350,5,FALSE))</f>
        <v>千克</v>
      </c>
      <c r="W1800" s="32">
        <f>IF(R1800="","",VLOOKUP(R1800,CUSTOMS!$E$3:$N$2350,6,FALSE))</f>
        <v>2.5</v>
      </c>
      <c r="X1800" s="32">
        <f t="shared" si="294"/>
        <v>60</v>
      </c>
      <c r="Y1800" s="18" t="str">
        <f>IF(R1800="","",VLOOKUP(R1800,CUSTOMS!$E$3:$N$2350,8,FALSE))</f>
        <v>美元</v>
      </c>
      <c r="Z1800" s="18" t="str">
        <f>IF(R1800="","",VLOOKUP(R1800,CUSTOMS!$E$3:$N$2350,9,FALSE))</f>
        <v>中国</v>
      </c>
      <c r="AA1800" s="18" t="str">
        <f>IF(R1800="","",VLOOKUP(R1800,CUSTOMS!$E$3:$N$2350,10,FALSE))</f>
        <v>美国</v>
      </c>
      <c r="AB1800" s="32">
        <f>IF(R1800="","",VLOOKUP(G1800,WMS!$E$3:$T$2581,15,FALSE))</f>
        <v>4</v>
      </c>
      <c r="AC1800" s="32">
        <f t="shared" si="295"/>
        <v>24</v>
      </c>
      <c r="AD1800" s="32" t="str">
        <f>IF(S1800="","",VLOOKUP(S1800,海关监管条件!$A$1:$B$3000,2,FALSE))</f>
        <v>A </v>
      </c>
    </row>
    <row r="1801" spans="1:30">
      <c r="A1801" s="2">
        <v>43815</v>
      </c>
      <c r="B1801" s="2">
        <v>43822</v>
      </c>
      <c r="C1801" s="2" t="s">
        <v>5316</v>
      </c>
      <c r="D1801" s="3" t="s">
        <v>1601</v>
      </c>
      <c r="E1801" s="3" t="s">
        <v>4142</v>
      </c>
      <c r="F1801" s="3" t="s">
        <v>5148</v>
      </c>
      <c r="G1801" s="17" t="str">
        <f t="shared" si="289"/>
        <v>KG-ARI-1909-00203-04465/41168356</v>
      </c>
      <c r="H1801" s="18">
        <f>IF(G1801="","",VLOOKUP(G1801,WMS!$E$3:$Q$2581,7,FALSE))</f>
        <v>24</v>
      </c>
      <c r="I1801" s="18">
        <f>IF(G1801="","",VLOOKUP(G1801,WMS!$E$3:$Q$2581,8,FALSE))</f>
        <v>2.45</v>
      </c>
      <c r="J1801" s="18">
        <f>IF(G1801="","",VLOOKUP(G1801,WMS!$E$3:$Q$2581,13,FALSE))</f>
        <v>0.016</v>
      </c>
      <c r="K1801" s="25" t="b">
        <f t="shared" si="290"/>
        <v>1</v>
      </c>
      <c r="L1801" s="7">
        <v>3</v>
      </c>
      <c r="M1801" s="26">
        <f>IF(G1801="","",VLOOKUP(G1801,WMS!$E$3:$U$2581,7,0)*L1801)</f>
        <v>72</v>
      </c>
      <c r="N1801" s="27" t="str">
        <f>IF(G1801="","",VLOOKUP(G1801,WMS!$E$3:$U$2581,17,0))</f>
        <v>A27-301</v>
      </c>
      <c r="O1801" s="28">
        <f t="shared" si="291"/>
        <v>7.35</v>
      </c>
      <c r="P1801" s="28">
        <f t="shared" si="292"/>
        <v>0.048</v>
      </c>
      <c r="Q1801" s="25" t="str">
        <f>IF(G1801="","",VLOOKUP(G1801,WMS!$E$3:$G$2581,2,FALSE))</f>
        <v>KAS19091007</v>
      </c>
      <c r="R1801" s="25" t="str">
        <f>IF(G1801="","",VLOOKUP(G1801,WMS!$E$3:$G$2581,3,FALSE))</f>
        <v>MOL1909101112</v>
      </c>
      <c r="S1801" s="17" t="str">
        <f>IF(R1801="","",VLOOKUP(R1801,CUSTOMS!$E$3:$N$2350,2,FALSE))</f>
        <v>3924100000</v>
      </c>
      <c r="T1801" s="17" t="str">
        <f>IF(R1801="","",VLOOKUP(R1801,CUSTOMS!$E$3:$N$2350,3,FALSE))</f>
        <v>塑料食物夹</v>
      </c>
      <c r="U1801" s="18">
        <f t="shared" si="293"/>
        <v>72</v>
      </c>
      <c r="V1801" s="18" t="str">
        <f>IF(R1801="","",VLOOKUP(R1801,CUSTOMS!$E$3:$N$2350,5,FALSE))</f>
        <v>个</v>
      </c>
      <c r="W1801" s="32">
        <f>IF(R1801="","",VLOOKUP(R1801,CUSTOMS!$E$3:$N$2350,6,FALSE))</f>
        <v>0.3</v>
      </c>
      <c r="X1801" s="32">
        <f t="shared" si="294"/>
        <v>21.6</v>
      </c>
      <c r="Y1801" s="18" t="str">
        <f>IF(R1801="","",VLOOKUP(R1801,CUSTOMS!$E$3:$N$2350,8,FALSE))</f>
        <v>美元</v>
      </c>
      <c r="Z1801" s="18" t="str">
        <f>IF(R1801="","",VLOOKUP(R1801,CUSTOMS!$E$3:$N$2350,9,FALSE))</f>
        <v>中国</v>
      </c>
      <c r="AA1801" s="18" t="str">
        <f>IF(R1801="","",VLOOKUP(R1801,CUSTOMS!$E$3:$N$2350,10,FALSE))</f>
        <v>美国</v>
      </c>
      <c r="AB1801" s="32">
        <f>IF(R1801="","",VLOOKUP(G1801,WMS!$E$3:$T$2581,15,FALSE))</f>
        <v>0.0833333333333333</v>
      </c>
      <c r="AC1801" s="32">
        <f t="shared" si="295"/>
        <v>6</v>
      </c>
      <c r="AD1801" s="32" t="str">
        <f>IF(S1801="","",VLOOKUP(S1801,海关监管条件!$A$1:$B$3000,2,FALSE))</f>
        <v>A </v>
      </c>
    </row>
    <row r="1802" spans="1:30">
      <c r="A1802" s="2">
        <v>43815</v>
      </c>
      <c r="B1802" s="2">
        <v>43822</v>
      </c>
      <c r="C1802" s="2" t="s">
        <v>5316</v>
      </c>
      <c r="D1802" s="3" t="s">
        <v>1601</v>
      </c>
      <c r="E1802" s="3" t="s">
        <v>4142</v>
      </c>
      <c r="F1802" s="3" t="s">
        <v>5333</v>
      </c>
      <c r="G1802" s="17" t="str">
        <f t="shared" si="289"/>
        <v>KG-ARI-1909-00203-04465/41526750</v>
      </c>
      <c r="H1802" s="18">
        <f>IF(G1802="","",VLOOKUP(G1802,WMS!$E$3:$Q$2581,7,FALSE))</f>
        <v>12</v>
      </c>
      <c r="I1802" s="18">
        <f>IF(G1802="","",VLOOKUP(G1802,WMS!$E$3:$Q$2581,8,FALSE))</f>
        <v>4</v>
      </c>
      <c r="J1802" s="18">
        <f>IF(G1802="","",VLOOKUP(G1802,WMS!$E$3:$Q$2581,13,FALSE))</f>
        <v>0.007</v>
      </c>
      <c r="K1802" s="25" t="b">
        <f t="shared" si="290"/>
        <v>1</v>
      </c>
      <c r="L1802" s="7">
        <v>1</v>
      </c>
      <c r="M1802" s="26">
        <f>IF(G1802="","",VLOOKUP(G1802,WMS!$E$3:$U$2581,7,0)*L1802)</f>
        <v>12</v>
      </c>
      <c r="N1802" s="27" t="str">
        <f>IF(G1802="","",VLOOKUP(G1802,WMS!$E$3:$U$2581,17,0))</f>
        <v>A27-301</v>
      </c>
      <c r="O1802" s="28">
        <f t="shared" si="291"/>
        <v>4</v>
      </c>
      <c r="P1802" s="28">
        <f t="shared" si="292"/>
        <v>0.007</v>
      </c>
      <c r="Q1802" s="25" t="str">
        <f>IF(G1802="","",VLOOKUP(G1802,WMS!$E$3:$G$2581,2,FALSE))</f>
        <v>KAS19091007</v>
      </c>
      <c r="R1802" s="25" t="str">
        <f>IF(G1802="","",VLOOKUP(G1802,WMS!$E$3:$G$2581,3,FALSE))</f>
        <v>MOL1909101113</v>
      </c>
      <c r="S1802" s="17" t="str">
        <f>IF(R1802="","",VLOOKUP(R1802,CUSTOMS!$E$3:$N$2350,2,FALSE))</f>
        <v>8214900010</v>
      </c>
      <c r="T1802" s="17" t="str">
        <f>IF(R1802="","",VLOOKUP(R1802,CUSTOMS!$E$3:$N$2350,3,FALSE))</f>
        <v>切肉刀</v>
      </c>
      <c r="U1802" s="18">
        <f t="shared" si="293"/>
        <v>12</v>
      </c>
      <c r="V1802" s="18" t="str">
        <f>IF(R1802="","",VLOOKUP(R1802,CUSTOMS!$E$3:$N$2350,5,FALSE))</f>
        <v>把</v>
      </c>
      <c r="W1802" s="32">
        <f>IF(R1802="","",VLOOKUP(R1802,CUSTOMS!$E$3:$N$2350,6,FALSE))</f>
        <v>0.4</v>
      </c>
      <c r="X1802" s="32">
        <f t="shared" si="294"/>
        <v>4.8</v>
      </c>
      <c r="Y1802" s="18" t="str">
        <f>IF(R1802="","",VLOOKUP(R1802,CUSTOMS!$E$3:$N$2350,8,FALSE))</f>
        <v>美元</v>
      </c>
      <c r="Z1802" s="18" t="str">
        <f>IF(R1802="","",VLOOKUP(R1802,CUSTOMS!$E$3:$N$2350,9,FALSE))</f>
        <v>中国</v>
      </c>
      <c r="AA1802" s="18" t="str">
        <f>IF(R1802="","",VLOOKUP(R1802,CUSTOMS!$E$3:$N$2350,10,FALSE))</f>
        <v>美国</v>
      </c>
      <c r="AB1802" s="32">
        <f>IF(R1802="","",VLOOKUP(G1802,WMS!$E$3:$T$2581,15,FALSE))</f>
        <v>0.341666666666667</v>
      </c>
      <c r="AC1802" s="32">
        <f t="shared" si="295"/>
        <v>4.1</v>
      </c>
      <c r="AD1802" s="32" t="str">
        <f>IF(S1802="","",VLOOKUP(S1802,海关监管条件!$A$1:$B$3000,2,FALSE))</f>
        <v>A</v>
      </c>
    </row>
    <row r="1803" spans="1:30">
      <c r="A1803" s="2">
        <v>43815</v>
      </c>
      <c r="B1803" s="2">
        <v>43822</v>
      </c>
      <c r="C1803" s="2" t="s">
        <v>5316</v>
      </c>
      <c r="D1803" s="3" t="s">
        <v>1601</v>
      </c>
      <c r="E1803" s="3" t="s">
        <v>4142</v>
      </c>
      <c r="F1803" s="3" t="s">
        <v>5070</v>
      </c>
      <c r="G1803" s="17" t="str">
        <f t="shared" si="289"/>
        <v>KG-ARI-1909-00203-04465/42116585</v>
      </c>
      <c r="H1803" s="18">
        <f>IF(G1803="","",VLOOKUP(G1803,WMS!$E$3:$Q$2581,7,FALSE))</f>
        <v>6</v>
      </c>
      <c r="I1803" s="18">
        <f>IF(G1803="","",VLOOKUP(G1803,WMS!$E$3:$Q$2581,8,FALSE))</f>
        <v>1.5</v>
      </c>
      <c r="J1803" s="18">
        <f>IF(G1803="","",VLOOKUP(G1803,WMS!$E$3:$Q$2581,13,FALSE))</f>
        <v>0.009</v>
      </c>
      <c r="K1803" s="25" t="b">
        <f t="shared" si="290"/>
        <v>1</v>
      </c>
      <c r="L1803" s="7">
        <v>1</v>
      </c>
      <c r="M1803" s="26">
        <f>IF(G1803="","",VLOOKUP(G1803,WMS!$E$3:$U$2581,7,0)*L1803)</f>
        <v>6</v>
      </c>
      <c r="N1803" s="27" t="str">
        <f>IF(G1803="","",VLOOKUP(G1803,WMS!$E$3:$U$2581,17,0))</f>
        <v>A27-201</v>
      </c>
      <c r="O1803" s="28">
        <f t="shared" si="291"/>
        <v>1.5</v>
      </c>
      <c r="P1803" s="28">
        <f t="shared" si="292"/>
        <v>0.009</v>
      </c>
      <c r="Q1803" s="25" t="str">
        <f>IF(G1803="","",VLOOKUP(G1803,WMS!$E$3:$G$2581,2,FALSE))</f>
        <v>KAS19091007</v>
      </c>
      <c r="R1803" s="25" t="str">
        <f>IF(G1803="","",VLOOKUP(G1803,WMS!$E$3:$G$2581,3,FALSE))</f>
        <v>MOL1909101118</v>
      </c>
      <c r="S1803" s="17" t="str">
        <f>IF(R1803="","",VLOOKUP(R1803,CUSTOMS!$E$3:$N$2350,2,FALSE))</f>
        <v>3924100000</v>
      </c>
      <c r="T1803" s="17" t="str">
        <f>IF(R1803="","",VLOOKUP(R1803,CUSTOMS!$E$3:$N$2350,3,FALSE))</f>
        <v>硅胶蛋糕盘</v>
      </c>
      <c r="U1803" s="18">
        <f t="shared" si="293"/>
        <v>6</v>
      </c>
      <c r="V1803" s="18" t="str">
        <f>IF(R1803="","",VLOOKUP(R1803,CUSTOMS!$E$3:$N$2350,5,FALSE))</f>
        <v>个</v>
      </c>
      <c r="W1803" s="32">
        <f>IF(R1803="","",VLOOKUP(R1803,CUSTOMS!$E$3:$N$2350,6,FALSE))</f>
        <v>0.7</v>
      </c>
      <c r="X1803" s="32">
        <f t="shared" si="294"/>
        <v>4.2</v>
      </c>
      <c r="Y1803" s="18" t="str">
        <f>IF(R1803="","",VLOOKUP(R1803,CUSTOMS!$E$3:$N$2350,8,FALSE))</f>
        <v>美元</v>
      </c>
      <c r="Z1803" s="18" t="str">
        <f>IF(R1803="","",VLOOKUP(R1803,CUSTOMS!$E$3:$N$2350,9,FALSE))</f>
        <v>中国</v>
      </c>
      <c r="AA1803" s="18" t="str">
        <f>IF(R1803="","",VLOOKUP(R1803,CUSTOMS!$E$3:$N$2350,10,FALSE))</f>
        <v>美国</v>
      </c>
      <c r="AB1803" s="32">
        <f>IF(R1803="","",VLOOKUP(G1803,WMS!$E$3:$T$2581,15,FALSE))</f>
        <v>0.196666666666667</v>
      </c>
      <c r="AC1803" s="32">
        <f t="shared" si="295"/>
        <v>1.18</v>
      </c>
      <c r="AD1803" s="32" t="str">
        <f>IF(S1803="","",VLOOKUP(S1803,海关监管条件!$A$1:$B$3000,2,FALSE))</f>
        <v>A </v>
      </c>
    </row>
    <row r="1804" spans="1:30">
      <c r="A1804" s="2">
        <v>43815</v>
      </c>
      <c r="B1804" s="2">
        <v>43822</v>
      </c>
      <c r="C1804" s="2" t="s">
        <v>5316</v>
      </c>
      <c r="D1804" s="3" t="s">
        <v>1601</v>
      </c>
      <c r="E1804" s="3" t="s">
        <v>4142</v>
      </c>
      <c r="F1804" s="3" t="s">
        <v>5074</v>
      </c>
      <c r="G1804" s="17" t="str">
        <f t="shared" si="289"/>
        <v>KG-ARI-1909-00203-04465/42123620</v>
      </c>
      <c r="H1804" s="18">
        <f>IF(G1804="","",VLOOKUP(G1804,WMS!$E$3:$Q$2581,7,FALSE))</f>
        <v>6</v>
      </c>
      <c r="I1804" s="18">
        <f>IF(G1804="","",VLOOKUP(G1804,WMS!$E$3:$Q$2581,8,FALSE))</f>
        <v>1.3</v>
      </c>
      <c r="J1804" s="18">
        <f>IF(G1804="","",VLOOKUP(G1804,WMS!$E$3:$Q$2581,13,FALSE))</f>
        <v>0.004</v>
      </c>
      <c r="K1804" s="25" t="b">
        <f t="shared" si="290"/>
        <v>1</v>
      </c>
      <c r="L1804" s="7">
        <v>3</v>
      </c>
      <c r="M1804" s="26">
        <f>IF(G1804="","",VLOOKUP(G1804,WMS!$E$3:$U$2581,7,0)*L1804)</f>
        <v>18</v>
      </c>
      <c r="N1804" s="27" t="str">
        <f>IF(G1804="","",VLOOKUP(G1804,WMS!$E$3:$U$2581,17,0))</f>
        <v>A27-201</v>
      </c>
      <c r="O1804" s="28">
        <f t="shared" si="291"/>
        <v>3.9</v>
      </c>
      <c r="P1804" s="28">
        <f t="shared" si="292"/>
        <v>0.012</v>
      </c>
      <c r="Q1804" s="25" t="str">
        <f>IF(G1804="","",VLOOKUP(G1804,WMS!$E$3:$G$2581,2,FALSE))</f>
        <v>KAS19091007</v>
      </c>
      <c r="R1804" s="25" t="str">
        <f>IF(G1804="","",VLOOKUP(G1804,WMS!$E$3:$G$2581,3,FALSE))</f>
        <v>MOL1909101122</v>
      </c>
      <c r="S1804" s="17" t="str">
        <f>IF(R1804="","",VLOOKUP(R1804,CUSTOMS!$E$3:$N$2350,2,FALSE))</f>
        <v>8211100000</v>
      </c>
      <c r="T1804" s="17" t="str">
        <f>IF(R1804="","",VLOOKUP(R1804,CUSTOMS!$E$3:$N$2350,3,FALSE))</f>
        <v>2件套套刀</v>
      </c>
      <c r="U1804" s="18">
        <f t="shared" si="293"/>
        <v>18</v>
      </c>
      <c r="V1804" s="18" t="str">
        <f>IF(R1804="","",VLOOKUP(R1804,CUSTOMS!$E$3:$N$2350,5,FALSE))</f>
        <v>套</v>
      </c>
      <c r="W1804" s="32">
        <f>IF(R1804="","",VLOOKUP(R1804,CUSTOMS!$E$3:$N$2350,6,FALSE))</f>
        <v>0.8</v>
      </c>
      <c r="X1804" s="32">
        <f t="shared" si="294"/>
        <v>14.4</v>
      </c>
      <c r="Y1804" s="18" t="str">
        <f>IF(R1804="","",VLOOKUP(R1804,CUSTOMS!$E$3:$N$2350,8,FALSE))</f>
        <v>美元</v>
      </c>
      <c r="Z1804" s="18" t="str">
        <f>IF(R1804="","",VLOOKUP(R1804,CUSTOMS!$E$3:$N$2350,9,FALSE))</f>
        <v>中国</v>
      </c>
      <c r="AA1804" s="18" t="str">
        <f>IF(R1804="","",VLOOKUP(R1804,CUSTOMS!$E$3:$N$2350,10,FALSE))</f>
        <v>美国</v>
      </c>
      <c r="AB1804" s="32">
        <f>IF(R1804="","",VLOOKUP(G1804,WMS!$E$3:$T$2581,15,FALSE))</f>
        <v>0.133333333333333</v>
      </c>
      <c r="AC1804" s="32">
        <f t="shared" si="295"/>
        <v>2.39999999999999</v>
      </c>
      <c r="AD1804" s="32" t="str">
        <f>IF(S1804="","",VLOOKUP(S1804,海关监管条件!$A$1:$B$3000,2,FALSE))</f>
        <v>无</v>
      </c>
    </row>
    <row r="1805" spans="1:30">
      <c r="A1805" s="2">
        <v>43815</v>
      </c>
      <c r="B1805" s="2">
        <v>43822</v>
      </c>
      <c r="C1805" s="2" t="s">
        <v>5316</v>
      </c>
      <c r="D1805" s="3" t="s">
        <v>1865</v>
      </c>
      <c r="E1805" s="3" t="s">
        <v>4297</v>
      </c>
      <c r="F1805" s="3" t="s">
        <v>5156</v>
      </c>
      <c r="G1805" s="17" t="str">
        <f t="shared" si="289"/>
        <v>KG-ARI-1909-00203-04486/38256844</v>
      </c>
      <c r="H1805" s="18">
        <f>IF(G1805="","",VLOOKUP(G1805,WMS!$E$3:$Q$2581,7,FALSE))</f>
        <v>20</v>
      </c>
      <c r="I1805" s="18">
        <f>IF(G1805="","",VLOOKUP(G1805,WMS!$E$3:$Q$2581,8,FALSE))</f>
        <v>3.12</v>
      </c>
      <c r="J1805" s="18">
        <f>IF(G1805="","",VLOOKUP(G1805,WMS!$E$3:$Q$2581,13,FALSE))</f>
        <v>0.032</v>
      </c>
      <c r="K1805" s="25" t="b">
        <f t="shared" si="290"/>
        <v>1</v>
      </c>
      <c r="L1805" s="7">
        <v>1</v>
      </c>
      <c r="M1805" s="26">
        <f>IF(G1805="","",VLOOKUP(G1805,WMS!$E$3:$U$2581,7,0)*L1805)</f>
        <v>20</v>
      </c>
      <c r="N1805" s="27" t="str">
        <f>IF(G1805="","",VLOOKUP(G1805,WMS!$E$3:$U$2581,17,0))</f>
        <v>A401-20</v>
      </c>
      <c r="O1805" s="28">
        <f t="shared" si="291"/>
        <v>3.12</v>
      </c>
      <c r="P1805" s="28">
        <f t="shared" si="292"/>
        <v>0.032</v>
      </c>
      <c r="Q1805" s="25" t="str">
        <f>IF(G1805="","",VLOOKUP(G1805,WMS!$E$3:$G$2581,2,FALSE))</f>
        <v>KAS19092305</v>
      </c>
      <c r="R1805" s="25" t="str">
        <f>IF(G1805="","",VLOOKUP(G1805,WMS!$E$3:$G$2581,3,FALSE))</f>
        <v>KAS1909230506</v>
      </c>
      <c r="S1805" s="17" t="str">
        <f>IF(R1805="","",VLOOKUP(R1805,CUSTOMS!$E$3:$N$2350,2,FALSE))</f>
        <v>8215990000</v>
      </c>
      <c r="T1805" s="17" t="str">
        <f>IF(R1805="","",VLOOKUP(R1805,CUSTOMS!$E$3:$N$2350,3,FALSE))</f>
        <v>篮</v>
      </c>
      <c r="U1805" s="18">
        <f t="shared" si="293"/>
        <v>20</v>
      </c>
      <c r="V1805" s="18" t="str">
        <f>IF(R1805="","",VLOOKUP(R1805,CUSTOMS!$E$3:$N$2350,5,FALSE))</f>
        <v>个</v>
      </c>
      <c r="W1805" s="32">
        <f>IF(R1805="","",VLOOKUP(R1805,CUSTOMS!$E$3:$N$2350,6,FALSE))</f>
        <v>0.38</v>
      </c>
      <c r="X1805" s="32">
        <f t="shared" si="294"/>
        <v>7.6</v>
      </c>
      <c r="Y1805" s="18" t="str">
        <f>IF(R1805="","",VLOOKUP(R1805,CUSTOMS!$E$3:$N$2350,8,FALSE))</f>
        <v>美元</v>
      </c>
      <c r="Z1805" s="18" t="str">
        <f>IF(R1805="","",VLOOKUP(R1805,CUSTOMS!$E$3:$N$2350,9,FALSE))</f>
        <v>中国</v>
      </c>
      <c r="AA1805" s="18" t="str">
        <f>IF(R1805="","",VLOOKUP(R1805,CUSTOMS!$E$3:$N$2350,10,FALSE))</f>
        <v>美国</v>
      </c>
      <c r="AB1805" s="32">
        <f>IF(R1805="","",VLOOKUP(G1805,WMS!$E$3:$T$2581,15,FALSE))</f>
        <v>0.131</v>
      </c>
      <c r="AC1805" s="32">
        <f t="shared" si="295"/>
        <v>2.62</v>
      </c>
      <c r="AD1805" s="32" t="str">
        <f>IF(S1805="","",VLOOKUP(S1805,海关监管条件!$A$1:$B$3000,2,FALSE))</f>
        <v>A</v>
      </c>
    </row>
    <row r="1806" spans="1:30">
      <c r="A1806" s="2">
        <v>43815</v>
      </c>
      <c r="B1806" s="2">
        <v>43822</v>
      </c>
      <c r="C1806" s="2" t="s">
        <v>5316</v>
      </c>
      <c r="D1806" s="3" t="s">
        <v>1865</v>
      </c>
      <c r="E1806" s="3" t="s">
        <v>4297</v>
      </c>
      <c r="F1806" s="3" t="s">
        <v>5158</v>
      </c>
      <c r="G1806" s="17" t="str">
        <f t="shared" si="289"/>
        <v>KG-ARI-1909-00203-04486/42703907</v>
      </c>
      <c r="H1806" s="18">
        <f>IF(G1806="","",VLOOKUP(G1806,WMS!$E$3:$Q$2581,7,FALSE))</f>
        <v>6</v>
      </c>
      <c r="I1806" s="18">
        <f>IF(G1806="","",VLOOKUP(G1806,WMS!$E$3:$Q$2581,8,FALSE))</f>
        <v>7.34</v>
      </c>
      <c r="J1806" s="18">
        <f>IF(G1806="","",VLOOKUP(G1806,WMS!$E$3:$Q$2581,13,FALSE))</f>
        <v>0.039</v>
      </c>
      <c r="K1806" s="25" t="b">
        <f t="shared" si="290"/>
        <v>1</v>
      </c>
      <c r="L1806" s="7">
        <v>5</v>
      </c>
      <c r="M1806" s="26">
        <f>IF(G1806="","",VLOOKUP(G1806,WMS!$E$3:$U$2581,7,0)*L1806)</f>
        <v>30</v>
      </c>
      <c r="N1806" s="27" t="str">
        <f>IF(G1806="","",VLOOKUP(G1806,WMS!$E$3:$U$2581,17,0))</f>
        <v>A401-21</v>
      </c>
      <c r="O1806" s="28">
        <f t="shared" si="291"/>
        <v>36.7</v>
      </c>
      <c r="P1806" s="28">
        <f t="shared" si="292"/>
        <v>0.195</v>
      </c>
      <c r="Q1806" s="25" t="str">
        <f>IF(G1806="","",VLOOKUP(G1806,WMS!$E$3:$G$2581,2,FALSE))</f>
        <v>KAS19092305</v>
      </c>
      <c r="R1806" s="25" t="str">
        <f>IF(G1806="","",VLOOKUP(G1806,WMS!$E$3:$G$2581,3,FALSE))</f>
        <v>KAS1909230507</v>
      </c>
      <c r="S1806" s="17">
        <f>IF(R1806="","",VLOOKUP(R1806,CUSTOMS!$E$3:$N$2350,2,FALSE))</f>
        <v>8302500000</v>
      </c>
      <c r="T1806" s="17" t="str">
        <f>IF(R1806="","",VLOOKUP(R1806,CUSTOMS!$E$3:$N$2350,3,FALSE))</f>
        <v>杂志架</v>
      </c>
      <c r="U1806" s="18">
        <f t="shared" si="293"/>
        <v>30</v>
      </c>
      <c r="V1806" s="18" t="str">
        <f>IF(R1806="","",VLOOKUP(R1806,CUSTOMS!$E$3:$N$2350,5,FALSE))</f>
        <v>个</v>
      </c>
      <c r="W1806" s="32">
        <f>IF(R1806="","",VLOOKUP(R1806,CUSTOMS!$E$3:$N$2350,6,FALSE))</f>
        <v>0.86</v>
      </c>
      <c r="X1806" s="32">
        <f t="shared" si="294"/>
        <v>25.8</v>
      </c>
      <c r="Y1806" s="18" t="str">
        <f>IF(R1806="","",VLOOKUP(R1806,CUSTOMS!$E$3:$N$2350,8,FALSE))</f>
        <v>美元</v>
      </c>
      <c r="Z1806" s="18" t="str">
        <f>IF(R1806="","",VLOOKUP(R1806,CUSTOMS!$E$3:$N$2350,9,FALSE))</f>
        <v>中国</v>
      </c>
      <c r="AA1806" s="18" t="str">
        <f>IF(R1806="","",VLOOKUP(R1806,CUSTOMS!$E$3:$N$2350,10,FALSE))</f>
        <v>美国</v>
      </c>
      <c r="AB1806" s="32">
        <f>IF(R1806="","",VLOOKUP(G1806,WMS!$E$3:$T$2581,15,FALSE))</f>
        <v>1.14</v>
      </c>
      <c r="AC1806" s="32">
        <f t="shared" si="295"/>
        <v>34.2</v>
      </c>
      <c r="AD1806" s="32" t="str">
        <f>IF(S1806="","",VLOOKUP(S1806,海关监管条件!$A$1:$B$3000,2,FALSE))</f>
        <v>无</v>
      </c>
    </row>
    <row r="1807" spans="1:30">
      <c r="A1807" s="2">
        <v>43815</v>
      </c>
      <c r="B1807" s="2">
        <v>43822</v>
      </c>
      <c r="C1807" s="2" t="s">
        <v>5316</v>
      </c>
      <c r="D1807" s="3" t="s">
        <v>1865</v>
      </c>
      <c r="E1807" s="3" t="s">
        <v>4297</v>
      </c>
      <c r="F1807" s="3" t="s">
        <v>5159</v>
      </c>
      <c r="G1807" s="17" t="str">
        <f t="shared" si="289"/>
        <v>KG-ARI-1909-00203-04486/42707028</v>
      </c>
      <c r="H1807" s="18">
        <f>IF(G1807="","",VLOOKUP(G1807,WMS!$E$3:$Q$2581,7,FALSE))</f>
        <v>10</v>
      </c>
      <c r="I1807" s="18">
        <f>IF(G1807="","",VLOOKUP(G1807,WMS!$E$3:$Q$2581,8,FALSE))</f>
        <v>4.94</v>
      </c>
      <c r="J1807" s="18">
        <f>IF(G1807="","",VLOOKUP(G1807,WMS!$E$3:$Q$2581,13,FALSE))</f>
        <v>0.03</v>
      </c>
      <c r="K1807" s="25" t="b">
        <f t="shared" si="290"/>
        <v>1</v>
      </c>
      <c r="L1807" s="7">
        <v>3</v>
      </c>
      <c r="M1807" s="26">
        <f>IF(G1807="","",VLOOKUP(G1807,WMS!$E$3:$U$2581,7,0)*L1807)</f>
        <v>30</v>
      </c>
      <c r="N1807" s="27" t="str">
        <f>IF(G1807="","",VLOOKUP(G1807,WMS!$E$3:$U$2581,17,0))</f>
        <v>A401-20</v>
      </c>
      <c r="O1807" s="28">
        <f t="shared" si="291"/>
        <v>14.82</v>
      </c>
      <c r="P1807" s="28">
        <f t="shared" si="292"/>
        <v>0.09</v>
      </c>
      <c r="Q1807" s="25" t="str">
        <f>IF(G1807="","",VLOOKUP(G1807,WMS!$E$3:$G$2581,2,FALSE))</f>
        <v>KAS19092305</v>
      </c>
      <c r="R1807" s="25" t="str">
        <f>IF(G1807="","",VLOOKUP(G1807,WMS!$E$3:$G$2581,3,FALSE))</f>
        <v>KAS1909230505</v>
      </c>
      <c r="S1807" s="17" t="str">
        <f>IF(R1807="","",VLOOKUP(R1807,CUSTOMS!$E$3:$N$2350,2,FALSE))</f>
        <v>8215990000</v>
      </c>
      <c r="T1807" s="17" t="str">
        <f>IF(R1807="","",VLOOKUP(R1807,CUSTOMS!$E$3:$N$2350,3,FALSE))</f>
        <v>钩</v>
      </c>
      <c r="U1807" s="18">
        <f t="shared" si="293"/>
        <v>30</v>
      </c>
      <c r="V1807" s="18" t="str">
        <f>IF(R1807="","",VLOOKUP(R1807,CUSTOMS!$E$3:$N$2350,5,FALSE))</f>
        <v>个</v>
      </c>
      <c r="W1807" s="32">
        <f>IF(R1807="","",VLOOKUP(R1807,CUSTOMS!$E$3:$N$2350,6,FALSE))</f>
        <v>0.63</v>
      </c>
      <c r="X1807" s="32">
        <f t="shared" si="294"/>
        <v>18.9</v>
      </c>
      <c r="Y1807" s="18" t="str">
        <f>IF(R1807="","",VLOOKUP(R1807,CUSTOMS!$E$3:$N$2350,8,FALSE))</f>
        <v>美元</v>
      </c>
      <c r="Z1807" s="18" t="str">
        <f>IF(R1807="","",VLOOKUP(R1807,CUSTOMS!$E$3:$N$2350,9,FALSE))</f>
        <v>中国</v>
      </c>
      <c r="AA1807" s="18" t="str">
        <f>IF(R1807="","",VLOOKUP(R1807,CUSTOMS!$E$3:$N$2350,10,FALSE))</f>
        <v>美国</v>
      </c>
      <c r="AB1807" s="32">
        <f>IF(R1807="","",VLOOKUP(G1807,WMS!$E$3:$T$2581,15,FALSE))</f>
        <v>0.444</v>
      </c>
      <c r="AC1807" s="32">
        <f t="shared" si="295"/>
        <v>13.32</v>
      </c>
      <c r="AD1807" s="32" t="str">
        <f>IF(S1807="","",VLOOKUP(S1807,海关监管条件!$A$1:$B$3000,2,FALSE))</f>
        <v>A</v>
      </c>
    </row>
    <row r="1808" spans="1:30">
      <c r="A1808" s="2">
        <v>43815</v>
      </c>
      <c r="B1808" s="2">
        <v>43822</v>
      </c>
      <c r="C1808" s="2" t="s">
        <v>5316</v>
      </c>
      <c r="D1808" s="3" t="s">
        <v>1865</v>
      </c>
      <c r="E1808" s="3" t="s">
        <v>4297</v>
      </c>
      <c r="F1808" s="3" t="s">
        <v>5305</v>
      </c>
      <c r="G1808" s="17" t="str">
        <f t="shared" si="289"/>
        <v>KG-ARI-1909-00203-04486/42799153</v>
      </c>
      <c r="H1808" s="18">
        <f>IF(G1808="","",VLOOKUP(G1808,WMS!$E$3:$Q$2581,7,FALSE))</f>
        <v>36</v>
      </c>
      <c r="I1808" s="18">
        <f>IF(G1808="","",VLOOKUP(G1808,WMS!$E$3:$Q$2581,8,FALSE))</f>
        <v>3.8</v>
      </c>
      <c r="J1808" s="18">
        <f>IF(G1808="","",VLOOKUP(G1808,WMS!$E$3:$Q$2581,13,FALSE))</f>
        <v>0.009</v>
      </c>
      <c r="K1808" s="25" t="b">
        <f t="shared" si="290"/>
        <v>1</v>
      </c>
      <c r="L1808" s="7">
        <v>1</v>
      </c>
      <c r="M1808" s="26">
        <f>IF(G1808="","",VLOOKUP(G1808,WMS!$E$3:$U$2581,7,0)*L1808)</f>
        <v>36</v>
      </c>
      <c r="N1808" s="27" t="str">
        <f>IF(G1808="","",VLOOKUP(G1808,WMS!$E$3:$U$2581,17,0))</f>
        <v>A401-14</v>
      </c>
      <c r="O1808" s="28">
        <f t="shared" si="291"/>
        <v>3.8</v>
      </c>
      <c r="P1808" s="28">
        <f t="shared" si="292"/>
        <v>0.009</v>
      </c>
      <c r="Q1808" s="25" t="str">
        <f>IF(G1808="","",VLOOKUP(G1808,WMS!$E$3:$G$2581,2,FALSE))</f>
        <v>KAS19092305</v>
      </c>
      <c r="R1808" s="25" t="str">
        <f>IF(G1808="","",VLOOKUP(G1808,WMS!$E$3:$G$2581,3,FALSE))</f>
        <v>KAS1909230504</v>
      </c>
      <c r="S1808" s="17" t="str">
        <f>IF(R1808="","",VLOOKUP(R1808,CUSTOMS!$E$3:$N$2350,2,FALSE))</f>
        <v>8215990000</v>
      </c>
      <c r="T1808" s="17" t="str">
        <f>IF(R1808="","",VLOOKUP(R1808,CUSTOMS!$E$3:$N$2350,3,FALSE))</f>
        <v>餐厨用具</v>
      </c>
      <c r="U1808" s="18">
        <f t="shared" si="293"/>
        <v>36</v>
      </c>
      <c r="V1808" s="18" t="str">
        <f>IF(R1808="","",VLOOKUP(R1808,CUSTOMS!$E$3:$N$2350,5,FALSE))</f>
        <v>把</v>
      </c>
      <c r="W1808" s="32">
        <f>IF(R1808="","",VLOOKUP(R1808,CUSTOMS!$E$3:$N$2350,6,FALSE))</f>
        <v>0.15</v>
      </c>
      <c r="X1808" s="32">
        <f t="shared" si="294"/>
        <v>5.4</v>
      </c>
      <c r="Y1808" s="18" t="str">
        <f>IF(R1808="","",VLOOKUP(R1808,CUSTOMS!$E$3:$N$2350,8,FALSE))</f>
        <v>美元</v>
      </c>
      <c r="Z1808" s="18" t="str">
        <f>IF(R1808="","",VLOOKUP(R1808,CUSTOMS!$E$3:$N$2350,9,FALSE))</f>
        <v>中国</v>
      </c>
      <c r="AA1808" s="18" t="str">
        <f>IF(R1808="","",VLOOKUP(R1808,CUSTOMS!$E$3:$N$2350,10,FALSE))</f>
        <v>美国</v>
      </c>
      <c r="AB1808" s="32">
        <f>IF(R1808="","",VLOOKUP(G1808,WMS!$E$3:$T$2581,15,FALSE))</f>
        <v>0.0916666666666667</v>
      </c>
      <c r="AC1808" s="32">
        <f t="shared" si="295"/>
        <v>3.3</v>
      </c>
      <c r="AD1808" s="32" t="str">
        <f>IF(S1808="","",VLOOKUP(S1808,海关监管条件!$A$1:$B$3000,2,FALSE))</f>
        <v>A</v>
      </c>
    </row>
    <row r="1809" spans="1:30">
      <c r="A1809" s="2">
        <v>43815</v>
      </c>
      <c r="B1809" s="2">
        <v>43822</v>
      </c>
      <c r="C1809" s="2" t="s">
        <v>5316</v>
      </c>
      <c r="D1809" s="3" t="s">
        <v>1865</v>
      </c>
      <c r="E1809" s="3" t="s">
        <v>4297</v>
      </c>
      <c r="F1809" s="3" t="s">
        <v>5305</v>
      </c>
      <c r="G1809" s="17" t="str">
        <f t="shared" si="289"/>
        <v>KG-ARI-1909-00203-04486/42799153</v>
      </c>
      <c r="H1809" s="18">
        <f>IF(G1809="","",VLOOKUP(G1809,WMS!$E$3:$Q$2581,7,FALSE))</f>
        <v>36</v>
      </c>
      <c r="I1809" s="18">
        <f>IF(G1809="","",VLOOKUP(G1809,WMS!$E$3:$Q$2581,8,FALSE))</f>
        <v>3.8</v>
      </c>
      <c r="J1809" s="18">
        <f>IF(G1809="","",VLOOKUP(G1809,WMS!$E$3:$Q$2581,13,FALSE))</f>
        <v>0.009</v>
      </c>
      <c r="K1809" s="25" t="b">
        <f t="shared" si="290"/>
        <v>1</v>
      </c>
      <c r="L1809" s="7">
        <v>1</v>
      </c>
      <c r="M1809" s="26">
        <f>IF(G1809="","",VLOOKUP(G1809,WMS!$E$3:$U$2581,7,0)*L1809)</f>
        <v>36</v>
      </c>
      <c r="N1809" s="27" t="str">
        <f>IF(G1809="","",VLOOKUP(G1809,WMS!$E$3:$U$2581,17,0))</f>
        <v>A401-14</v>
      </c>
      <c r="O1809" s="28">
        <f t="shared" si="291"/>
        <v>3.8</v>
      </c>
      <c r="P1809" s="28">
        <f t="shared" si="292"/>
        <v>0.009</v>
      </c>
      <c r="Q1809" s="25" t="str">
        <f>IF(G1809="","",VLOOKUP(G1809,WMS!$E$3:$G$2581,2,FALSE))</f>
        <v>KAS19092305</v>
      </c>
      <c r="R1809" s="25" t="str">
        <f>IF(G1809="","",VLOOKUP(G1809,WMS!$E$3:$G$2581,3,FALSE))</f>
        <v>KAS1909230504</v>
      </c>
      <c r="S1809" s="17" t="str">
        <f>IF(R1809="","",VLOOKUP(R1809,CUSTOMS!$E$3:$N$2350,2,FALSE))</f>
        <v>8215990000</v>
      </c>
      <c r="T1809" s="17" t="str">
        <f>IF(R1809="","",VLOOKUP(R1809,CUSTOMS!$E$3:$N$2350,3,FALSE))</f>
        <v>餐厨用具</v>
      </c>
      <c r="U1809" s="18">
        <f t="shared" si="293"/>
        <v>36</v>
      </c>
      <c r="V1809" s="18" t="str">
        <f>IF(R1809="","",VLOOKUP(R1809,CUSTOMS!$E$3:$N$2350,5,FALSE))</f>
        <v>把</v>
      </c>
      <c r="W1809" s="32">
        <f>IF(R1809="","",VLOOKUP(R1809,CUSTOMS!$E$3:$N$2350,6,FALSE))</f>
        <v>0.15</v>
      </c>
      <c r="X1809" s="32">
        <f t="shared" si="294"/>
        <v>5.4</v>
      </c>
      <c r="Y1809" s="18" t="str">
        <f>IF(R1809="","",VLOOKUP(R1809,CUSTOMS!$E$3:$N$2350,8,FALSE))</f>
        <v>美元</v>
      </c>
      <c r="Z1809" s="18" t="str">
        <f>IF(R1809="","",VLOOKUP(R1809,CUSTOMS!$E$3:$N$2350,9,FALSE))</f>
        <v>中国</v>
      </c>
      <c r="AA1809" s="18" t="str">
        <f>IF(R1809="","",VLOOKUP(R1809,CUSTOMS!$E$3:$N$2350,10,FALSE))</f>
        <v>美国</v>
      </c>
      <c r="AB1809" s="32">
        <f>IF(R1809="","",VLOOKUP(G1809,WMS!$E$3:$T$2581,15,FALSE))</f>
        <v>0.0916666666666667</v>
      </c>
      <c r="AC1809" s="32">
        <f t="shared" si="295"/>
        <v>3.3</v>
      </c>
      <c r="AD1809" s="32" t="str">
        <f>IF(S1809="","",VLOOKUP(S1809,海关监管条件!$A$1:$B$3000,2,FALSE))</f>
        <v>A</v>
      </c>
    </row>
    <row r="1810" spans="1:30">
      <c r="A1810" s="2">
        <v>43815</v>
      </c>
      <c r="B1810" s="2">
        <v>43822</v>
      </c>
      <c r="C1810" s="2" t="s">
        <v>5316</v>
      </c>
      <c r="D1810" s="3" t="s">
        <v>1894</v>
      </c>
      <c r="E1810" s="3" t="s">
        <v>4315</v>
      </c>
      <c r="F1810" s="3" t="s">
        <v>5229</v>
      </c>
      <c r="G1810" s="17" t="str">
        <f t="shared" si="289"/>
        <v>KG-ARI-1909-00203-04509/42656852</v>
      </c>
      <c r="H1810" s="18">
        <f>IF(G1810="","",VLOOKUP(G1810,WMS!$E$3:$Q$2581,7,FALSE))</f>
        <v>6</v>
      </c>
      <c r="I1810" s="18">
        <f>IF(G1810="","",VLOOKUP(G1810,WMS!$E$3:$Q$2581,8,FALSE))</f>
        <v>1.36</v>
      </c>
      <c r="J1810" s="18">
        <f>IF(G1810="","",VLOOKUP(G1810,WMS!$E$3:$Q$2581,13,FALSE))</f>
        <v>0.018</v>
      </c>
      <c r="K1810" s="25" t="b">
        <f t="shared" si="290"/>
        <v>1</v>
      </c>
      <c r="L1810" s="7">
        <v>1</v>
      </c>
      <c r="M1810" s="26">
        <f>IF(G1810="","",VLOOKUP(G1810,WMS!$E$3:$U$2581,7,0)*L1810)</f>
        <v>6</v>
      </c>
      <c r="N1810" s="27" t="str">
        <f>IF(G1810="","",VLOOKUP(G1810,WMS!$E$3:$U$2581,17,0))</f>
        <v>A401-01</v>
      </c>
      <c r="O1810" s="28">
        <f t="shared" si="291"/>
        <v>1.36</v>
      </c>
      <c r="P1810" s="28">
        <f t="shared" si="292"/>
        <v>0.018</v>
      </c>
      <c r="Q1810" s="25" t="str">
        <f>IF(G1810="","",VLOOKUP(G1810,WMS!$E$3:$G$2581,2,FALSE))</f>
        <v>KAS19092309</v>
      </c>
      <c r="R1810" s="25" t="str">
        <f>IF(G1810="","",VLOOKUP(G1810,WMS!$E$3:$G$2581,3,FALSE))</f>
        <v>KAS1909230901</v>
      </c>
      <c r="S1810" s="17" t="str">
        <f>IF(R1810="","",VLOOKUP(R1810,CUSTOMS!$E$3:$N$2350,2,FALSE))</f>
        <v>9405409000</v>
      </c>
      <c r="T1810" s="17" t="str">
        <f>IF(R1810="","",VLOOKUP(R1810,CUSTOMS!$E$3:$N$2350,3,FALSE))</f>
        <v>装饰灯</v>
      </c>
      <c r="U1810" s="18">
        <f t="shared" si="293"/>
        <v>6</v>
      </c>
      <c r="V1810" s="18" t="str">
        <f>IF(R1810="","",VLOOKUP(R1810,CUSTOMS!$E$3:$N$2350,5,FALSE))</f>
        <v>套</v>
      </c>
      <c r="W1810" s="32">
        <f>IF(R1810="","",VLOOKUP(R1810,CUSTOMS!$E$3:$N$2350,6,FALSE))</f>
        <v>1.78</v>
      </c>
      <c r="X1810" s="32">
        <f t="shared" si="294"/>
        <v>10.68</v>
      </c>
      <c r="Y1810" s="18" t="str">
        <f>IF(R1810="","",VLOOKUP(R1810,CUSTOMS!$E$3:$N$2350,8,FALSE))</f>
        <v>美元</v>
      </c>
      <c r="Z1810" s="18" t="str">
        <f>IF(R1810="","",VLOOKUP(R1810,CUSTOMS!$E$3:$N$2350,9,FALSE))</f>
        <v>中国</v>
      </c>
      <c r="AA1810" s="18" t="str">
        <f>IF(R1810="","",VLOOKUP(R1810,CUSTOMS!$E$3:$N$2350,10,FALSE))</f>
        <v>美国</v>
      </c>
      <c r="AB1810" s="32">
        <f>IF(R1810="","",VLOOKUP(G1810,WMS!$E$3:$T$2581,15,FALSE))</f>
        <v>0.186666666666667</v>
      </c>
      <c r="AC1810" s="32">
        <f t="shared" si="295"/>
        <v>1.12</v>
      </c>
      <c r="AD1810" s="32" t="str">
        <f>IF(S1810="","",VLOOKUP(S1810,海关监管条件!$A$1:$B$3000,2,FALSE))</f>
        <v>无 </v>
      </c>
    </row>
    <row r="1811" spans="1:30">
      <c r="A1811" s="2">
        <v>43815</v>
      </c>
      <c r="B1811" s="2">
        <v>43822</v>
      </c>
      <c r="C1811" s="2" t="s">
        <v>5316</v>
      </c>
      <c r="D1811" s="3" t="s">
        <v>2328</v>
      </c>
      <c r="E1811" s="3" t="s">
        <v>4555</v>
      </c>
      <c r="F1811" s="3" t="s">
        <v>5160</v>
      </c>
      <c r="G1811" s="17" t="str">
        <f t="shared" si="289"/>
        <v>KG-ARI-1909-00203-04547/39148667</v>
      </c>
      <c r="H1811" s="18">
        <f>IF(G1811="","",VLOOKUP(G1811,WMS!$E$3:$Q$2581,7,FALSE))</f>
        <v>6</v>
      </c>
      <c r="I1811" s="18">
        <f>IF(G1811="","",VLOOKUP(G1811,WMS!$E$3:$Q$2581,8,FALSE))</f>
        <v>1.6</v>
      </c>
      <c r="J1811" s="18">
        <f>IF(G1811="","",VLOOKUP(G1811,WMS!$E$3:$Q$2581,13,FALSE))</f>
        <v>0.011</v>
      </c>
      <c r="K1811" s="25" t="b">
        <f t="shared" si="290"/>
        <v>1</v>
      </c>
      <c r="L1811" s="7">
        <v>1</v>
      </c>
      <c r="M1811" s="26">
        <f>IF(G1811="","",VLOOKUP(G1811,WMS!$E$3:$U$2581,7,0)*L1811)</f>
        <v>6</v>
      </c>
      <c r="N1811" s="27" t="str">
        <f>IF(G1811="","",VLOOKUP(G1811,WMS!$E$3:$U$2581,17,0))</f>
        <v>A411</v>
      </c>
      <c r="O1811" s="28">
        <f t="shared" si="291"/>
        <v>1.6</v>
      </c>
      <c r="P1811" s="28">
        <f t="shared" si="292"/>
        <v>0.011</v>
      </c>
      <c r="Q1811" s="25" t="str">
        <f>IF(G1811="","",VLOOKUP(G1811,WMS!$E$3:$G$2581,2,FALSE))</f>
        <v>KAS19092507</v>
      </c>
      <c r="R1811" s="25" t="str">
        <f>IF(G1811="","",VLOOKUP(G1811,WMS!$E$3:$G$2581,3,FALSE))</f>
        <v>KAS1909250708</v>
      </c>
      <c r="S1811" s="17" t="str">
        <f>IF(R1811="","",VLOOKUP(R1811,CUSTOMS!$E$3:$N$2350,2,FALSE))</f>
        <v>8215990000</v>
      </c>
      <c r="T1811" s="17" t="str">
        <f>IF(R1811="","",VLOOKUP(R1811,CUSTOMS!$E$3:$N$2350,3,FALSE))</f>
        <v>捞篱</v>
      </c>
      <c r="U1811" s="18">
        <f t="shared" si="293"/>
        <v>6</v>
      </c>
      <c r="V1811" s="18" t="str">
        <f>IF(R1811="","",VLOOKUP(R1811,CUSTOMS!$E$3:$N$2350,5,FALSE))</f>
        <v>只</v>
      </c>
      <c r="W1811" s="32">
        <f>IF(R1811="","",VLOOKUP(R1811,CUSTOMS!$E$3:$N$2350,6,FALSE))</f>
        <v>1.17</v>
      </c>
      <c r="X1811" s="32">
        <f t="shared" si="294"/>
        <v>7.02</v>
      </c>
      <c r="Y1811" s="18" t="str">
        <f>IF(R1811="","",VLOOKUP(R1811,CUSTOMS!$E$3:$N$2350,8,FALSE))</f>
        <v>美元</v>
      </c>
      <c r="Z1811" s="18" t="str">
        <f>IF(R1811="","",VLOOKUP(R1811,CUSTOMS!$E$3:$N$2350,9,FALSE))</f>
        <v>中国</v>
      </c>
      <c r="AA1811" s="18" t="str">
        <f>IF(R1811="","",VLOOKUP(R1811,CUSTOMS!$E$3:$N$2350,10,FALSE))</f>
        <v>美国</v>
      </c>
      <c r="AB1811" s="32">
        <f>IF(R1811="","",VLOOKUP(G1811,WMS!$E$3:$T$2581,15,FALSE))</f>
        <v>0.15</v>
      </c>
      <c r="AC1811" s="32">
        <f t="shared" si="295"/>
        <v>0.9</v>
      </c>
      <c r="AD1811" s="32" t="str">
        <f>IF(S1811="","",VLOOKUP(S1811,海关监管条件!$A$1:$B$3000,2,FALSE))</f>
        <v>A</v>
      </c>
    </row>
    <row r="1812" spans="1:30">
      <c r="A1812" s="2">
        <v>43815</v>
      </c>
      <c r="B1812" s="2">
        <v>43822</v>
      </c>
      <c r="C1812" s="2" t="s">
        <v>5316</v>
      </c>
      <c r="D1812" s="3" t="s">
        <v>2328</v>
      </c>
      <c r="E1812" s="3" t="s">
        <v>4555</v>
      </c>
      <c r="F1812" s="3" t="s">
        <v>3527</v>
      </c>
      <c r="G1812" s="17" t="str">
        <f t="shared" si="289"/>
        <v>KG-ARI-1909-00203-04547/41531457</v>
      </c>
      <c r="H1812" s="18">
        <f>IF(G1812="","",VLOOKUP(G1812,WMS!$E$3:$Q$2581,7,FALSE))</f>
        <v>8</v>
      </c>
      <c r="I1812" s="18">
        <f>IF(G1812="","",VLOOKUP(G1812,WMS!$E$3:$Q$2581,8,FALSE))</f>
        <v>3</v>
      </c>
      <c r="J1812" s="18">
        <f>IF(G1812="","",VLOOKUP(G1812,WMS!$E$3:$Q$2581,13,FALSE))</f>
        <v>0.008</v>
      </c>
      <c r="K1812" s="25" t="b">
        <f t="shared" si="290"/>
        <v>1</v>
      </c>
      <c r="L1812" s="7">
        <v>1</v>
      </c>
      <c r="M1812" s="26">
        <f>IF(G1812="","",VLOOKUP(G1812,WMS!$E$3:$U$2581,7,0)*L1812)</f>
        <v>8</v>
      </c>
      <c r="N1812" s="27" t="str">
        <f>IF(G1812="","",VLOOKUP(G1812,WMS!$E$3:$U$2581,17,0))</f>
        <v>A411</v>
      </c>
      <c r="O1812" s="28">
        <f t="shared" si="291"/>
        <v>3</v>
      </c>
      <c r="P1812" s="28">
        <f t="shared" si="292"/>
        <v>0.008</v>
      </c>
      <c r="Q1812" s="25" t="str">
        <f>IF(G1812="","",VLOOKUP(G1812,WMS!$E$3:$G$2581,2,FALSE))</f>
        <v>KAS19092507</v>
      </c>
      <c r="R1812" s="25" t="str">
        <f>IF(G1812="","",VLOOKUP(G1812,WMS!$E$3:$G$2581,3,FALSE))</f>
        <v>KAS1909250701</v>
      </c>
      <c r="S1812" s="17" t="str">
        <f>IF(R1812="","",VLOOKUP(R1812,CUSTOMS!$E$3:$N$2350,2,FALSE))</f>
        <v>4419909090</v>
      </c>
      <c r="T1812" s="17" t="str">
        <f>IF(R1812="","",VLOOKUP(R1812,CUSTOMS!$E$3:$N$2350,3,FALSE))</f>
        <v>橡胶木磨面棒</v>
      </c>
      <c r="U1812" s="18">
        <f t="shared" si="293"/>
        <v>8</v>
      </c>
      <c r="V1812" s="18" t="str">
        <f>IF(R1812="","",VLOOKUP(R1812,CUSTOMS!$E$3:$N$2350,5,FALSE))</f>
        <v>只</v>
      </c>
      <c r="W1812" s="32">
        <f>IF(R1812="","",VLOOKUP(R1812,CUSTOMS!$E$3:$N$2350,6,FALSE))</f>
        <v>1.52</v>
      </c>
      <c r="X1812" s="32">
        <f t="shared" si="294"/>
        <v>12.16</v>
      </c>
      <c r="Y1812" s="18" t="str">
        <f>IF(R1812="","",VLOOKUP(R1812,CUSTOMS!$E$3:$N$2350,8,FALSE))</f>
        <v>美元</v>
      </c>
      <c r="Z1812" s="18" t="str">
        <f>IF(R1812="","",VLOOKUP(R1812,CUSTOMS!$E$3:$N$2350,9,FALSE))</f>
        <v>中国</v>
      </c>
      <c r="AA1812" s="18" t="str">
        <f>IF(R1812="","",VLOOKUP(R1812,CUSTOMS!$E$3:$N$2350,10,FALSE))</f>
        <v>美国</v>
      </c>
      <c r="AB1812" s="32">
        <f>IF(R1812="","",VLOOKUP(G1812,WMS!$E$3:$T$2581,15,FALSE))</f>
        <v>0.1875</v>
      </c>
      <c r="AC1812" s="32">
        <f t="shared" si="295"/>
        <v>1.5</v>
      </c>
      <c r="AD1812" s="32" t="str">
        <f>IF(S1812="","",VLOOKUP(S1812,海关监管条件!$A$1:$B$3000,2,FALSE))</f>
        <v>AB</v>
      </c>
    </row>
    <row r="1813" spans="1:30">
      <c r="A1813" s="2">
        <v>43815</v>
      </c>
      <c r="B1813" s="2">
        <v>43822</v>
      </c>
      <c r="C1813" s="2" t="s">
        <v>5316</v>
      </c>
      <c r="D1813" s="3" t="s">
        <v>2328</v>
      </c>
      <c r="E1813" s="3" t="s">
        <v>4555</v>
      </c>
      <c r="F1813" s="3" t="s">
        <v>3527</v>
      </c>
      <c r="G1813" s="17" t="str">
        <f t="shared" si="289"/>
        <v>KG-ARI-1909-00203-04547/41531457</v>
      </c>
      <c r="H1813" s="18">
        <f>IF(G1813="","",VLOOKUP(G1813,WMS!$E$3:$Q$2581,7,FALSE))</f>
        <v>8</v>
      </c>
      <c r="I1813" s="18">
        <f>IF(G1813="","",VLOOKUP(G1813,WMS!$E$3:$Q$2581,8,FALSE))</f>
        <v>3</v>
      </c>
      <c r="J1813" s="18">
        <f>IF(G1813="","",VLOOKUP(G1813,WMS!$E$3:$Q$2581,13,FALSE))</f>
        <v>0.008</v>
      </c>
      <c r="K1813" s="25" t="b">
        <f t="shared" si="290"/>
        <v>1</v>
      </c>
      <c r="L1813" s="7">
        <v>3</v>
      </c>
      <c r="M1813" s="26">
        <f>IF(G1813="","",VLOOKUP(G1813,WMS!$E$3:$U$2581,7,0)*L1813)</f>
        <v>24</v>
      </c>
      <c r="N1813" s="27" t="str">
        <f>IF(G1813="","",VLOOKUP(G1813,WMS!$E$3:$U$2581,17,0))</f>
        <v>A411</v>
      </c>
      <c r="O1813" s="28">
        <f t="shared" si="291"/>
        <v>9</v>
      </c>
      <c r="P1813" s="28">
        <f t="shared" si="292"/>
        <v>0.024</v>
      </c>
      <c r="Q1813" s="25" t="str">
        <f>IF(G1813="","",VLOOKUP(G1813,WMS!$E$3:$G$2581,2,FALSE))</f>
        <v>KAS19092507</v>
      </c>
      <c r="R1813" s="25" t="str">
        <f>IF(G1813="","",VLOOKUP(G1813,WMS!$E$3:$G$2581,3,FALSE))</f>
        <v>KAS1909250701</v>
      </c>
      <c r="S1813" s="17" t="str">
        <f>IF(R1813="","",VLOOKUP(R1813,CUSTOMS!$E$3:$N$2350,2,FALSE))</f>
        <v>4419909090</v>
      </c>
      <c r="T1813" s="17" t="str">
        <f>IF(R1813="","",VLOOKUP(R1813,CUSTOMS!$E$3:$N$2350,3,FALSE))</f>
        <v>橡胶木磨面棒</v>
      </c>
      <c r="U1813" s="18">
        <f t="shared" si="293"/>
        <v>24</v>
      </c>
      <c r="V1813" s="18" t="str">
        <f>IF(R1813="","",VLOOKUP(R1813,CUSTOMS!$E$3:$N$2350,5,FALSE))</f>
        <v>只</v>
      </c>
      <c r="W1813" s="32">
        <f>IF(R1813="","",VLOOKUP(R1813,CUSTOMS!$E$3:$N$2350,6,FALSE))</f>
        <v>1.52</v>
      </c>
      <c r="X1813" s="32">
        <f t="shared" si="294"/>
        <v>36.48</v>
      </c>
      <c r="Y1813" s="18" t="str">
        <f>IF(R1813="","",VLOOKUP(R1813,CUSTOMS!$E$3:$N$2350,8,FALSE))</f>
        <v>美元</v>
      </c>
      <c r="Z1813" s="18" t="str">
        <f>IF(R1813="","",VLOOKUP(R1813,CUSTOMS!$E$3:$N$2350,9,FALSE))</f>
        <v>中国</v>
      </c>
      <c r="AA1813" s="18" t="str">
        <f>IF(R1813="","",VLOOKUP(R1813,CUSTOMS!$E$3:$N$2350,10,FALSE))</f>
        <v>美国</v>
      </c>
      <c r="AB1813" s="32">
        <f>IF(R1813="","",VLOOKUP(G1813,WMS!$E$3:$T$2581,15,FALSE))</f>
        <v>0.1875</v>
      </c>
      <c r="AC1813" s="32">
        <f t="shared" si="295"/>
        <v>4.5</v>
      </c>
      <c r="AD1813" s="32" t="str">
        <f>IF(S1813="","",VLOOKUP(S1813,海关监管条件!$A$1:$B$3000,2,FALSE))</f>
        <v>AB</v>
      </c>
    </row>
    <row r="1814" spans="1:30">
      <c r="A1814" s="2">
        <v>43815</v>
      </c>
      <c r="B1814" s="2">
        <v>43822</v>
      </c>
      <c r="C1814" s="2" t="s">
        <v>5316</v>
      </c>
      <c r="D1814" s="3" t="s">
        <v>2328</v>
      </c>
      <c r="E1814" s="3" t="s">
        <v>4555</v>
      </c>
      <c r="F1814" s="3" t="s">
        <v>5164</v>
      </c>
      <c r="G1814" s="17" t="str">
        <f t="shared" si="289"/>
        <v>KG-ARI-1909-00203-04547/42485322</v>
      </c>
      <c r="H1814" s="18">
        <f>IF(G1814="","",VLOOKUP(G1814,WMS!$E$3:$Q$2581,7,FALSE))</f>
        <v>24</v>
      </c>
      <c r="I1814" s="18">
        <f>IF(G1814="","",VLOOKUP(G1814,WMS!$E$3:$Q$2581,8,FALSE))</f>
        <v>1.15</v>
      </c>
      <c r="J1814" s="18">
        <f>IF(G1814="","",VLOOKUP(G1814,WMS!$E$3:$Q$2581,13,FALSE))</f>
        <v>0.01</v>
      </c>
      <c r="K1814" s="25" t="b">
        <f t="shared" si="290"/>
        <v>1</v>
      </c>
      <c r="L1814" s="7">
        <v>1</v>
      </c>
      <c r="M1814" s="26">
        <f>IF(G1814="","",VLOOKUP(G1814,WMS!$E$3:$U$2581,7,0)*L1814)</f>
        <v>24</v>
      </c>
      <c r="N1814" s="27" t="str">
        <f>IF(G1814="","",VLOOKUP(G1814,WMS!$E$3:$U$2581,17,0))</f>
        <v>A411</v>
      </c>
      <c r="O1814" s="28">
        <f t="shared" si="291"/>
        <v>1.15</v>
      </c>
      <c r="P1814" s="28">
        <f t="shared" si="292"/>
        <v>0.01</v>
      </c>
      <c r="Q1814" s="25" t="str">
        <f>IF(G1814="","",VLOOKUP(G1814,WMS!$E$3:$G$2581,2,FALSE))</f>
        <v>KAS19092507</v>
      </c>
      <c r="R1814" s="25" t="str">
        <f>IF(G1814="","",VLOOKUP(G1814,WMS!$E$3:$G$2581,3,FALSE))</f>
        <v>KAS1909250702</v>
      </c>
      <c r="S1814" s="17" t="str">
        <f>IF(R1814="","",VLOOKUP(R1814,CUSTOMS!$E$3:$N$2350,2,FALSE))</f>
        <v>9603909020</v>
      </c>
      <c r="T1814" s="17" t="str">
        <f>IF(R1814="","",VLOOKUP(R1814,CUSTOMS!$E$3:$N$2350,3,FALSE))</f>
        <v>木柄油扫</v>
      </c>
      <c r="U1814" s="18">
        <f t="shared" si="293"/>
        <v>24</v>
      </c>
      <c r="V1814" s="18" t="str">
        <f>IF(R1814="","",VLOOKUP(R1814,CUSTOMS!$E$3:$N$2350,5,FALSE))</f>
        <v>个</v>
      </c>
      <c r="W1814" s="32">
        <f>IF(R1814="","",VLOOKUP(R1814,CUSTOMS!$E$3:$N$2350,6,FALSE))</f>
        <v>0.69</v>
      </c>
      <c r="X1814" s="32">
        <f t="shared" si="294"/>
        <v>16.56</v>
      </c>
      <c r="Y1814" s="18" t="str">
        <f>IF(R1814="","",VLOOKUP(R1814,CUSTOMS!$E$3:$N$2350,8,FALSE))</f>
        <v>美元</v>
      </c>
      <c r="Z1814" s="18" t="str">
        <f>IF(R1814="","",VLOOKUP(R1814,CUSTOMS!$E$3:$N$2350,9,FALSE))</f>
        <v>中国</v>
      </c>
      <c r="AA1814" s="18" t="str">
        <f>IF(R1814="","",VLOOKUP(R1814,CUSTOMS!$E$3:$N$2350,10,FALSE))</f>
        <v>美国</v>
      </c>
      <c r="AB1814" s="32">
        <f>IF(R1814="","",VLOOKUP(G1814,WMS!$E$3:$T$2581,15,FALSE))</f>
        <v>0.0291666666666667</v>
      </c>
      <c r="AC1814" s="32">
        <f t="shared" si="295"/>
        <v>0.700000000000001</v>
      </c>
      <c r="AD1814" s="32" t="str">
        <f>IF(S1814="","",VLOOKUP(S1814,海关监管条件!$A$1:$B$3000,2,FALSE))</f>
        <v>AB</v>
      </c>
    </row>
    <row r="1815" spans="1:30">
      <c r="A1815" s="2">
        <v>43815</v>
      </c>
      <c r="B1815" s="2">
        <v>43822</v>
      </c>
      <c r="C1815" s="2" t="s">
        <v>5316</v>
      </c>
      <c r="D1815" s="3" t="s">
        <v>2034</v>
      </c>
      <c r="E1815" s="3" t="s">
        <v>4400</v>
      </c>
      <c r="F1815" s="3" t="s">
        <v>5168</v>
      </c>
      <c r="G1815" s="17" t="str">
        <f t="shared" si="289"/>
        <v>KG-ARI-1909-00203-04560/42613701</v>
      </c>
      <c r="H1815" s="18">
        <f>IF(G1815="","",VLOOKUP(G1815,WMS!$E$3:$Q$2581,7,FALSE))</f>
        <v>6</v>
      </c>
      <c r="I1815" s="18">
        <f>IF(G1815="","",VLOOKUP(G1815,WMS!$E$3:$Q$2581,8,FALSE))</f>
        <v>0.17</v>
      </c>
      <c r="J1815" s="18">
        <f>IF(G1815="","",VLOOKUP(G1815,WMS!$E$3:$Q$2581,13,FALSE))</f>
        <v>0.011</v>
      </c>
      <c r="K1815" s="25" t="b">
        <f t="shared" si="290"/>
        <v>1</v>
      </c>
      <c r="L1815" s="7">
        <v>1</v>
      </c>
      <c r="M1815" s="26">
        <f>IF(G1815="","",VLOOKUP(G1815,WMS!$E$3:$U$2581,7,0)*L1815)</f>
        <v>6</v>
      </c>
      <c r="N1815" s="27" t="str">
        <f>IF(G1815="","",VLOOKUP(G1815,WMS!$E$3:$U$2581,17,0))</f>
        <v>A401-09</v>
      </c>
      <c r="O1815" s="28">
        <f t="shared" si="291"/>
        <v>0.17</v>
      </c>
      <c r="P1815" s="28">
        <f t="shared" si="292"/>
        <v>0.011</v>
      </c>
      <c r="Q1815" s="25" t="str">
        <f>IF(G1815="","",VLOOKUP(G1815,WMS!$E$3:$G$2581,2,FALSE))</f>
        <v>KAS19092324</v>
      </c>
      <c r="R1815" s="25" t="str">
        <f>IF(G1815="","",VLOOKUP(G1815,WMS!$E$3:$G$2581,3,FALSE))</f>
        <v>KAS1909232401</v>
      </c>
      <c r="S1815" s="17" t="str">
        <f>IF(R1815="","",VLOOKUP(R1815,CUSTOMS!$E$3:$N$2350,2,FALSE))</f>
        <v>3926909090</v>
      </c>
      <c r="T1815" s="17" t="str">
        <f>IF(R1815="","",VLOOKUP(R1815,CUSTOMS!$E$3:$N$2350,3,FALSE))</f>
        <v>手机支架</v>
      </c>
      <c r="U1815" s="18">
        <f t="shared" si="293"/>
        <v>6</v>
      </c>
      <c r="V1815" s="18" t="str">
        <f>IF(R1815="","",VLOOKUP(R1815,CUSTOMS!$E$3:$N$2350,5,FALSE))</f>
        <v>个</v>
      </c>
      <c r="W1815" s="32">
        <f>IF(R1815="","",VLOOKUP(R1815,CUSTOMS!$E$3:$N$2350,6,FALSE))</f>
        <v>2.55</v>
      </c>
      <c r="X1815" s="32">
        <f t="shared" si="294"/>
        <v>15.3</v>
      </c>
      <c r="Y1815" s="18" t="str">
        <f>IF(R1815="","",VLOOKUP(R1815,CUSTOMS!$E$3:$N$2350,8,FALSE))</f>
        <v>美元</v>
      </c>
      <c r="Z1815" s="18" t="str">
        <f>IF(R1815="","",VLOOKUP(R1815,CUSTOMS!$E$3:$N$2350,9,FALSE))</f>
        <v>中国</v>
      </c>
      <c r="AA1815" s="18" t="str">
        <f>IF(R1815="","",VLOOKUP(R1815,CUSTOMS!$E$3:$N$2350,10,FALSE))</f>
        <v>美国</v>
      </c>
      <c r="AB1815" s="32">
        <f>IF(R1815="","",VLOOKUP(G1815,WMS!$E$3:$T$2581,15,FALSE))</f>
        <v>0.0183333333333333</v>
      </c>
      <c r="AC1815" s="32">
        <f t="shared" si="295"/>
        <v>0.11</v>
      </c>
      <c r="AD1815" s="32" t="str">
        <f>IF(S1815="","",VLOOKUP(S1815,海关监管条件!$A$1:$B$3000,2,FALSE))</f>
        <v>无</v>
      </c>
    </row>
    <row r="1816" spans="1:30">
      <c r="A1816" s="2">
        <v>43815</v>
      </c>
      <c r="B1816" s="2">
        <v>43822</v>
      </c>
      <c r="C1816" s="2" t="s">
        <v>5316</v>
      </c>
      <c r="D1816" s="3" t="s">
        <v>2034</v>
      </c>
      <c r="E1816" s="3" t="s">
        <v>4400</v>
      </c>
      <c r="F1816" s="3" t="s">
        <v>5168</v>
      </c>
      <c r="G1816" s="17" t="str">
        <f t="shared" si="289"/>
        <v>KG-ARI-1909-00203-04560/42613701</v>
      </c>
      <c r="H1816" s="18">
        <f>IF(G1816="","",VLOOKUP(G1816,WMS!$E$3:$Q$2581,7,FALSE))</f>
        <v>6</v>
      </c>
      <c r="I1816" s="18">
        <f>IF(G1816="","",VLOOKUP(G1816,WMS!$E$3:$Q$2581,8,FALSE))</f>
        <v>0.17</v>
      </c>
      <c r="J1816" s="18">
        <f>IF(G1816="","",VLOOKUP(G1816,WMS!$E$3:$Q$2581,13,FALSE))</f>
        <v>0.011</v>
      </c>
      <c r="K1816" s="25" t="b">
        <f t="shared" si="290"/>
        <v>1</v>
      </c>
      <c r="L1816" s="7">
        <v>2</v>
      </c>
      <c r="M1816" s="26">
        <f>IF(G1816="","",VLOOKUP(G1816,WMS!$E$3:$U$2581,7,0)*L1816)</f>
        <v>12</v>
      </c>
      <c r="N1816" s="27" t="str">
        <f>IF(G1816="","",VLOOKUP(G1816,WMS!$E$3:$U$2581,17,0))</f>
        <v>A401-09</v>
      </c>
      <c r="O1816" s="28">
        <f t="shared" si="291"/>
        <v>0.34</v>
      </c>
      <c r="P1816" s="28">
        <f t="shared" si="292"/>
        <v>0.022</v>
      </c>
      <c r="Q1816" s="25" t="str">
        <f>IF(G1816="","",VLOOKUP(G1816,WMS!$E$3:$G$2581,2,FALSE))</f>
        <v>KAS19092324</v>
      </c>
      <c r="R1816" s="25" t="str">
        <f>IF(G1816="","",VLOOKUP(G1816,WMS!$E$3:$G$2581,3,FALSE))</f>
        <v>KAS1909232401</v>
      </c>
      <c r="S1816" s="17" t="str">
        <f>IF(R1816="","",VLOOKUP(R1816,CUSTOMS!$E$3:$N$2350,2,FALSE))</f>
        <v>3926909090</v>
      </c>
      <c r="T1816" s="17" t="str">
        <f>IF(R1816="","",VLOOKUP(R1816,CUSTOMS!$E$3:$N$2350,3,FALSE))</f>
        <v>手机支架</v>
      </c>
      <c r="U1816" s="18">
        <f t="shared" si="293"/>
        <v>12</v>
      </c>
      <c r="V1816" s="18" t="str">
        <f>IF(R1816="","",VLOOKUP(R1816,CUSTOMS!$E$3:$N$2350,5,FALSE))</f>
        <v>个</v>
      </c>
      <c r="W1816" s="32">
        <f>IF(R1816="","",VLOOKUP(R1816,CUSTOMS!$E$3:$N$2350,6,FALSE))</f>
        <v>2.55</v>
      </c>
      <c r="X1816" s="32">
        <f t="shared" si="294"/>
        <v>30.6</v>
      </c>
      <c r="Y1816" s="18" t="str">
        <f>IF(R1816="","",VLOOKUP(R1816,CUSTOMS!$E$3:$N$2350,8,FALSE))</f>
        <v>美元</v>
      </c>
      <c r="Z1816" s="18" t="str">
        <f>IF(R1816="","",VLOOKUP(R1816,CUSTOMS!$E$3:$N$2350,9,FALSE))</f>
        <v>中国</v>
      </c>
      <c r="AA1816" s="18" t="str">
        <f>IF(R1816="","",VLOOKUP(R1816,CUSTOMS!$E$3:$N$2350,10,FALSE))</f>
        <v>美国</v>
      </c>
      <c r="AB1816" s="32">
        <f>IF(R1816="","",VLOOKUP(G1816,WMS!$E$3:$T$2581,15,FALSE))</f>
        <v>0.0183333333333333</v>
      </c>
      <c r="AC1816" s="32">
        <f t="shared" si="295"/>
        <v>0.22</v>
      </c>
      <c r="AD1816" s="32" t="str">
        <f>IF(S1816="","",VLOOKUP(S1816,海关监管条件!$A$1:$B$3000,2,FALSE))</f>
        <v>无</v>
      </c>
    </row>
    <row r="1817" spans="1:30">
      <c r="A1817" s="2">
        <v>43815</v>
      </c>
      <c r="B1817" s="2">
        <v>43822</v>
      </c>
      <c r="C1817" s="2" t="s">
        <v>5316</v>
      </c>
      <c r="D1817" s="3" t="s">
        <v>2034</v>
      </c>
      <c r="E1817" s="3" t="s">
        <v>4400</v>
      </c>
      <c r="F1817" s="3" t="s">
        <v>5169</v>
      </c>
      <c r="G1817" s="17" t="str">
        <f t="shared" si="289"/>
        <v>KG-ARI-1909-00203-04560/42729389</v>
      </c>
      <c r="H1817" s="18">
        <f>IF(G1817="","",VLOOKUP(G1817,WMS!$E$3:$Q$2581,7,FALSE))</f>
        <v>8</v>
      </c>
      <c r="I1817" s="18">
        <f>IF(G1817="","",VLOOKUP(G1817,WMS!$E$3:$Q$2581,8,FALSE))</f>
        <v>3.2</v>
      </c>
      <c r="J1817" s="18">
        <f>IF(G1817="","",VLOOKUP(G1817,WMS!$E$3:$Q$2581,13,FALSE))</f>
        <v>0.019</v>
      </c>
      <c r="K1817" s="25" t="b">
        <f t="shared" si="290"/>
        <v>1</v>
      </c>
      <c r="L1817" s="7">
        <v>1</v>
      </c>
      <c r="M1817" s="26">
        <f>IF(G1817="","",VLOOKUP(G1817,WMS!$E$3:$U$2581,7,0)*L1817)</f>
        <v>8</v>
      </c>
      <c r="N1817" s="27" t="str">
        <f>IF(G1817="","",VLOOKUP(G1817,WMS!$E$3:$U$2581,17,0))</f>
        <v>A401-09</v>
      </c>
      <c r="O1817" s="28">
        <f t="shared" si="291"/>
        <v>3.2</v>
      </c>
      <c r="P1817" s="28">
        <f t="shared" si="292"/>
        <v>0.019</v>
      </c>
      <c r="Q1817" s="25" t="str">
        <f>IF(G1817="","",VLOOKUP(G1817,WMS!$E$3:$G$2581,2,FALSE))</f>
        <v>KAS19092323</v>
      </c>
      <c r="R1817" s="25" t="str">
        <f>IF(G1817="","",VLOOKUP(G1817,WMS!$E$3:$G$2581,3,FALSE))</f>
        <v>KAS1909232306</v>
      </c>
      <c r="S1817" s="17" t="str">
        <f>IF(R1817="","",VLOOKUP(R1817,CUSTOMS!$E$3:$N$2350,2,FALSE))</f>
        <v>3926909090</v>
      </c>
      <c r="T1817" s="17" t="str">
        <f>IF(R1817="","",VLOOKUP(R1817,CUSTOMS!$E$3:$N$2350,3,FALSE))</f>
        <v>手机支架</v>
      </c>
      <c r="U1817" s="18">
        <f t="shared" si="293"/>
        <v>8</v>
      </c>
      <c r="V1817" s="18" t="str">
        <f>IF(R1817="","",VLOOKUP(R1817,CUSTOMS!$E$3:$N$2350,5,FALSE))</f>
        <v>个</v>
      </c>
      <c r="W1817" s="32">
        <f>IF(R1817="","",VLOOKUP(R1817,CUSTOMS!$E$3:$N$2350,6,FALSE))</f>
        <v>0.5</v>
      </c>
      <c r="X1817" s="32">
        <f t="shared" si="294"/>
        <v>4</v>
      </c>
      <c r="Y1817" s="18" t="str">
        <f>IF(R1817="","",VLOOKUP(R1817,CUSTOMS!$E$3:$N$2350,8,FALSE))</f>
        <v>美元</v>
      </c>
      <c r="Z1817" s="18" t="str">
        <f>IF(R1817="","",VLOOKUP(R1817,CUSTOMS!$E$3:$N$2350,9,FALSE))</f>
        <v>中国</v>
      </c>
      <c r="AA1817" s="18" t="str">
        <f>IF(R1817="","",VLOOKUP(R1817,CUSTOMS!$E$3:$N$2350,10,FALSE))</f>
        <v>美国</v>
      </c>
      <c r="AB1817" s="32">
        <f>IF(R1817="","",VLOOKUP(G1817,WMS!$E$3:$T$2581,15,FALSE))</f>
        <v>0.365</v>
      </c>
      <c r="AC1817" s="32">
        <f t="shared" si="295"/>
        <v>2.92</v>
      </c>
      <c r="AD1817" s="32" t="str">
        <f>IF(S1817="","",VLOOKUP(S1817,海关监管条件!$A$1:$B$3000,2,FALSE))</f>
        <v>无</v>
      </c>
    </row>
    <row r="1818" spans="1:30">
      <c r="A1818" s="2">
        <v>43815</v>
      </c>
      <c r="B1818" s="2">
        <v>43822</v>
      </c>
      <c r="C1818" s="2" t="s">
        <v>5316</v>
      </c>
      <c r="D1818" s="3" t="s">
        <v>2034</v>
      </c>
      <c r="E1818" s="3" t="s">
        <v>4400</v>
      </c>
      <c r="F1818" s="3" t="s">
        <v>4401</v>
      </c>
      <c r="G1818" s="17" t="str">
        <f t="shared" si="289"/>
        <v>KG-ARI-1909-00203-04560/42742258</v>
      </c>
      <c r="H1818" s="18">
        <f>IF(G1818="","",VLOOKUP(G1818,WMS!$E$3:$Q$2581,7,FALSE))</f>
        <v>12</v>
      </c>
      <c r="I1818" s="18">
        <f>IF(G1818="","",VLOOKUP(G1818,WMS!$E$3:$Q$2581,8,FALSE))</f>
        <v>0.7</v>
      </c>
      <c r="J1818" s="18">
        <f>IF(G1818="","",VLOOKUP(G1818,WMS!$E$3:$Q$2581,13,FALSE))</f>
        <v>0.008</v>
      </c>
      <c r="K1818" s="25" t="b">
        <f t="shared" si="290"/>
        <v>1</v>
      </c>
      <c r="L1818" s="7">
        <v>1</v>
      </c>
      <c r="M1818" s="26">
        <f>IF(G1818="","",VLOOKUP(G1818,WMS!$E$3:$U$2581,7,0)*L1818)</f>
        <v>12</v>
      </c>
      <c r="N1818" s="27" t="str">
        <f>IF(G1818="","",VLOOKUP(G1818,WMS!$E$3:$U$2581,17,0))</f>
        <v>A401-09</v>
      </c>
      <c r="O1818" s="28">
        <f t="shared" si="291"/>
        <v>0.7</v>
      </c>
      <c r="P1818" s="28">
        <f t="shared" si="292"/>
        <v>0.008</v>
      </c>
      <c r="Q1818" s="25" t="str">
        <f>IF(G1818="","",VLOOKUP(G1818,WMS!$E$3:$G$2581,2,FALSE))</f>
        <v>KAS19092325</v>
      </c>
      <c r="R1818" s="25" t="str">
        <f>IF(G1818="","",VLOOKUP(G1818,WMS!$E$3:$G$2581,3,FALSE))</f>
        <v>KAS1909232501</v>
      </c>
      <c r="S1818" s="17" t="str">
        <f>IF(R1818="","",VLOOKUP(R1818,CUSTOMS!$E$3:$N$2350,2,FALSE))</f>
        <v>8544421900</v>
      </c>
      <c r="T1818" s="17" t="str">
        <f>IF(R1818="","",VLOOKUP(R1818,CUSTOMS!$E$3:$N$2350,3,FALSE))</f>
        <v>USB连接线</v>
      </c>
      <c r="U1818" s="18">
        <f t="shared" si="293"/>
        <v>12</v>
      </c>
      <c r="V1818" s="18" t="str">
        <f>IF(R1818="","",VLOOKUP(R1818,CUSTOMS!$E$3:$N$2350,5,FALSE))</f>
        <v>条</v>
      </c>
      <c r="W1818" s="32">
        <f>IF(R1818="","",VLOOKUP(R1818,CUSTOMS!$E$3:$N$2350,6,FALSE))</f>
        <v>3.83</v>
      </c>
      <c r="X1818" s="32">
        <f t="shared" si="294"/>
        <v>45.96</v>
      </c>
      <c r="Y1818" s="18" t="str">
        <f>IF(R1818="","",VLOOKUP(R1818,CUSTOMS!$E$3:$N$2350,8,FALSE))</f>
        <v>美元</v>
      </c>
      <c r="Z1818" s="18" t="str">
        <f>IF(R1818="","",VLOOKUP(R1818,CUSTOMS!$E$3:$N$2350,9,FALSE))</f>
        <v>中国</v>
      </c>
      <c r="AA1818" s="18" t="str">
        <f>IF(R1818="","",VLOOKUP(R1818,CUSTOMS!$E$3:$N$2350,10,FALSE))</f>
        <v>美国</v>
      </c>
      <c r="AB1818" s="32">
        <f>IF(R1818="","",VLOOKUP(G1818,WMS!$E$3:$T$2581,15,FALSE))</f>
        <v>0.045</v>
      </c>
      <c r="AC1818" s="32">
        <f t="shared" si="295"/>
        <v>0.54</v>
      </c>
      <c r="AD1818" s="32" t="str">
        <f>IF(S1818="","",VLOOKUP(S1818,海关监管条件!$A$1:$B$3000,2,FALSE))</f>
        <v>无 </v>
      </c>
    </row>
    <row r="1819" spans="1:30">
      <c r="A1819" s="2">
        <v>43815</v>
      </c>
      <c r="B1819" s="2">
        <v>43822</v>
      </c>
      <c r="C1819" s="2" t="s">
        <v>5316</v>
      </c>
      <c r="D1819" s="3" t="s">
        <v>2034</v>
      </c>
      <c r="E1819" s="3" t="s">
        <v>4400</v>
      </c>
      <c r="F1819" s="3" t="s">
        <v>4402</v>
      </c>
      <c r="G1819" s="17" t="str">
        <f t="shared" si="289"/>
        <v>KG-ARI-1909-00203-04560/42742395</v>
      </c>
      <c r="H1819" s="18">
        <f>IF(G1819="","",VLOOKUP(G1819,WMS!$E$3:$Q$2581,7,FALSE))</f>
        <v>12</v>
      </c>
      <c r="I1819" s="18">
        <f>IF(G1819="","",VLOOKUP(G1819,WMS!$E$3:$Q$2581,8,FALSE))</f>
        <v>1.03</v>
      </c>
      <c r="J1819" s="18">
        <f>IF(G1819="","",VLOOKUP(G1819,WMS!$E$3:$Q$2581,13,FALSE))</f>
        <v>0.008</v>
      </c>
      <c r="K1819" s="25" t="b">
        <f t="shared" si="290"/>
        <v>1</v>
      </c>
      <c r="L1819" s="7">
        <v>1</v>
      </c>
      <c r="M1819" s="26">
        <f>IF(G1819="","",VLOOKUP(G1819,WMS!$E$3:$U$2581,7,0)*L1819)</f>
        <v>12</v>
      </c>
      <c r="N1819" s="27" t="str">
        <f>IF(G1819="","",VLOOKUP(G1819,WMS!$E$3:$U$2581,17,0))</f>
        <v>A401-09</v>
      </c>
      <c r="O1819" s="28">
        <f t="shared" si="291"/>
        <v>1.03</v>
      </c>
      <c r="P1819" s="28">
        <f t="shared" si="292"/>
        <v>0.008</v>
      </c>
      <c r="Q1819" s="25" t="str">
        <f>IF(G1819="","",VLOOKUP(G1819,WMS!$E$3:$G$2581,2,FALSE))</f>
        <v>KAS19092325</v>
      </c>
      <c r="R1819" s="25" t="str">
        <f>IF(G1819="","",VLOOKUP(G1819,WMS!$E$3:$G$2581,3,FALSE))</f>
        <v>KAS1909232502</v>
      </c>
      <c r="S1819" s="17" t="str">
        <f>IF(R1819="","",VLOOKUP(R1819,CUSTOMS!$E$3:$N$2350,2,FALSE))</f>
        <v>8544421900</v>
      </c>
      <c r="T1819" s="17" t="str">
        <f>IF(R1819="","",VLOOKUP(R1819,CUSTOMS!$E$3:$N$2350,3,FALSE))</f>
        <v>USB连接线</v>
      </c>
      <c r="U1819" s="18">
        <f t="shared" si="293"/>
        <v>12</v>
      </c>
      <c r="V1819" s="18" t="str">
        <f>IF(R1819="","",VLOOKUP(R1819,CUSTOMS!$E$3:$N$2350,5,FALSE))</f>
        <v>条</v>
      </c>
      <c r="W1819" s="32">
        <f>IF(R1819="","",VLOOKUP(R1819,CUSTOMS!$E$3:$N$2350,6,FALSE))</f>
        <v>3.28</v>
      </c>
      <c r="X1819" s="32">
        <f t="shared" si="294"/>
        <v>39.36</v>
      </c>
      <c r="Y1819" s="18" t="str">
        <f>IF(R1819="","",VLOOKUP(R1819,CUSTOMS!$E$3:$N$2350,8,FALSE))</f>
        <v>美元</v>
      </c>
      <c r="Z1819" s="18" t="str">
        <f>IF(R1819="","",VLOOKUP(R1819,CUSTOMS!$E$3:$N$2350,9,FALSE))</f>
        <v>中国</v>
      </c>
      <c r="AA1819" s="18" t="str">
        <f>IF(R1819="","",VLOOKUP(R1819,CUSTOMS!$E$3:$N$2350,10,FALSE))</f>
        <v>美国</v>
      </c>
      <c r="AB1819" s="32">
        <f>IF(R1819="","",VLOOKUP(G1819,WMS!$E$3:$T$2581,15,FALSE))</f>
        <v>0.0725</v>
      </c>
      <c r="AC1819" s="32">
        <f t="shared" si="295"/>
        <v>0.87</v>
      </c>
      <c r="AD1819" s="32" t="str">
        <f>IF(S1819="","",VLOOKUP(S1819,海关监管条件!$A$1:$B$3000,2,FALSE))</f>
        <v>无 </v>
      </c>
    </row>
    <row r="1820" spans="1:30">
      <c r="A1820" s="2">
        <v>43815</v>
      </c>
      <c r="B1820" s="2">
        <v>43822</v>
      </c>
      <c r="C1820" s="2" t="s">
        <v>5316</v>
      </c>
      <c r="D1820" s="3" t="s">
        <v>2034</v>
      </c>
      <c r="E1820" s="3" t="s">
        <v>4400</v>
      </c>
      <c r="F1820" s="3" t="s">
        <v>5170</v>
      </c>
      <c r="G1820" s="17" t="str">
        <f t="shared" si="289"/>
        <v>KG-ARI-1909-00203-04560/42750512</v>
      </c>
      <c r="H1820" s="18">
        <f>IF(G1820="","",VLOOKUP(G1820,WMS!$E$3:$Q$2581,7,FALSE))</f>
        <v>10</v>
      </c>
      <c r="I1820" s="18">
        <f>IF(G1820="","",VLOOKUP(G1820,WMS!$E$3:$Q$2581,8,FALSE))</f>
        <v>12.55</v>
      </c>
      <c r="J1820" s="18">
        <f>IF(G1820="","",VLOOKUP(G1820,WMS!$E$3:$Q$2581,13,FALSE))</f>
        <v>0.046</v>
      </c>
      <c r="K1820" s="25" t="b">
        <f t="shared" si="290"/>
        <v>1</v>
      </c>
      <c r="L1820" s="7">
        <v>1</v>
      </c>
      <c r="M1820" s="26">
        <f>IF(G1820="","",VLOOKUP(G1820,WMS!$E$3:$U$2581,7,0)*L1820)</f>
        <v>10</v>
      </c>
      <c r="N1820" s="27" t="str">
        <f>IF(G1820="","",VLOOKUP(G1820,WMS!$E$3:$U$2581,17,0))</f>
        <v>A401-09</v>
      </c>
      <c r="O1820" s="28">
        <f t="shared" si="291"/>
        <v>12.55</v>
      </c>
      <c r="P1820" s="28">
        <f t="shared" si="292"/>
        <v>0.046</v>
      </c>
      <c r="Q1820" s="25" t="str">
        <f>IF(G1820="","",VLOOKUP(G1820,WMS!$E$3:$G$2581,2,FALSE))</f>
        <v>KAS19092323</v>
      </c>
      <c r="R1820" s="25" t="str">
        <f>IF(G1820="","",VLOOKUP(G1820,WMS!$E$3:$G$2581,3,FALSE))</f>
        <v>KAS1909232301</v>
      </c>
      <c r="S1820" s="17" t="str">
        <f>IF(R1820="","",VLOOKUP(R1820,CUSTOMS!$E$3:$N$2350,2,FALSE))</f>
        <v>9620000000</v>
      </c>
      <c r="T1820" s="17" t="str">
        <f>IF(R1820="","",VLOOKUP(R1820,CUSTOMS!$E$3:$N$2350,3,FALSE))</f>
        <v>平板电脑支架</v>
      </c>
      <c r="U1820" s="18">
        <f t="shared" si="293"/>
        <v>10</v>
      </c>
      <c r="V1820" s="18" t="str">
        <f>IF(R1820="","",VLOOKUP(R1820,CUSTOMS!$E$3:$N$2350,5,FALSE))</f>
        <v>个</v>
      </c>
      <c r="W1820" s="32">
        <f>IF(R1820="","",VLOOKUP(R1820,CUSTOMS!$E$3:$N$2350,6,FALSE))</f>
        <v>1.2</v>
      </c>
      <c r="X1820" s="32">
        <f t="shared" si="294"/>
        <v>12</v>
      </c>
      <c r="Y1820" s="18" t="str">
        <f>IF(R1820="","",VLOOKUP(R1820,CUSTOMS!$E$3:$N$2350,8,FALSE))</f>
        <v>美元</v>
      </c>
      <c r="Z1820" s="18" t="str">
        <f>IF(R1820="","",VLOOKUP(R1820,CUSTOMS!$E$3:$N$2350,9,FALSE))</f>
        <v>中国</v>
      </c>
      <c r="AA1820" s="18" t="str">
        <f>IF(R1820="","",VLOOKUP(R1820,CUSTOMS!$E$3:$N$2350,10,FALSE))</f>
        <v>美国</v>
      </c>
      <c r="AB1820" s="32">
        <f>IF(R1820="","",VLOOKUP(G1820,WMS!$E$3:$T$2581,15,FALSE))</f>
        <v>1.19</v>
      </c>
      <c r="AC1820" s="32">
        <f t="shared" si="295"/>
        <v>11.9</v>
      </c>
      <c r="AD1820" s="32" t="str">
        <f>IF(S1820="","",VLOOKUP(S1820,海关监管条件!$A$1:$B$3000,2,FALSE))</f>
        <v>无</v>
      </c>
    </row>
    <row r="1821" spans="1:30">
      <c r="A1821" s="2">
        <v>43815</v>
      </c>
      <c r="B1821" s="2">
        <v>43822</v>
      </c>
      <c r="C1821" s="2" t="s">
        <v>5316</v>
      </c>
      <c r="D1821" s="3" t="s">
        <v>2155</v>
      </c>
      <c r="E1821" s="3" t="s">
        <v>4450</v>
      </c>
      <c r="F1821" s="3" t="s">
        <v>5334</v>
      </c>
      <c r="G1821" s="17" t="str">
        <f t="shared" si="289"/>
        <v>KG-ARI-1909-00203-04602/42443216</v>
      </c>
      <c r="H1821" s="18">
        <f>IF(G1821="","",VLOOKUP(G1821,WMS!$E$3:$Q$2581,7,FALSE))</f>
        <v>8</v>
      </c>
      <c r="I1821" s="18">
        <f>IF(G1821="","",VLOOKUP(G1821,WMS!$E$3:$Q$2581,8,FALSE))</f>
        <v>7.8</v>
      </c>
      <c r="J1821" s="18">
        <f>IF(G1821="","",VLOOKUP(G1821,WMS!$E$3:$Q$2581,13,FALSE))</f>
        <v>0.012</v>
      </c>
      <c r="K1821" s="25" t="b">
        <f t="shared" si="290"/>
        <v>1</v>
      </c>
      <c r="L1821" s="7">
        <v>3</v>
      </c>
      <c r="M1821" s="26">
        <f>IF(G1821="","",VLOOKUP(G1821,WMS!$E$3:$U$2581,7,0)*L1821)</f>
        <v>24</v>
      </c>
      <c r="N1821" s="27" t="str">
        <f>IF(G1821="","",VLOOKUP(G1821,WMS!$E$3:$U$2581,17,0))</f>
        <v>B69</v>
      </c>
      <c r="O1821" s="28">
        <f t="shared" si="291"/>
        <v>23.4</v>
      </c>
      <c r="P1821" s="28">
        <f t="shared" si="292"/>
        <v>0.036</v>
      </c>
      <c r="Q1821" s="25" t="str">
        <f>IF(G1821="","",VLOOKUP(G1821,WMS!$E$3:$G$2581,2,FALSE))</f>
        <v>KAS19092415</v>
      </c>
      <c r="R1821" s="25" t="str">
        <f>IF(G1821="","",VLOOKUP(G1821,WMS!$E$3:$G$2581,3,FALSE))</f>
        <v>KAS1909241509</v>
      </c>
      <c r="S1821" s="17" t="str">
        <f>IF(R1821="","",VLOOKUP(R1821,CUSTOMS!$E$3:$N$2350,2,FALSE))</f>
        <v>3924900000</v>
      </c>
      <c r="T1821" s="17" t="str">
        <f>IF(R1821="","",VLOOKUP(R1821,CUSTOMS!$E$3:$N$2350,3,FALSE))</f>
        <v>合成树脂托盘</v>
      </c>
      <c r="U1821" s="18">
        <f t="shared" si="293"/>
        <v>24</v>
      </c>
      <c r="V1821" s="18" t="str">
        <f>IF(R1821="","",VLOOKUP(R1821,CUSTOMS!$E$3:$N$2350,5,FALSE))</f>
        <v>只</v>
      </c>
      <c r="W1821" s="32">
        <f>IF(R1821="","",VLOOKUP(R1821,CUSTOMS!$E$3:$N$2350,6,FALSE))</f>
        <v>0.2</v>
      </c>
      <c r="X1821" s="32">
        <f t="shared" si="294"/>
        <v>4.8</v>
      </c>
      <c r="Y1821" s="18" t="str">
        <f>IF(R1821="","",VLOOKUP(R1821,CUSTOMS!$E$3:$N$2350,8,FALSE))</f>
        <v>美元</v>
      </c>
      <c r="Z1821" s="18" t="str">
        <f>IF(R1821="","",VLOOKUP(R1821,CUSTOMS!$E$3:$N$2350,9,FALSE))</f>
        <v>中国</v>
      </c>
      <c r="AA1821" s="18" t="str">
        <f>IF(R1821="","",VLOOKUP(R1821,CUSTOMS!$E$3:$N$2350,10,FALSE))</f>
        <v>美国</v>
      </c>
      <c r="AB1821" s="32">
        <f>IF(R1821="","",VLOOKUP(G1821,WMS!$E$3:$T$2581,15,FALSE))</f>
        <v>0.875</v>
      </c>
      <c r="AC1821" s="32">
        <f t="shared" si="295"/>
        <v>21</v>
      </c>
      <c r="AD1821" s="32" t="str">
        <f>IF(S1821="","",VLOOKUP(S1821,海关监管条件!$A$1:$B$3000,2,FALSE))</f>
        <v>A </v>
      </c>
    </row>
    <row r="1822" spans="1:30">
      <c r="A1822" s="2">
        <v>43815</v>
      </c>
      <c r="B1822" s="2">
        <v>43822</v>
      </c>
      <c r="C1822" s="2" t="s">
        <v>5316</v>
      </c>
      <c r="D1822" s="3" t="s">
        <v>2155</v>
      </c>
      <c r="E1822" s="3" t="s">
        <v>4450</v>
      </c>
      <c r="F1822" s="3" t="s">
        <v>5334</v>
      </c>
      <c r="G1822" s="17" t="str">
        <f t="shared" si="289"/>
        <v>KG-ARI-1909-00203-04602/42443216</v>
      </c>
      <c r="H1822" s="18">
        <f>IF(G1822="","",VLOOKUP(G1822,WMS!$E$3:$Q$2581,7,FALSE))</f>
        <v>8</v>
      </c>
      <c r="I1822" s="18">
        <f>IF(G1822="","",VLOOKUP(G1822,WMS!$E$3:$Q$2581,8,FALSE))</f>
        <v>7.8</v>
      </c>
      <c r="J1822" s="18">
        <f>IF(G1822="","",VLOOKUP(G1822,WMS!$E$3:$Q$2581,13,FALSE))</f>
        <v>0.012</v>
      </c>
      <c r="K1822" s="25" t="b">
        <f t="shared" si="290"/>
        <v>1</v>
      </c>
      <c r="L1822" s="7">
        <v>1</v>
      </c>
      <c r="M1822" s="26">
        <f>IF(G1822="","",VLOOKUP(G1822,WMS!$E$3:$U$2581,7,0)*L1822)</f>
        <v>8</v>
      </c>
      <c r="N1822" s="27" t="str">
        <f>IF(G1822="","",VLOOKUP(G1822,WMS!$E$3:$U$2581,17,0))</f>
        <v>B69</v>
      </c>
      <c r="O1822" s="28">
        <f t="shared" si="291"/>
        <v>7.8</v>
      </c>
      <c r="P1822" s="28">
        <f t="shared" si="292"/>
        <v>0.012</v>
      </c>
      <c r="Q1822" s="25" t="str">
        <f>IF(G1822="","",VLOOKUP(G1822,WMS!$E$3:$G$2581,2,FALSE))</f>
        <v>KAS19092415</v>
      </c>
      <c r="R1822" s="25" t="str">
        <f>IF(G1822="","",VLOOKUP(G1822,WMS!$E$3:$G$2581,3,FALSE))</f>
        <v>KAS1909241509</v>
      </c>
      <c r="S1822" s="17" t="str">
        <f>IF(R1822="","",VLOOKUP(R1822,CUSTOMS!$E$3:$N$2350,2,FALSE))</f>
        <v>3924900000</v>
      </c>
      <c r="T1822" s="17" t="str">
        <f>IF(R1822="","",VLOOKUP(R1822,CUSTOMS!$E$3:$N$2350,3,FALSE))</f>
        <v>合成树脂托盘</v>
      </c>
      <c r="U1822" s="18">
        <f t="shared" si="293"/>
        <v>8</v>
      </c>
      <c r="V1822" s="18" t="str">
        <f>IF(R1822="","",VLOOKUP(R1822,CUSTOMS!$E$3:$N$2350,5,FALSE))</f>
        <v>只</v>
      </c>
      <c r="W1822" s="32">
        <f>IF(R1822="","",VLOOKUP(R1822,CUSTOMS!$E$3:$N$2350,6,FALSE))</f>
        <v>0.2</v>
      </c>
      <c r="X1822" s="32">
        <f t="shared" si="294"/>
        <v>1.6</v>
      </c>
      <c r="Y1822" s="18" t="str">
        <f>IF(R1822="","",VLOOKUP(R1822,CUSTOMS!$E$3:$N$2350,8,FALSE))</f>
        <v>美元</v>
      </c>
      <c r="Z1822" s="18" t="str">
        <f>IF(R1822="","",VLOOKUP(R1822,CUSTOMS!$E$3:$N$2350,9,FALSE))</f>
        <v>中国</v>
      </c>
      <c r="AA1822" s="18" t="str">
        <f>IF(R1822="","",VLOOKUP(R1822,CUSTOMS!$E$3:$N$2350,10,FALSE))</f>
        <v>美国</v>
      </c>
      <c r="AB1822" s="32">
        <f>IF(R1822="","",VLOOKUP(G1822,WMS!$E$3:$T$2581,15,FALSE))</f>
        <v>0.875</v>
      </c>
      <c r="AC1822" s="32">
        <f t="shared" si="295"/>
        <v>7</v>
      </c>
      <c r="AD1822" s="32" t="str">
        <f>IF(S1822="","",VLOOKUP(S1822,海关监管条件!$A$1:$B$3000,2,FALSE))</f>
        <v>A </v>
      </c>
    </row>
    <row r="1823" spans="1:30">
      <c r="A1823" s="2">
        <v>43815</v>
      </c>
      <c r="B1823" s="2">
        <v>43822</v>
      </c>
      <c r="C1823" s="2" t="s">
        <v>5316</v>
      </c>
      <c r="D1823" s="3" t="s">
        <v>2155</v>
      </c>
      <c r="E1823" s="3" t="s">
        <v>4450</v>
      </c>
      <c r="F1823" s="3" t="s">
        <v>5335</v>
      </c>
      <c r="G1823" s="17" t="str">
        <f t="shared" si="289"/>
        <v>KG-ARI-1909-00203-04602/42492122</v>
      </c>
      <c r="H1823" s="18">
        <f>IF(G1823="","",VLOOKUP(G1823,WMS!$E$3:$Q$2581,7,FALSE))</f>
        <v>9</v>
      </c>
      <c r="I1823" s="18">
        <f>IF(G1823="","",VLOOKUP(G1823,WMS!$E$3:$Q$2581,8,FALSE))</f>
        <v>9.85</v>
      </c>
      <c r="J1823" s="18">
        <f>IF(G1823="","",VLOOKUP(G1823,WMS!$E$3:$Q$2581,13,FALSE))</f>
        <v>0.049</v>
      </c>
      <c r="K1823" s="25" t="b">
        <f t="shared" si="290"/>
        <v>1</v>
      </c>
      <c r="L1823" s="7">
        <v>1</v>
      </c>
      <c r="M1823" s="26">
        <f>IF(G1823="","",VLOOKUP(G1823,WMS!$E$3:$U$2581,7,0)*L1823)</f>
        <v>9</v>
      </c>
      <c r="N1823" s="27" t="str">
        <f>IF(G1823="","",VLOOKUP(G1823,WMS!$E$3:$U$2581,17,0))</f>
        <v>B69</v>
      </c>
      <c r="O1823" s="28">
        <f t="shared" si="291"/>
        <v>9.85</v>
      </c>
      <c r="P1823" s="28">
        <f t="shared" si="292"/>
        <v>0.049</v>
      </c>
      <c r="Q1823" s="25" t="str">
        <f>IF(G1823="","",VLOOKUP(G1823,WMS!$E$3:$G$2581,2,FALSE))</f>
        <v>KAS19092415</v>
      </c>
      <c r="R1823" s="25" t="str">
        <f>IF(G1823="","",VLOOKUP(G1823,WMS!$E$3:$G$2581,3,FALSE))</f>
        <v>KAS1909241506</v>
      </c>
      <c r="S1823" s="17" t="str">
        <f>IF(R1823="","",VLOOKUP(R1823,CUSTOMS!$E$3:$N$2350,2,FALSE))</f>
        <v>6913100000</v>
      </c>
      <c r="T1823" s="17" t="str">
        <f>IF(R1823="","",VLOOKUP(R1823,CUSTOMS!$E$3:$N$2350,3,FALSE))</f>
        <v>陈设瓷:花盆</v>
      </c>
      <c r="U1823" s="18">
        <f t="shared" si="293"/>
        <v>9</v>
      </c>
      <c r="V1823" s="18" t="str">
        <f>IF(R1823="","",VLOOKUP(R1823,CUSTOMS!$E$3:$N$2350,5,FALSE))</f>
        <v>只</v>
      </c>
      <c r="W1823" s="32">
        <f>IF(R1823="","",VLOOKUP(R1823,CUSTOMS!$E$3:$N$2350,6,FALSE))</f>
        <v>0.5</v>
      </c>
      <c r="X1823" s="32">
        <f t="shared" si="294"/>
        <v>4.5</v>
      </c>
      <c r="Y1823" s="18" t="str">
        <f>IF(R1823="","",VLOOKUP(R1823,CUSTOMS!$E$3:$N$2350,8,FALSE))</f>
        <v>美元</v>
      </c>
      <c r="Z1823" s="18" t="str">
        <f>IF(R1823="","",VLOOKUP(R1823,CUSTOMS!$E$3:$N$2350,9,FALSE))</f>
        <v>中国</v>
      </c>
      <c r="AA1823" s="18" t="str">
        <f>IF(R1823="","",VLOOKUP(R1823,CUSTOMS!$E$3:$N$2350,10,FALSE))</f>
        <v>美国</v>
      </c>
      <c r="AB1823" s="32">
        <f>IF(R1823="","",VLOOKUP(G1823,WMS!$E$3:$T$2581,15,FALSE))</f>
        <v>0.944444444444444</v>
      </c>
      <c r="AC1823" s="32">
        <f t="shared" si="295"/>
        <v>8.5</v>
      </c>
      <c r="AD1823" s="32" t="str">
        <f>IF(S1823="","",VLOOKUP(S1823,海关监管条件!$A$1:$B$3000,2,FALSE))</f>
        <v>无</v>
      </c>
    </row>
    <row r="1824" spans="1:30">
      <c r="A1824" s="2">
        <v>43815</v>
      </c>
      <c r="B1824" s="2">
        <v>43822</v>
      </c>
      <c r="C1824" s="2" t="s">
        <v>5316</v>
      </c>
      <c r="D1824" s="35" t="s">
        <v>2155</v>
      </c>
      <c r="E1824" s="35" t="s">
        <v>4450</v>
      </c>
      <c r="F1824" s="35" t="s">
        <v>4015</v>
      </c>
      <c r="G1824" s="17" t="str">
        <f t="shared" si="289"/>
        <v>KG-ARI-1909-00203-04602/42498216A</v>
      </c>
      <c r="H1824" s="18">
        <f>IF(G1824="","",VLOOKUP(G1824,WMS!$E$3:$Q$2581,7,FALSE))</f>
        <v>8</v>
      </c>
      <c r="I1824" s="18">
        <f>IF(G1824="","",VLOOKUP(G1824,WMS!$E$3:$Q$2581,8,FALSE))</f>
        <v>10</v>
      </c>
      <c r="J1824" s="18">
        <f>IF(G1824="","",VLOOKUP(G1824,WMS!$E$3:$Q$2581,13,FALSE))</f>
        <v>0.032</v>
      </c>
      <c r="K1824" s="25" t="b">
        <f t="shared" si="290"/>
        <v>1</v>
      </c>
      <c r="L1824" s="7">
        <v>1</v>
      </c>
      <c r="M1824" s="26">
        <f>IF(G1824="","",VLOOKUP(G1824,WMS!$E$3:$U$2581,7,0)*L1824)</f>
        <v>8</v>
      </c>
      <c r="N1824" s="27" t="str">
        <f>IF(G1824="","",VLOOKUP(G1824,WMS!$E$3:$U$2581,17,0))</f>
        <v>A18-204</v>
      </c>
      <c r="O1824" s="28">
        <f t="shared" si="291"/>
        <v>10</v>
      </c>
      <c r="P1824" s="28">
        <f t="shared" si="292"/>
        <v>0.032</v>
      </c>
      <c r="Q1824" s="25" t="str">
        <f>IF(G1824="","",VLOOKUP(G1824,WMS!$E$3:$G$2581,2,FALSE))</f>
        <v>KAS19092415</v>
      </c>
      <c r="R1824" s="25" t="str">
        <f>IF(G1824="","",VLOOKUP(G1824,WMS!$E$3:$G$2581,3,FALSE))</f>
        <v>KAS1909241516</v>
      </c>
      <c r="S1824" s="17" t="str">
        <f>IF(R1824="","",VLOOKUP(R1824,CUSTOMS!$E$3:$N$2350,2,FALSE))</f>
        <v>6911101900</v>
      </c>
      <c r="T1824" s="17" t="str">
        <f>IF(R1824="","",VLOOKUP(R1824,CUSTOMS!$E$3:$N$2350,3,FALSE))</f>
        <v>日用瓷:罐
</v>
      </c>
      <c r="U1824" s="18">
        <f t="shared" si="293"/>
        <v>8</v>
      </c>
      <c r="V1824" s="18" t="str">
        <f>IF(R1824="","",VLOOKUP(R1824,CUSTOMS!$E$3:$N$2350,5,FALSE))</f>
        <v>只</v>
      </c>
      <c r="W1824" s="32">
        <f>IF(R1824="","",VLOOKUP(R1824,CUSTOMS!$E$3:$N$2350,6,FALSE))</f>
        <v>0.3</v>
      </c>
      <c r="X1824" s="32">
        <f t="shared" si="294"/>
        <v>2.4</v>
      </c>
      <c r="Y1824" s="18" t="str">
        <f>IF(R1824="","",VLOOKUP(R1824,CUSTOMS!$E$3:$N$2350,8,FALSE))</f>
        <v>美元</v>
      </c>
      <c r="Z1824" s="18" t="str">
        <f>IF(R1824="","",VLOOKUP(R1824,CUSTOMS!$E$3:$N$2350,9,FALSE))</f>
        <v>中国</v>
      </c>
      <c r="AA1824" s="18" t="str">
        <f>IF(R1824="","",VLOOKUP(R1824,CUSTOMS!$E$3:$N$2350,10,FALSE))</f>
        <v>美国</v>
      </c>
      <c r="AB1824" s="32">
        <f>IF(R1824="","",VLOOKUP(G1824,WMS!$E$3:$T$2581,15,FALSE))</f>
        <v>0.9125</v>
      </c>
      <c r="AC1824" s="32">
        <f t="shared" si="295"/>
        <v>7.3</v>
      </c>
      <c r="AD1824" s="32" t="str">
        <f>IF(S1824="","",VLOOKUP(S1824,海关监管条件!$A$1:$B$3000,2,FALSE))</f>
        <v>A</v>
      </c>
    </row>
    <row r="1825" spans="1:30">
      <c r="A1825" s="2">
        <v>43815</v>
      </c>
      <c r="B1825" s="2">
        <v>43822</v>
      </c>
      <c r="C1825" s="2" t="s">
        <v>5316</v>
      </c>
      <c r="D1825" s="35" t="s">
        <v>2155</v>
      </c>
      <c r="E1825" s="35" t="s">
        <v>4450</v>
      </c>
      <c r="F1825" s="35" t="s">
        <v>4016</v>
      </c>
      <c r="G1825" s="17" t="str">
        <f t="shared" si="289"/>
        <v>KG-ARI-1909-00203-04602/42498216B</v>
      </c>
      <c r="H1825" s="18">
        <v>8</v>
      </c>
      <c r="I1825" s="18">
        <f>IF(G1825="","",VLOOKUP(G1825,WMS!$E$3:$Q$2581,8,FALSE))</f>
        <v>10</v>
      </c>
      <c r="J1825" s="18">
        <f>IF(G1825="","",VLOOKUP(G1825,WMS!$E$3:$Q$2581,13,FALSE))</f>
        <v>0.032</v>
      </c>
      <c r="K1825" s="25" t="e">
        <f t="shared" si="290"/>
        <v>#DIV/0!</v>
      </c>
      <c r="M1825" s="26">
        <v>8</v>
      </c>
      <c r="N1825" s="27" t="str">
        <f>IF(G1825="","",VLOOKUP(G1825,WMS!$E$3:$U$2581,17,0))</f>
        <v>A18-204</v>
      </c>
      <c r="O1825" s="28" t="str">
        <f t="shared" si="291"/>
        <v/>
      </c>
      <c r="P1825" s="28" t="str">
        <f t="shared" si="292"/>
        <v/>
      </c>
      <c r="Q1825" s="25" t="str">
        <f>IF(G1825="","",VLOOKUP(G1825,WMS!$E$3:$G$2581,2,FALSE))</f>
        <v>KAS19092415</v>
      </c>
      <c r="R1825" s="25" t="str">
        <f>IF(G1825="","",VLOOKUP(G1825,WMS!$E$3:$G$2581,3,FALSE))</f>
        <v>KAS1909241504</v>
      </c>
      <c r="S1825" s="17" t="str">
        <f>IF(R1825="","",VLOOKUP(R1825,CUSTOMS!$E$3:$N$2350,2,FALSE))</f>
        <v>4421999090</v>
      </c>
      <c r="T1825" s="17" t="str">
        <f>IF(R1825="","",VLOOKUP(R1825,CUSTOMS!$E$3:$N$2350,3,FALSE))</f>
        <v>木盖</v>
      </c>
      <c r="U1825" s="18">
        <f t="shared" si="293"/>
        <v>8</v>
      </c>
      <c r="V1825" s="18" t="str">
        <f>IF(R1825="","",VLOOKUP(R1825,CUSTOMS!$E$3:$N$2350,5,FALSE))</f>
        <v>只</v>
      </c>
      <c r="W1825" s="32">
        <f>IF(R1825="","",VLOOKUP(R1825,CUSTOMS!$E$3:$N$2350,6,FALSE))</f>
        <v>0.13</v>
      </c>
      <c r="X1825" s="32">
        <f t="shared" si="294"/>
        <v>1.04</v>
      </c>
      <c r="Y1825" s="18" t="str">
        <f>IF(R1825="","",VLOOKUP(R1825,CUSTOMS!$E$3:$N$2350,8,FALSE))</f>
        <v>美元</v>
      </c>
      <c r="Z1825" s="18" t="str">
        <f>IF(R1825="","",VLOOKUP(R1825,CUSTOMS!$E$3:$N$2350,9,FALSE))</f>
        <v>中国</v>
      </c>
      <c r="AA1825" s="18" t="str">
        <f>IF(R1825="","",VLOOKUP(R1825,CUSTOMS!$E$3:$N$2350,10,FALSE))</f>
        <v>美国</v>
      </c>
      <c r="AB1825" s="32">
        <f>IF(R1825="","",VLOOKUP(G1825,WMS!$E$3:$T$2581,15,FALSE))</f>
        <v>0.0225</v>
      </c>
      <c r="AC1825" s="32">
        <f t="shared" si="295"/>
        <v>0.18</v>
      </c>
      <c r="AD1825" s="32" t="str">
        <f>IF(S1825="","",VLOOKUP(S1825,海关监管条件!$A$1:$B$3000,2,FALSE))</f>
        <v>AB</v>
      </c>
    </row>
    <row r="1826" spans="1:30">
      <c r="A1826" s="2">
        <v>43815</v>
      </c>
      <c r="B1826" s="2">
        <v>43822</v>
      </c>
      <c r="C1826" s="2" t="s">
        <v>5316</v>
      </c>
      <c r="D1826" s="3" t="s">
        <v>2155</v>
      </c>
      <c r="E1826" s="3" t="s">
        <v>4450</v>
      </c>
      <c r="F1826" s="3" t="s">
        <v>5336</v>
      </c>
      <c r="G1826" s="17" t="str">
        <f t="shared" si="289"/>
        <v>KG-ARI-1909-00203-04602/42534938</v>
      </c>
      <c r="H1826" s="18">
        <f>IF(G1826="","",VLOOKUP(G1826,WMS!$E$3:$Q$2581,7,FALSE))</f>
        <v>6</v>
      </c>
      <c r="I1826" s="18">
        <f>IF(G1826="","",VLOOKUP(G1826,WMS!$E$3:$Q$2581,8,FALSE))</f>
        <v>6.4</v>
      </c>
      <c r="J1826" s="18">
        <f>IF(G1826="","",VLOOKUP(G1826,WMS!$E$3:$Q$2581,13,FALSE))</f>
        <v>0.016</v>
      </c>
      <c r="K1826" s="25" t="b">
        <f t="shared" si="290"/>
        <v>1</v>
      </c>
      <c r="L1826" s="7">
        <v>5</v>
      </c>
      <c r="M1826" s="26">
        <f>IF(G1826="","",VLOOKUP(G1826,WMS!$E$3:$U$2581,7,0)*L1826)</f>
        <v>30</v>
      </c>
      <c r="N1826" s="27" t="str">
        <f>IF(G1826="","",VLOOKUP(G1826,WMS!$E$3:$U$2581,17,0))</f>
        <v>A36-303</v>
      </c>
      <c r="O1826" s="28">
        <f t="shared" si="291"/>
        <v>32</v>
      </c>
      <c r="P1826" s="28">
        <f t="shared" si="292"/>
        <v>0.08</v>
      </c>
      <c r="Q1826" s="25" t="str">
        <f>IF(G1826="","",VLOOKUP(G1826,WMS!$E$3:$G$2581,2,FALSE))</f>
        <v>KAS19092415</v>
      </c>
      <c r="R1826" s="25" t="str">
        <f>IF(G1826="","",VLOOKUP(G1826,WMS!$E$3:$G$2581,3,FALSE))</f>
        <v>KAS1909241514</v>
      </c>
      <c r="S1826" s="17" t="str">
        <f>IF(R1826="","",VLOOKUP(R1826,CUSTOMS!$E$3:$N$2350,2,FALSE))</f>
        <v>6911101900</v>
      </c>
      <c r="T1826" s="17" t="str">
        <f>IF(R1826="","",VLOOKUP(R1826,CUSTOMS!$E$3:$N$2350,3,FALSE))</f>
        <v>日用瓷:壶.碟.盘.碗.杯.锅.罐</v>
      </c>
      <c r="U1826" s="18">
        <f t="shared" si="293"/>
        <v>30</v>
      </c>
      <c r="V1826" s="18" t="str">
        <f>IF(R1826="","",VLOOKUP(R1826,CUSTOMS!$E$3:$N$2350,5,FALSE))</f>
        <v>只</v>
      </c>
      <c r="W1826" s="32">
        <f>IF(R1826="","",VLOOKUP(R1826,CUSTOMS!$E$3:$N$2350,6,FALSE))</f>
        <v>0.4</v>
      </c>
      <c r="X1826" s="32">
        <f t="shared" si="294"/>
        <v>12</v>
      </c>
      <c r="Y1826" s="18" t="str">
        <f>IF(R1826="","",VLOOKUP(R1826,CUSTOMS!$E$3:$N$2350,8,FALSE))</f>
        <v>美元</v>
      </c>
      <c r="Z1826" s="18" t="str">
        <f>IF(R1826="","",VLOOKUP(R1826,CUSTOMS!$E$3:$N$2350,9,FALSE))</f>
        <v>中国</v>
      </c>
      <c r="AA1826" s="18" t="str">
        <f>IF(R1826="","",VLOOKUP(R1826,CUSTOMS!$E$3:$N$2350,10,FALSE))</f>
        <v>美国</v>
      </c>
      <c r="AB1826" s="32">
        <f>IF(R1826="","",VLOOKUP(G1826,WMS!$E$3:$T$2581,15,FALSE))</f>
        <v>0.95</v>
      </c>
      <c r="AC1826" s="32">
        <f t="shared" si="295"/>
        <v>28.5</v>
      </c>
      <c r="AD1826" s="32" t="str">
        <f>IF(S1826="","",VLOOKUP(S1826,海关监管条件!$A$1:$B$3000,2,FALSE))</f>
        <v>A</v>
      </c>
    </row>
    <row r="1827" spans="1:30">
      <c r="A1827" s="2">
        <v>43815</v>
      </c>
      <c r="B1827" s="2">
        <v>43822</v>
      </c>
      <c r="C1827" s="2" t="s">
        <v>5316</v>
      </c>
      <c r="D1827" s="3" t="s">
        <v>2155</v>
      </c>
      <c r="E1827" s="3" t="s">
        <v>4450</v>
      </c>
      <c r="F1827" s="3" t="s">
        <v>5336</v>
      </c>
      <c r="G1827" s="17" t="str">
        <f t="shared" si="289"/>
        <v>KG-ARI-1909-00203-04602/42534938</v>
      </c>
      <c r="H1827" s="18">
        <f>IF(G1827="","",VLOOKUP(G1827,WMS!$E$3:$Q$2581,7,FALSE))</f>
        <v>6</v>
      </c>
      <c r="I1827" s="18">
        <f>IF(G1827="","",VLOOKUP(G1827,WMS!$E$3:$Q$2581,8,FALSE))</f>
        <v>6.4</v>
      </c>
      <c r="J1827" s="18">
        <f>IF(G1827="","",VLOOKUP(G1827,WMS!$E$3:$Q$2581,13,FALSE))</f>
        <v>0.016</v>
      </c>
      <c r="K1827" s="25" t="b">
        <f t="shared" si="290"/>
        <v>1</v>
      </c>
      <c r="L1827" s="7">
        <v>3</v>
      </c>
      <c r="M1827" s="26">
        <f>IF(G1827="","",VLOOKUP(G1827,WMS!$E$3:$U$2581,7,0)*L1827)</f>
        <v>18</v>
      </c>
      <c r="N1827" s="27" t="str">
        <f>IF(G1827="","",VLOOKUP(G1827,WMS!$E$3:$U$2581,17,0))</f>
        <v>A36-303</v>
      </c>
      <c r="O1827" s="28">
        <f t="shared" si="291"/>
        <v>19.2</v>
      </c>
      <c r="P1827" s="28">
        <f t="shared" si="292"/>
        <v>0.048</v>
      </c>
      <c r="Q1827" s="25" t="str">
        <f>IF(G1827="","",VLOOKUP(G1827,WMS!$E$3:$G$2581,2,FALSE))</f>
        <v>KAS19092415</v>
      </c>
      <c r="R1827" s="25" t="str">
        <f>IF(G1827="","",VLOOKUP(G1827,WMS!$E$3:$G$2581,3,FALSE))</f>
        <v>KAS1909241514</v>
      </c>
      <c r="S1827" s="17" t="str">
        <f>IF(R1827="","",VLOOKUP(R1827,CUSTOMS!$E$3:$N$2350,2,FALSE))</f>
        <v>6911101900</v>
      </c>
      <c r="T1827" s="17" t="str">
        <f>IF(R1827="","",VLOOKUP(R1827,CUSTOMS!$E$3:$N$2350,3,FALSE))</f>
        <v>日用瓷:壶.碟.盘.碗.杯.锅.罐</v>
      </c>
      <c r="U1827" s="18">
        <f t="shared" si="293"/>
        <v>18</v>
      </c>
      <c r="V1827" s="18" t="str">
        <f>IF(R1827="","",VLOOKUP(R1827,CUSTOMS!$E$3:$N$2350,5,FALSE))</f>
        <v>只</v>
      </c>
      <c r="W1827" s="32">
        <f>IF(R1827="","",VLOOKUP(R1827,CUSTOMS!$E$3:$N$2350,6,FALSE))</f>
        <v>0.4</v>
      </c>
      <c r="X1827" s="32">
        <f t="shared" si="294"/>
        <v>7.2</v>
      </c>
      <c r="Y1827" s="18" t="str">
        <f>IF(R1827="","",VLOOKUP(R1827,CUSTOMS!$E$3:$N$2350,8,FALSE))</f>
        <v>美元</v>
      </c>
      <c r="Z1827" s="18" t="str">
        <f>IF(R1827="","",VLOOKUP(R1827,CUSTOMS!$E$3:$N$2350,9,FALSE))</f>
        <v>中国</v>
      </c>
      <c r="AA1827" s="18" t="str">
        <f>IF(R1827="","",VLOOKUP(R1827,CUSTOMS!$E$3:$N$2350,10,FALSE))</f>
        <v>美国</v>
      </c>
      <c r="AB1827" s="32">
        <f>IF(R1827="","",VLOOKUP(G1827,WMS!$E$3:$T$2581,15,FALSE))</f>
        <v>0.95</v>
      </c>
      <c r="AC1827" s="32">
        <f t="shared" si="295"/>
        <v>17.1</v>
      </c>
      <c r="AD1827" s="32" t="str">
        <f>IF(S1827="","",VLOOKUP(S1827,海关监管条件!$A$1:$B$3000,2,FALSE))</f>
        <v>A</v>
      </c>
    </row>
    <row r="1828" spans="1:30">
      <c r="A1828" s="2">
        <v>43815</v>
      </c>
      <c r="B1828" s="2">
        <v>43822</v>
      </c>
      <c r="C1828" s="2" t="s">
        <v>5316</v>
      </c>
      <c r="D1828" s="35" t="s">
        <v>2155</v>
      </c>
      <c r="E1828" s="35" t="s">
        <v>4450</v>
      </c>
      <c r="F1828" s="35" t="s">
        <v>3718</v>
      </c>
      <c r="G1828" s="17" t="str">
        <f t="shared" si="289"/>
        <v>KG-ARI-1909-00203-04602/42576600A</v>
      </c>
      <c r="H1828" s="18">
        <f>IF(G1828="","",VLOOKUP(G1828,WMS!$E$3:$Q$2581,7,FALSE))</f>
        <v>8</v>
      </c>
      <c r="I1828" s="18">
        <f>IF(G1828="","",VLOOKUP(G1828,WMS!$E$3:$Q$2581,8,FALSE))</f>
        <v>7.7</v>
      </c>
      <c r="J1828" s="18">
        <f>IF(G1828="","",VLOOKUP(G1828,WMS!$E$3:$Q$2581,13,FALSE))</f>
        <v>0.023</v>
      </c>
      <c r="K1828" s="25" t="b">
        <f t="shared" si="290"/>
        <v>1</v>
      </c>
      <c r="L1828" s="7">
        <v>3</v>
      </c>
      <c r="M1828" s="26">
        <f>IF(G1828="","",VLOOKUP(G1828,WMS!$E$3:$U$2581,7,0)*L1828)</f>
        <v>24</v>
      </c>
      <c r="N1828" s="27" t="str">
        <f>IF(G1828="","",VLOOKUP(G1828,WMS!$E$3:$U$2581,17,0))</f>
        <v>A18-104</v>
      </c>
      <c r="O1828" s="28">
        <f t="shared" si="291"/>
        <v>23.1</v>
      </c>
      <c r="P1828" s="28">
        <f t="shared" si="292"/>
        <v>0.069</v>
      </c>
      <c r="Q1828" s="25" t="str">
        <f>IF(G1828="","",VLOOKUP(G1828,WMS!$E$3:$G$2581,2,FALSE))</f>
        <v>KAS19092415</v>
      </c>
      <c r="R1828" s="25" t="str">
        <f>IF(G1828="","",VLOOKUP(G1828,WMS!$E$3:$G$2581,3,FALSE))</f>
        <v>KAS1909241516</v>
      </c>
      <c r="S1828" s="17" t="str">
        <f>IF(R1828="","",VLOOKUP(R1828,CUSTOMS!$E$3:$N$2350,2,FALSE))</f>
        <v>6911101900</v>
      </c>
      <c r="T1828" s="17" t="str">
        <f>IF(R1828="","",VLOOKUP(R1828,CUSTOMS!$E$3:$N$2350,3,FALSE))</f>
        <v>日用瓷:罐
</v>
      </c>
      <c r="U1828" s="18">
        <f t="shared" si="293"/>
        <v>24</v>
      </c>
      <c r="V1828" s="18" t="str">
        <f>IF(R1828="","",VLOOKUP(R1828,CUSTOMS!$E$3:$N$2350,5,FALSE))</f>
        <v>只</v>
      </c>
      <c r="W1828" s="32">
        <f>IF(R1828="","",VLOOKUP(R1828,CUSTOMS!$E$3:$N$2350,6,FALSE))</f>
        <v>0.3</v>
      </c>
      <c r="X1828" s="32">
        <f t="shared" si="294"/>
        <v>7.2</v>
      </c>
      <c r="Y1828" s="18" t="str">
        <f>IF(R1828="","",VLOOKUP(R1828,CUSTOMS!$E$3:$N$2350,8,FALSE))</f>
        <v>美元</v>
      </c>
      <c r="Z1828" s="18" t="str">
        <f>IF(R1828="","",VLOOKUP(R1828,CUSTOMS!$E$3:$N$2350,9,FALSE))</f>
        <v>中国</v>
      </c>
      <c r="AA1828" s="18" t="str">
        <f>IF(R1828="","",VLOOKUP(R1828,CUSTOMS!$E$3:$N$2350,10,FALSE))</f>
        <v>美国</v>
      </c>
      <c r="AB1828" s="32">
        <f>IF(R1828="","",VLOOKUP(G1828,WMS!$E$3:$T$2581,15,FALSE))</f>
        <v>0.7125</v>
      </c>
      <c r="AC1828" s="32">
        <f t="shared" si="295"/>
        <v>17.1</v>
      </c>
      <c r="AD1828" s="32" t="str">
        <f>IF(S1828="","",VLOOKUP(S1828,海关监管条件!$A$1:$B$3000,2,FALSE))</f>
        <v>A</v>
      </c>
    </row>
    <row r="1829" spans="1:30">
      <c r="A1829" s="2">
        <v>43815</v>
      </c>
      <c r="B1829" s="2">
        <v>43822</v>
      </c>
      <c r="C1829" s="2" t="s">
        <v>5316</v>
      </c>
      <c r="D1829" s="35" t="s">
        <v>2155</v>
      </c>
      <c r="E1829" s="35" t="s">
        <v>4450</v>
      </c>
      <c r="F1829" s="35" t="s">
        <v>3720</v>
      </c>
      <c r="G1829" s="17" t="str">
        <f t="shared" si="289"/>
        <v>KG-ARI-1909-00203-04602/42576600B</v>
      </c>
      <c r="H1829" s="18">
        <v>8</v>
      </c>
      <c r="I1829" s="18">
        <f>IF(G1829="","",VLOOKUP(G1829,WMS!$E$3:$Q$2581,8,FALSE))</f>
        <v>7.7</v>
      </c>
      <c r="J1829" s="18">
        <f>IF(G1829="","",VLOOKUP(G1829,WMS!$E$3:$Q$2581,13,FALSE))</f>
        <v>0.023</v>
      </c>
      <c r="K1829" s="25" t="e">
        <f t="shared" si="290"/>
        <v>#DIV/0!</v>
      </c>
      <c r="M1829" s="26">
        <v>24</v>
      </c>
      <c r="N1829" s="27" t="str">
        <f>IF(G1829="","",VLOOKUP(G1829,WMS!$E$3:$U$2581,17,0))</f>
        <v>A18-104</v>
      </c>
      <c r="O1829" s="28" t="str">
        <f t="shared" si="291"/>
        <v/>
      </c>
      <c r="P1829" s="28" t="str">
        <f t="shared" si="292"/>
        <v/>
      </c>
      <c r="Q1829" s="25" t="str">
        <f>IF(G1829="","",VLOOKUP(G1829,WMS!$E$3:$G$2581,2,FALSE))</f>
        <v>KAS19092415</v>
      </c>
      <c r="R1829" s="25" t="str">
        <f>IF(G1829="","",VLOOKUP(G1829,WMS!$E$3:$G$2581,3,FALSE))</f>
        <v>KAS1909241504</v>
      </c>
      <c r="S1829" s="17" t="str">
        <f>IF(R1829="","",VLOOKUP(R1829,CUSTOMS!$E$3:$N$2350,2,FALSE))</f>
        <v>4421999090</v>
      </c>
      <c r="T1829" s="17" t="str">
        <f>IF(R1829="","",VLOOKUP(R1829,CUSTOMS!$E$3:$N$2350,3,FALSE))</f>
        <v>木盖</v>
      </c>
      <c r="U1829" s="18">
        <f t="shared" si="293"/>
        <v>24</v>
      </c>
      <c r="V1829" s="18" t="str">
        <f>IF(R1829="","",VLOOKUP(R1829,CUSTOMS!$E$3:$N$2350,5,FALSE))</f>
        <v>只</v>
      </c>
      <c r="W1829" s="32">
        <f>IF(R1829="","",VLOOKUP(R1829,CUSTOMS!$E$3:$N$2350,6,FALSE))</f>
        <v>0.13</v>
      </c>
      <c r="X1829" s="32">
        <f t="shared" si="294"/>
        <v>3.12</v>
      </c>
      <c r="Y1829" s="18" t="str">
        <f>IF(R1829="","",VLOOKUP(R1829,CUSTOMS!$E$3:$N$2350,8,FALSE))</f>
        <v>美元</v>
      </c>
      <c r="Z1829" s="18" t="str">
        <f>IF(R1829="","",VLOOKUP(R1829,CUSTOMS!$E$3:$N$2350,9,FALSE))</f>
        <v>中国</v>
      </c>
      <c r="AA1829" s="18" t="str">
        <f>IF(R1829="","",VLOOKUP(R1829,CUSTOMS!$E$3:$N$2350,10,FALSE))</f>
        <v>美国</v>
      </c>
      <c r="AB1829" s="32">
        <f>IF(R1829="","",VLOOKUP(G1829,WMS!$E$3:$T$2581,15,FALSE))</f>
        <v>0.1125</v>
      </c>
      <c r="AC1829" s="32">
        <f t="shared" si="295"/>
        <v>2.7</v>
      </c>
      <c r="AD1829" s="32" t="str">
        <f>IF(S1829="","",VLOOKUP(S1829,海关监管条件!$A$1:$B$3000,2,FALSE))</f>
        <v>AB</v>
      </c>
    </row>
    <row r="1830" spans="1:30">
      <c r="A1830" s="2">
        <v>43815</v>
      </c>
      <c r="B1830" s="2">
        <v>43822</v>
      </c>
      <c r="C1830" s="2" t="s">
        <v>5316</v>
      </c>
      <c r="D1830" s="35" t="s">
        <v>2155</v>
      </c>
      <c r="E1830" s="35" t="s">
        <v>4450</v>
      </c>
      <c r="F1830" s="35" t="s">
        <v>4462</v>
      </c>
      <c r="G1830" s="17" t="str">
        <f t="shared" si="289"/>
        <v>KG-ARI-1909-00203-04602/42576624A</v>
      </c>
      <c r="H1830" s="18">
        <f>IF(G1830="","",VLOOKUP(G1830,WMS!$E$3:$Q$2581,7,FALSE))</f>
        <v>12</v>
      </c>
      <c r="I1830" s="18">
        <f>IF(G1830="","",VLOOKUP(G1830,WMS!$E$3:$Q$2581,8,FALSE))</f>
        <v>6.5</v>
      </c>
      <c r="J1830" s="18">
        <f>IF(G1830="","",VLOOKUP(G1830,WMS!$E$3:$Q$2581,13,FALSE))</f>
        <v>0.018</v>
      </c>
      <c r="K1830" s="25" t="b">
        <f t="shared" si="290"/>
        <v>1</v>
      </c>
      <c r="L1830" s="7">
        <v>2</v>
      </c>
      <c r="M1830" s="26">
        <f>IF(G1830="","",VLOOKUP(G1830,WMS!$E$3:$U$2581,7,0)*L1830)</f>
        <v>24</v>
      </c>
      <c r="N1830" s="27" t="str">
        <f>IF(G1830="","",VLOOKUP(G1830,WMS!$E$3:$U$2581,17,0))</f>
        <v>A35-203</v>
      </c>
      <c r="O1830" s="28">
        <f t="shared" si="291"/>
        <v>13</v>
      </c>
      <c r="P1830" s="28">
        <f t="shared" si="292"/>
        <v>0.036</v>
      </c>
      <c r="Q1830" s="25" t="str">
        <f>IF(G1830="","",VLOOKUP(G1830,WMS!$E$3:$G$2581,2,FALSE))</f>
        <v>KAS19092415</v>
      </c>
      <c r="R1830" s="25" t="str">
        <f>IF(G1830="","",VLOOKUP(G1830,WMS!$E$3:$G$2581,3,FALSE))</f>
        <v>KAS1909241516</v>
      </c>
      <c r="S1830" s="17" t="str">
        <f>IF(R1830="","",VLOOKUP(R1830,CUSTOMS!$E$3:$N$2350,2,FALSE))</f>
        <v>6911101900</v>
      </c>
      <c r="T1830" s="17" t="str">
        <f>IF(R1830="","",VLOOKUP(R1830,CUSTOMS!$E$3:$N$2350,3,FALSE))</f>
        <v>日用瓷:罐
</v>
      </c>
      <c r="U1830" s="18">
        <f t="shared" si="293"/>
        <v>24</v>
      </c>
      <c r="V1830" s="18" t="str">
        <f>IF(R1830="","",VLOOKUP(R1830,CUSTOMS!$E$3:$N$2350,5,FALSE))</f>
        <v>只</v>
      </c>
      <c r="W1830" s="32">
        <f>IF(R1830="","",VLOOKUP(R1830,CUSTOMS!$E$3:$N$2350,6,FALSE))</f>
        <v>0.3</v>
      </c>
      <c r="X1830" s="32">
        <f t="shared" si="294"/>
        <v>7.2</v>
      </c>
      <c r="Y1830" s="18" t="str">
        <f>IF(R1830="","",VLOOKUP(R1830,CUSTOMS!$E$3:$N$2350,8,FALSE))</f>
        <v>美元</v>
      </c>
      <c r="Z1830" s="18" t="str">
        <f>IF(R1830="","",VLOOKUP(R1830,CUSTOMS!$E$3:$N$2350,9,FALSE))</f>
        <v>中国</v>
      </c>
      <c r="AA1830" s="18" t="str">
        <f>IF(R1830="","",VLOOKUP(R1830,CUSTOMS!$E$3:$N$2350,10,FALSE))</f>
        <v>美国</v>
      </c>
      <c r="AB1830" s="32">
        <f>IF(R1830="","",VLOOKUP(G1830,WMS!$E$3:$T$2581,15,FALSE))</f>
        <v>0.345833333333333</v>
      </c>
      <c r="AC1830" s="32">
        <f t="shared" si="295"/>
        <v>8.29999999999999</v>
      </c>
      <c r="AD1830" s="32" t="str">
        <f>IF(S1830="","",VLOOKUP(S1830,海关监管条件!$A$1:$B$3000,2,FALSE))</f>
        <v>A</v>
      </c>
    </row>
    <row r="1831" spans="1:30">
      <c r="A1831" s="2">
        <v>43815</v>
      </c>
      <c r="B1831" s="2">
        <v>43822</v>
      </c>
      <c r="C1831" s="2" t="s">
        <v>5316</v>
      </c>
      <c r="D1831" s="35" t="s">
        <v>2155</v>
      </c>
      <c r="E1831" s="35" t="s">
        <v>4450</v>
      </c>
      <c r="F1831" s="35" t="s">
        <v>4463</v>
      </c>
      <c r="G1831" s="17" t="str">
        <f t="shared" si="289"/>
        <v>KG-ARI-1909-00203-04602/42576624B</v>
      </c>
      <c r="H1831" s="18">
        <v>12</v>
      </c>
      <c r="I1831" s="18">
        <f>IF(G1831="","",VLOOKUP(G1831,WMS!$E$3:$Q$2581,8,FALSE))</f>
        <v>6.5</v>
      </c>
      <c r="J1831" s="18">
        <f>IF(G1831="","",VLOOKUP(G1831,WMS!$E$3:$Q$2581,13,FALSE))</f>
        <v>0.018</v>
      </c>
      <c r="K1831" s="25" t="e">
        <f t="shared" si="290"/>
        <v>#DIV/0!</v>
      </c>
      <c r="M1831" s="26">
        <v>24</v>
      </c>
      <c r="N1831" s="27" t="str">
        <f>IF(G1831="","",VLOOKUP(G1831,WMS!$E$3:$U$2581,17,0))</f>
        <v>A35-203</v>
      </c>
      <c r="O1831" s="28" t="str">
        <f t="shared" si="291"/>
        <v/>
      </c>
      <c r="P1831" s="28" t="str">
        <f t="shared" si="292"/>
        <v/>
      </c>
      <c r="Q1831" s="25" t="str">
        <f>IF(G1831="","",VLOOKUP(G1831,WMS!$E$3:$G$2581,2,FALSE))</f>
        <v>KAS19092415</v>
      </c>
      <c r="R1831" s="25" t="str">
        <f>IF(G1831="","",VLOOKUP(G1831,WMS!$E$3:$G$2581,3,FALSE))</f>
        <v>KAS1909241504</v>
      </c>
      <c r="S1831" s="17" t="str">
        <f>IF(R1831="","",VLOOKUP(R1831,CUSTOMS!$E$3:$N$2350,2,FALSE))</f>
        <v>4421999090</v>
      </c>
      <c r="T1831" s="17" t="str">
        <f>IF(R1831="","",VLOOKUP(R1831,CUSTOMS!$E$3:$N$2350,3,FALSE))</f>
        <v>木盖</v>
      </c>
      <c r="U1831" s="18">
        <f t="shared" si="293"/>
        <v>24</v>
      </c>
      <c r="V1831" s="18" t="str">
        <f>IF(R1831="","",VLOOKUP(R1831,CUSTOMS!$E$3:$N$2350,5,FALSE))</f>
        <v>只</v>
      </c>
      <c r="W1831" s="32">
        <f>IF(R1831="","",VLOOKUP(R1831,CUSTOMS!$E$3:$N$2350,6,FALSE))</f>
        <v>0.13</v>
      </c>
      <c r="X1831" s="32">
        <f t="shared" si="294"/>
        <v>3.12</v>
      </c>
      <c r="Y1831" s="18" t="str">
        <f>IF(R1831="","",VLOOKUP(R1831,CUSTOMS!$E$3:$N$2350,8,FALSE))</f>
        <v>美元</v>
      </c>
      <c r="Z1831" s="18" t="str">
        <f>IF(R1831="","",VLOOKUP(R1831,CUSTOMS!$E$3:$N$2350,9,FALSE))</f>
        <v>中国</v>
      </c>
      <c r="AA1831" s="18" t="str">
        <f>IF(R1831="","",VLOOKUP(R1831,CUSTOMS!$E$3:$N$2350,10,FALSE))</f>
        <v>美国</v>
      </c>
      <c r="AB1831" s="32">
        <f>IF(R1831="","",VLOOKUP(G1831,WMS!$E$3:$T$2581,15,FALSE))</f>
        <v>0.1125</v>
      </c>
      <c r="AC1831" s="32">
        <f t="shared" si="295"/>
        <v>2.7</v>
      </c>
      <c r="AD1831" s="32" t="str">
        <f>IF(S1831="","",VLOOKUP(S1831,海关监管条件!$A$1:$B$3000,2,FALSE))</f>
        <v>AB</v>
      </c>
    </row>
    <row r="1832" spans="1:30">
      <c r="A1832" s="2">
        <v>43815</v>
      </c>
      <c r="B1832" s="2">
        <v>43822</v>
      </c>
      <c r="C1832" s="2" t="s">
        <v>5316</v>
      </c>
      <c r="D1832" s="35" t="s">
        <v>2155</v>
      </c>
      <c r="E1832" s="35" t="s">
        <v>4450</v>
      </c>
      <c r="F1832" s="35" t="s">
        <v>4462</v>
      </c>
      <c r="G1832" s="17" t="str">
        <f t="shared" si="289"/>
        <v>KG-ARI-1909-00203-04602/42576624A</v>
      </c>
      <c r="H1832" s="18">
        <f>IF(G1832="","",VLOOKUP(G1832,WMS!$E$3:$Q$2581,7,FALSE))</f>
        <v>12</v>
      </c>
      <c r="I1832" s="18">
        <f>IF(G1832="","",VLOOKUP(G1832,WMS!$E$3:$Q$2581,8,FALSE))</f>
        <v>6.5</v>
      </c>
      <c r="J1832" s="18">
        <f>IF(G1832="","",VLOOKUP(G1832,WMS!$E$3:$Q$2581,13,FALSE))</f>
        <v>0.018</v>
      </c>
      <c r="K1832" s="25" t="b">
        <f t="shared" si="290"/>
        <v>1</v>
      </c>
      <c r="L1832" s="7">
        <v>3</v>
      </c>
      <c r="M1832" s="26">
        <f>IF(G1832="","",VLOOKUP(G1832,WMS!$E$3:$U$2581,7,0)*L1832)</f>
        <v>36</v>
      </c>
      <c r="N1832" s="27" t="str">
        <f>IF(G1832="","",VLOOKUP(G1832,WMS!$E$3:$U$2581,17,0))</f>
        <v>A35-203</v>
      </c>
      <c r="O1832" s="28">
        <f t="shared" si="291"/>
        <v>19.5</v>
      </c>
      <c r="P1832" s="28">
        <f t="shared" si="292"/>
        <v>0.054</v>
      </c>
      <c r="Q1832" s="25" t="str">
        <f>IF(G1832="","",VLOOKUP(G1832,WMS!$E$3:$G$2581,2,FALSE))</f>
        <v>KAS19092415</v>
      </c>
      <c r="R1832" s="25" t="str">
        <f>IF(G1832="","",VLOOKUP(G1832,WMS!$E$3:$G$2581,3,FALSE))</f>
        <v>KAS1909241516</v>
      </c>
      <c r="S1832" s="17" t="str">
        <f>IF(R1832="","",VLOOKUP(R1832,CUSTOMS!$E$3:$N$2350,2,FALSE))</f>
        <v>6911101900</v>
      </c>
      <c r="T1832" s="17" t="str">
        <f>IF(R1832="","",VLOOKUP(R1832,CUSTOMS!$E$3:$N$2350,3,FALSE))</f>
        <v>日用瓷:罐
</v>
      </c>
      <c r="U1832" s="18">
        <f t="shared" si="293"/>
        <v>36</v>
      </c>
      <c r="V1832" s="18" t="str">
        <f>IF(R1832="","",VLOOKUP(R1832,CUSTOMS!$E$3:$N$2350,5,FALSE))</f>
        <v>只</v>
      </c>
      <c r="W1832" s="32">
        <f>IF(R1832="","",VLOOKUP(R1832,CUSTOMS!$E$3:$N$2350,6,FALSE))</f>
        <v>0.3</v>
      </c>
      <c r="X1832" s="32">
        <f t="shared" si="294"/>
        <v>10.8</v>
      </c>
      <c r="Y1832" s="18" t="str">
        <f>IF(R1832="","",VLOOKUP(R1832,CUSTOMS!$E$3:$N$2350,8,FALSE))</f>
        <v>美元</v>
      </c>
      <c r="Z1832" s="18" t="str">
        <f>IF(R1832="","",VLOOKUP(R1832,CUSTOMS!$E$3:$N$2350,9,FALSE))</f>
        <v>中国</v>
      </c>
      <c r="AA1832" s="18" t="str">
        <f>IF(R1832="","",VLOOKUP(R1832,CUSTOMS!$E$3:$N$2350,10,FALSE))</f>
        <v>美国</v>
      </c>
      <c r="AB1832" s="32">
        <f>IF(R1832="","",VLOOKUP(G1832,WMS!$E$3:$T$2581,15,FALSE))</f>
        <v>0.345833333333333</v>
      </c>
      <c r="AC1832" s="32">
        <f t="shared" si="295"/>
        <v>12.45</v>
      </c>
      <c r="AD1832" s="32" t="str">
        <f>IF(S1832="","",VLOOKUP(S1832,海关监管条件!$A$1:$B$3000,2,FALSE))</f>
        <v>A</v>
      </c>
    </row>
    <row r="1833" spans="1:30">
      <c r="A1833" s="2">
        <v>43815</v>
      </c>
      <c r="B1833" s="2">
        <v>43822</v>
      </c>
      <c r="C1833" s="2" t="s">
        <v>5316</v>
      </c>
      <c r="D1833" s="35" t="s">
        <v>2155</v>
      </c>
      <c r="E1833" s="35" t="s">
        <v>4450</v>
      </c>
      <c r="F1833" s="35" t="s">
        <v>4463</v>
      </c>
      <c r="G1833" s="17" t="str">
        <f t="shared" si="289"/>
        <v>KG-ARI-1909-00203-04602/42576624B</v>
      </c>
      <c r="H1833" s="18">
        <v>12</v>
      </c>
      <c r="I1833" s="18">
        <f>IF(G1833="","",VLOOKUP(G1833,WMS!$E$3:$Q$2581,8,FALSE))</f>
        <v>6.5</v>
      </c>
      <c r="J1833" s="18">
        <f>IF(G1833="","",VLOOKUP(G1833,WMS!$E$3:$Q$2581,13,FALSE))</f>
        <v>0.018</v>
      </c>
      <c r="K1833" s="25" t="e">
        <f t="shared" si="290"/>
        <v>#DIV/0!</v>
      </c>
      <c r="M1833" s="26">
        <v>36</v>
      </c>
      <c r="N1833" s="27" t="str">
        <f>IF(G1833="","",VLOOKUP(G1833,WMS!$E$3:$U$2581,17,0))</f>
        <v>A35-203</v>
      </c>
      <c r="O1833" s="28" t="str">
        <f t="shared" si="291"/>
        <v/>
      </c>
      <c r="P1833" s="28" t="str">
        <f t="shared" si="292"/>
        <v/>
      </c>
      <c r="Q1833" s="25" t="str">
        <f>IF(G1833="","",VLOOKUP(G1833,WMS!$E$3:$G$2581,2,FALSE))</f>
        <v>KAS19092415</v>
      </c>
      <c r="R1833" s="25" t="str">
        <f>IF(G1833="","",VLOOKUP(G1833,WMS!$E$3:$G$2581,3,FALSE))</f>
        <v>KAS1909241504</v>
      </c>
      <c r="S1833" s="17" t="str">
        <f>IF(R1833="","",VLOOKUP(R1833,CUSTOMS!$E$3:$N$2350,2,FALSE))</f>
        <v>4421999090</v>
      </c>
      <c r="T1833" s="17" t="str">
        <f>IF(R1833="","",VLOOKUP(R1833,CUSTOMS!$E$3:$N$2350,3,FALSE))</f>
        <v>木盖</v>
      </c>
      <c r="U1833" s="18">
        <f t="shared" si="293"/>
        <v>36</v>
      </c>
      <c r="V1833" s="18" t="str">
        <f>IF(R1833="","",VLOOKUP(R1833,CUSTOMS!$E$3:$N$2350,5,FALSE))</f>
        <v>只</v>
      </c>
      <c r="W1833" s="32">
        <f>IF(R1833="","",VLOOKUP(R1833,CUSTOMS!$E$3:$N$2350,6,FALSE))</f>
        <v>0.13</v>
      </c>
      <c r="X1833" s="32">
        <f t="shared" si="294"/>
        <v>4.68</v>
      </c>
      <c r="Y1833" s="18" t="str">
        <f>IF(R1833="","",VLOOKUP(R1833,CUSTOMS!$E$3:$N$2350,8,FALSE))</f>
        <v>美元</v>
      </c>
      <c r="Z1833" s="18" t="str">
        <f>IF(R1833="","",VLOOKUP(R1833,CUSTOMS!$E$3:$N$2350,9,FALSE))</f>
        <v>中国</v>
      </c>
      <c r="AA1833" s="18" t="str">
        <f>IF(R1833="","",VLOOKUP(R1833,CUSTOMS!$E$3:$N$2350,10,FALSE))</f>
        <v>美国</v>
      </c>
      <c r="AB1833" s="32">
        <f>IF(R1833="","",VLOOKUP(G1833,WMS!$E$3:$T$2581,15,FALSE))</f>
        <v>0.1125</v>
      </c>
      <c r="AC1833" s="32">
        <f t="shared" si="295"/>
        <v>4.05</v>
      </c>
      <c r="AD1833" s="32" t="str">
        <f>IF(S1833="","",VLOOKUP(S1833,海关监管条件!$A$1:$B$3000,2,FALSE))</f>
        <v>AB</v>
      </c>
    </row>
    <row r="1834" spans="1:30">
      <c r="A1834" s="2">
        <v>43815</v>
      </c>
      <c r="B1834" s="2">
        <v>43822</v>
      </c>
      <c r="C1834" s="2" t="s">
        <v>5316</v>
      </c>
      <c r="D1834" s="3" t="s">
        <v>2155</v>
      </c>
      <c r="E1834" s="3" t="s">
        <v>4450</v>
      </c>
      <c r="F1834" s="3" t="s">
        <v>5337</v>
      </c>
      <c r="G1834" s="17" t="str">
        <f t="shared" si="289"/>
        <v>KG-ARI-1909-00203-04602/42619321</v>
      </c>
      <c r="H1834" s="18">
        <f>IF(G1834="","",VLOOKUP(G1834,WMS!$E$3:$Q$2581,7,FALSE))</f>
        <v>4</v>
      </c>
      <c r="I1834" s="18">
        <f>IF(G1834="","",VLOOKUP(G1834,WMS!$E$3:$Q$2581,8,FALSE))</f>
        <v>9.05</v>
      </c>
      <c r="J1834" s="18">
        <f>IF(G1834="","",VLOOKUP(G1834,WMS!$E$3:$Q$2581,13,FALSE))</f>
        <v>0.039</v>
      </c>
      <c r="K1834" s="25" t="b">
        <f t="shared" si="290"/>
        <v>1</v>
      </c>
      <c r="L1834" s="7">
        <v>8</v>
      </c>
      <c r="M1834" s="26">
        <f>IF(G1834="","",VLOOKUP(G1834,WMS!$E$3:$U$2581,7,0)*L1834)</f>
        <v>32</v>
      </c>
      <c r="N1834" s="27" t="str">
        <f>IF(G1834="","",VLOOKUP(G1834,WMS!$E$3:$U$2581,17,0))</f>
        <v>B69</v>
      </c>
      <c r="O1834" s="28">
        <f t="shared" si="291"/>
        <v>72.4</v>
      </c>
      <c r="P1834" s="28">
        <f t="shared" si="292"/>
        <v>0.312</v>
      </c>
      <c r="Q1834" s="25" t="str">
        <f>IF(G1834="","",VLOOKUP(G1834,WMS!$E$3:$G$2581,2,FALSE))</f>
        <v>KAS19092415</v>
      </c>
      <c r="R1834" s="25" t="str">
        <f>IF(G1834="","",VLOOKUP(G1834,WMS!$E$3:$G$2581,3,FALSE))</f>
        <v>KAS1909241515</v>
      </c>
      <c r="S1834" s="17" t="str">
        <f>IF(R1834="","",VLOOKUP(R1834,CUSTOMS!$E$3:$N$2350,2,FALSE))</f>
        <v>6913100000</v>
      </c>
      <c r="T1834" s="17" t="str">
        <f>IF(R1834="","",VLOOKUP(R1834,CUSTOMS!$E$3:$N$2350,3,FALSE))</f>
        <v>陈设瓷:花盆</v>
      </c>
      <c r="U1834" s="18">
        <f t="shared" si="293"/>
        <v>32</v>
      </c>
      <c r="V1834" s="18" t="str">
        <f>IF(R1834="","",VLOOKUP(R1834,CUSTOMS!$E$3:$N$2350,5,FALSE))</f>
        <v>只</v>
      </c>
      <c r="W1834" s="32">
        <f>IF(R1834="","",VLOOKUP(R1834,CUSTOMS!$E$3:$N$2350,6,FALSE))</f>
        <v>0.4</v>
      </c>
      <c r="X1834" s="32">
        <f t="shared" si="294"/>
        <v>12.8</v>
      </c>
      <c r="Y1834" s="18" t="str">
        <f>IF(R1834="","",VLOOKUP(R1834,CUSTOMS!$E$3:$N$2350,8,FALSE))</f>
        <v>美元</v>
      </c>
      <c r="Z1834" s="18" t="str">
        <f>IF(R1834="","",VLOOKUP(R1834,CUSTOMS!$E$3:$N$2350,9,FALSE))</f>
        <v>中国</v>
      </c>
      <c r="AA1834" s="18" t="str">
        <f>IF(R1834="","",VLOOKUP(R1834,CUSTOMS!$E$3:$N$2350,10,FALSE))</f>
        <v>美国</v>
      </c>
      <c r="AB1834" s="32">
        <f>IF(R1834="","",VLOOKUP(G1834,WMS!$E$3:$T$2581,15,FALSE))</f>
        <v>1.9</v>
      </c>
      <c r="AC1834" s="32">
        <f t="shared" si="295"/>
        <v>60.8</v>
      </c>
      <c r="AD1834" s="32" t="str">
        <f>IF(S1834="","",VLOOKUP(S1834,海关监管条件!$A$1:$B$3000,2,FALSE))</f>
        <v>无</v>
      </c>
    </row>
    <row r="1835" spans="1:30">
      <c r="A1835" s="2">
        <v>43815</v>
      </c>
      <c r="B1835" s="2">
        <v>43822</v>
      </c>
      <c r="C1835" s="2" t="s">
        <v>5316</v>
      </c>
      <c r="D1835" s="3" t="s">
        <v>2155</v>
      </c>
      <c r="E1835" s="3" t="s">
        <v>4450</v>
      </c>
      <c r="F1835" s="3" t="s">
        <v>5038</v>
      </c>
      <c r="G1835" s="17" t="str">
        <f t="shared" si="289"/>
        <v>KG-ARI-1909-00203-04602/42623984</v>
      </c>
      <c r="H1835" s="18">
        <f>IF(G1835="","",VLOOKUP(G1835,WMS!$E$3:$Q$2581,7,FALSE))</f>
        <v>4</v>
      </c>
      <c r="I1835" s="18">
        <f>IF(G1835="","",VLOOKUP(G1835,WMS!$E$3:$Q$2581,8,FALSE))</f>
        <v>4.15</v>
      </c>
      <c r="J1835" s="18">
        <f>IF(G1835="","",VLOOKUP(G1835,WMS!$E$3:$Q$2581,13,FALSE))</f>
        <v>0.032</v>
      </c>
      <c r="K1835" s="25" t="b">
        <f t="shared" si="290"/>
        <v>1</v>
      </c>
      <c r="L1835" s="7">
        <v>3</v>
      </c>
      <c r="M1835" s="26">
        <f>IF(G1835="","",VLOOKUP(G1835,WMS!$E$3:$U$2581,7,0)*L1835)</f>
        <v>12</v>
      </c>
      <c r="N1835" s="27" t="str">
        <f>IF(G1835="","",VLOOKUP(G1835,WMS!$E$3:$U$2581,17,0))</f>
        <v>A25-102</v>
      </c>
      <c r="O1835" s="28">
        <f t="shared" si="291"/>
        <v>12.45</v>
      </c>
      <c r="P1835" s="28">
        <f t="shared" si="292"/>
        <v>0.096</v>
      </c>
      <c r="Q1835" s="25" t="str">
        <f>IF(G1835="","",VLOOKUP(G1835,WMS!$E$3:$G$2581,2,FALSE))</f>
        <v>KAS19092415</v>
      </c>
      <c r="R1835" s="25" t="str">
        <f>IF(G1835="","",VLOOKUP(G1835,WMS!$E$3:$G$2581,3,FALSE))</f>
        <v>KAS1909241515</v>
      </c>
      <c r="S1835" s="17" t="str">
        <f>IF(R1835="","",VLOOKUP(R1835,CUSTOMS!$E$3:$N$2350,2,FALSE))</f>
        <v>6913100000</v>
      </c>
      <c r="T1835" s="17" t="str">
        <f>IF(R1835="","",VLOOKUP(R1835,CUSTOMS!$E$3:$N$2350,3,FALSE))</f>
        <v>陈设瓷:花盆</v>
      </c>
      <c r="U1835" s="18">
        <f t="shared" si="293"/>
        <v>12</v>
      </c>
      <c r="V1835" s="18" t="str">
        <f>IF(R1835="","",VLOOKUP(R1835,CUSTOMS!$E$3:$N$2350,5,FALSE))</f>
        <v>只</v>
      </c>
      <c r="W1835" s="32">
        <f>IF(R1835="","",VLOOKUP(R1835,CUSTOMS!$E$3:$N$2350,6,FALSE))</f>
        <v>0.4</v>
      </c>
      <c r="X1835" s="32">
        <f t="shared" si="294"/>
        <v>4.8</v>
      </c>
      <c r="Y1835" s="18" t="str">
        <f>IF(R1835="","",VLOOKUP(R1835,CUSTOMS!$E$3:$N$2350,8,FALSE))</f>
        <v>美元</v>
      </c>
      <c r="Z1835" s="18" t="str">
        <f>IF(R1835="","",VLOOKUP(R1835,CUSTOMS!$E$3:$N$2350,9,FALSE))</f>
        <v>中国</v>
      </c>
      <c r="AA1835" s="18" t="str">
        <f>IF(R1835="","",VLOOKUP(R1835,CUSTOMS!$E$3:$N$2350,10,FALSE))</f>
        <v>美国</v>
      </c>
      <c r="AB1835" s="32">
        <f>IF(R1835="","",VLOOKUP(G1835,WMS!$E$3:$T$2581,15,FALSE))</f>
        <v>1.175</v>
      </c>
      <c r="AC1835" s="32">
        <f t="shared" si="295"/>
        <v>14.1</v>
      </c>
      <c r="AD1835" s="32" t="str">
        <f>IF(S1835="","",VLOOKUP(S1835,海关监管条件!$A$1:$B$3000,2,FALSE))</f>
        <v>无</v>
      </c>
    </row>
    <row r="1836" spans="1:30">
      <c r="A1836" s="2">
        <v>43815</v>
      </c>
      <c r="B1836" s="2">
        <v>43822</v>
      </c>
      <c r="C1836" s="2" t="s">
        <v>5316</v>
      </c>
      <c r="D1836" s="3" t="s">
        <v>2155</v>
      </c>
      <c r="E1836" s="3" t="s">
        <v>4450</v>
      </c>
      <c r="F1836" s="3" t="s">
        <v>5338</v>
      </c>
      <c r="G1836" s="17" t="str">
        <f t="shared" si="289"/>
        <v>KG-ARI-1909-00203-04602/42723516</v>
      </c>
      <c r="H1836" s="18">
        <f>IF(G1836="","",VLOOKUP(G1836,WMS!$E$3:$Q$2581,7,FALSE))</f>
        <v>8</v>
      </c>
      <c r="I1836" s="18">
        <f>IF(G1836="","",VLOOKUP(G1836,WMS!$E$3:$Q$2581,8,FALSE))</f>
        <v>3.35</v>
      </c>
      <c r="J1836" s="18">
        <f>IF(G1836="","",VLOOKUP(G1836,WMS!$E$3:$Q$2581,13,FALSE))</f>
        <v>0.015</v>
      </c>
      <c r="K1836" s="25" t="b">
        <f t="shared" si="290"/>
        <v>1</v>
      </c>
      <c r="L1836" s="7">
        <v>1</v>
      </c>
      <c r="M1836" s="26">
        <f>IF(G1836="","",VLOOKUP(G1836,WMS!$E$3:$U$2581,7,0)*L1836)</f>
        <v>8</v>
      </c>
      <c r="N1836" s="27" t="str">
        <f>IF(G1836="","",VLOOKUP(G1836,WMS!$E$3:$U$2581,17,0))</f>
        <v>B69</v>
      </c>
      <c r="O1836" s="28">
        <f t="shared" si="291"/>
        <v>3.35</v>
      </c>
      <c r="P1836" s="28">
        <f t="shared" si="292"/>
        <v>0.015</v>
      </c>
      <c r="Q1836" s="25" t="str">
        <f>IF(G1836="","",VLOOKUP(G1836,WMS!$E$3:$G$2581,2,FALSE))</f>
        <v>KAS19092415</v>
      </c>
      <c r="R1836" s="25" t="str">
        <f>IF(G1836="","",VLOOKUP(G1836,WMS!$E$3:$G$2581,3,FALSE))</f>
        <v>KAS1909241508</v>
      </c>
      <c r="S1836" s="17" t="str">
        <f>IF(R1836="","",VLOOKUP(R1836,CUSTOMS!$E$3:$N$2350,2,FALSE))</f>
        <v>6913100000</v>
      </c>
      <c r="T1836" s="17" t="str">
        <f>IF(R1836="","",VLOOKUP(R1836,CUSTOMS!$E$3:$N$2350,3,FALSE))</f>
        <v>陈设瓷:香薰炉</v>
      </c>
      <c r="U1836" s="18">
        <f t="shared" si="293"/>
        <v>8</v>
      </c>
      <c r="V1836" s="18" t="str">
        <f>IF(R1836="","",VLOOKUP(R1836,CUSTOMS!$E$3:$N$2350,5,FALSE))</f>
        <v>只</v>
      </c>
      <c r="W1836" s="32">
        <f>IF(R1836="","",VLOOKUP(R1836,CUSTOMS!$E$3:$N$2350,6,FALSE))</f>
        <v>0.35</v>
      </c>
      <c r="X1836" s="32">
        <f t="shared" si="294"/>
        <v>2.8</v>
      </c>
      <c r="Y1836" s="18" t="str">
        <f>IF(R1836="","",VLOOKUP(R1836,CUSTOMS!$E$3:$N$2350,8,FALSE))</f>
        <v>美元</v>
      </c>
      <c r="Z1836" s="18" t="str">
        <f>IF(R1836="","",VLOOKUP(R1836,CUSTOMS!$E$3:$N$2350,9,FALSE))</f>
        <v>中国</v>
      </c>
      <c r="AA1836" s="18" t="str">
        <f>IF(R1836="","",VLOOKUP(R1836,CUSTOMS!$E$3:$N$2350,10,FALSE))</f>
        <v>美国</v>
      </c>
      <c r="AB1836" s="32">
        <f>IF(R1836="","",VLOOKUP(G1836,WMS!$E$3:$T$2581,15,FALSE))</f>
        <v>0.375</v>
      </c>
      <c r="AC1836" s="32">
        <f t="shared" si="295"/>
        <v>3</v>
      </c>
      <c r="AD1836" s="32" t="str">
        <f>IF(S1836="","",VLOOKUP(S1836,海关监管条件!$A$1:$B$3000,2,FALSE))</f>
        <v>无</v>
      </c>
    </row>
    <row r="1837" spans="1:30">
      <c r="A1837" s="2">
        <v>43815</v>
      </c>
      <c r="B1837" s="2">
        <v>43822</v>
      </c>
      <c r="C1837" s="2" t="s">
        <v>5316</v>
      </c>
      <c r="D1837" s="3" t="s">
        <v>2155</v>
      </c>
      <c r="E1837" s="3" t="s">
        <v>4450</v>
      </c>
      <c r="F1837" s="3" t="s">
        <v>5339</v>
      </c>
      <c r="G1837" s="17" t="str">
        <f t="shared" si="289"/>
        <v>KG-ARI-1909-00203-04602/42727569</v>
      </c>
      <c r="H1837" s="18">
        <f>IF(G1837="","",VLOOKUP(G1837,WMS!$E$3:$Q$2581,7,FALSE))</f>
        <v>12</v>
      </c>
      <c r="I1837" s="18">
        <f>IF(G1837="","",VLOOKUP(G1837,WMS!$E$3:$Q$2581,8,FALSE))</f>
        <v>4.45</v>
      </c>
      <c r="J1837" s="18">
        <f>IF(G1837="","",VLOOKUP(G1837,WMS!$E$3:$Q$2581,13,FALSE))</f>
        <v>0.015</v>
      </c>
      <c r="K1837" s="25" t="b">
        <f t="shared" si="290"/>
        <v>1</v>
      </c>
      <c r="L1837" s="7">
        <v>2</v>
      </c>
      <c r="M1837" s="26">
        <f>IF(G1837="","",VLOOKUP(G1837,WMS!$E$3:$U$2581,7,0)*L1837)</f>
        <v>24</v>
      </c>
      <c r="N1837" s="27" t="str">
        <f>IF(G1837="","",VLOOKUP(G1837,WMS!$E$3:$U$2581,17,0))</f>
        <v>A22-204</v>
      </c>
      <c r="O1837" s="28">
        <f t="shared" si="291"/>
        <v>8.9</v>
      </c>
      <c r="P1837" s="28">
        <f t="shared" si="292"/>
        <v>0.03</v>
      </c>
      <c r="Q1837" s="25" t="str">
        <f>IF(G1837="","",VLOOKUP(G1837,WMS!$E$3:$G$2581,2,FALSE))</f>
        <v>KAS19092415</v>
      </c>
      <c r="R1837" s="25" t="str">
        <f>IF(G1837="","",VLOOKUP(G1837,WMS!$E$3:$G$2581,3,FALSE))</f>
        <v>KAS1909241514</v>
      </c>
      <c r="S1837" s="17" t="str">
        <f>IF(R1837="","",VLOOKUP(R1837,CUSTOMS!$E$3:$N$2350,2,FALSE))</f>
        <v>6911101900</v>
      </c>
      <c r="T1837" s="17" t="str">
        <f>IF(R1837="","",VLOOKUP(R1837,CUSTOMS!$E$3:$N$2350,3,FALSE))</f>
        <v>日用瓷:壶.碟.盘.碗.杯.锅.罐</v>
      </c>
      <c r="U1837" s="18">
        <f t="shared" si="293"/>
        <v>24</v>
      </c>
      <c r="V1837" s="18" t="str">
        <f>IF(R1837="","",VLOOKUP(R1837,CUSTOMS!$E$3:$N$2350,5,FALSE))</f>
        <v>只</v>
      </c>
      <c r="W1837" s="32">
        <f>IF(R1837="","",VLOOKUP(R1837,CUSTOMS!$E$3:$N$2350,6,FALSE))</f>
        <v>0.4</v>
      </c>
      <c r="X1837" s="32">
        <f t="shared" si="294"/>
        <v>9.6</v>
      </c>
      <c r="Y1837" s="18" t="str">
        <f>IF(R1837="","",VLOOKUP(R1837,CUSTOMS!$E$3:$N$2350,8,FALSE))</f>
        <v>美元</v>
      </c>
      <c r="Z1837" s="18" t="str">
        <f>IF(R1837="","",VLOOKUP(R1837,CUSTOMS!$E$3:$N$2350,9,FALSE))</f>
        <v>中国</v>
      </c>
      <c r="AA1837" s="18" t="str">
        <f>IF(R1837="","",VLOOKUP(R1837,CUSTOMS!$E$3:$N$2350,10,FALSE))</f>
        <v>美国</v>
      </c>
      <c r="AB1837" s="32">
        <f>IF(R1837="","",VLOOKUP(G1837,WMS!$E$3:$T$2581,15,FALSE))</f>
        <v>0.3</v>
      </c>
      <c r="AC1837" s="32">
        <f t="shared" si="295"/>
        <v>7.2</v>
      </c>
      <c r="AD1837" s="32" t="str">
        <f>IF(S1837="","",VLOOKUP(S1837,海关监管条件!$A$1:$B$3000,2,FALSE))</f>
        <v>A</v>
      </c>
    </row>
    <row r="1838" spans="1:30">
      <c r="A1838" s="2">
        <v>43815</v>
      </c>
      <c r="B1838" s="2">
        <v>43822</v>
      </c>
      <c r="C1838" s="2" t="s">
        <v>5316</v>
      </c>
      <c r="D1838" s="3" t="s">
        <v>2155</v>
      </c>
      <c r="E1838" s="3" t="s">
        <v>4450</v>
      </c>
      <c r="F1838" s="3" t="s">
        <v>5339</v>
      </c>
      <c r="G1838" s="17" t="str">
        <f t="shared" si="289"/>
        <v>KG-ARI-1909-00203-04602/42727569</v>
      </c>
      <c r="H1838" s="18">
        <f>IF(G1838="","",VLOOKUP(G1838,WMS!$E$3:$Q$2581,7,FALSE))</f>
        <v>12</v>
      </c>
      <c r="I1838" s="18">
        <f>IF(G1838="","",VLOOKUP(G1838,WMS!$E$3:$Q$2581,8,FALSE))</f>
        <v>4.45</v>
      </c>
      <c r="J1838" s="18">
        <f>IF(G1838="","",VLOOKUP(G1838,WMS!$E$3:$Q$2581,13,FALSE))</f>
        <v>0.015</v>
      </c>
      <c r="K1838" s="25" t="b">
        <f t="shared" si="290"/>
        <v>1</v>
      </c>
      <c r="L1838" s="7">
        <v>2</v>
      </c>
      <c r="M1838" s="26">
        <f>IF(G1838="","",VLOOKUP(G1838,WMS!$E$3:$U$2581,7,0)*L1838)</f>
        <v>24</v>
      </c>
      <c r="N1838" s="27" t="str">
        <f>IF(G1838="","",VLOOKUP(G1838,WMS!$E$3:$U$2581,17,0))</f>
        <v>A22-204</v>
      </c>
      <c r="O1838" s="28">
        <f t="shared" si="291"/>
        <v>8.9</v>
      </c>
      <c r="P1838" s="28">
        <f t="shared" si="292"/>
        <v>0.03</v>
      </c>
      <c r="Q1838" s="25" t="str">
        <f>IF(G1838="","",VLOOKUP(G1838,WMS!$E$3:$G$2581,2,FALSE))</f>
        <v>KAS19092415</v>
      </c>
      <c r="R1838" s="25" t="str">
        <f>IF(G1838="","",VLOOKUP(G1838,WMS!$E$3:$G$2581,3,FALSE))</f>
        <v>KAS1909241514</v>
      </c>
      <c r="S1838" s="17" t="str">
        <f>IF(R1838="","",VLOOKUP(R1838,CUSTOMS!$E$3:$N$2350,2,FALSE))</f>
        <v>6911101900</v>
      </c>
      <c r="T1838" s="17" t="str">
        <f>IF(R1838="","",VLOOKUP(R1838,CUSTOMS!$E$3:$N$2350,3,FALSE))</f>
        <v>日用瓷:壶.碟.盘.碗.杯.锅.罐</v>
      </c>
      <c r="U1838" s="18">
        <f t="shared" si="293"/>
        <v>24</v>
      </c>
      <c r="V1838" s="18" t="str">
        <f>IF(R1838="","",VLOOKUP(R1838,CUSTOMS!$E$3:$N$2350,5,FALSE))</f>
        <v>只</v>
      </c>
      <c r="W1838" s="32">
        <f>IF(R1838="","",VLOOKUP(R1838,CUSTOMS!$E$3:$N$2350,6,FALSE))</f>
        <v>0.4</v>
      </c>
      <c r="X1838" s="32">
        <f t="shared" si="294"/>
        <v>9.6</v>
      </c>
      <c r="Y1838" s="18" t="str">
        <f>IF(R1838="","",VLOOKUP(R1838,CUSTOMS!$E$3:$N$2350,8,FALSE))</f>
        <v>美元</v>
      </c>
      <c r="Z1838" s="18" t="str">
        <f>IF(R1838="","",VLOOKUP(R1838,CUSTOMS!$E$3:$N$2350,9,FALSE))</f>
        <v>中国</v>
      </c>
      <c r="AA1838" s="18" t="str">
        <f>IF(R1838="","",VLOOKUP(R1838,CUSTOMS!$E$3:$N$2350,10,FALSE))</f>
        <v>美国</v>
      </c>
      <c r="AB1838" s="32">
        <f>IF(R1838="","",VLOOKUP(G1838,WMS!$E$3:$T$2581,15,FALSE))</f>
        <v>0.3</v>
      </c>
      <c r="AC1838" s="32">
        <f t="shared" si="295"/>
        <v>7.2</v>
      </c>
      <c r="AD1838" s="32" t="str">
        <f>IF(S1838="","",VLOOKUP(S1838,海关监管条件!$A$1:$B$3000,2,FALSE))</f>
        <v>A</v>
      </c>
    </row>
    <row r="1839" spans="1:30">
      <c r="A1839" s="2">
        <v>43815</v>
      </c>
      <c r="B1839" s="2">
        <v>43822</v>
      </c>
      <c r="C1839" s="2" t="s">
        <v>5316</v>
      </c>
      <c r="D1839" s="3" t="s">
        <v>2155</v>
      </c>
      <c r="E1839" s="3" t="s">
        <v>4450</v>
      </c>
      <c r="F1839" s="3" t="s">
        <v>5340</v>
      </c>
      <c r="G1839" s="17" t="str">
        <f t="shared" si="289"/>
        <v>KG-ARI-1909-00203-04602/42727576</v>
      </c>
      <c r="H1839" s="18">
        <f>IF(G1839="","",VLOOKUP(G1839,WMS!$E$3:$Q$2581,7,FALSE))</f>
        <v>12</v>
      </c>
      <c r="I1839" s="18">
        <f>IF(G1839="","",VLOOKUP(G1839,WMS!$E$3:$Q$2581,8,FALSE))</f>
        <v>9.1</v>
      </c>
      <c r="J1839" s="18">
        <f>IF(G1839="","",VLOOKUP(G1839,WMS!$E$3:$Q$2581,13,FALSE))</f>
        <v>0.021</v>
      </c>
      <c r="K1839" s="25" t="b">
        <f t="shared" si="290"/>
        <v>1</v>
      </c>
      <c r="L1839" s="7">
        <v>3</v>
      </c>
      <c r="M1839" s="26">
        <f>IF(G1839="","",VLOOKUP(G1839,WMS!$E$3:$U$2581,7,0)*L1839)</f>
        <v>36</v>
      </c>
      <c r="N1839" s="27" t="str">
        <f>IF(G1839="","",VLOOKUP(G1839,WMS!$E$3:$U$2581,17,0))</f>
        <v>A22-304</v>
      </c>
      <c r="O1839" s="28">
        <f t="shared" si="291"/>
        <v>27.3</v>
      </c>
      <c r="P1839" s="28">
        <f t="shared" si="292"/>
        <v>0.063</v>
      </c>
      <c r="Q1839" s="25" t="str">
        <f>IF(G1839="","",VLOOKUP(G1839,WMS!$E$3:$G$2581,2,FALSE))</f>
        <v>KAS19092415</v>
      </c>
      <c r="R1839" s="25" t="str">
        <f>IF(G1839="","",VLOOKUP(G1839,WMS!$E$3:$G$2581,3,FALSE))</f>
        <v>KAS1909241514</v>
      </c>
      <c r="S1839" s="17" t="str">
        <f>IF(R1839="","",VLOOKUP(R1839,CUSTOMS!$E$3:$N$2350,2,FALSE))</f>
        <v>6911101900</v>
      </c>
      <c r="T1839" s="17" t="str">
        <f>IF(R1839="","",VLOOKUP(R1839,CUSTOMS!$E$3:$N$2350,3,FALSE))</f>
        <v>日用瓷:壶.碟.盘.碗.杯.锅.罐</v>
      </c>
      <c r="U1839" s="18">
        <f t="shared" si="293"/>
        <v>36</v>
      </c>
      <c r="V1839" s="18" t="str">
        <f>IF(R1839="","",VLOOKUP(R1839,CUSTOMS!$E$3:$N$2350,5,FALSE))</f>
        <v>只</v>
      </c>
      <c r="W1839" s="32">
        <f>IF(R1839="","",VLOOKUP(R1839,CUSTOMS!$E$3:$N$2350,6,FALSE))</f>
        <v>0.4</v>
      </c>
      <c r="X1839" s="32">
        <f t="shared" si="294"/>
        <v>14.4</v>
      </c>
      <c r="Y1839" s="18" t="str">
        <f>IF(R1839="","",VLOOKUP(R1839,CUSTOMS!$E$3:$N$2350,8,FALSE))</f>
        <v>美元</v>
      </c>
      <c r="Z1839" s="18" t="str">
        <f>IF(R1839="","",VLOOKUP(R1839,CUSTOMS!$E$3:$N$2350,9,FALSE))</f>
        <v>中国</v>
      </c>
      <c r="AA1839" s="18" t="str">
        <f>IF(R1839="","",VLOOKUP(R1839,CUSTOMS!$E$3:$N$2350,10,FALSE))</f>
        <v>美国</v>
      </c>
      <c r="AB1839" s="32">
        <f>IF(R1839="","",VLOOKUP(G1839,WMS!$E$3:$T$2581,15,FALSE))</f>
        <v>0.7</v>
      </c>
      <c r="AC1839" s="32">
        <f t="shared" si="295"/>
        <v>25.2</v>
      </c>
      <c r="AD1839" s="32" t="str">
        <f>IF(S1839="","",VLOOKUP(S1839,海关监管条件!$A$1:$B$3000,2,FALSE))</f>
        <v>A</v>
      </c>
    </row>
    <row r="1840" spans="1:30">
      <c r="A1840" s="2">
        <v>43815</v>
      </c>
      <c r="B1840" s="2">
        <v>43822</v>
      </c>
      <c r="C1840" s="2" t="s">
        <v>5316</v>
      </c>
      <c r="D1840" s="3" t="s">
        <v>2155</v>
      </c>
      <c r="E1840" s="3" t="s">
        <v>4450</v>
      </c>
      <c r="F1840" s="3" t="s">
        <v>5340</v>
      </c>
      <c r="G1840" s="17" t="str">
        <f t="shared" si="289"/>
        <v>KG-ARI-1909-00203-04602/42727576</v>
      </c>
      <c r="H1840" s="18">
        <f>IF(G1840="","",VLOOKUP(G1840,WMS!$E$3:$Q$2581,7,FALSE))</f>
        <v>12</v>
      </c>
      <c r="I1840" s="18">
        <f>IF(G1840="","",VLOOKUP(G1840,WMS!$E$3:$Q$2581,8,FALSE))</f>
        <v>9.1</v>
      </c>
      <c r="J1840" s="18">
        <f>IF(G1840="","",VLOOKUP(G1840,WMS!$E$3:$Q$2581,13,FALSE))</f>
        <v>0.021</v>
      </c>
      <c r="K1840" s="25" t="b">
        <f t="shared" si="290"/>
        <v>1</v>
      </c>
      <c r="L1840" s="7">
        <v>2</v>
      </c>
      <c r="M1840" s="26">
        <f>IF(G1840="","",VLOOKUP(G1840,WMS!$E$3:$U$2581,7,0)*L1840)</f>
        <v>24</v>
      </c>
      <c r="N1840" s="27" t="str">
        <f>IF(G1840="","",VLOOKUP(G1840,WMS!$E$3:$U$2581,17,0))</f>
        <v>A22-304</v>
      </c>
      <c r="O1840" s="28">
        <f t="shared" si="291"/>
        <v>18.2</v>
      </c>
      <c r="P1840" s="28">
        <f t="shared" si="292"/>
        <v>0.042</v>
      </c>
      <c r="Q1840" s="25" t="str">
        <f>IF(G1840="","",VLOOKUP(G1840,WMS!$E$3:$G$2581,2,FALSE))</f>
        <v>KAS19092415</v>
      </c>
      <c r="R1840" s="25" t="str">
        <f>IF(G1840="","",VLOOKUP(G1840,WMS!$E$3:$G$2581,3,FALSE))</f>
        <v>KAS1909241514</v>
      </c>
      <c r="S1840" s="17" t="str">
        <f>IF(R1840="","",VLOOKUP(R1840,CUSTOMS!$E$3:$N$2350,2,FALSE))</f>
        <v>6911101900</v>
      </c>
      <c r="T1840" s="17" t="str">
        <f>IF(R1840="","",VLOOKUP(R1840,CUSTOMS!$E$3:$N$2350,3,FALSE))</f>
        <v>日用瓷:壶.碟.盘.碗.杯.锅.罐</v>
      </c>
      <c r="U1840" s="18">
        <f t="shared" si="293"/>
        <v>24</v>
      </c>
      <c r="V1840" s="18" t="str">
        <f>IF(R1840="","",VLOOKUP(R1840,CUSTOMS!$E$3:$N$2350,5,FALSE))</f>
        <v>只</v>
      </c>
      <c r="W1840" s="32">
        <f>IF(R1840="","",VLOOKUP(R1840,CUSTOMS!$E$3:$N$2350,6,FALSE))</f>
        <v>0.4</v>
      </c>
      <c r="X1840" s="32">
        <f t="shared" si="294"/>
        <v>9.6</v>
      </c>
      <c r="Y1840" s="18" t="str">
        <f>IF(R1840="","",VLOOKUP(R1840,CUSTOMS!$E$3:$N$2350,8,FALSE))</f>
        <v>美元</v>
      </c>
      <c r="Z1840" s="18" t="str">
        <f>IF(R1840="","",VLOOKUP(R1840,CUSTOMS!$E$3:$N$2350,9,FALSE))</f>
        <v>中国</v>
      </c>
      <c r="AA1840" s="18" t="str">
        <f>IF(R1840="","",VLOOKUP(R1840,CUSTOMS!$E$3:$N$2350,10,FALSE))</f>
        <v>美国</v>
      </c>
      <c r="AB1840" s="32">
        <f>IF(R1840="","",VLOOKUP(G1840,WMS!$E$3:$T$2581,15,FALSE))</f>
        <v>0.7</v>
      </c>
      <c r="AC1840" s="32">
        <f t="shared" si="295"/>
        <v>16.8</v>
      </c>
      <c r="AD1840" s="32" t="str">
        <f>IF(S1840="","",VLOOKUP(S1840,海关监管条件!$A$1:$B$3000,2,FALSE))</f>
        <v>A</v>
      </c>
    </row>
    <row r="1841" spans="1:30">
      <c r="A1841" s="2">
        <v>43815</v>
      </c>
      <c r="B1841" s="2">
        <v>43822</v>
      </c>
      <c r="C1841" s="2" t="s">
        <v>5316</v>
      </c>
      <c r="D1841" s="3" t="s">
        <v>2155</v>
      </c>
      <c r="E1841" s="3" t="s">
        <v>4450</v>
      </c>
      <c r="F1841" s="3" t="s">
        <v>5341</v>
      </c>
      <c r="G1841" s="17" t="str">
        <f t="shared" si="289"/>
        <v>KG-ARI-1909-00203-04602/42747406</v>
      </c>
      <c r="H1841" s="18">
        <f>IF(G1841="","",VLOOKUP(G1841,WMS!$E$3:$Q$2581,7,FALSE))</f>
        <v>4</v>
      </c>
      <c r="I1841" s="18">
        <f>IF(G1841="","",VLOOKUP(G1841,WMS!$E$3:$Q$2581,8,FALSE))</f>
        <v>6.1</v>
      </c>
      <c r="J1841" s="18">
        <f>IF(G1841="","",VLOOKUP(G1841,WMS!$E$3:$Q$2581,13,FALSE))</f>
        <v>0.018</v>
      </c>
      <c r="K1841" s="25" t="b">
        <f t="shared" si="290"/>
        <v>1</v>
      </c>
      <c r="L1841" s="7">
        <v>6</v>
      </c>
      <c r="M1841" s="26">
        <f>IF(G1841="","",VLOOKUP(G1841,WMS!$E$3:$U$2581,7,0)*L1841)</f>
        <v>24</v>
      </c>
      <c r="N1841" s="27" t="str">
        <f>IF(G1841="","",VLOOKUP(G1841,WMS!$E$3:$U$2581,17,0))</f>
        <v>A22-104</v>
      </c>
      <c r="O1841" s="28">
        <f t="shared" si="291"/>
        <v>36.6</v>
      </c>
      <c r="P1841" s="28">
        <f t="shared" si="292"/>
        <v>0.108</v>
      </c>
      <c r="Q1841" s="25" t="str">
        <f>IF(G1841="","",VLOOKUP(G1841,WMS!$E$3:$G$2581,2,FALSE))</f>
        <v>KAS19092415</v>
      </c>
      <c r="R1841" s="25" t="str">
        <f>IF(G1841="","",VLOOKUP(G1841,WMS!$E$3:$G$2581,3,FALSE))</f>
        <v>KAS1909241514</v>
      </c>
      <c r="S1841" s="17" t="str">
        <f>IF(R1841="","",VLOOKUP(R1841,CUSTOMS!$E$3:$N$2350,2,FALSE))</f>
        <v>6911101900</v>
      </c>
      <c r="T1841" s="17" t="str">
        <f>IF(R1841="","",VLOOKUP(R1841,CUSTOMS!$E$3:$N$2350,3,FALSE))</f>
        <v>日用瓷:壶.碟.盘.碗.杯.锅.罐</v>
      </c>
      <c r="U1841" s="18">
        <f t="shared" si="293"/>
        <v>24</v>
      </c>
      <c r="V1841" s="18" t="str">
        <f>IF(R1841="","",VLOOKUP(R1841,CUSTOMS!$E$3:$N$2350,5,FALSE))</f>
        <v>只</v>
      </c>
      <c r="W1841" s="32">
        <f>IF(R1841="","",VLOOKUP(R1841,CUSTOMS!$E$3:$N$2350,6,FALSE))</f>
        <v>0.4</v>
      </c>
      <c r="X1841" s="32">
        <f t="shared" si="294"/>
        <v>9.6</v>
      </c>
      <c r="Y1841" s="18" t="str">
        <f>IF(R1841="","",VLOOKUP(R1841,CUSTOMS!$E$3:$N$2350,8,FALSE))</f>
        <v>美元</v>
      </c>
      <c r="Z1841" s="18" t="str">
        <f>IF(R1841="","",VLOOKUP(R1841,CUSTOMS!$E$3:$N$2350,9,FALSE))</f>
        <v>中国</v>
      </c>
      <c r="AA1841" s="18" t="str">
        <f>IF(R1841="","",VLOOKUP(R1841,CUSTOMS!$E$3:$N$2350,10,FALSE))</f>
        <v>美国</v>
      </c>
      <c r="AB1841" s="32">
        <f>IF(R1841="","",VLOOKUP(G1841,WMS!$E$3:$T$2581,15,FALSE))</f>
        <v>1.4</v>
      </c>
      <c r="AC1841" s="32">
        <f t="shared" si="295"/>
        <v>33.6</v>
      </c>
      <c r="AD1841" s="32" t="str">
        <f>IF(S1841="","",VLOOKUP(S1841,海关监管条件!$A$1:$B$3000,2,FALSE))</f>
        <v>A</v>
      </c>
    </row>
    <row r="1842" spans="1:30">
      <c r="A1842" s="2">
        <v>43815</v>
      </c>
      <c r="B1842" s="2">
        <v>43822</v>
      </c>
      <c r="C1842" s="2" t="s">
        <v>5316</v>
      </c>
      <c r="D1842" s="3" t="s">
        <v>2155</v>
      </c>
      <c r="E1842" s="3" t="s">
        <v>4450</v>
      </c>
      <c r="F1842" s="3" t="s">
        <v>5342</v>
      </c>
      <c r="G1842" s="17" t="str">
        <f t="shared" si="289"/>
        <v>KG-ARI-1909-00203-04602/42747529</v>
      </c>
      <c r="H1842" s="18">
        <f>IF(G1842="","",VLOOKUP(G1842,WMS!$E$3:$Q$2581,7,FALSE))</f>
        <v>4</v>
      </c>
      <c r="I1842" s="18">
        <f>IF(G1842="","",VLOOKUP(G1842,WMS!$E$3:$Q$2581,8,FALSE))</f>
        <v>8.35</v>
      </c>
      <c r="J1842" s="18">
        <f>IF(G1842="","",VLOOKUP(G1842,WMS!$E$3:$Q$2581,13,FALSE))</f>
        <v>0.022</v>
      </c>
      <c r="K1842" s="25" t="b">
        <f t="shared" si="290"/>
        <v>1</v>
      </c>
      <c r="L1842" s="7">
        <v>6</v>
      </c>
      <c r="M1842" s="26">
        <f>IF(G1842="","",VLOOKUP(G1842,WMS!$E$3:$U$2581,7,0)*L1842)</f>
        <v>24</v>
      </c>
      <c r="N1842" s="27" t="str">
        <f>IF(G1842="","",VLOOKUP(G1842,WMS!$E$3:$U$2581,17,0))</f>
        <v>A22-104</v>
      </c>
      <c r="O1842" s="28">
        <f t="shared" si="291"/>
        <v>50.1</v>
      </c>
      <c r="P1842" s="28">
        <f t="shared" si="292"/>
        <v>0.132</v>
      </c>
      <c r="Q1842" s="25" t="str">
        <f>IF(G1842="","",VLOOKUP(G1842,WMS!$E$3:$G$2581,2,FALSE))</f>
        <v>KAS19092415</v>
      </c>
      <c r="R1842" s="25" t="str">
        <f>IF(G1842="","",VLOOKUP(G1842,WMS!$E$3:$G$2581,3,FALSE))</f>
        <v>KAS1909241514</v>
      </c>
      <c r="S1842" s="17" t="str">
        <f>IF(R1842="","",VLOOKUP(R1842,CUSTOMS!$E$3:$N$2350,2,FALSE))</f>
        <v>6911101900</v>
      </c>
      <c r="T1842" s="17" t="str">
        <f>IF(R1842="","",VLOOKUP(R1842,CUSTOMS!$E$3:$N$2350,3,FALSE))</f>
        <v>日用瓷:壶.碟.盘.碗.杯.锅.罐</v>
      </c>
      <c r="U1842" s="18">
        <f t="shared" si="293"/>
        <v>24</v>
      </c>
      <c r="V1842" s="18" t="str">
        <f>IF(R1842="","",VLOOKUP(R1842,CUSTOMS!$E$3:$N$2350,5,FALSE))</f>
        <v>只</v>
      </c>
      <c r="W1842" s="32">
        <f>IF(R1842="","",VLOOKUP(R1842,CUSTOMS!$E$3:$N$2350,6,FALSE))</f>
        <v>0.4</v>
      </c>
      <c r="X1842" s="32">
        <f t="shared" si="294"/>
        <v>9.6</v>
      </c>
      <c r="Y1842" s="18" t="str">
        <f>IF(R1842="","",VLOOKUP(R1842,CUSTOMS!$E$3:$N$2350,8,FALSE))</f>
        <v>美元</v>
      </c>
      <c r="Z1842" s="18" t="str">
        <f>IF(R1842="","",VLOOKUP(R1842,CUSTOMS!$E$3:$N$2350,9,FALSE))</f>
        <v>中国</v>
      </c>
      <c r="AA1842" s="18" t="str">
        <f>IF(R1842="","",VLOOKUP(R1842,CUSTOMS!$E$3:$N$2350,10,FALSE))</f>
        <v>美国</v>
      </c>
      <c r="AB1842" s="32">
        <f>IF(R1842="","",VLOOKUP(G1842,WMS!$E$3:$T$2581,15,FALSE))</f>
        <v>1.9</v>
      </c>
      <c r="AC1842" s="32">
        <f t="shared" si="295"/>
        <v>45.6</v>
      </c>
      <c r="AD1842" s="32" t="str">
        <f>IF(S1842="","",VLOOKUP(S1842,海关监管条件!$A$1:$B$3000,2,FALSE))</f>
        <v>A</v>
      </c>
    </row>
    <row r="1843" spans="1:30">
      <c r="A1843" s="2">
        <v>43815</v>
      </c>
      <c r="B1843" s="2">
        <v>43822</v>
      </c>
      <c r="C1843" s="2" t="s">
        <v>5316</v>
      </c>
      <c r="D1843" s="3" t="s">
        <v>2155</v>
      </c>
      <c r="E1843" s="3" t="s">
        <v>4450</v>
      </c>
      <c r="F1843" s="3" t="s">
        <v>5343</v>
      </c>
      <c r="G1843" s="17" t="str">
        <f t="shared" si="289"/>
        <v>KG-ARI-1909-00203-04602/42747543</v>
      </c>
      <c r="H1843" s="18">
        <f>IF(G1843="","",VLOOKUP(G1843,WMS!$E$3:$Q$2581,7,FALSE))</f>
        <v>2</v>
      </c>
      <c r="I1843" s="18">
        <f>IF(G1843="","",VLOOKUP(G1843,WMS!$E$3:$Q$2581,8,FALSE))</f>
        <v>5.3</v>
      </c>
      <c r="J1843" s="18">
        <f>IF(G1843="","",VLOOKUP(G1843,WMS!$E$3:$Q$2581,13,FALSE))</f>
        <v>0.023</v>
      </c>
      <c r="K1843" s="25" t="b">
        <f t="shared" si="290"/>
        <v>1</v>
      </c>
      <c r="L1843" s="7">
        <v>9</v>
      </c>
      <c r="M1843" s="26">
        <f>IF(G1843="","",VLOOKUP(G1843,WMS!$E$3:$U$2581,7,0)*L1843)</f>
        <v>18</v>
      </c>
      <c r="N1843" s="27" t="str">
        <f>IF(G1843="","",VLOOKUP(G1843,WMS!$E$3:$U$2581,17,0))</f>
        <v>A22-204</v>
      </c>
      <c r="O1843" s="28">
        <f t="shared" si="291"/>
        <v>47.7</v>
      </c>
      <c r="P1843" s="28">
        <f t="shared" si="292"/>
        <v>0.207</v>
      </c>
      <c r="Q1843" s="25" t="str">
        <f>IF(G1843="","",VLOOKUP(G1843,WMS!$E$3:$G$2581,2,FALSE))</f>
        <v>KAS19092415</v>
      </c>
      <c r="R1843" s="25" t="str">
        <f>IF(G1843="","",VLOOKUP(G1843,WMS!$E$3:$G$2581,3,FALSE))</f>
        <v>KAS1909241514</v>
      </c>
      <c r="S1843" s="17" t="str">
        <f>IF(R1843="","",VLOOKUP(R1843,CUSTOMS!$E$3:$N$2350,2,FALSE))</f>
        <v>6911101900</v>
      </c>
      <c r="T1843" s="17" t="str">
        <f>IF(R1843="","",VLOOKUP(R1843,CUSTOMS!$E$3:$N$2350,3,FALSE))</f>
        <v>日用瓷:壶.碟.盘.碗.杯.锅.罐</v>
      </c>
      <c r="U1843" s="18">
        <f t="shared" si="293"/>
        <v>18</v>
      </c>
      <c r="V1843" s="18" t="str">
        <f>IF(R1843="","",VLOOKUP(R1843,CUSTOMS!$E$3:$N$2350,5,FALSE))</f>
        <v>只</v>
      </c>
      <c r="W1843" s="32">
        <f>IF(R1843="","",VLOOKUP(R1843,CUSTOMS!$E$3:$N$2350,6,FALSE))</f>
        <v>0.4</v>
      </c>
      <c r="X1843" s="32">
        <f t="shared" si="294"/>
        <v>7.2</v>
      </c>
      <c r="Y1843" s="18" t="str">
        <f>IF(R1843="","",VLOOKUP(R1843,CUSTOMS!$E$3:$N$2350,8,FALSE))</f>
        <v>美元</v>
      </c>
      <c r="Z1843" s="18" t="str">
        <f>IF(R1843="","",VLOOKUP(R1843,CUSTOMS!$E$3:$N$2350,9,FALSE))</f>
        <v>中国</v>
      </c>
      <c r="AA1843" s="18" t="str">
        <f>IF(R1843="","",VLOOKUP(R1843,CUSTOMS!$E$3:$N$2350,10,FALSE))</f>
        <v>美国</v>
      </c>
      <c r="AB1843" s="32">
        <f>IF(R1843="","",VLOOKUP(G1843,WMS!$E$3:$T$2581,15,FALSE))</f>
        <v>2.65</v>
      </c>
      <c r="AC1843" s="32">
        <f t="shared" si="295"/>
        <v>47.7</v>
      </c>
      <c r="AD1843" s="32" t="str">
        <f>IF(S1843="","",VLOOKUP(S1843,海关监管条件!$A$1:$B$3000,2,FALSE))</f>
        <v>A</v>
      </c>
    </row>
    <row r="1844" spans="1:30">
      <c r="A1844" s="2">
        <v>43815</v>
      </c>
      <c r="B1844" s="2">
        <v>43822</v>
      </c>
      <c r="C1844" s="2" t="s">
        <v>5316</v>
      </c>
      <c r="D1844" s="3" t="s">
        <v>2155</v>
      </c>
      <c r="E1844" s="3" t="s">
        <v>4450</v>
      </c>
      <c r="F1844" s="3" t="s">
        <v>5344</v>
      </c>
      <c r="G1844" s="17" t="str">
        <f t="shared" si="289"/>
        <v>KG-ARI-1909-00203-04602/42747574</v>
      </c>
      <c r="H1844" s="18">
        <f>IF(G1844="","",VLOOKUP(G1844,WMS!$E$3:$Q$2581,7,FALSE))</f>
        <v>4</v>
      </c>
      <c r="I1844" s="18">
        <f>IF(G1844="","",VLOOKUP(G1844,WMS!$E$3:$Q$2581,8,FALSE))</f>
        <v>9.7</v>
      </c>
      <c r="J1844" s="18">
        <f>IF(G1844="","",VLOOKUP(G1844,WMS!$E$3:$Q$2581,13,FALSE))</f>
        <v>0.037</v>
      </c>
      <c r="K1844" s="25" t="b">
        <f t="shared" si="290"/>
        <v>1</v>
      </c>
      <c r="L1844" s="7">
        <v>9</v>
      </c>
      <c r="M1844" s="26">
        <f>IF(G1844="","",VLOOKUP(G1844,WMS!$E$3:$U$2581,7,0)*L1844)</f>
        <v>36</v>
      </c>
      <c r="N1844" s="27" t="str">
        <f>IF(G1844="","",VLOOKUP(G1844,WMS!$E$3:$U$2581,17,0))</f>
        <v>A22-203</v>
      </c>
      <c r="O1844" s="28">
        <f t="shared" si="291"/>
        <v>87.3</v>
      </c>
      <c r="P1844" s="28">
        <f t="shared" si="292"/>
        <v>0.333</v>
      </c>
      <c r="Q1844" s="25" t="str">
        <f>IF(G1844="","",VLOOKUP(G1844,WMS!$E$3:$G$2581,2,FALSE))</f>
        <v>KAS19092415</v>
      </c>
      <c r="R1844" s="25" t="str">
        <f>IF(G1844="","",VLOOKUP(G1844,WMS!$E$3:$G$2581,3,FALSE))</f>
        <v>KAS1909241514</v>
      </c>
      <c r="S1844" s="17" t="str">
        <f>IF(R1844="","",VLOOKUP(R1844,CUSTOMS!$E$3:$N$2350,2,FALSE))</f>
        <v>6911101900</v>
      </c>
      <c r="T1844" s="17" t="str">
        <f>IF(R1844="","",VLOOKUP(R1844,CUSTOMS!$E$3:$N$2350,3,FALSE))</f>
        <v>日用瓷:壶.碟.盘.碗.杯.锅.罐</v>
      </c>
      <c r="U1844" s="18">
        <f t="shared" si="293"/>
        <v>36</v>
      </c>
      <c r="V1844" s="18" t="str">
        <f>IF(R1844="","",VLOOKUP(R1844,CUSTOMS!$E$3:$N$2350,5,FALSE))</f>
        <v>只</v>
      </c>
      <c r="W1844" s="32">
        <f>IF(R1844="","",VLOOKUP(R1844,CUSTOMS!$E$3:$N$2350,6,FALSE))</f>
        <v>0.4</v>
      </c>
      <c r="X1844" s="32">
        <f t="shared" si="294"/>
        <v>14.4</v>
      </c>
      <c r="Y1844" s="18" t="str">
        <f>IF(R1844="","",VLOOKUP(R1844,CUSTOMS!$E$3:$N$2350,8,FALSE))</f>
        <v>美元</v>
      </c>
      <c r="Z1844" s="18" t="str">
        <f>IF(R1844="","",VLOOKUP(R1844,CUSTOMS!$E$3:$N$2350,9,FALSE))</f>
        <v>中国</v>
      </c>
      <c r="AA1844" s="18" t="str">
        <f>IF(R1844="","",VLOOKUP(R1844,CUSTOMS!$E$3:$N$2350,10,FALSE))</f>
        <v>美国</v>
      </c>
      <c r="AB1844" s="32">
        <f>IF(R1844="","",VLOOKUP(G1844,WMS!$E$3:$T$2581,15,FALSE))</f>
        <v>2.35</v>
      </c>
      <c r="AC1844" s="32">
        <f t="shared" si="295"/>
        <v>84.6</v>
      </c>
      <c r="AD1844" s="32" t="str">
        <f>IF(S1844="","",VLOOKUP(S1844,海关监管条件!$A$1:$B$3000,2,FALSE))</f>
        <v>A</v>
      </c>
    </row>
    <row r="1845" spans="1:30">
      <c r="A1845" s="2">
        <v>43815</v>
      </c>
      <c r="B1845" s="2">
        <v>43822</v>
      </c>
      <c r="C1845" s="2" t="s">
        <v>5316</v>
      </c>
      <c r="D1845" s="3" t="s">
        <v>2155</v>
      </c>
      <c r="E1845" s="3" t="s">
        <v>4450</v>
      </c>
      <c r="F1845" s="3" t="s">
        <v>5344</v>
      </c>
      <c r="G1845" s="17" t="str">
        <f t="shared" si="289"/>
        <v>KG-ARI-1909-00203-04602/42747574</v>
      </c>
      <c r="H1845" s="18">
        <f>IF(G1845="","",VLOOKUP(G1845,WMS!$E$3:$Q$2581,7,FALSE))</f>
        <v>4</v>
      </c>
      <c r="I1845" s="18">
        <f>IF(G1845="","",VLOOKUP(G1845,WMS!$E$3:$Q$2581,8,FALSE))</f>
        <v>9.7</v>
      </c>
      <c r="J1845" s="18">
        <f>IF(G1845="","",VLOOKUP(G1845,WMS!$E$3:$Q$2581,13,FALSE))</f>
        <v>0.037</v>
      </c>
      <c r="K1845" s="25" t="b">
        <f t="shared" si="290"/>
        <v>1</v>
      </c>
      <c r="L1845" s="7">
        <v>1</v>
      </c>
      <c r="M1845" s="26">
        <f>IF(G1845="","",VLOOKUP(G1845,WMS!$E$3:$U$2581,7,0)*L1845)</f>
        <v>4</v>
      </c>
      <c r="N1845" s="27" t="str">
        <f>IF(G1845="","",VLOOKUP(G1845,WMS!$E$3:$U$2581,17,0))</f>
        <v>A22-203</v>
      </c>
      <c r="O1845" s="28">
        <f t="shared" si="291"/>
        <v>9.7</v>
      </c>
      <c r="P1845" s="28">
        <f t="shared" si="292"/>
        <v>0.037</v>
      </c>
      <c r="Q1845" s="25" t="str">
        <f>IF(G1845="","",VLOOKUP(G1845,WMS!$E$3:$G$2581,2,FALSE))</f>
        <v>KAS19092415</v>
      </c>
      <c r="R1845" s="25" t="str">
        <f>IF(G1845="","",VLOOKUP(G1845,WMS!$E$3:$G$2581,3,FALSE))</f>
        <v>KAS1909241514</v>
      </c>
      <c r="S1845" s="17" t="str">
        <f>IF(R1845="","",VLOOKUP(R1845,CUSTOMS!$E$3:$N$2350,2,FALSE))</f>
        <v>6911101900</v>
      </c>
      <c r="T1845" s="17" t="str">
        <f>IF(R1845="","",VLOOKUP(R1845,CUSTOMS!$E$3:$N$2350,3,FALSE))</f>
        <v>日用瓷:壶.碟.盘.碗.杯.锅.罐</v>
      </c>
      <c r="U1845" s="18">
        <f t="shared" si="293"/>
        <v>4</v>
      </c>
      <c r="V1845" s="18" t="str">
        <f>IF(R1845="","",VLOOKUP(R1845,CUSTOMS!$E$3:$N$2350,5,FALSE))</f>
        <v>只</v>
      </c>
      <c r="W1845" s="32">
        <f>IF(R1845="","",VLOOKUP(R1845,CUSTOMS!$E$3:$N$2350,6,FALSE))</f>
        <v>0.4</v>
      </c>
      <c r="X1845" s="32">
        <f t="shared" si="294"/>
        <v>1.6</v>
      </c>
      <c r="Y1845" s="18" t="str">
        <f>IF(R1845="","",VLOOKUP(R1845,CUSTOMS!$E$3:$N$2350,8,FALSE))</f>
        <v>美元</v>
      </c>
      <c r="Z1845" s="18" t="str">
        <f>IF(R1845="","",VLOOKUP(R1845,CUSTOMS!$E$3:$N$2350,9,FALSE))</f>
        <v>中国</v>
      </c>
      <c r="AA1845" s="18" t="str">
        <f>IF(R1845="","",VLOOKUP(R1845,CUSTOMS!$E$3:$N$2350,10,FALSE))</f>
        <v>美国</v>
      </c>
      <c r="AB1845" s="32">
        <f>IF(R1845="","",VLOOKUP(G1845,WMS!$E$3:$T$2581,15,FALSE))</f>
        <v>2.35</v>
      </c>
      <c r="AC1845" s="32">
        <f t="shared" si="295"/>
        <v>9.4</v>
      </c>
      <c r="AD1845" s="32" t="str">
        <f>IF(S1845="","",VLOOKUP(S1845,海关监管条件!$A$1:$B$3000,2,FALSE))</f>
        <v>A</v>
      </c>
    </row>
    <row r="1846" spans="1:30">
      <c r="A1846" s="2">
        <v>43815</v>
      </c>
      <c r="B1846" s="2">
        <v>43822</v>
      </c>
      <c r="C1846" s="2" t="s">
        <v>5316</v>
      </c>
      <c r="D1846" s="3" t="s">
        <v>2155</v>
      </c>
      <c r="E1846" s="3" t="s">
        <v>4450</v>
      </c>
      <c r="F1846" s="3" t="s">
        <v>5345</v>
      </c>
      <c r="G1846" s="17" t="str">
        <f t="shared" si="289"/>
        <v>KG-ARI-1909-00203-04602/42748137</v>
      </c>
      <c r="H1846" s="18">
        <f>IF(G1846="","",VLOOKUP(G1846,WMS!$E$3:$Q$2581,7,FALSE))</f>
        <v>8</v>
      </c>
      <c r="I1846" s="18">
        <f>IF(G1846="","",VLOOKUP(G1846,WMS!$E$3:$Q$2581,8,FALSE))</f>
        <v>13.45</v>
      </c>
      <c r="J1846" s="18">
        <f>IF(G1846="","",VLOOKUP(G1846,WMS!$E$3:$Q$2581,13,FALSE))</f>
        <v>0.042</v>
      </c>
      <c r="K1846" s="25" t="b">
        <f t="shared" si="290"/>
        <v>1</v>
      </c>
      <c r="L1846" s="7">
        <v>2</v>
      </c>
      <c r="M1846" s="26">
        <f>IF(G1846="","",VLOOKUP(G1846,WMS!$E$3:$U$2581,7,0)*L1846)</f>
        <v>16</v>
      </c>
      <c r="N1846" s="27" t="str">
        <f>IF(G1846="","",VLOOKUP(G1846,WMS!$E$3:$U$2581,17,0))</f>
        <v>B69</v>
      </c>
      <c r="O1846" s="28">
        <f t="shared" si="291"/>
        <v>26.9</v>
      </c>
      <c r="P1846" s="28">
        <f t="shared" si="292"/>
        <v>0.084</v>
      </c>
      <c r="Q1846" s="25" t="str">
        <f>IF(G1846="","",VLOOKUP(G1846,WMS!$E$3:$G$2581,2,FALSE))</f>
        <v>KAS19092415</v>
      </c>
      <c r="R1846" s="25" t="str">
        <f>IF(G1846="","",VLOOKUP(G1846,WMS!$E$3:$G$2581,3,FALSE))</f>
        <v>KAS1909241514</v>
      </c>
      <c r="S1846" s="17" t="str">
        <f>IF(R1846="","",VLOOKUP(R1846,CUSTOMS!$E$3:$N$2350,2,FALSE))</f>
        <v>6911101900</v>
      </c>
      <c r="T1846" s="17" t="str">
        <f>IF(R1846="","",VLOOKUP(R1846,CUSTOMS!$E$3:$N$2350,3,FALSE))</f>
        <v>日用瓷:壶.碟.盘.碗.杯.锅.罐</v>
      </c>
      <c r="U1846" s="18">
        <f t="shared" si="293"/>
        <v>16</v>
      </c>
      <c r="V1846" s="18" t="str">
        <f>IF(R1846="","",VLOOKUP(R1846,CUSTOMS!$E$3:$N$2350,5,FALSE))</f>
        <v>只</v>
      </c>
      <c r="W1846" s="32">
        <f>IF(R1846="","",VLOOKUP(R1846,CUSTOMS!$E$3:$N$2350,6,FALSE))</f>
        <v>0.4</v>
      </c>
      <c r="X1846" s="32">
        <f t="shared" si="294"/>
        <v>6.4</v>
      </c>
      <c r="Y1846" s="18" t="str">
        <f>IF(R1846="","",VLOOKUP(R1846,CUSTOMS!$E$3:$N$2350,8,FALSE))</f>
        <v>美元</v>
      </c>
      <c r="Z1846" s="18" t="str">
        <f>IF(R1846="","",VLOOKUP(R1846,CUSTOMS!$E$3:$N$2350,9,FALSE))</f>
        <v>中国</v>
      </c>
      <c r="AA1846" s="18" t="str">
        <f>IF(R1846="","",VLOOKUP(R1846,CUSTOMS!$E$3:$N$2350,10,FALSE))</f>
        <v>美国</v>
      </c>
      <c r="AB1846" s="32">
        <f>IF(R1846="","",VLOOKUP(G1846,WMS!$E$3:$T$2581,15,FALSE))</f>
        <v>1.5</v>
      </c>
      <c r="AC1846" s="32">
        <f t="shared" si="295"/>
        <v>24</v>
      </c>
      <c r="AD1846" s="32" t="str">
        <f>IF(S1846="","",VLOOKUP(S1846,海关监管条件!$A$1:$B$3000,2,FALSE))</f>
        <v>A</v>
      </c>
    </row>
    <row r="1847" spans="1:30">
      <c r="A1847" s="2">
        <v>43815</v>
      </c>
      <c r="B1847" s="2">
        <v>43822</v>
      </c>
      <c r="C1847" s="2" t="s">
        <v>5316</v>
      </c>
      <c r="D1847" s="3" t="s">
        <v>2155</v>
      </c>
      <c r="E1847" s="3" t="s">
        <v>4450</v>
      </c>
      <c r="F1847" s="3" t="s">
        <v>5346</v>
      </c>
      <c r="G1847" s="17" t="str">
        <f t="shared" si="289"/>
        <v>KG-ARI-1909-00203-04602/42754237</v>
      </c>
      <c r="H1847" s="18">
        <f>IF(G1847="","",VLOOKUP(G1847,WMS!$E$3:$Q$2581,7,FALSE))</f>
        <v>4</v>
      </c>
      <c r="I1847" s="18">
        <f>IF(G1847="","",VLOOKUP(G1847,WMS!$E$3:$Q$2581,8,FALSE))</f>
        <v>3.35</v>
      </c>
      <c r="J1847" s="18">
        <f>IF(G1847="","",VLOOKUP(G1847,WMS!$E$3:$Q$2581,13,FALSE))</f>
        <v>0.037</v>
      </c>
      <c r="K1847" s="25" t="b">
        <f t="shared" si="290"/>
        <v>1</v>
      </c>
      <c r="L1847" s="7">
        <v>8</v>
      </c>
      <c r="M1847" s="26">
        <f>IF(G1847="","",VLOOKUP(G1847,WMS!$E$3:$U$2581,7,0)*L1847)</f>
        <v>32</v>
      </c>
      <c r="N1847" s="27" t="str">
        <f>IF(G1847="","",VLOOKUP(G1847,WMS!$E$3:$U$2581,17,0))</f>
        <v>B69</v>
      </c>
      <c r="O1847" s="28">
        <f t="shared" si="291"/>
        <v>26.8</v>
      </c>
      <c r="P1847" s="28">
        <f t="shared" si="292"/>
        <v>0.296</v>
      </c>
      <c r="Q1847" s="25" t="str">
        <f>IF(G1847="","",VLOOKUP(G1847,WMS!$E$3:$G$2581,2,FALSE))</f>
        <v>KAS19092415</v>
      </c>
      <c r="R1847" s="25" t="str">
        <f>IF(G1847="","",VLOOKUP(G1847,WMS!$E$3:$G$2581,3,FALSE))</f>
        <v>KAS1909241515</v>
      </c>
      <c r="S1847" s="17" t="str">
        <f>IF(R1847="","",VLOOKUP(R1847,CUSTOMS!$E$3:$N$2350,2,FALSE))</f>
        <v>6913100000</v>
      </c>
      <c r="T1847" s="17" t="str">
        <f>IF(R1847="","",VLOOKUP(R1847,CUSTOMS!$E$3:$N$2350,3,FALSE))</f>
        <v>陈设瓷:花盆</v>
      </c>
      <c r="U1847" s="18">
        <f t="shared" si="293"/>
        <v>32</v>
      </c>
      <c r="V1847" s="18" t="str">
        <f>IF(R1847="","",VLOOKUP(R1847,CUSTOMS!$E$3:$N$2350,5,FALSE))</f>
        <v>只</v>
      </c>
      <c r="W1847" s="32">
        <f>IF(R1847="","",VLOOKUP(R1847,CUSTOMS!$E$3:$N$2350,6,FALSE))</f>
        <v>0.4</v>
      </c>
      <c r="X1847" s="32">
        <f t="shared" si="294"/>
        <v>12.8</v>
      </c>
      <c r="Y1847" s="18" t="str">
        <f>IF(R1847="","",VLOOKUP(R1847,CUSTOMS!$E$3:$N$2350,8,FALSE))</f>
        <v>美元</v>
      </c>
      <c r="Z1847" s="18" t="str">
        <f>IF(R1847="","",VLOOKUP(R1847,CUSTOMS!$E$3:$N$2350,9,FALSE))</f>
        <v>中国</v>
      </c>
      <c r="AA1847" s="18" t="str">
        <f>IF(R1847="","",VLOOKUP(R1847,CUSTOMS!$E$3:$N$2350,10,FALSE))</f>
        <v>美国</v>
      </c>
      <c r="AB1847" s="32">
        <f>IF(R1847="","",VLOOKUP(G1847,WMS!$E$3:$T$2581,15,FALSE))</f>
        <v>0.8</v>
      </c>
      <c r="AC1847" s="32">
        <f t="shared" si="295"/>
        <v>25.6</v>
      </c>
      <c r="AD1847" s="32" t="str">
        <f>IF(S1847="","",VLOOKUP(S1847,海关监管条件!$A$1:$B$3000,2,FALSE))</f>
        <v>无</v>
      </c>
    </row>
    <row r="1848" spans="1:30">
      <c r="A1848" s="2">
        <v>43815</v>
      </c>
      <c r="B1848" s="2">
        <v>43822</v>
      </c>
      <c r="C1848" s="2" t="s">
        <v>5316</v>
      </c>
      <c r="D1848" s="3" t="s">
        <v>2155</v>
      </c>
      <c r="E1848" s="3" t="s">
        <v>4450</v>
      </c>
      <c r="F1848" s="3" t="s">
        <v>5346</v>
      </c>
      <c r="G1848" s="17" t="str">
        <f t="shared" si="289"/>
        <v>KG-ARI-1909-00203-04602/42754237</v>
      </c>
      <c r="H1848" s="18">
        <f>IF(G1848="","",VLOOKUP(G1848,WMS!$E$3:$Q$2581,7,FALSE))</f>
        <v>4</v>
      </c>
      <c r="I1848" s="18">
        <f>IF(G1848="","",VLOOKUP(G1848,WMS!$E$3:$Q$2581,8,FALSE))</f>
        <v>3.35</v>
      </c>
      <c r="J1848" s="18">
        <f>IF(G1848="","",VLOOKUP(G1848,WMS!$E$3:$Q$2581,13,FALSE))</f>
        <v>0.037</v>
      </c>
      <c r="K1848" s="25" t="b">
        <f t="shared" si="290"/>
        <v>1</v>
      </c>
      <c r="L1848" s="7">
        <v>9</v>
      </c>
      <c r="M1848" s="26">
        <f>IF(G1848="","",VLOOKUP(G1848,WMS!$E$3:$U$2581,7,0)*L1848)</f>
        <v>36</v>
      </c>
      <c r="N1848" s="27" t="str">
        <f>IF(G1848="","",VLOOKUP(G1848,WMS!$E$3:$U$2581,17,0))</f>
        <v>B69</v>
      </c>
      <c r="O1848" s="28">
        <f t="shared" si="291"/>
        <v>30.15</v>
      </c>
      <c r="P1848" s="28">
        <f t="shared" si="292"/>
        <v>0.333</v>
      </c>
      <c r="Q1848" s="25" t="str">
        <f>IF(G1848="","",VLOOKUP(G1848,WMS!$E$3:$G$2581,2,FALSE))</f>
        <v>KAS19092415</v>
      </c>
      <c r="R1848" s="25" t="str">
        <f>IF(G1848="","",VLOOKUP(G1848,WMS!$E$3:$G$2581,3,FALSE))</f>
        <v>KAS1909241515</v>
      </c>
      <c r="S1848" s="17" t="str">
        <f>IF(R1848="","",VLOOKUP(R1848,CUSTOMS!$E$3:$N$2350,2,FALSE))</f>
        <v>6913100000</v>
      </c>
      <c r="T1848" s="17" t="str">
        <f>IF(R1848="","",VLOOKUP(R1848,CUSTOMS!$E$3:$N$2350,3,FALSE))</f>
        <v>陈设瓷:花盆</v>
      </c>
      <c r="U1848" s="18">
        <f t="shared" si="293"/>
        <v>36</v>
      </c>
      <c r="V1848" s="18" t="str">
        <f>IF(R1848="","",VLOOKUP(R1848,CUSTOMS!$E$3:$N$2350,5,FALSE))</f>
        <v>只</v>
      </c>
      <c r="W1848" s="32">
        <f>IF(R1848="","",VLOOKUP(R1848,CUSTOMS!$E$3:$N$2350,6,FALSE))</f>
        <v>0.4</v>
      </c>
      <c r="X1848" s="32">
        <f t="shared" si="294"/>
        <v>14.4</v>
      </c>
      <c r="Y1848" s="18" t="str">
        <f>IF(R1848="","",VLOOKUP(R1848,CUSTOMS!$E$3:$N$2350,8,FALSE))</f>
        <v>美元</v>
      </c>
      <c r="Z1848" s="18" t="str">
        <f>IF(R1848="","",VLOOKUP(R1848,CUSTOMS!$E$3:$N$2350,9,FALSE))</f>
        <v>中国</v>
      </c>
      <c r="AA1848" s="18" t="str">
        <f>IF(R1848="","",VLOOKUP(R1848,CUSTOMS!$E$3:$N$2350,10,FALSE))</f>
        <v>美国</v>
      </c>
      <c r="AB1848" s="32">
        <f>IF(R1848="","",VLOOKUP(G1848,WMS!$E$3:$T$2581,15,FALSE))</f>
        <v>0.8</v>
      </c>
      <c r="AC1848" s="32">
        <f t="shared" si="295"/>
        <v>28.8</v>
      </c>
      <c r="AD1848" s="32" t="str">
        <f>IF(S1848="","",VLOOKUP(S1848,海关监管条件!$A$1:$B$3000,2,FALSE))</f>
        <v>无</v>
      </c>
    </row>
    <row r="1849" spans="1:30">
      <c r="A1849" s="2">
        <v>43815</v>
      </c>
      <c r="B1849" s="2">
        <v>43822</v>
      </c>
      <c r="C1849" s="2" t="s">
        <v>5316</v>
      </c>
      <c r="D1849" s="35" t="s">
        <v>2155</v>
      </c>
      <c r="E1849" s="35" t="s">
        <v>4450</v>
      </c>
      <c r="F1849" s="35" t="s">
        <v>4457</v>
      </c>
      <c r="G1849" s="17" t="str">
        <f t="shared" si="289"/>
        <v>KG-ARI-1909-00203-04602/42757450A</v>
      </c>
      <c r="H1849" s="18">
        <f>IF(G1849="","",VLOOKUP(G1849,WMS!$E$3:$Q$2581,7,FALSE))</f>
        <v>8</v>
      </c>
      <c r="I1849" s="18">
        <f>IF(G1849="","",VLOOKUP(G1849,WMS!$E$3:$Q$2581,8,FALSE))</f>
        <v>7.8</v>
      </c>
      <c r="J1849" s="18">
        <f>IF(G1849="","",VLOOKUP(G1849,WMS!$E$3:$Q$2581,13,FALSE))</f>
        <v>0.023</v>
      </c>
      <c r="K1849" s="25" t="b">
        <f t="shared" si="290"/>
        <v>1</v>
      </c>
      <c r="L1849" s="7">
        <v>2</v>
      </c>
      <c r="M1849" s="26">
        <f>IF(G1849="","",VLOOKUP(G1849,WMS!$E$3:$U$2581,7,0)*L1849)</f>
        <v>16</v>
      </c>
      <c r="N1849" s="27" t="str">
        <f>IF(G1849="","",VLOOKUP(G1849,WMS!$E$3:$U$2581,17,0))</f>
        <v>A36-303</v>
      </c>
      <c r="O1849" s="28">
        <f t="shared" si="291"/>
        <v>15.6</v>
      </c>
      <c r="P1849" s="28">
        <f t="shared" si="292"/>
        <v>0.046</v>
      </c>
      <c r="Q1849" s="25" t="str">
        <f>IF(G1849="","",VLOOKUP(G1849,WMS!$E$3:$G$2581,2,FALSE))</f>
        <v>KAS19092415</v>
      </c>
      <c r="R1849" s="25" t="str">
        <f>IF(G1849="","",VLOOKUP(G1849,WMS!$E$3:$G$2581,3,FALSE))</f>
        <v>KAS1909241516</v>
      </c>
      <c r="S1849" s="17" t="str">
        <f>IF(R1849="","",VLOOKUP(R1849,CUSTOMS!$E$3:$N$2350,2,FALSE))</f>
        <v>6911101900</v>
      </c>
      <c r="T1849" s="17" t="str">
        <f>IF(R1849="","",VLOOKUP(R1849,CUSTOMS!$E$3:$N$2350,3,FALSE))</f>
        <v>日用瓷:罐
</v>
      </c>
      <c r="U1849" s="18">
        <f t="shared" si="293"/>
        <v>16</v>
      </c>
      <c r="V1849" s="18" t="str">
        <f>IF(R1849="","",VLOOKUP(R1849,CUSTOMS!$E$3:$N$2350,5,FALSE))</f>
        <v>只</v>
      </c>
      <c r="W1849" s="32">
        <f>IF(R1849="","",VLOOKUP(R1849,CUSTOMS!$E$3:$N$2350,6,FALSE))</f>
        <v>0.3</v>
      </c>
      <c r="X1849" s="32">
        <f t="shared" si="294"/>
        <v>4.8</v>
      </c>
      <c r="Y1849" s="18" t="str">
        <f>IF(R1849="","",VLOOKUP(R1849,CUSTOMS!$E$3:$N$2350,8,FALSE))</f>
        <v>美元</v>
      </c>
      <c r="Z1849" s="18" t="str">
        <f>IF(R1849="","",VLOOKUP(R1849,CUSTOMS!$E$3:$N$2350,9,FALSE))</f>
        <v>中国</v>
      </c>
      <c r="AA1849" s="18" t="str">
        <f>IF(R1849="","",VLOOKUP(R1849,CUSTOMS!$E$3:$N$2350,10,FALSE))</f>
        <v>美国</v>
      </c>
      <c r="AB1849" s="32">
        <f>IF(R1849="","",VLOOKUP(G1849,WMS!$E$3:$T$2581,15,FALSE))</f>
        <v>0.7125</v>
      </c>
      <c r="AC1849" s="32">
        <f t="shared" si="295"/>
        <v>11.4</v>
      </c>
      <c r="AD1849" s="32" t="str">
        <f>IF(S1849="","",VLOOKUP(S1849,海关监管条件!$A$1:$B$3000,2,FALSE))</f>
        <v>A</v>
      </c>
    </row>
    <row r="1850" spans="1:30">
      <c r="A1850" s="2">
        <v>43815</v>
      </c>
      <c r="B1850" s="2">
        <v>43822</v>
      </c>
      <c r="C1850" s="2" t="s">
        <v>5316</v>
      </c>
      <c r="D1850" s="35" t="s">
        <v>2155</v>
      </c>
      <c r="E1850" s="35" t="s">
        <v>4450</v>
      </c>
      <c r="F1850" s="35" t="s">
        <v>4458</v>
      </c>
      <c r="G1850" s="17" t="str">
        <f t="shared" si="289"/>
        <v>KG-ARI-1909-00203-04602/42757450B</v>
      </c>
      <c r="H1850" s="18">
        <v>8</v>
      </c>
      <c r="I1850" s="18">
        <f>IF(G1850="","",VLOOKUP(G1850,WMS!$E$3:$Q$2581,8,FALSE))</f>
        <v>7.8</v>
      </c>
      <c r="J1850" s="18">
        <f>IF(G1850="","",VLOOKUP(G1850,WMS!$E$3:$Q$2581,13,FALSE))</f>
        <v>0.023</v>
      </c>
      <c r="K1850" s="25" t="e">
        <f t="shared" si="290"/>
        <v>#DIV/0!</v>
      </c>
      <c r="M1850" s="26">
        <v>16</v>
      </c>
      <c r="N1850" s="27" t="str">
        <f>IF(G1850="","",VLOOKUP(G1850,WMS!$E$3:$U$2581,17,0))</f>
        <v>A36-303</v>
      </c>
      <c r="O1850" s="28" t="str">
        <f t="shared" si="291"/>
        <v/>
      </c>
      <c r="P1850" s="28" t="str">
        <f t="shared" si="292"/>
        <v/>
      </c>
      <c r="Q1850" s="25" t="str">
        <f>IF(G1850="","",VLOOKUP(G1850,WMS!$E$3:$G$2581,2,FALSE))</f>
        <v>KAS19092415</v>
      </c>
      <c r="R1850" s="25" t="str">
        <f>IF(G1850="","",VLOOKUP(G1850,WMS!$E$3:$G$2581,3,FALSE))</f>
        <v>KAS1909241504</v>
      </c>
      <c r="S1850" s="17" t="str">
        <f>IF(R1850="","",VLOOKUP(R1850,CUSTOMS!$E$3:$N$2350,2,FALSE))</f>
        <v>4421999090</v>
      </c>
      <c r="T1850" s="17" t="str">
        <f>IF(R1850="","",VLOOKUP(R1850,CUSTOMS!$E$3:$N$2350,3,FALSE))</f>
        <v>木盖</v>
      </c>
      <c r="U1850" s="18">
        <f t="shared" si="293"/>
        <v>16</v>
      </c>
      <c r="V1850" s="18" t="str">
        <f>IF(R1850="","",VLOOKUP(R1850,CUSTOMS!$E$3:$N$2350,5,FALSE))</f>
        <v>只</v>
      </c>
      <c r="W1850" s="32">
        <f>IF(R1850="","",VLOOKUP(R1850,CUSTOMS!$E$3:$N$2350,6,FALSE))</f>
        <v>0.13</v>
      </c>
      <c r="X1850" s="32">
        <f t="shared" si="294"/>
        <v>2.08</v>
      </c>
      <c r="Y1850" s="18" t="str">
        <f>IF(R1850="","",VLOOKUP(R1850,CUSTOMS!$E$3:$N$2350,8,FALSE))</f>
        <v>美元</v>
      </c>
      <c r="Z1850" s="18" t="str">
        <f>IF(R1850="","",VLOOKUP(R1850,CUSTOMS!$E$3:$N$2350,9,FALSE))</f>
        <v>中国</v>
      </c>
      <c r="AA1850" s="18" t="str">
        <f>IF(R1850="","",VLOOKUP(R1850,CUSTOMS!$E$3:$N$2350,10,FALSE))</f>
        <v>美国</v>
      </c>
      <c r="AB1850" s="32">
        <f>IF(R1850="","",VLOOKUP(G1850,WMS!$E$3:$T$2581,15,FALSE))</f>
        <v>0.1125</v>
      </c>
      <c r="AC1850" s="32">
        <f t="shared" si="295"/>
        <v>1.8</v>
      </c>
      <c r="AD1850" s="32" t="str">
        <f>IF(S1850="","",VLOOKUP(S1850,海关监管条件!$A$1:$B$3000,2,FALSE))</f>
        <v>AB</v>
      </c>
    </row>
    <row r="1851" spans="1:30">
      <c r="A1851" s="2">
        <v>43815</v>
      </c>
      <c r="B1851" s="2">
        <v>43822</v>
      </c>
      <c r="C1851" s="2" t="s">
        <v>5316</v>
      </c>
      <c r="D1851" s="35" t="s">
        <v>2155</v>
      </c>
      <c r="E1851" s="35" t="s">
        <v>4450</v>
      </c>
      <c r="F1851" s="35" t="s">
        <v>4457</v>
      </c>
      <c r="G1851" s="17" t="str">
        <f t="shared" si="289"/>
        <v>KG-ARI-1909-00203-04602/42757450A</v>
      </c>
      <c r="H1851" s="18">
        <f>IF(G1851="","",VLOOKUP(G1851,WMS!$E$3:$Q$2581,7,FALSE))</f>
        <v>8</v>
      </c>
      <c r="I1851" s="18">
        <f>IF(G1851="","",VLOOKUP(G1851,WMS!$E$3:$Q$2581,8,FALSE))</f>
        <v>7.8</v>
      </c>
      <c r="J1851" s="18">
        <f>IF(G1851="","",VLOOKUP(G1851,WMS!$E$3:$Q$2581,13,FALSE))</f>
        <v>0.023</v>
      </c>
      <c r="K1851" s="25" t="b">
        <f t="shared" si="290"/>
        <v>1</v>
      </c>
      <c r="L1851" s="7">
        <v>1</v>
      </c>
      <c r="M1851" s="26">
        <f>IF(G1851="","",VLOOKUP(G1851,WMS!$E$3:$U$2581,7,0)*L1851)</f>
        <v>8</v>
      </c>
      <c r="N1851" s="27" t="str">
        <f>IF(G1851="","",VLOOKUP(G1851,WMS!$E$3:$U$2581,17,0))</f>
        <v>A36-303</v>
      </c>
      <c r="O1851" s="28">
        <f t="shared" si="291"/>
        <v>7.8</v>
      </c>
      <c r="P1851" s="28">
        <f t="shared" si="292"/>
        <v>0.023</v>
      </c>
      <c r="Q1851" s="25" t="str">
        <f>IF(G1851="","",VLOOKUP(G1851,WMS!$E$3:$G$2581,2,FALSE))</f>
        <v>KAS19092415</v>
      </c>
      <c r="R1851" s="25" t="str">
        <f>IF(G1851="","",VLOOKUP(G1851,WMS!$E$3:$G$2581,3,FALSE))</f>
        <v>KAS1909241516</v>
      </c>
      <c r="S1851" s="17" t="str">
        <f>IF(R1851="","",VLOOKUP(R1851,CUSTOMS!$E$3:$N$2350,2,FALSE))</f>
        <v>6911101900</v>
      </c>
      <c r="T1851" s="17" t="str">
        <f>IF(R1851="","",VLOOKUP(R1851,CUSTOMS!$E$3:$N$2350,3,FALSE))</f>
        <v>日用瓷:罐
</v>
      </c>
      <c r="U1851" s="18">
        <f t="shared" si="293"/>
        <v>8</v>
      </c>
      <c r="V1851" s="18" t="str">
        <f>IF(R1851="","",VLOOKUP(R1851,CUSTOMS!$E$3:$N$2350,5,FALSE))</f>
        <v>只</v>
      </c>
      <c r="W1851" s="32">
        <f>IF(R1851="","",VLOOKUP(R1851,CUSTOMS!$E$3:$N$2350,6,FALSE))</f>
        <v>0.3</v>
      </c>
      <c r="X1851" s="32">
        <f t="shared" si="294"/>
        <v>2.4</v>
      </c>
      <c r="Y1851" s="18" t="str">
        <f>IF(R1851="","",VLOOKUP(R1851,CUSTOMS!$E$3:$N$2350,8,FALSE))</f>
        <v>美元</v>
      </c>
      <c r="Z1851" s="18" t="str">
        <f>IF(R1851="","",VLOOKUP(R1851,CUSTOMS!$E$3:$N$2350,9,FALSE))</f>
        <v>中国</v>
      </c>
      <c r="AA1851" s="18" t="str">
        <f>IF(R1851="","",VLOOKUP(R1851,CUSTOMS!$E$3:$N$2350,10,FALSE))</f>
        <v>美国</v>
      </c>
      <c r="AB1851" s="32">
        <f>IF(R1851="","",VLOOKUP(G1851,WMS!$E$3:$T$2581,15,FALSE))</f>
        <v>0.7125</v>
      </c>
      <c r="AC1851" s="32">
        <f t="shared" si="295"/>
        <v>5.7</v>
      </c>
      <c r="AD1851" s="32" t="str">
        <f>IF(S1851="","",VLOOKUP(S1851,海关监管条件!$A$1:$B$3000,2,FALSE))</f>
        <v>A</v>
      </c>
    </row>
    <row r="1852" spans="1:30">
      <c r="A1852" s="2">
        <v>43815</v>
      </c>
      <c r="B1852" s="2">
        <v>43822</v>
      </c>
      <c r="C1852" s="2" t="s">
        <v>5316</v>
      </c>
      <c r="D1852" s="35" t="s">
        <v>2155</v>
      </c>
      <c r="E1852" s="35" t="s">
        <v>4450</v>
      </c>
      <c r="F1852" s="35" t="s">
        <v>4458</v>
      </c>
      <c r="G1852" s="17" t="str">
        <f t="shared" si="289"/>
        <v>KG-ARI-1909-00203-04602/42757450B</v>
      </c>
      <c r="H1852" s="18">
        <v>8</v>
      </c>
      <c r="I1852" s="18">
        <f>IF(G1852="","",VLOOKUP(G1852,WMS!$E$3:$Q$2581,8,FALSE))</f>
        <v>7.8</v>
      </c>
      <c r="J1852" s="18">
        <f>IF(G1852="","",VLOOKUP(G1852,WMS!$E$3:$Q$2581,13,FALSE))</f>
        <v>0.023</v>
      </c>
      <c r="K1852" s="25" t="e">
        <f t="shared" si="290"/>
        <v>#DIV/0!</v>
      </c>
      <c r="M1852" s="26">
        <v>8</v>
      </c>
      <c r="N1852" s="27" t="str">
        <f>IF(G1852="","",VLOOKUP(G1852,WMS!$E$3:$U$2581,17,0))</f>
        <v>A36-303</v>
      </c>
      <c r="O1852" s="28" t="str">
        <f t="shared" si="291"/>
        <v/>
      </c>
      <c r="P1852" s="28" t="str">
        <f t="shared" si="292"/>
        <v/>
      </c>
      <c r="Q1852" s="25" t="str">
        <f>IF(G1852="","",VLOOKUP(G1852,WMS!$E$3:$G$2581,2,FALSE))</f>
        <v>KAS19092415</v>
      </c>
      <c r="R1852" s="25" t="str">
        <f>IF(G1852="","",VLOOKUP(G1852,WMS!$E$3:$G$2581,3,FALSE))</f>
        <v>KAS1909241504</v>
      </c>
      <c r="S1852" s="17" t="str">
        <f>IF(R1852="","",VLOOKUP(R1852,CUSTOMS!$E$3:$N$2350,2,FALSE))</f>
        <v>4421999090</v>
      </c>
      <c r="T1852" s="17" t="str">
        <f>IF(R1852="","",VLOOKUP(R1852,CUSTOMS!$E$3:$N$2350,3,FALSE))</f>
        <v>木盖</v>
      </c>
      <c r="U1852" s="18">
        <f t="shared" si="293"/>
        <v>8</v>
      </c>
      <c r="V1852" s="18" t="str">
        <f>IF(R1852="","",VLOOKUP(R1852,CUSTOMS!$E$3:$N$2350,5,FALSE))</f>
        <v>只</v>
      </c>
      <c r="W1852" s="32">
        <f>IF(R1852="","",VLOOKUP(R1852,CUSTOMS!$E$3:$N$2350,6,FALSE))</f>
        <v>0.13</v>
      </c>
      <c r="X1852" s="32">
        <f t="shared" si="294"/>
        <v>1.04</v>
      </c>
      <c r="Y1852" s="18" t="str">
        <f>IF(R1852="","",VLOOKUP(R1852,CUSTOMS!$E$3:$N$2350,8,FALSE))</f>
        <v>美元</v>
      </c>
      <c r="Z1852" s="18" t="str">
        <f>IF(R1852="","",VLOOKUP(R1852,CUSTOMS!$E$3:$N$2350,9,FALSE))</f>
        <v>中国</v>
      </c>
      <c r="AA1852" s="18" t="str">
        <f>IF(R1852="","",VLOOKUP(R1852,CUSTOMS!$E$3:$N$2350,10,FALSE))</f>
        <v>美国</v>
      </c>
      <c r="AB1852" s="32">
        <f>IF(R1852="","",VLOOKUP(G1852,WMS!$E$3:$T$2581,15,FALSE))</f>
        <v>0.1125</v>
      </c>
      <c r="AC1852" s="32">
        <f t="shared" si="295"/>
        <v>0.9</v>
      </c>
      <c r="AD1852" s="32" t="str">
        <f>IF(S1852="","",VLOOKUP(S1852,海关监管条件!$A$1:$B$3000,2,FALSE))</f>
        <v>AB</v>
      </c>
    </row>
    <row r="1853" spans="1:30">
      <c r="A1853" s="2">
        <v>43815</v>
      </c>
      <c r="B1853" s="2">
        <v>43822</v>
      </c>
      <c r="C1853" s="2" t="s">
        <v>5316</v>
      </c>
      <c r="D1853" s="3" t="s">
        <v>2269</v>
      </c>
      <c r="E1853" s="3" t="s">
        <v>4506</v>
      </c>
      <c r="F1853" s="3" t="s">
        <v>5171</v>
      </c>
      <c r="G1853" s="17" t="str">
        <f t="shared" si="289"/>
        <v>KG-ARI-1909-00203-04618/42623571</v>
      </c>
      <c r="H1853" s="18">
        <f>IF(G1853="","",VLOOKUP(G1853,WMS!$E$3:$Q$2581,7,FALSE))</f>
        <v>12</v>
      </c>
      <c r="I1853" s="18">
        <f>IF(G1853="","",VLOOKUP(G1853,WMS!$E$3:$Q$2581,8,FALSE))</f>
        <v>0.7</v>
      </c>
      <c r="J1853" s="18">
        <f>IF(G1853="","",VLOOKUP(G1853,WMS!$E$3:$Q$2581,13,FALSE))</f>
        <v>0.008</v>
      </c>
      <c r="K1853" s="25" t="b">
        <f t="shared" si="290"/>
        <v>1</v>
      </c>
      <c r="L1853" s="7">
        <v>1</v>
      </c>
      <c r="M1853" s="26">
        <f>IF(G1853="","",VLOOKUP(G1853,WMS!$E$3:$U$2581,7,0)*L1853)</f>
        <v>12</v>
      </c>
      <c r="N1853" s="27" t="str">
        <f>IF(G1853="","",VLOOKUP(G1853,WMS!$E$3:$U$2581,17,0))</f>
        <v>A411</v>
      </c>
      <c r="O1853" s="28">
        <f t="shared" si="291"/>
        <v>0.7</v>
      </c>
      <c r="P1853" s="28">
        <f t="shared" si="292"/>
        <v>0.008</v>
      </c>
      <c r="Q1853" s="25" t="str">
        <f>IF(G1853="","",VLOOKUP(G1853,WMS!$E$3:$G$2581,2,FALSE))</f>
        <v>KAS19092501</v>
      </c>
      <c r="R1853" s="25" t="str">
        <f>IF(G1853="","",VLOOKUP(G1853,WMS!$E$3:$G$2581,3,FALSE))</f>
        <v>KAS1909250102</v>
      </c>
      <c r="S1853" s="17" t="str">
        <f>IF(R1853="","",VLOOKUP(R1853,CUSTOMS!$E$3:$N$2350,2,FALSE))</f>
        <v>8518300000</v>
      </c>
      <c r="T1853" s="17" t="str">
        <f>IF(R1853="","",VLOOKUP(R1853,CUSTOMS!$E$3:$N$2350,3,FALSE))</f>
        <v>耳塞</v>
      </c>
      <c r="U1853" s="18">
        <f t="shared" si="293"/>
        <v>12</v>
      </c>
      <c r="V1853" s="18" t="str">
        <f>IF(R1853="","",VLOOKUP(R1853,CUSTOMS!$E$3:$N$2350,5,FALSE))</f>
        <v>个</v>
      </c>
      <c r="W1853" s="32">
        <f>IF(R1853="","",VLOOKUP(R1853,CUSTOMS!$E$3:$N$2350,6,FALSE))</f>
        <v>1.02222222222222</v>
      </c>
      <c r="X1853" s="32">
        <f t="shared" si="294"/>
        <v>12.2666666666666</v>
      </c>
      <c r="Y1853" s="18" t="str">
        <f>IF(R1853="","",VLOOKUP(R1853,CUSTOMS!$E$3:$N$2350,8,FALSE))</f>
        <v>美元</v>
      </c>
      <c r="Z1853" s="18" t="str">
        <f>IF(R1853="","",VLOOKUP(R1853,CUSTOMS!$E$3:$N$2350,9,FALSE))</f>
        <v>中国</v>
      </c>
      <c r="AA1853" s="18" t="str">
        <f>IF(R1853="","",VLOOKUP(R1853,CUSTOMS!$E$3:$N$2350,10,FALSE))</f>
        <v>美国</v>
      </c>
      <c r="AB1853" s="32">
        <f>IF(R1853="","",VLOOKUP(G1853,WMS!$E$3:$T$2581,15,FALSE))</f>
        <v>0.041</v>
      </c>
      <c r="AC1853" s="32">
        <f t="shared" si="295"/>
        <v>0.492</v>
      </c>
      <c r="AD1853" s="32" t="str">
        <f>IF(S1853="","",VLOOKUP(S1853,海关监管条件!$A$1:$B$3000,2,FALSE))</f>
        <v>无 </v>
      </c>
    </row>
    <row r="1854" spans="1:30">
      <c r="A1854" s="2">
        <v>43815</v>
      </c>
      <c r="B1854" s="2">
        <v>43822</v>
      </c>
      <c r="C1854" s="2" t="s">
        <v>5316</v>
      </c>
      <c r="D1854" s="3" t="s">
        <v>2269</v>
      </c>
      <c r="E1854" s="3" t="s">
        <v>4506</v>
      </c>
      <c r="F1854" s="3" t="s">
        <v>5171</v>
      </c>
      <c r="G1854" s="17" t="str">
        <f t="shared" si="289"/>
        <v>KG-ARI-1909-00203-04618/42623571</v>
      </c>
      <c r="H1854" s="18">
        <f>IF(G1854="","",VLOOKUP(G1854,WMS!$E$3:$Q$2581,7,FALSE))</f>
        <v>12</v>
      </c>
      <c r="I1854" s="18">
        <f>IF(G1854="","",VLOOKUP(G1854,WMS!$E$3:$Q$2581,8,FALSE))</f>
        <v>0.7</v>
      </c>
      <c r="J1854" s="18">
        <f>IF(G1854="","",VLOOKUP(G1854,WMS!$E$3:$Q$2581,13,FALSE))</f>
        <v>0.008</v>
      </c>
      <c r="K1854" s="25" t="b">
        <f t="shared" si="290"/>
        <v>1</v>
      </c>
      <c r="L1854" s="7">
        <v>1</v>
      </c>
      <c r="M1854" s="26">
        <f>IF(G1854="","",VLOOKUP(G1854,WMS!$E$3:$U$2581,7,0)*L1854)</f>
        <v>12</v>
      </c>
      <c r="N1854" s="27" t="str">
        <f>IF(G1854="","",VLOOKUP(G1854,WMS!$E$3:$U$2581,17,0))</f>
        <v>A411</v>
      </c>
      <c r="O1854" s="28">
        <f t="shared" si="291"/>
        <v>0.7</v>
      </c>
      <c r="P1854" s="28">
        <f t="shared" si="292"/>
        <v>0.008</v>
      </c>
      <c r="Q1854" s="25" t="str">
        <f>IF(G1854="","",VLOOKUP(G1854,WMS!$E$3:$G$2581,2,FALSE))</f>
        <v>KAS19092501</v>
      </c>
      <c r="R1854" s="25" t="str">
        <f>IF(G1854="","",VLOOKUP(G1854,WMS!$E$3:$G$2581,3,FALSE))</f>
        <v>KAS1909250102</v>
      </c>
      <c r="S1854" s="17" t="str">
        <f>IF(R1854="","",VLOOKUP(R1854,CUSTOMS!$E$3:$N$2350,2,FALSE))</f>
        <v>8518300000</v>
      </c>
      <c r="T1854" s="17" t="str">
        <f>IF(R1854="","",VLOOKUP(R1854,CUSTOMS!$E$3:$N$2350,3,FALSE))</f>
        <v>耳塞</v>
      </c>
      <c r="U1854" s="18">
        <f t="shared" si="293"/>
        <v>12</v>
      </c>
      <c r="V1854" s="18" t="str">
        <f>IF(R1854="","",VLOOKUP(R1854,CUSTOMS!$E$3:$N$2350,5,FALSE))</f>
        <v>个</v>
      </c>
      <c r="W1854" s="32">
        <f>IF(R1854="","",VLOOKUP(R1854,CUSTOMS!$E$3:$N$2350,6,FALSE))</f>
        <v>1.02222222222222</v>
      </c>
      <c r="X1854" s="32">
        <f t="shared" si="294"/>
        <v>12.2666666666666</v>
      </c>
      <c r="Y1854" s="18" t="str">
        <f>IF(R1854="","",VLOOKUP(R1854,CUSTOMS!$E$3:$N$2350,8,FALSE))</f>
        <v>美元</v>
      </c>
      <c r="Z1854" s="18" t="str">
        <f>IF(R1854="","",VLOOKUP(R1854,CUSTOMS!$E$3:$N$2350,9,FALSE))</f>
        <v>中国</v>
      </c>
      <c r="AA1854" s="18" t="str">
        <f>IF(R1854="","",VLOOKUP(R1854,CUSTOMS!$E$3:$N$2350,10,FALSE))</f>
        <v>美国</v>
      </c>
      <c r="AB1854" s="32">
        <f>IF(R1854="","",VLOOKUP(G1854,WMS!$E$3:$T$2581,15,FALSE))</f>
        <v>0.041</v>
      </c>
      <c r="AC1854" s="32">
        <f t="shared" si="295"/>
        <v>0.492</v>
      </c>
      <c r="AD1854" s="32" t="str">
        <f>IF(S1854="","",VLOOKUP(S1854,海关监管条件!$A$1:$B$3000,2,FALSE))</f>
        <v>无 </v>
      </c>
    </row>
    <row r="1855" spans="1:30">
      <c r="A1855" s="2">
        <v>43815</v>
      </c>
      <c r="B1855" s="2">
        <v>43822</v>
      </c>
      <c r="C1855" s="2" t="s">
        <v>5316</v>
      </c>
      <c r="D1855" s="3" t="s">
        <v>2269</v>
      </c>
      <c r="E1855" s="3" t="s">
        <v>4506</v>
      </c>
      <c r="F1855" s="3" t="s">
        <v>5172</v>
      </c>
      <c r="G1855" s="17" t="str">
        <f t="shared" ref="G1855:G1918" si="296">IF(F1855="","",E1855&amp;"/"&amp;F1855)</f>
        <v>KG-ARI-1909-00203-04618/42747703</v>
      </c>
      <c r="H1855" s="18">
        <f>IF(G1855="","",VLOOKUP(G1855,WMS!$E$3:$Q$2581,7,FALSE))</f>
        <v>12</v>
      </c>
      <c r="I1855" s="18">
        <f>IF(G1855="","",VLOOKUP(G1855,WMS!$E$3:$Q$2581,8,FALSE))</f>
        <v>0.65</v>
      </c>
      <c r="J1855" s="18">
        <f>IF(G1855="","",VLOOKUP(G1855,WMS!$E$3:$Q$2581,13,FALSE))</f>
        <v>0.008</v>
      </c>
      <c r="K1855" s="25" t="b">
        <f t="shared" ref="K1855:K1918" si="297">IF(M1855="","",EXACT(H1855,M1855/L1855))</f>
        <v>1</v>
      </c>
      <c r="L1855" s="7">
        <v>1</v>
      </c>
      <c r="M1855" s="26">
        <f>IF(G1855="","",VLOOKUP(G1855,WMS!$E$3:$U$2581,7,0)*L1855)</f>
        <v>12</v>
      </c>
      <c r="N1855" s="27" t="str">
        <f>IF(G1855="","",VLOOKUP(G1855,WMS!$E$3:$U$2581,17,0))</f>
        <v>A411</v>
      </c>
      <c r="O1855" s="28">
        <f t="shared" ref="O1855:O1918" si="298">IF(L1855="","",I1855*L1855)</f>
        <v>0.65</v>
      </c>
      <c r="P1855" s="28">
        <f t="shared" ref="P1855:P1918" si="299">IF(L1855="","",J1855*L1855)</f>
        <v>0.008</v>
      </c>
      <c r="Q1855" s="25" t="str">
        <f>IF(G1855="","",VLOOKUP(G1855,WMS!$E$3:$G$2581,2,FALSE))</f>
        <v>KAS19092501</v>
      </c>
      <c r="R1855" s="25" t="str">
        <f>IF(G1855="","",VLOOKUP(G1855,WMS!$E$3:$G$2581,3,FALSE))</f>
        <v>KAS1909250102</v>
      </c>
      <c r="S1855" s="17" t="str">
        <f>IF(R1855="","",VLOOKUP(R1855,CUSTOMS!$E$3:$N$2350,2,FALSE))</f>
        <v>8518300000</v>
      </c>
      <c r="T1855" s="17" t="str">
        <f>IF(R1855="","",VLOOKUP(R1855,CUSTOMS!$E$3:$N$2350,3,FALSE))</f>
        <v>耳塞</v>
      </c>
      <c r="U1855" s="18">
        <f t="shared" ref="U1855:U1918" si="300">IF(V1855="","",IF(V1855="千克",M1855*AB1855,M1855))</f>
        <v>12</v>
      </c>
      <c r="V1855" s="18" t="str">
        <f>IF(R1855="","",VLOOKUP(R1855,CUSTOMS!$E$3:$N$2350,5,FALSE))</f>
        <v>个</v>
      </c>
      <c r="W1855" s="32">
        <f>IF(R1855="","",VLOOKUP(R1855,CUSTOMS!$E$3:$N$2350,6,FALSE))</f>
        <v>1.02222222222222</v>
      </c>
      <c r="X1855" s="32">
        <f t="shared" ref="X1855:X1918" si="301">IF(W1855="","",U1855*W1855)</f>
        <v>12.2666666666666</v>
      </c>
      <c r="Y1855" s="18" t="str">
        <f>IF(R1855="","",VLOOKUP(R1855,CUSTOMS!$E$3:$N$2350,8,FALSE))</f>
        <v>美元</v>
      </c>
      <c r="Z1855" s="18" t="str">
        <f>IF(R1855="","",VLOOKUP(R1855,CUSTOMS!$E$3:$N$2350,9,FALSE))</f>
        <v>中国</v>
      </c>
      <c r="AA1855" s="18" t="str">
        <f>IF(R1855="","",VLOOKUP(R1855,CUSTOMS!$E$3:$N$2350,10,FALSE))</f>
        <v>美国</v>
      </c>
      <c r="AB1855" s="32">
        <f>IF(R1855="","",VLOOKUP(G1855,WMS!$E$3:$T$2581,15,FALSE))</f>
        <v>0.035</v>
      </c>
      <c r="AC1855" s="32">
        <f t="shared" ref="AC1855:AC1918" si="302">IF(AB1855="","",M1855*AB1855)</f>
        <v>0.42</v>
      </c>
      <c r="AD1855" s="32" t="str">
        <f>IF(S1855="","",VLOOKUP(S1855,海关监管条件!$A$1:$B$3000,2,FALSE))</f>
        <v>无 </v>
      </c>
    </row>
    <row r="1856" spans="1:30">
      <c r="A1856" s="2">
        <v>43815</v>
      </c>
      <c r="B1856" s="2">
        <v>43822</v>
      </c>
      <c r="C1856" s="2" t="s">
        <v>5316</v>
      </c>
      <c r="D1856" s="3" t="s">
        <v>2269</v>
      </c>
      <c r="E1856" s="3" t="s">
        <v>4506</v>
      </c>
      <c r="F1856" s="3" t="s">
        <v>5173</v>
      </c>
      <c r="G1856" s="17" t="str">
        <f t="shared" si="296"/>
        <v>KG-ARI-1909-00203-04618/42747765</v>
      </c>
      <c r="H1856" s="18">
        <f>IF(G1856="","",VLOOKUP(G1856,WMS!$E$3:$Q$2581,7,FALSE))</f>
        <v>6</v>
      </c>
      <c r="I1856" s="18">
        <f>IF(G1856="","",VLOOKUP(G1856,WMS!$E$3:$Q$2581,8,FALSE))</f>
        <v>1.7</v>
      </c>
      <c r="J1856" s="18">
        <f>IF(G1856="","",VLOOKUP(G1856,WMS!$E$3:$Q$2581,13,FALSE))</f>
        <v>0.029</v>
      </c>
      <c r="K1856" s="25" t="b">
        <f t="shared" si="297"/>
        <v>1</v>
      </c>
      <c r="L1856" s="7">
        <v>1</v>
      </c>
      <c r="M1856" s="26">
        <f>IF(G1856="","",VLOOKUP(G1856,WMS!$E$3:$U$2581,7,0)*L1856)</f>
        <v>6</v>
      </c>
      <c r="N1856" s="27" t="str">
        <f>IF(G1856="","",VLOOKUP(G1856,WMS!$E$3:$U$2581,17,0))</f>
        <v>A411</v>
      </c>
      <c r="O1856" s="28">
        <f t="shared" si="298"/>
        <v>1.7</v>
      </c>
      <c r="P1856" s="28">
        <f t="shared" si="299"/>
        <v>0.029</v>
      </c>
      <c r="Q1856" s="25" t="str">
        <f>IF(G1856="","",VLOOKUP(G1856,WMS!$E$3:$G$2581,2,FALSE))</f>
        <v>KAS19092501</v>
      </c>
      <c r="R1856" s="25" t="str">
        <f>IF(G1856="","",VLOOKUP(G1856,WMS!$E$3:$G$2581,3,FALSE))</f>
        <v>KAS1909250101</v>
      </c>
      <c r="S1856" s="17" t="str">
        <f>IF(R1856="","",VLOOKUP(R1856,CUSTOMS!$E$3:$N$2350,2,FALSE))</f>
        <v>8518300000</v>
      </c>
      <c r="T1856" s="17" t="str">
        <f>IF(R1856="","",VLOOKUP(R1856,CUSTOMS!$E$3:$N$2350,3,FALSE))</f>
        <v>耳机</v>
      </c>
      <c r="U1856" s="18">
        <f t="shared" si="300"/>
        <v>6</v>
      </c>
      <c r="V1856" s="18" t="str">
        <f>IF(R1856="","",VLOOKUP(R1856,CUSTOMS!$E$3:$N$2350,5,FALSE))</f>
        <v>个</v>
      </c>
      <c r="W1856" s="32">
        <f>IF(R1856="","",VLOOKUP(R1856,CUSTOMS!$E$3:$N$2350,6,FALSE))</f>
        <v>3.07307692307692</v>
      </c>
      <c r="X1856" s="32">
        <f t="shared" si="301"/>
        <v>18.4384615384615</v>
      </c>
      <c r="Y1856" s="18" t="str">
        <f>IF(R1856="","",VLOOKUP(R1856,CUSTOMS!$E$3:$N$2350,8,FALSE))</f>
        <v>美元</v>
      </c>
      <c r="Z1856" s="18" t="str">
        <f>IF(R1856="","",VLOOKUP(R1856,CUSTOMS!$E$3:$N$2350,9,FALSE))</f>
        <v>中国</v>
      </c>
      <c r="AA1856" s="18" t="str">
        <f>IF(R1856="","",VLOOKUP(R1856,CUSTOMS!$E$3:$N$2350,10,FALSE))</f>
        <v>美国</v>
      </c>
      <c r="AB1856" s="32">
        <f>IF(R1856="","",VLOOKUP(G1856,WMS!$E$3:$T$2581,15,FALSE))</f>
        <v>0.191666666666667</v>
      </c>
      <c r="AC1856" s="32">
        <f t="shared" si="302"/>
        <v>1.15</v>
      </c>
      <c r="AD1856" s="32" t="str">
        <f>IF(S1856="","",VLOOKUP(S1856,海关监管条件!$A$1:$B$3000,2,FALSE))</f>
        <v>无 </v>
      </c>
    </row>
    <row r="1857" spans="1:30">
      <c r="A1857" s="2">
        <v>43815</v>
      </c>
      <c r="B1857" s="2">
        <v>43822</v>
      </c>
      <c r="C1857" s="2" t="s">
        <v>5316</v>
      </c>
      <c r="D1857" s="3" t="s">
        <v>2269</v>
      </c>
      <c r="E1857" s="3" t="s">
        <v>4506</v>
      </c>
      <c r="F1857" s="3" t="s">
        <v>5174</v>
      </c>
      <c r="G1857" s="17" t="str">
        <f t="shared" si="296"/>
        <v>KG-ARI-1909-00203-04618/42747789</v>
      </c>
      <c r="H1857" s="18">
        <f>IF(G1857="","",VLOOKUP(G1857,WMS!$E$3:$Q$2581,7,FALSE))</f>
        <v>6</v>
      </c>
      <c r="I1857" s="18">
        <f>IF(G1857="","",VLOOKUP(G1857,WMS!$E$3:$Q$2581,8,FALSE))</f>
        <v>1.75</v>
      </c>
      <c r="J1857" s="18">
        <f>IF(G1857="","",VLOOKUP(G1857,WMS!$E$3:$Q$2581,13,FALSE))</f>
        <v>0.029</v>
      </c>
      <c r="K1857" s="25" t="b">
        <f t="shared" si="297"/>
        <v>1</v>
      </c>
      <c r="L1857" s="7">
        <v>1</v>
      </c>
      <c r="M1857" s="26">
        <f>IF(G1857="","",VLOOKUP(G1857,WMS!$E$3:$U$2581,7,0)*L1857)</f>
        <v>6</v>
      </c>
      <c r="N1857" s="27" t="str">
        <f>IF(G1857="","",VLOOKUP(G1857,WMS!$E$3:$U$2581,17,0))</f>
        <v>A411</v>
      </c>
      <c r="O1857" s="28">
        <f t="shared" si="298"/>
        <v>1.75</v>
      </c>
      <c r="P1857" s="28">
        <f t="shared" si="299"/>
        <v>0.029</v>
      </c>
      <c r="Q1857" s="25" t="str">
        <f>IF(G1857="","",VLOOKUP(G1857,WMS!$E$3:$G$2581,2,FALSE))</f>
        <v>KAS19092501</v>
      </c>
      <c r="R1857" s="25" t="str">
        <f>IF(G1857="","",VLOOKUP(G1857,WMS!$E$3:$G$2581,3,FALSE))</f>
        <v>KAS1909250101</v>
      </c>
      <c r="S1857" s="17" t="str">
        <f>IF(R1857="","",VLOOKUP(R1857,CUSTOMS!$E$3:$N$2350,2,FALSE))</f>
        <v>8518300000</v>
      </c>
      <c r="T1857" s="17" t="str">
        <f>IF(R1857="","",VLOOKUP(R1857,CUSTOMS!$E$3:$N$2350,3,FALSE))</f>
        <v>耳机</v>
      </c>
      <c r="U1857" s="18">
        <f t="shared" si="300"/>
        <v>6</v>
      </c>
      <c r="V1857" s="18" t="str">
        <f>IF(R1857="","",VLOOKUP(R1857,CUSTOMS!$E$3:$N$2350,5,FALSE))</f>
        <v>个</v>
      </c>
      <c r="W1857" s="32">
        <f>IF(R1857="","",VLOOKUP(R1857,CUSTOMS!$E$3:$N$2350,6,FALSE))</f>
        <v>3.07307692307692</v>
      </c>
      <c r="X1857" s="32">
        <f t="shared" si="301"/>
        <v>18.4384615384615</v>
      </c>
      <c r="Y1857" s="18" t="str">
        <f>IF(R1857="","",VLOOKUP(R1857,CUSTOMS!$E$3:$N$2350,8,FALSE))</f>
        <v>美元</v>
      </c>
      <c r="Z1857" s="18" t="str">
        <f>IF(R1857="","",VLOOKUP(R1857,CUSTOMS!$E$3:$N$2350,9,FALSE))</f>
        <v>中国</v>
      </c>
      <c r="AA1857" s="18" t="str">
        <f>IF(R1857="","",VLOOKUP(R1857,CUSTOMS!$E$3:$N$2350,10,FALSE))</f>
        <v>美国</v>
      </c>
      <c r="AB1857" s="32">
        <f>IF(R1857="","",VLOOKUP(G1857,WMS!$E$3:$T$2581,15,FALSE))</f>
        <v>0.225</v>
      </c>
      <c r="AC1857" s="32">
        <f t="shared" si="302"/>
        <v>1.35</v>
      </c>
      <c r="AD1857" s="32" t="str">
        <f>IF(S1857="","",VLOOKUP(S1857,海关监管条件!$A$1:$B$3000,2,FALSE))</f>
        <v>无 </v>
      </c>
    </row>
    <row r="1858" spans="1:30">
      <c r="A1858" s="2">
        <v>43815</v>
      </c>
      <c r="B1858" s="2">
        <v>43822</v>
      </c>
      <c r="C1858" s="2" t="s">
        <v>5316</v>
      </c>
      <c r="D1858" s="3" t="s">
        <v>2190</v>
      </c>
      <c r="E1858" s="3" t="s">
        <v>4473</v>
      </c>
      <c r="F1858" s="3" t="s">
        <v>4484</v>
      </c>
      <c r="G1858" s="17" t="str">
        <f t="shared" si="296"/>
        <v>KG-ARI-1909-00203-04621/41734094</v>
      </c>
      <c r="H1858" s="18">
        <f>IF(G1858="","",VLOOKUP(G1858,WMS!$E$3:$Q$2581,7,FALSE))</f>
        <v>24</v>
      </c>
      <c r="I1858" s="18">
        <f>IF(G1858="","",VLOOKUP(G1858,WMS!$E$3:$Q$2581,8,FALSE))</f>
        <v>3.9</v>
      </c>
      <c r="J1858" s="18">
        <f>IF(G1858="","",VLOOKUP(G1858,WMS!$E$3:$Q$2581,13,FALSE))</f>
        <v>0.006</v>
      </c>
      <c r="K1858" s="25" t="b">
        <f t="shared" si="297"/>
        <v>1</v>
      </c>
      <c r="L1858" s="7">
        <v>5</v>
      </c>
      <c r="M1858" s="26">
        <f>IF(G1858="","",VLOOKUP(G1858,WMS!$E$3:$U$2581,7,0)*L1858)</f>
        <v>120</v>
      </c>
      <c r="N1858" s="27" t="str">
        <f>IF(G1858="","",VLOOKUP(G1858,WMS!$E$3:$U$2581,17,0))</f>
        <v>A40-303</v>
      </c>
      <c r="O1858" s="28">
        <f t="shared" si="298"/>
        <v>19.5</v>
      </c>
      <c r="P1858" s="28">
        <f t="shared" si="299"/>
        <v>0.03</v>
      </c>
      <c r="Q1858" s="25" t="str">
        <f>IF(G1858="","",VLOOKUP(G1858,WMS!$E$3:$G$2581,2,FALSE))</f>
        <v>KAS19092403</v>
      </c>
      <c r="R1858" s="25" t="str">
        <f>IF(G1858="","",VLOOKUP(G1858,WMS!$E$3:$G$2581,3,FALSE))</f>
        <v>KAS1909240315</v>
      </c>
      <c r="S1858" s="17" t="str">
        <f>IF(R1858="","",VLOOKUP(R1858,CUSTOMS!$E$3:$N$2350,2,FALSE))</f>
        <v>3924100000</v>
      </c>
      <c r="T1858" s="17" t="str">
        <f>IF(R1858="","",VLOOKUP(R1858,CUSTOMS!$E$3:$N$2350,3,FALSE))</f>
        <v>塑料厨具带彩卡</v>
      </c>
      <c r="U1858" s="18">
        <f t="shared" si="300"/>
        <v>120</v>
      </c>
      <c r="V1858" s="18" t="str">
        <f>IF(R1858="","",VLOOKUP(R1858,CUSTOMS!$E$3:$N$2350,5,FALSE))</f>
        <v>只</v>
      </c>
      <c r="W1858" s="32">
        <f>IF(R1858="","",VLOOKUP(R1858,CUSTOMS!$E$3:$N$2350,6,FALSE))</f>
        <v>0.65</v>
      </c>
      <c r="X1858" s="32">
        <f t="shared" si="301"/>
        <v>78</v>
      </c>
      <c r="Y1858" s="18" t="str">
        <f>IF(R1858="","",VLOOKUP(R1858,CUSTOMS!$E$3:$N$2350,8,FALSE))</f>
        <v>美元</v>
      </c>
      <c r="Z1858" s="18" t="str">
        <f>IF(R1858="","",VLOOKUP(R1858,CUSTOMS!$E$3:$N$2350,9,FALSE))</f>
        <v>中国</v>
      </c>
      <c r="AA1858" s="18" t="str">
        <f>IF(R1858="","",VLOOKUP(R1858,CUSTOMS!$E$3:$N$2350,10,FALSE))</f>
        <v>美国</v>
      </c>
      <c r="AB1858" s="32">
        <f>IF(R1858="","",VLOOKUP(G1858,WMS!$E$3:$T$2581,15,FALSE))</f>
        <v>0.158333333333333</v>
      </c>
      <c r="AC1858" s="32">
        <f t="shared" si="302"/>
        <v>19</v>
      </c>
      <c r="AD1858" s="32" t="str">
        <f>IF(S1858="","",VLOOKUP(S1858,海关监管条件!$A$1:$B$3000,2,FALSE))</f>
        <v>A </v>
      </c>
    </row>
    <row r="1859" spans="1:30">
      <c r="A1859" s="2">
        <v>43815</v>
      </c>
      <c r="B1859" s="2">
        <v>43822</v>
      </c>
      <c r="C1859" s="2" t="s">
        <v>5316</v>
      </c>
      <c r="D1859" s="3" t="s">
        <v>2190</v>
      </c>
      <c r="E1859" s="3" t="s">
        <v>4473</v>
      </c>
      <c r="F1859" s="3" t="s">
        <v>4133</v>
      </c>
      <c r="G1859" s="17" t="str">
        <f t="shared" si="296"/>
        <v>KG-ARI-1909-00203-04621/41961094</v>
      </c>
      <c r="H1859" s="18">
        <f>IF(G1859="","",VLOOKUP(G1859,WMS!$E$3:$Q$2581,7,FALSE))</f>
        <v>24</v>
      </c>
      <c r="I1859" s="18">
        <f>IF(G1859="","",VLOOKUP(G1859,WMS!$E$3:$Q$2581,8,FALSE))</f>
        <v>3.1</v>
      </c>
      <c r="J1859" s="18">
        <f>IF(G1859="","",VLOOKUP(G1859,WMS!$E$3:$Q$2581,13,FALSE))</f>
        <v>0.024</v>
      </c>
      <c r="K1859" s="25" t="b">
        <f t="shared" si="297"/>
        <v>1</v>
      </c>
      <c r="L1859" s="7">
        <v>3</v>
      </c>
      <c r="M1859" s="26">
        <f>IF(G1859="","",VLOOKUP(G1859,WMS!$E$3:$U$2581,7,0)*L1859)</f>
        <v>72</v>
      </c>
      <c r="N1859" s="27" t="str">
        <f>IF(G1859="","",VLOOKUP(G1859,WMS!$E$3:$U$2581,17,0))</f>
        <v>A40-303</v>
      </c>
      <c r="O1859" s="28">
        <f t="shared" si="298"/>
        <v>9.3</v>
      </c>
      <c r="P1859" s="28">
        <f t="shared" si="299"/>
        <v>0.072</v>
      </c>
      <c r="Q1859" s="25" t="str">
        <f>IF(G1859="","",VLOOKUP(G1859,WMS!$E$3:$G$2581,2,FALSE))</f>
        <v>KAS19092403</v>
      </c>
      <c r="R1859" s="25" t="str">
        <f>IF(G1859="","",VLOOKUP(G1859,WMS!$E$3:$G$2581,3,FALSE))</f>
        <v>KAS1909240319</v>
      </c>
      <c r="S1859" s="17" t="str">
        <f>IF(R1859="","",VLOOKUP(R1859,CUSTOMS!$E$3:$N$2350,2,FALSE))</f>
        <v>8205510000</v>
      </c>
      <c r="T1859" s="17" t="str">
        <f>IF(R1859="","",VLOOKUP(R1859,CUSTOMS!$E$3:$N$2350,3,FALSE))</f>
        <v>手工工具</v>
      </c>
      <c r="U1859" s="18">
        <f t="shared" si="300"/>
        <v>72</v>
      </c>
      <c r="V1859" s="18" t="str">
        <f>IF(R1859="","",VLOOKUP(R1859,CUSTOMS!$E$3:$N$2350,5,FALSE))</f>
        <v>只</v>
      </c>
      <c r="W1859" s="32">
        <f>IF(R1859="","",VLOOKUP(R1859,CUSTOMS!$E$3:$N$2350,6,FALSE))</f>
        <v>0.58</v>
      </c>
      <c r="X1859" s="32">
        <f t="shared" si="301"/>
        <v>41.76</v>
      </c>
      <c r="Y1859" s="18" t="str">
        <f>IF(R1859="","",VLOOKUP(R1859,CUSTOMS!$E$3:$N$2350,8,FALSE))</f>
        <v>美元</v>
      </c>
      <c r="Z1859" s="18" t="str">
        <f>IF(R1859="","",VLOOKUP(R1859,CUSTOMS!$E$3:$N$2350,9,FALSE))</f>
        <v>中国</v>
      </c>
      <c r="AA1859" s="18" t="str">
        <f>IF(R1859="","",VLOOKUP(R1859,CUSTOMS!$E$3:$N$2350,10,FALSE))</f>
        <v>美国</v>
      </c>
      <c r="AB1859" s="32">
        <f>IF(R1859="","",VLOOKUP(G1859,WMS!$E$3:$T$2581,15,FALSE))</f>
        <v>0.104166666666667</v>
      </c>
      <c r="AC1859" s="32">
        <f t="shared" si="302"/>
        <v>7.50000000000002</v>
      </c>
      <c r="AD1859" s="32" t="str">
        <f>IF(S1859="","",VLOOKUP(S1859,海关监管条件!$A$1:$B$3000,2,FALSE))</f>
        <v>无 </v>
      </c>
    </row>
    <row r="1860" spans="1:30">
      <c r="A1860" s="2">
        <v>43815</v>
      </c>
      <c r="B1860" s="2">
        <v>43822</v>
      </c>
      <c r="C1860" s="2" t="s">
        <v>5316</v>
      </c>
      <c r="D1860" s="3" t="s">
        <v>2190</v>
      </c>
      <c r="E1860" s="3" t="s">
        <v>4473</v>
      </c>
      <c r="F1860" s="3" t="s">
        <v>4474</v>
      </c>
      <c r="G1860" s="17" t="str">
        <f t="shared" si="296"/>
        <v>KG-ARI-1909-00203-04621/42113959</v>
      </c>
      <c r="H1860" s="18">
        <f>IF(G1860="","",VLOOKUP(G1860,WMS!$E$3:$Q$2581,7,FALSE))</f>
        <v>8</v>
      </c>
      <c r="I1860" s="18">
        <f>IF(G1860="","",VLOOKUP(G1860,WMS!$E$3:$Q$2581,8,FALSE))</f>
        <v>1.5</v>
      </c>
      <c r="J1860" s="18">
        <f>IF(G1860="","",VLOOKUP(G1860,WMS!$E$3:$Q$2581,13,FALSE))</f>
        <v>0.005</v>
      </c>
      <c r="K1860" s="25" t="b">
        <f t="shared" si="297"/>
        <v>1</v>
      </c>
      <c r="L1860" s="7">
        <v>1</v>
      </c>
      <c r="M1860" s="26">
        <f>IF(G1860="","",VLOOKUP(G1860,WMS!$E$3:$U$2581,7,0)*L1860)</f>
        <v>8</v>
      </c>
      <c r="N1860" s="27" t="str">
        <f>IF(G1860="","",VLOOKUP(G1860,WMS!$E$3:$U$2581,17,0))</f>
        <v>A07-103</v>
      </c>
      <c r="O1860" s="28">
        <f t="shared" si="298"/>
        <v>1.5</v>
      </c>
      <c r="P1860" s="28">
        <f t="shared" si="299"/>
        <v>0.005</v>
      </c>
      <c r="Q1860" s="25" t="str">
        <f>IF(G1860="","",VLOOKUP(G1860,WMS!$E$3:$G$2581,2,FALSE))</f>
        <v>KAS19092403</v>
      </c>
      <c r="R1860" s="25" t="str">
        <f>IF(G1860="","",VLOOKUP(G1860,WMS!$E$3:$G$2581,3,FALSE))</f>
        <v>KAS1909240310</v>
      </c>
      <c r="S1860" s="17" t="str">
        <f>IF(R1860="","",VLOOKUP(R1860,CUSTOMS!$E$3:$N$2350,2,FALSE))</f>
        <v>8211100000</v>
      </c>
      <c r="T1860" s="17" t="str">
        <f>IF(R1860="","",VLOOKUP(R1860,CUSTOMS!$E$3:$N$2350,3,FALSE))</f>
        <v>不锈钢套刀</v>
      </c>
      <c r="U1860" s="18">
        <f t="shared" si="300"/>
        <v>8</v>
      </c>
      <c r="V1860" s="18" t="str">
        <f>IF(R1860="","",VLOOKUP(R1860,CUSTOMS!$E$3:$N$2350,5,FALSE))</f>
        <v>套</v>
      </c>
      <c r="W1860" s="32">
        <f>IF(R1860="","",VLOOKUP(R1860,CUSTOMS!$E$3:$N$2350,6,FALSE))</f>
        <v>4.5</v>
      </c>
      <c r="X1860" s="32">
        <f t="shared" si="301"/>
        <v>36</v>
      </c>
      <c r="Y1860" s="18" t="str">
        <f>IF(R1860="","",VLOOKUP(R1860,CUSTOMS!$E$3:$N$2350,8,FALSE))</f>
        <v>美元</v>
      </c>
      <c r="Z1860" s="18" t="str">
        <f>IF(R1860="","",VLOOKUP(R1860,CUSTOMS!$E$3:$N$2350,9,FALSE))</f>
        <v>中国</v>
      </c>
      <c r="AA1860" s="18" t="str">
        <f>IF(R1860="","",VLOOKUP(R1860,CUSTOMS!$E$3:$N$2350,10,FALSE))</f>
        <v>美国</v>
      </c>
      <c r="AB1860" s="32">
        <f>IF(R1860="","",VLOOKUP(G1860,WMS!$E$3:$T$2581,15,FALSE))</f>
        <v>0.2125</v>
      </c>
      <c r="AC1860" s="32">
        <f t="shared" si="302"/>
        <v>1.7</v>
      </c>
      <c r="AD1860" s="32" t="str">
        <f>IF(S1860="","",VLOOKUP(S1860,海关监管条件!$A$1:$B$3000,2,FALSE))</f>
        <v>无</v>
      </c>
    </row>
    <row r="1861" spans="1:30">
      <c r="A1861" s="2">
        <v>43815</v>
      </c>
      <c r="B1861" s="2">
        <v>43822</v>
      </c>
      <c r="C1861" s="2" t="s">
        <v>5316</v>
      </c>
      <c r="D1861" s="3" t="s">
        <v>2190</v>
      </c>
      <c r="E1861" s="3" t="s">
        <v>4473</v>
      </c>
      <c r="F1861" s="3" t="s">
        <v>4493</v>
      </c>
      <c r="G1861" s="17" t="str">
        <f t="shared" si="296"/>
        <v>KG-ARI-1909-00203-04621/42634621</v>
      </c>
      <c r="H1861" s="18">
        <f>IF(G1861="","",VLOOKUP(G1861,WMS!$E$3:$Q$2581,7,FALSE))</f>
        <v>6</v>
      </c>
      <c r="I1861" s="18">
        <f>IF(G1861="","",VLOOKUP(G1861,WMS!$E$3:$Q$2581,8,FALSE))</f>
        <v>10.25</v>
      </c>
      <c r="J1861" s="18">
        <f>IF(G1861="","",VLOOKUP(G1861,WMS!$E$3:$Q$2581,13,FALSE))</f>
        <v>0.024</v>
      </c>
      <c r="K1861" s="25" t="b">
        <f t="shared" si="297"/>
        <v>1</v>
      </c>
      <c r="L1861" s="7">
        <v>11</v>
      </c>
      <c r="M1861" s="26">
        <f>IF(G1861="","",VLOOKUP(G1861,WMS!$E$3:$U$2581,7,0)*L1861)</f>
        <v>66</v>
      </c>
      <c r="N1861" s="27" t="str">
        <f>IF(G1861="","",VLOOKUP(G1861,WMS!$E$3:$U$2581,17,0))</f>
        <v>A26-204</v>
      </c>
      <c r="O1861" s="28">
        <f t="shared" si="298"/>
        <v>112.75</v>
      </c>
      <c r="P1861" s="28">
        <f t="shared" si="299"/>
        <v>0.264</v>
      </c>
      <c r="Q1861" s="25" t="str">
        <f>IF(G1861="","",VLOOKUP(G1861,WMS!$E$3:$G$2581,2,FALSE))</f>
        <v>KAS19092403</v>
      </c>
      <c r="R1861" s="25" t="str">
        <f>IF(G1861="","",VLOOKUP(G1861,WMS!$E$3:$G$2581,3,FALSE))</f>
        <v>KAS1909240301</v>
      </c>
      <c r="S1861" s="17" t="str">
        <f>IF(R1861="","",VLOOKUP(R1861,CUSTOMS!$E$3:$N$2350,2,FALSE))</f>
        <v>4419909090</v>
      </c>
      <c r="T1861" s="17" t="str">
        <f>IF(R1861="","",VLOOKUP(R1861,CUSTOMS!$E$3:$N$2350,3,FALSE))</f>
        <v>木菜板</v>
      </c>
      <c r="U1861" s="18">
        <f t="shared" si="300"/>
        <v>66</v>
      </c>
      <c r="V1861" s="18" t="str">
        <f>IF(R1861="","",VLOOKUP(R1861,CUSTOMS!$E$3:$N$2350,5,FALSE))</f>
        <v>张</v>
      </c>
      <c r="W1861" s="32">
        <f>IF(R1861="","",VLOOKUP(R1861,CUSTOMS!$E$3:$N$2350,6,FALSE))</f>
        <v>4.65</v>
      </c>
      <c r="X1861" s="32">
        <f t="shared" si="301"/>
        <v>306.9</v>
      </c>
      <c r="Y1861" s="18" t="str">
        <f>IF(R1861="","",VLOOKUP(R1861,CUSTOMS!$E$3:$N$2350,8,FALSE))</f>
        <v>美元</v>
      </c>
      <c r="Z1861" s="18" t="str">
        <f>IF(R1861="","",VLOOKUP(R1861,CUSTOMS!$E$3:$N$2350,9,FALSE))</f>
        <v>中国</v>
      </c>
      <c r="AA1861" s="18" t="str">
        <f>IF(R1861="","",VLOOKUP(R1861,CUSTOMS!$E$3:$N$2350,10,FALSE))</f>
        <v>美国</v>
      </c>
      <c r="AB1861" s="32">
        <f>IF(R1861="","",VLOOKUP(G1861,WMS!$E$3:$T$2581,15,FALSE))</f>
        <v>1.7</v>
      </c>
      <c r="AC1861" s="32">
        <f t="shared" si="302"/>
        <v>112.2</v>
      </c>
      <c r="AD1861" s="32" t="str">
        <f>IF(S1861="","",VLOOKUP(S1861,海关监管条件!$A$1:$B$3000,2,FALSE))</f>
        <v>AB</v>
      </c>
    </row>
    <row r="1862" spans="1:30">
      <c r="A1862" s="2">
        <v>43815</v>
      </c>
      <c r="B1862" s="2">
        <v>43822</v>
      </c>
      <c r="C1862" s="2" t="s">
        <v>5316</v>
      </c>
      <c r="D1862" s="3" t="s">
        <v>2190</v>
      </c>
      <c r="E1862" s="3" t="s">
        <v>4473</v>
      </c>
      <c r="F1862" s="3" t="s">
        <v>4488</v>
      </c>
      <c r="G1862" s="17" t="str">
        <f t="shared" si="296"/>
        <v>KG-ARI-1909-00203-04621/42688891</v>
      </c>
      <c r="H1862" s="18">
        <f>IF(G1862="","",VLOOKUP(G1862,WMS!$E$3:$Q$2581,7,FALSE))</f>
        <v>24</v>
      </c>
      <c r="I1862" s="18">
        <f>IF(G1862="","",VLOOKUP(G1862,WMS!$E$3:$Q$2581,8,FALSE))</f>
        <v>2.6</v>
      </c>
      <c r="J1862" s="18">
        <f>IF(G1862="","",VLOOKUP(G1862,WMS!$E$3:$Q$2581,13,FALSE))</f>
        <v>0.004</v>
      </c>
      <c r="K1862" s="25" t="b">
        <f t="shared" si="297"/>
        <v>1</v>
      </c>
      <c r="L1862" s="7">
        <v>1</v>
      </c>
      <c r="M1862" s="26">
        <f>IF(G1862="","",VLOOKUP(G1862,WMS!$E$3:$U$2581,7,0)*L1862)</f>
        <v>24</v>
      </c>
      <c r="N1862" s="27" t="str">
        <f>IF(G1862="","",VLOOKUP(G1862,WMS!$E$3:$U$2581,17,0))</f>
        <v>A20-304</v>
      </c>
      <c r="O1862" s="28">
        <f t="shared" si="298"/>
        <v>2.6</v>
      </c>
      <c r="P1862" s="28">
        <f t="shared" si="299"/>
        <v>0.004</v>
      </c>
      <c r="Q1862" s="25" t="str">
        <f>IF(G1862="","",VLOOKUP(G1862,WMS!$E$3:$G$2581,2,FALSE))</f>
        <v>KAS19092403</v>
      </c>
      <c r="R1862" s="25" t="str">
        <f>IF(G1862="","",VLOOKUP(G1862,WMS!$E$3:$G$2581,3,FALSE))</f>
        <v>KAS1909240316</v>
      </c>
      <c r="S1862" s="17" t="str">
        <f>IF(R1862="","",VLOOKUP(R1862,CUSTOMS!$E$3:$N$2350,2,FALSE))</f>
        <v>7323990000</v>
      </c>
      <c r="T1862" s="17" t="str">
        <f>IF(R1862="","",VLOOKUP(R1862,CUSTOMS!$E$3:$N$2350,3,FALSE))</f>
        <v>5件套不锈钢量匙</v>
      </c>
      <c r="U1862" s="18">
        <f t="shared" si="300"/>
        <v>24</v>
      </c>
      <c r="V1862" s="18" t="str">
        <f>IF(R1862="","",VLOOKUP(R1862,CUSTOMS!$E$3:$N$2350,5,FALSE))</f>
        <v>套</v>
      </c>
      <c r="W1862" s="32">
        <f>IF(R1862="","",VLOOKUP(R1862,CUSTOMS!$E$3:$N$2350,6,FALSE))</f>
        <v>1.72</v>
      </c>
      <c r="X1862" s="32">
        <f t="shared" si="301"/>
        <v>41.28</v>
      </c>
      <c r="Y1862" s="18" t="str">
        <f>IF(R1862="","",VLOOKUP(R1862,CUSTOMS!$E$3:$N$2350,8,FALSE))</f>
        <v>美元</v>
      </c>
      <c r="Z1862" s="18" t="str">
        <f>IF(R1862="","",VLOOKUP(R1862,CUSTOMS!$E$3:$N$2350,9,FALSE))</f>
        <v>中国</v>
      </c>
      <c r="AA1862" s="18" t="str">
        <f>IF(R1862="","",VLOOKUP(R1862,CUSTOMS!$E$3:$N$2350,10,FALSE))</f>
        <v>美国</v>
      </c>
      <c r="AB1862" s="32">
        <f>IF(R1862="","",VLOOKUP(G1862,WMS!$E$3:$T$2581,15,FALSE))</f>
        <v>0.104166666666667</v>
      </c>
      <c r="AC1862" s="32">
        <f t="shared" si="302"/>
        <v>2.50000000000001</v>
      </c>
      <c r="AD1862" s="32" t="str">
        <f>IF(S1862="","",VLOOKUP(S1862,海关监管条件!$A$1:$B$3000,2,FALSE))</f>
        <v>A</v>
      </c>
    </row>
    <row r="1863" spans="1:30">
      <c r="A1863" s="2">
        <v>43815</v>
      </c>
      <c r="B1863" s="2">
        <v>43822</v>
      </c>
      <c r="C1863" s="2" t="s">
        <v>5316</v>
      </c>
      <c r="D1863" s="3" t="s">
        <v>2052</v>
      </c>
      <c r="E1863" s="3" t="s">
        <v>4403</v>
      </c>
      <c r="F1863" s="3" t="s">
        <v>4406</v>
      </c>
      <c r="G1863" s="17" t="str">
        <f t="shared" si="296"/>
        <v>KG-ARI-1909-00203-04623/42056553</v>
      </c>
      <c r="H1863" s="18">
        <f>IF(G1863="","",VLOOKUP(G1863,WMS!$E$3:$Q$2581,7,FALSE))</f>
        <v>6</v>
      </c>
      <c r="I1863" s="18">
        <f>IF(G1863="","",VLOOKUP(G1863,WMS!$E$3:$Q$2581,8,FALSE))</f>
        <v>2.4</v>
      </c>
      <c r="J1863" s="18">
        <f>IF(G1863="","",VLOOKUP(G1863,WMS!$E$3:$Q$2581,13,FALSE))</f>
        <v>0.025</v>
      </c>
      <c r="K1863" s="25" t="b">
        <f t="shared" si="297"/>
        <v>1</v>
      </c>
      <c r="L1863" s="7">
        <v>1</v>
      </c>
      <c r="M1863" s="26">
        <f>IF(G1863="","",VLOOKUP(G1863,WMS!$E$3:$U$2581,7,0)*L1863)</f>
        <v>6</v>
      </c>
      <c r="N1863" s="27" t="str">
        <f>IF(G1863="","",VLOOKUP(G1863,WMS!$E$3:$U$2581,17,0))</f>
        <v>A401-19</v>
      </c>
      <c r="O1863" s="28">
        <f t="shared" si="298"/>
        <v>2.4</v>
      </c>
      <c r="P1863" s="28">
        <f t="shared" si="299"/>
        <v>0.025</v>
      </c>
      <c r="Q1863" s="25" t="str">
        <f>IF(G1863="","",VLOOKUP(G1863,WMS!$E$3:$G$2581,2,FALSE))</f>
        <v>KAS19092326</v>
      </c>
      <c r="R1863" s="25" t="str">
        <f>IF(G1863="","",VLOOKUP(G1863,WMS!$E$3:$G$2581,3,FALSE))</f>
        <v>KAS1909232603</v>
      </c>
      <c r="S1863" s="17" t="str">
        <f>IF(R1863="","",VLOOKUP(R1863,CUSTOMS!$E$3:$N$2350,2,FALSE))</f>
        <v>7323990000</v>
      </c>
      <c r="T1863" s="17" t="str">
        <f>IF(R1863="","",VLOOKUP(R1863,CUSTOMS!$E$3:$N$2350,3,FALSE))</f>
        <v>铁制厨用置物架</v>
      </c>
      <c r="U1863" s="18">
        <f t="shared" si="300"/>
        <v>6</v>
      </c>
      <c r="V1863" s="18" t="str">
        <f>IF(R1863="","",VLOOKUP(R1863,CUSTOMS!$E$3:$N$2350,5,FALSE))</f>
        <v>个</v>
      </c>
      <c r="W1863" s="32">
        <f>IF(R1863="","",VLOOKUP(R1863,CUSTOMS!$E$3:$N$2350,6,FALSE))</f>
        <v>0.86</v>
      </c>
      <c r="X1863" s="32">
        <f t="shared" si="301"/>
        <v>5.16</v>
      </c>
      <c r="Y1863" s="18" t="str">
        <f>IF(R1863="","",VLOOKUP(R1863,CUSTOMS!$E$3:$N$2350,8,FALSE))</f>
        <v>美元</v>
      </c>
      <c r="Z1863" s="18" t="str">
        <f>IF(R1863="","",VLOOKUP(R1863,CUSTOMS!$E$3:$N$2350,9,FALSE))</f>
        <v>中国</v>
      </c>
      <c r="AA1863" s="18" t="str">
        <f>IF(R1863="","",VLOOKUP(R1863,CUSTOMS!$E$3:$N$2350,10,FALSE))</f>
        <v>美国</v>
      </c>
      <c r="AB1863" s="32">
        <f>IF(R1863="","",VLOOKUP(G1863,WMS!$E$3:$T$2581,15,FALSE))</f>
        <v>0.358333333333333</v>
      </c>
      <c r="AC1863" s="32">
        <f t="shared" si="302"/>
        <v>2.15</v>
      </c>
      <c r="AD1863" s="32" t="str">
        <f>IF(S1863="","",VLOOKUP(S1863,海关监管条件!$A$1:$B$3000,2,FALSE))</f>
        <v>A</v>
      </c>
    </row>
    <row r="1864" spans="1:30">
      <c r="A1864" s="2">
        <v>43815</v>
      </c>
      <c r="B1864" s="2">
        <v>43822</v>
      </c>
      <c r="C1864" s="2" t="s">
        <v>5316</v>
      </c>
      <c r="D1864" s="3" t="s">
        <v>2069</v>
      </c>
      <c r="E1864" s="3" t="s">
        <v>4410</v>
      </c>
      <c r="F1864" s="3" t="s">
        <v>5177</v>
      </c>
      <c r="G1864" s="17" t="str">
        <f t="shared" si="296"/>
        <v>KG-ARI-1909-00203-04629/42570363</v>
      </c>
      <c r="H1864" s="18">
        <f>IF(G1864="","",VLOOKUP(G1864,WMS!$E$3:$Q$2581,7,FALSE))</f>
        <v>12</v>
      </c>
      <c r="I1864" s="18">
        <f>IF(G1864="","",VLOOKUP(G1864,WMS!$E$3:$Q$2581,8,FALSE))</f>
        <v>0.7</v>
      </c>
      <c r="J1864" s="18">
        <f>IF(G1864="","",VLOOKUP(G1864,WMS!$E$3:$Q$2581,13,FALSE))</f>
        <v>0.004</v>
      </c>
      <c r="K1864" s="25" t="b">
        <f t="shared" si="297"/>
        <v>1</v>
      </c>
      <c r="L1864" s="7">
        <v>2</v>
      </c>
      <c r="M1864" s="26">
        <f>IF(G1864="","",VLOOKUP(G1864,WMS!$E$3:$U$2581,7,0)*L1864)</f>
        <v>24</v>
      </c>
      <c r="N1864" s="27" t="str">
        <f>IF(G1864="","",VLOOKUP(G1864,WMS!$E$3:$U$2581,17,0))</f>
        <v>A401-13</v>
      </c>
      <c r="O1864" s="28">
        <f t="shared" si="298"/>
        <v>1.4</v>
      </c>
      <c r="P1864" s="28">
        <f t="shared" si="299"/>
        <v>0.008</v>
      </c>
      <c r="Q1864" s="25" t="str">
        <f>IF(G1864="","",VLOOKUP(G1864,WMS!$E$3:$G$2581,2,FALSE))</f>
        <v>KAS19092329</v>
      </c>
      <c r="R1864" s="25" t="str">
        <f>IF(G1864="","",VLOOKUP(G1864,WMS!$E$3:$G$2581,3,FALSE))</f>
        <v>KAS1909232901</v>
      </c>
      <c r="S1864" s="17" t="str">
        <f>IF(R1864="","",VLOOKUP(R1864,CUSTOMS!$E$3:$N$2350,2,FALSE))</f>
        <v>3926909090</v>
      </c>
      <c r="T1864" s="17" t="str">
        <f>IF(R1864="","",VLOOKUP(R1864,CUSTOMS!$E$3:$N$2350,3,FALSE))</f>
        <v>塑胶手机保护壳</v>
      </c>
      <c r="U1864" s="18">
        <f t="shared" si="300"/>
        <v>24</v>
      </c>
      <c r="V1864" s="18" t="str">
        <f>IF(R1864="","",VLOOKUP(R1864,CUSTOMS!$E$3:$N$2350,5,FALSE))</f>
        <v>个</v>
      </c>
      <c r="W1864" s="32">
        <f>IF(R1864="","",VLOOKUP(R1864,CUSTOMS!$E$3:$N$2350,6,FALSE))</f>
        <v>1</v>
      </c>
      <c r="X1864" s="32">
        <f t="shared" si="301"/>
        <v>24</v>
      </c>
      <c r="Y1864" s="18" t="str">
        <f>IF(R1864="","",VLOOKUP(R1864,CUSTOMS!$E$3:$N$2350,8,FALSE))</f>
        <v>美元</v>
      </c>
      <c r="Z1864" s="18" t="str">
        <f>IF(R1864="","",VLOOKUP(R1864,CUSTOMS!$E$3:$N$2350,9,FALSE))</f>
        <v>中国</v>
      </c>
      <c r="AA1864" s="18" t="str">
        <f>IF(R1864="","",VLOOKUP(R1864,CUSTOMS!$E$3:$N$2350,10,FALSE))</f>
        <v>美国</v>
      </c>
      <c r="AB1864" s="32">
        <f>IF(R1864="","",VLOOKUP(G1864,WMS!$E$3:$T$2581,15,FALSE))</f>
        <v>0.0464285714285714</v>
      </c>
      <c r="AC1864" s="32">
        <f t="shared" si="302"/>
        <v>1.11428571428571</v>
      </c>
      <c r="AD1864" s="32" t="str">
        <f>IF(S1864="","",VLOOKUP(S1864,海关监管条件!$A$1:$B$3000,2,FALSE))</f>
        <v>无</v>
      </c>
    </row>
    <row r="1865" spans="1:30">
      <c r="A1865" s="2">
        <v>43815</v>
      </c>
      <c r="B1865" s="2">
        <v>43822</v>
      </c>
      <c r="C1865" s="2" t="s">
        <v>5316</v>
      </c>
      <c r="D1865" s="3" t="s">
        <v>2069</v>
      </c>
      <c r="E1865" s="3" t="s">
        <v>4410</v>
      </c>
      <c r="F1865" s="3" t="s">
        <v>5180</v>
      </c>
      <c r="G1865" s="17" t="str">
        <f t="shared" si="296"/>
        <v>KG-ARI-1909-00203-04629/42614654</v>
      </c>
      <c r="H1865" s="18">
        <f>IF(G1865="","",VLOOKUP(G1865,WMS!$E$3:$Q$2581,7,FALSE))</f>
        <v>15</v>
      </c>
      <c r="I1865" s="18">
        <f>IF(G1865="","",VLOOKUP(G1865,WMS!$E$3:$Q$2581,8,FALSE))</f>
        <v>0.5</v>
      </c>
      <c r="J1865" s="18">
        <f>IF(G1865="","",VLOOKUP(G1865,WMS!$E$3:$Q$2581,13,FALSE))</f>
        <v>0.004</v>
      </c>
      <c r="K1865" s="25" t="b">
        <f t="shared" si="297"/>
        <v>1</v>
      </c>
      <c r="L1865" s="7">
        <v>1</v>
      </c>
      <c r="M1865" s="26">
        <f>IF(G1865="","",VLOOKUP(G1865,WMS!$E$3:$U$2581,7,0)*L1865)</f>
        <v>15</v>
      </c>
      <c r="N1865" s="27" t="str">
        <f>IF(G1865="","",VLOOKUP(G1865,WMS!$E$3:$U$2581,17,0))</f>
        <v>A401-13</v>
      </c>
      <c r="O1865" s="28">
        <f t="shared" si="298"/>
        <v>0.5</v>
      </c>
      <c r="P1865" s="28">
        <f t="shared" si="299"/>
        <v>0.004</v>
      </c>
      <c r="Q1865" s="25" t="str">
        <f>IF(G1865="","",VLOOKUP(G1865,WMS!$E$3:$G$2581,2,FALSE))</f>
        <v>KAS19092329</v>
      </c>
      <c r="R1865" s="25" t="str">
        <f>IF(G1865="","",VLOOKUP(G1865,WMS!$E$3:$G$2581,3,FALSE))</f>
        <v>KAS1909232904</v>
      </c>
      <c r="S1865" s="17" t="str">
        <f>IF(R1865="","",VLOOKUP(R1865,CUSTOMS!$E$3:$N$2350,2,FALSE))</f>
        <v>7326909000</v>
      </c>
      <c r="T1865" s="17" t="str">
        <f>IF(R1865="","",VLOOKUP(R1865,CUSTOMS!$E$3:$N$2350,3,FALSE))</f>
        <v>手机背贴支架</v>
      </c>
      <c r="U1865" s="18">
        <f t="shared" si="300"/>
        <v>15</v>
      </c>
      <c r="V1865" s="18" t="str">
        <f>IF(R1865="","",VLOOKUP(R1865,CUSTOMS!$E$3:$N$2350,5,FALSE))</f>
        <v>个</v>
      </c>
      <c r="W1865" s="32">
        <f>IF(R1865="","",VLOOKUP(R1865,CUSTOMS!$E$3:$N$2350,6,FALSE))</f>
        <v>0.4</v>
      </c>
      <c r="X1865" s="32">
        <f t="shared" si="301"/>
        <v>6</v>
      </c>
      <c r="Y1865" s="18" t="str">
        <f>IF(R1865="","",VLOOKUP(R1865,CUSTOMS!$E$3:$N$2350,8,FALSE))</f>
        <v>美元</v>
      </c>
      <c r="Z1865" s="18" t="str">
        <f>IF(R1865="","",VLOOKUP(R1865,CUSTOMS!$E$3:$N$2350,9,FALSE))</f>
        <v>中国</v>
      </c>
      <c r="AA1865" s="18" t="str">
        <f>IF(R1865="","",VLOOKUP(R1865,CUSTOMS!$E$3:$N$2350,10,FALSE))</f>
        <v>美国</v>
      </c>
      <c r="AB1865" s="32">
        <f>IF(R1865="","",VLOOKUP(G1865,WMS!$E$3:$T$2581,15,FALSE))</f>
        <v>0.0205128205128205</v>
      </c>
      <c r="AC1865" s="32">
        <f t="shared" si="302"/>
        <v>0.307692307692307</v>
      </c>
      <c r="AD1865" s="32" t="str">
        <f>IF(S1865="","",VLOOKUP(S1865,海关监管条件!$A$1:$B$3000,2,FALSE))</f>
        <v>无</v>
      </c>
    </row>
    <row r="1866" spans="1:30">
      <c r="A1866" s="2">
        <v>43815</v>
      </c>
      <c r="B1866" s="2">
        <v>43822</v>
      </c>
      <c r="C1866" s="2" t="s">
        <v>5316</v>
      </c>
      <c r="D1866" s="3" t="s">
        <v>2069</v>
      </c>
      <c r="E1866" s="3" t="s">
        <v>4410</v>
      </c>
      <c r="F1866" s="3" t="s">
        <v>5182</v>
      </c>
      <c r="G1866" s="17" t="str">
        <f t="shared" si="296"/>
        <v>KG-ARI-1909-00203-04629/42623564</v>
      </c>
      <c r="H1866" s="18">
        <f>IF(G1866="","",VLOOKUP(G1866,WMS!$E$3:$Q$2581,7,FALSE))</f>
        <v>8</v>
      </c>
      <c r="I1866" s="18">
        <f>IF(G1866="","",VLOOKUP(G1866,WMS!$E$3:$Q$2581,8,FALSE))</f>
        <v>2.4</v>
      </c>
      <c r="J1866" s="18">
        <f>IF(G1866="","",VLOOKUP(G1866,WMS!$E$3:$Q$2581,13,FALSE))</f>
        <v>0.011</v>
      </c>
      <c r="K1866" s="25" t="b">
        <f t="shared" si="297"/>
        <v>1</v>
      </c>
      <c r="L1866" s="7">
        <v>1</v>
      </c>
      <c r="M1866" s="26">
        <f>IF(G1866="","",VLOOKUP(G1866,WMS!$E$3:$U$2581,7,0)*L1866)</f>
        <v>8</v>
      </c>
      <c r="N1866" s="27" t="str">
        <f>IF(G1866="","",VLOOKUP(G1866,WMS!$E$3:$U$2581,17,0))</f>
        <v>A401-13</v>
      </c>
      <c r="O1866" s="28">
        <f t="shared" si="298"/>
        <v>2.4</v>
      </c>
      <c r="P1866" s="28">
        <f t="shared" si="299"/>
        <v>0.011</v>
      </c>
      <c r="Q1866" s="25" t="str">
        <f>IF(G1866="","",VLOOKUP(G1866,WMS!$E$3:$G$2581,2,FALSE))</f>
        <v>KAS19092329</v>
      </c>
      <c r="R1866" s="25" t="str">
        <f>IF(G1866="","",VLOOKUP(G1866,WMS!$E$3:$G$2581,3,FALSE))</f>
        <v>KAS1909232902</v>
      </c>
      <c r="S1866" s="17" t="str">
        <f>IF(R1866="","",VLOOKUP(R1866,CUSTOMS!$E$3:$N$2350,2,FALSE))</f>
        <v>3926909090</v>
      </c>
      <c r="T1866" s="17" t="str">
        <f>IF(R1866="","",VLOOKUP(R1866,CUSTOMS!$E$3:$N$2350,3,FALSE))</f>
        <v>平板电脑保护壳</v>
      </c>
      <c r="U1866" s="18">
        <f t="shared" si="300"/>
        <v>8</v>
      </c>
      <c r="V1866" s="18" t="str">
        <f>IF(R1866="","",VLOOKUP(R1866,CUSTOMS!$E$3:$N$2350,5,FALSE))</f>
        <v>个</v>
      </c>
      <c r="W1866" s="32">
        <f>IF(R1866="","",VLOOKUP(R1866,CUSTOMS!$E$3:$N$2350,6,FALSE))</f>
        <v>1.5</v>
      </c>
      <c r="X1866" s="32">
        <f t="shared" si="301"/>
        <v>12</v>
      </c>
      <c r="Y1866" s="18" t="str">
        <f>IF(R1866="","",VLOOKUP(R1866,CUSTOMS!$E$3:$N$2350,8,FALSE))</f>
        <v>美元</v>
      </c>
      <c r="Z1866" s="18" t="str">
        <f>IF(R1866="","",VLOOKUP(R1866,CUSTOMS!$E$3:$N$2350,9,FALSE))</f>
        <v>中国</v>
      </c>
      <c r="AA1866" s="18" t="str">
        <f>IF(R1866="","",VLOOKUP(R1866,CUSTOMS!$E$3:$N$2350,10,FALSE))</f>
        <v>美国</v>
      </c>
      <c r="AB1866" s="32">
        <f>IF(R1866="","",VLOOKUP(G1866,WMS!$E$3:$T$2581,15,FALSE))</f>
        <v>0.2625</v>
      </c>
      <c r="AC1866" s="32">
        <f t="shared" si="302"/>
        <v>2.1</v>
      </c>
      <c r="AD1866" s="32" t="str">
        <f>IF(S1866="","",VLOOKUP(S1866,海关监管条件!$A$1:$B$3000,2,FALSE))</f>
        <v>无</v>
      </c>
    </row>
    <row r="1867" spans="1:30">
      <c r="A1867" s="2">
        <v>43815</v>
      </c>
      <c r="B1867" s="2">
        <v>43822</v>
      </c>
      <c r="C1867" s="2" t="s">
        <v>5316</v>
      </c>
      <c r="D1867" s="3" t="s">
        <v>2069</v>
      </c>
      <c r="E1867" s="3" t="s">
        <v>4410</v>
      </c>
      <c r="F1867" s="3" t="s">
        <v>5184</v>
      </c>
      <c r="G1867" s="17" t="str">
        <f t="shared" si="296"/>
        <v>KG-ARI-1909-00203-04629/42702351</v>
      </c>
      <c r="H1867" s="18">
        <f>IF(G1867="","",VLOOKUP(G1867,WMS!$E$3:$Q$2581,7,FALSE))</f>
        <v>15</v>
      </c>
      <c r="I1867" s="18">
        <f>IF(G1867="","",VLOOKUP(G1867,WMS!$E$3:$Q$2581,8,FALSE))</f>
        <v>0.4</v>
      </c>
      <c r="J1867" s="18">
        <f>IF(G1867="","",VLOOKUP(G1867,WMS!$E$3:$Q$2581,13,FALSE))</f>
        <v>0.004</v>
      </c>
      <c r="K1867" s="25" t="b">
        <f t="shared" si="297"/>
        <v>1</v>
      </c>
      <c r="L1867" s="7">
        <v>1</v>
      </c>
      <c r="M1867" s="26">
        <f>IF(G1867="","",VLOOKUP(G1867,WMS!$E$3:$U$2581,7,0)*L1867)</f>
        <v>15</v>
      </c>
      <c r="N1867" s="27" t="str">
        <f>IF(G1867="","",VLOOKUP(G1867,WMS!$E$3:$U$2581,17,0))</f>
        <v>A401-13</v>
      </c>
      <c r="O1867" s="28">
        <f t="shared" si="298"/>
        <v>0.4</v>
      </c>
      <c r="P1867" s="28">
        <f t="shared" si="299"/>
        <v>0.004</v>
      </c>
      <c r="Q1867" s="25" t="str">
        <f>IF(G1867="","",VLOOKUP(G1867,WMS!$E$3:$G$2581,2,FALSE))</f>
        <v>KAS19092329</v>
      </c>
      <c r="R1867" s="25" t="str">
        <f>IF(G1867="","",VLOOKUP(G1867,WMS!$E$3:$G$2581,3,FALSE))</f>
        <v>KAS1909232901</v>
      </c>
      <c r="S1867" s="17" t="str">
        <f>IF(R1867="","",VLOOKUP(R1867,CUSTOMS!$E$3:$N$2350,2,FALSE))</f>
        <v>3926909090</v>
      </c>
      <c r="T1867" s="17" t="str">
        <f>IF(R1867="","",VLOOKUP(R1867,CUSTOMS!$E$3:$N$2350,3,FALSE))</f>
        <v>塑胶手机保护壳</v>
      </c>
      <c r="U1867" s="18">
        <f t="shared" si="300"/>
        <v>15</v>
      </c>
      <c r="V1867" s="18" t="str">
        <f>IF(R1867="","",VLOOKUP(R1867,CUSTOMS!$E$3:$N$2350,5,FALSE))</f>
        <v>个</v>
      </c>
      <c r="W1867" s="32">
        <f>IF(R1867="","",VLOOKUP(R1867,CUSTOMS!$E$3:$N$2350,6,FALSE))</f>
        <v>1</v>
      </c>
      <c r="X1867" s="32">
        <f t="shared" si="301"/>
        <v>15</v>
      </c>
      <c r="Y1867" s="18" t="str">
        <f>IF(R1867="","",VLOOKUP(R1867,CUSTOMS!$E$3:$N$2350,8,FALSE))</f>
        <v>美元</v>
      </c>
      <c r="Z1867" s="18" t="str">
        <f>IF(R1867="","",VLOOKUP(R1867,CUSTOMS!$E$3:$N$2350,9,FALSE))</f>
        <v>中国</v>
      </c>
      <c r="AA1867" s="18" t="str">
        <f>IF(R1867="","",VLOOKUP(R1867,CUSTOMS!$E$3:$N$2350,10,FALSE))</f>
        <v>美国</v>
      </c>
      <c r="AB1867" s="32">
        <f>IF(R1867="","",VLOOKUP(G1867,WMS!$E$3:$T$2581,15,FALSE))</f>
        <v>0.0111111111111111</v>
      </c>
      <c r="AC1867" s="32">
        <f t="shared" si="302"/>
        <v>0.166666666666666</v>
      </c>
      <c r="AD1867" s="32" t="str">
        <f>IF(S1867="","",VLOOKUP(S1867,海关监管条件!$A$1:$B$3000,2,FALSE))</f>
        <v>无</v>
      </c>
    </row>
    <row r="1868" spans="1:30">
      <c r="A1868" s="2">
        <v>43815</v>
      </c>
      <c r="B1868" s="2">
        <v>43822</v>
      </c>
      <c r="C1868" s="2" t="s">
        <v>5316</v>
      </c>
      <c r="D1868" s="3" t="s">
        <v>2069</v>
      </c>
      <c r="E1868" s="3" t="s">
        <v>4410</v>
      </c>
      <c r="F1868" s="3" t="s">
        <v>5120</v>
      </c>
      <c r="G1868" s="17" t="str">
        <f t="shared" si="296"/>
        <v>KG-ARI-1909-00203-04629/42750888</v>
      </c>
      <c r="H1868" s="18">
        <f>IF(G1868="","",VLOOKUP(G1868,WMS!$E$3:$Q$2581,7,FALSE))</f>
        <v>12</v>
      </c>
      <c r="I1868" s="18">
        <f>IF(G1868="","",VLOOKUP(G1868,WMS!$E$3:$Q$2581,8,FALSE))</f>
        <v>0.55</v>
      </c>
      <c r="J1868" s="18">
        <f>IF(G1868="","",VLOOKUP(G1868,WMS!$E$3:$Q$2581,13,FALSE))</f>
        <v>0.004</v>
      </c>
      <c r="K1868" s="25" t="b">
        <f t="shared" si="297"/>
        <v>1</v>
      </c>
      <c r="L1868" s="7">
        <v>1</v>
      </c>
      <c r="M1868" s="26">
        <f>IF(G1868="","",VLOOKUP(G1868,WMS!$E$3:$U$2581,7,0)*L1868)</f>
        <v>12</v>
      </c>
      <c r="N1868" s="27" t="str">
        <f>IF(G1868="","",VLOOKUP(G1868,WMS!$E$3:$U$2581,17,0))</f>
        <v>A401-12</v>
      </c>
      <c r="O1868" s="28">
        <f t="shared" si="298"/>
        <v>0.55</v>
      </c>
      <c r="P1868" s="28">
        <f t="shared" si="299"/>
        <v>0.004</v>
      </c>
      <c r="Q1868" s="25" t="str">
        <f>IF(G1868="","",VLOOKUP(G1868,WMS!$E$3:$G$2581,2,FALSE))</f>
        <v>KAS19092329</v>
      </c>
      <c r="R1868" s="25" t="str">
        <f>IF(G1868="","",VLOOKUP(G1868,WMS!$E$3:$G$2581,3,FALSE))</f>
        <v>KAS1909232901</v>
      </c>
      <c r="S1868" s="17" t="str">
        <f>IF(R1868="","",VLOOKUP(R1868,CUSTOMS!$E$3:$N$2350,2,FALSE))</f>
        <v>3926909090</v>
      </c>
      <c r="T1868" s="17" t="str">
        <f>IF(R1868="","",VLOOKUP(R1868,CUSTOMS!$E$3:$N$2350,3,FALSE))</f>
        <v>塑胶手机保护壳</v>
      </c>
      <c r="U1868" s="18">
        <f t="shared" si="300"/>
        <v>12</v>
      </c>
      <c r="V1868" s="18" t="str">
        <f>IF(R1868="","",VLOOKUP(R1868,CUSTOMS!$E$3:$N$2350,5,FALSE))</f>
        <v>个</v>
      </c>
      <c r="W1868" s="32">
        <f>IF(R1868="","",VLOOKUP(R1868,CUSTOMS!$E$3:$N$2350,6,FALSE))</f>
        <v>1</v>
      </c>
      <c r="X1868" s="32">
        <f t="shared" si="301"/>
        <v>12</v>
      </c>
      <c r="Y1868" s="18" t="str">
        <f>IF(R1868="","",VLOOKUP(R1868,CUSTOMS!$E$3:$N$2350,8,FALSE))</f>
        <v>美元</v>
      </c>
      <c r="Z1868" s="18" t="str">
        <f>IF(R1868="","",VLOOKUP(R1868,CUSTOMS!$E$3:$N$2350,9,FALSE))</f>
        <v>中国</v>
      </c>
      <c r="AA1868" s="18" t="str">
        <f>IF(R1868="","",VLOOKUP(R1868,CUSTOMS!$E$3:$N$2350,10,FALSE))</f>
        <v>美国</v>
      </c>
      <c r="AB1868" s="32">
        <f>IF(R1868="","",VLOOKUP(G1868,WMS!$E$3:$T$2581,15,FALSE))</f>
        <v>0.0361111111111111</v>
      </c>
      <c r="AC1868" s="32">
        <f t="shared" si="302"/>
        <v>0.433333333333333</v>
      </c>
      <c r="AD1868" s="32" t="str">
        <f>IF(S1868="","",VLOOKUP(S1868,海关监管条件!$A$1:$B$3000,2,FALSE))</f>
        <v>无</v>
      </c>
    </row>
    <row r="1869" spans="1:30">
      <c r="A1869" s="2">
        <v>43815</v>
      </c>
      <c r="B1869" s="2">
        <v>43822</v>
      </c>
      <c r="C1869" s="2" t="s">
        <v>5316</v>
      </c>
      <c r="D1869" s="3" t="s">
        <v>2069</v>
      </c>
      <c r="E1869" s="3" t="s">
        <v>4410</v>
      </c>
      <c r="F1869" s="3" t="s">
        <v>5122</v>
      </c>
      <c r="G1869" s="17" t="str">
        <f t="shared" si="296"/>
        <v>KG-ARI-1909-00203-04629/42764793</v>
      </c>
      <c r="H1869" s="18">
        <f>IF(G1869="","",VLOOKUP(G1869,WMS!$E$3:$Q$2581,7,FALSE))</f>
        <v>12</v>
      </c>
      <c r="I1869" s="18">
        <f>IF(G1869="","",VLOOKUP(G1869,WMS!$E$3:$Q$2581,8,FALSE))</f>
        <v>1.4</v>
      </c>
      <c r="J1869" s="18">
        <f>IF(G1869="","",VLOOKUP(G1869,WMS!$E$3:$Q$2581,13,FALSE))</f>
        <v>0.006</v>
      </c>
      <c r="K1869" s="25" t="b">
        <f t="shared" si="297"/>
        <v>1</v>
      </c>
      <c r="L1869" s="7">
        <v>1</v>
      </c>
      <c r="M1869" s="26">
        <f>IF(G1869="","",VLOOKUP(G1869,WMS!$E$3:$U$2581,7,0)*L1869)</f>
        <v>12</v>
      </c>
      <c r="N1869" s="27" t="str">
        <f>IF(G1869="","",VLOOKUP(G1869,WMS!$E$3:$U$2581,17,0))</f>
        <v>A401-13</v>
      </c>
      <c r="O1869" s="28">
        <f t="shared" si="298"/>
        <v>1.4</v>
      </c>
      <c r="P1869" s="28">
        <f t="shared" si="299"/>
        <v>0.006</v>
      </c>
      <c r="Q1869" s="25" t="str">
        <f>IF(G1869="","",VLOOKUP(G1869,WMS!$E$3:$G$2581,2,FALSE))</f>
        <v>KAS19092329</v>
      </c>
      <c r="R1869" s="25" t="str">
        <f>IF(G1869="","",VLOOKUP(G1869,WMS!$E$3:$G$2581,3,FALSE))</f>
        <v>KAS1909232901</v>
      </c>
      <c r="S1869" s="17" t="str">
        <f>IF(R1869="","",VLOOKUP(R1869,CUSTOMS!$E$3:$N$2350,2,FALSE))</f>
        <v>3926909090</v>
      </c>
      <c r="T1869" s="17" t="str">
        <f>IF(R1869="","",VLOOKUP(R1869,CUSTOMS!$E$3:$N$2350,3,FALSE))</f>
        <v>塑胶手机保护壳</v>
      </c>
      <c r="U1869" s="18">
        <f t="shared" si="300"/>
        <v>12</v>
      </c>
      <c r="V1869" s="18" t="str">
        <f>IF(R1869="","",VLOOKUP(R1869,CUSTOMS!$E$3:$N$2350,5,FALSE))</f>
        <v>个</v>
      </c>
      <c r="W1869" s="32">
        <f>IF(R1869="","",VLOOKUP(R1869,CUSTOMS!$E$3:$N$2350,6,FALSE))</f>
        <v>1</v>
      </c>
      <c r="X1869" s="32">
        <f t="shared" si="301"/>
        <v>12</v>
      </c>
      <c r="Y1869" s="18" t="str">
        <f>IF(R1869="","",VLOOKUP(R1869,CUSTOMS!$E$3:$N$2350,8,FALSE))</f>
        <v>美元</v>
      </c>
      <c r="Z1869" s="18" t="str">
        <f>IF(R1869="","",VLOOKUP(R1869,CUSTOMS!$E$3:$N$2350,9,FALSE))</f>
        <v>中国</v>
      </c>
      <c r="AA1869" s="18" t="str">
        <f>IF(R1869="","",VLOOKUP(R1869,CUSTOMS!$E$3:$N$2350,10,FALSE))</f>
        <v>美国</v>
      </c>
      <c r="AB1869" s="32">
        <f>IF(R1869="","",VLOOKUP(G1869,WMS!$E$3:$T$2581,15,FALSE))</f>
        <v>0.108333333333333</v>
      </c>
      <c r="AC1869" s="32">
        <f t="shared" si="302"/>
        <v>1.3</v>
      </c>
      <c r="AD1869" s="32" t="str">
        <f>IF(S1869="","",VLOOKUP(S1869,海关监管条件!$A$1:$B$3000,2,FALSE))</f>
        <v>无</v>
      </c>
    </row>
    <row r="1870" spans="1:30">
      <c r="A1870" s="2">
        <v>43815</v>
      </c>
      <c r="B1870" s="2">
        <v>43822</v>
      </c>
      <c r="C1870" s="2" t="s">
        <v>5316</v>
      </c>
      <c r="D1870" s="3" t="s">
        <v>2069</v>
      </c>
      <c r="E1870" s="3" t="s">
        <v>4410</v>
      </c>
      <c r="F1870" s="3" t="s">
        <v>5124</v>
      </c>
      <c r="G1870" s="17" t="str">
        <f t="shared" si="296"/>
        <v>KG-ARI-1909-00203-04629/42770060</v>
      </c>
      <c r="H1870" s="18">
        <f>IF(G1870="","",VLOOKUP(G1870,WMS!$E$3:$Q$2581,7,FALSE))</f>
        <v>12</v>
      </c>
      <c r="I1870" s="18">
        <f>IF(G1870="","",VLOOKUP(G1870,WMS!$E$3:$Q$2581,8,FALSE))</f>
        <v>0.5</v>
      </c>
      <c r="J1870" s="18">
        <f>IF(G1870="","",VLOOKUP(G1870,WMS!$E$3:$Q$2581,13,FALSE))</f>
        <v>0.004</v>
      </c>
      <c r="K1870" s="25" t="b">
        <f t="shared" si="297"/>
        <v>1</v>
      </c>
      <c r="L1870" s="7">
        <v>1</v>
      </c>
      <c r="M1870" s="26">
        <f>IF(G1870="","",VLOOKUP(G1870,WMS!$E$3:$U$2581,7,0)*L1870)</f>
        <v>12</v>
      </c>
      <c r="N1870" s="27" t="str">
        <f>IF(G1870="","",VLOOKUP(G1870,WMS!$E$3:$U$2581,17,0))</f>
        <v>A401-13</v>
      </c>
      <c r="O1870" s="28">
        <f t="shared" si="298"/>
        <v>0.5</v>
      </c>
      <c r="P1870" s="28">
        <f t="shared" si="299"/>
        <v>0.004</v>
      </c>
      <c r="Q1870" s="25" t="str">
        <f>IF(G1870="","",VLOOKUP(G1870,WMS!$E$3:$G$2581,2,FALSE))</f>
        <v>KAS19092329</v>
      </c>
      <c r="R1870" s="25" t="str">
        <f>IF(G1870="","",VLOOKUP(G1870,WMS!$E$3:$G$2581,3,FALSE))</f>
        <v>KAS1909232901</v>
      </c>
      <c r="S1870" s="17" t="str">
        <f>IF(R1870="","",VLOOKUP(R1870,CUSTOMS!$E$3:$N$2350,2,FALSE))</f>
        <v>3926909090</v>
      </c>
      <c r="T1870" s="17" t="str">
        <f>IF(R1870="","",VLOOKUP(R1870,CUSTOMS!$E$3:$N$2350,3,FALSE))</f>
        <v>塑胶手机保护壳</v>
      </c>
      <c r="U1870" s="18">
        <f t="shared" si="300"/>
        <v>12</v>
      </c>
      <c r="V1870" s="18" t="str">
        <f>IF(R1870="","",VLOOKUP(R1870,CUSTOMS!$E$3:$N$2350,5,FALSE))</f>
        <v>个</v>
      </c>
      <c r="W1870" s="32">
        <f>IF(R1870="","",VLOOKUP(R1870,CUSTOMS!$E$3:$N$2350,6,FALSE))</f>
        <v>1</v>
      </c>
      <c r="X1870" s="32">
        <f t="shared" si="301"/>
        <v>12</v>
      </c>
      <c r="Y1870" s="18" t="str">
        <f>IF(R1870="","",VLOOKUP(R1870,CUSTOMS!$E$3:$N$2350,8,FALSE))</f>
        <v>美元</v>
      </c>
      <c r="Z1870" s="18" t="str">
        <f>IF(R1870="","",VLOOKUP(R1870,CUSTOMS!$E$3:$N$2350,9,FALSE))</f>
        <v>中国</v>
      </c>
      <c r="AA1870" s="18" t="str">
        <f>IF(R1870="","",VLOOKUP(R1870,CUSTOMS!$E$3:$N$2350,10,FALSE))</f>
        <v>美国</v>
      </c>
      <c r="AB1870" s="32">
        <f>IF(R1870="","",VLOOKUP(G1870,WMS!$E$3:$T$2581,15,FALSE))</f>
        <v>0.0305555555555556</v>
      </c>
      <c r="AC1870" s="32">
        <f t="shared" si="302"/>
        <v>0.366666666666667</v>
      </c>
      <c r="AD1870" s="32" t="str">
        <f>IF(S1870="","",VLOOKUP(S1870,海关监管条件!$A$1:$B$3000,2,FALSE))</f>
        <v>无</v>
      </c>
    </row>
    <row r="1871" spans="1:30">
      <c r="A1871" s="2">
        <v>43815</v>
      </c>
      <c r="B1871" s="2">
        <v>43822</v>
      </c>
      <c r="C1871" s="2" t="s">
        <v>5316</v>
      </c>
      <c r="D1871" s="3" t="s">
        <v>2069</v>
      </c>
      <c r="E1871" s="3" t="s">
        <v>4410</v>
      </c>
      <c r="F1871" s="3" t="s">
        <v>5125</v>
      </c>
      <c r="G1871" s="17" t="str">
        <f t="shared" si="296"/>
        <v>KG-ARI-1909-00203-04629/42791218</v>
      </c>
      <c r="H1871" s="18">
        <f>IF(G1871="","",VLOOKUP(G1871,WMS!$E$3:$Q$2581,7,FALSE))</f>
        <v>12</v>
      </c>
      <c r="I1871" s="18">
        <f>IF(G1871="","",VLOOKUP(G1871,WMS!$E$3:$Q$2581,8,FALSE))</f>
        <v>0.5</v>
      </c>
      <c r="J1871" s="18">
        <f>IF(G1871="","",VLOOKUP(G1871,WMS!$E$3:$Q$2581,13,FALSE))</f>
        <v>0.004</v>
      </c>
      <c r="K1871" s="25" t="b">
        <f t="shared" si="297"/>
        <v>1</v>
      </c>
      <c r="L1871" s="7">
        <v>1</v>
      </c>
      <c r="M1871" s="26">
        <f>IF(G1871="","",VLOOKUP(G1871,WMS!$E$3:$U$2581,7,0)*L1871)</f>
        <v>12</v>
      </c>
      <c r="N1871" s="27" t="str">
        <f>IF(G1871="","",VLOOKUP(G1871,WMS!$E$3:$U$2581,17,0))</f>
        <v>A401-13</v>
      </c>
      <c r="O1871" s="28">
        <f t="shared" si="298"/>
        <v>0.5</v>
      </c>
      <c r="P1871" s="28">
        <f t="shared" si="299"/>
        <v>0.004</v>
      </c>
      <c r="Q1871" s="25" t="str">
        <f>IF(G1871="","",VLOOKUP(G1871,WMS!$E$3:$G$2581,2,FALSE))</f>
        <v>KAS19092329</v>
      </c>
      <c r="R1871" s="25" t="str">
        <f>IF(G1871="","",VLOOKUP(G1871,WMS!$E$3:$G$2581,3,FALSE))</f>
        <v>KAS1909232901</v>
      </c>
      <c r="S1871" s="17" t="str">
        <f>IF(R1871="","",VLOOKUP(R1871,CUSTOMS!$E$3:$N$2350,2,FALSE))</f>
        <v>3926909090</v>
      </c>
      <c r="T1871" s="17" t="str">
        <f>IF(R1871="","",VLOOKUP(R1871,CUSTOMS!$E$3:$N$2350,3,FALSE))</f>
        <v>塑胶手机保护壳</v>
      </c>
      <c r="U1871" s="18">
        <f t="shared" si="300"/>
        <v>12</v>
      </c>
      <c r="V1871" s="18" t="str">
        <f>IF(R1871="","",VLOOKUP(R1871,CUSTOMS!$E$3:$N$2350,5,FALSE))</f>
        <v>个</v>
      </c>
      <c r="W1871" s="32">
        <f>IF(R1871="","",VLOOKUP(R1871,CUSTOMS!$E$3:$N$2350,6,FALSE))</f>
        <v>1</v>
      </c>
      <c r="X1871" s="32">
        <f t="shared" si="301"/>
        <v>12</v>
      </c>
      <c r="Y1871" s="18" t="str">
        <f>IF(R1871="","",VLOOKUP(R1871,CUSTOMS!$E$3:$N$2350,8,FALSE))</f>
        <v>美元</v>
      </c>
      <c r="Z1871" s="18" t="str">
        <f>IF(R1871="","",VLOOKUP(R1871,CUSTOMS!$E$3:$N$2350,9,FALSE))</f>
        <v>中国</v>
      </c>
      <c r="AA1871" s="18" t="str">
        <f>IF(R1871="","",VLOOKUP(R1871,CUSTOMS!$E$3:$N$2350,10,FALSE))</f>
        <v>美国</v>
      </c>
      <c r="AB1871" s="32">
        <f>IF(R1871="","",VLOOKUP(G1871,WMS!$E$3:$T$2581,15,FALSE))</f>
        <v>0.025</v>
      </c>
      <c r="AC1871" s="32">
        <f t="shared" si="302"/>
        <v>0.3</v>
      </c>
      <c r="AD1871" s="32" t="str">
        <f>IF(S1871="","",VLOOKUP(S1871,海关监管条件!$A$1:$B$3000,2,FALSE))</f>
        <v>无</v>
      </c>
    </row>
    <row r="1872" spans="1:30">
      <c r="A1872" s="2">
        <v>43815</v>
      </c>
      <c r="B1872" s="2">
        <v>43822</v>
      </c>
      <c r="C1872" s="2" t="s">
        <v>5316</v>
      </c>
      <c r="D1872" s="3" t="s">
        <v>2069</v>
      </c>
      <c r="E1872" s="3" t="s">
        <v>4410</v>
      </c>
      <c r="F1872" s="3" t="s">
        <v>5126</v>
      </c>
      <c r="G1872" s="17" t="str">
        <f t="shared" si="296"/>
        <v>KG-ARI-1909-00203-04629/42791225</v>
      </c>
      <c r="H1872" s="18">
        <f>IF(G1872="","",VLOOKUP(G1872,WMS!$E$3:$Q$2581,7,FALSE))</f>
        <v>12</v>
      </c>
      <c r="I1872" s="18">
        <f>IF(G1872="","",VLOOKUP(G1872,WMS!$E$3:$Q$2581,8,FALSE))</f>
        <v>0.5</v>
      </c>
      <c r="J1872" s="18">
        <f>IF(G1872="","",VLOOKUP(G1872,WMS!$E$3:$Q$2581,13,FALSE))</f>
        <v>0.004</v>
      </c>
      <c r="K1872" s="25" t="b">
        <f t="shared" si="297"/>
        <v>1</v>
      </c>
      <c r="L1872" s="7">
        <v>1</v>
      </c>
      <c r="M1872" s="26">
        <f>IF(G1872="","",VLOOKUP(G1872,WMS!$E$3:$U$2581,7,0)*L1872)</f>
        <v>12</v>
      </c>
      <c r="N1872" s="27" t="str">
        <f>IF(G1872="","",VLOOKUP(G1872,WMS!$E$3:$U$2581,17,0))</f>
        <v>A401-13</v>
      </c>
      <c r="O1872" s="28">
        <f t="shared" si="298"/>
        <v>0.5</v>
      </c>
      <c r="P1872" s="28">
        <f t="shared" si="299"/>
        <v>0.004</v>
      </c>
      <c r="Q1872" s="25" t="str">
        <f>IF(G1872="","",VLOOKUP(G1872,WMS!$E$3:$G$2581,2,FALSE))</f>
        <v>KAS19092329</v>
      </c>
      <c r="R1872" s="25" t="str">
        <f>IF(G1872="","",VLOOKUP(G1872,WMS!$E$3:$G$2581,3,FALSE))</f>
        <v>KAS1909232901</v>
      </c>
      <c r="S1872" s="17" t="str">
        <f>IF(R1872="","",VLOOKUP(R1872,CUSTOMS!$E$3:$N$2350,2,FALSE))</f>
        <v>3926909090</v>
      </c>
      <c r="T1872" s="17" t="str">
        <f>IF(R1872="","",VLOOKUP(R1872,CUSTOMS!$E$3:$N$2350,3,FALSE))</f>
        <v>塑胶手机保护壳</v>
      </c>
      <c r="U1872" s="18">
        <f t="shared" si="300"/>
        <v>12</v>
      </c>
      <c r="V1872" s="18" t="str">
        <f>IF(R1872="","",VLOOKUP(R1872,CUSTOMS!$E$3:$N$2350,5,FALSE))</f>
        <v>个</v>
      </c>
      <c r="W1872" s="32">
        <f>IF(R1872="","",VLOOKUP(R1872,CUSTOMS!$E$3:$N$2350,6,FALSE))</f>
        <v>1</v>
      </c>
      <c r="X1872" s="32">
        <f t="shared" si="301"/>
        <v>12</v>
      </c>
      <c r="Y1872" s="18" t="str">
        <f>IF(R1872="","",VLOOKUP(R1872,CUSTOMS!$E$3:$N$2350,8,FALSE))</f>
        <v>美元</v>
      </c>
      <c r="Z1872" s="18" t="str">
        <f>IF(R1872="","",VLOOKUP(R1872,CUSTOMS!$E$3:$N$2350,9,FALSE))</f>
        <v>中国</v>
      </c>
      <c r="AA1872" s="18" t="str">
        <f>IF(R1872="","",VLOOKUP(R1872,CUSTOMS!$E$3:$N$2350,10,FALSE))</f>
        <v>美国</v>
      </c>
      <c r="AB1872" s="32">
        <f>IF(R1872="","",VLOOKUP(G1872,WMS!$E$3:$T$2581,15,FALSE))</f>
        <v>0.0361111111111111</v>
      </c>
      <c r="AC1872" s="32">
        <f t="shared" si="302"/>
        <v>0.433333333333333</v>
      </c>
      <c r="AD1872" s="32" t="str">
        <f>IF(S1872="","",VLOOKUP(S1872,海关监管条件!$A$1:$B$3000,2,FALSE))</f>
        <v>无</v>
      </c>
    </row>
    <row r="1873" spans="1:30">
      <c r="A1873" s="2">
        <v>43815</v>
      </c>
      <c r="B1873" s="2">
        <v>43822</v>
      </c>
      <c r="C1873" s="2" t="s">
        <v>5316</v>
      </c>
      <c r="D1873" s="3" t="s">
        <v>2069</v>
      </c>
      <c r="E1873" s="3" t="s">
        <v>4410</v>
      </c>
      <c r="F1873" s="3" t="s">
        <v>5127</v>
      </c>
      <c r="G1873" s="17" t="str">
        <f t="shared" si="296"/>
        <v>KG-ARI-1909-00203-04629/42796879</v>
      </c>
      <c r="H1873" s="18">
        <f>IF(G1873="","",VLOOKUP(G1873,WMS!$E$3:$Q$2581,7,FALSE))</f>
        <v>12</v>
      </c>
      <c r="I1873" s="18">
        <f>IF(G1873="","",VLOOKUP(G1873,WMS!$E$3:$Q$2581,8,FALSE))</f>
        <v>0.45</v>
      </c>
      <c r="J1873" s="18">
        <f>IF(G1873="","",VLOOKUP(G1873,WMS!$E$3:$Q$2581,13,FALSE))</f>
        <v>0.004</v>
      </c>
      <c r="K1873" s="25" t="b">
        <f t="shared" si="297"/>
        <v>1</v>
      </c>
      <c r="L1873" s="7">
        <v>1</v>
      </c>
      <c r="M1873" s="26">
        <f>IF(G1873="","",VLOOKUP(G1873,WMS!$E$3:$U$2581,7,0)*L1873)</f>
        <v>12</v>
      </c>
      <c r="N1873" s="27" t="str">
        <f>IF(G1873="","",VLOOKUP(G1873,WMS!$E$3:$U$2581,17,0))</f>
        <v>A401-13</v>
      </c>
      <c r="O1873" s="28">
        <f t="shared" si="298"/>
        <v>0.45</v>
      </c>
      <c r="P1873" s="28">
        <f t="shared" si="299"/>
        <v>0.004</v>
      </c>
      <c r="Q1873" s="25" t="str">
        <f>IF(G1873="","",VLOOKUP(G1873,WMS!$E$3:$G$2581,2,FALSE))</f>
        <v>KAS19092329</v>
      </c>
      <c r="R1873" s="25" t="str">
        <f>IF(G1873="","",VLOOKUP(G1873,WMS!$E$3:$G$2581,3,FALSE))</f>
        <v>KAS1909232901</v>
      </c>
      <c r="S1873" s="17" t="str">
        <f>IF(R1873="","",VLOOKUP(R1873,CUSTOMS!$E$3:$N$2350,2,FALSE))</f>
        <v>3926909090</v>
      </c>
      <c r="T1873" s="17" t="str">
        <f>IF(R1873="","",VLOOKUP(R1873,CUSTOMS!$E$3:$N$2350,3,FALSE))</f>
        <v>塑胶手机保护壳</v>
      </c>
      <c r="U1873" s="18">
        <f t="shared" si="300"/>
        <v>12</v>
      </c>
      <c r="V1873" s="18" t="str">
        <f>IF(R1873="","",VLOOKUP(R1873,CUSTOMS!$E$3:$N$2350,5,FALSE))</f>
        <v>个</v>
      </c>
      <c r="W1873" s="32">
        <f>IF(R1873="","",VLOOKUP(R1873,CUSTOMS!$E$3:$N$2350,6,FALSE))</f>
        <v>1</v>
      </c>
      <c r="X1873" s="32">
        <f t="shared" si="301"/>
        <v>12</v>
      </c>
      <c r="Y1873" s="18" t="str">
        <f>IF(R1873="","",VLOOKUP(R1873,CUSTOMS!$E$3:$N$2350,8,FALSE))</f>
        <v>美元</v>
      </c>
      <c r="Z1873" s="18" t="str">
        <f>IF(R1873="","",VLOOKUP(R1873,CUSTOMS!$E$3:$N$2350,9,FALSE))</f>
        <v>中国</v>
      </c>
      <c r="AA1873" s="18" t="str">
        <f>IF(R1873="","",VLOOKUP(R1873,CUSTOMS!$E$3:$N$2350,10,FALSE))</f>
        <v>美国</v>
      </c>
      <c r="AB1873" s="32">
        <f>IF(R1873="","",VLOOKUP(G1873,WMS!$E$3:$T$2581,15,FALSE))</f>
        <v>0.025</v>
      </c>
      <c r="AC1873" s="32">
        <f t="shared" si="302"/>
        <v>0.3</v>
      </c>
      <c r="AD1873" s="32" t="str">
        <f>IF(S1873="","",VLOOKUP(S1873,海关监管条件!$A$1:$B$3000,2,FALSE))</f>
        <v>无</v>
      </c>
    </row>
    <row r="1874" spans="1:30">
      <c r="A1874" s="2">
        <v>43815</v>
      </c>
      <c r="B1874" s="2">
        <v>43822</v>
      </c>
      <c r="C1874" s="2" t="s">
        <v>5316</v>
      </c>
      <c r="D1874" s="3" t="s">
        <v>2069</v>
      </c>
      <c r="E1874" s="3" t="s">
        <v>4410</v>
      </c>
      <c r="F1874" s="3" t="s">
        <v>5128</v>
      </c>
      <c r="G1874" s="17" t="str">
        <f t="shared" si="296"/>
        <v>KG-ARI-1909-00203-04629/42796886</v>
      </c>
      <c r="H1874" s="18">
        <f>IF(G1874="","",VLOOKUP(G1874,WMS!$E$3:$Q$2581,7,FALSE))</f>
        <v>12</v>
      </c>
      <c r="I1874" s="18">
        <f>IF(G1874="","",VLOOKUP(G1874,WMS!$E$3:$Q$2581,8,FALSE))</f>
        <v>0.45</v>
      </c>
      <c r="J1874" s="18">
        <f>IF(G1874="","",VLOOKUP(G1874,WMS!$E$3:$Q$2581,13,FALSE))</f>
        <v>0.004</v>
      </c>
      <c r="K1874" s="25" t="b">
        <f t="shared" si="297"/>
        <v>1</v>
      </c>
      <c r="L1874" s="7">
        <v>1</v>
      </c>
      <c r="M1874" s="26">
        <f>IF(G1874="","",VLOOKUP(G1874,WMS!$E$3:$U$2581,7,0)*L1874)</f>
        <v>12</v>
      </c>
      <c r="N1874" s="27" t="str">
        <f>IF(G1874="","",VLOOKUP(G1874,WMS!$E$3:$U$2581,17,0))</f>
        <v>A401-13</v>
      </c>
      <c r="O1874" s="28">
        <f t="shared" si="298"/>
        <v>0.45</v>
      </c>
      <c r="P1874" s="28">
        <f t="shared" si="299"/>
        <v>0.004</v>
      </c>
      <c r="Q1874" s="25" t="str">
        <f>IF(G1874="","",VLOOKUP(G1874,WMS!$E$3:$G$2581,2,FALSE))</f>
        <v>KAS19092329</v>
      </c>
      <c r="R1874" s="25" t="str">
        <f>IF(G1874="","",VLOOKUP(G1874,WMS!$E$3:$G$2581,3,FALSE))</f>
        <v>KAS1909232901</v>
      </c>
      <c r="S1874" s="17" t="str">
        <f>IF(R1874="","",VLOOKUP(R1874,CUSTOMS!$E$3:$N$2350,2,FALSE))</f>
        <v>3926909090</v>
      </c>
      <c r="T1874" s="17" t="str">
        <f>IF(R1874="","",VLOOKUP(R1874,CUSTOMS!$E$3:$N$2350,3,FALSE))</f>
        <v>塑胶手机保护壳</v>
      </c>
      <c r="U1874" s="18">
        <f t="shared" si="300"/>
        <v>12</v>
      </c>
      <c r="V1874" s="18" t="str">
        <f>IF(R1874="","",VLOOKUP(R1874,CUSTOMS!$E$3:$N$2350,5,FALSE))</f>
        <v>个</v>
      </c>
      <c r="W1874" s="32">
        <f>IF(R1874="","",VLOOKUP(R1874,CUSTOMS!$E$3:$N$2350,6,FALSE))</f>
        <v>1</v>
      </c>
      <c r="X1874" s="32">
        <f t="shared" si="301"/>
        <v>12</v>
      </c>
      <c r="Y1874" s="18" t="str">
        <f>IF(R1874="","",VLOOKUP(R1874,CUSTOMS!$E$3:$N$2350,8,FALSE))</f>
        <v>美元</v>
      </c>
      <c r="Z1874" s="18" t="str">
        <f>IF(R1874="","",VLOOKUP(R1874,CUSTOMS!$E$3:$N$2350,9,FALSE))</f>
        <v>中国</v>
      </c>
      <c r="AA1874" s="18" t="str">
        <f>IF(R1874="","",VLOOKUP(R1874,CUSTOMS!$E$3:$N$2350,10,FALSE))</f>
        <v>美国</v>
      </c>
      <c r="AB1874" s="32">
        <f>IF(R1874="","",VLOOKUP(G1874,WMS!$E$3:$T$2581,15,FALSE))</f>
        <v>0.025</v>
      </c>
      <c r="AC1874" s="32">
        <f t="shared" si="302"/>
        <v>0.3</v>
      </c>
      <c r="AD1874" s="32" t="str">
        <f>IF(S1874="","",VLOOKUP(S1874,海关监管条件!$A$1:$B$3000,2,FALSE))</f>
        <v>无</v>
      </c>
    </row>
    <row r="1875" spans="1:30">
      <c r="A1875" s="2">
        <v>43815</v>
      </c>
      <c r="B1875" s="2">
        <v>43822</v>
      </c>
      <c r="C1875" s="2" t="s">
        <v>5316</v>
      </c>
      <c r="D1875" s="3" t="s">
        <v>2069</v>
      </c>
      <c r="E1875" s="3" t="s">
        <v>4410</v>
      </c>
      <c r="F1875" s="3" t="s">
        <v>5129</v>
      </c>
      <c r="G1875" s="17" t="str">
        <f t="shared" si="296"/>
        <v>KG-ARI-1909-00203-04629/42796893</v>
      </c>
      <c r="H1875" s="18">
        <f>IF(G1875="","",VLOOKUP(G1875,WMS!$E$3:$Q$2581,7,FALSE))</f>
        <v>12</v>
      </c>
      <c r="I1875" s="18">
        <f>IF(G1875="","",VLOOKUP(G1875,WMS!$E$3:$Q$2581,8,FALSE))</f>
        <v>0.55</v>
      </c>
      <c r="J1875" s="18">
        <f>IF(G1875="","",VLOOKUP(G1875,WMS!$E$3:$Q$2581,13,FALSE))</f>
        <v>0.004</v>
      </c>
      <c r="K1875" s="25" t="b">
        <f t="shared" si="297"/>
        <v>1</v>
      </c>
      <c r="L1875" s="7">
        <v>1</v>
      </c>
      <c r="M1875" s="26">
        <f>IF(G1875="","",VLOOKUP(G1875,WMS!$E$3:$U$2581,7,0)*L1875)</f>
        <v>12</v>
      </c>
      <c r="N1875" s="27" t="str">
        <f>IF(G1875="","",VLOOKUP(G1875,WMS!$E$3:$U$2581,17,0))</f>
        <v>A401-13</v>
      </c>
      <c r="O1875" s="28">
        <f t="shared" si="298"/>
        <v>0.55</v>
      </c>
      <c r="P1875" s="28">
        <f t="shared" si="299"/>
        <v>0.004</v>
      </c>
      <c r="Q1875" s="25" t="str">
        <f>IF(G1875="","",VLOOKUP(G1875,WMS!$E$3:$G$2581,2,FALSE))</f>
        <v>KAS19092329</v>
      </c>
      <c r="R1875" s="25" t="str">
        <f>IF(G1875="","",VLOOKUP(G1875,WMS!$E$3:$G$2581,3,FALSE))</f>
        <v>KAS1909232901</v>
      </c>
      <c r="S1875" s="17" t="str">
        <f>IF(R1875="","",VLOOKUP(R1875,CUSTOMS!$E$3:$N$2350,2,FALSE))</f>
        <v>3926909090</v>
      </c>
      <c r="T1875" s="17" t="str">
        <f>IF(R1875="","",VLOOKUP(R1875,CUSTOMS!$E$3:$N$2350,3,FALSE))</f>
        <v>塑胶手机保护壳</v>
      </c>
      <c r="U1875" s="18">
        <f t="shared" si="300"/>
        <v>12</v>
      </c>
      <c r="V1875" s="18" t="str">
        <f>IF(R1875="","",VLOOKUP(R1875,CUSTOMS!$E$3:$N$2350,5,FALSE))</f>
        <v>个</v>
      </c>
      <c r="W1875" s="32">
        <f>IF(R1875="","",VLOOKUP(R1875,CUSTOMS!$E$3:$N$2350,6,FALSE))</f>
        <v>1</v>
      </c>
      <c r="X1875" s="32">
        <f t="shared" si="301"/>
        <v>12</v>
      </c>
      <c r="Y1875" s="18" t="str">
        <f>IF(R1875="","",VLOOKUP(R1875,CUSTOMS!$E$3:$N$2350,8,FALSE))</f>
        <v>美元</v>
      </c>
      <c r="Z1875" s="18" t="str">
        <f>IF(R1875="","",VLOOKUP(R1875,CUSTOMS!$E$3:$N$2350,9,FALSE))</f>
        <v>中国</v>
      </c>
      <c r="AA1875" s="18" t="str">
        <f>IF(R1875="","",VLOOKUP(R1875,CUSTOMS!$E$3:$N$2350,10,FALSE))</f>
        <v>美国</v>
      </c>
      <c r="AB1875" s="32">
        <f>IF(R1875="","",VLOOKUP(G1875,WMS!$E$3:$T$2581,15,FALSE))</f>
        <v>0.0375</v>
      </c>
      <c r="AC1875" s="32">
        <f t="shared" si="302"/>
        <v>0.45</v>
      </c>
      <c r="AD1875" s="32" t="str">
        <f>IF(S1875="","",VLOOKUP(S1875,海关监管条件!$A$1:$B$3000,2,FALSE))</f>
        <v>无</v>
      </c>
    </row>
    <row r="1876" spans="1:30">
      <c r="A1876" s="2">
        <v>43815</v>
      </c>
      <c r="B1876" s="2">
        <v>43822</v>
      </c>
      <c r="C1876" s="2" t="s">
        <v>5316</v>
      </c>
      <c r="D1876" s="3" t="s">
        <v>2069</v>
      </c>
      <c r="E1876" s="3" t="s">
        <v>4410</v>
      </c>
      <c r="F1876" s="3" t="s">
        <v>5130</v>
      </c>
      <c r="G1876" s="17" t="str">
        <f t="shared" si="296"/>
        <v>KG-ARI-1909-00203-04629/42796923</v>
      </c>
      <c r="H1876" s="18">
        <f>IF(G1876="","",VLOOKUP(G1876,WMS!$E$3:$Q$2581,7,FALSE))</f>
        <v>12</v>
      </c>
      <c r="I1876" s="18">
        <f>IF(G1876="","",VLOOKUP(G1876,WMS!$E$3:$Q$2581,8,FALSE))</f>
        <v>0.75</v>
      </c>
      <c r="J1876" s="18">
        <f>IF(G1876="","",VLOOKUP(G1876,WMS!$E$3:$Q$2581,13,FALSE))</f>
        <v>0.006</v>
      </c>
      <c r="K1876" s="25" t="b">
        <f t="shared" si="297"/>
        <v>1</v>
      </c>
      <c r="L1876" s="7">
        <v>1</v>
      </c>
      <c r="M1876" s="26">
        <f>IF(G1876="","",VLOOKUP(G1876,WMS!$E$3:$U$2581,7,0)*L1876)</f>
        <v>12</v>
      </c>
      <c r="N1876" s="27" t="str">
        <f>IF(G1876="","",VLOOKUP(G1876,WMS!$E$3:$U$2581,17,0))</f>
        <v>A401-13</v>
      </c>
      <c r="O1876" s="28">
        <f t="shared" si="298"/>
        <v>0.75</v>
      </c>
      <c r="P1876" s="28">
        <f t="shared" si="299"/>
        <v>0.006</v>
      </c>
      <c r="Q1876" s="25" t="str">
        <f>IF(G1876="","",VLOOKUP(G1876,WMS!$E$3:$G$2581,2,FALSE))</f>
        <v>KAS19092329</v>
      </c>
      <c r="R1876" s="25" t="str">
        <f>IF(G1876="","",VLOOKUP(G1876,WMS!$E$3:$G$2581,3,FALSE))</f>
        <v>KAS1909232901</v>
      </c>
      <c r="S1876" s="17" t="str">
        <f>IF(R1876="","",VLOOKUP(R1876,CUSTOMS!$E$3:$N$2350,2,FALSE))</f>
        <v>3926909090</v>
      </c>
      <c r="T1876" s="17" t="str">
        <f>IF(R1876="","",VLOOKUP(R1876,CUSTOMS!$E$3:$N$2350,3,FALSE))</f>
        <v>塑胶手机保护壳</v>
      </c>
      <c r="U1876" s="18">
        <f t="shared" si="300"/>
        <v>12</v>
      </c>
      <c r="V1876" s="18" t="str">
        <f>IF(R1876="","",VLOOKUP(R1876,CUSTOMS!$E$3:$N$2350,5,FALSE))</f>
        <v>个</v>
      </c>
      <c r="W1876" s="32">
        <f>IF(R1876="","",VLOOKUP(R1876,CUSTOMS!$E$3:$N$2350,6,FALSE))</f>
        <v>1</v>
      </c>
      <c r="X1876" s="32">
        <f t="shared" si="301"/>
        <v>12</v>
      </c>
      <c r="Y1876" s="18" t="str">
        <f>IF(R1876="","",VLOOKUP(R1876,CUSTOMS!$E$3:$N$2350,8,FALSE))</f>
        <v>美元</v>
      </c>
      <c r="Z1876" s="18" t="str">
        <f>IF(R1876="","",VLOOKUP(R1876,CUSTOMS!$E$3:$N$2350,9,FALSE))</f>
        <v>中国</v>
      </c>
      <c r="AA1876" s="18" t="str">
        <f>IF(R1876="","",VLOOKUP(R1876,CUSTOMS!$E$3:$N$2350,10,FALSE))</f>
        <v>美国</v>
      </c>
      <c r="AB1876" s="32">
        <f>IF(R1876="","",VLOOKUP(G1876,WMS!$E$3:$T$2581,15,FALSE))</f>
        <v>0.0541666666666667</v>
      </c>
      <c r="AC1876" s="32">
        <f t="shared" si="302"/>
        <v>0.65</v>
      </c>
      <c r="AD1876" s="32" t="str">
        <f>IF(S1876="","",VLOOKUP(S1876,海关监管条件!$A$1:$B$3000,2,FALSE))</f>
        <v>无</v>
      </c>
    </row>
    <row r="1877" spans="1:30">
      <c r="A1877" s="2">
        <v>43815</v>
      </c>
      <c r="B1877" s="2">
        <v>43822</v>
      </c>
      <c r="C1877" s="2" t="s">
        <v>5316</v>
      </c>
      <c r="D1877" s="3" t="s">
        <v>2069</v>
      </c>
      <c r="E1877" s="3" t="s">
        <v>4410</v>
      </c>
      <c r="F1877" s="3" t="s">
        <v>5131</v>
      </c>
      <c r="G1877" s="17" t="str">
        <f t="shared" si="296"/>
        <v>KG-ARI-1909-00203-04629/42796930</v>
      </c>
      <c r="H1877" s="18">
        <f>IF(G1877="","",VLOOKUP(G1877,WMS!$E$3:$Q$2581,7,FALSE))</f>
        <v>12</v>
      </c>
      <c r="I1877" s="18">
        <f>IF(G1877="","",VLOOKUP(G1877,WMS!$E$3:$Q$2581,8,FALSE))</f>
        <v>0.85</v>
      </c>
      <c r="J1877" s="18">
        <f>IF(G1877="","",VLOOKUP(G1877,WMS!$E$3:$Q$2581,13,FALSE))</f>
        <v>0.004</v>
      </c>
      <c r="K1877" s="25" t="b">
        <f t="shared" si="297"/>
        <v>1</v>
      </c>
      <c r="L1877" s="7">
        <v>1</v>
      </c>
      <c r="M1877" s="26">
        <f>IF(G1877="","",VLOOKUP(G1877,WMS!$E$3:$U$2581,7,0)*L1877)</f>
        <v>12</v>
      </c>
      <c r="N1877" s="27" t="str">
        <f>IF(G1877="","",VLOOKUP(G1877,WMS!$E$3:$U$2581,17,0))</f>
        <v>A401-13</v>
      </c>
      <c r="O1877" s="28">
        <f t="shared" si="298"/>
        <v>0.85</v>
      </c>
      <c r="P1877" s="28">
        <f t="shared" si="299"/>
        <v>0.004</v>
      </c>
      <c r="Q1877" s="25" t="str">
        <f>IF(G1877="","",VLOOKUP(G1877,WMS!$E$3:$G$2581,2,FALSE))</f>
        <v>KAS19092329</v>
      </c>
      <c r="R1877" s="25" t="str">
        <f>IF(G1877="","",VLOOKUP(G1877,WMS!$E$3:$G$2581,3,FALSE))</f>
        <v>KAS1909232901</v>
      </c>
      <c r="S1877" s="17" t="str">
        <f>IF(R1877="","",VLOOKUP(R1877,CUSTOMS!$E$3:$N$2350,2,FALSE))</f>
        <v>3926909090</v>
      </c>
      <c r="T1877" s="17" t="str">
        <f>IF(R1877="","",VLOOKUP(R1877,CUSTOMS!$E$3:$N$2350,3,FALSE))</f>
        <v>塑胶手机保护壳</v>
      </c>
      <c r="U1877" s="18">
        <f t="shared" si="300"/>
        <v>12</v>
      </c>
      <c r="V1877" s="18" t="str">
        <f>IF(R1877="","",VLOOKUP(R1877,CUSTOMS!$E$3:$N$2350,5,FALSE))</f>
        <v>个</v>
      </c>
      <c r="W1877" s="32">
        <f>IF(R1877="","",VLOOKUP(R1877,CUSTOMS!$E$3:$N$2350,6,FALSE))</f>
        <v>1</v>
      </c>
      <c r="X1877" s="32">
        <f t="shared" si="301"/>
        <v>12</v>
      </c>
      <c r="Y1877" s="18" t="str">
        <f>IF(R1877="","",VLOOKUP(R1877,CUSTOMS!$E$3:$N$2350,8,FALSE))</f>
        <v>美元</v>
      </c>
      <c r="Z1877" s="18" t="str">
        <f>IF(R1877="","",VLOOKUP(R1877,CUSTOMS!$E$3:$N$2350,9,FALSE))</f>
        <v>中国</v>
      </c>
      <c r="AA1877" s="18" t="str">
        <f>IF(R1877="","",VLOOKUP(R1877,CUSTOMS!$E$3:$N$2350,10,FALSE))</f>
        <v>美国</v>
      </c>
      <c r="AB1877" s="32">
        <f>IF(R1877="","",VLOOKUP(G1877,WMS!$E$3:$T$2581,15,FALSE))</f>
        <v>0.0625</v>
      </c>
      <c r="AC1877" s="32">
        <f t="shared" si="302"/>
        <v>0.75</v>
      </c>
      <c r="AD1877" s="32" t="str">
        <f>IF(S1877="","",VLOOKUP(S1877,海关监管条件!$A$1:$B$3000,2,FALSE))</f>
        <v>无</v>
      </c>
    </row>
    <row r="1878" spans="1:30">
      <c r="A1878" s="2">
        <v>43815</v>
      </c>
      <c r="B1878" s="2">
        <v>43822</v>
      </c>
      <c r="C1878" s="2" t="s">
        <v>5316</v>
      </c>
      <c r="D1878" s="3" t="s">
        <v>2069</v>
      </c>
      <c r="E1878" s="3" t="s">
        <v>4410</v>
      </c>
      <c r="F1878" s="3" t="s">
        <v>5133</v>
      </c>
      <c r="G1878" s="17" t="str">
        <f t="shared" si="296"/>
        <v>KG-ARI-1909-00203-04629/42796954</v>
      </c>
      <c r="H1878" s="18">
        <f>IF(G1878="","",VLOOKUP(G1878,WMS!$E$3:$Q$2581,7,FALSE))</f>
        <v>12</v>
      </c>
      <c r="I1878" s="18">
        <f>IF(G1878="","",VLOOKUP(G1878,WMS!$E$3:$Q$2581,8,FALSE))</f>
        <v>0.45</v>
      </c>
      <c r="J1878" s="18">
        <f>IF(G1878="","",VLOOKUP(G1878,WMS!$E$3:$Q$2581,13,FALSE))</f>
        <v>0.004</v>
      </c>
      <c r="K1878" s="25" t="b">
        <f t="shared" si="297"/>
        <v>1</v>
      </c>
      <c r="L1878" s="7">
        <v>1</v>
      </c>
      <c r="M1878" s="26">
        <f>IF(G1878="","",VLOOKUP(G1878,WMS!$E$3:$U$2581,7,0)*L1878)</f>
        <v>12</v>
      </c>
      <c r="N1878" s="27" t="str">
        <f>IF(G1878="","",VLOOKUP(G1878,WMS!$E$3:$U$2581,17,0))</f>
        <v>A401-13</v>
      </c>
      <c r="O1878" s="28">
        <f t="shared" si="298"/>
        <v>0.45</v>
      </c>
      <c r="P1878" s="28">
        <f t="shared" si="299"/>
        <v>0.004</v>
      </c>
      <c r="Q1878" s="25" t="str">
        <f>IF(G1878="","",VLOOKUP(G1878,WMS!$E$3:$G$2581,2,FALSE))</f>
        <v>KAS19092329</v>
      </c>
      <c r="R1878" s="25" t="str">
        <f>IF(G1878="","",VLOOKUP(G1878,WMS!$E$3:$G$2581,3,FALSE))</f>
        <v>KAS1909232901</v>
      </c>
      <c r="S1878" s="17" t="str">
        <f>IF(R1878="","",VLOOKUP(R1878,CUSTOMS!$E$3:$N$2350,2,FALSE))</f>
        <v>3926909090</v>
      </c>
      <c r="T1878" s="17" t="str">
        <f>IF(R1878="","",VLOOKUP(R1878,CUSTOMS!$E$3:$N$2350,3,FALSE))</f>
        <v>塑胶手机保护壳</v>
      </c>
      <c r="U1878" s="18">
        <f t="shared" si="300"/>
        <v>12</v>
      </c>
      <c r="V1878" s="18" t="str">
        <f>IF(R1878="","",VLOOKUP(R1878,CUSTOMS!$E$3:$N$2350,5,FALSE))</f>
        <v>个</v>
      </c>
      <c r="W1878" s="32">
        <f>IF(R1878="","",VLOOKUP(R1878,CUSTOMS!$E$3:$N$2350,6,FALSE))</f>
        <v>1</v>
      </c>
      <c r="X1878" s="32">
        <f t="shared" si="301"/>
        <v>12</v>
      </c>
      <c r="Y1878" s="18" t="str">
        <f>IF(R1878="","",VLOOKUP(R1878,CUSTOMS!$E$3:$N$2350,8,FALSE))</f>
        <v>美元</v>
      </c>
      <c r="Z1878" s="18" t="str">
        <f>IF(R1878="","",VLOOKUP(R1878,CUSTOMS!$E$3:$N$2350,9,FALSE))</f>
        <v>中国</v>
      </c>
      <c r="AA1878" s="18" t="str">
        <f>IF(R1878="","",VLOOKUP(R1878,CUSTOMS!$E$3:$N$2350,10,FALSE))</f>
        <v>美国</v>
      </c>
      <c r="AB1878" s="32">
        <f>IF(R1878="","",VLOOKUP(G1878,WMS!$E$3:$T$2581,15,FALSE))</f>
        <v>0.025</v>
      </c>
      <c r="AC1878" s="32">
        <f t="shared" si="302"/>
        <v>0.3</v>
      </c>
      <c r="AD1878" s="32" t="str">
        <f>IF(S1878="","",VLOOKUP(S1878,海关监管条件!$A$1:$B$3000,2,FALSE))</f>
        <v>无</v>
      </c>
    </row>
    <row r="1879" spans="1:30">
      <c r="A1879" s="2">
        <v>43815</v>
      </c>
      <c r="B1879" s="2">
        <v>43822</v>
      </c>
      <c r="C1879" s="2" t="s">
        <v>5316</v>
      </c>
      <c r="D1879" s="3" t="s">
        <v>2069</v>
      </c>
      <c r="E1879" s="3" t="s">
        <v>4410</v>
      </c>
      <c r="F1879" s="3" t="s">
        <v>5134</v>
      </c>
      <c r="G1879" s="17" t="str">
        <f t="shared" si="296"/>
        <v>KG-ARI-1909-00203-04629/42796978</v>
      </c>
      <c r="H1879" s="18">
        <f>IF(G1879="","",VLOOKUP(G1879,WMS!$E$3:$Q$2581,7,FALSE))</f>
        <v>12</v>
      </c>
      <c r="I1879" s="18">
        <f>IF(G1879="","",VLOOKUP(G1879,WMS!$E$3:$Q$2581,8,FALSE))</f>
        <v>0.55</v>
      </c>
      <c r="J1879" s="18">
        <f>IF(G1879="","",VLOOKUP(G1879,WMS!$E$3:$Q$2581,13,FALSE))</f>
        <v>0.004</v>
      </c>
      <c r="K1879" s="25" t="b">
        <f t="shared" si="297"/>
        <v>1</v>
      </c>
      <c r="L1879" s="7">
        <v>1</v>
      </c>
      <c r="M1879" s="26">
        <f>IF(G1879="","",VLOOKUP(G1879,WMS!$E$3:$U$2581,7,0)*L1879)</f>
        <v>12</v>
      </c>
      <c r="N1879" s="27" t="str">
        <f>IF(G1879="","",VLOOKUP(G1879,WMS!$E$3:$U$2581,17,0))</f>
        <v>A401-13</v>
      </c>
      <c r="O1879" s="28">
        <f t="shared" si="298"/>
        <v>0.55</v>
      </c>
      <c r="P1879" s="28">
        <f t="shared" si="299"/>
        <v>0.004</v>
      </c>
      <c r="Q1879" s="25" t="str">
        <f>IF(G1879="","",VLOOKUP(G1879,WMS!$E$3:$G$2581,2,FALSE))</f>
        <v>KAS19092329</v>
      </c>
      <c r="R1879" s="25" t="str">
        <f>IF(G1879="","",VLOOKUP(G1879,WMS!$E$3:$G$2581,3,FALSE))</f>
        <v>KAS1909232901</v>
      </c>
      <c r="S1879" s="17" t="str">
        <f>IF(R1879="","",VLOOKUP(R1879,CUSTOMS!$E$3:$N$2350,2,FALSE))</f>
        <v>3926909090</v>
      </c>
      <c r="T1879" s="17" t="str">
        <f>IF(R1879="","",VLOOKUP(R1879,CUSTOMS!$E$3:$N$2350,3,FALSE))</f>
        <v>塑胶手机保护壳</v>
      </c>
      <c r="U1879" s="18">
        <f t="shared" si="300"/>
        <v>12</v>
      </c>
      <c r="V1879" s="18" t="str">
        <f>IF(R1879="","",VLOOKUP(R1879,CUSTOMS!$E$3:$N$2350,5,FALSE))</f>
        <v>个</v>
      </c>
      <c r="W1879" s="32">
        <f>IF(R1879="","",VLOOKUP(R1879,CUSTOMS!$E$3:$N$2350,6,FALSE))</f>
        <v>1</v>
      </c>
      <c r="X1879" s="32">
        <f t="shared" si="301"/>
        <v>12</v>
      </c>
      <c r="Y1879" s="18" t="str">
        <f>IF(R1879="","",VLOOKUP(R1879,CUSTOMS!$E$3:$N$2350,8,FALSE))</f>
        <v>美元</v>
      </c>
      <c r="Z1879" s="18" t="str">
        <f>IF(R1879="","",VLOOKUP(R1879,CUSTOMS!$E$3:$N$2350,9,FALSE))</f>
        <v>中国</v>
      </c>
      <c r="AA1879" s="18" t="str">
        <f>IF(R1879="","",VLOOKUP(R1879,CUSTOMS!$E$3:$N$2350,10,FALSE))</f>
        <v>美国</v>
      </c>
      <c r="AB1879" s="32">
        <f>IF(R1879="","",VLOOKUP(G1879,WMS!$E$3:$T$2581,15,FALSE))</f>
        <v>0.0375</v>
      </c>
      <c r="AC1879" s="32">
        <f t="shared" si="302"/>
        <v>0.45</v>
      </c>
      <c r="AD1879" s="32" t="str">
        <f>IF(S1879="","",VLOOKUP(S1879,海关监管条件!$A$1:$B$3000,2,FALSE))</f>
        <v>无</v>
      </c>
    </row>
    <row r="1880" spans="1:30">
      <c r="A1880" s="2">
        <v>43815</v>
      </c>
      <c r="B1880" s="2">
        <v>43822</v>
      </c>
      <c r="C1880" s="2" t="s">
        <v>5316</v>
      </c>
      <c r="D1880" s="3" t="s">
        <v>2069</v>
      </c>
      <c r="E1880" s="3" t="s">
        <v>4410</v>
      </c>
      <c r="F1880" s="3" t="s">
        <v>5135</v>
      </c>
      <c r="G1880" s="17" t="str">
        <f t="shared" si="296"/>
        <v>KG-ARI-1909-00203-04629/42797005</v>
      </c>
      <c r="H1880" s="18">
        <f>IF(G1880="","",VLOOKUP(G1880,WMS!$E$3:$Q$2581,7,FALSE))</f>
        <v>12</v>
      </c>
      <c r="I1880" s="18">
        <f>IF(G1880="","",VLOOKUP(G1880,WMS!$E$3:$Q$2581,8,FALSE))</f>
        <v>0.85</v>
      </c>
      <c r="J1880" s="18">
        <f>IF(G1880="","",VLOOKUP(G1880,WMS!$E$3:$Q$2581,13,FALSE))</f>
        <v>0.004</v>
      </c>
      <c r="K1880" s="25" t="b">
        <f t="shared" si="297"/>
        <v>1</v>
      </c>
      <c r="L1880" s="7">
        <v>1</v>
      </c>
      <c r="M1880" s="26">
        <f>IF(G1880="","",VLOOKUP(G1880,WMS!$E$3:$U$2581,7,0)*L1880)</f>
        <v>12</v>
      </c>
      <c r="N1880" s="27" t="str">
        <f>IF(G1880="","",VLOOKUP(G1880,WMS!$E$3:$U$2581,17,0))</f>
        <v>A401-13</v>
      </c>
      <c r="O1880" s="28">
        <f t="shared" si="298"/>
        <v>0.85</v>
      </c>
      <c r="P1880" s="28">
        <f t="shared" si="299"/>
        <v>0.004</v>
      </c>
      <c r="Q1880" s="25" t="str">
        <f>IF(G1880="","",VLOOKUP(G1880,WMS!$E$3:$G$2581,2,FALSE))</f>
        <v>KAS19092329</v>
      </c>
      <c r="R1880" s="25" t="str">
        <f>IF(G1880="","",VLOOKUP(G1880,WMS!$E$3:$G$2581,3,FALSE))</f>
        <v>KAS1909232901</v>
      </c>
      <c r="S1880" s="17" t="str">
        <f>IF(R1880="","",VLOOKUP(R1880,CUSTOMS!$E$3:$N$2350,2,FALSE))</f>
        <v>3926909090</v>
      </c>
      <c r="T1880" s="17" t="str">
        <f>IF(R1880="","",VLOOKUP(R1880,CUSTOMS!$E$3:$N$2350,3,FALSE))</f>
        <v>塑胶手机保护壳</v>
      </c>
      <c r="U1880" s="18">
        <f t="shared" si="300"/>
        <v>12</v>
      </c>
      <c r="V1880" s="18" t="str">
        <f>IF(R1880="","",VLOOKUP(R1880,CUSTOMS!$E$3:$N$2350,5,FALSE))</f>
        <v>个</v>
      </c>
      <c r="W1880" s="32">
        <f>IF(R1880="","",VLOOKUP(R1880,CUSTOMS!$E$3:$N$2350,6,FALSE))</f>
        <v>1</v>
      </c>
      <c r="X1880" s="32">
        <f t="shared" si="301"/>
        <v>12</v>
      </c>
      <c r="Y1880" s="18" t="str">
        <f>IF(R1880="","",VLOOKUP(R1880,CUSTOMS!$E$3:$N$2350,8,FALSE))</f>
        <v>美元</v>
      </c>
      <c r="Z1880" s="18" t="str">
        <f>IF(R1880="","",VLOOKUP(R1880,CUSTOMS!$E$3:$N$2350,9,FALSE))</f>
        <v>中国</v>
      </c>
      <c r="AA1880" s="18" t="str">
        <f>IF(R1880="","",VLOOKUP(R1880,CUSTOMS!$E$3:$N$2350,10,FALSE))</f>
        <v>美国</v>
      </c>
      <c r="AB1880" s="32">
        <f>IF(R1880="","",VLOOKUP(G1880,WMS!$E$3:$T$2581,15,FALSE))</f>
        <v>0.0625</v>
      </c>
      <c r="AC1880" s="32">
        <f t="shared" si="302"/>
        <v>0.75</v>
      </c>
      <c r="AD1880" s="32" t="str">
        <f>IF(S1880="","",VLOOKUP(S1880,海关监管条件!$A$1:$B$3000,2,FALSE))</f>
        <v>无</v>
      </c>
    </row>
    <row r="1881" spans="1:30">
      <c r="A1881" s="2">
        <v>43815</v>
      </c>
      <c r="B1881" s="2">
        <v>43822</v>
      </c>
      <c r="C1881" s="2" t="s">
        <v>5316</v>
      </c>
      <c r="D1881" s="3" t="s">
        <v>2069</v>
      </c>
      <c r="E1881" s="3" t="s">
        <v>4410</v>
      </c>
      <c r="F1881" s="3" t="s">
        <v>5136</v>
      </c>
      <c r="G1881" s="17" t="str">
        <f t="shared" si="296"/>
        <v>KG-ARI-1909-00203-04629/42797012</v>
      </c>
      <c r="H1881" s="18">
        <f>IF(G1881="","",VLOOKUP(G1881,WMS!$E$3:$Q$2581,7,FALSE))</f>
        <v>12</v>
      </c>
      <c r="I1881" s="18">
        <f>IF(G1881="","",VLOOKUP(G1881,WMS!$E$3:$Q$2581,8,FALSE))</f>
        <v>0.5</v>
      </c>
      <c r="J1881" s="18">
        <f>IF(G1881="","",VLOOKUP(G1881,WMS!$E$3:$Q$2581,13,FALSE))</f>
        <v>0.004</v>
      </c>
      <c r="K1881" s="25" t="b">
        <f t="shared" si="297"/>
        <v>1</v>
      </c>
      <c r="L1881" s="7">
        <v>1</v>
      </c>
      <c r="M1881" s="26">
        <f>IF(G1881="","",VLOOKUP(G1881,WMS!$E$3:$U$2581,7,0)*L1881)</f>
        <v>12</v>
      </c>
      <c r="N1881" s="27" t="str">
        <f>IF(G1881="","",VLOOKUP(G1881,WMS!$E$3:$U$2581,17,0))</f>
        <v>A401-12</v>
      </c>
      <c r="O1881" s="28">
        <f t="shared" si="298"/>
        <v>0.5</v>
      </c>
      <c r="P1881" s="28">
        <f t="shared" si="299"/>
        <v>0.004</v>
      </c>
      <c r="Q1881" s="25" t="str">
        <f>IF(G1881="","",VLOOKUP(G1881,WMS!$E$3:$G$2581,2,FALSE))</f>
        <v>KAS19092329</v>
      </c>
      <c r="R1881" s="25" t="str">
        <f>IF(G1881="","",VLOOKUP(G1881,WMS!$E$3:$G$2581,3,FALSE))</f>
        <v>KAS1909232901</v>
      </c>
      <c r="S1881" s="17" t="str">
        <f>IF(R1881="","",VLOOKUP(R1881,CUSTOMS!$E$3:$N$2350,2,FALSE))</f>
        <v>3926909090</v>
      </c>
      <c r="T1881" s="17" t="str">
        <f>IF(R1881="","",VLOOKUP(R1881,CUSTOMS!$E$3:$N$2350,3,FALSE))</f>
        <v>塑胶手机保护壳</v>
      </c>
      <c r="U1881" s="18">
        <f t="shared" si="300"/>
        <v>12</v>
      </c>
      <c r="V1881" s="18" t="str">
        <f>IF(R1881="","",VLOOKUP(R1881,CUSTOMS!$E$3:$N$2350,5,FALSE))</f>
        <v>个</v>
      </c>
      <c r="W1881" s="32">
        <f>IF(R1881="","",VLOOKUP(R1881,CUSTOMS!$E$3:$N$2350,6,FALSE))</f>
        <v>1</v>
      </c>
      <c r="X1881" s="32">
        <f t="shared" si="301"/>
        <v>12</v>
      </c>
      <c r="Y1881" s="18" t="str">
        <f>IF(R1881="","",VLOOKUP(R1881,CUSTOMS!$E$3:$N$2350,8,FALSE))</f>
        <v>美元</v>
      </c>
      <c r="Z1881" s="18" t="str">
        <f>IF(R1881="","",VLOOKUP(R1881,CUSTOMS!$E$3:$N$2350,9,FALSE))</f>
        <v>中国</v>
      </c>
      <c r="AA1881" s="18" t="str">
        <f>IF(R1881="","",VLOOKUP(R1881,CUSTOMS!$E$3:$N$2350,10,FALSE))</f>
        <v>美国</v>
      </c>
      <c r="AB1881" s="32">
        <f>IF(R1881="","",VLOOKUP(G1881,WMS!$E$3:$T$2581,15,FALSE))</f>
        <v>0.0333333333333333</v>
      </c>
      <c r="AC1881" s="32">
        <f t="shared" si="302"/>
        <v>0.4</v>
      </c>
      <c r="AD1881" s="32" t="str">
        <f>IF(S1881="","",VLOOKUP(S1881,海关监管条件!$A$1:$B$3000,2,FALSE))</f>
        <v>无</v>
      </c>
    </row>
    <row r="1882" spans="1:30">
      <c r="A1882" s="2">
        <v>43815</v>
      </c>
      <c r="B1882" s="2">
        <v>43822</v>
      </c>
      <c r="C1882" s="2" t="s">
        <v>5316</v>
      </c>
      <c r="D1882" s="3" t="s">
        <v>2069</v>
      </c>
      <c r="E1882" s="3" t="s">
        <v>4410</v>
      </c>
      <c r="F1882" s="3" t="s">
        <v>5137</v>
      </c>
      <c r="G1882" s="17" t="str">
        <f t="shared" si="296"/>
        <v>KG-ARI-1909-00203-04629/42797029</v>
      </c>
      <c r="H1882" s="18">
        <f>IF(G1882="","",VLOOKUP(G1882,WMS!$E$3:$Q$2581,7,FALSE))</f>
        <v>12</v>
      </c>
      <c r="I1882" s="18">
        <f>IF(G1882="","",VLOOKUP(G1882,WMS!$E$3:$Q$2581,8,FALSE))</f>
        <v>0.5</v>
      </c>
      <c r="J1882" s="18">
        <f>IF(G1882="","",VLOOKUP(G1882,WMS!$E$3:$Q$2581,13,FALSE))</f>
        <v>0.004</v>
      </c>
      <c r="K1882" s="25" t="b">
        <f t="shared" si="297"/>
        <v>1</v>
      </c>
      <c r="L1882" s="7">
        <v>1</v>
      </c>
      <c r="M1882" s="26">
        <f>IF(G1882="","",VLOOKUP(G1882,WMS!$E$3:$U$2581,7,0)*L1882)</f>
        <v>12</v>
      </c>
      <c r="N1882" s="27" t="str">
        <f>IF(G1882="","",VLOOKUP(G1882,WMS!$E$3:$U$2581,17,0))</f>
        <v>A401-13</v>
      </c>
      <c r="O1882" s="28">
        <f t="shared" si="298"/>
        <v>0.5</v>
      </c>
      <c r="P1882" s="28">
        <f t="shared" si="299"/>
        <v>0.004</v>
      </c>
      <c r="Q1882" s="25" t="str">
        <f>IF(G1882="","",VLOOKUP(G1882,WMS!$E$3:$G$2581,2,FALSE))</f>
        <v>KAS19092329</v>
      </c>
      <c r="R1882" s="25" t="str">
        <f>IF(G1882="","",VLOOKUP(G1882,WMS!$E$3:$G$2581,3,FALSE))</f>
        <v>KAS1909232901</v>
      </c>
      <c r="S1882" s="17" t="str">
        <f>IF(R1882="","",VLOOKUP(R1882,CUSTOMS!$E$3:$N$2350,2,FALSE))</f>
        <v>3926909090</v>
      </c>
      <c r="T1882" s="17" t="str">
        <f>IF(R1882="","",VLOOKUP(R1882,CUSTOMS!$E$3:$N$2350,3,FALSE))</f>
        <v>塑胶手机保护壳</v>
      </c>
      <c r="U1882" s="18">
        <f t="shared" si="300"/>
        <v>12</v>
      </c>
      <c r="V1882" s="18" t="str">
        <f>IF(R1882="","",VLOOKUP(R1882,CUSTOMS!$E$3:$N$2350,5,FALSE))</f>
        <v>个</v>
      </c>
      <c r="W1882" s="32">
        <f>IF(R1882="","",VLOOKUP(R1882,CUSTOMS!$E$3:$N$2350,6,FALSE))</f>
        <v>1</v>
      </c>
      <c r="X1882" s="32">
        <f t="shared" si="301"/>
        <v>12</v>
      </c>
      <c r="Y1882" s="18" t="str">
        <f>IF(R1882="","",VLOOKUP(R1882,CUSTOMS!$E$3:$N$2350,8,FALSE))</f>
        <v>美元</v>
      </c>
      <c r="Z1882" s="18" t="str">
        <f>IF(R1882="","",VLOOKUP(R1882,CUSTOMS!$E$3:$N$2350,9,FALSE))</f>
        <v>中国</v>
      </c>
      <c r="AA1882" s="18" t="str">
        <f>IF(R1882="","",VLOOKUP(R1882,CUSTOMS!$E$3:$N$2350,10,FALSE))</f>
        <v>美国</v>
      </c>
      <c r="AB1882" s="32">
        <f>IF(R1882="","",VLOOKUP(G1882,WMS!$E$3:$T$2581,15,FALSE))</f>
        <v>0.0333333333333333</v>
      </c>
      <c r="AC1882" s="32">
        <f t="shared" si="302"/>
        <v>0.4</v>
      </c>
      <c r="AD1882" s="32" t="str">
        <f>IF(S1882="","",VLOOKUP(S1882,海关监管条件!$A$1:$B$3000,2,FALSE))</f>
        <v>无</v>
      </c>
    </row>
    <row r="1883" spans="1:30">
      <c r="A1883" s="2">
        <v>43815</v>
      </c>
      <c r="B1883" s="2">
        <v>43822</v>
      </c>
      <c r="C1883" s="2" t="s">
        <v>5316</v>
      </c>
      <c r="D1883" s="3" t="s">
        <v>2069</v>
      </c>
      <c r="E1883" s="3" t="s">
        <v>4410</v>
      </c>
      <c r="F1883" s="3" t="s">
        <v>5138</v>
      </c>
      <c r="G1883" s="17" t="str">
        <f t="shared" si="296"/>
        <v>KG-ARI-1909-00203-04629/42797036</v>
      </c>
      <c r="H1883" s="18">
        <f>IF(G1883="","",VLOOKUP(G1883,WMS!$E$3:$Q$2581,7,FALSE))</f>
        <v>12</v>
      </c>
      <c r="I1883" s="18">
        <f>IF(G1883="","",VLOOKUP(G1883,WMS!$E$3:$Q$2581,8,FALSE))</f>
        <v>0.45</v>
      </c>
      <c r="J1883" s="18">
        <f>IF(G1883="","",VLOOKUP(G1883,WMS!$E$3:$Q$2581,13,FALSE))</f>
        <v>0.004</v>
      </c>
      <c r="K1883" s="25" t="b">
        <f t="shared" si="297"/>
        <v>1</v>
      </c>
      <c r="L1883" s="7">
        <v>1</v>
      </c>
      <c r="M1883" s="26">
        <f>IF(G1883="","",VLOOKUP(G1883,WMS!$E$3:$U$2581,7,0)*L1883)</f>
        <v>12</v>
      </c>
      <c r="N1883" s="27" t="str">
        <f>IF(G1883="","",VLOOKUP(G1883,WMS!$E$3:$U$2581,17,0))</f>
        <v>A401-13</v>
      </c>
      <c r="O1883" s="28">
        <f t="shared" si="298"/>
        <v>0.45</v>
      </c>
      <c r="P1883" s="28">
        <f t="shared" si="299"/>
        <v>0.004</v>
      </c>
      <c r="Q1883" s="25" t="str">
        <f>IF(G1883="","",VLOOKUP(G1883,WMS!$E$3:$G$2581,2,FALSE))</f>
        <v>KAS19092329</v>
      </c>
      <c r="R1883" s="25" t="str">
        <f>IF(G1883="","",VLOOKUP(G1883,WMS!$E$3:$G$2581,3,FALSE))</f>
        <v>KAS1909232901</v>
      </c>
      <c r="S1883" s="17" t="str">
        <f>IF(R1883="","",VLOOKUP(R1883,CUSTOMS!$E$3:$N$2350,2,FALSE))</f>
        <v>3926909090</v>
      </c>
      <c r="T1883" s="17" t="str">
        <f>IF(R1883="","",VLOOKUP(R1883,CUSTOMS!$E$3:$N$2350,3,FALSE))</f>
        <v>塑胶手机保护壳</v>
      </c>
      <c r="U1883" s="18">
        <f t="shared" si="300"/>
        <v>12</v>
      </c>
      <c r="V1883" s="18" t="str">
        <f>IF(R1883="","",VLOOKUP(R1883,CUSTOMS!$E$3:$N$2350,5,FALSE))</f>
        <v>个</v>
      </c>
      <c r="W1883" s="32">
        <f>IF(R1883="","",VLOOKUP(R1883,CUSTOMS!$E$3:$N$2350,6,FALSE))</f>
        <v>1</v>
      </c>
      <c r="X1883" s="32">
        <f t="shared" si="301"/>
        <v>12</v>
      </c>
      <c r="Y1883" s="18" t="str">
        <f>IF(R1883="","",VLOOKUP(R1883,CUSTOMS!$E$3:$N$2350,8,FALSE))</f>
        <v>美元</v>
      </c>
      <c r="Z1883" s="18" t="str">
        <f>IF(R1883="","",VLOOKUP(R1883,CUSTOMS!$E$3:$N$2350,9,FALSE))</f>
        <v>中国</v>
      </c>
      <c r="AA1883" s="18" t="str">
        <f>IF(R1883="","",VLOOKUP(R1883,CUSTOMS!$E$3:$N$2350,10,FALSE))</f>
        <v>美国</v>
      </c>
      <c r="AB1883" s="32">
        <f>IF(R1883="","",VLOOKUP(G1883,WMS!$E$3:$T$2581,15,FALSE))</f>
        <v>0.0291666666666667</v>
      </c>
      <c r="AC1883" s="32">
        <f t="shared" si="302"/>
        <v>0.35</v>
      </c>
      <c r="AD1883" s="32" t="str">
        <f>IF(S1883="","",VLOOKUP(S1883,海关监管条件!$A$1:$B$3000,2,FALSE))</f>
        <v>无</v>
      </c>
    </row>
    <row r="1884" spans="1:30">
      <c r="A1884" s="2">
        <v>43815</v>
      </c>
      <c r="B1884" s="2">
        <v>43822</v>
      </c>
      <c r="C1884" s="2" t="s">
        <v>5316</v>
      </c>
      <c r="D1884" s="3" t="s">
        <v>2069</v>
      </c>
      <c r="E1884" s="3" t="s">
        <v>4410</v>
      </c>
      <c r="F1884" s="3" t="s">
        <v>5139</v>
      </c>
      <c r="G1884" s="17" t="str">
        <f t="shared" si="296"/>
        <v>KG-ARI-1909-00203-04629/42797043</v>
      </c>
      <c r="H1884" s="18">
        <f>IF(G1884="","",VLOOKUP(G1884,WMS!$E$3:$Q$2581,7,FALSE))</f>
        <v>12</v>
      </c>
      <c r="I1884" s="18">
        <f>IF(G1884="","",VLOOKUP(G1884,WMS!$E$3:$Q$2581,8,FALSE))</f>
        <v>0.6</v>
      </c>
      <c r="J1884" s="18">
        <f>IF(G1884="","",VLOOKUP(G1884,WMS!$E$3:$Q$2581,13,FALSE))</f>
        <v>0.004</v>
      </c>
      <c r="K1884" s="25" t="b">
        <f t="shared" si="297"/>
        <v>1</v>
      </c>
      <c r="L1884" s="7">
        <v>1</v>
      </c>
      <c r="M1884" s="26">
        <f>IF(G1884="","",VLOOKUP(G1884,WMS!$E$3:$U$2581,7,0)*L1884)</f>
        <v>12</v>
      </c>
      <c r="N1884" s="27" t="str">
        <f>IF(G1884="","",VLOOKUP(G1884,WMS!$E$3:$U$2581,17,0))</f>
        <v>A401-13</v>
      </c>
      <c r="O1884" s="28">
        <f t="shared" si="298"/>
        <v>0.6</v>
      </c>
      <c r="P1884" s="28">
        <f t="shared" si="299"/>
        <v>0.004</v>
      </c>
      <c r="Q1884" s="25" t="str">
        <f>IF(G1884="","",VLOOKUP(G1884,WMS!$E$3:$G$2581,2,FALSE))</f>
        <v>KAS19092329</v>
      </c>
      <c r="R1884" s="25" t="str">
        <f>IF(G1884="","",VLOOKUP(G1884,WMS!$E$3:$G$2581,3,FALSE))</f>
        <v>KAS1909232901</v>
      </c>
      <c r="S1884" s="17" t="str">
        <f>IF(R1884="","",VLOOKUP(R1884,CUSTOMS!$E$3:$N$2350,2,FALSE))</f>
        <v>3926909090</v>
      </c>
      <c r="T1884" s="17" t="str">
        <f>IF(R1884="","",VLOOKUP(R1884,CUSTOMS!$E$3:$N$2350,3,FALSE))</f>
        <v>塑胶手机保护壳</v>
      </c>
      <c r="U1884" s="18">
        <f t="shared" si="300"/>
        <v>12</v>
      </c>
      <c r="V1884" s="18" t="str">
        <f>IF(R1884="","",VLOOKUP(R1884,CUSTOMS!$E$3:$N$2350,5,FALSE))</f>
        <v>个</v>
      </c>
      <c r="W1884" s="32">
        <f>IF(R1884="","",VLOOKUP(R1884,CUSTOMS!$E$3:$N$2350,6,FALSE))</f>
        <v>1</v>
      </c>
      <c r="X1884" s="32">
        <f t="shared" si="301"/>
        <v>12</v>
      </c>
      <c r="Y1884" s="18" t="str">
        <f>IF(R1884="","",VLOOKUP(R1884,CUSTOMS!$E$3:$N$2350,8,FALSE))</f>
        <v>美元</v>
      </c>
      <c r="Z1884" s="18" t="str">
        <f>IF(R1884="","",VLOOKUP(R1884,CUSTOMS!$E$3:$N$2350,9,FALSE))</f>
        <v>中国</v>
      </c>
      <c r="AA1884" s="18" t="str">
        <f>IF(R1884="","",VLOOKUP(R1884,CUSTOMS!$E$3:$N$2350,10,FALSE))</f>
        <v>美国</v>
      </c>
      <c r="AB1884" s="32">
        <f>IF(R1884="","",VLOOKUP(G1884,WMS!$E$3:$T$2581,15,FALSE))</f>
        <v>0.0416666666666667</v>
      </c>
      <c r="AC1884" s="32">
        <f t="shared" si="302"/>
        <v>0.5</v>
      </c>
      <c r="AD1884" s="32" t="str">
        <f>IF(S1884="","",VLOOKUP(S1884,海关监管条件!$A$1:$B$3000,2,FALSE))</f>
        <v>无</v>
      </c>
    </row>
    <row r="1885" spans="1:30">
      <c r="A1885" s="2">
        <v>43815</v>
      </c>
      <c r="B1885" s="2">
        <v>43822</v>
      </c>
      <c r="C1885" s="2" t="s">
        <v>5316</v>
      </c>
      <c r="D1885" s="3" t="s">
        <v>2069</v>
      </c>
      <c r="E1885" s="3" t="s">
        <v>4410</v>
      </c>
      <c r="F1885" s="3" t="s">
        <v>5140</v>
      </c>
      <c r="G1885" s="17" t="str">
        <f t="shared" si="296"/>
        <v>KG-ARI-1909-00203-04629/42810070</v>
      </c>
      <c r="H1885" s="18">
        <f>IF(G1885="","",VLOOKUP(G1885,WMS!$E$3:$Q$2581,7,FALSE))</f>
        <v>12</v>
      </c>
      <c r="I1885" s="18">
        <f>IF(G1885="","",VLOOKUP(G1885,WMS!$E$3:$Q$2581,8,FALSE))</f>
        <v>0.8</v>
      </c>
      <c r="J1885" s="18">
        <f>IF(G1885="","",VLOOKUP(G1885,WMS!$E$3:$Q$2581,13,FALSE))</f>
        <v>0.006</v>
      </c>
      <c r="K1885" s="25" t="b">
        <f t="shared" si="297"/>
        <v>1</v>
      </c>
      <c r="L1885" s="7">
        <v>1</v>
      </c>
      <c r="M1885" s="26">
        <f>IF(G1885="","",VLOOKUP(G1885,WMS!$E$3:$U$2581,7,0)*L1885)</f>
        <v>12</v>
      </c>
      <c r="N1885" s="27" t="str">
        <f>IF(G1885="","",VLOOKUP(G1885,WMS!$E$3:$U$2581,17,0))</f>
        <v>A401-13</v>
      </c>
      <c r="O1885" s="28">
        <f t="shared" si="298"/>
        <v>0.8</v>
      </c>
      <c r="P1885" s="28">
        <f t="shared" si="299"/>
        <v>0.006</v>
      </c>
      <c r="Q1885" s="25" t="str">
        <f>IF(G1885="","",VLOOKUP(G1885,WMS!$E$3:$G$2581,2,FALSE))</f>
        <v>KAS19092329</v>
      </c>
      <c r="R1885" s="25" t="str">
        <f>IF(G1885="","",VLOOKUP(G1885,WMS!$E$3:$G$2581,3,FALSE))</f>
        <v>KAS1909232901</v>
      </c>
      <c r="S1885" s="17" t="str">
        <f>IF(R1885="","",VLOOKUP(R1885,CUSTOMS!$E$3:$N$2350,2,FALSE))</f>
        <v>3926909090</v>
      </c>
      <c r="T1885" s="17" t="str">
        <f>IF(R1885="","",VLOOKUP(R1885,CUSTOMS!$E$3:$N$2350,3,FALSE))</f>
        <v>塑胶手机保护壳</v>
      </c>
      <c r="U1885" s="18">
        <f t="shared" si="300"/>
        <v>12</v>
      </c>
      <c r="V1885" s="18" t="str">
        <f>IF(R1885="","",VLOOKUP(R1885,CUSTOMS!$E$3:$N$2350,5,FALSE))</f>
        <v>个</v>
      </c>
      <c r="W1885" s="32">
        <f>IF(R1885="","",VLOOKUP(R1885,CUSTOMS!$E$3:$N$2350,6,FALSE))</f>
        <v>1</v>
      </c>
      <c r="X1885" s="32">
        <f t="shared" si="301"/>
        <v>12</v>
      </c>
      <c r="Y1885" s="18" t="str">
        <f>IF(R1885="","",VLOOKUP(R1885,CUSTOMS!$E$3:$N$2350,8,FALSE))</f>
        <v>美元</v>
      </c>
      <c r="Z1885" s="18" t="str">
        <f>IF(R1885="","",VLOOKUP(R1885,CUSTOMS!$E$3:$N$2350,9,FALSE))</f>
        <v>中国</v>
      </c>
      <c r="AA1885" s="18" t="str">
        <f>IF(R1885="","",VLOOKUP(R1885,CUSTOMS!$E$3:$N$2350,10,FALSE))</f>
        <v>美国</v>
      </c>
      <c r="AB1885" s="32">
        <f>IF(R1885="","",VLOOKUP(G1885,WMS!$E$3:$T$2581,15,FALSE))</f>
        <v>0.0583333333333333</v>
      </c>
      <c r="AC1885" s="32">
        <f t="shared" si="302"/>
        <v>0.7</v>
      </c>
      <c r="AD1885" s="32" t="str">
        <f>IF(S1885="","",VLOOKUP(S1885,海关监管条件!$A$1:$B$3000,2,FALSE))</f>
        <v>无</v>
      </c>
    </row>
    <row r="1886" spans="1:30">
      <c r="A1886" s="2">
        <v>43815</v>
      </c>
      <c r="B1886" s="2">
        <v>43822</v>
      </c>
      <c r="C1886" s="2" t="s">
        <v>5316</v>
      </c>
      <c r="D1886" s="3" t="s">
        <v>2069</v>
      </c>
      <c r="E1886" s="3" t="s">
        <v>4410</v>
      </c>
      <c r="F1886" s="3" t="s">
        <v>5141</v>
      </c>
      <c r="G1886" s="17" t="str">
        <f t="shared" si="296"/>
        <v>KG-ARI-1909-00203-04629/42810100</v>
      </c>
      <c r="H1886" s="18">
        <f>IF(G1886="","",VLOOKUP(G1886,WMS!$E$3:$Q$2581,7,FALSE))</f>
        <v>12</v>
      </c>
      <c r="I1886" s="18">
        <f>IF(G1886="","",VLOOKUP(G1886,WMS!$E$3:$Q$2581,8,FALSE))</f>
        <v>0.8</v>
      </c>
      <c r="J1886" s="18">
        <f>IF(G1886="","",VLOOKUP(G1886,WMS!$E$3:$Q$2581,13,FALSE))</f>
        <v>0.006</v>
      </c>
      <c r="K1886" s="25" t="b">
        <f t="shared" si="297"/>
        <v>1</v>
      </c>
      <c r="L1886" s="7">
        <v>1</v>
      </c>
      <c r="M1886" s="26">
        <f>IF(G1886="","",VLOOKUP(G1886,WMS!$E$3:$U$2581,7,0)*L1886)</f>
        <v>12</v>
      </c>
      <c r="N1886" s="27" t="str">
        <f>IF(G1886="","",VLOOKUP(G1886,WMS!$E$3:$U$2581,17,0))</f>
        <v>A401-13</v>
      </c>
      <c r="O1886" s="28">
        <f t="shared" si="298"/>
        <v>0.8</v>
      </c>
      <c r="P1886" s="28">
        <f t="shared" si="299"/>
        <v>0.006</v>
      </c>
      <c r="Q1886" s="25" t="str">
        <f>IF(G1886="","",VLOOKUP(G1886,WMS!$E$3:$G$2581,2,FALSE))</f>
        <v>KAS19092329</v>
      </c>
      <c r="R1886" s="25" t="str">
        <f>IF(G1886="","",VLOOKUP(G1886,WMS!$E$3:$G$2581,3,FALSE))</f>
        <v>KAS1909232901</v>
      </c>
      <c r="S1886" s="17" t="str">
        <f>IF(R1886="","",VLOOKUP(R1886,CUSTOMS!$E$3:$N$2350,2,FALSE))</f>
        <v>3926909090</v>
      </c>
      <c r="T1886" s="17" t="str">
        <f>IF(R1886="","",VLOOKUP(R1886,CUSTOMS!$E$3:$N$2350,3,FALSE))</f>
        <v>塑胶手机保护壳</v>
      </c>
      <c r="U1886" s="18">
        <f t="shared" si="300"/>
        <v>12</v>
      </c>
      <c r="V1886" s="18" t="str">
        <f>IF(R1886="","",VLOOKUP(R1886,CUSTOMS!$E$3:$N$2350,5,FALSE))</f>
        <v>个</v>
      </c>
      <c r="W1886" s="32">
        <f>IF(R1886="","",VLOOKUP(R1886,CUSTOMS!$E$3:$N$2350,6,FALSE))</f>
        <v>1</v>
      </c>
      <c r="X1886" s="32">
        <f t="shared" si="301"/>
        <v>12</v>
      </c>
      <c r="Y1886" s="18" t="str">
        <f>IF(R1886="","",VLOOKUP(R1886,CUSTOMS!$E$3:$N$2350,8,FALSE))</f>
        <v>美元</v>
      </c>
      <c r="Z1886" s="18" t="str">
        <f>IF(R1886="","",VLOOKUP(R1886,CUSTOMS!$E$3:$N$2350,9,FALSE))</f>
        <v>中国</v>
      </c>
      <c r="AA1886" s="18" t="str">
        <f>IF(R1886="","",VLOOKUP(R1886,CUSTOMS!$E$3:$N$2350,10,FALSE))</f>
        <v>美国</v>
      </c>
      <c r="AB1886" s="32">
        <f>IF(R1886="","",VLOOKUP(G1886,WMS!$E$3:$T$2581,15,FALSE))</f>
        <v>0.0555555555555556</v>
      </c>
      <c r="AC1886" s="32">
        <f t="shared" si="302"/>
        <v>0.666666666666667</v>
      </c>
      <c r="AD1886" s="32" t="str">
        <f>IF(S1886="","",VLOOKUP(S1886,海关监管条件!$A$1:$B$3000,2,FALSE))</f>
        <v>无</v>
      </c>
    </row>
    <row r="1887" spans="1:30">
      <c r="A1887" s="2">
        <v>43815</v>
      </c>
      <c r="B1887" s="2">
        <v>43822</v>
      </c>
      <c r="C1887" s="2" t="s">
        <v>5316</v>
      </c>
      <c r="D1887" s="3" t="s">
        <v>2397</v>
      </c>
      <c r="E1887" s="3" t="s">
        <v>4589</v>
      </c>
      <c r="F1887" s="3" t="s">
        <v>4593</v>
      </c>
      <c r="G1887" s="17" t="str">
        <f t="shared" si="296"/>
        <v>KG-ARI-1909-00203-04651/42711872</v>
      </c>
      <c r="H1887" s="18">
        <f>IF(G1887="","",VLOOKUP(G1887,WMS!$E$3:$Q$2581,7,FALSE))</f>
        <v>8</v>
      </c>
      <c r="I1887" s="18">
        <f>IF(G1887="","",VLOOKUP(G1887,WMS!$E$3:$Q$2581,8,FALSE))</f>
        <v>0.99</v>
      </c>
      <c r="J1887" s="18">
        <f>IF(G1887="","",VLOOKUP(G1887,WMS!$E$3:$Q$2581,13,FALSE))</f>
        <v>0.003</v>
      </c>
      <c r="K1887" s="25" t="b">
        <f t="shared" si="297"/>
        <v>1</v>
      </c>
      <c r="L1887" s="7">
        <v>1</v>
      </c>
      <c r="M1887" s="26">
        <f>IF(G1887="","",VLOOKUP(G1887,WMS!$E$3:$U$2581,7,0)*L1887)</f>
        <v>8</v>
      </c>
      <c r="N1887" s="27" t="str">
        <f>IF(G1887="","",VLOOKUP(G1887,WMS!$E$3:$U$2581,17,0))</f>
        <v>B58</v>
      </c>
      <c r="O1887" s="28">
        <f t="shared" si="298"/>
        <v>0.99</v>
      </c>
      <c r="P1887" s="28">
        <f t="shared" si="299"/>
        <v>0.003</v>
      </c>
      <c r="Q1887" s="25" t="str">
        <f>IF(G1887="","",VLOOKUP(G1887,WMS!$E$3:$G$2581,2,FALSE))</f>
        <v>KAS19092909</v>
      </c>
      <c r="R1887" s="25" t="str">
        <f>IF(G1887="","",VLOOKUP(G1887,WMS!$E$3:$G$2581,3,FALSE))</f>
        <v>KAS1909290905</v>
      </c>
      <c r="S1887" s="17" t="str">
        <f>IF(R1887="","",VLOOKUP(R1887,CUSTOMS!$E$3:$N$2350,2,FALSE))</f>
        <v>3924100000</v>
      </c>
      <c r="T1887" s="17" t="str">
        <f>IF(R1887="","",VLOOKUP(R1887,CUSTOMS!$E$3:$N$2350,3,FALSE))</f>
        <v>塑料匙</v>
      </c>
      <c r="U1887" s="18">
        <f t="shared" si="300"/>
        <v>8</v>
      </c>
      <c r="V1887" s="18" t="str">
        <f>IF(R1887="","",VLOOKUP(R1887,CUSTOMS!$E$3:$N$2350,5,FALSE))</f>
        <v>个</v>
      </c>
      <c r="W1887" s="32">
        <f>IF(R1887="","",VLOOKUP(R1887,CUSTOMS!$E$3:$N$2350,6,FALSE))</f>
        <v>0.629</v>
      </c>
      <c r="X1887" s="32">
        <f t="shared" si="301"/>
        <v>5.032</v>
      </c>
      <c r="Y1887" s="18" t="str">
        <f>IF(R1887="","",VLOOKUP(R1887,CUSTOMS!$E$3:$N$2350,8,FALSE))</f>
        <v>美元</v>
      </c>
      <c r="Z1887" s="18" t="str">
        <f>IF(R1887="","",VLOOKUP(R1887,CUSTOMS!$E$3:$N$2350,9,FALSE))</f>
        <v>中国</v>
      </c>
      <c r="AA1887" s="18" t="str">
        <f>IF(R1887="","",VLOOKUP(R1887,CUSTOMS!$E$3:$N$2350,10,FALSE))</f>
        <v>美国</v>
      </c>
      <c r="AB1887" s="32">
        <f>IF(R1887="","",VLOOKUP(G1887,WMS!$E$3:$T$2581,15,FALSE))</f>
        <v>0.10625</v>
      </c>
      <c r="AC1887" s="32">
        <f t="shared" si="302"/>
        <v>0.85</v>
      </c>
      <c r="AD1887" s="32" t="str">
        <f>IF(S1887="","",VLOOKUP(S1887,海关监管条件!$A$1:$B$3000,2,FALSE))</f>
        <v>A </v>
      </c>
    </row>
    <row r="1888" spans="1:30">
      <c r="A1888" s="2">
        <v>43815</v>
      </c>
      <c r="B1888" s="2">
        <v>43822</v>
      </c>
      <c r="C1888" s="2" t="s">
        <v>5316</v>
      </c>
      <c r="D1888" s="3" t="s">
        <v>2397</v>
      </c>
      <c r="E1888" s="3" t="s">
        <v>4589</v>
      </c>
      <c r="F1888" s="3" t="s">
        <v>4601</v>
      </c>
      <c r="G1888" s="17" t="str">
        <f t="shared" si="296"/>
        <v>KG-ARI-1909-00203-04651/42712060</v>
      </c>
      <c r="H1888" s="18">
        <f>IF(G1888="","",VLOOKUP(G1888,WMS!$E$3:$Q$2581,7,FALSE))</f>
        <v>8</v>
      </c>
      <c r="I1888" s="18">
        <f>IF(G1888="","",VLOOKUP(G1888,WMS!$E$3:$Q$2581,8,FALSE))</f>
        <v>1.13</v>
      </c>
      <c r="J1888" s="18">
        <f>IF(G1888="","",VLOOKUP(G1888,WMS!$E$3:$Q$2581,13,FALSE))</f>
        <v>0.004</v>
      </c>
      <c r="K1888" s="25" t="b">
        <f t="shared" si="297"/>
        <v>1</v>
      </c>
      <c r="L1888" s="7">
        <v>1</v>
      </c>
      <c r="M1888" s="26">
        <f>IF(G1888="","",VLOOKUP(G1888,WMS!$E$3:$U$2581,7,0)*L1888)</f>
        <v>8</v>
      </c>
      <c r="N1888" s="27" t="str">
        <f>IF(G1888="","",VLOOKUP(G1888,WMS!$E$3:$U$2581,17,0))</f>
        <v>B58</v>
      </c>
      <c r="O1888" s="28">
        <f t="shared" si="298"/>
        <v>1.13</v>
      </c>
      <c r="P1888" s="28">
        <f t="shared" si="299"/>
        <v>0.004</v>
      </c>
      <c r="Q1888" s="25" t="str">
        <f>IF(G1888="","",VLOOKUP(G1888,WMS!$E$3:$G$2581,2,FALSE))</f>
        <v>KAS19092909</v>
      </c>
      <c r="R1888" s="25" t="str">
        <f>IF(G1888="","",VLOOKUP(G1888,WMS!$E$3:$G$2581,3,FALSE))</f>
        <v>KAS1909290919</v>
      </c>
      <c r="S1888" s="17" t="str">
        <f>IF(R1888="","",VLOOKUP(R1888,CUSTOMS!$E$3:$N$2350,2,FALSE))</f>
        <v>8205510000</v>
      </c>
      <c r="T1888" s="17" t="str">
        <f>IF(R1888="","",VLOOKUP(R1888,CUSTOMS!$E$3:$N$2350,3,FALSE))</f>
        <v>不锈钢薯压</v>
      </c>
      <c r="U1888" s="18">
        <f t="shared" si="300"/>
        <v>8</v>
      </c>
      <c r="V1888" s="18" t="str">
        <f>IF(R1888="","",VLOOKUP(R1888,CUSTOMS!$E$3:$N$2350,5,FALSE))</f>
        <v>个</v>
      </c>
      <c r="W1888" s="32">
        <f>IF(R1888="","",VLOOKUP(R1888,CUSTOMS!$E$3:$N$2350,6,FALSE))</f>
        <v>0.893</v>
      </c>
      <c r="X1888" s="32">
        <f t="shared" si="301"/>
        <v>7.144</v>
      </c>
      <c r="Y1888" s="18" t="str">
        <f>IF(R1888="","",VLOOKUP(R1888,CUSTOMS!$E$3:$N$2350,8,FALSE))</f>
        <v>美元</v>
      </c>
      <c r="Z1888" s="18" t="str">
        <f>IF(R1888="","",VLOOKUP(R1888,CUSTOMS!$E$3:$N$2350,9,FALSE))</f>
        <v>中国</v>
      </c>
      <c r="AA1888" s="18" t="str">
        <f>IF(R1888="","",VLOOKUP(R1888,CUSTOMS!$E$3:$N$2350,10,FALSE))</f>
        <v>美国</v>
      </c>
      <c r="AB1888" s="32">
        <f>IF(R1888="","",VLOOKUP(G1888,WMS!$E$3:$T$2581,15,FALSE))</f>
        <v>0.12</v>
      </c>
      <c r="AC1888" s="32">
        <f t="shared" si="302"/>
        <v>0.96</v>
      </c>
      <c r="AD1888" s="32" t="str">
        <f>IF(S1888="","",VLOOKUP(S1888,海关监管条件!$A$1:$B$3000,2,FALSE))</f>
        <v>无 </v>
      </c>
    </row>
    <row r="1889" spans="1:30">
      <c r="A1889" s="2">
        <v>43815</v>
      </c>
      <c r="B1889" s="2">
        <v>43822</v>
      </c>
      <c r="C1889" s="2" t="s">
        <v>5316</v>
      </c>
      <c r="D1889" s="3" t="s">
        <v>2274</v>
      </c>
      <c r="E1889" s="3" t="s">
        <v>4507</v>
      </c>
      <c r="F1889" s="3" t="s">
        <v>4509</v>
      </c>
      <c r="G1889" s="17" t="str">
        <f t="shared" si="296"/>
        <v>KG-ARI-1909-00203-04665/42508182</v>
      </c>
      <c r="H1889" s="18">
        <f>IF(G1889="","",VLOOKUP(G1889,WMS!$E$3:$Q$2581,7,FALSE))</f>
        <v>4</v>
      </c>
      <c r="I1889" s="18">
        <f>IF(G1889="","",VLOOKUP(G1889,WMS!$E$3:$Q$2581,8,FALSE))</f>
        <v>4.89</v>
      </c>
      <c r="J1889" s="18">
        <f>IF(G1889="","",VLOOKUP(G1889,WMS!$E$3:$Q$2581,13,FALSE))</f>
        <v>0.021</v>
      </c>
      <c r="K1889" s="25" t="b">
        <f t="shared" si="297"/>
        <v>1</v>
      </c>
      <c r="L1889" s="7">
        <v>1</v>
      </c>
      <c r="M1889" s="26">
        <f>IF(G1889="","",VLOOKUP(G1889,WMS!$E$3:$U$2581,7,0)*L1889)</f>
        <v>4</v>
      </c>
      <c r="N1889" s="27" t="str">
        <f>IF(G1889="","",VLOOKUP(G1889,WMS!$E$3:$U$2581,17,0))</f>
        <v>A411</v>
      </c>
      <c r="O1889" s="28">
        <f t="shared" si="298"/>
        <v>4.89</v>
      </c>
      <c r="P1889" s="28">
        <f t="shared" si="299"/>
        <v>0.021</v>
      </c>
      <c r="Q1889" s="25" t="str">
        <f>IF(G1889="","",VLOOKUP(G1889,WMS!$E$3:$G$2581,2,FALSE))</f>
        <v>KAS19092502</v>
      </c>
      <c r="R1889" s="25" t="str">
        <f>IF(G1889="","",VLOOKUP(G1889,WMS!$E$3:$G$2581,3,FALSE))</f>
        <v>KAS1909250202</v>
      </c>
      <c r="S1889" s="17" t="str">
        <f>IF(R1889="","",VLOOKUP(R1889,CUSTOMS!$E$3:$N$2350,2,FALSE))</f>
        <v>3923100090</v>
      </c>
      <c r="T1889" s="17" t="str">
        <f>IF(R1889="","",VLOOKUP(R1889,CUSTOMS!$E$3:$N$2350,3,FALSE))</f>
        <v>空化妆箱</v>
      </c>
      <c r="U1889" s="18">
        <f t="shared" si="300"/>
        <v>4</v>
      </c>
      <c r="V1889" s="18" t="str">
        <f>IF(R1889="","",VLOOKUP(R1889,CUSTOMS!$E$3:$N$2350,5,FALSE))</f>
        <v>件</v>
      </c>
      <c r="W1889" s="32">
        <f>IF(R1889="","",VLOOKUP(R1889,CUSTOMS!$E$3:$N$2350,6,FALSE))</f>
        <v>8.57</v>
      </c>
      <c r="X1889" s="32">
        <f t="shared" si="301"/>
        <v>34.28</v>
      </c>
      <c r="Y1889" s="18" t="str">
        <f>IF(R1889="","",VLOOKUP(R1889,CUSTOMS!$E$3:$N$2350,8,FALSE))</f>
        <v>美元</v>
      </c>
      <c r="Z1889" s="18" t="str">
        <f>IF(R1889="","",VLOOKUP(R1889,CUSTOMS!$E$3:$N$2350,9,FALSE))</f>
        <v>中国</v>
      </c>
      <c r="AA1889" s="18" t="str">
        <f>IF(R1889="","",VLOOKUP(R1889,CUSTOMS!$E$3:$N$2350,10,FALSE))</f>
        <v>美国</v>
      </c>
      <c r="AB1889" s="32">
        <f>IF(R1889="","",VLOOKUP(G1889,WMS!$E$3:$T$2581,15,FALSE))</f>
        <v>1.025</v>
      </c>
      <c r="AC1889" s="32">
        <f t="shared" si="302"/>
        <v>4.1</v>
      </c>
      <c r="AD1889" s="32" t="str">
        <f>IF(S1889="","",VLOOKUP(S1889,海关监管条件!$A$1:$B$3000,2,FALSE))</f>
        <v>无</v>
      </c>
    </row>
    <row r="1890" spans="1:30">
      <c r="A1890" s="2">
        <v>43815</v>
      </c>
      <c r="B1890" s="2">
        <v>43822</v>
      </c>
      <c r="C1890" s="2" t="s">
        <v>5316</v>
      </c>
      <c r="D1890" s="3" t="s">
        <v>2274</v>
      </c>
      <c r="E1890" s="3" t="s">
        <v>4507</v>
      </c>
      <c r="F1890" s="3" t="s">
        <v>4510</v>
      </c>
      <c r="G1890" s="17" t="str">
        <f t="shared" si="296"/>
        <v>KG-ARI-1909-00203-04665/42641070</v>
      </c>
      <c r="H1890" s="18">
        <f>IF(G1890="","",VLOOKUP(G1890,WMS!$E$3:$Q$2581,7,FALSE))</f>
        <v>12</v>
      </c>
      <c r="I1890" s="18">
        <f>IF(G1890="","",VLOOKUP(G1890,WMS!$E$3:$Q$2581,8,FALSE))</f>
        <v>1.8</v>
      </c>
      <c r="J1890" s="18">
        <f>IF(G1890="","",VLOOKUP(G1890,WMS!$E$3:$Q$2581,13,FALSE))</f>
        <v>0.018</v>
      </c>
      <c r="K1890" s="25" t="b">
        <f t="shared" si="297"/>
        <v>1</v>
      </c>
      <c r="L1890" s="7">
        <v>1</v>
      </c>
      <c r="M1890" s="26">
        <f>IF(G1890="","",VLOOKUP(G1890,WMS!$E$3:$U$2581,7,0)*L1890)</f>
        <v>12</v>
      </c>
      <c r="N1890" s="27" t="str">
        <f>IF(G1890="","",VLOOKUP(G1890,WMS!$E$3:$U$2581,17,0))</f>
        <v>A411</v>
      </c>
      <c r="O1890" s="28">
        <f t="shared" si="298"/>
        <v>1.8</v>
      </c>
      <c r="P1890" s="28">
        <f t="shared" si="299"/>
        <v>0.018</v>
      </c>
      <c r="Q1890" s="25" t="str">
        <f>IF(G1890="","",VLOOKUP(G1890,WMS!$E$3:$G$2581,2,FALSE))</f>
        <v>KAS19092502</v>
      </c>
      <c r="R1890" s="25" t="str">
        <f>IF(G1890="","",VLOOKUP(G1890,WMS!$E$3:$G$2581,3,FALSE))</f>
        <v>KAS1909250203</v>
      </c>
      <c r="S1890" s="17" t="str">
        <f>IF(R1890="","",VLOOKUP(R1890,CUSTOMS!$E$3:$N$2350,2,FALSE))</f>
        <v>9603290090</v>
      </c>
      <c r="T1890" s="17" t="str">
        <f>IF(R1890="","",VLOOKUP(R1890,CUSTOMS!$E$3:$N$2350,3,FALSE))</f>
        <v>化妆套刷</v>
      </c>
      <c r="U1890" s="18">
        <f t="shared" si="300"/>
        <v>12</v>
      </c>
      <c r="V1890" s="18" t="str">
        <f>IF(R1890="","",VLOOKUP(R1890,CUSTOMS!$E$3:$N$2350,5,FALSE))</f>
        <v>件</v>
      </c>
      <c r="W1890" s="32">
        <f>IF(R1890="","",VLOOKUP(R1890,CUSTOMS!$E$3:$N$2350,6,FALSE))</f>
        <v>3.19</v>
      </c>
      <c r="X1890" s="32">
        <f t="shared" si="301"/>
        <v>38.28</v>
      </c>
      <c r="Y1890" s="18" t="str">
        <f>IF(R1890="","",VLOOKUP(R1890,CUSTOMS!$E$3:$N$2350,8,FALSE))</f>
        <v>美元</v>
      </c>
      <c r="Z1890" s="18" t="str">
        <f>IF(R1890="","",VLOOKUP(R1890,CUSTOMS!$E$3:$N$2350,9,FALSE))</f>
        <v>中国</v>
      </c>
      <c r="AA1890" s="18" t="str">
        <f>IF(R1890="","",VLOOKUP(R1890,CUSTOMS!$E$3:$N$2350,10,FALSE))</f>
        <v>美国</v>
      </c>
      <c r="AB1890" s="32">
        <f>IF(R1890="","",VLOOKUP(G1890,WMS!$E$3:$T$2581,15,FALSE))</f>
        <v>0.116666666666667</v>
      </c>
      <c r="AC1890" s="32">
        <f t="shared" si="302"/>
        <v>1.4</v>
      </c>
      <c r="AD1890" s="32" t="str">
        <f>IF(S1890="","",VLOOKUP(S1890,海关监管条件!$A$1:$B$3000,2,FALSE))</f>
        <v>无 </v>
      </c>
    </row>
    <row r="1891" spans="1:30">
      <c r="A1891" s="2">
        <v>43815</v>
      </c>
      <c r="B1891" s="2">
        <v>43822</v>
      </c>
      <c r="C1891" s="2" t="s">
        <v>5316</v>
      </c>
      <c r="D1891" s="3" t="s">
        <v>2274</v>
      </c>
      <c r="E1891" s="3" t="s">
        <v>4507</v>
      </c>
      <c r="F1891" s="3" t="s">
        <v>4513</v>
      </c>
      <c r="G1891" s="17" t="str">
        <f t="shared" si="296"/>
        <v>KG-ARI-1909-00203-04665/42641131</v>
      </c>
      <c r="H1891" s="18">
        <f>IF(G1891="","",VLOOKUP(G1891,WMS!$E$3:$Q$2581,7,FALSE))</f>
        <v>12</v>
      </c>
      <c r="I1891" s="18">
        <f>IF(G1891="","",VLOOKUP(G1891,WMS!$E$3:$Q$2581,8,FALSE))</f>
        <v>1.74</v>
      </c>
      <c r="J1891" s="18">
        <f>IF(G1891="","",VLOOKUP(G1891,WMS!$E$3:$Q$2581,13,FALSE))</f>
        <v>0.016</v>
      </c>
      <c r="K1891" s="25" t="b">
        <f t="shared" si="297"/>
        <v>1</v>
      </c>
      <c r="L1891" s="7">
        <v>1</v>
      </c>
      <c r="M1891" s="26">
        <f>IF(G1891="","",VLOOKUP(G1891,WMS!$E$3:$U$2581,7,0)*L1891)</f>
        <v>12</v>
      </c>
      <c r="N1891" s="27" t="str">
        <f>IF(G1891="","",VLOOKUP(G1891,WMS!$E$3:$U$2581,17,0))</f>
        <v>A411</v>
      </c>
      <c r="O1891" s="28">
        <f t="shared" si="298"/>
        <v>1.74</v>
      </c>
      <c r="P1891" s="28">
        <f t="shared" si="299"/>
        <v>0.016</v>
      </c>
      <c r="Q1891" s="25" t="str">
        <f>IF(G1891="","",VLOOKUP(G1891,WMS!$E$3:$G$2581,2,FALSE))</f>
        <v>KAS19092502</v>
      </c>
      <c r="R1891" s="25" t="str">
        <f>IF(G1891="","",VLOOKUP(G1891,WMS!$E$3:$G$2581,3,FALSE))</f>
        <v>KAS1909250206</v>
      </c>
      <c r="S1891" s="17" t="str">
        <f>IF(R1891="","",VLOOKUP(R1891,CUSTOMS!$E$3:$N$2350,2,FALSE))</f>
        <v>9603290090</v>
      </c>
      <c r="T1891" s="17" t="str">
        <f>IF(R1891="","",VLOOKUP(R1891,CUSTOMS!$E$3:$N$2350,3,FALSE))</f>
        <v>化妆套刷</v>
      </c>
      <c r="U1891" s="18">
        <f t="shared" si="300"/>
        <v>12</v>
      </c>
      <c r="V1891" s="18" t="str">
        <f>IF(R1891="","",VLOOKUP(R1891,CUSTOMS!$E$3:$N$2350,5,FALSE))</f>
        <v>件</v>
      </c>
      <c r="W1891" s="32">
        <f>IF(R1891="","",VLOOKUP(R1891,CUSTOMS!$E$3:$N$2350,6,FALSE))</f>
        <v>4.05</v>
      </c>
      <c r="X1891" s="32">
        <f t="shared" si="301"/>
        <v>48.6</v>
      </c>
      <c r="Y1891" s="18" t="str">
        <f>IF(R1891="","",VLOOKUP(R1891,CUSTOMS!$E$3:$N$2350,8,FALSE))</f>
        <v>美元</v>
      </c>
      <c r="Z1891" s="18" t="str">
        <f>IF(R1891="","",VLOOKUP(R1891,CUSTOMS!$E$3:$N$2350,9,FALSE))</f>
        <v>中国</v>
      </c>
      <c r="AA1891" s="18" t="str">
        <f>IF(R1891="","",VLOOKUP(R1891,CUSTOMS!$E$3:$N$2350,10,FALSE))</f>
        <v>美国</v>
      </c>
      <c r="AB1891" s="32">
        <f>IF(R1891="","",VLOOKUP(G1891,WMS!$E$3:$T$2581,15,FALSE))</f>
        <v>0.116666666666667</v>
      </c>
      <c r="AC1891" s="32">
        <f t="shared" si="302"/>
        <v>1.4</v>
      </c>
      <c r="AD1891" s="32" t="str">
        <f>IF(S1891="","",VLOOKUP(S1891,海关监管条件!$A$1:$B$3000,2,FALSE))</f>
        <v>无 </v>
      </c>
    </row>
    <row r="1892" spans="1:30">
      <c r="A1892" s="2">
        <v>43815</v>
      </c>
      <c r="B1892" s="2">
        <v>43822</v>
      </c>
      <c r="C1892" s="2" t="s">
        <v>5316</v>
      </c>
      <c r="D1892" s="3" t="s">
        <v>2274</v>
      </c>
      <c r="E1892" s="3" t="s">
        <v>4507</v>
      </c>
      <c r="F1892" s="3" t="s">
        <v>4508</v>
      </c>
      <c r="G1892" s="17" t="str">
        <f t="shared" si="296"/>
        <v>KG-ARI-1909-00203-04665/42688129</v>
      </c>
      <c r="H1892" s="18">
        <f>IF(G1892="","",VLOOKUP(G1892,WMS!$E$3:$Q$2581,7,FALSE))</f>
        <v>12</v>
      </c>
      <c r="I1892" s="18">
        <f>IF(G1892="","",VLOOKUP(G1892,WMS!$E$3:$Q$2581,8,FALSE))</f>
        <v>1.83</v>
      </c>
      <c r="J1892" s="18">
        <f>IF(G1892="","",VLOOKUP(G1892,WMS!$E$3:$Q$2581,13,FALSE))</f>
        <v>0.016</v>
      </c>
      <c r="K1892" s="25" t="b">
        <f t="shared" si="297"/>
        <v>1</v>
      </c>
      <c r="L1892" s="7">
        <v>1</v>
      </c>
      <c r="M1892" s="26">
        <f>IF(G1892="","",VLOOKUP(G1892,WMS!$E$3:$U$2581,7,0)*L1892)</f>
        <v>12</v>
      </c>
      <c r="N1892" s="27" t="str">
        <f>IF(G1892="","",VLOOKUP(G1892,WMS!$E$3:$U$2581,17,0))</f>
        <v>A411</v>
      </c>
      <c r="O1892" s="28">
        <f t="shared" si="298"/>
        <v>1.83</v>
      </c>
      <c r="P1892" s="28">
        <f t="shared" si="299"/>
        <v>0.016</v>
      </c>
      <c r="Q1892" s="25" t="str">
        <f>IF(G1892="","",VLOOKUP(G1892,WMS!$E$3:$G$2581,2,FALSE))</f>
        <v>KAS19092502</v>
      </c>
      <c r="R1892" s="25" t="str">
        <f>IF(G1892="","",VLOOKUP(G1892,WMS!$E$3:$G$2581,3,FALSE))</f>
        <v>KAS1909250201</v>
      </c>
      <c r="S1892" s="17" t="str">
        <f>IF(R1892="","",VLOOKUP(R1892,CUSTOMS!$E$3:$N$2350,2,FALSE))</f>
        <v>9603290090</v>
      </c>
      <c r="T1892" s="17" t="str">
        <f>IF(R1892="","",VLOOKUP(R1892,CUSTOMS!$E$3:$N$2350,3,FALSE))</f>
        <v>化妆套刷</v>
      </c>
      <c r="U1892" s="18">
        <f t="shared" si="300"/>
        <v>12</v>
      </c>
      <c r="V1892" s="18" t="str">
        <f>IF(R1892="","",VLOOKUP(R1892,CUSTOMS!$E$3:$N$2350,5,FALSE))</f>
        <v>件</v>
      </c>
      <c r="W1892" s="32">
        <f>IF(R1892="","",VLOOKUP(R1892,CUSTOMS!$E$3:$N$2350,6,FALSE))</f>
        <v>3.18</v>
      </c>
      <c r="X1892" s="32">
        <f t="shared" si="301"/>
        <v>38.16</v>
      </c>
      <c r="Y1892" s="18" t="str">
        <f>IF(R1892="","",VLOOKUP(R1892,CUSTOMS!$E$3:$N$2350,8,FALSE))</f>
        <v>美元</v>
      </c>
      <c r="Z1892" s="18" t="str">
        <f>IF(R1892="","",VLOOKUP(R1892,CUSTOMS!$E$3:$N$2350,9,FALSE))</f>
        <v>中国</v>
      </c>
      <c r="AA1892" s="18" t="str">
        <f>IF(R1892="","",VLOOKUP(R1892,CUSTOMS!$E$3:$N$2350,10,FALSE))</f>
        <v>美国</v>
      </c>
      <c r="AB1892" s="32">
        <f>IF(R1892="","",VLOOKUP(G1892,WMS!$E$3:$T$2581,15,FALSE))</f>
        <v>0.133333333333333</v>
      </c>
      <c r="AC1892" s="32">
        <f t="shared" si="302"/>
        <v>1.6</v>
      </c>
      <c r="AD1892" s="32" t="str">
        <f>IF(S1892="","",VLOOKUP(S1892,海关监管条件!$A$1:$B$3000,2,FALSE))</f>
        <v>无 </v>
      </c>
    </row>
    <row r="1893" spans="1:30">
      <c r="A1893" s="2">
        <v>43815</v>
      </c>
      <c r="B1893" s="2">
        <v>43822</v>
      </c>
      <c r="C1893" s="2" t="s">
        <v>5316</v>
      </c>
      <c r="D1893" s="3" t="s">
        <v>2274</v>
      </c>
      <c r="E1893" s="3" t="s">
        <v>4507</v>
      </c>
      <c r="F1893" s="3" t="s">
        <v>4508</v>
      </c>
      <c r="G1893" s="17" t="str">
        <f t="shared" si="296"/>
        <v>KG-ARI-1909-00203-04665/42688129</v>
      </c>
      <c r="H1893" s="18">
        <f>IF(G1893="","",VLOOKUP(G1893,WMS!$E$3:$Q$2581,7,FALSE))</f>
        <v>12</v>
      </c>
      <c r="I1893" s="18">
        <f>IF(G1893="","",VLOOKUP(G1893,WMS!$E$3:$Q$2581,8,FALSE))</f>
        <v>1.83</v>
      </c>
      <c r="J1893" s="18">
        <f>IF(G1893="","",VLOOKUP(G1893,WMS!$E$3:$Q$2581,13,FALSE))</f>
        <v>0.016</v>
      </c>
      <c r="K1893" s="25" t="b">
        <f t="shared" si="297"/>
        <v>1</v>
      </c>
      <c r="L1893" s="7">
        <v>1</v>
      </c>
      <c r="M1893" s="26">
        <f>IF(G1893="","",VLOOKUP(G1893,WMS!$E$3:$U$2581,7,0)*L1893)</f>
        <v>12</v>
      </c>
      <c r="N1893" s="27" t="str">
        <f>IF(G1893="","",VLOOKUP(G1893,WMS!$E$3:$U$2581,17,0))</f>
        <v>A411</v>
      </c>
      <c r="O1893" s="28">
        <f t="shared" si="298"/>
        <v>1.83</v>
      </c>
      <c r="P1893" s="28">
        <f t="shared" si="299"/>
        <v>0.016</v>
      </c>
      <c r="Q1893" s="25" t="str">
        <f>IF(G1893="","",VLOOKUP(G1893,WMS!$E$3:$G$2581,2,FALSE))</f>
        <v>KAS19092502</v>
      </c>
      <c r="R1893" s="25" t="str">
        <f>IF(G1893="","",VLOOKUP(G1893,WMS!$E$3:$G$2581,3,FALSE))</f>
        <v>KAS1909250201</v>
      </c>
      <c r="S1893" s="17" t="str">
        <f>IF(R1893="","",VLOOKUP(R1893,CUSTOMS!$E$3:$N$2350,2,FALSE))</f>
        <v>9603290090</v>
      </c>
      <c r="T1893" s="17" t="str">
        <f>IF(R1893="","",VLOOKUP(R1893,CUSTOMS!$E$3:$N$2350,3,FALSE))</f>
        <v>化妆套刷</v>
      </c>
      <c r="U1893" s="18">
        <f t="shared" si="300"/>
        <v>12</v>
      </c>
      <c r="V1893" s="18" t="str">
        <f>IF(R1893="","",VLOOKUP(R1893,CUSTOMS!$E$3:$N$2350,5,FALSE))</f>
        <v>件</v>
      </c>
      <c r="W1893" s="32">
        <f>IF(R1893="","",VLOOKUP(R1893,CUSTOMS!$E$3:$N$2350,6,FALSE))</f>
        <v>3.18</v>
      </c>
      <c r="X1893" s="32">
        <f t="shared" si="301"/>
        <v>38.16</v>
      </c>
      <c r="Y1893" s="18" t="str">
        <f>IF(R1893="","",VLOOKUP(R1893,CUSTOMS!$E$3:$N$2350,8,FALSE))</f>
        <v>美元</v>
      </c>
      <c r="Z1893" s="18" t="str">
        <f>IF(R1893="","",VLOOKUP(R1893,CUSTOMS!$E$3:$N$2350,9,FALSE))</f>
        <v>中国</v>
      </c>
      <c r="AA1893" s="18" t="str">
        <f>IF(R1893="","",VLOOKUP(R1893,CUSTOMS!$E$3:$N$2350,10,FALSE))</f>
        <v>美国</v>
      </c>
      <c r="AB1893" s="32">
        <f>IF(R1893="","",VLOOKUP(G1893,WMS!$E$3:$T$2581,15,FALSE))</f>
        <v>0.133333333333333</v>
      </c>
      <c r="AC1893" s="32">
        <f t="shared" si="302"/>
        <v>1.6</v>
      </c>
      <c r="AD1893" s="32" t="str">
        <f>IF(S1893="","",VLOOKUP(S1893,海关监管条件!$A$1:$B$3000,2,FALSE))</f>
        <v>无 </v>
      </c>
    </row>
    <row r="1894" spans="1:30">
      <c r="A1894" s="2">
        <v>43815</v>
      </c>
      <c r="B1894" s="2">
        <v>43822</v>
      </c>
      <c r="C1894" s="2" t="s">
        <v>5316</v>
      </c>
      <c r="D1894" s="3" t="s">
        <v>2274</v>
      </c>
      <c r="E1894" s="3" t="s">
        <v>4507</v>
      </c>
      <c r="F1894" s="3" t="s">
        <v>4512</v>
      </c>
      <c r="G1894" s="17" t="str">
        <f t="shared" si="296"/>
        <v>KG-ARI-1909-00203-04665/42752745</v>
      </c>
      <c r="H1894" s="18">
        <f>IF(G1894="","",VLOOKUP(G1894,WMS!$E$3:$Q$2581,7,FALSE))</f>
        <v>12</v>
      </c>
      <c r="I1894" s="18">
        <f>IF(G1894="","",VLOOKUP(G1894,WMS!$E$3:$Q$2581,8,FALSE))</f>
        <v>2.01</v>
      </c>
      <c r="J1894" s="18">
        <f>IF(G1894="","",VLOOKUP(G1894,WMS!$E$3:$Q$2581,13,FALSE))</f>
        <v>0.02</v>
      </c>
      <c r="K1894" s="25" t="b">
        <f t="shared" si="297"/>
        <v>1</v>
      </c>
      <c r="L1894" s="7">
        <v>1</v>
      </c>
      <c r="M1894" s="26">
        <f>IF(G1894="","",VLOOKUP(G1894,WMS!$E$3:$U$2581,7,0)*L1894)</f>
        <v>12</v>
      </c>
      <c r="N1894" s="27" t="str">
        <f>IF(G1894="","",VLOOKUP(G1894,WMS!$E$3:$U$2581,17,0))</f>
        <v>A411</v>
      </c>
      <c r="O1894" s="28">
        <f t="shared" si="298"/>
        <v>2.01</v>
      </c>
      <c r="P1894" s="28">
        <f t="shared" si="299"/>
        <v>0.02</v>
      </c>
      <c r="Q1894" s="25" t="str">
        <f>IF(G1894="","",VLOOKUP(G1894,WMS!$E$3:$G$2581,2,FALSE))</f>
        <v>KAS19092502</v>
      </c>
      <c r="R1894" s="25" t="str">
        <f>IF(G1894="","",VLOOKUP(G1894,WMS!$E$3:$G$2581,3,FALSE))</f>
        <v>KAS1909250205</v>
      </c>
      <c r="S1894" s="17" t="str">
        <f>IF(R1894="","",VLOOKUP(R1894,CUSTOMS!$E$3:$N$2350,2,FALSE))</f>
        <v>4016109000</v>
      </c>
      <c r="T1894" s="17" t="str">
        <f>IF(R1894="","",VLOOKUP(R1894,CUSTOMS!$E$3:$N$2350,3,FALSE))</f>
        <v>修容工具包</v>
      </c>
      <c r="U1894" s="18">
        <f t="shared" si="300"/>
        <v>12</v>
      </c>
      <c r="V1894" s="18" t="str">
        <f>IF(R1894="","",VLOOKUP(R1894,CUSTOMS!$E$3:$N$2350,5,FALSE))</f>
        <v>件</v>
      </c>
      <c r="W1894" s="32">
        <f>IF(R1894="","",VLOOKUP(R1894,CUSTOMS!$E$3:$N$2350,6,FALSE))</f>
        <v>3.86</v>
      </c>
      <c r="X1894" s="32">
        <f t="shared" si="301"/>
        <v>46.32</v>
      </c>
      <c r="Y1894" s="18" t="str">
        <f>IF(R1894="","",VLOOKUP(R1894,CUSTOMS!$E$3:$N$2350,8,FALSE))</f>
        <v>美元</v>
      </c>
      <c r="Z1894" s="18" t="str">
        <f>IF(R1894="","",VLOOKUP(R1894,CUSTOMS!$E$3:$N$2350,9,FALSE))</f>
        <v>中国</v>
      </c>
      <c r="AA1894" s="18" t="str">
        <f>IF(R1894="","",VLOOKUP(R1894,CUSTOMS!$E$3:$N$2350,10,FALSE))</f>
        <v>美国</v>
      </c>
      <c r="AB1894" s="32">
        <f>IF(R1894="","",VLOOKUP(G1894,WMS!$E$3:$T$2581,15,FALSE))</f>
        <v>0.1375</v>
      </c>
      <c r="AC1894" s="32">
        <f t="shared" si="302"/>
        <v>1.65</v>
      </c>
      <c r="AD1894" s="32" t="str">
        <f>IF(S1894="","",VLOOKUP(S1894,海关监管条件!$A$1:$B$3000,2,FALSE))</f>
        <v>无 </v>
      </c>
    </row>
    <row r="1895" spans="1:30">
      <c r="A1895" s="2">
        <v>43815</v>
      </c>
      <c r="B1895" s="2">
        <v>43822</v>
      </c>
      <c r="C1895" s="2" t="s">
        <v>5316</v>
      </c>
      <c r="D1895" s="3" t="s">
        <v>2274</v>
      </c>
      <c r="E1895" s="3" t="s">
        <v>4507</v>
      </c>
      <c r="F1895" s="3" t="s">
        <v>4514</v>
      </c>
      <c r="G1895" s="17" t="str">
        <f t="shared" si="296"/>
        <v>KG-ARI-1909-00203-04665/42757443</v>
      </c>
      <c r="H1895" s="18">
        <f>IF(G1895="","",VLOOKUP(G1895,WMS!$E$3:$Q$2581,7,FALSE))</f>
        <v>12</v>
      </c>
      <c r="I1895" s="18">
        <f>IF(G1895="","",VLOOKUP(G1895,WMS!$E$3:$Q$2581,8,FALSE))</f>
        <v>1.78</v>
      </c>
      <c r="J1895" s="18">
        <f>IF(G1895="","",VLOOKUP(G1895,WMS!$E$3:$Q$2581,13,FALSE))</f>
        <v>0.016</v>
      </c>
      <c r="K1895" s="25" t="b">
        <f t="shared" si="297"/>
        <v>1</v>
      </c>
      <c r="L1895" s="7">
        <v>1</v>
      </c>
      <c r="M1895" s="26">
        <f>IF(G1895="","",VLOOKUP(G1895,WMS!$E$3:$U$2581,7,0)*L1895)</f>
        <v>12</v>
      </c>
      <c r="N1895" s="27" t="str">
        <f>IF(G1895="","",VLOOKUP(G1895,WMS!$E$3:$U$2581,17,0))</f>
        <v>A411</v>
      </c>
      <c r="O1895" s="28">
        <f t="shared" si="298"/>
        <v>1.78</v>
      </c>
      <c r="P1895" s="28">
        <f t="shared" si="299"/>
        <v>0.016</v>
      </c>
      <c r="Q1895" s="25" t="str">
        <f>IF(G1895="","",VLOOKUP(G1895,WMS!$E$3:$G$2581,2,FALSE))</f>
        <v>KAS19092502</v>
      </c>
      <c r="R1895" s="25" t="str">
        <f>IF(G1895="","",VLOOKUP(G1895,WMS!$E$3:$G$2581,3,FALSE))</f>
        <v>KAS1909250207</v>
      </c>
      <c r="S1895" s="17" t="str">
        <f>IF(R1895="","",VLOOKUP(R1895,CUSTOMS!$E$3:$N$2350,2,FALSE))</f>
        <v>9603290090</v>
      </c>
      <c r="T1895" s="17" t="str">
        <f>IF(R1895="","",VLOOKUP(R1895,CUSTOMS!$E$3:$N$2350,3,FALSE))</f>
        <v>化妆套刷</v>
      </c>
      <c r="U1895" s="18">
        <f t="shared" si="300"/>
        <v>12</v>
      </c>
      <c r="V1895" s="18" t="str">
        <f>IF(R1895="","",VLOOKUP(R1895,CUSTOMS!$E$3:$N$2350,5,FALSE))</f>
        <v>件</v>
      </c>
      <c r="W1895" s="32">
        <f>IF(R1895="","",VLOOKUP(R1895,CUSTOMS!$E$3:$N$2350,6,FALSE))</f>
        <v>3.19</v>
      </c>
      <c r="X1895" s="32">
        <f t="shared" si="301"/>
        <v>38.28</v>
      </c>
      <c r="Y1895" s="18" t="str">
        <f>IF(R1895="","",VLOOKUP(R1895,CUSTOMS!$E$3:$N$2350,8,FALSE))</f>
        <v>美元</v>
      </c>
      <c r="Z1895" s="18" t="str">
        <f>IF(R1895="","",VLOOKUP(R1895,CUSTOMS!$E$3:$N$2350,9,FALSE))</f>
        <v>中国</v>
      </c>
      <c r="AA1895" s="18" t="str">
        <f>IF(R1895="","",VLOOKUP(R1895,CUSTOMS!$E$3:$N$2350,10,FALSE))</f>
        <v>美国</v>
      </c>
      <c r="AB1895" s="32">
        <f>IF(R1895="","",VLOOKUP(G1895,WMS!$E$3:$T$2581,15,FALSE))</f>
        <v>0.125</v>
      </c>
      <c r="AC1895" s="32">
        <f t="shared" si="302"/>
        <v>1.5</v>
      </c>
      <c r="AD1895" s="32" t="str">
        <f>IF(S1895="","",VLOOKUP(S1895,海关监管条件!$A$1:$B$3000,2,FALSE))</f>
        <v>无 </v>
      </c>
    </row>
    <row r="1896" spans="1:30">
      <c r="A1896" s="2">
        <v>43815</v>
      </c>
      <c r="B1896" s="2">
        <v>43822</v>
      </c>
      <c r="C1896" s="2" t="s">
        <v>5316</v>
      </c>
      <c r="D1896" s="3" t="s">
        <v>2274</v>
      </c>
      <c r="E1896" s="3" t="s">
        <v>4507</v>
      </c>
      <c r="F1896" s="3" t="s">
        <v>4511</v>
      </c>
      <c r="G1896" s="17" t="str">
        <f t="shared" si="296"/>
        <v>KG-ARI-1909-00203-04665/42762690</v>
      </c>
      <c r="H1896" s="18">
        <f>IF(G1896="","",VLOOKUP(G1896,WMS!$E$3:$Q$2581,7,FALSE))</f>
        <v>12</v>
      </c>
      <c r="I1896" s="18">
        <f>IF(G1896="","",VLOOKUP(G1896,WMS!$E$3:$Q$2581,8,FALSE))</f>
        <v>1.75</v>
      </c>
      <c r="J1896" s="18">
        <f>IF(G1896="","",VLOOKUP(G1896,WMS!$E$3:$Q$2581,13,FALSE))</f>
        <v>0.017</v>
      </c>
      <c r="K1896" s="25" t="b">
        <f t="shared" si="297"/>
        <v>1</v>
      </c>
      <c r="L1896" s="7">
        <v>1</v>
      </c>
      <c r="M1896" s="26">
        <f>IF(G1896="","",VLOOKUP(G1896,WMS!$E$3:$U$2581,7,0)*L1896)</f>
        <v>12</v>
      </c>
      <c r="N1896" s="27" t="str">
        <f>IF(G1896="","",VLOOKUP(G1896,WMS!$E$3:$U$2581,17,0))</f>
        <v>A411</v>
      </c>
      <c r="O1896" s="28">
        <f t="shared" si="298"/>
        <v>1.75</v>
      </c>
      <c r="P1896" s="28">
        <f t="shared" si="299"/>
        <v>0.017</v>
      </c>
      <c r="Q1896" s="25" t="str">
        <f>IF(G1896="","",VLOOKUP(G1896,WMS!$E$3:$G$2581,2,FALSE))</f>
        <v>KAS19092502</v>
      </c>
      <c r="R1896" s="25" t="str">
        <f>IF(G1896="","",VLOOKUP(G1896,WMS!$E$3:$G$2581,3,FALSE))</f>
        <v>KAS1909250204</v>
      </c>
      <c r="S1896" s="17" t="str">
        <f>IF(R1896="","",VLOOKUP(R1896,CUSTOMS!$E$3:$N$2350,2,FALSE))</f>
        <v>9603290090</v>
      </c>
      <c r="T1896" s="17" t="str">
        <f>IF(R1896="","",VLOOKUP(R1896,CUSTOMS!$E$3:$N$2350,3,FALSE))</f>
        <v>化妆套刷</v>
      </c>
      <c r="U1896" s="18">
        <f t="shared" si="300"/>
        <v>12</v>
      </c>
      <c r="V1896" s="18" t="str">
        <f>IF(R1896="","",VLOOKUP(R1896,CUSTOMS!$E$3:$N$2350,5,FALSE))</f>
        <v>件</v>
      </c>
      <c r="W1896" s="32">
        <f>IF(R1896="","",VLOOKUP(R1896,CUSTOMS!$E$3:$N$2350,6,FALSE))</f>
        <v>3.64</v>
      </c>
      <c r="X1896" s="32">
        <f t="shared" si="301"/>
        <v>43.68</v>
      </c>
      <c r="Y1896" s="18" t="str">
        <f>IF(R1896="","",VLOOKUP(R1896,CUSTOMS!$E$3:$N$2350,8,FALSE))</f>
        <v>美元</v>
      </c>
      <c r="Z1896" s="18" t="str">
        <f>IF(R1896="","",VLOOKUP(R1896,CUSTOMS!$E$3:$N$2350,9,FALSE))</f>
        <v>中国</v>
      </c>
      <c r="AA1896" s="18" t="str">
        <f>IF(R1896="","",VLOOKUP(R1896,CUSTOMS!$E$3:$N$2350,10,FALSE))</f>
        <v>美国</v>
      </c>
      <c r="AB1896" s="32">
        <f>IF(R1896="","",VLOOKUP(G1896,WMS!$E$3:$T$2581,15,FALSE))</f>
        <v>0.125</v>
      </c>
      <c r="AC1896" s="32">
        <f t="shared" si="302"/>
        <v>1.5</v>
      </c>
      <c r="AD1896" s="32" t="str">
        <f>IF(S1896="","",VLOOKUP(S1896,海关监管条件!$A$1:$B$3000,2,FALSE))</f>
        <v>无 </v>
      </c>
    </row>
    <row r="1897" spans="1:30">
      <c r="A1897" s="2">
        <v>43815</v>
      </c>
      <c r="B1897" s="2">
        <v>43822</v>
      </c>
      <c r="C1897" s="2" t="s">
        <v>5316</v>
      </c>
      <c r="D1897" s="3" t="s">
        <v>2274</v>
      </c>
      <c r="E1897" s="3" t="s">
        <v>4507</v>
      </c>
      <c r="F1897" s="3" t="s">
        <v>4515</v>
      </c>
      <c r="G1897" s="17" t="str">
        <f t="shared" si="296"/>
        <v>KG-ARI-1909-00203-04665/42797661</v>
      </c>
      <c r="H1897" s="18">
        <f>IF(G1897="","",VLOOKUP(G1897,WMS!$E$3:$Q$2581,7,FALSE))</f>
        <v>12</v>
      </c>
      <c r="I1897" s="18">
        <f>IF(G1897="","",VLOOKUP(G1897,WMS!$E$3:$Q$2581,8,FALSE))</f>
        <v>1.11</v>
      </c>
      <c r="J1897" s="18">
        <f>IF(G1897="","",VLOOKUP(G1897,WMS!$E$3:$Q$2581,13,FALSE))</f>
        <v>0.008</v>
      </c>
      <c r="K1897" s="25" t="b">
        <f t="shared" si="297"/>
        <v>1</v>
      </c>
      <c r="L1897" s="7">
        <v>1</v>
      </c>
      <c r="M1897" s="26">
        <f>IF(G1897="","",VLOOKUP(G1897,WMS!$E$3:$U$2581,7,0)*L1897)</f>
        <v>12</v>
      </c>
      <c r="N1897" s="27" t="str">
        <f>IF(G1897="","",VLOOKUP(G1897,WMS!$E$3:$U$2581,17,0))</f>
        <v>A411</v>
      </c>
      <c r="O1897" s="28">
        <f t="shared" si="298"/>
        <v>1.11</v>
      </c>
      <c r="P1897" s="28">
        <f t="shared" si="299"/>
        <v>0.008</v>
      </c>
      <c r="Q1897" s="25" t="str">
        <f>IF(G1897="","",VLOOKUP(G1897,WMS!$E$3:$G$2581,2,FALSE))</f>
        <v>KAS19092502</v>
      </c>
      <c r="R1897" s="25" t="str">
        <f>IF(G1897="","",VLOOKUP(G1897,WMS!$E$3:$G$2581,3,FALSE))</f>
        <v>KAS1909250208</v>
      </c>
      <c r="S1897" s="17" t="str">
        <f>IF(R1897="","",VLOOKUP(R1897,CUSTOMS!$E$3:$N$2350,2,FALSE))</f>
        <v>9603290090</v>
      </c>
      <c r="T1897" s="17" t="str">
        <f>IF(R1897="","",VLOOKUP(R1897,CUSTOMS!$E$3:$N$2350,3,FALSE))</f>
        <v>眼部修容工具包</v>
      </c>
      <c r="U1897" s="18">
        <f t="shared" si="300"/>
        <v>12</v>
      </c>
      <c r="V1897" s="18" t="str">
        <f>IF(R1897="","",VLOOKUP(R1897,CUSTOMS!$E$3:$N$2350,5,FALSE))</f>
        <v>件</v>
      </c>
      <c r="W1897" s="32">
        <f>IF(R1897="","",VLOOKUP(R1897,CUSTOMS!$E$3:$N$2350,6,FALSE))</f>
        <v>5.02</v>
      </c>
      <c r="X1897" s="32">
        <f t="shared" si="301"/>
        <v>60.24</v>
      </c>
      <c r="Y1897" s="18" t="str">
        <f>IF(R1897="","",VLOOKUP(R1897,CUSTOMS!$E$3:$N$2350,8,FALSE))</f>
        <v>美元</v>
      </c>
      <c r="Z1897" s="18" t="str">
        <f>IF(R1897="","",VLOOKUP(R1897,CUSTOMS!$E$3:$N$2350,9,FALSE))</f>
        <v>中国</v>
      </c>
      <c r="AA1897" s="18" t="str">
        <f>IF(R1897="","",VLOOKUP(R1897,CUSTOMS!$E$3:$N$2350,10,FALSE))</f>
        <v>美国</v>
      </c>
      <c r="AB1897" s="32">
        <f>IF(R1897="","",VLOOKUP(G1897,WMS!$E$3:$T$2581,15,FALSE))</f>
        <v>0.0333333333333333</v>
      </c>
      <c r="AC1897" s="32">
        <f t="shared" si="302"/>
        <v>0.4</v>
      </c>
      <c r="AD1897" s="32" t="str">
        <f>IF(S1897="","",VLOOKUP(S1897,海关监管条件!$A$1:$B$3000,2,FALSE))</f>
        <v>无 </v>
      </c>
    </row>
    <row r="1898" spans="1:30">
      <c r="A1898" s="2">
        <v>43815</v>
      </c>
      <c r="B1898" s="2">
        <v>43822</v>
      </c>
      <c r="C1898" s="2" t="s">
        <v>5316</v>
      </c>
      <c r="D1898" s="3" t="s">
        <v>2319</v>
      </c>
      <c r="E1898" s="3" t="s">
        <v>4538</v>
      </c>
      <c r="F1898" s="3" t="s">
        <v>4539</v>
      </c>
      <c r="G1898" s="17" t="str">
        <f t="shared" si="296"/>
        <v>KG-ARI-1909-00203-04669/42687894</v>
      </c>
      <c r="H1898" s="18">
        <f>IF(G1898="","",VLOOKUP(G1898,WMS!$E$3:$Q$2581,7,FALSE))</f>
        <v>12</v>
      </c>
      <c r="I1898" s="18">
        <f>IF(G1898="","",VLOOKUP(G1898,WMS!$E$3:$Q$2581,8,FALSE))</f>
        <v>1.18</v>
      </c>
      <c r="J1898" s="18">
        <f>IF(G1898="","",VLOOKUP(G1898,WMS!$E$3:$Q$2581,13,FALSE))</f>
        <v>0.017</v>
      </c>
      <c r="K1898" s="25" t="b">
        <f t="shared" si="297"/>
        <v>1</v>
      </c>
      <c r="L1898" s="7">
        <v>1</v>
      </c>
      <c r="M1898" s="26">
        <f>IF(G1898="","",VLOOKUP(G1898,WMS!$E$3:$U$2581,7,0)*L1898)</f>
        <v>12</v>
      </c>
      <c r="N1898" s="27" t="str">
        <f>IF(G1898="","",VLOOKUP(G1898,WMS!$E$3:$U$2581,17,0))</f>
        <v>A411</v>
      </c>
      <c r="O1898" s="28">
        <f t="shared" si="298"/>
        <v>1.18</v>
      </c>
      <c r="P1898" s="28">
        <f t="shared" si="299"/>
        <v>0.017</v>
      </c>
      <c r="Q1898" s="25" t="str">
        <f>IF(G1898="","",VLOOKUP(G1898,WMS!$E$3:$G$2581,2,FALSE))</f>
        <v>KAS19092505</v>
      </c>
      <c r="R1898" s="25" t="str">
        <f>IF(G1898="","",VLOOKUP(G1898,WMS!$E$3:$G$2581,3,FALSE))</f>
        <v>KAS1909250501</v>
      </c>
      <c r="S1898" s="17" t="str">
        <f>IF(R1898="","",VLOOKUP(R1898,CUSTOMS!$E$3:$N$2350,2,FALSE))</f>
        <v>9616200000</v>
      </c>
      <c r="T1898" s="17" t="str">
        <f>IF(R1898="","",VLOOKUP(R1898,CUSTOMS!$E$3:$N$2350,3,FALSE))</f>
        <v>粉扑</v>
      </c>
      <c r="U1898" s="18">
        <f t="shared" si="300"/>
        <v>0.98</v>
      </c>
      <c r="V1898" s="18" t="str">
        <f>IF(R1898="","",VLOOKUP(R1898,CUSTOMS!$E$3:$N$2350,5,FALSE))</f>
        <v>千克</v>
      </c>
      <c r="W1898" s="32">
        <f>IF(R1898="","",VLOOKUP(R1898,CUSTOMS!$E$3:$N$2350,6,FALSE))</f>
        <v>3</v>
      </c>
      <c r="X1898" s="32">
        <f t="shared" si="301"/>
        <v>2.94</v>
      </c>
      <c r="Y1898" s="18" t="str">
        <f>IF(R1898="","",VLOOKUP(R1898,CUSTOMS!$E$3:$N$2350,8,FALSE))</f>
        <v>美元</v>
      </c>
      <c r="Z1898" s="18" t="str">
        <f>IF(R1898="","",VLOOKUP(R1898,CUSTOMS!$E$3:$N$2350,9,FALSE))</f>
        <v>中国</v>
      </c>
      <c r="AA1898" s="18" t="str">
        <f>IF(R1898="","",VLOOKUP(R1898,CUSTOMS!$E$3:$N$2350,10,FALSE))</f>
        <v>美国</v>
      </c>
      <c r="AB1898" s="32">
        <f>IF(R1898="","",VLOOKUP(G1898,WMS!$E$3:$T$2581,15,FALSE))</f>
        <v>0.0816666666666667</v>
      </c>
      <c r="AC1898" s="32">
        <f t="shared" si="302"/>
        <v>0.98</v>
      </c>
      <c r="AD1898" s="32" t="str">
        <f>IF(S1898="","",VLOOKUP(S1898,海关监管条件!$A$1:$B$3000,2,FALSE))</f>
        <v>无</v>
      </c>
    </row>
    <row r="1899" spans="1:30">
      <c r="A1899" s="2">
        <v>43815</v>
      </c>
      <c r="B1899" s="2">
        <v>43822</v>
      </c>
      <c r="C1899" s="2" t="s">
        <v>5316</v>
      </c>
      <c r="D1899" s="3" t="s">
        <v>2319</v>
      </c>
      <c r="E1899" s="3" t="s">
        <v>4538</v>
      </c>
      <c r="F1899" s="3" t="s">
        <v>4541</v>
      </c>
      <c r="G1899" s="17" t="str">
        <f t="shared" si="296"/>
        <v>KG-ARI-1909-00203-04669/42687924</v>
      </c>
      <c r="H1899" s="18">
        <f>IF(G1899="","",VLOOKUP(G1899,WMS!$E$3:$Q$2581,7,FALSE))</f>
        <v>12</v>
      </c>
      <c r="I1899" s="18">
        <f>IF(G1899="","",VLOOKUP(G1899,WMS!$E$3:$Q$2581,8,FALSE))</f>
        <v>0.94</v>
      </c>
      <c r="J1899" s="18">
        <f>IF(G1899="","",VLOOKUP(G1899,WMS!$E$3:$Q$2581,13,FALSE))</f>
        <v>0.012</v>
      </c>
      <c r="K1899" s="25" t="b">
        <f t="shared" si="297"/>
        <v>1</v>
      </c>
      <c r="L1899" s="7">
        <v>1</v>
      </c>
      <c r="M1899" s="26">
        <f>IF(G1899="","",VLOOKUP(G1899,WMS!$E$3:$U$2581,7,0)*L1899)</f>
        <v>12</v>
      </c>
      <c r="N1899" s="27" t="str">
        <f>IF(G1899="","",VLOOKUP(G1899,WMS!$E$3:$U$2581,17,0))</f>
        <v>A411</v>
      </c>
      <c r="O1899" s="28">
        <f t="shared" si="298"/>
        <v>0.94</v>
      </c>
      <c r="P1899" s="28">
        <f t="shared" si="299"/>
        <v>0.012</v>
      </c>
      <c r="Q1899" s="25" t="str">
        <f>IF(G1899="","",VLOOKUP(G1899,WMS!$E$3:$G$2581,2,FALSE))</f>
        <v>KAS19092505</v>
      </c>
      <c r="R1899" s="25" t="str">
        <f>IF(G1899="","",VLOOKUP(G1899,WMS!$E$3:$G$2581,3,FALSE))</f>
        <v>KAS1909250501</v>
      </c>
      <c r="S1899" s="17" t="str">
        <f>IF(R1899="","",VLOOKUP(R1899,CUSTOMS!$E$3:$N$2350,2,FALSE))</f>
        <v>9616200000</v>
      </c>
      <c r="T1899" s="17" t="str">
        <f>IF(R1899="","",VLOOKUP(R1899,CUSTOMS!$E$3:$N$2350,3,FALSE))</f>
        <v>粉扑</v>
      </c>
      <c r="U1899" s="18">
        <f t="shared" si="300"/>
        <v>0.61</v>
      </c>
      <c r="V1899" s="18" t="str">
        <f>IF(R1899="","",VLOOKUP(R1899,CUSTOMS!$E$3:$N$2350,5,FALSE))</f>
        <v>千克</v>
      </c>
      <c r="W1899" s="32">
        <f>IF(R1899="","",VLOOKUP(R1899,CUSTOMS!$E$3:$N$2350,6,FALSE))</f>
        <v>3</v>
      </c>
      <c r="X1899" s="32">
        <f t="shared" si="301"/>
        <v>1.83</v>
      </c>
      <c r="Y1899" s="18" t="str">
        <f>IF(R1899="","",VLOOKUP(R1899,CUSTOMS!$E$3:$N$2350,8,FALSE))</f>
        <v>美元</v>
      </c>
      <c r="Z1899" s="18" t="str">
        <f>IF(R1899="","",VLOOKUP(R1899,CUSTOMS!$E$3:$N$2350,9,FALSE))</f>
        <v>中国</v>
      </c>
      <c r="AA1899" s="18" t="str">
        <f>IF(R1899="","",VLOOKUP(R1899,CUSTOMS!$E$3:$N$2350,10,FALSE))</f>
        <v>美国</v>
      </c>
      <c r="AB1899" s="32">
        <f>IF(R1899="","",VLOOKUP(G1899,WMS!$E$3:$T$2581,15,FALSE))</f>
        <v>0.0508333333333333</v>
      </c>
      <c r="AC1899" s="32">
        <f t="shared" si="302"/>
        <v>0.61</v>
      </c>
      <c r="AD1899" s="32" t="str">
        <f>IF(S1899="","",VLOOKUP(S1899,海关监管条件!$A$1:$B$3000,2,FALSE))</f>
        <v>无</v>
      </c>
    </row>
    <row r="1900" spans="1:30">
      <c r="A1900" s="2">
        <v>43815</v>
      </c>
      <c r="B1900" s="2">
        <v>43822</v>
      </c>
      <c r="C1900" s="2" t="s">
        <v>5316</v>
      </c>
      <c r="D1900" s="3" t="s">
        <v>2453</v>
      </c>
      <c r="E1900" s="3" t="s">
        <v>4627</v>
      </c>
      <c r="F1900" s="3" t="s">
        <v>3831</v>
      </c>
      <c r="G1900" s="17" t="str">
        <f t="shared" si="296"/>
        <v>KG-ARI-1909-00203-04671/42478164</v>
      </c>
      <c r="H1900" s="18">
        <f>IF(G1900="","",VLOOKUP(G1900,WMS!$E$3:$Q$2581,7,FALSE))</f>
        <v>20</v>
      </c>
      <c r="I1900" s="18">
        <f>IF(G1900="","",VLOOKUP(G1900,WMS!$E$3:$Q$2581,8,FALSE))</f>
        <v>1.01</v>
      </c>
      <c r="J1900" s="18">
        <f>IF(G1900="","",VLOOKUP(G1900,WMS!$E$3:$Q$2581,13,FALSE))</f>
        <v>0.012</v>
      </c>
      <c r="K1900" s="25" t="b">
        <f t="shared" si="297"/>
        <v>1</v>
      </c>
      <c r="L1900" s="7">
        <v>2</v>
      </c>
      <c r="M1900" s="26">
        <f>IF(G1900="","",VLOOKUP(G1900,WMS!$E$3:$U$2581,7,0)*L1900)</f>
        <v>40</v>
      </c>
      <c r="N1900" s="27" t="str">
        <f>IF(G1900="","",VLOOKUP(G1900,WMS!$E$3:$U$2581,17,0))</f>
        <v>A403</v>
      </c>
      <c r="O1900" s="28">
        <f t="shared" si="298"/>
        <v>2.02</v>
      </c>
      <c r="P1900" s="28">
        <f t="shared" si="299"/>
        <v>0.024</v>
      </c>
      <c r="Q1900" s="25" t="str">
        <f>IF(G1900="","",VLOOKUP(G1900,WMS!$E$3:$G$2581,2,FALSE))</f>
        <v>KAS19092912</v>
      </c>
      <c r="R1900" s="25" t="str">
        <f>IF(G1900="","",VLOOKUP(G1900,WMS!$E$3:$G$2581,3,FALSE))</f>
        <v>KAS1909291201</v>
      </c>
      <c r="S1900" s="17" t="str">
        <f>IF(R1900="","",VLOOKUP(R1900,CUSTOMS!$E$3:$N$2350,2,FALSE))</f>
        <v>3924900000</v>
      </c>
      <c r="T1900" s="17" t="str">
        <f>IF(R1900="","",VLOOKUP(R1900,CUSTOMS!$E$3:$N$2350,3,FALSE))</f>
        <v>浴球</v>
      </c>
      <c r="U1900" s="18">
        <f t="shared" si="300"/>
        <v>40</v>
      </c>
      <c r="V1900" s="18" t="str">
        <f>IF(R1900="","",VLOOKUP(R1900,CUSTOMS!$E$3:$N$2350,5,FALSE))</f>
        <v>个</v>
      </c>
      <c r="W1900" s="32">
        <f>IF(R1900="","",VLOOKUP(R1900,CUSTOMS!$E$3:$N$2350,6,FALSE))</f>
        <v>0.585718015665796</v>
      </c>
      <c r="X1900" s="32">
        <f t="shared" si="301"/>
        <v>23.4287206266318</v>
      </c>
      <c r="Y1900" s="18" t="str">
        <f>IF(R1900="","",VLOOKUP(R1900,CUSTOMS!$E$3:$N$2350,8,FALSE))</f>
        <v>美元</v>
      </c>
      <c r="Z1900" s="18" t="str">
        <f>IF(R1900="","",VLOOKUP(R1900,CUSTOMS!$E$3:$N$2350,9,FALSE))</f>
        <v>中国</v>
      </c>
      <c r="AA1900" s="18" t="str">
        <f>IF(R1900="","",VLOOKUP(R1900,CUSTOMS!$E$3:$N$2350,10,FALSE))</f>
        <v>美国</v>
      </c>
      <c r="AB1900" s="32">
        <f>IF(R1900="","",VLOOKUP(G1900,WMS!$E$3:$T$2581,15,FALSE))</f>
        <v>0.035</v>
      </c>
      <c r="AC1900" s="32">
        <f t="shared" si="302"/>
        <v>1.4</v>
      </c>
      <c r="AD1900" s="32" t="str">
        <f>IF(S1900="","",VLOOKUP(S1900,海关监管条件!$A$1:$B$3000,2,FALSE))</f>
        <v>A </v>
      </c>
    </row>
    <row r="1901" spans="1:30">
      <c r="A1901" s="2">
        <v>43815</v>
      </c>
      <c r="B1901" s="2">
        <v>43822</v>
      </c>
      <c r="C1901" s="2" t="s">
        <v>5316</v>
      </c>
      <c r="D1901" s="3" t="s">
        <v>2453</v>
      </c>
      <c r="E1901" s="3" t="s">
        <v>4627</v>
      </c>
      <c r="F1901" s="3" t="s">
        <v>3826</v>
      </c>
      <c r="G1901" s="17" t="str">
        <f t="shared" si="296"/>
        <v>KG-ARI-1909-00203-04671/42627371</v>
      </c>
      <c r="H1901" s="18">
        <f>IF(G1901="","",VLOOKUP(G1901,WMS!$E$3:$Q$2581,7,FALSE))</f>
        <v>16</v>
      </c>
      <c r="I1901" s="18">
        <f>IF(G1901="","",VLOOKUP(G1901,WMS!$E$3:$Q$2581,8,FALSE))</f>
        <v>1.01</v>
      </c>
      <c r="J1901" s="18">
        <f>IF(G1901="","",VLOOKUP(G1901,WMS!$E$3:$Q$2581,13,FALSE))</f>
        <v>0.015</v>
      </c>
      <c r="K1901" s="25" t="b">
        <f t="shared" si="297"/>
        <v>1</v>
      </c>
      <c r="L1901" s="7">
        <v>1</v>
      </c>
      <c r="M1901" s="26">
        <f>IF(G1901="","",VLOOKUP(G1901,WMS!$E$3:$U$2581,7,0)*L1901)</f>
        <v>16</v>
      </c>
      <c r="N1901" s="27" t="str">
        <f>IF(G1901="","",VLOOKUP(G1901,WMS!$E$3:$U$2581,17,0))</f>
        <v>A403</v>
      </c>
      <c r="O1901" s="28">
        <f t="shared" si="298"/>
        <v>1.01</v>
      </c>
      <c r="P1901" s="28">
        <f t="shared" si="299"/>
        <v>0.015</v>
      </c>
      <c r="Q1901" s="25" t="str">
        <f>IF(G1901="","",VLOOKUP(G1901,WMS!$E$3:$G$2581,2,FALSE))</f>
        <v>KAS19092912</v>
      </c>
      <c r="R1901" s="25" t="str">
        <f>IF(G1901="","",VLOOKUP(G1901,WMS!$E$3:$G$2581,3,FALSE))</f>
        <v>KAS1909291201</v>
      </c>
      <c r="S1901" s="17" t="str">
        <f>IF(R1901="","",VLOOKUP(R1901,CUSTOMS!$E$3:$N$2350,2,FALSE))</f>
        <v>3924900000</v>
      </c>
      <c r="T1901" s="17" t="str">
        <f>IF(R1901="","",VLOOKUP(R1901,CUSTOMS!$E$3:$N$2350,3,FALSE))</f>
        <v>浴球</v>
      </c>
      <c r="U1901" s="18">
        <f t="shared" si="300"/>
        <v>16</v>
      </c>
      <c r="V1901" s="18" t="str">
        <f>IF(R1901="","",VLOOKUP(R1901,CUSTOMS!$E$3:$N$2350,5,FALSE))</f>
        <v>个</v>
      </c>
      <c r="W1901" s="32">
        <f>IF(R1901="","",VLOOKUP(R1901,CUSTOMS!$E$3:$N$2350,6,FALSE))</f>
        <v>0.585718015665796</v>
      </c>
      <c r="X1901" s="32">
        <f t="shared" si="301"/>
        <v>9.37148825065274</v>
      </c>
      <c r="Y1901" s="18" t="str">
        <f>IF(R1901="","",VLOOKUP(R1901,CUSTOMS!$E$3:$N$2350,8,FALSE))</f>
        <v>美元</v>
      </c>
      <c r="Z1901" s="18" t="str">
        <f>IF(R1901="","",VLOOKUP(R1901,CUSTOMS!$E$3:$N$2350,9,FALSE))</f>
        <v>中国</v>
      </c>
      <c r="AA1901" s="18" t="str">
        <f>IF(R1901="","",VLOOKUP(R1901,CUSTOMS!$E$3:$N$2350,10,FALSE))</f>
        <v>美国</v>
      </c>
      <c r="AB1901" s="32">
        <f>IF(R1901="","",VLOOKUP(G1901,WMS!$E$3:$T$2581,15,FALSE))</f>
        <v>0.045</v>
      </c>
      <c r="AC1901" s="32">
        <f t="shared" si="302"/>
        <v>0.72</v>
      </c>
      <c r="AD1901" s="32" t="str">
        <f>IF(S1901="","",VLOOKUP(S1901,海关监管条件!$A$1:$B$3000,2,FALSE))</f>
        <v>A </v>
      </c>
    </row>
    <row r="1902" spans="1:30">
      <c r="A1902" s="2">
        <v>43815</v>
      </c>
      <c r="B1902" s="2">
        <v>43822</v>
      </c>
      <c r="C1902" s="2" t="s">
        <v>5316</v>
      </c>
      <c r="D1902" s="3" t="s">
        <v>2453</v>
      </c>
      <c r="E1902" s="3" t="s">
        <v>4627</v>
      </c>
      <c r="F1902" s="3" t="s">
        <v>3824</v>
      </c>
      <c r="G1902" s="17" t="str">
        <f t="shared" si="296"/>
        <v>KG-ARI-1909-00203-04671/42627531</v>
      </c>
      <c r="H1902" s="18">
        <f>IF(G1902="","",VLOOKUP(G1902,WMS!$E$3:$Q$2581,7,FALSE))</f>
        <v>16</v>
      </c>
      <c r="I1902" s="18">
        <f>IF(G1902="","",VLOOKUP(G1902,WMS!$E$3:$Q$2581,8,FALSE))</f>
        <v>0.66</v>
      </c>
      <c r="J1902" s="18">
        <f>IF(G1902="","",VLOOKUP(G1902,WMS!$E$3:$Q$2581,13,FALSE))</f>
        <v>0.009</v>
      </c>
      <c r="K1902" s="25" t="b">
        <f t="shared" si="297"/>
        <v>1</v>
      </c>
      <c r="L1902" s="7">
        <v>1</v>
      </c>
      <c r="M1902" s="26">
        <f>IF(G1902="","",VLOOKUP(G1902,WMS!$E$3:$U$2581,7,0)*L1902)</f>
        <v>16</v>
      </c>
      <c r="N1902" s="27" t="str">
        <f>IF(G1902="","",VLOOKUP(G1902,WMS!$E$3:$U$2581,17,0))</f>
        <v>A403</v>
      </c>
      <c r="O1902" s="28">
        <f t="shared" si="298"/>
        <v>0.66</v>
      </c>
      <c r="P1902" s="28">
        <f t="shared" si="299"/>
        <v>0.009</v>
      </c>
      <c r="Q1902" s="25" t="str">
        <f>IF(G1902="","",VLOOKUP(G1902,WMS!$E$3:$G$2581,2,FALSE))</f>
        <v>KAS19092912</v>
      </c>
      <c r="R1902" s="25" t="str">
        <f>IF(G1902="","",VLOOKUP(G1902,WMS!$E$3:$G$2581,3,FALSE))</f>
        <v>KAS1909291205</v>
      </c>
      <c r="S1902" s="17" t="str">
        <f>IF(R1902="","",VLOOKUP(R1902,CUSTOMS!$E$3:$N$2350,2,FALSE))</f>
        <v>6116990000</v>
      </c>
      <c r="T1902" s="17" t="str">
        <f>IF(R1902="","",VLOOKUP(R1902,CUSTOMS!$E$3:$N$2350,3,FALSE))</f>
        <v>手套</v>
      </c>
      <c r="U1902" s="18">
        <f t="shared" si="300"/>
        <v>16</v>
      </c>
      <c r="V1902" s="18" t="str">
        <f>IF(R1902="","",VLOOKUP(R1902,CUSTOMS!$E$3:$N$2350,5,FALSE))</f>
        <v>双</v>
      </c>
      <c r="W1902" s="32">
        <f>IF(R1902="","",VLOOKUP(R1902,CUSTOMS!$E$3:$N$2350,6,FALSE))</f>
        <v>0.65</v>
      </c>
      <c r="X1902" s="32">
        <f t="shared" si="301"/>
        <v>10.4</v>
      </c>
      <c r="Y1902" s="18" t="str">
        <f>IF(R1902="","",VLOOKUP(R1902,CUSTOMS!$E$3:$N$2350,8,FALSE))</f>
        <v>美元</v>
      </c>
      <c r="Z1902" s="18" t="str">
        <f>IF(R1902="","",VLOOKUP(R1902,CUSTOMS!$E$3:$N$2350,9,FALSE))</f>
        <v>中国</v>
      </c>
      <c r="AA1902" s="18" t="str">
        <f>IF(R1902="","",VLOOKUP(R1902,CUSTOMS!$E$3:$N$2350,10,FALSE))</f>
        <v>美国</v>
      </c>
      <c r="AB1902" s="32">
        <f>IF(R1902="","",VLOOKUP(G1902,WMS!$E$3:$T$2581,15,FALSE))</f>
        <v>0.026875</v>
      </c>
      <c r="AC1902" s="32">
        <f t="shared" si="302"/>
        <v>0.43</v>
      </c>
      <c r="AD1902" s="32" t="str">
        <f>IF(S1902="","",VLOOKUP(S1902,海关监管条件!$A$1:$B$3000,2,FALSE))</f>
        <v>无</v>
      </c>
    </row>
    <row r="1903" spans="1:30">
      <c r="A1903" s="2">
        <v>43815</v>
      </c>
      <c r="B1903" s="2">
        <v>43822</v>
      </c>
      <c r="C1903" s="2" t="s">
        <v>5316</v>
      </c>
      <c r="D1903" s="3" t="s">
        <v>2453</v>
      </c>
      <c r="E1903" s="3" t="s">
        <v>4627</v>
      </c>
      <c r="F1903" s="3" t="s">
        <v>4629</v>
      </c>
      <c r="G1903" s="17" t="str">
        <f t="shared" si="296"/>
        <v>KG-ARI-1909-00203-04671/42768739</v>
      </c>
      <c r="H1903" s="18">
        <f>IF(G1903="","",VLOOKUP(G1903,WMS!$E$3:$Q$2581,7,FALSE))</f>
        <v>12</v>
      </c>
      <c r="I1903" s="18">
        <f>IF(G1903="","",VLOOKUP(G1903,WMS!$E$3:$Q$2581,8,FALSE))</f>
        <v>0.63</v>
      </c>
      <c r="J1903" s="18">
        <f>IF(G1903="","",VLOOKUP(G1903,WMS!$E$3:$Q$2581,13,FALSE))</f>
        <v>0.009</v>
      </c>
      <c r="K1903" s="25" t="b">
        <f t="shared" si="297"/>
        <v>1</v>
      </c>
      <c r="L1903" s="7">
        <v>1</v>
      </c>
      <c r="M1903" s="26">
        <f>IF(G1903="","",VLOOKUP(G1903,WMS!$E$3:$U$2581,7,0)*L1903)</f>
        <v>12</v>
      </c>
      <c r="N1903" s="27" t="str">
        <f>IF(G1903="","",VLOOKUP(G1903,WMS!$E$3:$U$2581,17,0))</f>
        <v>A403</v>
      </c>
      <c r="O1903" s="28">
        <f t="shared" si="298"/>
        <v>0.63</v>
      </c>
      <c r="P1903" s="28">
        <f t="shared" si="299"/>
        <v>0.009</v>
      </c>
      <c r="Q1903" s="25" t="str">
        <f>IF(G1903="","",VLOOKUP(G1903,WMS!$E$3:$G$2581,2,FALSE))</f>
        <v>KAS19092912</v>
      </c>
      <c r="R1903" s="25" t="str">
        <f>IF(G1903="","",VLOOKUP(G1903,WMS!$E$3:$G$2581,3,FALSE))</f>
        <v>KAS1909291204</v>
      </c>
      <c r="S1903" s="17" t="str">
        <f>IF(R1903="","",VLOOKUP(R1903,CUSTOMS!$E$3:$N$2350,2,FALSE))</f>
        <v>6505009900</v>
      </c>
      <c r="T1903" s="17" t="str">
        <f>IF(R1903="","",VLOOKUP(R1903,CUSTOMS!$E$3:$N$2350,3,FALSE))</f>
        <v>浴帽</v>
      </c>
      <c r="U1903" s="18">
        <f t="shared" si="300"/>
        <v>12</v>
      </c>
      <c r="V1903" s="18" t="str">
        <f>IF(R1903="","",VLOOKUP(R1903,CUSTOMS!$E$3:$N$2350,5,FALSE))</f>
        <v>个</v>
      </c>
      <c r="W1903" s="32">
        <f>IF(R1903="","",VLOOKUP(R1903,CUSTOMS!$E$3:$N$2350,6,FALSE))</f>
        <v>0.99</v>
      </c>
      <c r="X1903" s="32">
        <f t="shared" si="301"/>
        <v>11.88</v>
      </c>
      <c r="Y1903" s="18" t="str">
        <f>IF(R1903="","",VLOOKUP(R1903,CUSTOMS!$E$3:$N$2350,8,FALSE))</f>
        <v>美元</v>
      </c>
      <c r="Z1903" s="18" t="str">
        <f>IF(R1903="","",VLOOKUP(R1903,CUSTOMS!$E$3:$N$2350,9,FALSE))</f>
        <v>中国</v>
      </c>
      <c r="AA1903" s="18" t="str">
        <f>IF(R1903="","",VLOOKUP(R1903,CUSTOMS!$E$3:$N$2350,10,FALSE))</f>
        <v>美国</v>
      </c>
      <c r="AB1903" s="32">
        <f>IF(R1903="","",VLOOKUP(G1903,WMS!$E$3:$T$2581,15,FALSE))</f>
        <v>0.025</v>
      </c>
      <c r="AC1903" s="32">
        <f t="shared" si="302"/>
        <v>0.3</v>
      </c>
      <c r="AD1903" s="32" t="str">
        <f>IF(S1903="","",VLOOKUP(S1903,海关监管条件!$A$1:$B$3000,2,FALSE))</f>
        <v>无 </v>
      </c>
    </row>
    <row r="1904" spans="1:30">
      <c r="A1904" s="2">
        <v>43815</v>
      </c>
      <c r="B1904" s="2">
        <v>43822</v>
      </c>
      <c r="C1904" s="2" t="s">
        <v>5316</v>
      </c>
      <c r="D1904" s="3" t="s">
        <v>2453</v>
      </c>
      <c r="E1904" s="3" t="s">
        <v>4627</v>
      </c>
      <c r="F1904" s="3" t="s">
        <v>4636</v>
      </c>
      <c r="G1904" s="17" t="str">
        <f t="shared" si="296"/>
        <v>KG-ARI-1909-00203-04671/42768746</v>
      </c>
      <c r="H1904" s="18">
        <f>IF(G1904="","",VLOOKUP(G1904,WMS!$E$3:$Q$2581,7,FALSE))</f>
        <v>16</v>
      </c>
      <c r="I1904" s="18">
        <f>IF(G1904="","",VLOOKUP(G1904,WMS!$E$3:$Q$2581,8,FALSE))</f>
        <v>1.3</v>
      </c>
      <c r="J1904" s="18">
        <f>IF(G1904="","",VLOOKUP(G1904,WMS!$E$3:$Q$2581,13,FALSE))</f>
        <v>0.018</v>
      </c>
      <c r="K1904" s="25" t="b">
        <f t="shared" si="297"/>
        <v>1</v>
      </c>
      <c r="L1904" s="7">
        <v>1</v>
      </c>
      <c r="M1904" s="26">
        <f>IF(G1904="","",VLOOKUP(G1904,WMS!$E$3:$U$2581,7,0)*L1904)</f>
        <v>16</v>
      </c>
      <c r="N1904" s="27" t="str">
        <f>IF(G1904="","",VLOOKUP(G1904,WMS!$E$3:$U$2581,17,0))</f>
        <v>A403</v>
      </c>
      <c r="O1904" s="28">
        <f t="shared" si="298"/>
        <v>1.3</v>
      </c>
      <c r="P1904" s="28">
        <f t="shared" si="299"/>
        <v>0.018</v>
      </c>
      <c r="Q1904" s="25" t="str">
        <f>IF(G1904="","",VLOOKUP(G1904,WMS!$E$3:$G$2581,2,FALSE))</f>
        <v>KAS19092912</v>
      </c>
      <c r="R1904" s="25" t="str">
        <f>IF(G1904="","",VLOOKUP(G1904,WMS!$E$3:$G$2581,3,FALSE))</f>
        <v>KAS1909291201</v>
      </c>
      <c r="S1904" s="17" t="str">
        <f>IF(R1904="","",VLOOKUP(R1904,CUSTOMS!$E$3:$N$2350,2,FALSE))</f>
        <v>3924900000</v>
      </c>
      <c r="T1904" s="17" t="str">
        <f>IF(R1904="","",VLOOKUP(R1904,CUSTOMS!$E$3:$N$2350,3,FALSE))</f>
        <v>浴球</v>
      </c>
      <c r="U1904" s="18">
        <f t="shared" si="300"/>
        <v>16</v>
      </c>
      <c r="V1904" s="18" t="str">
        <f>IF(R1904="","",VLOOKUP(R1904,CUSTOMS!$E$3:$N$2350,5,FALSE))</f>
        <v>个</v>
      </c>
      <c r="W1904" s="32">
        <f>IF(R1904="","",VLOOKUP(R1904,CUSTOMS!$E$3:$N$2350,6,FALSE))</f>
        <v>0.585718015665796</v>
      </c>
      <c r="X1904" s="32">
        <f t="shared" si="301"/>
        <v>9.37148825065274</v>
      </c>
      <c r="Y1904" s="18" t="str">
        <f>IF(R1904="","",VLOOKUP(R1904,CUSTOMS!$E$3:$N$2350,8,FALSE))</f>
        <v>美元</v>
      </c>
      <c r="Z1904" s="18" t="str">
        <f>IF(R1904="","",VLOOKUP(R1904,CUSTOMS!$E$3:$N$2350,9,FALSE))</f>
        <v>中国</v>
      </c>
      <c r="AA1904" s="18" t="str">
        <f>IF(R1904="","",VLOOKUP(R1904,CUSTOMS!$E$3:$N$2350,10,FALSE))</f>
        <v>美国</v>
      </c>
      <c r="AB1904" s="32">
        <f>IF(R1904="","",VLOOKUP(G1904,WMS!$E$3:$T$2581,15,FALSE))</f>
        <v>0.06</v>
      </c>
      <c r="AC1904" s="32">
        <f t="shared" si="302"/>
        <v>0.96</v>
      </c>
      <c r="AD1904" s="32" t="str">
        <f>IF(S1904="","",VLOOKUP(S1904,海关监管条件!$A$1:$B$3000,2,FALSE))</f>
        <v>A </v>
      </c>
    </row>
    <row r="1905" spans="1:30">
      <c r="A1905" s="2">
        <v>43815</v>
      </c>
      <c r="B1905" s="2">
        <v>43822</v>
      </c>
      <c r="C1905" s="2" t="s">
        <v>5316</v>
      </c>
      <c r="D1905" s="3" t="s">
        <v>2289</v>
      </c>
      <c r="E1905" s="3" t="s">
        <v>4516</v>
      </c>
      <c r="F1905" s="3" t="s">
        <v>4520</v>
      </c>
      <c r="G1905" s="17" t="str">
        <f t="shared" si="296"/>
        <v>KG-ARI-1909-00203-04686/42807223</v>
      </c>
      <c r="H1905" s="18">
        <f>IF(G1905="","",VLOOKUP(G1905,WMS!$E$3:$Q$2581,7,FALSE))</f>
        <v>12</v>
      </c>
      <c r="I1905" s="18">
        <f>IF(G1905="","",VLOOKUP(G1905,WMS!$E$3:$Q$2581,8,FALSE))</f>
        <v>1.15</v>
      </c>
      <c r="J1905" s="18">
        <f>IF(G1905="","",VLOOKUP(G1905,WMS!$E$3:$Q$2581,13,FALSE))</f>
        <v>0.024</v>
      </c>
      <c r="K1905" s="25" t="b">
        <f t="shared" si="297"/>
        <v>1</v>
      </c>
      <c r="L1905" s="7">
        <v>1</v>
      </c>
      <c r="M1905" s="26">
        <f>IF(G1905="","",VLOOKUP(G1905,WMS!$E$3:$U$2581,7,0)*L1905)</f>
        <v>12</v>
      </c>
      <c r="N1905" s="27" t="str">
        <f>IF(G1905="","",VLOOKUP(G1905,WMS!$E$3:$U$2581,17,0))</f>
        <v>A411</v>
      </c>
      <c r="O1905" s="28">
        <f t="shared" si="298"/>
        <v>1.15</v>
      </c>
      <c r="P1905" s="28">
        <f t="shared" si="299"/>
        <v>0.024</v>
      </c>
      <c r="Q1905" s="25" t="str">
        <f>IF(G1905="","",VLOOKUP(G1905,WMS!$E$3:$G$2581,2,FALSE))</f>
        <v>KAS19092503</v>
      </c>
      <c r="R1905" s="25" t="str">
        <f>IF(G1905="","",VLOOKUP(G1905,WMS!$E$3:$G$2581,3,FALSE))</f>
        <v>KAS1909250302</v>
      </c>
      <c r="S1905" s="17" t="str">
        <f>IF(R1905="","",VLOOKUP(R1905,CUSTOMS!$E$3:$N$2350,2,FALSE))</f>
        <v>4202920000</v>
      </c>
      <c r="T1905" s="17" t="str">
        <f>IF(R1905="","",VLOOKUP(R1905,CUSTOMS!$E$3:$N$2350,3,FALSE))</f>
        <v>PU化妆包</v>
      </c>
      <c r="U1905" s="18">
        <f t="shared" si="300"/>
        <v>12</v>
      </c>
      <c r="V1905" s="18" t="str">
        <f>IF(R1905="","",VLOOKUP(R1905,CUSTOMS!$E$3:$N$2350,5,FALSE))</f>
        <v>个</v>
      </c>
      <c r="W1905" s="32">
        <f>IF(R1905="","",VLOOKUP(R1905,CUSTOMS!$E$3:$N$2350,6,FALSE))</f>
        <v>2.40070422535211</v>
      </c>
      <c r="X1905" s="32">
        <f t="shared" si="301"/>
        <v>28.8084507042253</v>
      </c>
      <c r="Y1905" s="18" t="str">
        <f>IF(R1905="","",VLOOKUP(R1905,CUSTOMS!$E$3:$N$2350,8,FALSE))</f>
        <v>美元</v>
      </c>
      <c r="Z1905" s="18" t="str">
        <f>IF(R1905="","",VLOOKUP(R1905,CUSTOMS!$E$3:$N$2350,9,FALSE))</f>
        <v>中国</v>
      </c>
      <c r="AA1905" s="18" t="str">
        <f>IF(R1905="","",VLOOKUP(R1905,CUSTOMS!$E$3:$N$2350,10,FALSE))</f>
        <v>美国</v>
      </c>
      <c r="AB1905" s="32">
        <f>IF(R1905="","",VLOOKUP(G1905,WMS!$E$3:$T$2581,15,FALSE))</f>
        <v>0.0625</v>
      </c>
      <c r="AC1905" s="32">
        <f t="shared" si="302"/>
        <v>0.75</v>
      </c>
      <c r="AD1905" s="32" t="str">
        <f>IF(S1905="","",VLOOKUP(S1905,海关监管条件!$A$1:$B$3000,2,FALSE))</f>
        <v>无 </v>
      </c>
    </row>
    <row r="1906" spans="1:30">
      <c r="A1906" s="2">
        <v>43815</v>
      </c>
      <c r="B1906" s="2">
        <v>43822</v>
      </c>
      <c r="C1906" s="2" t="s">
        <v>5316</v>
      </c>
      <c r="D1906" s="3" t="s">
        <v>1837</v>
      </c>
      <c r="E1906" s="3" t="s">
        <v>4289</v>
      </c>
      <c r="F1906" s="3" t="s">
        <v>5189</v>
      </c>
      <c r="G1906" s="17" t="str">
        <f t="shared" si="296"/>
        <v>KG-ARI-1909-00203-04691/42620730</v>
      </c>
      <c r="H1906" s="18">
        <f>IF(G1906="","",VLOOKUP(G1906,WMS!$E$3:$Q$2581,7,FALSE))</f>
        <v>12</v>
      </c>
      <c r="I1906" s="18">
        <f>IF(G1906="","",VLOOKUP(G1906,WMS!$E$3:$Q$2581,8,FALSE))</f>
        <v>0.96</v>
      </c>
      <c r="J1906" s="18">
        <f>IF(G1906="","",VLOOKUP(G1906,WMS!$E$3:$Q$2581,13,FALSE))</f>
        <v>0.004</v>
      </c>
      <c r="K1906" s="25" t="b">
        <f t="shared" si="297"/>
        <v>1</v>
      </c>
      <c r="L1906" s="7">
        <v>1</v>
      </c>
      <c r="M1906" s="26">
        <f>IF(G1906="","",VLOOKUP(G1906,WMS!$E$3:$U$2581,7,0)*L1906)</f>
        <v>12</v>
      </c>
      <c r="N1906" s="27" t="str">
        <f>IF(G1906="","",VLOOKUP(G1906,WMS!$E$3:$U$2581,17,0))</f>
        <v>A401-18</v>
      </c>
      <c r="O1906" s="28">
        <f t="shared" si="298"/>
        <v>0.96</v>
      </c>
      <c r="P1906" s="28">
        <f t="shared" si="299"/>
        <v>0.004</v>
      </c>
      <c r="Q1906" s="25" t="str">
        <f>IF(G1906="","",VLOOKUP(G1906,WMS!$E$3:$G$2581,2,FALSE))</f>
        <v>KAS19092302</v>
      </c>
      <c r="R1906" s="25" t="str">
        <f>IF(G1906="","",VLOOKUP(G1906,WMS!$E$3:$G$2581,3,FALSE))</f>
        <v>KAS1909230204</v>
      </c>
      <c r="S1906" s="17">
        <f>IF(R1906="","",VLOOKUP(R1906,CUSTOMS!$E$3:$N$2350,2,FALSE))</f>
        <v>4819400000</v>
      </c>
      <c r="T1906" s="17" t="str">
        <f>IF(R1906="","",VLOOKUP(R1906,CUSTOMS!$E$3:$N$2350,3,FALSE))</f>
        <v>纸袋</v>
      </c>
      <c r="U1906" s="18">
        <f t="shared" si="300"/>
        <v>0.89</v>
      </c>
      <c r="V1906" s="18" t="str">
        <f>IF(R1906="","",VLOOKUP(R1906,CUSTOMS!$E$3:$N$2350,5,FALSE))</f>
        <v>千克</v>
      </c>
      <c r="W1906" s="32">
        <f>IF(R1906="","",VLOOKUP(R1906,CUSTOMS!$E$3:$N$2350,6,FALSE))</f>
        <v>7</v>
      </c>
      <c r="X1906" s="32">
        <f t="shared" si="301"/>
        <v>6.23</v>
      </c>
      <c r="Y1906" s="18" t="str">
        <f>IF(R1906="","",VLOOKUP(R1906,CUSTOMS!$E$3:$N$2350,8,FALSE))</f>
        <v>港币</v>
      </c>
      <c r="Z1906" s="18" t="str">
        <f>IF(R1906="","",VLOOKUP(R1906,CUSTOMS!$E$3:$N$2350,9,FALSE))</f>
        <v>中国</v>
      </c>
      <c r="AA1906" s="18" t="str">
        <f>IF(R1906="","",VLOOKUP(R1906,CUSTOMS!$E$3:$N$2350,10,FALSE))</f>
        <v>美国</v>
      </c>
      <c r="AB1906" s="32">
        <f>IF(R1906="","",VLOOKUP(G1906,WMS!$E$3:$T$2581,15,FALSE))</f>
        <v>0.0741666666666667</v>
      </c>
      <c r="AC1906" s="32">
        <f t="shared" si="302"/>
        <v>0.89</v>
      </c>
      <c r="AD1906" s="32" t="str">
        <f>IF(S1906="","",VLOOKUP(S1906,海关监管条件!$A$1:$B$3000,2,FALSE))</f>
        <v>无</v>
      </c>
    </row>
    <row r="1907" spans="1:30">
      <c r="A1907" s="2">
        <v>43815</v>
      </c>
      <c r="B1907" s="2">
        <v>43822</v>
      </c>
      <c r="C1907" s="2" t="s">
        <v>5316</v>
      </c>
      <c r="D1907" s="3" t="s">
        <v>1837</v>
      </c>
      <c r="E1907" s="3" t="s">
        <v>4289</v>
      </c>
      <c r="F1907" s="3" t="s">
        <v>5189</v>
      </c>
      <c r="G1907" s="17" t="str">
        <f t="shared" si="296"/>
        <v>KG-ARI-1909-00203-04691/42620730</v>
      </c>
      <c r="H1907" s="18">
        <f>IF(G1907="","",VLOOKUP(G1907,WMS!$E$3:$Q$2581,7,FALSE))</f>
        <v>12</v>
      </c>
      <c r="I1907" s="18">
        <f>IF(G1907="","",VLOOKUP(G1907,WMS!$E$3:$Q$2581,8,FALSE))</f>
        <v>0.96</v>
      </c>
      <c r="J1907" s="18">
        <f>IF(G1907="","",VLOOKUP(G1907,WMS!$E$3:$Q$2581,13,FALSE))</f>
        <v>0.004</v>
      </c>
      <c r="K1907" s="25" t="b">
        <f t="shared" si="297"/>
        <v>1</v>
      </c>
      <c r="L1907" s="7">
        <v>1</v>
      </c>
      <c r="M1907" s="26">
        <f>IF(G1907="","",VLOOKUP(G1907,WMS!$E$3:$U$2581,7,0)*L1907)</f>
        <v>12</v>
      </c>
      <c r="N1907" s="27" t="str">
        <f>IF(G1907="","",VLOOKUP(G1907,WMS!$E$3:$U$2581,17,0))</f>
        <v>A401-18</v>
      </c>
      <c r="O1907" s="28">
        <f t="shared" si="298"/>
        <v>0.96</v>
      </c>
      <c r="P1907" s="28">
        <f t="shared" si="299"/>
        <v>0.004</v>
      </c>
      <c r="Q1907" s="25" t="str">
        <f>IF(G1907="","",VLOOKUP(G1907,WMS!$E$3:$G$2581,2,FALSE))</f>
        <v>KAS19092302</v>
      </c>
      <c r="R1907" s="25" t="str">
        <f>IF(G1907="","",VLOOKUP(G1907,WMS!$E$3:$G$2581,3,FALSE))</f>
        <v>KAS1909230204</v>
      </c>
      <c r="S1907" s="17">
        <f>IF(R1907="","",VLOOKUP(R1907,CUSTOMS!$E$3:$N$2350,2,FALSE))</f>
        <v>4819400000</v>
      </c>
      <c r="T1907" s="17" t="str">
        <f>IF(R1907="","",VLOOKUP(R1907,CUSTOMS!$E$3:$N$2350,3,FALSE))</f>
        <v>纸袋</v>
      </c>
      <c r="U1907" s="18">
        <f t="shared" si="300"/>
        <v>0.89</v>
      </c>
      <c r="V1907" s="18" t="str">
        <f>IF(R1907="","",VLOOKUP(R1907,CUSTOMS!$E$3:$N$2350,5,FALSE))</f>
        <v>千克</v>
      </c>
      <c r="W1907" s="32">
        <f>IF(R1907="","",VLOOKUP(R1907,CUSTOMS!$E$3:$N$2350,6,FALSE))</f>
        <v>7</v>
      </c>
      <c r="X1907" s="32">
        <f t="shared" si="301"/>
        <v>6.23</v>
      </c>
      <c r="Y1907" s="18" t="str">
        <f>IF(R1907="","",VLOOKUP(R1907,CUSTOMS!$E$3:$N$2350,8,FALSE))</f>
        <v>港币</v>
      </c>
      <c r="Z1907" s="18" t="str">
        <f>IF(R1907="","",VLOOKUP(R1907,CUSTOMS!$E$3:$N$2350,9,FALSE))</f>
        <v>中国</v>
      </c>
      <c r="AA1907" s="18" t="str">
        <f>IF(R1907="","",VLOOKUP(R1907,CUSTOMS!$E$3:$N$2350,10,FALSE))</f>
        <v>美国</v>
      </c>
      <c r="AB1907" s="32">
        <f>IF(R1907="","",VLOOKUP(G1907,WMS!$E$3:$T$2581,15,FALSE))</f>
        <v>0.0741666666666667</v>
      </c>
      <c r="AC1907" s="32">
        <f t="shared" si="302"/>
        <v>0.89</v>
      </c>
      <c r="AD1907" s="32" t="str">
        <f>IF(S1907="","",VLOOKUP(S1907,海关监管条件!$A$1:$B$3000,2,FALSE))</f>
        <v>无</v>
      </c>
    </row>
    <row r="1908" spans="1:30">
      <c r="A1908" s="2">
        <v>43815</v>
      </c>
      <c r="B1908" s="2">
        <v>43822</v>
      </c>
      <c r="C1908" s="2" t="s">
        <v>5316</v>
      </c>
      <c r="D1908" s="3" t="s">
        <v>1837</v>
      </c>
      <c r="E1908" s="3" t="s">
        <v>4289</v>
      </c>
      <c r="F1908" s="3" t="s">
        <v>5236</v>
      </c>
      <c r="G1908" s="17" t="str">
        <f t="shared" si="296"/>
        <v>KG-ARI-1909-00203-04691/42739760</v>
      </c>
      <c r="H1908" s="18">
        <f>IF(G1908="","",VLOOKUP(G1908,WMS!$E$3:$Q$2581,7,FALSE))</f>
        <v>14</v>
      </c>
      <c r="I1908" s="18">
        <f>IF(G1908="","",VLOOKUP(G1908,WMS!$E$3:$Q$2581,8,FALSE))</f>
        <v>0.67</v>
      </c>
      <c r="J1908" s="18">
        <f>IF(G1908="","",VLOOKUP(G1908,WMS!$E$3:$Q$2581,13,FALSE))</f>
        <v>0.01</v>
      </c>
      <c r="K1908" s="25" t="b">
        <f t="shared" si="297"/>
        <v>1</v>
      </c>
      <c r="L1908" s="7">
        <v>1</v>
      </c>
      <c r="M1908" s="26">
        <f>IF(G1908="","",VLOOKUP(G1908,WMS!$E$3:$U$2581,7,0)*L1908)</f>
        <v>14</v>
      </c>
      <c r="N1908" s="27" t="str">
        <f>IF(G1908="","",VLOOKUP(G1908,WMS!$E$3:$U$2581,17,0))</f>
        <v>A401-17</v>
      </c>
      <c r="O1908" s="28">
        <f t="shared" si="298"/>
        <v>0.67</v>
      </c>
      <c r="P1908" s="28">
        <f t="shared" si="299"/>
        <v>0.01</v>
      </c>
      <c r="Q1908" s="25" t="str">
        <f>IF(G1908="","",VLOOKUP(G1908,WMS!$E$3:$G$2581,2,FALSE))</f>
        <v>KAS19092302</v>
      </c>
      <c r="R1908" s="25" t="str">
        <f>IF(G1908="","",VLOOKUP(G1908,WMS!$E$3:$G$2581,3,FALSE))</f>
        <v>KAS1909230206</v>
      </c>
      <c r="S1908" s="17" t="str">
        <f>IF(R1908="","",VLOOKUP(R1908,CUSTOMS!$E$3:$N$2350,2,FALSE))</f>
        <v>9505900000</v>
      </c>
      <c r="T1908" s="17" t="str">
        <f>IF(R1908="","",VLOOKUP(R1908,CUSTOMS!$E$3:$N$2350,3,FALSE))</f>
        <v>节日用品：挂饰</v>
      </c>
      <c r="U1908" s="18">
        <f t="shared" si="300"/>
        <v>0.47</v>
      </c>
      <c r="V1908" s="18" t="str">
        <f>IF(R1908="","",VLOOKUP(R1908,CUSTOMS!$E$3:$N$2350,5,FALSE))</f>
        <v>千克</v>
      </c>
      <c r="W1908" s="32">
        <f>IF(R1908="","",VLOOKUP(R1908,CUSTOMS!$E$3:$N$2350,6,FALSE))</f>
        <v>7</v>
      </c>
      <c r="X1908" s="32">
        <f t="shared" si="301"/>
        <v>3.29</v>
      </c>
      <c r="Y1908" s="18" t="str">
        <f>IF(R1908="","",VLOOKUP(R1908,CUSTOMS!$E$3:$N$2350,8,FALSE))</f>
        <v>港币</v>
      </c>
      <c r="Z1908" s="18" t="str">
        <f>IF(R1908="","",VLOOKUP(R1908,CUSTOMS!$E$3:$N$2350,9,FALSE))</f>
        <v>中国</v>
      </c>
      <c r="AA1908" s="18" t="str">
        <f>IF(R1908="","",VLOOKUP(R1908,CUSTOMS!$E$3:$N$2350,10,FALSE))</f>
        <v>美国</v>
      </c>
      <c r="AB1908" s="32">
        <f>IF(R1908="","",VLOOKUP(G1908,WMS!$E$3:$T$2581,15,FALSE))</f>
        <v>0.0335714285714286</v>
      </c>
      <c r="AC1908" s="32">
        <f t="shared" si="302"/>
        <v>0.47</v>
      </c>
      <c r="AD1908" s="32" t="str">
        <f>IF(S1908="","",VLOOKUP(S1908,海关监管条件!$A$1:$B$3000,2,FALSE))</f>
        <v>无 </v>
      </c>
    </row>
    <row r="1909" spans="1:30">
      <c r="A1909" s="2">
        <v>43815</v>
      </c>
      <c r="B1909" s="2">
        <v>43822</v>
      </c>
      <c r="C1909" s="2" t="s">
        <v>5316</v>
      </c>
      <c r="D1909" s="3" t="s">
        <v>2030</v>
      </c>
      <c r="E1909" s="3" t="s">
        <v>4389</v>
      </c>
      <c r="F1909" s="3" t="s">
        <v>4391</v>
      </c>
      <c r="G1909" s="17" t="str">
        <f t="shared" si="296"/>
        <v>KG-ARI-1909-00203-04708/42518228</v>
      </c>
      <c r="H1909" s="18">
        <f>IF(G1909="","",VLOOKUP(G1909,WMS!$E$3:$Q$2581,7,FALSE))</f>
        <v>12</v>
      </c>
      <c r="I1909" s="18">
        <f>IF(G1909="","",VLOOKUP(G1909,WMS!$E$3:$Q$2581,8,FALSE))</f>
        <v>1.75</v>
      </c>
      <c r="J1909" s="18">
        <f>IF(G1909="","",VLOOKUP(G1909,WMS!$E$3:$Q$2581,13,FALSE))</f>
        <v>0.002</v>
      </c>
      <c r="K1909" s="25" t="b">
        <f t="shared" si="297"/>
        <v>1</v>
      </c>
      <c r="L1909" s="7">
        <v>1</v>
      </c>
      <c r="M1909" s="26">
        <f>IF(G1909="","",VLOOKUP(G1909,WMS!$E$3:$U$2581,7,0)*L1909)</f>
        <v>12</v>
      </c>
      <c r="N1909" s="27" t="str">
        <f>IF(G1909="","",VLOOKUP(G1909,WMS!$E$3:$U$2581,17,0))</f>
        <v>A401-08</v>
      </c>
      <c r="O1909" s="28">
        <f t="shared" si="298"/>
        <v>1.75</v>
      </c>
      <c r="P1909" s="28">
        <f t="shared" si="299"/>
        <v>0.002</v>
      </c>
      <c r="Q1909" s="25" t="str">
        <f>IF(G1909="","",VLOOKUP(G1909,WMS!$E$3:$G$2581,2,FALSE))</f>
        <v>KAS19092322</v>
      </c>
      <c r="R1909" s="25" t="str">
        <f>IF(G1909="","",VLOOKUP(G1909,WMS!$E$3:$G$2581,3,FALSE))</f>
        <v>KAS1909232201</v>
      </c>
      <c r="S1909" s="17" t="str">
        <f>IF(R1909="","",VLOOKUP(R1909,CUSTOMS!$E$3:$N$2350,2,FALSE))</f>
        <v>3406000090</v>
      </c>
      <c r="T1909" s="17" t="str">
        <f>IF(R1909="","",VLOOKUP(R1909,CUSTOMS!$E$3:$N$2350,3,FALSE))</f>
        <v>蜡烛</v>
      </c>
      <c r="U1909" s="18">
        <f t="shared" si="300"/>
        <v>0.28</v>
      </c>
      <c r="V1909" s="18" t="str">
        <f>IF(R1909="","",VLOOKUP(R1909,CUSTOMS!$E$3:$N$2350,5,FALSE))</f>
        <v>千克</v>
      </c>
      <c r="W1909" s="32">
        <f>IF(R1909="","",VLOOKUP(R1909,CUSTOMS!$E$3:$N$2350,6,FALSE))</f>
        <v>6.5</v>
      </c>
      <c r="X1909" s="32">
        <f t="shared" si="301"/>
        <v>1.82</v>
      </c>
      <c r="Y1909" s="18" t="str">
        <f>IF(R1909="","",VLOOKUP(R1909,CUSTOMS!$E$3:$N$2350,8,FALSE))</f>
        <v>美元</v>
      </c>
      <c r="Z1909" s="18" t="str">
        <f>IF(R1909="","",VLOOKUP(R1909,CUSTOMS!$E$3:$N$2350,9,FALSE))</f>
        <v>中国</v>
      </c>
      <c r="AA1909" s="18" t="str">
        <f>IF(R1909="","",VLOOKUP(R1909,CUSTOMS!$E$3:$N$2350,10,FALSE))</f>
        <v>美国</v>
      </c>
      <c r="AB1909" s="32">
        <f>IF(R1909="","",VLOOKUP(G1909,WMS!$E$3:$T$2581,15,FALSE))</f>
        <v>0.0233333333333333</v>
      </c>
      <c r="AC1909" s="32">
        <f t="shared" si="302"/>
        <v>0.28</v>
      </c>
      <c r="AD1909" s="32" t="str">
        <f>IF(S1909="","",VLOOKUP(S1909,海关监管条件!$A$1:$B$3000,2,FALSE))</f>
        <v>无 </v>
      </c>
    </row>
    <row r="1910" spans="1:30">
      <c r="A1910" s="2">
        <v>43815</v>
      </c>
      <c r="B1910" s="2">
        <v>43822</v>
      </c>
      <c r="C1910" s="2" t="s">
        <v>5316</v>
      </c>
      <c r="D1910" s="3" t="s">
        <v>2133</v>
      </c>
      <c r="E1910" s="3" t="s">
        <v>4417</v>
      </c>
      <c r="F1910" s="3" t="s">
        <v>4446</v>
      </c>
      <c r="G1910" s="17" t="str">
        <f t="shared" si="296"/>
        <v>KG-ARI-1909-00203-04715/42501411</v>
      </c>
      <c r="H1910" s="18">
        <f>IF(G1910="","",VLOOKUP(G1910,WMS!$E$3:$Q$2581,7,FALSE))</f>
        <v>10</v>
      </c>
      <c r="I1910" s="18">
        <f>IF(G1910="","",VLOOKUP(G1910,WMS!$E$3:$Q$2581,8,FALSE))</f>
        <v>1.5</v>
      </c>
      <c r="J1910" s="18">
        <f>IF(G1910="","",VLOOKUP(G1910,WMS!$E$3:$Q$2581,13,FALSE))</f>
        <v>0.013</v>
      </c>
      <c r="K1910" s="25" t="b">
        <f t="shared" si="297"/>
        <v>1</v>
      </c>
      <c r="L1910" s="7">
        <v>1</v>
      </c>
      <c r="M1910" s="26">
        <f>IF(G1910="","",VLOOKUP(G1910,WMS!$E$3:$U$2581,7,0)*L1910)</f>
        <v>10</v>
      </c>
      <c r="N1910" s="27" t="str">
        <f>IF(G1910="","",VLOOKUP(G1910,WMS!$E$3:$U$2581,17,0))</f>
        <v>A39-103</v>
      </c>
      <c r="O1910" s="28">
        <f t="shared" si="298"/>
        <v>1.5</v>
      </c>
      <c r="P1910" s="28">
        <f t="shared" si="299"/>
        <v>0.013</v>
      </c>
      <c r="Q1910" s="25" t="str">
        <f>IF(G1910="","",VLOOKUP(G1910,WMS!$E$3:$G$2581,2,FALSE))</f>
        <v>KAS19092003</v>
      </c>
      <c r="R1910" s="25" t="str">
        <f>IF(G1910="","",VLOOKUP(G1910,WMS!$E$3:$G$2581,3,FALSE))</f>
        <v>KAS1909200309</v>
      </c>
      <c r="S1910" s="17" t="str">
        <f>IF(R1910="","",VLOOKUP(R1910,CUSTOMS!$E$3:$N$2350,2,FALSE))</f>
        <v>3926909090</v>
      </c>
      <c r="T1910" s="17" t="str">
        <f>IF(R1910="","",VLOOKUP(R1910,CUSTOMS!$E$3:$N$2350,3,FALSE))</f>
        <v>塑料套</v>
      </c>
      <c r="U1910" s="18">
        <f t="shared" si="300"/>
        <v>10</v>
      </c>
      <c r="V1910" s="18" t="str">
        <f>IF(R1910="","",VLOOKUP(R1910,CUSTOMS!$E$3:$N$2350,5,FALSE))</f>
        <v>套</v>
      </c>
      <c r="W1910" s="32">
        <f>IF(R1910="","",VLOOKUP(R1910,CUSTOMS!$E$3:$N$2350,6,FALSE))</f>
        <v>0.94</v>
      </c>
      <c r="X1910" s="32">
        <f t="shared" si="301"/>
        <v>9.4</v>
      </c>
      <c r="Y1910" s="18" t="str">
        <f>IF(R1910="","",VLOOKUP(R1910,CUSTOMS!$E$3:$N$2350,8,FALSE))</f>
        <v>美元</v>
      </c>
      <c r="Z1910" s="18" t="str">
        <f>IF(R1910="","",VLOOKUP(R1910,CUSTOMS!$E$3:$N$2350,9,FALSE))</f>
        <v>中国</v>
      </c>
      <c r="AA1910" s="18" t="str">
        <f>IF(R1910="","",VLOOKUP(R1910,CUSTOMS!$E$3:$N$2350,10,FALSE))</f>
        <v>美国</v>
      </c>
      <c r="AB1910" s="32">
        <f>IF(R1910="","",VLOOKUP(G1910,WMS!$E$3:$T$2581,15,FALSE))</f>
        <v>0.115</v>
      </c>
      <c r="AC1910" s="32">
        <f t="shared" si="302"/>
        <v>1.15</v>
      </c>
      <c r="AD1910" s="32" t="str">
        <f>IF(S1910="","",VLOOKUP(S1910,海关监管条件!$A$1:$B$3000,2,FALSE))</f>
        <v>无</v>
      </c>
    </row>
    <row r="1911" spans="1:30">
      <c r="A1911" s="2">
        <v>43815</v>
      </c>
      <c r="B1911" s="2">
        <v>43822</v>
      </c>
      <c r="C1911" s="2" t="s">
        <v>5316</v>
      </c>
      <c r="D1911" s="3" t="s">
        <v>2133</v>
      </c>
      <c r="E1911" s="3" t="s">
        <v>4417</v>
      </c>
      <c r="F1911" s="3" t="s">
        <v>4439</v>
      </c>
      <c r="G1911" s="17" t="str">
        <f t="shared" si="296"/>
        <v>KG-ARI-1909-00203-04715/42624615</v>
      </c>
      <c r="H1911" s="18">
        <f>IF(G1911="","",VLOOKUP(G1911,WMS!$E$3:$Q$2581,7,FALSE))</f>
        <v>6</v>
      </c>
      <c r="I1911" s="18">
        <f>IF(G1911="","",VLOOKUP(G1911,WMS!$E$3:$Q$2581,8,FALSE))</f>
        <v>5</v>
      </c>
      <c r="J1911" s="18">
        <f>IF(G1911="","",VLOOKUP(G1911,WMS!$E$3:$Q$2581,13,FALSE))</f>
        <v>0.016</v>
      </c>
      <c r="K1911" s="25" t="b">
        <f t="shared" si="297"/>
        <v>1</v>
      </c>
      <c r="L1911" s="7">
        <v>1</v>
      </c>
      <c r="M1911" s="26">
        <f>IF(G1911="","",VLOOKUP(G1911,WMS!$E$3:$U$2581,7,0)*L1911)</f>
        <v>6</v>
      </c>
      <c r="N1911" s="27" t="str">
        <f>IF(G1911="","",VLOOKUP(G1911,WMS!$E$3:$U$2581,17,0))</f>
        <v>A25-202</v>
      </c>
      <c r="O1911" s="28">
        <f t="shared" si="298"/>
        <v>5</v>
      </c>
      <c r="P1911" s="28">
        <f t="shared" si="299"/>
        <v>0.016</v>
      </c>
      <c r="Q1911" s="25" t="str">
        <f>IF(G1911="","",VLOOKUP(G1911,WMS!$E$3:$G$2581,2,FALSE))</f>
        <v>KAS19092003</v>
      </c>
      <c r="R1911" s="25" t="str">
        <f>IF(G1911="","",VLOOKUP(G1911,WMS!$E$3:$G$2581,3,FALSE))</f>
        <v>KAS1909200305</v>
      </c>
      <c r="S1911" s="17" t="str">
        <f>IF(R1911="","",VLOOKUP(R1911,CUSTOMS!$E$3:$N$2350,2,FALSE))</f>
        <v>3926909090</v>
      </c>
      <c r="T1911" s="17" t="str">
        <f>IF(R1911="","",VLOOKUP(R1911,CUSTOMS!$E$3:$N$2350,3,FALSE))</f>
        <v>宠物胶垫</v>
      </c>
      <c r="U1911" s="18">
        <f t="shared" si="300"/>
        <v>6</v>
      </c>
      <c r="V1911" s="18" t="str">
        <f>IF(R1911="","",VLOOKUP(R1911,CUSTOMS!$E$3:$N$2350,5,FALSE))</f>
        <v>个</v>
      </c>
      <c r="W1911" s="32">
        <f>IF(R1911="","",VLOOKUP(R1911,CUSTOMS!$E$3:$N$2350,6,FALSE))</f>
        <v>2.06</v>
      </c>
      <c r="X1911" s="32">
        <f t="shared" si="301"/>
        <v>12.36</v>
      </c>
      <c r="Y1911" s="18" t="str">
        <f>IF(R1911="","",VLOOKUP(R1911,CUSTOMS!$E$3:$N$2350,8,FALSE))</f>
        <v>美元</v>
      </c>
      <c r="Z1911" s="18" t="str">
        <f>IF(R1911="","",VLOOKUP(R1911,CUSTOMS!$E$3:$N$2350,9,FALSE))</f>
        <v>中国</v>
      </c>
      <c r="AA1911" s="18" t="str">
        <f>IF(R1911="","",VLOOKUP(R1911,CUSTOMS!$E$3:$N$2350,10,FALSE))</f>
        <v>美国</v>
      </c>
      <c r="AB1911" s="32">
        <f>IF(R1911="","",VLOOKUP(G1911,WMS!$E$3:$T$2581,15,FALSE))</f>
        <v>0.766666666666667</v>
      </c>
      <c r="AC1911" s="32">
        <f t="shared" si="302"/>
        <v>4.6</v>
      </c>
      <c r="AD1911" s="32" t="str">
        <f>IF(S1911="","",VLOOKUP(S1911,海关监管条件!$A$1:$B$3000,2,FALSE))</f>
        <v>无</v>
      </c>
    </row>
    <row r="1912" spans="1:30">
      <c r="A1912" s="2">
        <v>43815</v>
      </c>
      <c r="B1912" s="2">
        <v>43822</v>
      </c>
      <c r="C1912" s="2" t="s">
        <v>5316</v>
      </c>
      <c r="D1912" s="3" t="s">
        <v>2133</v>
      </c>
      <c r="E1912" s="3" t="s">
        <v>4417</v>
      </c>
      <c r="F1912" s="3" t="s">
        <v>4445</v>
      </c>
      <c r="G1912" s="17" t="str">
        <f t="shared" si="296"/>
        <v>KG-ARI-1909-00203-04715/42670827</v>
      </c>
      <c r="H1912" s="18">
        <f>IF(G1912="","",VLOOKUP(G1912,WMS!$E$3:$Q$2581,7,FALSE))</f>
        <v>8</v>
      </c>
      <c r="I1912" s="18">
        <f>IF(G1912="","",VLOOKUP(G1912,WMS!$E$3:$Q$2581,8,FALSE))</f>
        <v>1.2</v>
      </c>
      <c r="J1912" s="18">
        <f>IF(G1912="","",VLOOKUP(G1912,WMS!$E$3:$Q$2581,13,FALSE))</f>
        <v>0.011</v>
      </c>
      <c r="K1912" s="25" t="b">
        <f t="shared" si="297"/>
        <v>1</v>
      </c>
      <c r="L1912" s="7">
        <v>2</v>
      </c>
      <c r="M1912" s="26">
        <f>IF(G1912="","",VLOOKUP(G1912,WMS!$E$3:$U$2581,7,0)*L1912)</f>
        <v>16</v>
      </c>
      <c r="N1912" s="27" t="str">
        <f>IF(G1912="","",VLOOKUP(G1912,WMS!$E$3:$U$2581,17,0))</f>
        <v>A39-202</v>
      </c>
      <c r="O1912" s="28">
        <f t="shared" si="298"/>
        <v>2.4</v>
      </c>
      <c r="P1912" s="28">
        <f t="shared" si="299"/>
        <v>0.022</v>
      </c>
      <c r="Q1912" s="25" t="str">
        <f>IF(G1912="","",VLOOKUP(G1912,WMS!$E$3:$G$2581,2,FALSE))</f>
        <v>KAS19092003</v>
      </c>
      <c r="R1912" s="25" t="str">
        <f>IF(G1912="","",VLOOKUP(G1912,WMS!$E$3:$G$2581,3,FALSE))</f>
        <v>KAS1909200308</v>
      </c>
      <c r="S1912" s="17" t="str">
        <f>IF(R1912="","",VLOOKUP(R1912,CUSTOMS!$E$3:$N$2350,2,FALSE))</f>
        <v>3926909090</v>
      </c>
      <c r="T1912" s="17" t="str">
        <f>IF(R1912="","",VLOOKUP(R1912,CUSTOMS!$E$3:$N$2350,3,FALSE))</f>
        <v>宠物冲便器</v>
      </c>
      <c r="U1912" s="18">
        <f t="shared" si="300"/>
        <v>16</v>
      </c>
      <c r="V1912" s="18" t="str">
        <f>IF(R1912="","",VLOOKUP(R1912,CUSTOMS!$E$3:$N$2350,5,FALSE))</f>
        <v>套</v>
      </c>
      <c r="W1912" s="32">
        <f>IF(R1912="","",VLOOKUP(R1912,CUSTOMS!$E$3:$N$2350,6,FALSE))</f>
        <v>2.26</v>
      </c>
      <c r="X1912" s="32">
        <f t="shared" si="301"/>
        <v>36.16</v>
      </c>
      <c r="Y1912" s="18" t="str">
        <f>IF(R1912="","",VLOOKUP(R1912,CUSTOMS!$E$3:$N$2350,8,FALSE))</f>
        <v>美元</v>
      </c>
      <c r="Z1912" s="18" t="str">
        <f>IF(R1912="","",VLOOKUP(R1912,CUSTOMS!$E$3:$N$2350,9,FALSE))</f>
        <v>中国</v>
      </c>
      <c r="AA1912" s="18" t="str">
        <f>IF(R1912="","",VLOOKUP(R1912,CUSTOMS!$E$3:$N$2350,10,FALSE))</f>
        <v>美国</v>
      </c>
      <c r="AB1912" s="32">
        <f>IF(R1912="","",VLOOKUP(G1912,WMS!$E$3:$T$2581,15,FALSE))</f>
        <v>0.1125</v>
      </c>
      <c r="AC1912" s="32">
        <f t="shared" si="302"/>
        <v>1.8</v>
      </c>
      <c r="AD1912" s="32" t="str">
        <f>IF(S1912="","",VLOOKUP(S1912,海关监管条件!$A$1:$B$3000,2,FALSE))</f>
        <v>无</v>
      </c>
    </row>
    <row r="1913" spans="1:30">
      <c r="A1913" s="2">
        <v>43815</v>
      </c>
      <c r="B1913" s="2">
        <v>43822</v>
      </c>
      <c r="C1913" s="2" t="s">
        <v>5316</v>
      </c>
      <c r="D1913" s="3" t="s">
        <v>2133</v>
      </c>
      <c r="E1913" s="3" t="s">
        <v>4417</v>
      </c>
      <c r="F1913" s="3" t="s">
        <v>4443</v>
      </c>
      <c r="G1913" s="17" t="str">
        <f t="shared" si="296"/>
        <v>KG-ARI-1909-00203-04715/42670841</v>
      </c>
      <c r="H1913" s="18">
        <f>IF(G1913="","",VLOOKUP(G1913,WMS!$E$3:$Q$2581,7,FALSE))</f>
        <v>8</v>
      </c>
      <c r="I1913" s="18">
        <f>IF(G1913="","",VLOOKUP(G1913,WMS!$E$3:$Q$2581,8,FALSE))</f>
        <v>1.2</v>
      </c>
      <c r="J1913" s="18">
        <f>IF(G1913="","",VLOOKUP(G1913,WMS!$E$3:$Q$2581,13,FALSE))</f>
        <v>0.011</v>
      </c>
      <c r="K1913" s="25" t="b">
        <f t="shared" si="297"/>
        <v>1</v>
      </c>
      <c r="L1913" s="7">
        <v>2</v>
      </c>
      <c r="M1913" s="26">
        <f>IF(G1913="","",VLOOKUP(G1913,WMS!$E$3:$U$2581,7,0)*L1913)</f>
        <v>16</v>
      </c>
      <c r="N1913" s="27" t="str">
        <f>IF(G1913="","",VLOOKUP(G1913,WMS!$E$3:$U$2581,17,0))</f>
        <v>A39-202</v>
      </c>
      <c r="O1913" s="28">
        <f t="shared" si="298"/>
        <v>2.4</v>
      </c>
      <c r="P1913" s="28">
        <f t="shared" si="299"/>
        <v>0.022</v>
      </c>
      <c r="Q1913" s="25" t="str">
        <f>IF(G1913="","",VLOOKUP(G1913,WMS!$E$3:$G$2581,2,FALSE))</f>
        <v>KAS19092003</v>
      </c>
      <c r="R1913" s="25" t="str">
        <f>IF(G1913="","",VLOOKUP(G1913,WMS!$E$3:$G$2581,3,FALSE))</f>
        <v>KAS1909200308</v>
      </c>
      <c r="S1913" s="17" t="str">
        <f>IF(R1913="","",VLOOKUP(R1913,CUSTOMS!$E$3:$N$2350,2,FALSE))</f>
        <v>3926909090</v>
      </c>
      <c r="T1913" s="17" t="str">
        <f>IF(R1913="","",VLOOKUP(R1913,CUSTOMS!$E$3:$N$2350,3,FALSE))</f>
        <v>宠物冲便器</v>
      </c>
      <c r="U1913" s="18">
        <f t="shared" si="300"/>
        <v>16</v>
      </c>
      <c r="V1913" s="18" t="str">
        <f>IF(R1913="","",VLOOKUP(R1913,CUSTOMS!$E$3:$N$2350,5,FALSE))</f>
        <v>套</v>
      </c>
      <c r="W1913" s="32">
        <f>IF(R1913="","",VLOOKUP(R1913,CUSTOMS!$E$3:$N$2350,6,FALSE))</f>
        <v>2.26</v>
      </c>
      <c r="X1913" s="32">
        <f t="shared" si="301"/>
        <v>36.16</v>
      </c>
      <c r="Y1913" s="18" t="str">
        <f>IF(R1913="","",VLOOKUP(R1913,CUSTOMS!$E$3:$N$2350,8,FALSE))</f>
        <v>美元</v>
      </c>
      <c r="Z1913" s="18" t="str">
        <f>IF(R1913="","",VLOOKUP(R1913,CUSTOMS!$E$3:$N$2350,9,FALSE))</f>
        <v>中国</v>
      </c>
      <c r="AA1913" s="18" t="str">
        <f>IF(R1913="","",VLOOKUP(R1913,CUSTOMS!$E$3:$N$2350,10,FALSE))</f>
        <v>美国</v>
      </c>
      <c r="AB1913" s="32">
        <f>IF(R1913="","",VLOOKUP(G1913,WMS!$E$3:$T$2581,15,FALSE))</f>
        <v>0.1125</v>
      </c>
      <c r="AC1913" s="32">
        <f t="shared" si="302"/>
        <v>1.8</v>
      </c>
      <c r="AD1913" s="32" t="str">
        <f>IF(S1913="","",VLOOKUP(S1913,海关监管条件!$A$1:$B$3000,2,FALSE))</f>
        <v>无</v>
      </c>
    </row>
    <row r="1914" spans="1:30">
      <c r="A1914" s="2">
        <v>43815</v>
      </c>
      <c r="B1914" s="2">
        <v>43822</v>
      </c>
      <c r="C1914" s="2" t="s">
        <v>5316</v>
      </c>
      <c r="D1914" s="3" t="s">
        <v>2133</v>
      </c>
      <c r="E1914" s="3" t="s">
        <v>4417</v>
      </c>
      <c r="F1914" s="3" t="s">
        <v>4428</v>
      </c>
      <c r="G1914" s="17" t="str">
        <f t="shared" si="296"/>
        <v>KG-ARI-1909-00203-04715/42687337</v>
      </c>
      <c r="H1914" s="18">
        <f>IF(G1914="","",VLOOKUP(G1914,WMS!$E$3:$Q$2581,7,FALSE))</f>
        <v>6</v>
      </c>
      <c r="I1914" s="18">
        <f>IF(G1914="","",VLOOKUP(G1914,WMS!$E$3:$Q$2581,8,FALSE))</f>
        <v>3</v>
      </c>
      <c r="J1914" s="18">
        <f>IF(G1914="","",VLOOKUP(G1914,WMS!$E$3:$Q$2581,13,FALSE))</f>
        <v>0.012</v>
      </c>
      <c r="K1914" s="25" t="b">
        <f t="shared" si="297"/>
        <v>1</v>
      </c>
      <c r="L1914" s="7">
        <v>2</v>
      </c>
      <c r="M1914" s="26">
        <f>IF(G1914="","",VLOOKUP(G1914,WMS!$E$3:$U$2581,7,0)*L1914)</f>
        <v>12</v>
      </c>
      <c r="N1914" s="27" t="str">
        <f>IF(G1914="","",VLOOKUP(G1914,WMS!$E$3:$U$2581,17,0))</f>
        <v>A39-103</v>
      </c>
      <c r="O1914" s="28">
        <f t="shared" si="298"/>
        <v>6</v>
      </c>
      <c r="P1914" s="28">
        <f t="shared" si="299"/>
        <v>0.024</v>
      </c>
      <c r="Q1914" s="25" t="str">
        <f>IF(G1914="","",VLOOKUP(G1914,WMS!$E$3:$G$2581,2,FALSE))</f>
        <v>KAS19092003</v>
      </c>
      <c r="R1914" s="25" t="str">
        <f>IF(G1914="","",VLOOKUP(G1914,WMS!$E$3:$G$2581,3,FALSE))</f>
        <v>KAS1909200301</v>
      </c>
      <c r="S1914" s="17" t="str">
        <f>IF(R1914="","",VLOOKUP(R1914,CUSTOMS!$E$3:$N$2350,2,FALSE))</f>
        <v>3926909090</v>
      </c>
      <c r="T1914" s="17" t="str">
        <f>IF(R1914="","",VLOOKUP(R1914,CUSTOMS!$E$3:$N$2350,3,FALSE))</f>
        <v>宠物碗A</v>
      </c>
      <c r="U1914" s="18">
        <f t="shared" si="300"/>
        <v>12</v>
      </c>
      <c r="V1914" s="18" t="str">
        <f>IF(R1914="","",VLOOKUP(R1914,CUSTOMS!$E$3:$N$2350,5,FALSE))</f>
        <v>套</v>
      </c>
      <c r="W1914" s="32">
        <f>IF(R1914="","",VLOOKUP(R1914,CUSTOMS!$E$3:$N$2350,6,FALSE))</f>
        <v>2.87</v>
      </c>
      <c r="X1914" s="32">
        <f t="shared" si="301"/>
        <v>34.44</v>
      </c>
      <c r="Y1914" s="18" t="str">
        <f>IF(R1914="","",VLOOKUP(R1914,CUSTOMS!$E$3:$N$2350,8,FALSE))</f>
        <v>美元</v>
      </c>
      <c r="Z1914" s="18" t="str">
        <f>IF(R1914="","",VLOOKUP(R1914,CUSTOMS!$E$3:$N$2350,9,FALSE))</f>
        <v>中国</v>
      </c>
      <c r="AA1914" s="18" t="str">
        <f>IF(R1914="","",VLOOKUP(R1914,CUSTOMS!$E$3:$N$2350,10,FALSE))</f>
        <v>美国</v>
      </c>
      <c r="AB1914" s="32">
        <f>IF(R1914="","",VLOOKUP(G1914,WMS!$E$3:$T$2581,15,FALSE))</f>
        <v>0.416666666666667</v>
      </c>
      <c r="AC1914" s="32">
        <f t="shared" si="302"/>
        <v>5</v>
      </c>
      <c r="AD1914" s="32" t="str">
        <f>IF(S1914="","",VLOOKUP(S1914,海关监管条件!$A$1:$B$3000,2,FALSE))</f>
        <v>无</v>
      </c>
    </row>
    <row r="1915" spans="1:30">
      <c r="A1915" s="2">
        <v>43815</v>
      </c>
      <c r="B1915" s="2">
        <v>43822</v>
      </c>
      <c r="C1915" s="2" t="s">
        <v>5316</v>
      </c>
      <c r="D1915" s="3" t="s">
        <v>2133</v>
      </c>
      <c r="E1915" s="3" t="s">
        <v>4417</v>
      </c>
      <c r="F1915" s="3" t="s">
        <v>4438</v>
      </c>
      <c r="G1915" s="17" t="str">
        <f t="shared" si="296"/>
        <v>KG-ARI-1909-00203-04715/42763451</v>
      </c>
      <c r="H1915" s="18">
        <f>IF(G1915="","",VLOOKUP(G1915,WMS!$E$3:$Q$2581,7,FALSE))</f>
        <v>6</v>
      </c>
      <c r="I1915" s="18">
        <f>IF(G1915="","",VLOOKUP(G1915,WMS!$E$3:$Q$2581,8,FALSE))</f>
        <v>13.35</v>
      </c>
      <c r="J1915" s="18">
        <f>IF(G1915="","",VLOOKUP(G1915,WMS!$E$3:$Q$2581,13,FALSE))</f>
        <v>0.069</v>
      </c>
      <c r="K1915" s="25" t="b">
        <f t="shared" si="297"/>
        <v>1</v>
      </c>
      <c r="L1915" s="7">
        <v>2</v>
      </c>
      <c r="M1915" s="26">
        <f>IF(G1915="","",VLOOKUP(G1915,WMS!$E$3:$U$2581,7,0)*L1915)</f>
        <v>12</v>
      </c>
      <c r="N1915" s="27" t="str">
        <f>IF(G1915="","",VLOOKUP(G1915,WMS!$E$3:$U$2581,17,0))</f>
        <v>A25-302</v>
      </c>
      <c r="O1915" s="28">
        <f t="shared" si="298"/>
        <v>26.7</v>
      </c>
      <c r="P1915" s="28">
        <f t="shared" si="299"/>
        <v>0.138</v>
      </c>
      <c r="Q1915" s="25" t="str">
        <f>IF(G1915="","",VLOOKUP(G1915,WMS!$E$3:$G$2581,2,FALSE))</f>
        <v>KAS19092003</v>
      </c>
      <c r="R1915" s="25" t="str">
        <f>IF(G1915="","",VLOOKUP(G1915,WMS!$E$3:$G$2581,3,FALSE))</f>
        <v>KAS1909200304</v>
      </c>
      <c r="S1915" s="17" t="str">
        <f>IF(R1915="","",VLOOKUP(R1915,CUSTOMS!$E$3:$N$2350,2,FALSE))</f>
        <v>7326909000</v>
      </c>
      <c r="T1915" s="17" t="str">
        <f>IF(R1915="","",VLOOKUP(R1915,CUSTOMS!$E$3:$N$2350,3,FALSE))</f>
        <v>宠物碗</v>
      </c>
      <c r="U1915" s="18">
        <f t="shared" si="300"/>
        <v>12</v>
      </c>
      <c r="V1915" s="18" t="str">
        <f>IF(R1915="","",VLOOKUP(R1915,CUSTOMS!$E$3:$N$2350,5,FALSE))</f>
        <v>套</v>
      </c>
      <c r="W1915" s="32">
        <f>IF(R1915="","",VLOOKUP(R1915,CUSTOMS!$E$3:$N$2350,6,FALSE))</f>
        <v>6.29</v>
      </c>
      <c r="X1915" s="32">
        <f t="shared" si="301"/>
        <v>75.48</v>
      </c>
      <c r="Y1915" s="18" t="str">
        <f>IF(R1915="","",VLOOKUP(R1915,CUSTOMS!$E$3:$N$2350,8,FALSE))</f>
        <v>美元</v>
      </c>
      <c r="Z1915" s="18" t="str">
        <f>IF(R1915="","",VLOOKUP(R1915,CUSTOMS!$E$3:$N$2350,9,FALSE))</f>
        <v>中国</v>
      </c>
      <c r="AA1915" s="18" t="str">
        <f>IF(R1915="","",VLOOKUP(R1915,CUSTOMS!$E$3:$N$2350,10,FALSE))</f>
        <v>美国</v>
      </c>
      <c r="AB1915" s="32">
        <f>IF(R1915="","",VLOOKUP(G1915,WMS!$E$3:$T$2581,15,FALSE))</f>
        <v>2.1</v>
      </c>
      <c r="AC1915" s="32">
        <f t="shared" si="302"/>
        <v>25.2</v>
      </c>
      <c r="AD1915" s="32" t="str">
        <f>IF(S1915="","",VLOOKUP(S1915,海关监管条件!$A$1:$B$3000,2,FALSE))</f>
        <v>无</v>
      </c>
    </row>
    <row r="1916" spans="1:30">
      <c r="A1916" s="2">
        <v>43815</v>
      </c>
      <c r="B1916" s="2">
        <v>43822</v>
      </c>
      <c r="C1916" s="2" t="s">
        <v>5316</v>
      </c>
      <c r="D1916" s="3" t="s">
        <v>1976</v>
      </c>
      <c r="E1916" s="3" t="s">
        <v>4350</v>
      </c>
      <c r="F1916" s="3" t="s">
        <v>4352</v>
      </c>
      <c r="G1916" s="17" t="str">
        <f t="shared" si="296"/>
        <v>KG-ARI-1909-00203-04736/42439837</v>
      </c>
      <c r="H1916" s="18">
        <f>IF(G1916="","",VLOOKUP(G1916,WMS!$E$3:$Q$2581,7,FALSE))</f>
        <v>12</v>
      </c>
      <c r="I1916" s="18">
        <f>IF(G1916="","",VLOOKUP(G1916,WMS!$E$3:$Q$2581,8,FALSE))</f>
        <v>1.1</v>
      </c>
      <c r="J1916" s="18">
        <f>IF(G1916="","",VLOOKUP(G1916,WMS!$E$3:$Q$2581,13,FALSE))</f>
        <v>0.008</v>
      </c>
      <c r="K1916" s="25" t="b">
        <f t="shared" si="297"/>
        <v>1</v>
      </c>
      <c r="L1916" s="7">
        <v>1</v>
      </c>
      <c r="M1916" s="26">
        <f>IF(G1916="","",VLOOKUP(G1916,WMS!$E$3:$U$2581,7,0)*L1916)</f>
        <v>12</v>
      </c>
      <c r="N1916" s="27" t="str">
        <f>IF(G1916="","",VLOOKUP(G1916,WMS!$E$3:$U$2581,17,0))</f>
        <v>A401-10</v>
      </c>
      <c r="O1916" s="28">
        <f t="shared" si="298"/>
        <v>1.1</v>
      </c>
      <c r="P1916" s="28">
        <f t="shared" si="299"/>
        <v>0.008</v>
      </c>
      <c r="Q1916" s="25" t="str">
        <f>IF(G1916="","",VLOOKUP(G1916,WMS!$E$3:$G$2581,2,FALSE))</f>
        <v>KAS19092316</v>
      </c>
      <c r="R1916" s="25" t="str">
        <f>IF(G1916="","",VLOOKUP(G1916,WMS!$E$3:$G$2581,3,FALSE))</f>
        <v>KAS1909231602</v>
      </c>
      <c r="S1916" s="17" t="str">
        <f>IF(R1916="","",VLOOKUP(R1916,CUSTOMS!$E$3:$N$2350,2,FALSE))</f>
        <v>3926909090</v>
      </c>
      <c r="T1916" s="17" t="str">
        <f>IF(R1916="","",VLOOKUP(R1916,CUSTOMS!$E$3:$N$2350,3,FALSE))</f>
        <v>塑料宠物碗</v>
      </c>
      <c r="U1916" s="18">
        <f t="shared" si="300"/>
        <v>12</v>
      </c>
      <c r="V1916" s="18" t="str">
        <f>IF(R1916="","",VLOOKUP(R1916,CUSTOMS!$E$3:$N$2350,5,FALSE))</f>
        <v>个</v>
      </c>
      <c r="W1916" s="32">
        <f>IF(R1916="","",VLOOKUP(R1916,CUSTOMS!$E$3:$N$2350,6,FALSE))</f>
        <v>1.05</v>
      </c>
      <c r="X1916" s="32">
        <f t="shared" si="301"/>
        <v>12.6</v>
      </c>
      <c r="Y1916" s="18" t="str">
        <f>IF(R1916="","",VLOOKUP(R1916,CUSTOMS!$E$3:$N$2350,8,FALSE))</f>
        <v>美元</v>
      </c>
      <c r="Z1916" s="18" t="str">
        <f>IF(R1916="","",VLOOKUP(R1916,CUSTOMS!$E$3:$N$2350,9,FALSE))</f>
        <v>中国</v>
      </c>
      <c r="AA1916" s="18" t="str">
        <f>IF(R1916="","",VLOOKUP(R1916,CUSTOMS!$E$3:$N$2350,10,FALSE))</f>
        <v>美国</v>
      </c>
      <c r="AB1916" s="32">
        <f>IF(R1916="","",VLOOKUP(G1916,WMS!$E$3:$T$2581,15,FALSE))</f>
        <v>0.075</v>
      </c>
      <c r="AC1916" s="32">
        <f t="shared" si="302"/>
        <v>0.9</v>
      </c>
      <c r="AD1916" s="32" t="str">
        <f>IF(S1916="","",VLOOKUP(S1916,海关监管条件!$A$1:$B$3000,2,FALSE))</f>
        <v>无</v>
      </c>
    </row>
    <row r="1917" spans="1:30">
      <c r="A1917" s="2">
        <v>43815</v>
      </c>
      <c r="B1917" s="2">
        <v>43822</v>
      </c>
      <c r="C1917" s="2" t="s">
        <v>5316</v>
      </c>
      <c r="D1917" s="3" t="s">
        <v>1976</v>
      </c>
      <c r="E1917" s="3" t="s">
        <v>4350</v>
      </c>
      <c r="F1917" s="3" t="s">
        <v>4358</v>
      </c>
      <c r="G1917" s="17" t="str">
        <f t="shared" si="296"/>
        <v>KG-ARI-1909-00203-04736/42439868</v>
      </c>
      <c r="H1917" s="18">
        <f>IF(G1917="","",VLOOKUP(G1917,WMS!$E$3:$Q$2581,7,FALSE))</f>
        <v>6</v>
      </c>
      <c r="I1917" s="18">
        <f>IF(G1917="","",VLOOKUP(G1917,WMS!$E$3:$Q$2581,8,FALSE))</f>
        <v>2.4</v>
      </c>
      <c r="J1917" s="18">
        <f>IF(G1917="","",VLOOKUP(G1917,WMS!$E$3:$Q$2581,13,FALSE))</f>
        <v>0.053</v>
      </c>
      <c r="K1917" s="25" t="b">
        <f t="shared" si="297"/>
        <v>1</v>
      </c>
      <c r="L1917" s="7">
        <v>2</v>
      </c>
      <c r="M1917" s="26">
        <f>IF(G1917="","",VLOOKUP(G1917,WMS!$E$3:$U$2581,7,0)*L1917)</f>
        <v>12</v>
      </c>
      <c r="N1917" s="27" t="str">
        <f>IF(G1917="","",VLOOKUP(G1917,WMS!$E$3:$U$2581,17,0))</f>
        <v>A401-09</v>
      </c>
      <c r="O1917" s="28">
        <f t="shared" si="298"/>
        <v>4.8</v>
      </c>
      <c r="P1917" s="28">
        <f t="shared" si="299"/>
        <v>0.106</v>
      </c>
      <c r="Q1917" s="25" t="str">
        <f>IF(G1917="","",VLOOKUP(G1917,WMS!$E$3:$G$2581,2,FALSE))</f>
        <v>KAS19092316</v>
      </c>
      <c r="R1917" s="25" t="str">
        <f>IF(G1917="","",VLOOKUP(G1917,WMS!$E$3:$G$2581,3,FALSE))</f>
        <v>KAS1909231603</v>
      </c>
      <c r="S1917" s="17" t="str">
        <f>IF(R1917="","",VLOOKUP(R1917,CUSTOMS!$E$3:$N$2350,2,FALSE))</f>
        <v>3926909090</v>
      </c>
      <c r="T1917" s="17" t="str">
        <f>IF(R1917="","",VLOOKUP(R1917,CUSTOMS!$E$3:$N$2350,3,FALSE))</f>
        <v>塑料宠物零食桶</v>
      </c>
      <c r="U1917" s="18">
        <f t="shared" si="300"/>
        <v>12</v>
      </c>
      <c r="V1917" s="18" t="str">
        <f>IF(R1917="","",VLOOKUP(R1917,CUSTOMS!$E$3:$N$2350,5,FALSE))</f>
        <v>个</v>
      </c>
      <c r="W1917" s="32">
        <f>IF(R1917="","",VLOOKUP(R1917,CUSTOMS!$E$3:$N$2350,6,FALSE))</f>
        <v>1.55</v>
      </c>
      <c r="X1917" s="32">
        <f t="shared" si="301"/>
        <v>18.6</v>
      </c>
      <c r="Y1917" s="18" t="str">
        <f>IF(R1917="","",VLOOKUP(R1917,CUSTOMS!$E$3:$N$2350,8,FALSE))</f>
        <v>美元</v>
      </c>
      <c r="Z1917" s="18" t="str">
        <f>IF(R1917="","",VLOOKUP(R1917,CUSTOMS!$E$3:$N$2350,9,FALSE))</f>
        <v>中国</v>
      </c>
      <c r="AA1917" s="18" t="str">
        <f>IF(R1917="","",VLOOKUP(R1917,CUSTOMS!$E$3:$N$2350,10,FALSE))</f>
        <v>美国</v>
      </c>
      <c r="AB1917" s="32">
        <f>IF(R1917="","",VLOOKUP(G1917,WMS!$E$3:$T$2581,15,FALSE))</f>
        <v>0.3</v>
      </c>
      <c r="AC1917" s="32">
        <f t="shared" si="302"/>
        <v>3.6</v>
      </c>
      <c r="AD1917" s="32" t="str">
        <f>IF(S1917="","",VLOOKUP(S1917,海关监管条件!$A$1:$B$3000,2,FALSE))</f>
        <v>无</v>
      </c>
    </row>
    <row r="1918" spans="1:30">
      <c r="A1918" s="2">
        <v>43815</v>
      </c>
      <c r="B1918" s="2">
        <v>43822</v>
      </c>
      <c r="C1918" s="2" t="s">
        <v>5316</v>
      </c>
      <c r="D1918" s="3" t="s">
        <v>1976</v>
      </c>
      <c r="E1918" s="3" t="s">
        <v>4350</v>
      </c>
      <c r="F1918" s="3" t="s">
        <v>4357</v>
      </c>
      <c r="G1918" s="17" t="str">
        <f t="shared" si="296"/>
        <v>KG-ARI-1909-00203-04736/42439882</v>
      </c>
      <c r="H1918" s="18">
        <f>IF(G1918="","",VLOOKUP(G1918,WMS!$E$3:$Q$2581,7,FALSE))</f>
        <v>12</v>
      </c>
      <c r="I1918" s="18">
        <f>IF(G1918="","",VLOOKUP(G1918,WMS!$E$3:$Q$2581,8,FALSE))</f>
        <v>1.5</v>
      </c>
      <c r="J1918" s="18">
        <f>IF(G1918="","",VLOOKUP(G1918,WMS!$E$3:$Q$2581,13,FALSE))</f>
        <v>0.009</v>
      </c>
      <c r="K1918" s="25" t="b">
        <f t="shared" si="297"/>
        <v>1</v>
      </c>
      <c r="L1918" s="7">
        <v>2</v>
      </c>
      <c r="M1918" s="26">
        <f>IF(G1918="","",VLOOKUP(G1918,WMS!$E$3:$U$2581,7,0)*L1918)</f>
        <v>24</v>
      </c>
      <c r="N1918" s="27" t="str">
        <f>IF(G1918="","",VLOOKUP(G1918,WMS!$E$3:$U$2581,17,0))</f>
        <v>A401-10</v>
      </c>
      <c r="O1918" s="28">
        <f t="shared" si="298"/>
        <v>3</v>
      </c>
      <c r="P1918" s="28">
        <f t="shared" si="299"/>
        <v>0.018</v>
      </c>
      <c r="Q1918" s="25" t="str">
        <f>IF(G1918="","",VLOOKUP(G1918,WMS!$E$3:$G$2581,2,FALSE))</f>
        <v>KAS19092316</v>
      </c>
      <c r="R1918" s="25" t="str">
        <f>IF(G1918="","",VLOOKUP(G1918,WMS!$E$3:$G$2581,3,FALSE))</f>
        <v>KAS1909231602</v>
      </c>
      <c r="S1918" s="17" t="str">
        <f>IF(R1918="","",VLOOKUP(R1918,CUSTOMS!$E$3:$N$2350,2,FALSE))</f>
        <v>3926909090</v>
      </c>
      <c r="T1918" s="17" t="str">
        <f>IF(R1918="","",VLOOKUP(R1918,CUSTOMS!$E$3:$N$2350,3,FALSE))</f>
        <v>塑料宠物碗</v>
      </c>
      <c r="U1918" s="18">
        <f t="shared" si="300"/>
        <v>24</v>
      </c>
      <c r="V1918" s="18" t="str">
        <f>IF(R1918="","",VLOOKUP(R1918,CUSTOMS!$E$3:$N$2350,5,FALSE))</f>
        <v>个</v>
      </c>
      <c r="W1918" s="32">
        <f>IF(R1918="","",VLOOKUP(R1918,CUSTOMS!$E$3:$N$2350,6,FALSE))</f>
        <v>1.05</v>
      </c>
      <c r="X1918" s="32">
        <f t="shared" si="301"/>
        <v>25.2</v>
      </c>
      <c r="Y1918" s="18" t="str">
        <f>IF(R1918="","",VLOOKUP(R1918,CUSTOMS!$E$3:$N$2350,8,FALSE))</f>
        <v>美元</v>
      </c>
      <c r="Z1918" s="18" t="str">
        <f>IF(R1918="","",VLOOKUP(R1918,CUSTOMS!$E$3:$N$2350,9,FALSE))</f>
        <v>中国</v>
      </c>
      <c r="AA1918" s="18" t="str">
        <f>IF(R1918="","",VLOOKUP(R1918,CUSTOMS!$E$3:$N$2350,10,FALSE))</f>
        <v>美国</v>
      </c>
      <c r="AB1918" s="32">
        <f>IF(R1918="","",VLOOKUP(G1918,WMS!$E$3:$T$2581,15,FALSE))</f>
        <v>0.104166666666667</v>
      </c>
      <c r="AC1918" s="32">
        <f t="shared" si="302"/>
        <v>2.50000000000001</v>
      </c>
      <c r="AD1918" s="32" t="str">
        <f>IF(S1918="","",VLOOKUP(S1918,海关监管条件!$A$1:$B$3000,2,FALSE))</f>
        <v>无</v>
      </c>
    </row>
    <row r="1919" spans="1:30">
      <c r="A1919" s="2">
        <v>43815</v>
      </c>
      <c r="B1919" s="2">
        <v>43822</v>
      </c>
      <c r="C1919" s="2" t="s">
        <v>5316</v>
      </c>
      <c r="D1919" s="3" t="s">
        <v>1976</v>
      </c>
      <c r="E1919" s="3" t="s">
        <v>4350</v>
      </c>
      <c r="F1919" s="3" t="s">
        <v>4354</v>
      </c>
      <c r="G1919" s="17" t="str">
        <f t="shared" ref="G1919:G1982" si="303">IF(F1919="","",E1919&amp;"/"&amp;F1919)</f>
        <v>KG-ARI-1909-00203-04736/42442592</v>
      </c>
      <c r="H1919" s="18">
        <f>IF(G1919="","",VLOOKUP(G1919,WMS!$E$3:$Q$2581,7,FALSE))</f>
        <v>12</v>
      </c>
      <c r="I1919" s="18">
        <f>IF(G1919="","",VLOOKUP(G1919,WMS!$E$3:$Q$2581,8,FALSE))</f>
        <v>0.8</v>
      </c>
      <c r="J1919" s="18">
        <f>IF(G1919="","",VLOOKUP(G1919,WMS!$E$3:$Q$2581,13,FALSE))</f>
        <v>0.005</v>
      </c>
      <c r="K1919" s="25" t="b">
        <f t="shared" ref="K1919:K1982" si="304">IF(M1919="","",EXACT(H1919,M1919/L1919))</f>
        <v>1</v>
      </c>
      <c r="L1919" s="7">
        <v>2</v>
      </c>
      <c r="M1919" s="26">
        <f>IF(G1919="","",VLOOKUP(G1919,WMS!$E$3:$U$2581,7,0)*L1919)</f>
        <v>24</v>
      </c>
      <c r="N1919" s="27" t="str">
        <f>IF(G1919="","",VLOOKUP(G1919,WMS!$E$3:$U$2581,17,0))</f>
        <v>A401-10</v>
      </c>
      <c r="O1919" s="28">
        <f t="shared" ref="O1919:O1982" si="305">IF(L1919="","",I1919*L1919)</f>
        <v>1.6</v>
      </c>
      <c r="P1919" s="28">
        <f t="shared" ref="P1919:P1982" si="306">IF(L1919="","",J1919*L1919)</f>
        <v>0.01</v>
      </c>
      <c r="Q1919" s="25" t="str">
        <f>IF(G1919="","",VLOOKUP(G1919,WMS!$E$3:$G$2581,2,FALSE))</f>
        <v>KAS19092316</v>
      </c>
      <c r="R1919" s="25" t="str">
        <f>IF(G1919="","",VLOOKUP(G1919,WMS!$E$3:$G$2581,3,FALSE))</f>
        <v>KAS1909231607</v>
      </c>
      <c r="S1919" s="17" t="str">
        <f>IF(R1919="","",VLOOKUP(R1919,CUSTOMS!$E$3:$N$2350,2,FALSE))</f>
        <v>8214200000</v>
      </c>
      <c r="T1919" s="17" t="str">
        <f>IF(R1919="","",VLOOKUP(R1919,CUSTOMS!$E$3:$N$2350,3,FALSE))</f>
        <v>宠物指甲剪</v>
      </c>
      <c r="U1919" s="18">
        <f t="shared" ref="U1919:U1982" si="307">IF(V1919="","",IF(V1919="千克",M1919*AB1919,M1919))</f>
        <v>24</v>
      </c>
      <c r="V1919" s="18" t="str">
        <f>IF(R1919="","",VLOOKUP(R1919,CUSTOMS!$E$3:$N$2350,5,FALSE))</f>
        <v>把</v>
      </c>
      <c r="W1919" s="32">
        <f>IF(R1919="","",VLOOKUP(R1919,CUSTOMS!$E$3:$N$2350,6,FALSE))</f>
        <v>0.82</v>
      </c>
      <c r="X1919" s="32">
        <f t="shared" ref="X1919:X1982" si="308">IF(W1919="","",U1919*W1919)</f>
        <v>19.68</v>
      </c>
      <c r="Y1919" s="18" t="str">
        <f>IF(R1919="","",VLOOKUP(R1919,CUSTOMS!$E$3:$N$2350,8,FALSE))</f>
        <v>美元</v>
      </c>
      <c r="Z1919" s="18" t="str">
        <f>IF(R1919="","",VLOOKUP(R1919,CUSTOMS!$E$3:$N$2350,9,FALSE))</f>
        <v>中国</v>
      </c>
      <c r="AA1919" s="18" t="str">
        <f>IF(R1919="","",VLOOKUP(R1919,CUSTOMS!$E$3:$N$2350,10,FALSE))</f>
        <v>美国</v>
      </c>
      <c r="AB1919" s="32">
        <f>IF(R1919="","",VLOOKUP(G1919,WMS!$E$3:$T$2581,15,FALSE))</f>
        <v>0.05</v>
      </c>
      <c r="AC1919" s="32">
        <f t="shared" ref="AC1919:AC1982" si="309">IF(AB1919="","",M1919*AB1919)</f>
        <v>1.2</v>
      </c>
      <c r="AD1919" s="32" t="str">
        <f>IF(S1919="","",VLOOKUP(S1919,海关监管条件!$A$1:$B$3000,2,FALSE))</f>
        <v>无</v>
      </c>
    </row>
    <row r="1920" spans="1:30">
      <c r="A1920" s="2">
        <v>43815</v>
      </c>
      <c r="B1920" s="2">
        <v>43822</v>
      </c>
      <c r="C1920" s="2" t="s">
        <v>5316</v>
      </c>
      <c r="D1920" s="3" t="s">
        <v>1976</v>
      </c>
      <c r="E1920" s="3" t="s">
        <v>4350</v>
      </c>
      <c r="F1920" s="3" t="s">
        <v>4353</v>
      </c>
      <c r="G1920" s="17" t="str">
        <f t="shared" si="303"/>
        <v>KG-ARI-1909-00203-04736/42442653</v>
      </c>
      <c r="H1920" s="18">
        <f>IF(G1920="","",VLOOKUP(G1920,WMS!$E$3:$Q$2581,7,FALSE))</f>
        <v>12</v>
      </c>
      <c r="I1920" s="18">
        <f>IF(G1920="","",VLOOKUP(G1920,WMS!$E$3:$Q$2581,8,FALSE))</f>
        <v>1</v>
      </c>
      <c r="J1920" s="18">
        <f>IF(G1920="","",VLOOKUP(G1920,WMS!$E$3:$Q$2581,13,FALSE))</f>
        <v>0.006</v>
      </c>
      <c r="K1920" s="25" t="b">
        <f t="shared" si="304"/>
        <v>1</v>
      </c>
      <c r="L1920" s="7">
        <v>4</v>
      </c>
      <c r="M1920" s="26">
        <f>IF(G1920="","",VLOOKUP(G1920,WMS!$E$3:$U$2581,7,0)*L1920)</f>
        <v>48</v>
      </c>
      <c r="N1920" s="27" t="str">
        <f>IF(G1920="","",VLOOKUP(G1920,WMS!$E$3:$U$2581,17,0))</f>
        <v>A401-11</v>
      </c>
      <c r="O1920" s="28">
        <f t="shared" si="305"/>
        <v>4</v>
      </c>
      <c r="P1920" s="28">
        <f t="shared" si="306"/>
        <v>0.024</v>
      </c>
      <c r="Q1920" s="25" t="str">
        <f>IF(G1920="","",VLOOKUP(G1920,WMS!$E$3:$G$2581,2,FALSE))</f>
        <v>KAS19092316</v>
      </c>
      <c r="R1920" s="25" t="str">
        <f>IF(G1920="","",VLOOKUP(G1920,WMS!$E$3:$G$2581,3,FALSE))</f>
        <v>KAS1909231606</v>
      </c>
      <c r="S1920" s="17" t="str">
        <f>IF(R1920="","",VLOOKUP(R1920,CUSTOMS!$E$3:$N$2350,2,FALSE))</f>
        <v>9615110000</v>
      </c>
      <c r="T1920" s="17" t="str">
        <f>IF(R1920="","",VLOOKUP(R1920,CUSTOMS!$E$3:$N$2350,3,FALSE))</f>
        <v>宠物梳</v>
      </c>
      <c r="U1920" s="18">
        <f t="shared" si="307"/>
        <v>48</v>
      </c>
      <c r="V1920" s="18" t="str">
        <f>IF(R1920="","",VLOOKUP(R1920,CUSTOMS!$E$3:$N$2350,5,FALSE))</f>
        <v>把</v>
      </c>
      <c r="W1920" s="32">
        <f>IF(R1920="","",VLOOKUP(R1920,CUSTOMS!$E$3:$N$2350,6,FALSE))</f>
        <v>0.95</v>
      </c>
      <c r="X1920" s="32">
        <f t="shared" si="308"/>
        <v>45.6</v>
      </c>
      <c r="Y1920" s="18" t="str">
        <f>IF(R1920="","",VLOOKUP(R1920,CUSTOMS!$E$3:$N$2350,8,FALSE))</f>
        <v>美元</v>
      </c>
      <c r="Z1920" s="18" t="str">
        <f>IF(R1920="","",VLOOKUP(R1920,CUSTOMS!$E$3:$N$2350,9,FALSE))</f>
        <v>中国</v>
      </c>
      <c r="AA1920" s="18" t="str">
        <f>IF(R1920="","",VLOOKUP(R1920,CUSTOMS!$E$3:$N$2350,10,FALSE))</f>
        <v>美国</v>
      </c>
      <c r="AB1920" s="32">
        <f>IF(R1920="","",VLOOKUP(G1920,WMS!$E$3:$T$2581,15,FALSE))</f>
        <v>0.05</v>
      </c>
      <c r="AC1920" s="32">
        <f t="shared" si="309"/>
        <v>2.4</v>
      </c>
      <c r="AD1920" s="32" t="str">
        <f>IF(S1920="","",VLOOKUP(S1920,海关监管条件!$A$1:$B$3000,2,FALSE))</f>
        <v>无 </v>
      </c>
    </row>
    <row r="1921" spans="1:30">
      <c r="A1921" s="2">
        <v>43815</v>
      </c>
      <c r="B1921" s="2">
        <v>43822</v>
      </c>
      <c r="C1921" s="2" t="s">
        <v>5316</v>
      </c>
      <c r="D1921" s="3" t="s">
        <v>1976</v>
      </c>
      <c r="E1921" s="3" t="s">
        <v>4350</v>
      </c>
      <c r="F1921" s="3" t="s">
        <v>4356</v>
      </c>
      <c r="G1921" s="17" t="str">
        <f t="shared" si="303"/>
        <v>KG-ARI-1909-00203-04736/42444749</v>
      </c>
      <c r="H1921" s="18">
        <f>IF(G1921="","",VLOOKUP(G1921,WMS!$E$3:$Q$2581,7,FALSE))</f>
        <v>12</v>
      </c>
      <c r="I1921" s="18">
        <f>IF(G1921="","",VLOOKUP(G1921,WMS!$E$3:$Q$2581,8,FALSE))</f>
        <v>1.1</v>
      </c>
      <c r="J1921" s="18">
        <f>IF(G1921="","",VLOOKUP(G1921,WMS!$E$3:$Q$2581,13,FALSE))</f>
        <v>0.014</v>
      </c>
      <c r="K1921" s="25" t="b">
        <f t="shared" si="304"/>
        <v>1</v>
      </c>
      <c r="L1921" s="7">
        <v>2</v>
      </c>
      <c r="M1921" s="26">
        <f>IF(G1921="","",VLOOKUP(G1921,WMS!$E$3:$U$2581,7,0)*L1921)</f>
        <v>24</v>
      </c>
      <c r="N1921" s="27" t="str">
        <f>IF(G1921="","",VLOOKUP(G1921,WMS!$E$3:$U$2581,17,0))</f>
        <v>A401-11</v>
      </c>
      <c r="O1921" s="28">
        <f t="shared" si="305"/>
        <v>2.2</v>
      </c>
      <c r="P1921" s="28">
        <f t="shared" si="306"/>
        <v>0.028</v>
      </c>
      <c r="Q1921" s="25" t="str">
        <f>IF(G1921="","",VLOOKUP(G1921,WMS!$E$3:$G$2581,2,FALSE))</f>
        <v>KAS19092316</v>
      </c>
      <c r="R1921" s="25" t="str">
        <f>IF(G1921="","",VLOOKUP(G1921,WMS!$E$3:$G$2581,3,FALSE))</f>
        <v>KAS1909231604</v>
      </c>
      <c r="S1921" s="17" t="str">
        <f>IF(R1921="","",VLOOKUP(R1921,CUSTOMS!$E$3:$N$2350,2,FALSE))</f>
        <v>3926909090</v>
      </c>
      <c r="T1921" s="17" t="str">
        <f>IF(R1921="","",VLOOKUP(R1921,CUSTOMS!$E$3:$N$2350,3,FALSE))</f>
        <v>塑料狗食铲</v>
      </c>
      <c r="U1921" s="18">
        <f t="shared" si="307"/>
        <v>24</v>
      </c>
      <c r="V1921" s="18" t="str">
        <f>IF(R1921="","",VLOOKUP(R1921,CUSTOMS!$E$3:$N$2350,5,FALSE))</f>
        <v>把</v>
      </c>
      <c r="W1921" s="32">
        <f>IF(R1921="","",VLOOKUP(R1921,CUSTOMS!$E$3:$N$2350,6,FALSE))</f>
        <v>0.29</v>
      </c>
      <c r="X1921" s="32">
        <f t="shared" si="308"/>
        <v>6.96</v>
      </c>
      <c r="Y1921" s="18" t="str">
        <f>IF(R1921="","",VLOOKUP(R1921,CUSTOMS!$E$3:$N$2350,8,FALSE))</f>
        <v>美元</v>
      </c>
      <c r="Z1921" s="18" t="str">
        <f>IF(R1921="","",VLOOKUP(R1921,CUSTOMS!$E$3:$N$2350,9,FALSE))</f>
        <v>中国</v>
      </c>
      <c r="AA1921" s="18" t="str">
        <f>IF(R1921="","",VLOOKUP(R1921,CUSTOMS!$E$3:$N$2350,10,FALSE))</f>
        <v>美国</v>
      </c>
      <c r="AB1921" s="32">
        <f>IF(R1921="","",VLOOKUP(G1921,WMS!$E$3:$T$2581,15,FALSE))</f>
        <v>0.0666666666666667</v>
      </c>
      <c r="AC1921" s="32">
        <f t="shared" si="309"/>
        <v>1.6</v>
      </c>
      <c r="AD1921" s="32" t="str">
        <f>IF(S1921="","",VLOOKUP(S1921,海关监管条件!$A$1:$B$3000,2,FALSE))</f>
        <v>无</v>
      </c>
    </row>
    <row r="1922" spans="1:30">
      <c r="A1922" s="2">
        <v>43815</v>
      </c>
      <c r="B1922" s="2">
        <v>43822</v>
      </c>
      <c r="C1922" s="2" t="s">
        <v>5316</v>
      </c>
      <c r="D1922" s="3" t="s">
        <v>1976</v>
      </c>
      <c r="E1922" s="3" t="s">
        <v>4350</v>
      </c>
      <c r="F1922" s="3" t="s">
        <v>4351</v>
      </c>
      <c r="G1922" s="17" t="str">
        <f t="shared" si="303"/>
        <v>KG-ARI-1909-00203-04736/42504702</v>
      </c>
      <c r="H1922" s="18">
        <f>IF(G1922="","",VLOOKUP(G1922,WMS!$E$3:$Q$2581,7,FALSE))</f>
        <v>12</v>
      </c>
      <c r="I1922" s="18">
        <f>IF(G1922="","",VLOOKUP(G1922,WMS!$E$3:$Q$2581,8,FALSE))</f>
        <v>0.7</v>
      </c>
      <c r="J1922" s="18">
        <f>IF(G1922="","",VLOOKUP(G1922,WMS!$E$3:$Q$2581,13,FALSE))</f>
        <v>0.011</v>
      </c>
      <c r="K1922" s="25" t="b">
        <f t="shared" si="304"/>
        <v>1</v>
      </c>
      <c r="L1922" s="7">
        <v>2</v>
      </c>
      <c r="M1922" s="26">
        <f>IF(G1922="","",VLOOKUP(G1922,WMS!$E$3:$U$2581,7,0)*L1922)</f>
        <v>24</v>
      </c>
      <c r="N1922" s="27" t="str">
        <f>IF(G1922="","",VLOOKUP(G1922,WMS!$E$3:$U$2581,17,0))</f>
        <v>A401-10</v>
      </c>
      <c r="O1922" s="28">
        <f t="shared" si="305"/>
        <v>1.4</v>
      </c>
      <c r="P1922" s="28">
        <f t="shared" si="306"/>
        <v>0.022</v>
      </c>
      <c r="Q1922" s="25" t="str">
        <f>IF(G1922="","",VLOOKUP(G1922,WMS!$E$3:$G$2581,2,FALSE))</f>
        <v>KAS19092316</v>
      </c>
      <c r="R1922" s="25" t="str">
        <f>IF(G1922="","",VLOOKUP(G1922,WMS!$E$3:$G$2581,3,FALSE))</f>
        <v>KAS1909231605</v>
      </c>
      <c r="S1922" s="17" t="str">
        <f>IF(R1922="","",VLOOKUP(R1922,CUSTOMS!$E$3:$N$2350,2,FALSE))</f>
        <v>3926909090</v>
      </c>
      <c r="T1922" s="17" t="str">
        <f>IF(R1922="","",VLOOKUP(R1922,CUSTOMS!$E$3:$N$2350,3,FALSE))</f>
        <v>塑料猫砂铲</v>
      </c>
      <c r="U1922" s="18">
        <f t="shared" si="307"/>
        <v>24</v>
      </c>
      <c r="V1922" s="18" t="str">
        <f>IF(R1922="","",VLOOKUP(R1922,CUSTOMS!$E$3:$N$2350,5,FALSE))</f>
        <v>把</v>
      </c>
      <c r="W1922" s="32">
        <f>IF(R1922="","",VLOOKUP(R1922,CUSTOMS!$E$3:$N$2350,6,FALSE))</f>
        <v>0.25</v>
      </c>
      <c r="X1922" s="32">
        <f t="shared" si="308"/>
        <v>6</v>
      </c>
      <c r="Y1922" s="18" t="str">
        <f>IF(R1922="","",VLOOKUP(R1922,CUSTOMS!$E$3:$N$2350,8,FALSE))</f>
        <v>美元</v>
      </c>
      <c r="Z1922" s="18" t="str">
        <f>IF(R1922="","",VLOOKUP(R1922,CUSTOMS!$E$3:$N$2350,9,FALSE))</f>
        <v>中国</v>
      </c>
      <c r="AA1922" s="18" t="str">
        <f>IF(R1922="","",VLOOKUP(R1922,CUSTOMS!$E$3:$N$2350,10,FALSE))</f>
        <v>美国</v>
      </c>
      <c r="AB1922" s="32">
        <f>IF(R1922="","",VLOOKUP(G1922,WMS!$E$3:$T$2581,15,FALSE))</f>
        <v>0.0333333333333333</v>
      </c>
      <c r="AC1922" s="32">
        <f t="shared" si="309"/>
        <v>0.799999999999999</v>
      </c>
      <c r="AD1922" s="32" t="str">
        <f>IF(S1922="","",VLOOKUP(S1922,海关监管条件!$A$1:$B$3000,2,FALSE))</f>
        <v>无</v>
      </c>
    </row>
    <row r="1923" spans="1:30">
      <c r="A1923" s="2">
        <v>43815</v>
      </c>
      <c r="B1923" s="2">
        <v>43822</v>
      </c>
      <c r="C1923" s="2" t="s">
        <v>5316</v>
      </c>
      <c r="D1923" s="3" t="s">
        <v>2250</v>
      </c>
      <c r="E1923" s="3" t="s">
        <v>4504</v>
      </c>
      <c r="F1923" s="3" t="s">
        <v>5210</v>
      </c>
      <c r="G1923" s="17" t="str">
        <f t="shared" si="303"/>
        <v>KG-ARI-1909-00203-04743/42568940</v>
      </c>
      <c r="H1923" s="18">
        <f>IF(G1923="","",VLOOKUP(G1923,WMS!$E$3:$Q$2581,7,FALSE))</f>
        <v>12</v>
      </c>
      <c r="I1923" s="18">
        <f>IF(G1923="","",VLOOKUP(G1923,WMS!$E$3:$Q$2581,8,FALSE))</f>
        <v>5.53</v>
      </c>
      <c r="J1923" s="18">
        <f>IF(G1923="","",VLOOKUP(G1923,WMS!$E$3:$Q$2581,13,FALSE))</f>
        <v>0.012</v>
      </c>
      <c r="K1923" s="25" t="b">
        <f t="shared" si="304"/>
        <v>1</v>
      </c>
      <c r="L1923" s="7">
        <v>8</v>
      </c>
      <c r="M1923" s="26">
        <f>IF(G1923="","",VLOOKUP(G1923,WMS!$E$3:$U$2581,7,0)*L1923)</f>
        <v>96</v>
      </c>
      <c r="N1923" s="27" t="str">
        <f>IF(G1923="","",VLOOKUP(G1923,WMS!$E$3:$U$2581,17,0))</f>
        <v>A403</v>
      </c>
      <c r="O1923" s="28">
        <f t="shared" si="305"/>
        <v>44.24</v>
      </c>
      <c r="P1923" s="28">
        <f t="shared" si="306"/>
        <v>0.096</v>
      </c>
      <c r="Q1923" s="25" t="str">
        <f>IF(G1923="","",VLOOKUP(G1923,WMS!$E$3:$G$2581,2,FALSE))</f>
        <v>KAS19092409</v>
      </c>
      <c r="R1923" s="25" t="str">
        <f>IF(G1923="","",VLOOKUP(G1923,WMS!$E$3:$G$2581,3,FALSE))</f>
        <v>KAS1909240901</v>
      </c>
      <c r="S1923" s="17" t="str">
        <f>IF(R1923="","",VLOOKUP(R1923,CUSTOMS!$E$3:$N$2350,2,FALSE))</f>
        <v>6911101900</v>
      </c>
      <c r="T1923" s="17" t="str">
        <f>IF(R1923="","",VLOOKUP(R1923,CUSTOMS!$E$3:$N$2350,3,FALSE))</f>
        <v>日用瓷：盘</v>
      </c>
      <c r="U1923" s="18">
        <f t="shared" si="307"/>
        <v>96</v>
      </c>
      <c r="V1923" s="18" t="str">
        <f>IF(R1923="","",VLOOKUP(R1923,CUSTOMS!$E$3:$N$2350,5,FALSE))</f>
        <v>件</v>
      </c>
      <c r="W1923" s="32">
        <f>IF(R1923="","",VLOOKUP(R1923,CUSTOMS!$E$3:$N$2350,6,FALSE))</f>
        <v>1.2875615530303</v>
      </c>
      <c r="X1923" s="32">
        <f t="shared" si="308"/>
        <v>123.605909090909</v>
      </c>
      <c r="Y1923" s="18" t="str">
        <f>IF(R1923="","",VLOOKUP(R1923,CUSTOMS!$E$3:$N$2350,8,FALSE))</f>
        <v>美元</v>
      </c>
      <c r="Z1923" s="18" t="str">
        <f>IF(R1923="","",VLOOKUP(R1923,CUSTOMS!$E$3:$N$2350,9,FALSE))</f>
        <v>中国</v>
      </c>
      <c r="AA1923" s="18" t="str">
        <f>IF(R1923="","",VLOOKUP(R1923,CUSTOMS!$E$3:$N$2350,10,FALSE))</f>
        <v>美国</v>
      </c>
      <c r="AB1923" s="32">
        <f>IF(R1923="","",VLOOKUP(G1923,WMS!$E$3:$T$2581,15,FALSE))</f>
        <v>0.4</v>
      </c>
      <c r="AC1923" s="32">
        <f t="shared" si="309"/>
        <v>38.4</v>
      </c>
      <c r="AD1923" s="32" t="str">
        <f>IF(S1923="","",VLOOKUP(S1923,海关监管条件!$A$1:$B$3000,2,FALSE))</f>
        <v>A</v>
      </c>
    </row>
    <row r="1924" spans="1:30">
      <c r="A1924" s="2">
        <v>43815</v>
      </c>
      <c r="B1924" s="2">
        <v>43822</v>
      </c>
      <c r="C1924" s="2" t="s">
        <v>5316</v>
      </c>
      <c r="D1924" s="3" t="s">
        <v>2250</v>
      </c>
      <c r="E1924" s="3" t="s">
        <v>4504</v>
      </c>
      <c r="F1924" s="3" t="s">
        <v>5211</v>
      </c>
      <c r="G1924" s="17" t="str">
        <f t="shared" si="303"/>
        <v>KG-ARI-1909-00203-04743/42568957</v>
      </c>
      <c r="H1924" s="18">
        <f>IF(G1924="","",VLOOKUP(G1924,WMS!$E$3:$Q$2581,7,FALSE))</f>
        <v>12</v>
      </c>
      <c r="I1924" s="18">
        <f>IF(G1924="","",VLOOKUP(G1924,WMS!$E$3:$Q$2581,8,FALSE))</f>
        <v>8.4</v>
      </c>
      <c r="J1924" s="18">
        <f>IF(G1924="","",VLOOKUP(G1924,WMS!$E$3:$Q$2581,13,FALSE))</f>
        <v>0.027</v>
      </c>
      <c r="K1924" s="25" t="b">
        <f t="shared" si="304"/>
        <v>1</v>
      </c>
      <c r="L1924" s="7">
        <v>7</v>
      </c>
      <c r="M1924" s="26">
        <f>IF(G1924="","",VLOOKUP(G1924,WMS!$E$3:$U$2581,7,0)*L1924)</f>
        <v>84</v>
      </c>
      <c r="N1924" s="27" t="str">
        <f>IF(G1924="","",VLOOKUP(G1924,WMS!$E$3:$U$2581,17,0))</f>
        <v>A403</v>
      </c>
      <c r="O1924" s="28">
        <f t="shared" si="305"/>
        <v>58.8</v>
      </c>
      <c r="P1924" s="28">
        <f t="shared" si="306"/>
        <v>0.189</v>
      </c>
      <c r="Q1924" s="25" t="str">
        <f>IF(G1924="","",VLOOKUP(G1924,WMS!$E$3:$G$2581,2,FALSE))</f>
        <v>KAS19092409</v>
      </c>
      <c r="R1924" s="25" t="str">
        <f>IF(G1924="","",VLOOKUP(G1924,WMS!$E$3:$G$2581,3,FALSE))</f>
        <v>KAS1909240902</v>
      </c>
      <c r="S1924" s="17" t="str">
        <f>IF(R1924="","",VLOOKUP(R1924,CUSTOMS!$E$3:$N$2350,2,FALSE))</f>
        <v>6911101900</v>
      </c>
      <c r="T1924" s="17" t="str">
        <f>IF(R1924="","",VLOOKUP(R1924,CUSTOMS!$E$3:$N$2350,3,FALSE))</f>
        <v>日用瓷：碗</v>
      </c>
      <c r="U1924" s="18">
        <f t="shared" si="307"/>
        <v>84</v>
      </c>
      <c r="V1924" s="18" t="str">
        <f>IF(R1924="","",VLOOKUP(R1924,CUSTOMS!$E$3:$N$2350,5,FALSE))</f>
        <v>件</v>
      </c>
      <c r="W1924" s="32">
        <f>IF(R1924="","",VLOOKUP(R1924,CUSTOMS!$E$3:$N$2350,6,FALSE))</f>
        <v>1.23164825046041</v>
      </c>
      <c r="X1924" s="32">
        <f t="shared" si="308"/>
        <v>103.458453038674</v>
      </c>
      <c r="Y1924" s="18" t="str">
        <f>IF(R1924="","",VLOOKUP(R1924,CUSTOMS!$E$3:$N$2350,8,FALSE))</f>
        <v>美元</v>
      </c>
      <c r="Z1924" s="18" t="str">
        <f>IF(R1924="","",VLOOKUP(R1924,CUSTOMS!$E$3:$N$2350,9,FALSE))</f>
        <v>中国</v>
      </c>
      <c r="AA1924" s="18" t="str">
        <f>IF(R1924="","",VLOOKUP(R1924,CUSTOMS!$E$3:$N$2350,10,FALSE))</f>
        <v>美国</v>
      </c>
      <c r="AB1924" s="32">
        <f>IF(R1924="","",VLOOKUP(G1924,WMS!$E$3:$T$2581,15,FALSE))</f>
        <v>0.65</v>
      </c>
      <c r="AC1924" s="32">
        <f t="shared" si="309"/>
        <v>54.6</v>
      </c>
      <c r="AD1924" s="32" t="str">
        <f>IF(S1924="","",VLOOKUP(S1924,海关监管条件!$A$1:$B$3000,2,FALSE))</f>
        <v>A</v>
      </c>
    </row>
    <row r="1925" spans="1:30">
      <c r="A1925" s="2">
        <v>43815</v>
      </c>
      <c r="B1925" s="2">
        <v>43822</v>
      </c>
      <c r="C1925" s="2" t="s">
        <v>5316</v>
      </c>
      <c r="D1925" s="3" t="s">
        <v>2250</v>
      </c>
      <c r="E1925" s="3" t="s">
        <v>4504</v>
      </c>
      <c r="F1925" s="3" t="s">
        <v>5212</v>
      </c>
      <c r="G1925" s="17" t="str">
        <f t="shared" si="303"/>
        <v>KG-ARI-1909-00203-04743/42568971</v>
      </c>
      <c r="H1925" s="18">
        <f>IF(G1925="","",VLOOKUP(G1925,WMS!$E$3:$Q$2581,7,FALSE))</f>
        <v>12</v>
      </c>
      <c r="I1925" s="18">
        <f>IF(G1925="","",VLOOKUP(G1925,WMS!$E$3:$Q$2581,8,FALSE))</f>
        <v>6.15</v>
      </c>
      <c r="J1925" s="18">
        <f>IF(G1925="","",VLOOKUP(G1925,WMS!$E$3:$Q$2581,13,FALSE))</f>
        <v>0.019</v>
      </c>
      <c r="K1925" s="25" t="b">
        <f t="shared" si="304"/>
        <v>1</v>
      </c>
      <c r="L1925" s="7">
        <v>5</v>
      </c>
      <c r="M1925" s="26">
        <f>IF(G1925="","",VLOOKUP(G1925,WMS!$E$3:$U$2581,7,0)*L1925)</f>
        <v>60</v>
      </c>
      <c r="N1925" s="27" t="str">
        <f>IF(G1925="","",VLOOKUP(G1925,WMS!$E$3:$U$2581,17,0))</f>
        <v>A403</v>
      </c>
      <c r="O1925" s="28">
        <f t="shared" si="305"/>
        <v>30.75</v>
      </c>
      <c r="P1925" s="28">
        <f t="shared" si="306"/>
        <v>0.095</v>
      </c>
      <c r="Q1925" s="25" t="str">
        <f>IF(G1925="","",VLOOKUP(G1925,WMS!$E$3:$G$2581,2,FALSE))</f>
        <v>KAS19092409</v>
      </c>
      <c r="R1925" s="25" t="str">
        <f>IF(G1925="","",VLOOKUP(G1925,WMS!$E$3:$G$2581,3,FALSE))</f>
        <v>KAS1909240902</v>
      </c>
      <c r="S1925" s="17" t="str">
        <f>IF(R1925="","",VLOOKUP(R1925,CUSTOMS!$E$3:$N$2350,2,FALSE))</f>
        <v>6911101900</v>
      </c>
      <c r="T1925" s="17" t="str">
        <f>IF(R1925="","",VLOOKUP(R1925,CUSTOMS!$E$3:$N$2350,3,FALSE))</f>
        <v>日用瓷：碗</v>
      </c>
      <c r="U1925" s="18">
        <f t="shared" si="307"/>
        <v>60</v>
      </c>
      <c r="V1925" s="18" t="str">
        <f>IF(R1925="","",VLOOKUP(R1925,CUSTOMS!$E$3:$N$2350,5,FALSE))</f>
        <v>件</v>
      </c>
      <c r="W1925" s="32">
        <f>IF(R1925="","",VLOOKUP(R1925,CUSTOMS!$E$3:$N$2350,6,FALSE))</f>
        <v>1.23164825046041</v>
      </c>
      <c r="X1925" s="32">
        <f t="shared" si="308"/>
        <v>73.8988950276246</v>
      </c>
      <c r="Y1925" s="18" t="str">
        <f>IF(R1925="","",VLOOKUP(R1925,CUSTOMS!$E$3:$N$2350,8,FALSE))</f>
        <v>美元</v>
      </c>
      <c r="Z1925" s="18" t="str">
        <f>IF(R1925="","",VLOOKUP(R1925,CUSTOMS!$E$3:$N$2350,9,FALSE))</f>
        <v>中国</v>
      </c>
      <c r="AA1925" s="18" t="str">
        <f>IF(R1925="","",VLOOKUP(R1925,CUSTOMS!$E$3:$N$2350,10,FALSE))</f>
        <v>美国</v>
      </c>
      <c r="AB1925" s="32">
        <f>IF(R1925="","",VLOOKUP(G1925,WMS!$E$3:$T$2581,15,FALSE))</f>
        <v>0.45</v>
      </c>
      <c r="AC1925" s="32">
        <f t="shared" si="309"/>
        <v>27</v>
      </c>
      <c r="AD1925" s="32" t="str">
        <f>IF(S1925="","",VLOOKUP(S1925,海关监管条件!$A$1:$B$3000,2,FALSE))</f>
        <v>A</v>
      </c>
    </row>
    <row r="1926" spans="1:30">
      <c r="A1926" s="2">
        <v>43815</v>
      </c>
      <c r="B1926" s="2">
        <v>43822</v>
      </c>
      <c r="C1926" s="2" t="s">
        <v>5316</v>
      </c>
      <c r="D1926" s="3" t="s">
        <v>2250</v>
      </c>
      <c r="E1926" s="3" t="s">
        <v>4504</v>
      </c>
      <c r="F1926" s="3" t="s">
        <v>5213</v>
      </c>
      <c r="G1926" s="17" t="str">
        <f t="shared" si="303"/>
        <v>KG-ARI-1909-00203-04743/42569121</v>
      </c>
      <c r="H1926" s="18">
        <f>IF(G1926="","",VLOOKUP(G1926,WMS!$E$3:$Q$2581,7,FALSE))</f>
        <v>12</v>
      </c>
      <c r="I1926" s="18">
        <f>IF(G1926="","",VLOOKUP(G1926,WMS!$E$3:$Q$2581,8,FALSE))</f>
        <v>5.4</v>
      </c>
      <c r="J1926" s="18">
        <f>IF(G1926="","",VLOOKUP(G1926,WMS!$E$3:$Q$2581,13,FALSE))</f>
        <v>0.025</v>
      </c>
      <c r="K1926" s="25" t="b">
        <f t="shared" si="304"/>
        <v>1</v>
      </c>
      <c r="L1926" s="7">
        <v>2</v>
      </c>
      <c r="M1926" s="26">
        <f>IF(G1926="","",VLOOKUP(G1926,WMS!$E$3:$U$2581,7,0)*L1926)</f>
        <v>24</v>
      </c>
      <c r="N1926" s="27" t="str">
        <f>IF(G1926="","",VLOOKUP(G1926,WMS!$E$3:$U$2581,17,0))</f>
        <v>A403</v>
      </c>
      <c r="O1926" s="28">
        <f t="shared" si="305"/>
        <v>10.8</v>
      </c>
      <c r="P1926" s="28">
        <f t="shared" si="306"/>
        <v>0.05</v>
      </c>
      <c r="Q1926" s="25" t="str">
        <f>IF(G1926="","",VLOOKUP(G1926,WMS!$E$3:$G$2581,2,FALSE))</f>
        <v>KAS19092409</v>
      </c>
      <c r="R1926" s="25" t="str">
        <f>IF(G1926="","",VLOOKUP(G1926,WMS!$E$3:$G$2581,3,FALSE))</f>
        <v>KAS1909240903</v>
      </c>
      <c r="S1926" s="17" t="str">
        <f>IF(R1926="","",VLOOKUP(R1926,CUSTOMS!$E$3:$N$2350,2,FALSE))</f>
        <v>6911101900</v>
      </c>
      <c r="T1926" s="17" t="str">
        <f>IF(R1926="","",VLOOKUP(R1926,CUSTOMS!$E$3:$N$2350,3,FALSE))</f>
        <v>日用瓷：杯</v>
      </c>
      <c r="U1926" s="18">
        <f t="shared" si="307"/>
        <v>24</v>
      </c>
      <c r="V1926" s="18" t="str">
        <f>IF(R1926="","",VLOOKUP(R1926,CUSTOMS!$E$3:$N$2350,5,FALSE))</f>
        <v>件</v>
      </c>
      <c r="W1926" s="32">
        <f>IF(R1926="","",VLOOKUP(R1926,CUSTOMS!$E$3:$N$2350,6,FALSE))</f>
        <v>0.865194444444444</v>
      </c>
      <c r="X1926" s="32">
        <f t="shared" si="308"/>
        <v>20.7646666666667</v>
      </c>
      <c r="Y1926" s="18" t="str">
        <f>IF(R1926="","",VLOOKUP(R1926,CUSTOMS!$E$3:$N$2350,8,FALSE))</f>
        <v>美元</v>
      </c>
      <c r="Z1926" s="18" t="str">
        <f>IF(R1926="","",VLOOKUP(R1926,CUSTOMS!$E$3:$N$2350,9,FALSE))</f>
        <v>中国</v>
      </c>
      <c r="AA1926" s="18" t="str">
        <f>IF(R1926="","",VLOOKUP(R1926,CUSTOMS!$E$3:$N$2350,10,FALSE))</f>
        <v>美国</v>
      </c>
      <c r="AB1926" s="32">
        <f>IF(R1926="","",VLOOKUP(G1926,WMS!$E$3:$T$2581,15,FALSE))</f>
        <v>0.4</v>
      </c>
      <c r="AC1926" s="32">
        <f t="shared" si="309"/>
        <v>9.6</v>
      </c>
      <c r="AD1926" s="32" t="str">
        <f>IF(S1926="","",VLOOKUP(S1926,海关监管条件!$A$1:$B$3000,2,FALSE))</f>
        <v>A</v>
      </c>
    </row>
    <row r="1927" spans="1:30">
      <c r="A1927" s="2">
        <v>43815</v>
      </c>
      <c r="B1927" s="2">
        <v>43822</v>
      </c>
      <c r="C1927" s="2" t="s">
        <v>5316</v>
      </c>
      <c r="D1927" s="3" t="s">
        <v>2250</v>
      </c>
      <c r="E1927" s="3" t="s">
        <v>4504</v>
      </c>
      <c r="F1927" s="3" t="s">
        <v>5215</v>
      </c>
      <c r="G1927" s="17" t="str">
        <f t="shared" si="303"/>
        <v>KG-ARI-1909-00203-04743/42624400</v>
      </c>
      <c r="H1927" s="18">
        <f>IF(G1927="","",VLOOKUP(G1927,WMS!$E$3:$Q$2581,7,FALSE))</f>
        <v>12</v>
      </c>
      <c r="I1927" s="18">
        <f>IF(G1927="","",VLOOKUP(G1927,WMS!$E$3:$Q$2581,8,FALSE))</f>
        <v>10</v>
      </c>
      <c r="J1927" s="18">
        <f>IF(G1927="","",VLOOKUP(G1927,WMS!$E$3:$Q$2581,13,FALSE))</f>
        <v>0.046</v>
      </c>
      <c r="K1927" s="25" t="b">
        <f t="shared" si="304"/>
        <v>1</v>
      </c>
      <c r="L1927" s="7">
        <v>8</v>
      </c>
      <c r="M1927" s="26">
        <f>IF(G1927="","",VLOOKUP(G1927,WMS!$E$3:$U$2581,7,0)*L1927)</f>
        <v>96</v>
      </c>
      <c r="N1927" s="27" t="str">
        <f>IF(G1927="","",VLOOKUP(G1927,WMS!$E$3:$U$2581,17,0))</f>
        <v>A403</v>
      </c>
      <c r="O1927" s="28">
        <f t="shared" si="305"/>
        <v>80</v>
      </c>
      <c r="P1927" s="28">
        <f t="shared" si="306"/>
        <v>0.368</v>
      </c>
      <c r="Q1927" s="25" t="str">
        <f>IF(G1927="","",VLOOKUP(G1927,WMS!$E$3:$G$2581,2,FALSE))</f>
        <v>KAS19092409</v>
      </c>
      <c r="R1927" s="25" t="str">
        <f>IF(G1927="","",VLOOKUP(G1927,WMS!$E$3:$G$2581,3,FALSE))</f>
        <v>KAS1909240902</v>
      </c>
      <c r="S1927" s="17" t="str">
        <f>IF(R1927="","",VLOOKUP(R1927,CUSTOMS!$E$3:$N$2350,2,FALSE))</f>
        <v>6911101900</v>
      </c>
      <c r="T1927" s="17" t="str">
        <f>IF(R1927="","",VLOOKUP(R1927,CUSTOMS!$E$3:$N$2350,3,FALSE))</f>
        <v>日用瓷：碗</v>
      </c>
      <c r="U1927" s="18">
        <f t="shared" si="307"/>
        <v>96</v>
      </c>
      <c r="V1927" s="18" t="str">
        <f>IF(R1927="","",VLOOKUP(R1927,CUSTOMS!$E$3:$N$2350,5,FALSE))</f>
        <v>件</v>
      </c>
      <c r="W1927" s="32">
        <f>IF(R1927="","",VLOOKUP(R1927,CUSTOMS!$E$3:$N$2350,6,FALSE))</f>
        <v>1.23164825046041</v>
      </c>
      <c r="X1927" s="32">
        <f t="shared" si="308"/>
        <v>118.238232044199</v>
      </c>
      <c r="Y1927" s="18" t="str">
        <f>IF(R1927="","",VLOOKUP(R1927,CUSTOMS!$E$3:$N$2350,8,FALSE))</f>
        <v>美元</v>
      </c>
      <c r="Z1927" s="18" t="str">
        <f>IF(R1927="","",VLOOKUP(R1927,CUSTOMS!$E$3:$N$2350,9,FALSE))</f>
        <v>中国</v>
      </c>
      <c r="AA1927" s="18" t="str">
        <f>IF(R1927="","",VLOOKUP(R1927,CUSTOMS!$E$3:$N$2350,10,FALSE))</f>
        <v>美国</v>
      </c>
      <c r="AB1927" s="32">
        <f>IF(R1927="","",VLOOKUP(G1927,WMS!$E$3:$T$2581,15,FALSE))</f>
        <v>0.7</v>
      </c>
      <c r="AC1927" s="32">
        <f t="shared" si="309"/>
        <v>67.2</v>
      </c>
      <c r="AD1927" s="32" t="str">
        <f>IF(S1927="","",VLOOKUP(S1927,海关监管条件!$A$1:$B$3000,2,FALSE))</f>
        <v>A</v>
      </c>
    </row>
    <row r="1928" spans="1:30">
      <c r="A1928" s="2">
        <v>43815</v>
      </c>
      <c r="B1928" s="2">
        <v>43822</v>
      </c>
      <c r="C1928" s="2" t="s">
        <v>5316</v>
      </c>
      <c r="D1928" s="3" t="s">
        <v>2441</v>
      </c>
      <c r="E1928" s="3" t="s">
        <v>4504</v>
      </c>
      <c r="F1928" s="3" t="s">
        <v>4623</v>
      </c>
      <c r="G1928" s="17" t="str">
        <f t="shared" si="303"/>
        <v>KG-ARI-1909-00203-04743/42629986</v>
      </c>
      <c r="H1928" s="18">
        <f>IF(G1928="","",VLOOKUP(G1928,WMS!$E$3:$Q$2581,7,FALSE))</f>
        <v>6</v>
      </c>
      <c r="I1928" s="18">
        <f>IF(G1928="","",VLOOKUP(G1928,WMS!$E$3:$Q$2581,8,FALSE))</f>
        <v>8</v>
      </c>
      <c r="J1928" s="18">
        <f>IF(G1928="","",VLOOKUP(G1928,WMS!$E$3:$Q$2581,13,FALSE))</f>
        <v>0.027</v>
      </c>
      <c r="K1928" s="25" t="b">
        <f t="shared" si="304"/>
        <v>1</v>
      </c>
      <c r="L1928" s="7">
        <v>1</v>
      </c>
      <c r="M1928" s="26">
        <f>IF(G1928="","",VLOOKUP(G1928,WMS!$E$3:$U$2581,7,0)*L1928)</f>
        <v>6</v>
      </c>
      <c r="N1928" s="27" t="str">
        <f>IF(G1928="","",VLOOKUP(G1928,WMS!$E$3:$U$2581,17,0))</f>
        <v>A403</v>
      </c>
      <c r="O1928" s="28">
        <f t="shared" si="305"/>
        <v>8</v>
      </c>
      <c r="P1928" s="28">
        <f t="shared" si="306"/>
        <v>0.027</v>
      </c>
      <c r="Q1928" s="25" t="str">
        <f>IF(G1928="","",VLOOKUP(G1928,WMS!$E$3:$G$2581,2,FALSE))</f>
        <v>KAS19092911</v>
      </c>
      <c r="R1928" s="25" t="str">
        <f>IF(G1928="","",VLOOKUP(G1928,WMS!$E$3:$G$2581,3,FALSE))</f>
        <v>KAS1909291104</v>
      </c>
      <c r="S1928" s="17" t="str">
        <f>IF(R1928="","",VLOOKUP(R1928,CUSTOMS!$E$3:$N$2350,2,FALSE))</f>
        <v>6911101900</v>
      </c>
      <c r="T1928" s="17" t="str">
        <f>IF(R1928="","",VLOOKUP(R1928,CUSTOMS!$E$3:$N$2350,3,FALSE))</f>
        <v>日用瓷：350ml 杯</v>
      </c>
      <c r="U1928" s="18">
        <f t="shared" si="307"/>
        <v>6</v>
      </c>
      <c r="V1928" s="18" t="str">
        <f>IF(R1928="","",VLOOKUP(R1928,CUSTOMS!$E$3:$N$2350,5,FALSE))</f>
        <v>只</v>
      </c>
      <c r="W1928" s="32">
        <f>IF(R1928="","",VLOOKUP(R1928,CUSTOMS!$E$3:$N$2350,6,FALSE))</f>
        <v>0.93</v>
      </c>
      <c r="X1928" s="32">
        <f t="shared" si="308"/>
        <v>5.58</v>
      </c>
      <c r="Y1928" s="18" t="str">
        <f>IF(R1928="","",VLOOKUP(R1928,CUSTOMS!$E$3:$N$2350,8,FALSE))</f>
        <v>美元</v>
      </c>
      <c r="Z1928" s="18" t="str">
        <f>IF(R1928="","",VLOOKUP(R1928,CUSTOMS!$E$3:$N$2350,9,FALSE))</f>
        <v>中国</v>
      </c>
      <c r="AA1928" s="18" t="str">
        <f>IF(R1928="","",VLOOKUP(R1928,CUSTOMS!$E$3:$N$2350,10,FALSE))</f>
        <v>美国</v>
      </c>
      <c r="AB1928" s="32">
        <f>IF(R1928="","",VLOOKUP(G1928,WMS!$E$3:$T$2581,15,FALSE))</f>
        <v>1.26666666666667</v>
      </c>
      <c r="AC1928" s="32">
        <f t="shared" si="309"/>
        <v>7.60000000000002</v>
      </c>
      <c r="AD1928" s="32" t="str">
        <f>IF(S1928="","",VLOOKUP(S1928,海关监管条件!$A$1:$B$3000,2,FALSE))</f>
        <v>A</v>
      </c>
    </row>
    <row r="1929" spans="1:30">
      <c r="A1929" s="2">
        <v>43815</v>
      </c>
      <c r="B1929" s="2">
        <v>43822</v>
      </c>
      <c r="C1929" s="2" t="s">
        <v>5316</v>
      </c>
      <c r="D1929" s="3" t="s">
        <v>2441</v>
      </c>
      <c r="E1929" s="3" t="s">
        <v>4504</v>
      </c>
      <c r="F1929" s="3" t="s">
        <v>4611</v>
      </c>
      <c r="G1929" s="17" t="str">
        <f t="shared" si="303"/>
        <v>KG-ARI-1909-00203-04743/42754206</v>
      </c>
      <c r="H1929" s="18">
        <f>IF(G1929="","",VLOOKUP(G1929,WMS!$E$3:$Q$2581,7,FALSE))</f>
        <v>12</v>
      </c>
      <c r="I1929" s="18">
        <f>IF(G1929="","",VLOOKUP(G1929,WMS!$E$3:$Q$2581,8,FALSE))</f>
        <v>5</v>
      </c>
      <c r="J1929" s="18">
        <f>IF(G1929="","",VLOOKUP(G1929,WMS!$E$3:$Q$2581,13,FALSE))</f>
        <v>0.014</v>
      </c>
      <c r="K1929" s="25" t="b">
        <f t="shared" si="304"/>
        <v>1</v>
      </c>
      <c r="L1929" s="7">
        <v>2</v>
      </c>
      <c r="M1929" s="26">
        <f>IF(G1929="","",VLOOKUP(G1929,WMS!$E$3:$U$2581,7,0)*L1929)</f>
        <v>24</v>
      </c>
      <c r="N1929" s="27" t="str">
        <f>IF(G1929="","",VLOOKUP(G1929,WMS!$E$3:$U$2581,17,0))</f>
        <v>A44-102</v>
      </c>
      <c r="O1929" s="28">
        <f t="shared" si="305"/>
        <v>10</v>
      </c>
      <c r="P1929" s="28">
        <f t="shared" si="306"/>
        <v>0.028</v>
      </c>
      <c r="Q1929" s="25" t="str">
        <f>IF(G1929="","",VLOOKUP(G1929,WMS!$E$3:$G$2581,2,FALSE))</f>
        <v>KAS19092911</v>
      </c>
      <c r="R1929" s="25" t="str">
        <f>IF(G1929="","",VLOOKUP(G1929,WMS!$E$3:$G$2581,3,FALSE))</f>
        <v>KAS1909291101</v>
      </c>
      <c r="S1929" s="17" t="str">
        <f>IF(R1929="","",VLOOKUP(R1929,CUSTOMS!$E$3:$N$2350,2,FALSE))</f>
        <v>6911101900</v>
      </c>
      <c r="T1929" s="17" t="str">
        <f>IF(R1929="","",VLOOKUP(R1929,CUSTOMS!$E$3:$N$2350,3,FALSE))</f>
        <v>日用瓷：400ml 杯</v>
      </c>
      <c r="U1929" s="18">
        <f t="shared" si="307"/>
        <v>24</v>
      </c>
      <c r="V1929" s="18" t="str">
        <f>IF(R1929="","",VLOOKUP(R1929,CUSTOMS!$E$3:$N$2350,5,FALSE))</f>
        <v>只</v>
      </c>
      <c r="W1929" s="32">
        <f>IF(R1929="","",VLOOKUP(R1929,CUSTOMS!$E$3:$N$2350,6,FALSE))</f>
        <v>0.4</v>
      </c>
      <c r="X1929" s="32">
        <f t="shared" si="308"/>
        <v>9.6</v>
      </c>
      <c r="Y1929" s="18" t="str">
        <f>IF(R1929="","",VLOOKUP(R1929,CUSTOMS!$E$3:$N$2350,8,FALSE))</f>
        <v>美元</v>
      </c>
      <c r="Z1929" s="18" t="str">
        <f>IF(R1929="","",VLOOKUP(R1929,CUSTOMS!$E$3:$N$2350,9,FALSE))</f>
        <v>中国</v>
      </c>
      <c r="AA1929" s="18" t="str">
        <f>IF(R1929="","",VLOOKUP(R1929,CUSTOMS!$E$3:$N$2350,10,FALSE))</f>
        <v>美国</v>
      </c>
      <c r="AB1929" s="32">
        <f>IF(R1929="","",VLOOKUP(G1929,WMS!$E$3:$T$2581,15,FALSE))</f>
        <v>0.383333333333333</v>
      </c>
      <c r="AC1929" s="32">
        <f t="shared" si="309"/>
        <v>9.19999999999999</v>
      </c>
      <c r="AD1929" s="32" t="str">
        <f>IF(S1929="","",VLOOKUP(S1929,海关监管条件!$A$1:$B$3000,2,FALSE))</f>
        <v>A</v>
      </c>
    </row>
    <row r="1930" spans="1:30">
      <c r="A1930" s="2">
        <v>43815</v>
      </c>
      <c r="B1930" s="2">
        <v>43822</v>
      </c>
      <c r="C1930" s="2" t="s">
        <v>5316</v>
      </c>
      <c r="D1930" s="3" t="s">
        <v>2441</v>
      </c>
      <c r="E1930" s="3" t="s">
        <v>4504</v>
      </c>
      <c r="F1930" s="3" t="s">
        <v>4622</v>
      </c>
      <c r="G1930" s="17" t="str">
        <f t="shared" si="303"/>
        <v>KG-ARI-1909-00203-04743/42754251</v>
      </c>
      <c r="H1930" s="18">
        <f>IF(G1930="","",VLOOKUP(G1930,WMS!$E$3:$Q$2581,7,FALSE))</f>
        <v>12</v>
      </c>
      <c r="I1930" s="18">
        <f>IF(G1930="","",VLOOKUP(G1930,WMS!$E$3:$Q$2581,8,FALSE))</f>
        <v>5</v>
      </c>
      <c r="J1930" s="18">
        <f>IF(G1930="","",VLOOKUP(G1930,WMS!$E$3:$Q$2581,13,FALSE))</f>
        <v>0.014</v>
      </c>
      <c r="K1930" s="25" t="b">
        <f t="shared" si="304"/>
        <v>1</v>
      </c>
      <c r="L1930" s="7">
        <v>2</v>
      </c>
      <c r="M1930" s="26">
        <f>IF(G1930="","",VLOOKUP(G1930,WMS!$E$3:$U$2581,7,0)*L1930)</f>
        <v>24</v>
      </c>
      <c r="N1930" s="27" t="str">
        <f>IF(G1930="","",VLOOKUP(G1930,WMS!$E$3:$U$2581,17,0))</f>
        <v>A44-102</v>
      </c>
      <c r="O1930" s="28">
        <f t="shared" si="305"/>
        <v>10</v>
      </c>
      <c r="P1930" s="28">
        <f t="shared" si="306"/>
        <v>0.028</v>
      </c>
      <c r="Q1930" s="25" t="str">
        <f>IF(G1930="","",VLOOKUP(G1930,WMS!$E$3:$G$2581,2,FALSE))</f>
        <v>KAS19092911</v>
      </c>
      <c r="R1930" s="25" t="str">
        <f>IF(G1930="","",VLOOKUP(G1930,WMS!$E$3:$G$2581,3,FALSE))</f>
        <v>KAS1909291101</v>
      </c>
      <c r="S1930" s="17" t="str">
        <f>IF(R1930="","",VLOOKUP(R1930,CUSTOMS!$E$3:$N$2350,2,FALSE))</f>
        <v>6911101900</v>
      </c>
      <c r="T1930" s="17" t="str">
        <f>IF(R1930="","",VLOOKUP(R1930,CUSTOMS!$E$3:$N$2350,3,FALSE))</f>
        <v>日用瓷：400ml 杯</v>
      </c>
      <c r="U1930" s="18">
        <f t="shared" si="307"/>
        <v>24</v>
      </c>
      <c r="V1930" s="18" t="str">
        <f>IF(R1930="","",VLOOKUP(R1930,CUSTOMS!$E$3:$N$2350,5,FALSE))</f>
        <v>只</v>
      </c>
      <c r="W1930" s="32">
        <f>IF(R1930="","",VLOOKUP(R1930,CUSTOMS!$E$3:$N$2350,6,FALSE))</f>
        <v>0.4</v>
      </c>
      <c r="X1930" s="32">
        <f t="shared" si="308"/>
        <v>9.6</v>
      </c>
      <c r="Y1930" s="18" t="str">
        <f>IF(R1930="","",VLOOKUP(R1930,CUSTOMS!$E$3:$N$2350,8,FALSE))</f>
        <v>美元</v>
      </c>
      <c r="Z1930" s="18" t="str">
        <f>IF(R1930="","",VLOOKUP(R1930,CUSTOMS!$E$3:$N$2350,9,FALSE))</f>
        <v>中国</v>
      </c>
      <c r="AA1930" s="18" t="str">
        <f>IF(R1930="","",VLOOKUP(R1930,CUSTOMS!$E$3:$N$2350,10,FALSE))</f>
        <v>美国</v>
      </c>
      <c r="AB1930" s="32">
        <f>IF(R1930="","",VLOOKUP(G1930,WMS!$E$3:$T$2581,15,FALSE))</f>
        <v>0.383333333333333</v>
      </c>
      <c r="AC1930" s="32">
        <f t="shared" si="309"/>
        <v>9.19999999999999</v>
      </c>
      <c r="AD1930" s="32" t="str">
        <f>IF(S1930="","",VLOOKUP(S1930,海关监管条件!$A$1:$B$3000,2,FALSE))</f>
        <v>A</v>
      </c>
    </row>
    <row r="1931" spans="1:30">
      <c r="A1931" s="2">
        <v>43815</v>
      </c>
      <c r="B1931" s="2">
        <v>43822</v>
      </c>
      <c r="C1931" s="2" t="s">
        <v>5316</v>
      </c>
      <c r="D1931" s="3" t="s">
        <v>2441</v>
      </c>
      <c r="E1931" s="3" t="s">
        <v>4504</v>
      </c>
      <c r="F1931" s="3" t="s">
        <v>4622</v>
      </c>
      <c r="G1931" s="17" t="str">
        <f t="shared" si="303"/>
        <v>KG-ARI-1909-00203-04743/42754251</v>
      </c>
      <c r="H1931" s="18">
        <f>IF(G1931="","",VLOOKUP(G1931,WMS!$E$3:$Q$2581,7,FALSE))</f>
        <v>12</v>
      </c>
      <c r="I1931" s="18">
        <f>IF(G1931="","",VLOOKUP(G1931,WMS!$E$3:$Q$2581,8,FALSE))</f>
        <v>5</v>
      </c>
      <c r="J1931" s="18">
        <f>IF(G1931="","",VLOOKUP(G1931,WMS!$E$3:$Q$2581,13,FALSE))</f>
        <v>0.014</v>
      </c>
      <c r="K1931" s="25" t="b">
        <f t="shared" si="304"/>
        <v>1</v>
      </c>
      <c r="L1931" s="7">
        <v>1</v>
      </c>
      <c r="M1931" s="26">
        <f>IF(G1931="","",VLOOKUP(G1931,WMS!$E$3:$U$2581,7,0)*L1931)</f>
        <v>12</v>
      </c>
      <c r="N1931" s="27" t="str">
        <f>IF(G1931="","",VLOOKUP(G1931,WMS!$E$3:$U$2581,17,0))</f>
        <v>A44-102</v>
      </c>
      <c r="O1931" s="28">
        <f t="shared" si="305"/>
        <v>5</v>
      </c>
      <c r="P1931" s="28">
        <f t="shared" si="306"/>
        <v>0.014</v>
      </c>
      <c r="Q1931" s="25" t="str">
        <f>IF(G1931="","",VLOOKUP(G1931,WMS!$E$3:$G$2581,2,FALSE))</f>
        <v>KAS19092911</v>
      </c>
      <c r="R1931" s="25" t="str">
        <f>IF(G1931="","",VLOOKUP(G1931,WMS!$E$3:$G$2581,3,FALSE))</f>
        <v>KAS1909291101</v>
      </c>
      <c r="S1931" s="17" t="str">
        <f>IF(R1931="","",VLOOKUP(R1931,CUSTOMS!$E$3:$N$2350,2,FALSE))</f>
        <v>6911101900</v>
      </c>
      <c r="T1931" s="17" t="str">
        <f>IF(R1931="","",VLOOKUP(R1931,CUSTOMS!$E$3:$N$2350,3,FALSE))</f>
        <v>日用瓷：400ml 杯</v>
      </c>
      <c r="U1931" s="18">
        <f t="shared" si="307"/>
        <v>12</v>
      </c>
      <c r="V1931" s="18" t="str">
        <f>IF(R1931="","",VLOOKUP(R1931,CUSTOMS!$E$3:$N$2350,5,FALSE))</f>
        <v>只</v>
      </c>
      <c r="W1931" s="32">
        <f>IF(R1931="","",VLOOKUP(R1931,CUSTOMS!$E$3:$N$2350,6,FALSE))</f>
        <v>0.4</v>
      </c>
      <c r="X1931" s="32">
        <f t="shared" si="308"/>
        <v>4.8</v>
      </c>
      <c r="Y1931" s="18" t="str">
        <f>IF(R1931="","",VLOOKUP(R1931,CUSTOMS!$E$3:$N$2350,8,FALSE))</f>
        <v>美元</v>
      </c>
      <c r="Z1931" s="18" t="str">
        <f>IF(R1931="","",VLOOKUP(R1931,CUSTOMS!$E$3:$N$2350,9,FALSE))</f>
        <v>中国</v>
      </c>
      <c r="AA1931" s="18" t="str">
        <f>IF(R1931="","",VLOOKUP(R1931,CUSTOMS!$E$3:$N$2350,10,FALSE))</f>
        <v>美国</v>
      </c>
      <c r="AB1931" s="32">
        <f>IF(R1931="","",VLOOKUP(G1931,WMS!$E$3:$T$2581,15,FALSE))</f>
        <v>0.383333333333333</v>
      </c>
      <c r="AC1931" s="32">
        <f t="shared" si="309"/>
        <v>4.6</v>
      </c>
      <c r="AD1931" s="32" t="str">
        <f>IF(S1931="","",VLOOKUP(S1931,海关监管条件!$A$1:$B$3000,2,FALSE))</f>
        <v>A</v>
      </c>
    </row>
    <row r="1932" spans="1:30">
      <c r="A1932" s="2">
        <v>43815</v>
      </c>
      <c r="B1932" s="2">
        <v>43822</v>
      </c>
      <c r="C1932" s="2" t="s">
        <v>5316</v>
      </c>
      <c r="D1932" s="3" t="s">
        <v>2441</v>
      </c>
      <c r="E1932" s="3" t="s">
        <v>4504</v>
      </c>
      <c r="F1932" s="3" t="s">
        <v>4617</v>
      </c>
      <c r="G1932" s="17" t="str">
        <f t="shared" si="303"/>
        <v>KG-ARI-1909-00203-04743/42754374</v>
      </c>
      <c r="H1932" s="18">
        <f>IF(G1932="","",VLOOKUP(G1932,WMS!$E$3:$Q$2581,7,FALSE))</f>
        <v>6</v>
      </c>
      <c r="I1932" s="18">
        <f>IF(G1932="","",VLOOKUP(G1932,WMS!$E$3:$Q$2581,8,FALSE))</f>
        <v>8</v>
      </c>
      <c r="J1932" s="18">
        <f>IF(G1932="","",VLOOKUP(G1932,WMS!$E$3:$Q$2581,13,FALSE))</f>
        <v>0.027</v>
      </c>
      <c r="K1932" s="25" t="b">
        <f t="shared" si="304"/>
        <v>1</v>
      </c>
      <c r="L1932" s="7">
        <v>3</v>
      </c>
      <c r="M1932" s="26">
        <f>IF(G1932="","",VLOOKUP(G1932,WMS!$E$3:$U$2581,7,0)*L1932)</f>
        <v>18</v>
      </c>
      <c r="N1932" s="27" t="str">
        <f>IF(G1932="","",VLOOKUP(G1932,WMS!$E$3:$U$2581,17,0))</f>
        <v>BC通道</v>
      </c>
      <c r="O1932" s="28">
        <f t="shared" si="305"/>
        <v>24</v>
      </c>
      <c r="P1932" s="28">
        <f t="shared" si="306"/>
        <v>0.081</v>
      </c>
      <c r="Q1932" s="25" t="str">
        <f>IF(G1932="","",VLOOKUP(G1932,WMS!$E$3:$G$2581,2,FALSE))</f>
        <v>KAS19092911</v>
      </c>
      <c r="R1932" s="25" t="str">
        <f>IF(G1932="","",VLOOKUP(G1932,WMS!$E$3:$G$2581,3,FALSE))</f>
        <v>KAS1909291104</v>
      </c>
      <c r="S1932" s="17" t="str">
        <f>IF(R1932="","",VLOOKUP(R1932,CUSTOMS!$E$3:$N$2350,2,FALSE))</f>
        <v>6911101900</v>
      </c>
      <c r="T1932" s="17" t="str">
        <f>IF(R1932="","",VLOOKUP(R1932,CUSTOMS!$E$3:$N$2350,3,FALSE))</f>
        <v>日用瓷：350ml 杯</v>
      </c>
      <c r="U1932" s="18">
        <f t="shared" si="307"/>
        <v>18</v>
      </c>
      <c r="V1932" s="18" t="str">
        <f>IF(R1932="","",VLOOKUP(R1932,CUSTOMS!$E$3:$N$2350,5,FALSE))</f>
        <v>只</v>
      </c>
      <c r="W1932" s="32">
        <f>IF(R1932="","",VLOOKUP(R1932,CUSTOMS!$E$3:$N$2350,6,FALSE))</f>
        <v>0.93</v>
      </c>
      <c r="X1932" s="32">
        <f t="shared" si="308"/>
        <v>16.74</v>
      </c>
      <c r="Y1932" s="18" t="str">
        <f>IF(R1932="","",VLOOKUP(R1932,CUSTOMS!$E$3:$N$2350,8,FALSE))</f>
        <v>美元</v>
      </c>
      <c r="Z1932" s="18" t="str">
        <f>IF(R1932="","",VLOOKUP(R1932,CUSTOMS!$E$3:$N$2350,9,FALSE))</f>
        <v>中国</v>
      </c>
      <c r="AA1932" s="18" t="str">
        <f>IF(R1932="","",VLOOKUP(R1932,CUSTOMS!$E$3:$N$2350,10,FALSE))</f>
        <v>美国</v>
      </c>
      <c r="AB1932" s="32">
        <f>IF(R1932="","",VLOOKUP(G1932,WMS!$E$3:$T$2581,15,FALSE))</f>
        <v>1.16666666666667</v>
      </c>
      <c r="AC1932" s="32">
        <f t="shared" si="309"/>
        <v>21.0000000000001</v>
      </c>
      <c r="AD1932" s="32" t="str">
        <f>IF(S1932="","",VLOOKUP(S1932,海关监管条件!$A$1:$B$3000,2,FALSE))</f>
        <v>A</v>
      </c>
    </row>
    <row r="1933" spans="1:30">
      <c r="A1933" s="2">
        <v>43815</v>
      </c>
      <c r="B1933" s="2">
        <v>43822</v>
      </c>
      <c r="C1933" s="2" t="s">
        <v>5316</v>
      </c>
      <c r="D1933" s="3" t="s">
        <v>2441</v>
      </c>
      <c r="E1933" s="3" t="s">
        <v>4504</v>
      </c>
      <c r="F1933" s="3" t="s">
        <v>4621</v>
      </c>
      <c r="G1933" s="17" t="str">
        <f t="shared" si="303"/>
        <v>KG-ARI-1909-00203-04743/42756521</v>
      </c>
      <c r="H1933" s="18">
        <f>IF(G1933="","",VLOOKUP(G1933,WMS!$E$3:$Q$2581,7,FALSE))</f>
        <v>10</v>
      </c>
      <c r="I1933" s="18">
        <f>IF(G1933="","",VLOOKUP(G1933,WMS!$E$3:$Q$2581,8,FALSE))</f>
        <v>1.3</v>
      </c>
      <c r="J1933" s="18">
        <f>IF(G1933="","",VLOOKUP(G1933,WMS!$E$3:$Q$2581,13,FALSE))</f>
        <v>0.004</v>
      </c>
      <c r="K1933" s="25" t="b">
        <f t="shared" si="304"/>
        <v>1</v>
      </c>
      <c r="L1933" s="7">
        <v>2</v>
      </c>
      <c r="M1933" s="26">
        <f>IF(G1933="","",VLOOKUP(G1933,WMS!$E$3:$U$2581,7,0)*L1933)</f>
        <v>20</v>
      </c>
      <c r="N1933" s="27" t="str">
        <f>IF(G1933="","",VLOOKUP(G1933,WMS!$E$3:$U$2581,17,0))</f>
        <v>BC通道</v>
      </c>
      <c r="O1933" s="28">
        <f t="shared" si="305"/>
        <v>2.6</v>
      </c>
      <c r="P1933" s="28">
        <f t="shared" si="306"/>
        <v>0.008</v>
      </c>
      <c r="Q1933" s="25" t="str">
        <f>IF(G1933="","",VLOOKUP(G1933,WMS!$E$3:$G$2581,2,FALSE))</f>
        <v>KAS19092911</v>
      </c>
      <c r="R1933" s="25" t="str">
        <f>IF(G1933="","",VLOOKUP(G1933,WMS!$E$3:$G$2581,3,FALSE))</f>
        <v>KAS1909291102</v>
      </c>
      <c r="S1933" s="17" t="str">
        <f>IF(R1933="","",VLOOKUP(R1933,CUSTOMS!$E$3:$N$2350,2,FALSE))</f>
        <v>6911101900</v>
      </c>
      <c r="T1933" s="17" t="str">
        <f>IF(R1933="","",VLOOKUP(R1933,CUSTOMS!$E$3:$N$2350,3,FALSE))</f>
        <v>日用瓷：100ml杯</v>
      </c>
      <c r="U1933" s="18">
        <f t="shared" si="307"/>
        <v>20</v>
      </c>
      <c r="V1933" s="18" t="str">
        <f>IF(R1933="","",VLOOKUP(R1933,CUSTOMS!$E$3:$N$2350,5,FALSE))</f>
        <v>只</v>
      </c>
      <c r="W1933" s="32">
        <f>IF(R1933="","",VLOOKUP(R1933,CUSTOMS!$E$3:$N$2350,6,FALSE))</f>
        <v>0.22</v>
      </c>
      <c r="X1933" s="32">
        <f t="shared" si="308"/>
        <v>4.4</v>
      </c>
      <c r="Y1933" s="18" t="str">
        <f>IF(R1933="","",VLOOKUP(R1933,CUSTOMS!$E$3:$N$2350,8,FALSE))</f>
        <v>美元</v>
      </c>
      <c r="Z1933" s="18" t="str">
        <f>IF(R1933="","",VLOOKUP(R1933,CUSTOMS!$E$3:$N$2350,9,FALSE))</f>
        <v>中国</v>
      </c>
      <c r="AA1933" s="18" t="str">
        <f>IF(R1933="","",VLOOKUP(R1933,CUSTOMS!$E$3:$N$2350,10,FALSE))</f>
        <v>美国</v>
      </c>
      <c r="AB1933" s="32">
        <f>IF(R1933="","",VLOOKUP(G1933,WMS!$E$3:$T$2581,15,FALSE))</f>
        <v>0.09</v>
      </c>
      <c r="AC1933" s="32">
        <f t="shared" si="309"/>
        <v>1.8</v>
      </c>
      <c r="AD1933" s="32" t="str">
        <f>IF(S1933="","",VLOOKUP(S1933,海关监管条件!$A$1:$B$3000,2,FALSE))</f>
        <v>A</v>
      </c>
    </row>
    <row r="1934" spans="1:30">
      <c r="A1934" s="2">
        <v>43815</v>
      </c>
      <c r="B1934" s="2">
        <v>43822</v>
      </c>
      <c r="C1934" s="2" t="s">
        <v>5316</v>
      </c>
      <c r="D1934" s="3" t="s">
        <v>2441</v>
      </c>
      <c r="E1934" s="3" t="s">
        <v>4504</v>
      </c>
      <c r="F1934" s="3" t="s">
        <v>4613</v>
      </c>
      <c r="G1934" s="17" t="str">
        <f t="shared" si="303"/>
        <v>KG-ARI-1909-00203-04743/42762645</v>
      </c>
      <c r="H1934" s="18">
        <f>IF(G1934="","",VLOOKUP(G1934,WMS!$E$3:$Q$2581,7,FALSE))</f>
        <v>10</v>
      </c>
      <c r="I1934" s="18">
        <f>IF(G1934="","",VLOOKUP(G1934,WMS!$E$3:$Q$2581,8,FALSE))</f>
        <v>2.2</v>
      </c>
      <c r="J1934" s="18">
        <f>IF(G1934="","",VLOOKUP(G1934,WMS!$E$3:$Q$2581,13,FALSE))</f>
        <v>0.007</v>
      </c>
      <c r="K1934" s="25" t="b">
        <f t="shared" si="304"/>
        <v>1</v>
      </c>
      <c r="L1934" s="7">
        <v>2</v>
      </c>
      <c r="M1934" s="26">
        <f>IF(G1934="","",VLOOKUP(G1934,WMS!$E$3:$U$2581,7,0)*L1934)</f>
        <v>20</v>
      </c>
      <c r="N1934" s="27" t="str">
        <f>IF(G1934="","",VLOOKUP(G1934,WMS!$E$3:$U$2581,17,0))</f>
        <v>BC通道</v>
      </c>
      <c r="O1934" s="28">
        <f t="shared" si="305"/>
        <v>4.4</v>
      </c>
      <c r="P1934" s="28">
        <f t="shared" si="306"/>
        <v>0.014</v>
      </c>
      <c r="Q1934" s="25" t="str">
        <f>IF(G1934="","",VLOOKUP(G1934,WMS!$E$3:$G$2581,2,FALSE))</f>
        <v>KAS19092911</v>
      </c>
      <c r="R1934" s="25" t="str">
        <f>IF(G1934="","",VLOOKUP(G1934,WMS!$E$3:$G$2581,3,FALSE))</f>
        <v>KAS1909291103</v>
      </c>
      <c r="S1934" s="17" t="str">
        <f>IF(R1934="","",VLOOKUP(R1934,CUSTOMS!$E$3:$N$2350,2,FALSE))</f>
        <v>6911101900</v>
      </c>
      <c r="T1934" s="17" t="str">
        <f>IF(R1934="","",VLOOKUP(R1934,CUSTOMS!$E$3:$N$2350,3,FALSE))</f>
        <v>日用瓷：200ml杯</v>
      </c>
      <c r="U1934" s="18">
        <f t="shared" si="307"/>
        <v>20</v>
      </c>
      <c r="V1934" s="18" t="str">
        <f>IF(R1934="","",VLOOKUP(R1934,CUSTOMS!$E$3:$N$2350,5,FALSE))</f>
        <v>只</v>
      </c>
      <c r="W1934" s="32">
        <f>IF(R1934="","",VLOOKUP(R1934,CUSTOMS!$E$3:$N$2350,6,FALSE))</f>
        <v>0.3</v>
      </c>
      <c r="X1934" s="32">
        <f t="shared" si="308"/>
        <v>6</v>
      </c>
      <c r="Y1934" s="18" t="str">
        <f>IF(R1934="","",VLOOKUP(R1934,CUSTOMS!$E$3:$N$2350,8,FALSE))</f>
        <v>美元</v>
      </c>
      <c r="Z1934" s="18" t="str">
        <f>IF(R1934="","",VLOOKUP(R1934,CUSTOMS!$E$3:$N$2350,9,FALSE))</f>
        <v>中国</v>
      </c>
      <c r="AA1934" s="18" t="str">
        <f>IF(R1934="","",VLOOKUP(R1934,CUSTOMS!$E$3:$N$2350,10,FALSE))</f>
        <v>美国</v>
      </c>
      <c r="AB1934" s="32">
        <f>IF(R1934="","",VLOOKUP(G1934,WMS!$E$3:$T$2581,15,FALSE))</f>
        <v>0.17</v>
      </c>
      <c r="AC1934" s="32">
        <f t="shared" si="309"/>
        <v>3.4</v>
      </c>
      <c r="AD1934" s="32" t="str">
        <f>IF(S1934="","",VLOOKUP(S1934,海关监管条件!$A$1:$B$3000,2,FALSE))</f>
        <v>A</v>
      </c>
    </row>
    <row r="1935" spans="1:30">
      <c r="A1935" s="2">
        <v>43815</v>
      </c>
      <c r="B1935" s="2">
        <v>43822</v>
      </c>
      <c r="C1935" s="2" t="s">
        <v>5316</v>
      </c>
      <c r="D1935" s="3" t="s">
        <v>2298</v>
      </c>
      <c r="E1935" s="3" t="s">
        <v>4504</v>
      </c>
      <c r="F1935" s="3" t="s">
        <v>4535</v>
      </c>
      <c r="G1935" s="17" t="str">
        <f t="shared" si="303"/>
        <v>KG-ARI-1909-00203-04743/42789598</v>
      </c>
      <c r="H1935" s="18">
        <f>IF(G1935="","",VLOOKUP(G1935,WMS!$E$3:$Q$2581,7,FALSE))</f>
        <v>2</v>
      </c>
      <c r="I1935" s="18">
        <f>IF(G1935="","",VLOOKUP(G1935,WMS!$E$3:$Q$2581,8,FALSE))</f>
        <v>12.05</v>
      </c>
      <c r="J1935" s="18">
        <f>IF(G1935="","",VLOOKUP(G1935,WMS!$E$3:$Q$2581,13,FALSE))</f>
        <v>0.038</v>
      </c>
      <c r="K1935" s="25" t="b">
        <f t="shared" si="304"/>
        <v>1</v>
      </c>
      <c r="L1935" s="7">
        <v>1</v>
      </c>
      <c r="M1935" s="26">
        <f>IF(G1935="","",VLOOKUP(G1935,WMS!$E$3:$U$2581,7,0)*L1935)</f>
        <v>2</v>
      </c>
      <c r="N1935" s="27" t="str">
        <f>IF(G1935="","",VLOOKUP(G1935,WMS!$E$3:$U$2581,17,0))</f>
        <v>A411</v>
      </c>
      <c r="O1935" s="28">
        <f t="shared" si="305"/>
        <v>12.05</v>
      </c>
      <c r="P1935" s="28">
        <f t="shared" si="306"/>
        <v>0.038</v>
      </c>
      <c r="Q1935" s="25" t="str">
        <f>IF(G1935="","",VLOOKUP(G1935,WMS!$E$3:$G$2581,2,FALSE))</f>
        <v>KAS19092504</v>
      </c>
      <c r="R1935" s="25" t="str">
        <f>IF(G1935="","",VLOOKUP(G1935,WMS!$E$3:$G$2581,3,FALSE))</f>
        <v>KAS1909250408</v>
      </c>
      <c r="S1935" s="17" t="str">
        <f>IF(R1935="","",VLOOKUP(R1935,CUSTOMS!$E$3:$N$2350,2,FALSE))</f>
        <v>6911101900</v>
      </c>
      <c r="T1935" s="17" t="str">
        <f>IF(R1935="","",VLOOKUP(R1935,CUSTOMS!$E$3:$N$2350,3,FALSE))</f>
        <v>日用瓷：27cm 平盘</v>
      </c>
      <c r="U1935" s="18">
        <f t="shared" si="307"/>
        <v>2</v>
      </c>
      <c r="V1935" s="18" t="str">
        <f>IF(R1935="","",VLOOKUP(R1935,CUSTOMS!$E$3:$N$2350,5,FALSE))</f>
        <v>只</v>
      </c>
      <c r="W1935" s="32">
        <f>IF(R1935="","",VLOOKUP(R1935,CUSTOMS!$E$3:$N$2350,6,FALSE))</f>
        <v>5.1</v>
      </c>
      <c r="X1935" s="32">
        <f t="shared" si="308"/>
        <v>10.2</v>
      </c>
      <c r="Y1935" s="18" t="str">
        <f>IF(R1935="","",VLOOKUP(R1935,CUSTOMS!$E$3:$N$2350,8,FALSE))</f>
        <v>美元</v>
      </c>
      <c r="Z1935" s="18" t="str">
        <f>IF(R1935="","",VLOOKUP(R1935,CUSTOMS!$E$3:$N$2350,9,FALSE))</f>
        <v>中国</v>
      </c>
      <c r="AA1935" s="18" t="str">
        <f>IF(R1935="","",VLOOKUP(R1935,CUSTOMS!$E$3:$N$2350,10,FALSE))</f>
        <v>美国</v>
      </c>
      <c r="AB1935" s="32">
        <f>IF(R1935="","",VLOOKUP(G1935,WMS!$E$3:$T$2581,15,FALSE))</f>
        <v>5.6</v>
      </c>
      <c r="AC1935" s="32">
        <f t="shared" si="309"/>
        <v>11.2</v>
      </c>
      <c r="AD1935" s="32" t="str">
        <f>IF(S1935="","",VLOOKUP(S1935,海关监管条件!$A$1:$B$3000,2,FALSE))</f>
        <v>A</v>
      </c>
    </row>
    <row r="1936" spans="1:30">
      <c r="A1936" s="2">
        <v>43815</v>
      </c>
      <c r="B1936" s="2">
        <v>43822</v>
      </c>
      <c r="C1936" s="2" t="s">
        <v>5316</v>
      </c>
      <c r="D1936" s="3" t="s">
        <v>2298</v>
      </c>
      <c r="E1936" s="3" t="s">
        <v>4504</v>
      </c>
      <c r="F1936" s="3" t="s">
        <v>4534</v>
      </c>
      <c r="G1936" s="17" t="str">
        <f t="shared" si="303"/>
        <v>KG-ARI-1909-00203-04743/42789604</v>
      </c>
      <c r="H1936" s="18">
        <f>IF(G1936="","",VLOOKUP(G1936,WMS!$E$3:$Q$2581,7,FALSE))</f>
        <v>2</v>
      </c>
      <c r="I1936" s="18">
        <f>IF(G1936="","",VLOOKUP(G1936,WMS!$E$3:$Q$2581,8,FALSE))</f>
        <v>5.61</v>
      </c>
      <c r="J1936" s="18">
        <f>IF(G1936="","",VLOOKUP(G1936,WMS!$E$3:$Q$2581,13,FALSE))</f>
        <v>0.022</v>
      </c>
      <c r="K1936" s="25" t="b">
        <f t="shared" si="304"/>
        <v>1</v>
      </c>
      <c r="L1936" s="7">
        <v>1</v>
      </c>
      <c r="M1936" s="26">
        <f>IF(G1936="","",VLOOKUP(G1936,WMS!$E$3:$U$2581,7,0)*L1936)</f>
        <v>2</v>
      </c>
      <c r="N1936" s="27" t="str">
        <f>IF(G1936="","",VLOOKUP(G1936,WMS!$E$3:$U$2581,17,0))</f>
        <v>A411</v>
      </c>
      <c r="O1936" s="28">
        <f t="shared" si="305"/>
        <v>5.61</v>
      </c>
      <c r="P1936" s="28">
        <f t="shared" si="306"/>
        <v>0.022</v>
      </c>
      <c r="Q1936" s="25" t="str">
        <f>IF(G1936="","",VLOOKUP(G1936,WMS!$E$3:$G$2581,2,FALSE))</f>
        <v>KAS19092504</v>
      </c>
      <c r="R1936" s="25" t="str">
        <f>IF(G1936="","",VLOOKUP(G1936,WMS!$E$3:$G$2581,3,FALSE))</f>
        <v>KAS1909250407</v>
      </c>
      <c r="S1936" s="17" t="str">
        <f>IF(R1936="","",VLOOKUP(R1936,CUSTOMS!$E$3:$N$2350,2,FALSE))</f>
        <v>6911101900</v>
      </c>
      <c r="T1936" s="17" t="str">
        <f>IF(R1936="","",VLOOKUP(R1936,CUSTOMS!$E$3:$N$2350,3,FALSE))</f>
        <v>日用瓷：19cm 平盘</v>
      </c>
      <c r="U1936" s="18">
        <f t="shared" si="307"/>
        <v>2</v>
      </c>
      <c r="V1936" s="18" t="str">
        <f>IF(R1936="","",VLOOKUP(R1936,CUSTOMS!$E$3:$N$2350,5,FALSE))</f>
        <v>只</v>
      </c>
      <c r="W1936" s="32">
        <f>IF(R1936="","",VLOOKUP(R1936,CUSTOMS!$E$3:$N$2350,6,FALSE))</f>
        <v>2.8</v>
      </c>
      <c r="X1936" s="32">
        <f t="shared" si="308"/>
        <v>5.6</v>
      </c>
      <c r="Y1936" s="18" t="str">
        <f>IF(R1936="","",VLOOKUP(R1936,CUSTOMS!$E$3:$N$2350,8,FALSE))</f>
        <v>美元</v>
      </c>
      <c r="Z1936" s="18" t="str">
        <f>IF(R1936="","",VLOOKUP(R1936,CUSTOMS!$E$3:$N$2350,9,FALSE))</f>
        <v>中国</v>
      </c>
      <c r="AA1936" s="18" t="str">
        <f>IF(R1936="","",VLOOKUP(R1936,CUSTOMS!$E$3:$N$2350,10,FALSE))</f>
        <v>美国</v>
      </c>
      <c r="AB1936" s="32">
        <f>IF(R1936="","",VLOOKUP(G1936,WMS!$E$3:$T$2581,15,FALSE))</f>
        <v>2.3</v>
      </c>
      <c r="AC1936" s="32">
        <f t="shared" si="309"/>
        <v>4.6</v>
      </c>
      <c r="AD1936" s="32" t="str">
        <f>IF(S1936="","",VLOOKUP(S1936,海关监管条件!$A$1:$B$3000,2,FALSE))</f>
        <v>A</v>
      </c>
    </row>
    <row r="1937" spans="1:30">
      <c r="A1937" s="2">
        <v>43815</v>
      </c>
      <c r="B1937" s="2">
        <v>43822</v>
      </c>
      <c r="C1937" s="2" t="s">
        <v>5316</v>
      </c>
      <c r="D1937" s="3" t="s">
        <v>2298</v>
      </c>
      <c r="E1937" s="3" t="s">
        <v>4504</v>
      </c>
      <c r="F1937" s="3" t="s">
        <v>4529</v>
      </c>
      <c r="G1937" s="17" t="str">
        <f t="shared" si="303"/>
        <v>KG-ARI-1909-00203-04743/42789611</v>
      </c>
      <c r="H1937" s="18">
        <f>IF(G1937="","",VLOOKUP(G1937,WMS!$E$3:$Q$2581,7,FALSE))</f>
        <v>2</v>
      </c>
      <c r="I1937" s="18">
        <f>IF(G1937="","",VLOOKUP(G1937,WMS!$E$3:$Q$2581,8,FALSE))</f>
        <v>12.15</v>
      </c>
      <c r="J1937" s="18">
        <f>IF(G1937="","",VLOOKUP(G1937,WMS!$E$3:$Q$2581,13,FALSE))</f>
        <v>0.035</v>
      </c>
      <c r="K1937" s="25" t="b">
        <f t="shared" si="304"/>
        <v>1</v>
      </c>
      <c r="L1937" s="7">
        <v>1</v>
      </c>
      <c r="M1937" s="26">
        <f>IF(G1937="","",VLOOKUP(G1937,WMS!$E$3:$U$2581,7,0)*L1937)</f>
        <v>2</v>
      </c>
      <c r="N1937" s="27" t="str">
        <f>IF(G1937="","",VLOOKUP(G1937,WMS!$E$3:$U$2581,17,0))</f>
        <v>A411</v>
      </c>
      <c r="O1937" s="28">
        <f t="shared" si="305"/>
        <v>12.15</v>
      </c>
      <c r="P1937" s="28">
        <f t="shared" si="306"/>
        <v>0.035</v>
      </c>
      <c r="Q1937" s="25" t="str">
        <f>IF(G1937="","",VLOOKUP(G1937,WMS!$E$3:$G$2581,2,FALSE))</f>
        <v>KAS19092504</v>
      </c>
      <c r="R1937" s="25" t="str">
        <f>IF(G1937="","",VLOOKUP(G1937,WMS!$E$3:$G$2581,3,FALSE))</f>
        <v>KAS1909250402</v>
      </c>
      <c r="S1937" s="17" t="str">
        <f>IF(R1937="","",VLOOKUP(R1937,CUSTOMS!$E$3:$N$2350,2,FALSE))</f>
        <v>6911101900</v>
      </c>
      <c r="T1937" s="17" t="str">
        <f>IF(R1937="","",VLOOKUP(R1937,CUSTOMS!$E$3:$N$2350,3,FALSE))</f>
        <v>日用瓷：12头餐具</v>
      </c>
      <c r="U1937" s="18">
        <f t="shared" si="307"/>
        <v>2</v>
      </c>
      <c r="V1937" s="18" t="str">
        <f>IF(R1937="","",VLOOKUP(R1937,CUSTOMS!$E$3:$N$2350,5,FALSE))</f>
        <v>只</v>
      </c>
      <c r="W1937" s="32">
        <f>IF(R1937="","",VLOOKUP(R1937,CUSTOMS!$E$3:$N$2350,6,FALSE))</f>
        <v>6</v>
      </c>
      <c r="X1937" s="32">
        <f t="shared" si="308"/>
        <v>12</v>
      </c>
      <c r="Y1937" s="18" t="str">
        <f>IF(R1937="","",VLOOKUP(R1937,CUSTOMS!$E$3:$N$2350,8,FALSE))</f>
        <v>美元</v>
      </c>
      <c r="Z1937" s="18" t="str">
        <f>IF(R1937="","",VLOOKUP(R1937,CUSTOMS!$E$3:$N$2350,9,FALSE))</f>
        <v>中国</v>
      </c>
      <c r="AA1937" s="18" t="str">
        <f>IF(R1937="","",VLOOKUP(R1937,CUSTOMS!$E$3:$N$2350,10,FALSE))</f>
        <v>美国</v>
      </c>
      <c r="AB1937" s="32">
        <f>IF(R1937="","",VLOOKUP(G1937,WMS!$E$3:$T$2581,15,FALSE))</f>
        <v>5.5</v>
      </c>
      <c r="AC1937" s="32">
        <f t="shared" si="309"/>
        <v>11</v>
      </c>
      <c r="AD1937" s="32" t="str">
        <f>IF(S1937="","",VLOOKUP(S1937,海关监管条件!$A$1:$B$3000,2,FALSE))</f>
        <v>A</v>
      </c>
    </row>
    <row r="1938" spans="1:30">
      <c r="A1938" s="2">
        <v>43815</v>
      </c>
      <c r="B1938" s="2">
        <v>43822</v>
      </c>
      <c r="C1938" s="2" t="s">
        <v>5316</v>
      </c>
      <c r="D1938" s="3" t="s">
        <v>2298</v>
      </c>
      <c r="E1938" s="3" t="s">
        <v>4504</v>
      </c>
      <c r="F1938" s="3" t="s">
        <v>4529</v>
      </c>
      <c r="G1938" s="17" t="str">
        <f t="shared" si="303"/>
        <v>KG-ARI-1909-00203-04743/42789611</v>
      </c>
      <c r="H1938" s="18">
        <f>IF(G1938="","",VLOOKUP(G1938,WMS!$E$3:$Q$2581,7,FALSE))</f>
        <v>2</v>
      </c>
      <c r="I1938" s="18">
        <f>IF(G1938="","",VLOOKUP(G1938,WMS!$E$3:$Q$2581,8,FALSE))</f>
        <v>12.15</v>
      </c>
      <c r="J1938" s="18">
        <f>IF(G1938="","",VLOOKUP(G1938,WMS!$E$3:$Q$2581,13,FALSE))</f>
        <v>0.035</v>
      </c>
      <c r="K1938" s="25" t="b">
        <f t="shared" si="304"/>
        <v>1</v>
      </c>
      <c r="L1938" s="7">
        <v>3</v>
      </c>
      <c r="M1938" s="26">
        <f>IF(G1938="","",VLOOKUP(G1938,WMS!$E$3:$U$2581,7,0)*L1938)</f>
        <v>6</v>
      </c>
      <c r="N1938" s="27" t="str">
        <f>IF(G1938="","",VLOOKUP(G1938,WMS!$E$3:$U$2581,17,0))</f>
        <v>A411</v>
      </c>
      <c r="O1938" s="28">
        <f t="shared" si="305"/>
        <v>36.45</v>
      </c>
      <c r="P1938" s="28">
        <f t="shared" si="306"/>
        <v>0.105</v>
      </c>
      <c r="Q1938" s="25" t="str">
        <f>IF(G1938="","",VLOOKUP(G1938,WMS!$E$3:$G$2581,2,FALSE))</f>
        <v>KAS19092504</v>
      </c>
      <c r="R1938" s="25" t="str">
        <f>IF(G1938="","",VLOOKUP(G1938,WMS!$E$3:$G$2581,3,FALSE))</f>
        <v>KAS1909250402</v>
      </c>
      <c r="S1938" s="17" t="str">
        <f>IF(R1938="","",VLOOKUP(R1938,CUSTOMS!$E$3:$N$2350,2,FALSE))</f>
        <v>6911101900</v>
      </c>
      <c r="T1938" s="17" t="str">
        <f>IF(R1938="","",VLOOKUP(R1938,CUSTOMS!$E$3:$N$2350,3,FALSE))</f>
        <v>日用瓷：12头餐具</v>
      </c>
      <c r="U1938" s="18">
        <f t="shared" si="307"/>
        <v>6</v>
      </c>
      <c r="V1938" s="18" t="str">
        <f>IF(R1938="","",VLOOKUP(R1938,CUSTOMS!$E$3:$N$2350,5,FALSE))</f>
        <v>只</v>
      </c>
      <c r="W1938" s="32">
        <f>IF(R1938="","",VLOOKUP(R1938,CUSTOMS!$E$3:$N$2350,6,FALSE))</f>
        <v>6</v>
      </c>
      <c r="X1938" s="32">
        <f t="shared" si="308"/>
        <v>36</v>
      </c>
      <c r="Y1938" s="18" t="str">
        <f>IF(R1938="","",VLOOKUP(R1938,CUSTOMS!$E$3:$N$2350,8,FALSE))</f>
        <v>美元</v>
      </c>
      <c r="Z1938" s="18" t="str">
        <f>IF(R1938="","",VLOOKUP(R1938,CUSTOMS!$E$3:$N$2350,9,FALSE))</f>
        <v>中国</v>
      </c>
      <c r="AA1938" s="18" t="str">
        <f>IF(R1938="","",VLOOKUP(R1938,CUSTOMS!$E$3:$N$2350,10,FALSE))</f>
        <v>美国</v>
      </c>
      <c r="AB1938" s="32">
        <f>IF(R1938="","",VLOOKUP(G1938,WMS!$E$3:$T$2581,15,FALSE))</f>
        <v>5.5</v>
      </c>
      <c r="AC1938" s="32">
        <f t="shared" si="309"/>
        <v>33</v>
      </c>
      <c r="AD1938" s="32" t="str">
        <f>IF(S1938="","",VLOOKUP(S1938,海关监管条件!$A$1:$B$3000,2,FALSE))</f>
        <v>A</v>
      </c>
    </row>
    <row r="1939" spans="1:30">
      <c r="A1939" s="2">
        <v>43815</v>
      </c>
      <c r="B1939" s="2">
        <v>43822</v>
      </c>
      <c r="C1939" s="2" t="s">
        <v>5316</v>
      </c>
      <c r="D1939" s="3" t="s">
        <v>2298</v>
      </c>
      <c r="E1939" s="3" t="s">
        <v>4504</v>
      </c>
      <c r="F1939" s="3" t="s">
        <v>4532</v>
      </c>
      <c r="G1939" s="17" t="str">
        <f t="shared" si="303"/>
        <v>KG-ARI-1909-00203-04743/42790532</v>
      </c>
      <c r="H1939" s="18">
        <f>IF(G1939="","",VLOOKUP(G1939,WMS!$E$3:$Q$2581,7,FALSE))</f>
        <v>2</v>
      </c>
      <c r="I1939" s="18">
        <f>IF(G1939="","",VLOOKUP(G1939,WMS!$E$3:$Q$2581,8,FALSE))</f>
        <v>8.5</v>
      </c>
      <c r="J1939" s="18">
        <f>IF(G1939="","",VLOOKUP(G1939,WMS!$E$3:$Q$2581,13,FALSE))</f>
        <v>0.034</v>
      </c>
      <c r="K1939" s="25" t="b">
        <f t="shared" si="304"/>
        <v>1</v>
      </c>
      <c r="L1939" s="7">
        <v>2</v>
      </c>
      <c r="M1939" s="26">
        <f>IF(G1939="","",VLOOKUP(G1939,WMS!$E$3:$U$2581,7,0)*L1939)</f>
        <v>4</v>
      </c>
      <c r="N1939" s="27" t="str">
        <f>IF(G1939="","",VLOOKUP(G1939,WMS!$E$3:$U$2581,17,0))</f>
        <v>A411</v>
      </c>
      <c r="O1939" s="28">
        <f t="shared" si="305"/>
        <v>17</v>
      </c>
      <c r="P1939" s="28">
        <f t="shared" si="306"/>
        <v>0.068</v>
      </c>
      <c r="Q1939" s="25" t="str">
        <f>IF(G1939="","",VLOOKUP(G1939,WMS!$E$3:$G$2581,2,FALSE))</f>
        <v>KAS19092504</v>
      </c>
      <c r="R1939" s="25" t="str">
        <f>IF(G1939="","",VLOOKUP(G1939,WMS!$E$3:$G$2581,3,FALSE))</f>
        <v>KAS1909250405</v>
      </c>
      <c r="S1939" s="17" t="str">
        <f>IF(R1939="","",VLOOKUP(R1939,CUSTOMS!$E$3:$N$2350,2,FALSE))</f>
        <v>6911101900</v>
      </c>
      <c r="T1939" s="17" t="str">
        <f>IF(R1939="","",VLOOKUP(R1939,CUSTOMS!$E$3:$N$2350,3,FALSE))</f>
        <v>日用瓷：23cm 汤盘</v>
      </c>
      <c r="U1939" s="18">
        <f t="shared" si="307"/>
        <v>4</v>
      </c>
      <c r="V1939" s="18" t="str">
        <f>IF(R1939="","",VLOOKUP(R1939,CUSTOMS!$E$3:$N$2350,5,FALSE))</f>
        <v>只</v>
      </c>
      <c r="W1939" s="32">
        <f>IF(R1939="","",VLOOKUP(R1939,CUSTOMS!$E$3:$N$2350,6,FALSE))</f>
        <v>4.2</v>
      </c>
      <c r="X1939" s="32">
        <f t="shared" si="308"/>
        <v>16.8</v>
      </c>
      <c r="Y1939" s="18" t="str">
        <f>IF(R1939="","",VLOOKUP(R1939,CUSTOMS!$E$3:$N$2350,8,FALSE))</f>
        <v>美元</v>
      </c>
      <c r="Z1939" s="18" t="str">
        <f>IF(R1939="","",VLOOKUP(R1939,CUSTOMS!$E$3:$N$2350,9,FALSE))</f>
        <v>中国</v>
      </c>
      <c r="AA1939" s="18" t="str">
        <f>IF(R1939="","",VLOOKUP(R1939,CUSTOMS!$E$3:$N$2350,10,FALSE))</f>
        <v>美国</v>
      </c>
      <c r="AB1939" s="32">
        <f>IF(R1939="","",VLOOKUP(G1939,WMS!$E$3:$T$2581,15,FALSE))</f>
        <v>3.75</v>
      </c>
      <c r="AC1939" s="32">
        <f t="shared" si="309"/>
        <v>15</v>
      </c>
      <c r="AD1939" s="32" t="str">
        <f>IF(S1939="","",VLOOKUP(S1939,海关监管条件!$A$1:$B$3000,2,FALSE))</f>
        <v>A</v>
      </c>
    </row>
    <row r="1940" spans="1:30">
      <c r="A1940" s="2">
        <v>43815</v>
      </c>
      <c r="B1940" s="2">
        <v>43822</v>
      </c>
      <c r="C1940" s="2" t="s">
        <v>5316</v>
      </c>
      <c r="D1940" s="3" t="s">
        <v>5117</v>
      </c>
      <c r="E1940" s="3" t="s">
        <v>4152</v>
      </c>
      <c r="F1940" s="3" t="s">
        <v>4167</v>
      </c>
      <c r="G1940" s="17" t="str">
        <f t="shared" si="303"/>
        <v>KG-ARI-1909-00203-04759/42115953</v>
      </c>
      <c r="H1940" s="18">
        <f>IF(G1940="","",VLOOKUP(G1940,WMS!$E$3:$Q$2581,7,FALSE))</f>
        <v>6</v>
      </c>
      <c r="I1940" s="18">
        <f>IF(G1940="","",VLOOKUP(G1940,WMS!$E$3:$Q$2581,8,FALSE))</f>
        <v>4.55</v>
      </c>
      <c r="J1940" s="18">
        <f>IF(G1940="","",VLOOKUP(G1940,WMS!$E$3:$Q$2581,13,FALSE))</f>
        <v>0.047</v>
      </c>
      <c r="K1940" s="25" t="b">
        <f t="shared" si="304"/>
        <v>1</v>
      </c>
      <c r="L1940" s="7">
        <v>1</v>
      </c>
      <c r="M1940" s="26">
        <f>IF(G1940="","",VLOOKUP(G1940,WMS!$E$3:$U$2581,7,0)*L1940)</f>
        <v>6</v>
      </c>
      <c r="N1940" s="27" t="str">
        <f>IF(G1940="","",VLOOKUP(G1940,WMS!$E$3:$U$2581,17,0))</f>
        <v>A38-101</v>
      </c>
      <c r="O1940" s="28">
        <f t="shared" si="305"/>
        <v>4.55</v>
      </c>
      <c r="P1940" s="28">
        <f t="shared" si="306"/>
        <v>0.047</v>
      </c>
      <c r="Q1940" s="25" t="str">
        <f>IF(G1940="","",VLOOKUP(G1940,WMS!$E$3:$G$2581,2,FALSE))</f>
        <v>KAS19091701</v>
      </c>
      <c r="R1940" s="25" t="str">
        <f>IF(G1940="","",VLOOKUP(G1940,WMS!$E$3:$G$2581,3,FALSE))</f>
        <v>KAS1909170103</v>
      </c>
      <c r="S1940" s="17" t="str">
        <f>IF(R1940="","",VLOOKUP(R1940,CUSTOMS!$E$3:$N$2350,2,FALSE))</f>
        <v>7323990000</v>
      </c>
      <c r="T1940" s="17" t="str">
        <f>IF(R1940="","",VLOOKUP(R1940,CUSTOMS!$E$3:$N$2350,3,FALSE))</f>
        <v>铁制厨房架</v>
      </c>
      <c r="U1940" s="18">
        <f t="shared" si="307"/>
        <v>6</v>
      </c>
      <c r="V1940" s="18" t="str">
        <f>IF(R1940="","",VLOOKUP(R1940,CUSTOMS!$E$3:$N$2350,5,FALSE))</f>
        <v>只</v>
      </c>
      <c r="W1940" s="32">
        <f>IF(R1940="","",VLOOKUP(R1940,CUSTOMS!$E$3:$N$2350,6,FALSE))</f>
        <v>0.992726730310262</v>
      </c>
      <c r="X1940" s="32">
        <f t="shared" si="308"/>
        <v>5.95636038186157</v>
      </c>
      <c r="Y1940" s="18" t="str">
        <f>IF(R1940="","",VLOOKUP(R1940,CUSTOMS!$E$3:$N$2350,8,FALSE))</f>
        <v>美元</v>
      </c>
      <c r="Z1940" s="18" t="str">
        <f>IF(R1940="","",VLOOKUP(R1940,CUSTOMS!$E$3:$N$2350,9,FALSE))</f>
        <v>中国</v>
      </c>
      <c r="AA1940" s="18" t="str">
        <f>IF(R1940="","",VLOOKUP(R1940,CUSTOMS!$E$3:$N$2350,10,FALSE))</f>
        <v>美国</v>
      </c>
      <c r="AB1940" s="32">
        <f>IF(R1940="","",VLOOKUP(G1940,WMS!$E$3:$T$2581,15,FALSE))</f>
        <v>0.666666666666667</v>
      </c>
      <c r="AC1940" s="32">
        <f t="shared" si="309"/>
        <v>4</v>
      </c>
      <c r="AD1940" s="32" t="str">
        <f>IF(S1940="","",VLOOKUP(S1940,海关监管条件!$A$1:$B$3000,2,FALSE))</f>
        <v>A</v>
      </c>
    </row>
    <row r="1941" spans="1:30">
      <c r="A1941" s="2">
        <v>43815</v>
      </c>
      <c r="B1941" s="2">
        <v>43822</v>
      </c>
      <c r="C1941" s="2" t="s">
        <v>5316</v>
      </c>
      <c r="D1941" s="3" t="s">
        <v>5117</v>
      </c>
      <c r="E1941" s="3" t="s">
        <v>4152</v>
      </c>
      <c r="F1941" s="3" t="s">
        <v>4165</v>
      </c>
      <c r="G1941" s="17" t="str">
        <f t="shared" si="303"/>
        <v>KG-ARI-1909-00203-04759/42115984</v>
      </c>
      <c r="H1941" s="18">
        <f>IF(G1941="","",VLOOKUP(G1941,WMS!$E$3:$Q$2581,7,FALSE))</f>
        <v>6</v>
      </c>
      <c r="I1941" s="18">
        <f>IF(G1941="","",VLOOKUP(G1941,WMS!$E$3:$Q$2581,8,FALSE))</f>
        <v>3.55</v>
      </c>
      <c r="J1941" s="18">
        <f>IF(G1941="","",VLOOKUP(G1941,WMS!$E$3:$Q$2581,13,FALSE))</f>
        <v>0.015</v>
      </c>
      <c r="K1941" s="25" t="b">
        <f t="shared" si="304"/>
        <v>1</v>
      </c>
      <c r="L1941" s="7">
        <v>3</v>
      </c>
      <c r="M1941" s="26">
        <f>IF(G1941="","",VLOOKUP(G1941,WMS!$E$3:$U$2581,7,0)*L1941)</f>
        <v>18</v>
      </c>
      <c r="N1941" s="27" t="str">
        <f>IF(G1941="","",VLOOKUP(G1941,WMS!$E$3:$U$2581,17,0))</f>
        <v>A38-101</v>
      </c>
      <c r="O1941" s="28">
        <f t="shared" si="305"/>
        <v>10.65</v>
      </c>
      <c r="P1941" s="28">
        <f t="shared" si="306"/>
        <v>0.045</v>
      </c>
      <c r="Q1941" s="25" t="str">
        <f>IF(G1941="","",VLOOKUP(G1941,WMS!$E$3:$G$2581,2,FALSE))</f>
        <v>KAS19091701</v>
      </c>
      <c r="R1941" s="25" t="str">
        <f>IF(G1941="","",VLOOKUP(G1941,WMS!$E$3:$G$2581,3,FALSE))</f>
        <v>KAS1909170103</v>
      </c>
      <c r="S1941" s="17" t="str">
        <f>IF(R1941="","",VLOOKUP(R1941,CUSTOMS!$E$3:$N$2350,2,FALSE))</f>
        <v>7323990000</v>
      </c>
      <c r="T1941" s="17" t="str">
        <f>IF(R1941="","",VLOOKUP(R1941,CUSTOMS!$E$3:$N$2350,3,FALSE))</f>
        <v>铁制厨房架</v>
      </c>
      <c r="U1941" s="18">
        <f t="shared" si="307"/>
        <v>18</v>
      </c>
      <c r="V1941" s="18" t="str">
        <f>IF(R1941="","",VLOOKUP(R1941,CUSTOMS!$E$3:$N$2350,5,FALSE))</f>
        <v>只</v>
      </c>
      <c r="W1941" s="32">
        <f>IF(R1941="","",VLOOKUP(R1941,CUSTOMS!$E$3:$N$2350,6,FALSE))</f>
        <v>0.992726730310262</v>
      </c>
      <c r="X1941" s="32">
        <f t="shared" si="308"/>
        <v>17.8690811455847</v>
      </c>
      <c r="Y1941" s="18" t="str">
        <f>IF(R1941="","",VLOOKUP(R1941,CUSTOMS!$E$3:$N$2350,8,FALSE))</f>
        <v>美元</v>
      </c>
      <c r="Z1941" s="18" t="str">
        <f>IF(R1941="","",VLOOKUP(R1941,CUSTOMS!$E$3:$N$2350,9,FALSE))</f>
        <v>中国</v>
      </c>
      <c r="AA1941" s="18" t="str">
        <f>IF(R1941="","",VLOOKUP(R1941,CUSTOMS!$E$3:$N$2350,10,FALSE))</f>
        <v>美国</v>
      </c>
      <c r="AB1941" s="32">
        <f>IF(R1941="","",VLOOKUP(G1941,WMS!$E$3:$T$2581,15,FALSE))</f>
        <v>0.49</v>
      </c>
      <c r="AC1941" s="32">
        <f t="shared" si="309"/>
        <v>8.82</v>
      </c>
      <c r="AD1941" s="32" t="str">
        <f>IF(S1941="","",VLOOKUP(S1941,海关监管条件!$A$1:$B$3000,2,FALSE))</f>
        <v>A</v>
      </c>
    </row>
    <row r="1942" spans="1:30">
      <c r="A1942" s="2">
        <v>43815</v>
      </c>
      <c r="B1942" s="2">
        <v>43822</v>
      </c>
      <c r="C1942" s="2" t="s">
        <v>5316</v>
      </c>
      <c r="D1942" s="3" t="s">
        <v>5117</v>
      </c>
      <c r="E1942" s="3" t="s">
        <v>4152</v>
      </c>
      <c r="F1942" s="3" t="s">
        <v>4166</v>
      </c>
      <c r="G1942" s="17" t="str">
        <f t="shared" si="303"/>
        <v>KG-ARI-1909-00203-04759/42115991</v>
      </c>
      <c r="H1942" s="18">
        <f>IF(G1942="","",VLOOKUP(G1942,WMS!$E$3:$Q$2581,7,FALSE))</f>
        <v>6</v>
      </c>
      <c r="I1942" s="18">
        <f>IF(G1942="","",VLOOKUP(G1942,WMS!$E$3:$Q$2581,8,FALSE))</f>
        <v>5.2</v>
      </c>
      <c r="J1942" s="18">
        <f>IF(G1942="","",VLOOKUP(G1942,WMS!$E$3:$Q$2581,13,FALSE))</f>
        <v>0.023</v>
      </c>
      <c r="K1942" s="25" t="b">
        <f t="shared" si="304"/>
        <v>1</v>
      </c>
      <c r="L1942" s="7">
        <v>1</v>
      </c>
      <c r="M1942" s="26">
        <f>IF(G1942="","",VLOOKUP(G1942,WMS!$E$3:$U$2581,7,0)*L1942)</f>
        <v>6</v>
      </c>
      <c r="N1942" s="27" t="str">
        <f>IF(G1942="","",VLOOKUP(G1942,WMS!$E$3:$U$2581,17,0))</f>
        <v>A38-101</v>
      </c>
      <c r="O1942" s="28">
        <f t="shared" si="305"/>
        <v>5.2</v>
      </c>
      <c r="P1942" s="28">
        <f t="shared" si="306"/>
        <v>0.023</v>
      </c>
      <c r="Q1942" s="25" t="str">
        <f>IF(G1942="","",VLOOKUP(G1942,WMS!$E$3:$G$2581,2,FALSE))</f>
        <v>KAS19091701</v>
      </c>
      <c r="R1942" s="25" t="str">
        <f>IF(G1942="","",VLOOKUP(G1942,WMS!$E$3:$G$2581,3,FALSE))</f>
        <v>KAS1909170103</v>
      </c>
      <c r="S1942" s="17" t="str">
        <f>IF(R1942="","",VLOOKUP(R1942,CUSTOMS!$E$3:$N$2350,2,FALSE))</f>
        <v>7323990000</v>
      </c>
      <c r="T1942" s="17" t="str">
        <f>IF(R1942="","",VLOOKUP(R1942,CUSTOMS!$E$3:$N$2350,3,FALSE))</f>
        <v>铁制厨房架</v>
      </c>
      <c r="U1942" s="18">
        <f t="shared" si="307"/>
        <v>6</v>
      </c>
      <c r="V1942" s="18" t="str">
        <f>IF(R1942="","",VLOOKUP(R1942,CUSTOMS!$E$3:$N$2350,5,FALSE))</f>
        <v>只</v>
      </c>
      <c r="W1942" s="32">
        <f>IF(R1942="","",VLOOKUP(R1942,CUSTOMS!$E$3:$N$2350,6,FALSE))</f>
        <v>0.992726730310262</v>
      </c>
      <c r="X1942" s="32">
        <f t="shared" si="308"/>
        <v>5.95636038186157</v>
      </c>
      <c r="Y1942" s="18" t="str">
        <f>IF(R1942="","",VLOOKUP(R1942,CUSTOMS!$E$3:$N$2350,8,FALSE))</f>
        <v>美元</v>
      </c>
      <c r="Z1942" s="18" t="str">
        <f>IF(R1942="","",VLOOKUP(R1942,CUSTOMS!$E$3:$N$2350,9,FALSE))</f>
        <v>中国</v>
      </c>
      <c r="AA1942" s="18" t="str">
        <f>IF(R1942="","",VLOOKUP(R1942,CUSTOMS!$E$3:$N$2350,10,FALSE))</f>
        <v>美国</v>
      </c>
      <c r="AB1942" s="32">
        <f>IF(R1942="","",VLOOKUP(G1942,WMS!$E$3:$T$2581,15,FALSE))</f>
        <v>0.73</v>
      </c>
      <c r="AC1942" s="32">
        <f t="shared" si="309"/>
        <v>4.38</v>
      </c>
      <c r="AD1942" s="32" t="str">
        <f>IF(S1942="","",VLOOKUP(S1942,海关监管条件!$A$1:$B$3000,2,FALSE))</f>
        <v>A</v>
      </c>
    </row>
    <row r="1943" spans="1:30">
      <c r="A1943" s="2">
        <v>43815</v>
      </c>
      <c r="B1943" s="2">
        <v>43822</v>
      </c>
      <c r="C1943" s="2" t="s">
        <v>5316</v>
      </c>
      <c r="D1943" s="3" t="s">
        <v>5117</v>
      </c>
      <c r="E1943" s="3" t="s">
        <v>4152</v>
      </c>
      <c r="F1943" s="3" t="s">
        <v>4160</v>
      </c>
      <c r="G1943" s="17" t="str">
        <f t="shared" si="303"/>
        <v>KG-ARI-1909-00203-04759/42497035</v>
      </c>
      <c r="H1943" s="18">
        <f>IF(G1943="","",VLOOKUP(G1943,WMS!$E$3:$Q$2581,7,FALSE))</f>
        <v>12</v>
      </c>
      <c r="I1943" s="18">
        <f>IF(G1943="","",VLOOKUP(G1943,WMS!$E$3:$Q$2581,8,FALSE))</f>
        <v>6.15</v>
      </c>
      <c r="J1943" s="18">
        <f>IF(G1943="","",VLOOKUP(G1943,WMS!$E$3:$Q$2581,13,FALSE))</f>
        <v>0.035</v>
      </c>
      <c r="K1943" s="25" t="b">
        <f t="shared" si="304"/>
        <v>1</v>
      </c>
      <c r="L1943" s="7">
        <v>1</v>
      </c>
      <c r="M1943" s="26">
        <f>IF(G1943="","",VLOOKUP(G1943,WMS!$E$3:$U$2581,7,0)*L1943)</f>
        <v>12</v>
      </c>
      <c r="N1943" s="27" t="str">
        <f>IF(G1943="","",VLOOKUP(G1943,WMS!$E$3:$U$2581,17,0))</f>
        <v>A38-101</v>
      </c>
      <c r="O1943" s="28">
        <f t="shared" si="305"/>
        <v>6.15</v>
      </c>
      <c r="P1943" s="28">
        <f t="shared" si="306"/>
        <v>0.035</v>
      </c>
      <c r="Q1943" s="25" t="str">
        <f>IF(G1943="","",VLOOKUP(G1943,WMS!$E$3:$G$2581,2,FALSE))</f>
        <v>KAS19091701</v>
      </c>
      <c r="R1943" s="25" t="str">
        <f>IF(G1943="","",VLOOKUP(G1943,WMS!$E$3:$G$2581,3,FALSE))</f>
        <v>KAS1909170103</v>
      </c>
      <c r="S1943" s="17" t="str">
        <f>IF(R1943="","",VLOOKUP(R1943,CUSTOMS!$E$3:$N$2350,2,FALSE))</f>
        <v>7323990000</v>
      </c>
      <c r="T1943" s="17" t="str">
        <f>IF(R1943="","",VLOOKUP(R1943,CUSTOMS!$E$3:$N$2350,3,FALSE))</f>
        <v>铁制厨房架</v>
      </c>
      <c r="U1943" s="18">
        <f t="shared" si="307"/>
        <v>12</v>
      </c>
      <c r="V1943" s="18" t="str">
        <f>IF(R1943="","",VLOOKUP(R1943,CUSTOMS!$E$3:$N$2350,5,FALSE))</f>
        <v>只</v>
      </c>
      <c r="W1943" s="32">
        <f>IF(R1943="","",VLOOKUP(R1943,CUSTOMS!$E$3:$N$2350,6,FALSE))</f>
        <v>0.992726730310262</v>
      </c>
      <c r="X1943" s="32">
        <f t="shared" si="308"/>
        <v>11.9127207637231</v>
      </c>
      <c r="Y1943" s="18" t="str">
        <f>IF(R1943="","",VLOOKUP(R1943,CUSTOMS!$E$3:$N$2350,8,FALSE))</f>
        <v>美元</v>
      </c>
      <c r="Z1943" s="18" t="str">
        <f>IF(R1943="","",VLOOKUP(R1943,CUSTOMS!$E$3:$N$2350,9,FALSE))</f>
        <v>中国</v>
      </c>
      <c r="AA1943" s="18" t="str">
        <f>IF(R1943="","",VLOOKUP(R1943,CUSTOMS!$E$3:$N$2350,10,FALSE))</f>
        <v>美国</v>
      </c>
      <c r="AB1943" s="32">
        <f>IF(R1943="","",VLOOKUP(G1943,WMS!$E$3:$T$2581,15,FALSE))</f>
        <v>0.458333333333333</v>
      </c>
      <c r="AC1943" s="32">
        <f t="shared" si="309"/>
        <v>5.5</v>
      </c>
      <c r="AD1943" s="32" t="str">
        <f>IF(S1943="","",VLOOKUP(S1943,海关监管条件!$A$1:$B$3000,2,FALSE))</f>
        <v>A</v>
      </c>
    </row>
    <row r="1944" spans="1:30">
      <c r="A1944" s="2">
        <v>43815</v>
      </c>
      <c r="B1944" s="2">
        <v>43822</v>
      </c>
      <c r="C1944" s="2" t="s">
        <v>5316</v>
      </c>
      <c r="D1944" s="3" t="s">
        <v>5117</v>
      </c>
      <c r="E1944" s="3" t="s">
        <v>4152</v>
      </c>
      <c r="F1944" s="3" t="s">
        <v>4175</v>
      </c>
      <c r="G1944" s="17" t="str">
        <f t="shared" si="303"/>
        <v>KG-ARI-1909-00203-04759/42688426</v>
      </c>
      <c r="H1944" s="18">
        <f>IF(G1944="","",VLOOKUP(G1944,WMS!$E$3:$Q$2581,7,FALSE))</f>
        <v>6</v>
      </c>
      <c r="I1944" s="18">
        <f>IF(G1944="","",VLOOKUP(G1944,WMS!$E$3:$Q$2581,8,FALSE))</f>
        <v>1.8</v>
      </c>
      <c r="J1944" s="18">
        <f>IF(G1944="","",VLOOKUP(G1944,WMS!$E$3:$Q$2581,13,FALSE))</f>
        <v>0.013</v>
      </c>
      <c r="K1944" s="25" t="b">
        <f t="shared" si="304"/>
        <v>1</v>
      </c>
      <c r="L1944" s="7">
        <v>5</v>
      </c>
      <c r="M1944" s="26">
        <f>IF(G1944="","",VLOOKUP(G1944,WMS!$E$3:$U$2581,7,0)*L1944)</f>
        <v>30</v>
      </c>
      <c r="N1944" s="27" t="str">
        <f>IF(G1944="","",VLOOKUP(G1944,WMS!$E$3:$U$2581,17,0))</f>
        <v>A38-203</v>
      </c>
      <c r="O1944" s="28">
        <f t="shared" si="305"/>
        <v>9</v>
      </c>
      <c r="P1944" s="28">
        <f t="shared" si="306"/>
        <v>0.065</v>
      </c>
      <c r="Q1944" s="25" t="str">
        <f>IF(G1944="","",VLOOKUP(G1944,WMS!$E$3:$G$2581,2,FALSE))</f>
        <v>KAS19091701</v>
      </c>
      <c r="R1944" s="25" t="str">
        <f>IF(G1944="","",VLOOKUP(G1944,WMS!$E$3:$G$2581,3,FALSE))</f>
        <v>KAS1909170106</v>
      </c>
      <c r="S1944" s="17" t="str">
        <f>IF(R1944="","",VLOOKUP(R1944,CUSTOMS!$E$3:$N$2350,2,FALSE))</f>
        <v>7323990000</v>
      </c>
      <c r="T1944" s="17" t="str">
        <f>IF(R1944="","",VLOOKUP(R1944,CUSTOMS!$E$3:$N$2350,3,FALSE))</f>
        <v>铁制刀叉桶</v>
      </c>
      <c r="U1944" s="18">
        <f t="shared" si="307"/>
        <v>30</v>
      </c>
      <c r="V1944" s="18" t="str">
        <f>IF(R1944="","",VLOOKUP(R1944,CUSTOMS!$E$3:$N$2350,5,FALSE))</f>
        <v>只</v>
      </c>
      <c r="W1944" s="32">
        <f>IF(R1944="","",VLOOKUP(R1944,CUSTOMS!$E$3:$N$2350,6,FALSE))</f>
        <v>1.00343621399177</v>
      </c>
      <c r="X1944" s="32">
        <f t="shared" si="308"/>
        <v>30.1030864197531</v>
      </c>
      <c r="Y1944" s="18" t="str">
        <f>IF(R1944="","",VLOOKUP(R1944,CUSTOMS!$E$3:$N$2350,8,FALSE))</f>
        <v>美元</v>
      </c>
      <c r="Z1944" s="18" t="str">
        <f>IF(R1944="","",VLOOKUP(R1944,CUSTOMS!$E$3:$N$2350,9,FALSE))</f>
        <v>中国</v>
      </c>
      <c r="AA1944" s="18" t="str">
        <f>IF(R1944="","",VLOOKUP(R1944,CUSTOMS!$E$3:$N$2350,10,FALSE))</f>
        <v>美国</v>
      </c>
      <c r="AB1944" s="32">
        <f>IF(R1944="","",VLOOKUP(G1944,WMS!$E$3:$T$2581,15,FALSE))</f>
        <v>0.25</v>
      </c>
      <c r="AC1944" s="32">
        <f t="shared" si="309"/>
        <v>7.5</v>
      </c>
      <c r="AD1944" s="32" t="str">
        <f>IF(S1944="","",VLOOKUP(S1944,海关监管条件!$A$1:$B$3000,2,FALSE))</f>
        <v>A</v>
      </c>
    </row>
    <row r="1945" spans="1:30">
      <c r="A1945" s="2">
        <v>43815</v>
      </c>
      <c r="B1945" s="2">
        <v>43822</v>
      </c>
      <c r="C1945" s="2" t="s">
        <v>5316</v>
      </c>
      <c r="D1945" s="3" t="s">
        <v>1996</v>
      </c>
      <c r="E1945" s="3" t="s">
        <v>4362</v>
      </c>
      <c r="F1945" s="3" t="s">
        <v>4364</v>
      </c>
      <c r="G1945" s="17" t="str">
        <f t="shared" si="303"/>
        <v>KG-ARI-1909-00203-04764/42723424</v>
      </c>
      <c r="H1945" s="18">
        <f>IF(G1945="","",VLOOKUP(G1945,WMS!$E$3:$Q$2581,7,FALSE))</f>
        <v>18</v>
      </c>
      <c r="I1945" s="18">
        <f>IF(G1945="","",VLOOKUP(G1945,WMS!$E$3:$Q$2581,8,FALSE))</f>
        <v>0.5</v>
      </c>
      <c r="J1945" s="18">
        <f>IF(G1945="","",VLOOKUP(G1945,WMS!$E$3:$Q$2581,13,FALSE))</f>
        <v>0.002</v>
      </c>
      <c r="K1945" s="25" t="b">
        <f t="shared" si="304"/>
        <v>1</v>
      </c>
      <c r="L1945" s="7">
        <v>1</v>
      </c>
      <c r="M1945" s="26">
        <f>IF(G1945="","",VLOOKUP(G1945,WMS!$E$3:$U$2581,7,0)*L1945)</f>
        <v>18</v>
      </c>
      <c r="N1945" s="27" t="str">
        <f>IF(G1945="","",VLOOKUP(G1945,WMS!$E$3:$U$2581,17,0))</f>
        <v>A401-12</v>
      </c>
      <c r="O1945" s="28">
        <f t="shared" si="305"/>
        <v>0.5</v>
      </c>
      <c r="P1945" s="28">
        <f t="shared" si="306"/>
        <v>0.002</v>
      </c>
      <c r="Q1945" s="25" t="str">
        <f>IF(G1945="","",VLOOKUP(G1945,WMS!$E$3:$G$2581,2,FALSE))</f>
        <v>KAS19092318</v>
      </c>
      <c r="R1945" s="25" t="str">
        <f>IF(G1945="","",VLOOKUP(G1945,WMS!$E$3:$G$2581,3,FALSE))</f>
        <v>KAS1909231801</v>
      </c>
      <c r="S1945" s="17" t="str">
        <f>IF(R1945="","",VLOOKUP(R1945,CUSTOMS!$E$3:$N$2350,2,FALSE))</f>
        <v>9615110000</v>
      </c>
      <c r="T1945" s="17" t="str">
        <f>IF(R1945="","",VLOOKUP(R1945,CUSTOMS!$E$3:$N$2350,3,FALSE))</f>
        <v>头饰品：发束</v>
      </c>
      <c r="U1945" s="18">
        <f t="shared" si="307"/>
        <v>0.300000000000001</v>
      </c>
      <c r="V1945" s="18" t="str">
        <f>IF(R1945="","",VLOOKUP(R1945,CUSTOMS!$E$3:$N$2350,5,FALSE))</f>
        <v>千克</v>
      </c>
      <c r="W1945" s="32">
        <f>IF(R1945="","",VLOOKUP(R1945,CUSTOMS!$E$3:$N$2350,6,FALSE))</f>
        <v>25.1</v>
      </c>
      <c r="X1945" s="32">
        <f t="shared" si="308"/>
        <v>7.53000000000002</v>
      </c>
      <c r="Y1945" s="18" t="str">
        <f>IF(R1945="","",VLOOKUP(R1945,CUSTOMS!$E$3:$N$2350,8,FALSE))</f>
        <v>美元</v>
      </c>
      <c r="Z1945" s="18" t="str">
        <f>IF(R1945="","",VLOOKUP(R1945,CUSTOMS!$E$3:$N$2350,9,FALSE))</f>
        <v>中国</v>
      </c>
      <c r="AA1945" s="18" t="str">
        <f>IF(R1945="","",VLOOKUP(R1945,CUSTOMS!$E$3:$N$2350,10,FALSE))</f>
        <v>美国</v>
      </c>
      <c r="AB1945" s="32">
        <f>IF(R1945="","",VLOOKUP(G1945,WMS!$E$3:$T$2581,15,FALSE))</f>
        <v>0.0166666666666667</v>
      </c>
      <c r="AC1945" s="32">
        <f t="shared" si="309"/>
        <v>0.300000000000001</v>
      </c>
      <c r="AD1945" s="32" t="str">
        <f>IF(S1945="","",VLOOKUP(S1945,海关监管条件!$A$1:$B$3000,2,FALSE))</f>
        <v>无 </v>
      </c>
    </row>
    <row r="1946" spans="1:30">
      <c r="A1946" s="2">
        <v>43815</v>
      </c>
      <c r="B1946" s="2">
        <v>43822</v>
      </c>
      <c r="C1946" s="2" t="s">
        <v>5316</v>
      </c>
      <c r="D1946" s="3" t="s">
        <v>1855</v>
      </c>
      <c r="E1946" s="3" t="s">
        <v>4294</v>
      </c>
      <c r="F1946" s="3" t="s">
        <v>5217</v>
      </c>
      <c r="G1946" s="17" t="str">
        <f t="shared" si="303"/>
        <v>KG-ARI-1909-00203-04777/42706717</v>
      </c>
      <c r="H1946" s="18">
        <f>IF(G1946="","",VLOOKUP(G1946,WMS!$E$3:$Q$2581,7,FALSE))</f>
        <v>12</v>
      </c>
      <c r="I1946" s="18">
        <f>IF(G1946="","",VLOOKUP(G1946,WMS!$E$3:$Q$2581,8,FALSE))</f>
        <v>1.2</v>
      </c>
      <c r="J1946" s="18">
        <f>IF(G1946="","",VLOOKUP(G1946,WMS!$E$3:$Q$2581,13,FALSE))</f>
        <v>0.006</v>
      </c>
      <c r="K1946" s="25" t="b">
        <f t="shared" si="304"/>
        <v>1</v>
      </c>
      <c r="L1946" s="7">
        <v>1</v>
      </c>
      <c r="M1946" s="26">
        <f>IF(G1946="","",VLOOKUP(G1946,WMS!$E$3:$U$2581,7,0)*L1946)</f>
        <v>12</v>
      </c>
      <c r="N1946" s="27" t="str">
        <f>IF(G1946="","",VLOOKUP(G1946,WMS!$E$3:$U$2581,17,0))</f>
        <v>A401-08</v>
      </c>
      <c r="O1946" s="28">
        <f t="shared" si="305"/>
        <v>1.2</v>
      </c>
      <c r="P1946" s="28">
        <f t="shared" si="306"/>
        <v>0.006</v>
      </c>
      <c r="Q1946" s="25" t="str">
        <f>IF(G1946="","",VLOOKUP(G1946,WMS!$E$3:$G$2581,2,FALSE))</f>
        <v>KAS19092303</v>
      </c>
      <c r="R1946" s="25" t="str">
        <f>IF(G1946="","",VLOOKUP(G1946,WMS!$E$3:$G$2581,3,FALSE))</f>
        <v>KAS1909230304</v>
      </c>
      <c r="S1946" s="17" t="str">
        <f>IF(R1946="","",VLOOKUP(R1946,CUSTOMS!$E$3:$N$2350,2,FALSE))</f>
        <v>8544421100</v>
      </c>
      <c r="T1946" s="17" t="str">
        <f>IF(R1946="","",VLOOKUP(R1946,CUSTOMS!$E$3:$N$2350,3,FALSE))</f>
        <v>连接线L/带接头/≤80伏</v>
      </c>
      <c r="U1946" s="18">
        <f t="shared" si="307"/>
        <v>0.75</v>
      </c>
      <c r="V1946" s="18" t="str">
        <f>IF(R1946="","",VLOOKUP(R1946,CUSTOMS!$E$3:$N$2350,5,FALSE))</f>
        <v>千克</v>
      </c>
      <c r="W1946" s="32">
        <f>IF(R1946="","",VLOOKUP(R1946,CUSTOMS!$E$3:$N$2350,6,FALSE))</f>
        <v>75.86</v>
      </c>
      <c r="X1946" s="32">
        <f t="shared" si="308"/>
        <v>56.895</v>
      </c>
      <c r="Y1946" s="18" t="str">
        <f>IF(R1946="","",VLOOKUP(R1946,CUSTOMS!$E$3:$N$2350,8,FALSE))</f>
        <v>港币</v>
      </c>
      <c r="Z1946" s="18" t="str">
        <f>IF(R1946="","",VLOOKUP(R1946,CUSTOMS!$E$3:$N$2350,9,FALSE))</f>
        <v>中国</v>
      </c>
      <c r="AA1946" s="18" t="str">
        <f>IF(R1946="","",VLOOKUP(R1946,CUSTOMS!$E$3:$N$2350,10,FALSE))</f>
        <v>美国</v>
      </c>
      <c r="AB1946" s="32">
        <f>IF(R1946="","",VLOOKUP(G1946,WMS!$E$3:$T$2581,15,FALSE))</f>
        <v>0.0625</v>
      </c>
      <c r="AC1946" s="32">
        <f t="shared" si="309"/>
        <v>0.75</v>
      </c>
      <c r="AD1946" s="32" t="str">
        <f>IF(S1946="","",VLOOKUP(S1946,海关监管条件!$A$1:$B$3000,2,FALSE))</f>
        <v>无</v>
      </c>
    </row>
    <row r="1947" spans="1:30">
      <c r="A1947" s="2">
        <v>43815</v>
      </c>
      <c r="B1947" s="2">
        <v>43822</v>
      </c>
      <c r="C1947" s="2" t="s">
        <v>5316</v>
      </c>
      <c r="D1947" s="3" t="s">
        <v>1855</v>
      </c>
      <c r="E1947" s="3" t="s">
        <v>4294</v>
      </c>
      <c r="F1947" s="3" t="s">
        <v>5218</v>
      </c>
      <c r="G1947" s="17" t="str">
        <f t="shared" si="303"/>
        <v>KG-ARI-1909-00203-04777/42742074</v>
      </c>
      <c r="H1947" s="18">
        <f>IF(G1947="","",VLOOKUP(G1947,WMS!$E$3:$Q$2581,7,FALSE))</f>
        <v>12</v>
      </c>
      <c r="I1947" s="18">
        <f>IF(G1947="","",VLOOKUP(G1947,WMS!$E$3:$Q$2581,8,FALSE))</f>
        <v>1.1</v>
      </c>
      <c r="J1947" s="18">
        <f>IF(G1947="","",VLOOKUP(G1947,WMS!$E$3:$Q$2581,13,FALSE))</f>
        <v>0.006</v>
      </c>
      <c r="K1947" s="25" t="b">
        <f t="shared" si="304"/>
        <v>1</v>
      </c>
      <c r="L1947" s="7">
        <v>1</v>
      </c>
      <c r="M1947" s="26">
        <f>IF(G1947="","",VLOOKUP(G1947,WMS!$E$3:$U$2581,7,0)*L1947)</f>
        <v>12</v>
      </c>
      <c r="N1947" s="27" t="str">
        <f>IF(G1947="","",VLOOKUP(G1947,WMS!$E$3:$U$2581,17,0))</f>
        <v>A401-07</v>
      </c>
      <c r="O1947" s="28">
        <f t="shared" si="305"/>
        <v>1.1</v>
      </c>
      <c r="P1947" s="28">
        <f t="shared" si="306"/>
        <v>0.006</v>
      </c>
      <c r="Q1947" s="25" t="str">
        <f>IF(G1947="","",VLOOKUP(G1947,WMS!$E$3:$G$2581,2,FALSE))</f>
        <v>KAS19092303</v>
      </c>
      <c r="R1947" s="25" t="str">
        <f>IF(G1947="","",VLOOKUP(G1947,WMS!$E$3:$G$2581,3,FALSE))</f>
        <v>KAS1909230305</v>
      </c>
      <c r="S1947" s="17" t="str">
        <f>IF(R1947="","",VLOOKUP(R1947,CUSTOMS!$E$3:$N$2350,2,FALSE))</f>
        <v>8544421100</v>
      </c>
      <c r="T1947" s="17" t="str">
        <f>IF(R1947="","",VLOOKUP(R1947,CUSTOMS!$E$3:$N$2350,3,FALSE))</f>
        <v>连接线L/带接头/≤80伏</v>
      </c>
      <c r="U1947" s="18">
        <f t="shared" si="307"/>
        <v>0.666666666666667</v>
      </c>
      <c r="V1947" s="18" t="str">
        <f>IF(R1947="","",VLOOKUP(R1947,CUSTOMS!$E$3:$N$2350,5,FALSE))</f>
        <v>千克</v>
      </c>
      <c r="W1947" s="32">
        <f>IF(R1947="","",VLOOKUP(R1947,CUSTOMS!$E$3:$N$2350,6,FALSE))</f>
        <v>75.86</v>
      </c>
      <c r="X1947" s="32">
        <f t="shared" si="308"/>
        <v>50.5733333333334</v>
      </c>
      <c r="Y1947" s="18" t="str">
        <f>IF(R1947="","",VLOOKUP(R1947,CUSTOMS!$E$3:$N$2350,8,FALSE))</f>
        <v>港币</v>
      </c>
      <c r="Z1947" s="18" t="str">
        <f>IF(R1947="","",VLOOKUP(R1947,CUSTOMS!$E$3:$N$2350,9,FALSE))</f>
        <v>中国</v>
      </c>
      <c r="AA1947" s="18" t="str">
        <f>IF(R1947="","",VLOOKUP(R1947,CUSTOMS!$E$3:$N$2350,10,FALSE))</f>
        <v>美国</v>
      </c>
      <c r="AB1947" s="32">
        <f>IF(R1947="","",VLOOKUP(G1947,WMS!$E$3:$T$2581,15,FALSE))</f>
        <v>0.0555555555555556</v>
      </c>
      <c r="AC1947" s="32">
        <f t="shared" si="309"/>
        <v>0.666666666666667</v>
      </c>
      <c r="AD1947" s="32" t="str">
        <f>IF(S1947="","",VLOOKUP(S1947,海关监管条件!$A$1:$B$3000,2,FALSE))</f>
        <v>无</v>
      </c>
    </row>
    <row r="1948" spans="1:30">
      <c r="A1948" s="2">
        <v>43815</v>
      </c>
      <c r="B1948" s="2">
        <v>43822</v>
      </c>
      <c r="C1948" s="2" t="s">
        <v>5316</v>
      </c>
      <c r="D1948" s="3" t="s">
        <v>1928</v>
      </c>
      <c r="E1948" s="3" t="s">
        <v>4336</v>
      </c>
      <c r="F1948" s="3" t="s">
        <v>5219</v>
      </c>
      <c r="G1948" s="17" t="str">
        <f t="shared" si="303"/>
        <v>KG-ARI-1909-00203-04781/42647515</v>
      </c>
      <c r="H1948" s="18">
        <f>IF(G1948="","",VLOOKUP(G1948,WMS!$E$3:$Q$2581,7,FALSE))</f>
        <v>6</v>
      </c>
      <c r="I1948" s="18">
        <f>IF(G1948="","",VLOOKUP(G1948,WMS!$E$3:$Q$2581,8,FALSE))</f>
        <v>2.5</v>
      </c>
      <c r="J1948" s="18">
        <f>IF(G1948="","",VLOOKUP(G1948,WMS!$E$3:$Q$2581,13,FALSE))</f>
        <v>0.028</v>
      </c>
      <c r="K1948" s="25" t="b">
        <f t="shared" si="304"/>
        <v>1</v>
      </c>
      <c r="L1948" s="7">
        <v>1</v>
      </c>
      <c r="M1948" s="26">
        <f>IF(G1948="","",VLOOKUP(G1948,WMS!$E$3:$U$2581,7,0)*L1948)</f>
        <v>6</v>
      </c>
      <c r="N1948" s="27" t="str">
        <f>IF(G1948="","",VLOOKUP(G1948,WMS!$E$3:$U$2581,17,0))</f>
        <v>A401-15</v>
      </c>
      <c r="O1948" s="28">
        <f t="shared" si="305"/>
        <v>2.5</v>
      </c>
      <c r="P1948" s="28">
        <f t="shared" si="306"/>
        <v>0.028</v>
      </c>
      <c r="Q1948" s="25" t="str">
        <f>IF(G1948="","",VLOOKUP(G1948,WMS!$E$3:$G$2581,2,FALSE))</f>
        <v>KAS19092313</v>
      </c>
      <c r="R1948" s="25" t="str">
        <f>IF(G1948="","",VLOOKUP(G1948,WMS!$E$3:$G$2581,3,FALSE))</f>
        <v>KAS1909231301</v>
      </c>
      <c r="S1948" s="17" t="str">
        <f>IF(R1948="","",VLOOKUP(R1948,CUSTOMS!$E$3:$N$2350,2,FALSE))</f>
        <v>9603909090</v>
      </c>
      <c r="T1948" s="17" t="str">
        <f>IF(R1948="","",VLOOKUP(R1948,CUSTOMS!$E$3:$N$2350,3,FALSE))</f>
        <v>马桶刷</v>
      </c>
      <c r="U1948" s="18">
        <f t="shared" si="307"/>
        <v>6</v>
      </c>
      <c r="V1948" s="18" t="str">
        <f>IF(R1948="","",VLOOKUP(R1948,CUSTOMS!$E$3:$N$2350,5,FALSE))</f>
        <v>个</v>
      </c>
      <c r="W1948" s="32">
        <f>IF(R1948="","",VLOOKUP(R1948,CUSTOMS!$E$3:$N$2350,6,FALSE))</f>
        <v>0.8</v>
      </c>
      <c r="X1948" s="32">
        <f t="shared" si="308"/>
        <v>4.8</v>
      </c>
      <c r="Y1948" s="18" t="str">
        <f>IF(R1948="","",VLOOKUP(R1948,CUSTOMS!$E$3:$N$2350,8,FALSE))</f>
        <v>美元</v>
      </c>
      <c r="Z1948" s="18" t="str">
        <f>IF(R1948="","",VLOOKUP(R1948,CUSTOMS!$E$3:$N$2350,9,FALSE))</f>
        <v>中国</v>
      </c>
      <c r="AA1948" s="18" t="str">
        <f>IF(R1948="","",VLOOKUP(R1948,CUSTOMS!$E$3:$N$2350,10,FALSE))</f>
        <v>美国</v>
      </c>
      <c r="AB1948" s="32">
        <f>IF(R1948="","",VLOOKUP(G1948,WMS!$E$3:$T$2581,15,FALSE))</f>
        <v>0.333333333333333</v>
      </c>
      <c r="AC1948" s="32">
        <f t="shared" si="309"/>
        <v>2</v>
      </c>
      <c r="AD1948" s="32" t="str">
        <f>IF(S1948="","",VLOOKUP(S1948,海关监管条件!$A$1:$B$3000,2,FALSE))</f>
        <v>无</v>
      </c>
    </row>
    <row r="1949" spans="1:30">
      <c r="A1949" s="2">
        <v>43815</v>
      </c>
      <c r="B1949" s="2">
        <v>43822</v>
      </c>
      <c r="C1949" s="2" t="s">
        <v>5316</v>
      </c>
      <c r="D1949" s="3" t="s">
        <v>1884</v>
      </c>
      <c r="E1949" s="3" t="s">
        <v>4304</v>
      </c>
      <c r="F1949" s="3" t="s">
        <v>4310</v>
      </c>
      <c r="G1949" s="17" t="str">
        <f t="shared" si="303"/>
        <v>KG-ARI-1909-00203-04827/42796909</v>
      </c>
      <c r="H1949" s="18">
        <f>IF(G1949="","",VLOOKUP(G1949,WMS!$E$3:$Q$2581,7,FALSE))</f>
        <v>12</v>
      </c>
      <c r="I1949" s="18">
        <f>IF(G1949="","",VLOOKUP(G1949,WMS!$E$3:$Q$2581,8,FALSE))</f>
        <v>1.1</v>
      </c>
      <c r="J1949" s="18">
        <f>IF(G1949="","",VLOOKUP(G1949,WMS!$E$3:$Q$2581,13,FALSE))</f>
        <v>0.004</v>
      </c>
      <c r="K1949" s="25" t="b">
        <f t="shared" si="304"/>
        <v>1</v>
      </c>
      <c r="L1949" s="7">
        <v>1</v>
      </c>
      <c r="M1949" s="26">
        <f>IF(G1949="","",VLOOKUP(G1949,WMS!$E$3:$U$2581,7,0)*L1949)</f>
        <v>12</v>
      </c>
      <c r="N1949" s="27" t="str">
        <f>IF(G1949="","",VLOOKUP(G1949,WMS!$E$3:$U$2581,17,0))</f>
        <v>A401-14</v>
      </c>
      <c r="O1949" s="28">
        <f t="shared" si="305"/>
        <v>1.1</v>
      </c>
      <c r="P1949" s="28">
        <f t="shared" si="306"/>
        <v>0.004</v>
      </c>
      <c r="Q1949" s="25" t="str">
        <f>IF(G1949="","",VLOOKUP(G1949,WMS!$E$3:$G$2581,2,FALSE))</f>
        <v>KAS19092307</v>
      </c>
      <c r="R1949" s="25" t="str">
        <f>IF(G1949="","",VLOOKUP(G1949,WMS!$E$3:$G$2581,3,FALSE))</f>
        <v>KAS1909230703</v>
      </c>
      <c r="S1949" s="17" t="str">
        <f>IF(R1949="","",VLOOKUP(R1949,CUSTOMS!$E$3:$N$2350,2,FALSE))</f>
        <v>3926909090</v>
      </c>
      <c r="T1949" s="17" t="str">
        <f>IF(R1949="","",VLOOKUP(R1949,CUSTOMS!$E$3:$N$2350,3,FALSE))</f>
        <v>手机套</v>
      </c>
      <c r="U1949" s="18">
        <f t="shared" si="307"/>
        <v>12</v>
      </c>
      <c r="V1949" s="18" t="str">
        <f>IF(R1949="","",VLOOKUP(R1949,CUSTOMS!$E$3:$N$2350,5,FALSE))</f>
        <v>个</v>
      </c>
      <c r="W1949" s="32">
        <f>IF(R1949="","",VLOOKUP(R1949,CUSTOMS!$E$3:$N$2350,6,FALSE))</f>
        <v>2.50013953488372</v>
      </c>
      <c r="X1949" s="32">
        <f t="shared" si="308"/>
        <v>30.0016744186046</v>
      </c>
      <c r="Y1949" s="18" t="str">
        <f>IF(R1949="","",VLOOKUP(R1949,CUSTOMS!$E$3:$N$2350,8,FALSE))</f>
        <v>美元</v>
      </c>
      <c r="Z1949" s="18" t="str">
        <f>IF(R1949="","",VLOOKUP(R1949,CUSTOMS!$E$3:$N$2350,9,FALSE))</f>
        <v>中国</v>
      </c>
      <c r="AA1949" s="18" t="str">
        <f>IF(R1949="","",VLOOKUP(R1949,CUSTOMS!$E$3:$N$2350,10,FALSE))</f>
        <v>美国</v>
      </c>
      <c r="AB1949" s="32">
        <f>IF(R1949="","",VLOOKUP(G1949,WMS!$E$3:$T$2581,15,FALSE))</f>
        <v>0.0666666666666667</v>
      </c>
      <c r="AC1949" s="32">
        <f t="shared" si="309"/>
        <v>0.8</v>
      </c>
      <c r="AD1949" s="32" t="str">
        <f>IF(S1949="","",VLOOKUP(S1949,海关监管条件!$A$1:$B$3000,2,FALSE))</f>
        <v>无</v>
      </c>
    </row>
    <row r="1950" spans="1:30">
      <c r="A1950" s="2">
        <v>43815</v>
      </c>
      <c r="B1950" s="2">
        <v>43822</v>
      </c>
      <c r="C1950" s="2" t="s">
        <v>5316</v>
      </c>
      <c r="D1950" s="3" t="s">
        <v>1884</v>
      </c>
      <c r="E1950" s="3" t="s">
        <v>4304</v>
      </c>
      <c r="F1950" s="3" t="s">
        <v>4308</v>
      </c>
      <c r="G1950" s="17" t="str">
        <f t="shared" si="303"/>
        <v>KG-ARI-1909-00203-04827/42796916</v>
      </c>
      <c r="H1950" s="18">
        <f>IF(G1950="","",VLOOKUP(G1950,WMS!$E$3:$Q$2581,7,FALSE))</f>
        <v>12</v>
      </c>
      <c r="I1950" s="18">
        <f>IF(G1950="","",VLOOKUP(G1950,WMS!$E$3:$Q$2581,8,FALSE))</f>
        <v>1</v>
      </c>
      <c r="J1950" s="18">
        <f>IF(G1950="","",VLOOKUP(G1950,WMS!$E$3:$Q$2581,13,FALSE))</f>
        <v>0.004</v>
      </c>
      <c r="K1950" s="25" t="b">
        <f t="shared" si="304"/>
        <v>1</v>
      </c>
      <c r="L1950" s="7">
        <v>1</v>
      </c>
      <c r="M1950" s="26">
        <f>IF(G1950="","",VLOOKUP(G1950,WMS!$E$3:$U$2581,7,0)*L1950)</f>
        <v>12</v>
      </c>
      <c r="N1950" s="27" t="str">
        <f>IF(G1950="","",VLOOKUP(G1950,WMS!$E$3:$U$2581,17,0))</f>
        <v>A401-14</v>
      </c>
      <c r="O1950" s="28">
        <f t="shared" si="305"/>
        <v>1</v>
      </c>
      <c r="P1950" s="28">
        <f t="shared" si="306"/>
        <v>0.004</v>
      </c>
      <c r="Q1950" s="25" t="str">
        <f>IF(G1950="","",VLOOKUP(G1950,WMS!$E$3:$G$2581,2,FALSE))</f>
        <v>KAS19092307</v>
      </c>
      <c r="R1950" s="25" t="str">
        <f>IF(G1950="","",VLOOKUP(G1950,WMS!$E$3:$G$2581,3,FALSE))</f>
        <v>KAS1909230703</v>
      </c>
      <c r="S1950" s="17" t="str">
        <f>IF(R1950="","",VLOOKUP(R1950,CUSTOMS!$E$3:$N$2350,2,FALSE))</f>
        <v>3926909090</v>
      </c>
      <c r="T1950" s="17" t="str">
        <f>IF(R1950="","",VLOOKUP(R1950,CUSTOMS!$E$3:$N$2350,3,FALSE))</f>
        <v>手机套</v>
      </c>
      <c r="U1950" s="18">
        <f t="shared" si="307"/>
        <v>12</v>
      </c>
      <c r="V1950" s="18" t="str">
        <f>IF(R1950="","",VLOOKUP(R1950,CUSTOMS!$E$3:$N$2350,5,FALSE))</f>
        <v>个</v>
      </c>
      <c r="W1950" s="32">
        <f>IF(R1950="","",VLOOKUP(R1950,CUSTOMS!$E$3:$N$2350,6,FALSE))</f>
        <v>2.50013953488372</v>
      </c>
      <c r="X1950" s="32">
        <f t="shared" si="308"/>
        <v>30.0016744186046</v>
      </c>
      <c r="Y1950" s="18" t="str">
        <f>IF(R1950="","",VLOOKUP(R1950,CUSTOMS!$E$3:$N$2350,8,FALSE))</f>
        <v>美元</v>
      </c>
      <c r="Z1950" s="18" t="str">
        <f>IF(R1950="","",VLOOKUP(R1950,CUSTOMS!$E$3:$N$2350,9,FALSE))</f>
        <v>中国</v>
      </c>
      <c r="AA1950" s="18" t="str">
        <f>IF(R1950="","",VLOOKUP(R1950,CUSTOMS!$E$3:$N$2350,10,FALSE))</f>
        <v>美国</v>
      </c>
      <c r="AB1950" s="32">
        <f>IF(R1950="","",VLOOKUP(G1950,WMS!$E$3:$T$2581,15,FALSE))</f>
        <v>0.0666666666666667</v>
      </c>
      <c r="AC1950" s="32">
        <f t="shared" si="309"/>
        <v>0.8</v>
      </c>
      <c r="AD1950" s="32" t="str">
        <f>IF(S1950="","",VLOOKUP(S1950,海关监管条件!$A$1:$B$3000,2,FALSE))</f>
        <v>无</v>
      </c>
    </row>
    <row r="1951" spans="1:30">
      <c r="A1951" s="2">
        <v>43815</v>
      </c>
      <c r="B1951" s="2">
        <v>43822</v>
      </c>
      <c r="C1951" s="2" t="s">
        <v>5316</v>
      </c>
      <c r="D1951" s="3" t="s">
        <v>1884</v>
      </c>
      <c r="E1951" s="3" t="s">
        <v>4304</v>
      </c>
      <c r="F1951" s="3" t="s">
        <v>4307</v>
      </c>
      <c r="G1951" s="17" t="str">
        <f t="shared" si="303"/>
        <v>KG-ARI-1909-00203-04827/42796985</v>
      </c>
      <c r="H1951" s="18">
        <f>IF(G1951="","",VLOOKUP(G1951,WMS!$E$3:$Q$2581,7,FALSE))</f>
        <v>12</v>
      </c>
      <c r="I1951" s="18">
        <f>IF(G1951="","",VLOOKUP(G1951,WMS!$E$3:$Q$2581,8,FALSE))</f>
        <v>1</v>
      </c>
      <c r="J1951" s="18">
        <f>IF(G1951="","",VLOOKUP(G1951,WMS!$E$3:$Q$2581,13,FALSE))</f>
        <v>0.004</v>
      </c>
      <c r="K1951" s="25" t="b">
        <f t="shared" si="304"/>
        <v>1</v>
      </c>
      <c r="L1951" s="7">
        <v>1</v>
      </c>
      <c r="M1951" s="26">
        <f>IF(G1951="","",VLOOKUP(G1951,WMS!$E$3:$U$2581,7,0)*L1951)</f>
        <v>12</v>
      </c>
      <c r="N1951" s="27" t="str">
        <f>IF(G1951="","",VLOOKUP(G1951,WMS!$E$3:$U$2581,17,0))</f>
        <v>A401-14</v>
      </c>
      <c r="O1951" s="28">
        <f t="shared" si="305"/>
        <v>1</v>
      </c>
      <c r="P1951" s="28">
        <f t="shared" si="306"/>
        <v>0.004</v>
      </c>
      <c r="Q1951" s="25" t="str">
        <f>IF(G1951="","",VLOOKUP(G1951,WMS!$E$3:$G$2581,2,FALSE))</f>
        <v>KAS19092307</v>
      </c>
      <c r="R1951" s="25" t="str">
        <f>IF(G1951="","",VLOOKUP(G1951,WMS!$E$3:$G$2581,3,FALSE))</f>
        <v>KAS1909230703</v>
      </c>
      <c r="S1951" s="17" t="str">
        <f>IF(R1951="","",VLOOKUP(R1951,CUSTOMS!$E$3:$N$2350,2,FALSE))</f>
        <v>3926909090</v>
      </c>
      <c r="T1951" s="17" t="str">
        <f>IF(R1951="","",VLOOKUP(R1951,CUSTOMS!$E$3:$N$2350,3,FALSE))</f>
        <v>手机套</v>
      </c>
      <c r="U1951" s="18">
        <f t="shared" si="307"/>
        <v>12</v>
      </c>
      <c r="V1951" s="18" t="str">
        <f>IF(R1951="","",VLOOKUP(R1951,CUSTOMS!$E$3:$N$2350,5,FALSE))</f>
        <v>个</v>
      </c>
      <c r="W1951" s="32">
        <f>IF(R1951="","",VLOOKUP(R1951,CUSTOMS!$E$3:$N$2350,6,FALSE))</f>
        <v>2.50013953488372</v>
      </c>
      <c r="X1951" s="32">
        <f t="shared" si="308"/>
        <v>30.0016744186046</v>
      </c>
      <c r="Y1951" s="18" t="str">
        <f>IF(R1951="","",VLOOKUP(R1951,CUSTOMS!$E$3:$N$2350,8,FALSE))</f>
        <v>美元</v>
      </c>
      <c r="Z1951" s="18" t="str">
        <f>IF(R1951="","",VLOOKUP(R1951,CUSTOMS!$E$3:$N$2350,9,FALSE))</f>
        <v>中国</v>
      </c>
      <c r="AA1951" s="18" t="str">
        <f>IF(R1951="","",VLOOKUP(R1951,CUSTOMS!$E$3:$N$2350,10,FALSE))</f>
        <v>美国</v>
      </c>
      <c r="AB1951" s="32">
        <f>IF(R1951="","",VLOOKUP(G1951,WMS!$E$3:$T$2581,15,FALSE))</f>
        <v>0.0666666666666667</v>
      </c>
      <c r="AC1951" s="32">
        <f t="shared" si="309"/>
        <v>0.8</v>
      </c>
      <c r="AD1951" s="32" t="str">
        <f>IF(S1951="","",VLOOKUP(S1951,海关监管条件!$A$1:$B$3000,2,FALSE))</f>
        <v>无</v>
      </c>
    </row>
    <row r="1952" spans="1:30">
      <c r="A1952" s="2">
        <v>43815</v>
      </c>
      <c r="B1952" s="2">
        <v>43822</v>
      </c>
      <c r="C1952" s="2" t="s">
        <v>5316</v>
      </c>
      <c r="D1952" s="3" t="s">
        <v>1884</v>
      </c>
      <c r="E1952" s="3" t="s">
        <v>4304</v>
      </c>
      <c r="F1952" s="3" t="s">
        <v>4309</v>
      </c>
      <c r="G1952" s="17" t="str">
        <f t="shared" si="303"/>
        <v>KG-ARI-1909-00203-04827/42796992</v>
      </c>
      <c r="H1952" s="18">
        <f>IF(G1952="","",VLOOKUP(G1952,WMS!$E$3:$Q$2581,7,FALSE))</f>
        <v>12</v>
      </c>
      <c r="I1952" s="18">
        <f>IF(G1952="","",VLOOKUP(G1952,WMS!$E$3:$Q$2581,8,FALSE))</f>
        <v>1</v>
      </c>
      <c r="J1952" s="18">
        <f>IF(G1952="","",VLOOKUP(G1952,WMS!$E$3:$Q$2581,13,FALSE))</f>
        <v>0.004</v>
      </c>
      <c r="K1952" s="25" t="b">
        <f t="shared" si="304"/>
        <v>1</v>
      </c>
      <c r="L1952" s="7">
        <v>1</v>
      </c>
      <c r="M1952" s="26">
        <f>IF(G1952="","",VLOOKUP(G1952,WMS!$E$3:$U$2581,7,0)*L1952)</f>
        <v>12</v>
      </c>
      <c r="N1952" s="27" t="str">
        <f>IF(G1952="","",VLOOKUP(G1952,WMS!$E$3:$U$2581,17,0))</f>
        <v>A401-14</v>
      </c>
      <c r="O1952" s="28">
        <f t="shared" si="305"/>
        <v>1</v>
      </c>
      <c r="P1952" s="28">
        <f t="shared" si="306"/>
        <v>0.004</v>
      </c>
      <c r="Q1952" s="25" t="str">
        <f>IF(G1952="","",VLOOKUP(G1952,WMS!$E$3:$G$2581,2,FALSE))</f>
        <v>KAS19092307</v>
      </c>
      <c r="R1952" s="25" t="str">
        <f>IF(G1952="","",VLOOKUP(G1952,WMS!$E$3:$G$2581,3,FALSE))</f>
        <v>KAS1909230703</v>
      </c>
      <c r="S1952" s="17" t="str">
        <f>IF(R1952="","",VLOOKUP(R1952,CUSTOMS!$E$3:$N$2350,2,FALSE))</f>
        <v>3926909090</v>
      </c>
      <c r="T1952" s="17" t="str">
        <f>IF(R1952="","",VLOOKUP(R1952,CUSTOMS!$E$3:$N$2350,3,FALSE))</f>
        <v>手机套</v>
      </c>
      <c r="U1952" s="18">
        <f t="shared" si="307"/>
        <v>12</v>
      </c>
      <c r="V1952" s="18" t="str">
        <f>IF(R1952="","",VLOOKUP(R1952,CUSTOMS!$E$3:$N$2350,5,FALSE))</f>
        <v>个</v>
      </c>
      <c r="W1952" s="32">
        <f>IF(R1952="","",VLOOKUP(R1952,CUSTOMS!$E$3:$N$2350,6,FALSE))</f>
        <v>2.50013953488372</v>
      </c>
      <c r="X1952" s="32">
        <f t="shared" si="308"/>
        <v>30.0016744186046</v>
      </c>
      <c r="Y1952" s="18" t="str">
        <f>IF(R1952="","",VLOOKUP(R1952,CUSTOMS!$E$3:$N$2350,8,FALSE))</f>
        <v>美元</v>
      </c>
      <c r="Z1952" s="18" t="str">
        <f>IF(R1952="","",VLOOKUP(R1952,CUSTOMS!$E$3:$N$2350,9,FALSE))</f>
        <v>中国</v>
      </c>
      <c r="AA1952" s="18" t="str">
        <f>IF(R1952="","",VLOOKUP(R1952,CUSTOMS!$E$3:$N$2350,10,FALSE))</f>
        <v>美国</v>
      </c>
      <c r="AB1952" s="32">
        <f>IF(R1952="","",VLOOKUP(G1952,WMS!$E$3:$T$2581,15,FALSE))</f>
        <v>0.0666666666666667</v>
      </c>
      <c r="AC1952" s="32">
        <f t="shared" si="309"/>
        <v>0.8</v>
      </c>
      <c r="AD1952" s="32" t="str">
        <f>IF(S1952="","",VLOOKUP(S1952,海关监管条件!$A$1:$B$3000,2,FALSE))</f>
        <v>无</v>
      </c>
    </row>
    <row r="1953" spans="1:30">
      <c r="A1953" s="2">
        <v>43815</v>
      </c>
      <c r="B1953" s="2">
        <v>43822</v>
      </c>
      <c r="C1953" s="2" t="s">
        <v>5316</v>
      </c>
      <c r="D1953" s="3" t="s">
        <v>1884</v>
      </c>
      <c r="E1953" s="3" t="s">
        <v>4304</v>
      </c>
      <c r="F1953" s="3" t="s">
        <v>4311</v>
      </c>
      <c r="G1953" s="17" t="str">
        <f t="shared" si="303"/>
        <v>KG-ARI-1909-00203-04827/42797050</v>
      </c>
      <c r="H1953" s="18">
        <f>IF(G1953="","",VLOOKUP(G1953,WMS!$E$3:$Q$2581,7,FALSE))</f>
        <v>12</v>
      </c>
      <c r="I1953" s="18">
        <f>IF(G1953="","",VLOOKUP(G1953,WMS!$E$3:$Q$2581,8,FALSE))</f>
        <v>1.1</v>
      </c>
      <c r="J1953" s="18">
        <f>IF(G1953="","",VLOOKUP(G1953,WMS!$E$3:$Q$2581,13,FALSE))</f>
        <v>0.004</v>
      </c>
      <c r="K1953" s="25" t="b">
        <f t="shared" si="304"/>
        <v>1</v>
      </c>
      <c r="L1953" s="7">
        <v>1</v>
      </c>
      <c r="M1953" s="26">
        <f>IF(G1953="","",VLOOKUP(G1953,WMS!$E$3:$U$2581,7,0)*L1953)</f>
        <v>12</v>
      </c>
      <c r="N1953" s="27" t="str">
        <f>IF(G1953="","",VLOOKUP(G1953,WMS!$E$3:$U$2581,17,0))</f>
        <v>A401-14</v>
      </c>
      <c r="O1953" s="28">
        <f t="shared" si="305"/>
        <v>1.1</v>
      </c>
      <c r="P1953" s="28">
        <f t="shared" si="306"/>
        <v>0.004</v>
      </c>
      <c r="Q1953" s="25" t="str">
        <f>IF(G1953="","",VLOOKUP(G1953,WMS!$E$3:$G$2581,2,FALSE))</f>
        <v>KAS19092307</v>
      </c>
      <c r="R1953" s="25" t="str">
        <f>IF(G1953="","",VLOOKUP(G1953,WMS!$E$3:$G$2581,3,FALSE))</f>
        <v>KAS1909230703</v>
      </c>
      <c r="S1953" s="17" t="str">
        <f>IF(R1953="","",VLOOKUP(R1953,CUSTOMS!$E$3:$N$2350,2,FALSE))</f>
        <v>3926909090</v>
      </c>
      <c r="T1953" s="17" t="str">
        <f>IF(R1953="","",VLOOKUP(R1953,CUSTOMS!$E$3:$N$2350,3,FALSE))</f>
        <v>手机套</v>
      </c>
      <c r="U1953" s="18">
        <f t="shared" si="307"/>
        <v>12</v>
      </c>
      <c r="V1953" s="18" t="str">
        <f>IF(R1953="","",VLOOKUP(R1953,CUSTOMS!$E$3:$N$2350,5,FALSE))</f>
        <v>个</v>
      </c>
      <c r="W1953" s="32">
        <f>IF(R1953="","",VLOOKUP(R1953,CUSTOMS!$E$3:$N$2350,6,FALSE))</f>
        <v>2.50013953488372</v>
      </c>
      <c r="X1953" s="32">
        <f t="shared" si="308"/>
        <v>30.0016744186046</v>
      </c>
      <c r="Y1953" s="18" t="str">
        <f>IF(R1953="","",VLOOKUP(R1953,CUSTOMS!$E$3:$N$2350,8,FALSE))</f>
        <v>美元</v>
      </c>
      <c r="Z1953" s="18" t="str">
        <f>IF(R1953="","",VLOOKUP(R1953,CUSTOMS!$E$3:$N$2350,9,FALSE))</f>
        <v>中国</v>
      </c>
      <c r="AA1953" s="18" t="str">
        <f>IF(R1953="","",VLOOKUP(R1953,CUSTOMS!$E$3:$N$2350,10,FALSE))</f>
        <v>美国</v>
      </c>
      <c r="AB1953" s="32">
        <f>IF(R1953="","",VLOOKUP(G1953,WMS!$E$3:$T$2581,15,FALSE))</f>
        <v>0.0666666666666667</v>
      </c>
      <c r="AC1953" s="32">
        <f t="shared" si="309"/>
        <v>0.8</v>
      </c>
      <c r="AD1953" s="32" t="str">
        <f>IF(S1953="","",VLOOKUP(S1953,海关监管条件!$A$1:$B$3000,2,FALSE))</f>
        <v>无</v>
      </c>
    </row>
    <row r="1954" spans="1:30">
      <c r="A1954" s="2">
        <v>43815</v>
      </c>
      <c r="B1954" s="2">
        <v>43822</v>
      </c>
      <c r="C1954" s="2" t="s">
        <v>5316</v>
      </c>
      <c r="D1954" s="3" t="s">
        <v>1884</v>
      </c>
      <c r="E1954" s="3" t="s">
        <v>4304</v>
      </c>
      <c r="F1954" s="3" t="s">
        <v>4305</v>
      </c>
      <c r="G1954" s="17" t="str">
        <f t="shared" si="303"/>
        <v>KG-ARI-1909-00203-04827/42797067</v>
      </c>
      <c r="H1954" s="18">
        <f>IF(G1954="","",VLOOKUP(G1954,WMS!$E$3:$Q$2581,7,FALSE))</f>
        <v>12</v>
      </c>
      <c r="I1954" s="18">
        <f>IF(G1954="","",VLOOKUP(G1954,WMS!$E$3:$Q$2581,8,FALSE))</f>
        <v>1</v>
      </c>
      <c r="J1954" s="18">
        <f>IF(G1954="","",VLOOKUP(G1954,WMS!$E$3:$Q$2581,13,FALSE))</f>
        <v>0.004</v>
      </c>
      <c r="K1954" s="25" t="b">
        <f t="shared" si="304"/>
        <v>1</v>
      </c>
      <c r="L1954" s="7">
        <v>1</v>
      </c>
      <c r="M1954" s="26">
        <f>IF(G1954="","",VLOOKUP(G1954,WMS!$E$3:$U$2581,7,0)*L1954)</f>
        <v>12</v>
      </c>
      <c r="N1954" s="27" t="str">
        <f>IF(G1954="","",VLOOKUP(G1954,WMS!$E$3:$U$2581,17,0))</f>
        <v>A401-14</v>
      </c>
      <c r="O1954" s="28">
        <f t="shared" si="305"/>
        <v>1</v>
      </c>
      <c r="P1954" s="28">
        <f t="shared" si="306"/>
        <v>0.004</v>
      </c>
      <c r="Q1954" s="25" t="str">
        <f>IF(G1954="","",VLOOKUP(G1954,WMS!$E$3:$G$2581,2,FALSE))</f>
        <v>KAS19092307</v>
      </c>
      <c r="R1954" s="25" t="str">
        <f>IF(G1954="","",VLOOKUP(G1954,WMS!$E$3:$G$2581,3,FALSE))</f>
        <v>KAS1909230703</v>
      </c>
      <c r="S1954" s="17" t="str">
        <f>IF(R1954="","",VLOOKUP(R1954,CUSTOMS!$E$3:$N$2350,2,FALSE))</f>
        <v>3926909090</v>
      </c>
      <c r="T1954" s="17" t="str">
        <f>IF(R1954="","",VLOOKUP(R1954,CUSTOMS!$E$3:$N$2350,3,FALSE))</f>
        <v>手机套</v>
      </c>
      <c r="U1954" s="18">
        <f t="shared" si="307"/>
        <v>12</v>
      </c>
      <c r="V1954" s="18" t="str">
        <f>IF(R1954="","",VLOOKUP(R1954,CUSTOMS!$E$3:$N$2350,5,FALSE))</f>
        <v>个</v>
      </c>
      <c r="W1954" s="32">
        <f>IF(R1954="","",VLOOKUP(R1954,CUSTOMS!$E$3:$N$2350,6,FALSE))</f>
        <v>2.50013953488372</v>
      </c>
      <c r="X1954" s="32">
        <f t="shared" si="308"/>
        <v>30.0016744186046</v>
      </c>
      <c r="Y1954" s="18" t="str">
        <f>IF(R1954="","",VLOOKUP(R1954,CUSTOMS!$E$3:$N$2350,8,FALSE))</f>
        <v>美元</v>
      </c>
      <c r="Z1954" s="18" t="str">
        <f>IF(R1954="","",VLOOKUP(R1954,CUSTOMS!$E$3:$N$2350,9,FALSE))</f>
        <v>中国</v>
      </c>
      <c r="AA1954" s="18" t="str">
        <f>IF(R1954="","",VLOOKUP(R1954,CUSTOMS!$E$3:$N$2350,10,FALSE))</f>
        <v>美国</v>
      </c>
      <c r="AB1954" s="32">
        <f>IF(R1954="","",VLOOKUP(G1954,WMS!$E$3:$T$2581,15,FALSE))</f>
        <v>0.0666666666666667</v>
      </c>
      <c r="AC1954" s="32">
        <f t="shared" si="309"/>
        <v>0.8</v>
      </c>
      <c r="AD1954" s="32" t="str">
        <f>IF(S1954="","",VLOOKUP(S1954,海关监管条件!$A$1:$B$3000,2,FALSE))</f>
        <v>无</v>
      </c>
    </row>
    <row r="1955" spans="1:30">
      <c r="A1955" s="2">
        <v>43815</v>
      </c>
      <c r="B1955" s="2">
        <v>43822</v>
      </c>
      <c r="C1955" s="2" t="s">
        <v>5316</v>
      </c>
      <c r="D1955" s="3" t="s">
        <v>2220</v>
      </c>
      <c r="E1955" s="3" t="s">
        <v>4495</v>
      </c>
      <c r="F1955" s="3" t="s">
        <v>4496</v>
      </c>
      <c r="G1955" s="17" t="str">
        <f t="shared" si="303"/>
        <v>KG-ARI-1909-00203-04841/42575481</v>
      </c>
      <c r="H1955" s="18">
        <f>IF(G1955="","",VLOOKUP(G1955,WMS!$E$3:$Q$2581,7,FALSE))</f>
        <v>12</v>
      </c>
      <c r="I1955" s="18">
        <f>IF(G1955="","",VLOOKUP(G1955,WMS!$E$3:$Q$2581,8,FALSE))</f>
        <v>0.9</v>
      </c>
      <c r="J1955" s="18">
        <f>IF(G1955="","",VLOOKUP(G1955,WMS!$E$3:$Q$2581,13,FALSE))</f>
        <v>0.009</v>
      </c>
      <c r="K1955" s="25" t="b">
        <f t="shared" si="304"/>
        <v>1</v>
      </c>
      <c r="L1955" s="7">
        <v>1</v>
      </c>
      <c r="M1955" s="26">
        <f>IF(G1955="","",VLOOKUP(G1955,WMS!$E$3:$U$2581,7,0)*L1955)</f>
        <v>12</v>
      </c>
      <c r="N1955" s="27" t="str">
        <f>IF(G1955="","",VLOOKUP(G1955,WMS!$E$3:$U$2581,17,0))</f>
        <v>A403</v>
      </c>
      <c r="O1955" s="28">
        <f t="shared" si="305"/>
        <v>0.9</v>
      </c>
      <c r="P1955" s="28">
        <f t="shared" si="306"/>
        <v>0.009</v>
      </c>
      <c r="Q1955" s="25" t="str">
        <f>IF(G1955="","",VLOOKUP(G1955,WMS!$E$3:$G$2581,2,FALSE))</f>
        <v>KAS19092404</v>
      </c>
      <c r="R1955" s="25" t="str">
        <f>IF(G1955="","",VLOOKUP(G1955,WMS!$E$3:$G$2581,3,FALSE))</f>
        <v>KAS1909240401</v>
      </c>
      <c r="S1955" s="17" t="str">
        <f>IF(R1955="","",VLOOKUP(R1955,CUSTOMS!$E$3:$N$2350,2,FALSE))</f>
        <v>8518300000</v>
      </c>
      <c r="T1955" s="17" t="str">
        <f>IF(R1955="","",VLOOKUP(R1955,CUSTOMS!$E$3:$N$2350,3,FALSE))</f>
        <v>耳塞机</v>
      </c>
      <c r="U1955" s="18">
        <f t="shared" si="307"/>
        <v>12</v>
      </c>
      <c r="V1955" s="18" t="str">
        <f>IF(R1955="","",VLOOKUP(R1955,CUSTOMS!$E$3:$N$2350,5,FALSE))</f>
        <v>个</v>
      </c>
      <c r="W1955" s="32">
        <f>IF(R1955="","",VLOOKUP(R1955,CUSTOMS!$E$3:$N$2350,6,FALSE))</f>
        <v>5.32</v>
      </c>
      <c r="X1955" s="32">
        <f t="shared" si="308"/>
        <v>63.84</v>
      </c>
      <c r="Y1955" s="18" t="str">
        <f>IF(R1955="","",VLOOKUP(R1955,CUSTOMS!$E$3:$N$2350,8,FALSE))</f>
        <v>美元</v>
      </c>
      <c r="Z1955" s="18" t="str">
        <f>IF(R1955="","",VLOOKUP(R1955,CUSTOMS!$E$3:$N$2350,9,FALSE))</f>
        <v>中国</v>
      </c>
      <c r="AA1955" s="18" t="str">
        <f>IF(R1955="","",VLOOKUP(R1955,CUSTOMS!$E$3:$N$2350,10,FALSE))</f>
        <v>美国</v>
      </c>
      <c r="AB1955" s="32">
        <f>IF(R1955="","",VLOOKUP(G1955,WMS!$E$3:$T$2581,15,FALSE))</f>
        <v>0.0555555555555556</v>
      </c>
      <c r="AC1955" s="32">
        <f t="shared" si="309"/>
        <v>0.666666666666667</v>
      </c>
      <c r="AD1955" s="32" t="str">
        <f>IF(S1955="","",VLOOKUP(S1955,海关监管条件!$A$1:$B$3000,2,FALSE))</f>
        <v>无 </v>
      </c>
    </row>
    <row r="1956" spans="1:30">
      <c r="A1956" s="2">
        <v>43815</v>
      </c>
      <c r="B1956" s="2">
        <v>43822</v>
      </c>
      <c r="C1956" s="2" t="s">
        <v>5316</v>
      </c>
      <c r="D1956" s="3" t="s">
        <v>2483</v>
      </c>
      <c r="E1956" s="3" t="s">
        <v>4650</v>
      </c>
      <c r="F1956" s="3" t="s">
        <v>5347</v>
      </c>
      <c r="G1956" s="17" t="str">
        <f t="shared" si="303"/>
        <v>KG-ARI-1909-00204-04410/69188800</v>
      </c>
      <c r="H1956" s="18">
        <f>IF(G1956="","",VLOOKUP(G1956,WMS!$E$3:$Q$2581,7,FALSE))</f>
        <v>12</v>
      </c>
      <c r="I1956" s="18">
        <f>IF(G1956="","",VLOOKUP(G1956,WMS!$E$3:$Q$2581,8,FALSE))</f>
        <v>2.6</v>
      </c>
      <c r="J1956" s="18">
        <f>IF(G1956="","",VLOOKUP(G1956,WMS!$E$3:$Q$2581,13,FALSE))</f>
        <v>0.013</v>
      </c>
      <c r="K1956" s="25" t="b">
        <f t="shared" si="304"/>
        <v>1</v>
      </c>
      <c r="L1956" s="7">
        <v>4</v>
      </c>
      <c r="M1956" s="26">
        <f>IF(G1956="","",VLOOKUP(G1956,WMS!$E$3:$U$2581,7,0)*L1956)</f>
        <v>48</v>
      </c>
      <c r="N1956" s="27" t="str">
        <f>IF(G1956="","",VLOOKUP(G1956,WMS!$E$3:$U$2581,17,0))</f>
        <v>A24-104</v>
      </c>
      <c r="O1956" s="28">
        <f t="shared" si="305"/>
        <v>10.4</v>
      </c>
      <c r="P1956" s="28">
        <f t="shared" si="306"/>
        <v>0.052</v>
      </c>
      <c r="Q1956" s="25" t="str">
        <f>IF(G1956="","",VLOOKUP(G1956,WMS!$E$3:$G$2581,2,FALSE))</f>
        <v>KAS19101403</v>
      </c>
      <c r="R1956" s="25" t="str">
        <f>IF(G1956="","",VLOOKUP(G1956,WMS!$E$3:$G$2581,3,FALSE))</f>
        <v>KAS1910140301</v>
      </c>
      <c r="S1956" s="17" t="str">
        <f>IF(R1956="","",VLOOKUP(R1956,CUSTOMS!$E$3:$N$2350,2,FALSE))</f>
        <v>4202129000</v>
      </c>
      <c r="T1956" s="17" t="str">
        <f>IF(R1956="","",VLOOKUP(R1956,CUSTOMS!$E$3:$N$2350,3,FALSE))</f>
        <v>斜挎包</v>
      </c>
      <c r="U1956" s="18">
        <f t="shared" si="307"/>
        <v>48</v>
      </c>
      <c r="V1956" s="18" t="str">
        <f>IF(R1956="","",VLOOKUP(R1956,CUSTOMS!$E$3:$N$2350,5,FALSE))</f>
        <v>个</v>
      </c>
      <c r="W1956" s="32">
        <f>IF(R1956="","",VLOOKUP(R1956,CUSTOMS!$E$3:$N$2350,6,FALSE))</f>
        <v>2.53</v>
      </c>
      <c r="X1956" s="32">
        <f t="shared" si="308"/>
        <v>121.44</v>
      </c>
      <c r="Y1956" s="18" t="str">
        <f>IF(R1956="","",VLOOKUP(R1956,CUSTOMS!$E$3:$N$2350,8,FALSE))</f>
        <v>美元</v>
      </c>
      <c r="Z1956" s="18" t="str">
        <f>IF(R1956="","",VLOOKUP(R1956,CUSTOMS!$E$3:$N$2350,9,FALSE))</f>
        <v>中国</v>
      </c>
      <c r="AA1956" s="18" t="str">
        <f>IF(R1956="","",VLOOKUP(R1956,CUSTOMS!$E$3:$N$2350,10,FALSE))</f>
        <v>美国</v>
      </c>
      <c r="AB1956" s="32">
        <f>IF(R1956="","",VLOOKUP(G1956,WMS!$E$3:$T$2581,15,FALSE))</f>
        <v>0.186041666666667</v>
      </c>
      <c r="AC1956" s="32">
        <f t="shared" si="309"/>
        <v>8.93000000000002</v>
      </c>
      <c r="AD1956" s="32" t="str">
        <f>IF(S1956="","",VLOOKUP(S1956,海关监管条件!$A$1:$B$3000,2,FALSE))</f>
        <v>无</v>
      </c>
    </row>
    <row r="1957" spans="1:30">
      <c r="A1957" s="2">
        <v>43815</v>
      </c>
      <c r="B1957" s="2">
        <v>43822</v>
      </c>
      <c r="C1957" s="2" t="s">
        <v>5316</v>
      </c>
      <c r="D1957" s="3" t="s">
        <v>2483</v>
      </c>
      <c r="E1957" s="3" t="s">
        <v>4650</v>
      </c>
      <c r="F1957" s="3" t="s">
        <v>5348</v>
      </c>
      <c r="G1957" s="17" t="str">
        <f t="shared" si="303"/>
        <v>KG-ARI-1909-00204-04410/69188831</v>
      </c>
      <c r="H1957" s="18">
        <f>IF(G1957="","",VLOOKUP(G1957,WMS!$E$3:$Q$2581,7,FALSE))</f>
        <v>12</v>
      </c>
      <c r="I1957" s="18">
        <f>IF(G1957="","",VLOOKUP(G1957,WMS!$E$3:$Q$2581,8,FALSE))</f>
        <v>2.75</v>
      </c>
      <c r="J1957" s="18">
        <f>IF(G1957="","",VLOOKUP(G1957,WMS!$E$3:$Q$2581,13,FALSE))</f>
        <v>0.013</v>
      </c>
      <c r="K1957" s="25" t="b">
        <f t="shared" si="304"/>
        <v>1</v>
      </c>
      <c r="L1957" s="7">
        <v>3</v>
      </c>
      <c r="M1957" s="26">
        <f>IF(G1957="","",VLOOKUP(G1957,WMS!$E$3:$U$2581,7,0)*L1957)</f>
        <v>36</v>
      </c>
      <c r="N1957" s="27" t="str">
        <f>IF(G1957="","",VLOOKUP(G1957,WMS!$E$3:$U$2581,17,0))</f>
        <v>A24-104</v>
      </c>
      <c r="O1957" s="28">
        <f t="shared" si="305"/>
        <v>8.25</v>
      </c>
      <c r="P1957" s="28">
        <f t="shared" si="306"/>
        <v>0.039</v>
      </c>
      <c r="Q1957" s="25" t="str">
        <f>IF(G1957="","",VLOOKUP(G1957,WMS!$E$3:$G$2581,2,FALSE))</f>
        <v>KAS19101403</v>
      </c>
      <c r="R1957" s="25" t="str">
        <f>IF(G1957="","",VLOOKUP(G1957,WMS!$E$3:$G$2581,3,FALSE))</f>
        <v>KAS1910140301</v>
      </c>
      <c r="S1957" s="17" t="str">
        <f>IF(R1957="","",VLOOKUP(R1957,CUSTOMS!$E$3:$N$2350,2,FALSE))</f>
        <v>4202129000</v>
      </c>
      <c r="T1957" s="17" t="str">
        <f>IF(R1957="","",VLOOKUP(R1957,CUSTOMS!$E$3:$N$2350,3,FALSE))</f>
        <v>斜挎包</v>
      </c>
      <c r="U1957" s="18">
        <f t="shared" si="307"/>
        <v>36</v>
      </c>
      <c r="V1957" s="18" t="str">
        <f>IF(R1957="","",VLOOKUP(R1957,CUSTOMS!$E$3:$N$2350,5,FALSE))</f>
        <v>个</v>
      </c>
      <c r="W1957" s="32">
        <f>IF(R1957="","",VLOOKUP(R1957,CUSTOMS!$E$3:$N$2350,6,FALSE))</f>
        <v>2.53</v>
      </c>
      <c r="X1957" s="32">
        <f t="shared" si="308"/>
        <v>91.08</v>
      </c>
      <c r="Y1957" s="18" t="str">
        <f>IF(R1957="","",VLOOKUP(R1957,CUSTOMS!$E$3:$N$2350,8,FALSE))</f>
        <v>美元</v>
      </c>
      <c r="Z1957" s="18" t="str">
        <f>IF(R1957="","",VLOOKUP(R1957,CUSTOMS!$E$3:$N$2350,9,FALSE))</f>
        <v>中国</v>
      </c>
      <c r="AA1957" s="18" t="str">
        <f>IF(R1957="","",VLOOKUP(R1957,CUSTOMS!$E$3:$N$2350,10,FALSE))</f>
        <v>美国</v>
      </c>
      <c r="AB1957" s="32">
        <f>IF(R1957="","",VLOOKUP(G1957,WMS!$E$3:$T$2581,15,FALSE))</f>
        <v>0.186111111111111</v>
      </c>
      <c r="AC1957" s="32">
        <f t="shared" si="309"/>
        <v>6.7</v>
      </c>
      <c r="AD1957" s="32" t="str">
        <f>IF(S1957="","",VLOOKUP(S1957,海关监管条件!$A$1:$B$3000,2,FALSE))</f>
        <v>无</v>
      </c>
    </row>
    <row r="1958" spans="1:30">
      <c r="A1958" s="2">
        <v>43815</v>
      </c>
      <c r="B1958" s="2">
        <v>43822</v>
      </c>
      <c r="C1958" s="2" t="s">
        <v>5316</v>
      </c>
      <c r="D1958" s="3" t="s">
        <v>2541</v>
      </c>
      <c r="E1958" s="3" t="s">
        <v>4687</v>
      </c>
      <c r="F1958" s="3" t="s">
        <v>5270</v>
      </c>
      <c r="G1958" s="17" t="str">
        <f t="shared" si="303"/>
        <v>KG-ARI-1911-00212-04914/42494317</v>
      </c>
      <c r="H1958" s="18">
        <f>IF(G1958="","",VLOOKUP(G1958,WMS!$E$3:$Q$2581,7,FALSE))</f>
        <v>3</v>
      </c>
      <c r="I1958" s="18">
        <f>IF(G1958="","",VLOOKUP(G1958,WMS!$E$3:$Q$2581,8,FALSE))</f>
        <v>3.8</v>
      </c>
      <c r="J1958" s="18">
        <f>IF(G1958="","",VLOOKUP(G1958,WMS!$E$3:$Q$2581,13,FALSE))</f>
        <v>0.06</v>
      </c>
      <c r="K1958" s="25" t="b">
        <f t="shared" si="304"/>
        <v>1</v>
      </c>
      <c r="L1958" s="7">
        <v>2</v>
      </c>
      <c r="M1958" s="26">
        <f>IF(G1958="","",VLOOKUP(G1958,WMS!$E$3:$U$2581,7,0)*L1958)</f>
        <v>6</v>
      </c>
      <c r="N1958" s="27" t="str">
        <f>IF(G1958="","",VLOOKUP(G1958,WMS!$E$3:$U$2581,17,0))</f>
        <v>A29-104</v>
      </c>
      <c r="O1958" s="28">
        <f t="shared" si="305"/>
        <v>7.6</v>
      </c>
      <c r="P1958" s="28">
        <f t="shared" si="306"/>
        <v>0.12</v>
      </c>
      <c r="Q1958" s="25" t="str">
        <f>IF(G1958="","",VLOOKUP(G1958,WMS!$E$3:$G$2581,2,FALSE))</f>
        <v>KAS19101801</v>
      </c>
      <c r="R1958" s="25" t="str">
        <f>IF(G1958="","",VLOOKUP(G1958,WMS!$E$3:$G$2581,3,FALSE))</f>
        <v>KAS1910180105</v>
      </c>
      <c r="S1958" s="17" t="str">
        <f>IF(R1958="","",VLOOKUP(R1958,CUSTOMS!$E$3:$N$2350,2,FALSE))</f>
        <v>7310299000</v>
      </c>
      <c r="T1958" s="17" t="str">
        <f>IF(R1958="","",VLOOKUP(R1958,CUSTOMS!$E$3:$N$2350,3,FALSE))</f>
        <v>铁制手提篮</v>
      </c>
      <c r="U1958" s="18">
        <f t="shared" si="307"/>
        <v>6</v>
      </c>
      <c r="V1958" s="18" t="str">
        <f>IF(R1958="","",VLOOKUP(R1958,CUSTOMS!$E$3:$N$2350,5,FALSE))</f>
        <v>只</v>
      </c>
      <c r="W1958" s="32">
        <f>IF(R1958="","",VLOOKUP(R1958,CUSTOMS!$E$3:$N$2350,6,FALSE))</f>
        <v>3.21</v>
      </c>
      <c r="X1958" s="32">
        <f t="shared" si="308"/>
        <v>19.26</v>
      </c>
      <c r="Y1958" s="18" t="str">
        <f>IF(R1958="","",VLOOKUP(R1958,CUSTOMS!$E$3:$N$2350,8,FALSE))</f>
        <v>美元</v>
      </c>
      <c r="Z1958" s="18" t="str">
        <f>IF(R1958="","",VLOOKUP(R1958,CUSTOMS!$E$3:$N$2350,9,FALSE))</f>
        <v>中国</v>
      </c>
      <c r="AA1958" s="18" t="str">
        <f>IF(R1958="","",VLOOKUP(R1958,CUSTOMS!$E$3:$N$2350,10,FALSE))</f>
        <v>美国</v>
      </c>
      <c r="AB1958" s="32">
        <f>IF(R1958="","",VLOOKUP(G1958,WMS!$E$3:$T$2581,15,FALSE))</f>
        <v>0.83</v>
      </c>
      <c r="AC1958" s="32">
        <f t="shared" si="309"/>
        <v>4.98</v>
      </c>
      <c r="AD1958" s="32" t="str">
        <f>IF(S1958="","",VLOOKUP(S1958,海关监管条件!$A$1:$B$3000,2,FALSE))</f>
        <v>A</v>
      </c>
    </row>
    <row r="1959" spans="1:30">
      <c r="A1959" s="2">
        <v>43815</v>
      </c>
      <c r="B1959" s="2">
        <v>43822</v>
      </c>
      <c r="C1959" s="2" t="s">
        <v>5316</v>
      </c>
      <c r="D1959" s="3" t="s">
        <v>2541</v>
      </c>
      <c r="E1959" s="3" t="s">
        <v>4687</v>
      </c>
      <c r="F1959" s="3" t="s">
        <v>5274</v>
      </c>
      <c r="G1959" s="17" t="str">
        <f t="shared" si="303"/>
        <v>KG-ARI-1911-00212-04914/42643494</v>
      </c>
      <c r="H1959" s="18">
        <f>IF(G1959="","",VLOOKUP(G1959,WMS!$E$3:$Q$2581,7,FALSE))</f>
        <v>6</v>
      </c>
      <c r="I1959" s="18">
        <f>IF(G1959="","",VLOOKUP(G1959,WMS!$E$3:$Q$2581,8,FALSE))</f>
        <v>3.1</v>
      </c>
      <c r="J1959" s="18">
        <f>IF(G1959="","",VLOOKUP(G1959,WMS!$E$3:$Q$2581,13,FALSE))</f>
        <v>0.021</v>
      </c>
      <c r="K1959" s="25" t="b">
        <f t="shared" si="304"/>
        <v>1</v>
      </c>
      <c r="L1959" s="7">
        <v>3</v>
      </c>
      <c r="M1959" s="26">
        <f>IF(G1959="","",VLOOKUP(G1959,WMS!$E$3:$U$2581,7,0)*L1959)</f>
        <v>18</v>
      </c>
      <c r="N1959" s="27" t="str">
        <f>IF(G1959="","",VLOOKUP(G1959,WMS!$E$3:$U$2581,17,0))</f>
        <v>A45-103</v>
      </c>
      <c r="O1959" s="28">
        <f t="shared" si="305"/>
        <v>9.3</v>
      </c>
      <c r="P1959" s="28">
        <f t="shared" si="306"/>
        <v>0.063</v>
      </c>
      <c r="Q1959" s="25" t="str">
        <f>IF(G1959="","",VLOOKUP(G1959,WMS!$E$3:$G$2581,2,FALSE))</f>
        <v>KAS19101801</v>
      </c>
      <c r="R1959" s="25" t="str">
        <f>IF(G1959="","",VLOOKUP(G1959,WMS!$E$3:$G$2581,3,FALSE))</f>
        <v>KAS1910180111</v>
      </c>
      <c r="S1959" s="17" t="str">
        <f>IF(R1959="","",VLOOKUP(R1959,CUSTOMS!$E$3:$N$2350,2,FALSE))</f>
        <v>7324900000</v>
      </c>
      <c r="T1959" s="17" t="str">
        <f>IF(R1959="","",VLOOKUP(R1959,CUSTOMS!$E$3:$N$2350,3,FALSE))</f>
        <v>铁制浴室架</v>
      </c>
      <c r="U1959" s="18">
        <f t="shared" si="307"/>
        <v>18</v>
      </c>
      <c r="V1959" s="18" t="str">
        <f>IF(R1959="","",VLOOKUP(R1959,CUSTOMS!$E$3:$N$2350,5,FALSE))</f>
        <v>只</v>
      </c>
      <c r="W1959" s="32">
        <f>IF(R1959="","",VLOOKUP(R1959,CUSTOMS!$E$3:$N$2350,6,FALSE))</f>
        <v>1.68</v>
      </c>
      <c r="X1959" s="32">
        <f t="shared" si="308"/>
        <v>30.24</v>
      </c>
      <c r="Y1959" s="18" t="str">
        <f>IF(R1959="","",VLOOKUP(R1959,CUSTOMS!$E$3:$N$2350,8,FALSE))</f>
        <v>美元</v>
      </c>
      <c r="Z1959" s="18" t="str">
        <f>IF(R1959="","",VLOOKUP(R1959,CUSTOMS!$E$3:$N$2350,9,FALSE))</f>
        <v>中国</v>
      </c>
      <c r="AA1959" s="18" t="str">
        <f>IF(R1959="","",VLOOKUP(R1959,CUSTOMS!$E$3:$N$2350,10,FALSE))</f>
        <v>美国</v>
      </c>
      <c r="AB1959" s="32">
        <f>IF(R1959="","",VLOOKUP(G1959,WMS!$E$3:$T$2581,15,FALSE))</f>
        <v>0.425</v>
      </c>
      <c r="AC1959" s="32">
        <f t="shared" si="309"/>
        <v>7.65</v>
      </c>
      <c r="AD1959" s="32" t="str">
        <f>IF(S1959="","",VLOOKUP(S1959,海关监管条件!$A$1:$B$3000,2,FALSE))</f>
        <v>无 </v>
      </c>
    </row>
    <row r="1960" spans="1:30">
      <c r="A1960" s="2">
        <v>43815</v>
      </c>
      <c r="B1960" s="2">
        <v>43822</v>
      </c>
      <c r="C1960" s="2" t="s">
        <v>5316</v>
      </c>
      <c r="D1960" s="3" t="s">
        <v>2541</v>
      </c>
      <c r="E1960" s="3" t="s">
        <v>4687</v>
      </c>
      <c r="F1960" s="3" t="s">
        <v>5277</v>
      </c>
      <c r="G1960" s="17" t="str">
        <f t="shared" si="303"/>
        <v>KG-ARI-1911-00212-04914/42717881</v>
      </c>
      <c r="H1960" s="18">
        <f>IF(G1960="","",VLOOKUP(G1960,WMS!$E$3:$Q$2581,7,FALSE))</f>
        <v>6</v>
      </c>
      <c r="I1960" s="18">
        <f>IF(G1960="","",VLOOKUP(G1960,WMS!$E$3:$Q$2581,8,FALSE))</f>
        <v>5.2</v>
      </c>
      <c r="J1960" s="18">
        <f>IF(G1960="","",VLOOKUP(G1960,WMS!$E$3:$Q$2581,13,FALSE))</f>
        <v>0.059</v>
      </c>
      <c r="K1960" s="25" t="b">
        <f t="shared" si="304"/>
        <v>1</v>
      </c>
      <c r="L1960" s="7">
        <v>1</v>
      </c>
      <c r="M1960" s="26">
        <f>IF(G1960="","",VLOOKUP(G1960,WMS!$E$3:$U$2581,7,0)*L1960)</f>
        <v>6</v>
      </c>
      <c r="N1960" s="27" t="str">
        <f>IF(G1960="","",VLOOKUP(G1960,WMS!$E$3:$U$2581,17,0))</f>
        <v>A29-104</v>
      </c>
      <c r="O1960" s="28">
        <f t="shared" si="305"/>
        <v>5.2</v>
      </c>
      <c r="P1960" s="28">
        <f t="shared" si="306"/>
        <v>0.059</v>
      </c>
      <c r="Q1960" s="25" t="str">
        <f>IF(G1960="","",VLOOKUP(G1960,WMS!$E$3:$G$2581,2,FALSE))</f>
        <v>KAS19101801</v>
      </c>
      <c r="R1960" s="25" t="str">
        <f>IF(G1960="","",VLOOKUP(G1960,WMS!$E$3:$G$2581,3,FALSE))</f>
        <v>KAS1910180108</v>
      </c>
      <c r="S1960" s="17" t="str">
        <f>IF(R1960="","",VLOOKUP(R1960,CUSTOMS!$E$3:$N$2350,2,FALSE))</f>
        <v>7310299000</v>
      </c>
      <c r="T1960" s="17" t="str">
        <f>IF(R1960="","",VLOOKUP(R1960,CUSTOMS!$E$3:$N$2350,3,FALSE))</f>
        <v>铁制洗衣粉箱</v>
      </c>
      <c r="U1960" s="18">
        <f t="shared" si="307"/>
        <v>6</v>
      </c>
      <c r="V1960" s="18" t="str">
        <f>IF(R1960="","",VLOOKUP(R1960,CUSTOMS!$E$3:$N$2350,5,FALSE))</f>
        <v>只</v>
      </c>
      <c r="W1960" s="32">
        <f>IF(R1960="","",VLOOKUP(R1960,CUSTOMS!$E$3:$N$2350,6,FALSE))</f>
        <v>2.56</v>
      </c>
      <c r="X1960" s="32">
        <f t="shared" si="308"/>
        <v>15.36</v>
      </c>
      <c r="Y1960" s="18" t="str">
        <f>IF(R1960="","",VLOOKUP(R1960,CUSTOMS!$E$3:$N$2350,8,FALSE))</f>
        <v>美元</v>
      </c>
      <c r="Z1960" s="18" t="str">
        <f>IF(R1960="","",VLOOKUP(R1960,CUSTOMS!$E$3:$N$2350,9,FALSE))</f>
        <v>中国</v>
      </c>
      <c r="AA1960" s="18" t="str">
        <f>IF(R1960="","",VLOOKUP(R1960,CUSTOMS!$E$3:$N$2350,10,FALSE))</f>
        <v>美国</v>
      </c>
      <c r="AB1960" s="32">
        <f>IF(R1960="","",VLOOKUP(G1960,WMS!$E$3:$T$2581,15,FALSE))</f>
        <v>0.693333333333333</v>
      </c>
      <c r="AC1960" s="32">
        <f t="shared" si="309"/>
        <v>4.16</v>
      </c>
      <c r="AD1960" s="32" t="str">
        <f>IF(S1960="","",VLOOKUP(S1960,海关监管条件!$A$1:$B$3000,2,FALSE))</f>
        <v>A</v>
      </c>
    </row>
    <row r="1961" spans="1:30">
      <c r="A1961" s="2">
        <v>43815</v>
      </c>
      <c r="B1961" s="2">
        <v>43822</v>
      </c>
      <c r="C1961" s="2" t="s">
        <v>5316</v>
      </c>
      <c r="D1961" s="3" t="s">
        <v>2633</v>
      </c>
      <c r="E1961" s="3" t="s">
        <v>4709</v>
      </c>
      <c r="F1961" s="3" t="s">
        <v>5068</v>
      </c>
      <c r="G1961" s="17" t="str">
        <f t="shared" si="303"/>
        <v>KG-ARI-1911-00212-04954/41527283</v>
      </c>
      <c r="H1961" s="18">
        <f>IF(G1961="","",VLOOKUP(G1961,WMS!$E$3:$Q$2581,7,FALSE))</f>
        <v>16</v>
      </c>
      <c r="I1961" s="18">
        <f>IF(G1961="","",VLOOKUP(G1961,WMS!$E$3:$Q$2581,8,FALSE))</f>
        <v>2.74</v>
      </c>
      <c r="J1961" s="18">
        <f>IF(G1961="","",VLOOKUP(G1961,WMS!$E$3:$Q$2581,13,FALSE))</f>
        <v>0.029</v>
      </c>
      <c r="K1961" s="25" t="b">
        <f t="shared" si="304"/>
        <v>1</v>
      </c>
      <c r="L1961" s="7">
        <v>3</v>
      </c>
      <c r="M1961" s="26">
        <f>IF(G1961="","",VLOOKUP(G1961,WMS!$E$3:$U$2581,7,0)*L1961)</f>
        <v>48</v>
      </c>
      <c r="N1961" s="27" t="str">
        <f>IF(G1961="","",VLOOKUP(G1961,WMS!$E$3:$U$2581,17,0))</f>
        <v>A12-103</v>
      </c>
      <c r="O1961" s="28">
        <f t="shared" si="305"/>
        <v>8.22</v>
      </c>
      <c r="P1961" s="28">
        <f t="shared" si="306"/>
        <v>0.087</v>
      </c>
      <c r="Q1961" s="25" t="str">
        <f>IF(G1961="","",VLOOKUP(G1961,WMS!$E$3:$G$2581,2,FALSE))</f>
        <v>KAS19102310</v>
      </c>
      <c r="R1961" s="25" t="str">
        <f>IF(G1961="","",VLOOKUP(G1961,WMS!$E$3:$G$2581,3,FALSE))</f>
        <v>KAS1910231005</v>
      </c>
      <c r="S1961" s="17" t="str">
        <f>IF(R1961="","",VLOOKUP(R1961,CUSTOMS!$E$3:$N$2350,2,FALSE))</f>
        <v>8205510000</v>
      </c>
      <c r="T1961" s="17" t="str">
        <f>IF(R1961="","",VLOOKUP(R1961,CUSTOMS!$E$3:$N$2350,3,FALSE))</f>
        <v>四面刨</v>
      </c>
      <c r="U1961" s="18">
        <f t="shared" si="307"/>
        <v>48</v>
      </c>
      <c r="V1961" s="18" t="str">
        <f>IF(R1961="","",VLOOKUP(R1961,CUSTOMS!$E$3:$N$2350,5,FALSE))</f>
        <v>个</v>
      </c>
      <c r="W1961" s="32">
        <f>IF(R1961="","",VLOOKUP(R1961,CUSTOMS!$E$3:$N$2350,6,FALSE))</f>
        <v>2</v>
      </c>
      <c r="X1961" s="32">
        <f t="shared" si="308"/>
        <v>96</v>
      </c>
      <c r="Y1961" s="18" t="str">
        <f>IF(R1961="","",VLOOKUP(R1961,CUSTOMS!$E$3:$N$2350,8,FALSE))</f>
        <v>美元</v>
      </c>
      <c r="Z1961" s="18" t="str">
        <f>IF(R1961="","",VLOOKUP(R1961,CUSTOMS!$E$3:$N$2350,9,FALSE))</f>
        <v>中国</v>
      </c>
      <c r="AA1961" s="18" t="str">
        <f>IF(R1961="","",VLOOKUP(R1961,CUSTOMS!$E$3:$N$2350,10,FALSE))</f>
        <v>美国</v>
      </c>
      <c r="AB1961" s="32">
        <f>IF(R1961="","",VLOOKUP(G1961,WMS!$E$3:$T$2581,15,FALSE))</f>
        <v>0.116875</v>
      </c>
      <c r="AC1961" s="32">
        <f t="shared" si="309"/>
        <v>5.61</v>
      </c>
      <c r="AD1961" s="32" t="str">
        <f>IF(S1961="","",VLOOKUP(S1961,海关监管条件!$A$1:$B$3000,2,FALSE))</f>
        <v>无 </v>
      </c>
    </row>
    <row r="1962" spans="1:30">
      <c r="A1962" s="2">
        <v>43815</v>
      </c>
      <c r="B1962" s="2">
        <v>43822</v>
      </c>
      <c r="C1962" s="2" t="s">
        <v>5316</v>
      </c>
      <c r="D1962" s="3" t="s">
        <v>2633</v>
      </c>
      <c r="E1962" s="3" t="s">
        <v>4709</v>
      </c>
      <c r="F1962" s="3" t="s">
        <v>5068</v>
      </c>
      <c r="G1962" s="17" t="str">
        <f t="shared" si="303"/>
        <v>KG-ARI-1911-00212-04954/41527283</v>
      </c>
      <c r="H1962" s="18">
        <f>IF(G1962="","",VLOOKUP(G1962,WMS!$E$3:$Q$2581,7,FALSE))</f>
        <v>16</v>
      </c>
      <c r="I1962" s="18">
        <f>IF(G1962="","",VLOOKUP(G1962,WMS!$E$3:$Q$2581,8,FALSE))</f>
        <v>2.74</v>
      </c>
      <c r="J1962" s="18">
        <f>IF(G1962="","",VLOOKUP(G1962,WMS!$E$3:$Q$2581,13,FALSE))</f>
        <v>0.029</v>
      </c>
      <c r="K1962" s="25" t="b">
        <f t="shared" si="304"/>
        <v>1</v>
      </c>
      <c r="L1962" s="7">
        <v>2</v>
      </c>
      <c r="M1962" s="26">
        <f>IF(G1962="","",VLOOKUP(G1962,WMS!$E$3:$U$2581,7,0)*L1962)</f>
        <v>32</v>
      </c>
      <c r="N1962" s="27" t="str">
        <f>IF(G1962="","",VLOOKUP(G1962,WMS!$E$3:$U$2581,17,0))</f>
        <v>A12-103</v>
      </c>
      <c r="O1962" s="28">
        <f t="shared" si="305"/>
        <v>5.48</v>
      </c>
      <c r="P1962" s="28">
        <f t="shared" si="306"/>
        <v>0.058</v>
      </c>
      <c r="Q1962" s="25" t="str">
        <f>IF(G1962="","",VLOOKUP(G1962,WMS!$E$3:$G$2581,2,FALSE))</f>
        <v>KAS19102310</v>
      </c>
      <c r="R1962" s="25" t="str">
        <f>IF(G1962="","",VLOOKUP(G1962,WMS!$E$3:$G$2581,3,FALSE))</f>
        <v>KAS1910231005</v>
      </c>
      <c r="S1962" s="17" t="str">
        <f>IF(R1962="","",VLOOKUP(R1962,CUSTOMS!$E$3:$N$2350,2,FALSE))</f>
        <v>8205510000</v>
      </c>
      <c r="T1962" s="17" t="str">
        <f>IF(R1962="","",VLOOKUP(R1962,CUSTOMS!$E$3:$N$2350,3,FALSE))</f>
        <v>四面刨</v>
      </c>
      <c r="U1962" s="18">
        <f t="shared" si="307"/>
        <v>32</v>
      </c>
      <c r="V1962" s="18" t="str">
        <f>IF(R1962="","",VLOOKUP(R1962,CUSTOMS!$E$3:$N$2350,5,FALSE))</f>
        <v>个</v>
      </c>
      <c r="W1962" s="32">
        <f>IF(R1962="","",VLOOKUP(R1962,CUSTOMS!$E$3:$N$2350,6,FALSE))</f>
        <v>2</v>
      </c>
      <c r="X1962" s="32">
        <f t="shared" si="308"/>
        <v>64</v>
      </c>
      <c r="Y1962" s="18" t="str">
        <f>IF(R1962="","",VLOOKUP(R1962,CUSTOMS!$E$3:$N$2350,8,FALSE))</f>
        <v>美元</v>
      </c>
      <c r="Z1962" s="18" t="str">
        <f>IF(R1962="","",VLOOKUP(R1962,CUSTOMS!$E$3:$N$2350,9,FALSE))</f>
        <v>中国</v>
      </c>
      <c r="AA1962" s="18" t="str">
        <f>IF(R1962="","",VLOOKUP(R1962,CUSTOMS!$E$3:$N$2350,10,FALSE))</f>
        <v>美国</v>
      </c>
      <c r="AB1962" s="32">
        <f>IF(R1962="","",VLOOKUP(G1962,WMS!$E$3:$T$2581,15,FALSE))</f>
        <v>0.116875</v>
      </c>
      <c r="AC1962" s="32">
        <f t="shared" si="309"/>
        <v>3.74</v>
      </c>
      <c r="AD1962" s="32" t="str">
        <f>IF(S1962="","",VLOOKUP(S1962,海关监管条件!$A$1:$B$3000,2,FALSE))</f>
        <v>无 </v>
      </c>
    </row>
    <row r="1963" spans="1:30">
      <c r="A1963" s="2">
        <v>43815</v>
      </c>
      <c r="B1963" s="2">
        <v>43822</v>
      </c>
      <c r="C1963" s="2" t="s">
        <v>5316</v>
      </c>
      <c r="D1963" s="3" t="s">
        <v>2633</v>
      </c>
      <c r="E1963" s="3" t="s">
        <v>4709</v>
      </c>
      <c r="F1963" s="3" t="s">
        <v>5349</v>
      </c>
      <c r="G1963" s="17" t="str">
        <f t="shared" si="303"/>
        <v>KG-ARI-1911-00212-04954/42757504</v>
      </c>
      <c r="H1963" s="18">
        <f>IF(G1963="","",VLOOKUP(G1963,WMS!$E$3:$Q$2581,7,FALSE))</f>
        <v>18</v>
      </c>
      <c r="I1963" s="18">
        <f>IF(G1963="","",VLOOKUP(G1963,WMS!$E$3:$Q$2581,8,FALSE))</f>
        <v>0.69</v>
      </c>
      <c r="J1963" s="18">
        <f>IF(G1963="","",VLOOKUP(G1963,WMS!$E$3:$Q$2581,13,FALSE))</f>
        <v>0.006</v>
      </c>
      <c r="K1963" s="25" t="b">
        <f t="shared" si="304"/>
        <v>1</v>
      </c>
      <c r="L1963" s="7">
        <v>2</v>
      </c>
      <c r="M1963" s="26">
        <f>IF(G1963="","",VLOOKUP(G1963,WMS!$E$3:$U$2581,7,0)*L1963)</f>
        <v>36</v>
      </c>
      <c r="N1963" s="27" t="str">
        <f>IF(G1963="","",VLOOKUP(G1963,WMS!$E$3:$U$2581,17,0))</f>
        <v>B75</v>
      </c>
      <c r="O1963" s="28">
        <f t="shared" si="305"/>
        <v>1.38</v>
      </c>
      <c r="P1963" s="28">
        <f t="shared" si="306"/>
        <v>0.012</v>
      </c>
      <c r="Q1963" s="25" t="str">
        <f>IF(G1963="","",VLOOKUP(G1963,WMS!$E$3:$G$2581,2,FALSE))</f>
        <v>KAS19102310</v>
      </c>
      <c r="R1963" s="25" t="str">
        <f>IF(G1963="","",VLOOKUP(G1963,WMS!$E$3:$G$2581,3,FALSE))</f>
        <v>KAS1910231011</v>
      </c>
      <c r="S1963" s="17" t="str">
        <f>IF(R1963="","",VLOOKUP(R1963,CUSTOMS!$E$3:$N$2350,2,FALSE))</f>
        <v>3924100000</v>
      </c>
      <c r="T1963" s="17" t="str">
        <f>IF(R1963="","",VLOOKUP(R1963,CUSTOMS!$E$3:$N$2350,3,FALSE))</f>
        <v>硅胶茶隔</v>
      </c>
      <c r="U1963" s="18">
        <f t="shared" si="307"/>
        <v>36</v>
      </c>
      <c r="V1963" s="18" t="str">
        <f>IF(R1963="","",VLOOKUP(R1963,CUSTOMS!$E$3:$N$2350,5,FALSE))</f>
        <v>个</v>
      </c>
      <c r="W1963" s="32">
        <f>IF(R1963="","",VLOOKUP(R1963,CUSTOMS!$E$3:$N$2350,6,FALSE))</f>
        <v>0.68</v>
      </c>
      <c r="X1963" s="32">
        <f t="shared" si="308"/>
        <v>24.48</v>
      </c>
      <c r="Y1963" s="18" t="str">
        <f>IF(R1963="","",VLOOKUP(R1963,CUSTOMS!$E$3:$N$2350,8,FALSE))</f>
        <v>美元</v>
      </c>
      <c r="Z1963" s="18" t="str">
        <f>IF(R1963="","",VLOOKUP(R1963,CUSTOMS!$E$3:$N$2350,9,FALSE))</f>
        <v>中国</v>
      </c>
      <c r="AA1963" s="18" t="str">
        <f>IF(R1963="","",VLOOKUP(R1963,CUSTOMS!$E$3:$N$2350,10,FALSE))</f>
        <v>美国</v>
      </c>
      <c r="AB1963" s="32">
        <f>IF(R1963="","",VLOOKUP(G1963,WMS!$E$3:$T$2581,15,FALSE))</f>
        <v>0.0244444444444444</v>
      </c>
      <c r="AC1963" s="32">
        <f t="shared" si="309"/>
        <v>0.879999999999998</v>
      </c>
      <c r="AD1963" s="32" t="str">
        <f>IF(S1963="","",VLOOKUP(S1963,海关监管条件!$A$1:$B$3000,2,FALSE))</f>
        <v>A </v>
      </c>
    </row>
    <row r="1964" spans="1:30">
      <c r="A1964" s="2">
        <v>43815</v>
      </c>
      <c r="B1964" s="2">
        <v>43822</v>
      </c>
      <c r="C1964" s="2" t="s">
        <v>5316</v>
      </c>
      <c r="D1964" s="35" t="s">
        <v>2892</v>
      </c>
      <c r="E1964" s="35" t="s">
        <v>4802</v>
      </c>
      <c r="F1964" s="35" t="s">
        <v>4808</v>
      </c>
      <c r="G1964" s="17" t="str">
        <f t="shared" si="303"/>
        <v>KG-ARI-1911-00212-05050/42573739A</v>
      </c>
      <c r="H1964" s="18">
        <f>IF(G1964="","",VLOOKUP(G1964,WMS!$E$3:$Q$2581,7,FALSE))</f>
        <v>8</v>
      </c>
      <c r="I1964" s="18">
        <f>IF(G1964="","",VLOOKUP(G1964,WMS!$E$3:$Q$2581,8,FALSE))</f>
        <v>2.7</v>
      </c>
      <c r="J1964" s="18">
        <f>IF(G1964="","",VLOOKUP(G1964,WMS!$E$3:$Q$2581,13,FALSE))</f>
        <v>0.013</v>
      </c>
      <c r="K1964" s="25" t="b">
        <f t="shared" si="304"/>
        <v>1</v>
      </c>
      <c r="L1964" s="7">
        <v>3</v>
      </c>
      <c r="M1964" s="26">
        <f>IF(G1964="","",VLOOKUP(G1964,WMS!$E$3:$U$2581,7,0)*L1964)</f>
        <v>24</v>
      </c>
      <c r="N1964" s="27" t="str">
        <f>IF(G1964="","",VLOOKUP(G1964,WMS!$E$3:$U$2581,17,0))</f>
        <v>A411</v>
      </c>
      <c r="O1964" s="28">
        <f t="shared" si="305"/>
        <v>8.1</v>
      </c>
      <c r="P1964" s="28">
        <f t="shared" si="306"/>
        <v>0.039</v>
      </c>
      <c r="Q1964" s="25" t="str">
        <f>IF(G1964="","",VLOOKUP(G1964,WMS!$E$3:$G$2581,2,FALSE))</f>
        <v>KAS19110401</v>
      </c>
      <c r="R1964" s="25" t="str">
        <f>IF(G1964="","",VLOOKUP(G1964,WMS!$E$3:$G$2581,3,FALSE))</f>
        <v>KAS1911040116</v>
      </c>
      <c r="S1964" s="17" t="str">
        <f>IF(R1964="","",VLOOKUP(R1964,CUSTOMS!$E$3:$N$2350,2,FALSE))</f>
        <v>6911900000</v>
      </c>
      <c r="T1964" s="17" t="str">
        <f>IF(R1964="","",VLOOKUP(R1964,CUSTOMS!$E$3:$N$2350,3,FALSE))</f>
        <v>盥洗用瓷器:乳液瓶</v>
      </c>
      <c r="U1964" s="18">
        <f t="shared" si="307"/>
        <v>24</v>
      </c>
      <c r="V1964" s="18" t="str">
        <f>IF(R1964="","",VLOOKUP(R1964,CUSTOMS!$E$3:$N$2350,5,FALSE))</f>
        <v>只</v>
      </c>
      <c r="W1964" s="32">
        <f>IF(R1964="","",VLOOKUP(R1964,CUSTOMS!$E$3:$N$2350,6,FALSE))</f>
        <v>0.3</v>
      </c>
      <c r="X1964" s="32">
        <f t="shared" si="308"/>
        <v>7.2</v>
      </c>
      <c r="Y1964" s="18" t="str">
        <f>IF(R1964="","",VLOOKUP(R1964,CUSTOMS!$E$3:$N$2350,8,FALSE))</f>
        <v>美元</v>
      </c>
      <c r="Z1964" s="18" t="str">
        <f>IF(R1964="","",VLOOKUP(R1964,CUSTOMS!$E$3:$N$2350,9,FALSE))</f>
        <v>中国</v>
      </c>
      <c r="AA1964" s="18" t="str">
        <f>IF(R1964="","",VLOOKUP(R1964,CUSTOMS!$E$3:$N$2350,10,FALSE))</f>
        <v>美国</v>
      </c>
      <c r="AB1964" s="32">
        <f>IF(R1964="","",VLOOKUP(G1964,WMS!$E$3:$T$2581,15,FALSE))</f>
        <v>0.25</v>
      </c>
      <c r="AC1964" s="32">
        <f t="shared" si="309"/>
        <v>6</v>
      </c>
      <c r="AD1964" s="32" t="str">
        <f>IF(S1964="","",VLOOKUP(S1964,海关监管条件!$A$1:$B$3000,2,FALSE))</f>
        <v>无</v>
      </c>
    </row>
    <row r="1965" spans="1:30">
      <c r="A1965" s="2">
        <v>43815</v>
      </c>
      <c r="B1965" s="2">
        <v>43822</v>
      </c>
      <c r="C1965" s="2" t="s">
        <v>5316</v>
      </c>
      <c r="D1965" s="35" t="s">
        <v>2892</v>
      </c>
      <c r="E1965" s="35" t="s">
        <v>4802</v>
      </c>
      <c r="F1965" s="35" t="s">
        <v>4809</v>
      </c>
      <c r="G1965" s="17" t="str">
        <f t="shared" si="303"/>
        <v>KG-ARI-1911-00212-05050/42573739B</v>
      </c>
      <c r="H1965" s="18">
        <v>8</v>
      </c>
      <c r="I1965" s="18">
        <f>IF(G1965="","",VLOOKUP(G1965,WMS!$E$3:$Q$2581,8,FALSE))</f>
        <v>2.7</v>
      </c>
      <c r="J1965" s="18">
        <f>IF(G1965="","",VLOOKUP(G1965,WMS!$E$3:$Q$2581,13,FALSE))</f>
        <v>0.013</v>
      </c>
      <c r="K1965" s="25" t="e">
        <f t="shared" si="304"/>
        <v>#DIV/0!</v>
      </c>
      <c r="M1965" s="26">
        <v>24</v>
      </c>
      <c r="N1965" s="27" t="str">
        <f>IF(G1965="","",VLOOKUP(G1965,WMS!$E$3:$U$2581,17,0))</f>
        <v>A411</v>
      </c>
      <c r="O1965" s="28" t="str">
        <f t="shared" si="305"/>
        <v/>
      </c>
      <c r="P1965" s="28" t="str">
        <f t="shared" si="306"/>
        <v/>
      </c>
      <c r="Q1965" s="25" t="str">
        <f>IF(G1965="","",VLOOKUP(G1965,WMS!$E$3:$G$2581,2,FALSE))</f>
        <v>KAS19110401</v>
      </c>
      <c r="R1965" s="25" t="str">
        <f>IF(G1965="","",VLOOKUP(G1965,WMS!$E$3:$G$2581,3,FALSE))</f>
        <v>KAS1911040103</v>
      </c>
      <c r="S1965" s="17" t="str">
        <f>IF(R1965="","",VLOOKUP(R1965,CUSTOMS!$E$3:$N$2350,2,FALSE))</f>
        <v>4419190000</v>
      </c>
      <c r="T1965" s="17" t="str">
        <f>IF(R1965="","",VLOOKUP(R1965,CUSTOMS!$E$3:$N$2350,3,FALSE))</f>
        <v>竹盖</v>
      </c>
      <c r="U1965" s="18">
        <f t="shared" si="307"/>
        <v>24</v>
      </c>
      <c r="V1965" s="18" t="str">
        <f>IF(R1965="","",VLOOKUP(R1965,CUSTOMS!$E$3:$N$2350,5,FALSE))</f>
        <v>只</v>
      </c>
      <c r="W1965" s="32">
        <f>IF(R1965="","",VLOOKUP(R1965,CUSTOMS!$E$3:$N$2350,6,FALSE))</f>
        <v>0.12</v>
      </c>
      <c r="X1965" s="32">
        <f t="shared" si="308"/>
        <v>2.88</v>
      </c>
      <c r="Y1965" s="18" t="str">
        <f>IF(R1965="","",VLOOKUP(R1965,CUSTOMS!$E$3:$N$2350,8,FALSE))</f>
        <v>美元</v>
      </c>
      <c r="Z1965" s="18" t="str">
        <f>IF(R1965="","",VLOOKUP(R1965,CUSTOMS!$E$3:$N$2350,9,FALSE))</f>
        <v>中国</v>
      </c>
      <c r="AA1965" s="18" t="str">
        <f>IF(R1965="","",VLOOKUP(R1965,CUSTOMS!$E$3:$N$2350,10,FALSE))</f>
        <v>美国</v>
      </c>
      <c r="AB1965" s="32">
        <f>IF(R1965="","",VLOOKUP(G1965,WMS!$E$3:$T$2581,15,FALSE))</f>
        <v>0.025</v>
      </c>
      <c r="AC1965" s="32">
        <f t="shared" si="309"/>
        <v>0.6</v>
      </c>
      <c r="AD1965" s="32" t="str">
        <f>IF(S1965="","",VLOOKUP(S1965,海关监管条件!$A$1:$B$3000,2,FALSE))</f>
        <v>AB</v>
      </c>
    </row>
    <row r="1966" spans="1:30">
      <c r="A1966" s="2">
        <v>43815</v>
      </c>
      <c r="B1966" s="2">
        <v>43822</v>
      </c>
      <c r="C1966" s="2" t="s">
        <v>5316</v>
      </c>
      <c r="D1966" s="35" t="s">
        <v>2892</v>
      </c>
      <c r="E1966" s="35" t="s">
        <v>4802</v>
      </c>
      <c r="F1966" s="35" t="s">
        <v>4808</v>
      </c>
      <c r="G1966" s="17" t="str">
        <f t="shared" si="303"/>
        <v>KG-ARI-1911-00212-05050/42573739A</v>
      </c>
      <c r="H1966" s="18">
        <f>IF(G1966="","",VLOOKUP(G1966,WMS!$E$3:$Q$2581,7,FALSE))</f>
        <v>8</v>
      </c>
      <c r="I1966" s="18">
        <f>IF(G1966="","",VLOOKUP(G1966,WMS!$E$3:$Q$2581,8,FALSE))</f>
        <v>2.7</v>
      </c>
      <c r="J1966" s="18">
        <f>IF(G1966="","",VLOOKUP(G1966,WMS!$E$3:$Q$2581,13,FALSE))</f>
        <v>0.013</v>
      </c>
      <c r="K1966" s="25" t="b">
        <f t="shared" si="304"/>
        <v>1</v>
      </c>
      <c r="L1966" s="7">
        <v>1</v>
      </c>
      <c r="M1966" s="26">
        <f>IF(G1966="","",VLOOKUP(G1966,WMS!$E$3:$U$2581,7,0)*L1966)</f>
        <v>8</v>
      </c>
      <c r="N1966" s="27" t="str">
        <f>IF(G1966="","",VLOOKUP(G1966,WMS!$E$3:$U$2581,17,0))</f>
        <v>A411</v>
      </c>
      <c r="O1966" s="28">
        <f t="shared" si="305"/>
        <v>2.7</v>
      </c>
      <c r="P1966" s="28">
        <f t="shared" si="306"/>
        <v>0.013</v>
      </c>
      <c r="Q1966" s="25" t="str">
        <f>IF(G1966="","",VLOOKUP(G1966,WMS!$E$3:$G$2581,2,FALSE))</f>
        <v>KAS19110401</v>
      </c>
      <c r="R1966" s="25" t="str">
        <f>IF(G1966="","",VLOOKUP(G1966,WMS!$E$3:$G$2581,3,FALSE))</f>
        <v>KAS1911040116</v>
      </c>
      <c r="S1966" s="17" t="str">
        <f>IF(R1966="","",VLOOKUP(R1966,CUSTOMS!$E$3:$N$2350,2,FALSE))</f>
        <v>6911900000</v>
      </c>
      <c r="T1966" s="17" t="str">
        <f>IF(R1966="","",VLOOKUP(R1966,CUSTOMS!$E$3:$N$2350,3,FALSE))</f>
        <v>盥洗用瓷器:乳液瓶</v>
      </c>
      <c r="U1966" s="18">
        <f t="shared" si="307"/>
        <v>8</v>
      </c>
      <c r="V1966" s="18" t="str">
        <f>IF(R1966="","",VLOOKUP(R1966,CUSTOMS!$E$3:$N$2350,5,FALSE))</f>
        <v>只</v>
      </c>
      <c r="W1966" s="32">
        <f>IF(R1966="","",VLOOKUP(R1966,CUSTOMS!$E$3:$N$2350,6,FALSE))</f>
        <v>0.3</v>
      </c>
      <c r="X1966" s="32">
        <f t="shared" si="308"/>
        <v>2.4</v>
      </c>
      <c r="Y1966" s="18" t="str">
        <f>IF(R1966="","",VLOOKUP(R1966,CUSTOMS!$E$3:$N$2350,8,FALSE))</f>
        <v>美元</v>
      </c>
      <c r="Z1966" s="18" t="str">
        <f>IF(R1966="","",VLOOKUP(R1966,CUSTOMS!$E$3:$N$2350,9,FALSE))</f>
        <v>中国</v>
      </c>
      <c r="AA1966" s="18" t="str">
        <f>IF(R1966="","",VLOOKUP(R1966,CUSTOMS!$E$3:$N$2350,10,FALSE))</f>
        <v>美国</v>
      </c>
      <c r="AB1966" s="32">
        <f>IF(R1966="","",VLOOKUP(G1966,WMS!$E$3:$T$2581,15,FALSE))</f>
        <v>0.25</v>
      </c>
      <c r="AC1966" s="32">
        <f t="shared" si="309"/>
        <v>2</v>
      </c>
      <c r="AD1966" s="32" t="str">
        <f>IF(S1966="","",VLOOKUP(S1966,海关监管条件!$A$1:$B$3000,2,FALSE))</f>
        <v>无</v>
      </c>
    </row>
    <row r="1967" spans="1:30">
      <c r="A1967" s="2">
        <v>43815</v>
      </c>
      <c r="B1967" s="2">
        <v>43822</v>
      </c>
      <c r="C1967" s="2" t="s">
        <v>5316</v>
      </c>
      <c r="D1967" s="35" t="s">
        <v>2892</v>
      </c>
      <c r="E1967" s="35" t="s">
        <v>4802</v>
      </c>
      <c r="F1967" s="35" t="s">
        <v>4809</v>
      </c>
      <c r="G1967" s="17" t="str">
        <f t="shared" si="303"/>
        <v>KG-ARI-1911-00212-05050/42573739B</v>
      </c>
      <c r="H1967" s="18">
        <v>8</v>
      </c>
      <c r="I1967" s="18">
        <f>IF(G1967="","",VLOOKUP(G1967,WMS!$E$3:$Q$2581,8,FALSE))</f>
        <v>2.7</v>
      </c>
      <c r="J1967" s="18">
        <f>IF(G1967="","",VLOOKUP(G1967,WMS!$E$3:$Q$2581,13,FALSE))</f>
        <v>0.013</v>
      </c>
      <c r="K1967" s="25" t="e">
        <f t="shared" si="304"/>
        <v>#DIV/0!</v>
      </c>
      <c r="M1967" s="26">
        <v>8</v>
      </c>
      <c r="N1967" s="27" t="str">
        <f>IF(G1967="","",VLOOKUP(G1967,WMS!$E$3:$U$2581,17,0))</f>
        <v>A411</v>
      </c>
      <c r="O1967" s="28" t="str">
        <f t="shared" si="305"/>
        <v/>
      </c>
      <c r="P1967" s="28" t="str">
        <f t="shared" si="306"/>
        <v/>
      </c>
      <c r="Q1967" s="25" t="str">
        <f>IF(G1967="","",VLOOKUP(G1967,WMS!$E$3:$G$2581,2,FALSE))</f>
        <v>KAS19110401</v>
      </c>
      <c r="R1967" s="25" t="str">
        <f>IF(G1967="","",VLOOKUP(G1967,WMS!$E$3:$G$2581,3,FALSE))</f>
        <v>KAS1911040103</v>
      </c>
      <c r="S1967" s="17" t="str">
        <f>IF(R1967="","",VLOOKUP(R1967,CUSTOMS!$E$3:$N$2350,2,FALSE))</f>
        <v>4419190000</v>
      </c>
      <c r="T1967" s="17" t="str">
        <f>IF(R1967="","",VLOOKUP(R1967,CUSTOMS!$E$3:$N$2350,3,FALSE))</f>
        <v>竹盖</v>
      </c>
      <c r="U1967" s="18">
        <f t="shared" si="307"/>
        <v>8</v>
      </c>
      <c r="V1967" s="18" t="str">
        <f>IF(R1967="","",VLOOKUP(R1967,CUSTOMS!$E$3:$N$2350,5,FALSE))</f>
        <v>只</v>
      </c>
      <c r="W1967" s="32">
        <f>IF(R1967="","",VLOOKUP(R1967,CUSTOMS!$E$3:$N$2350,6,FALSE))</f>
        <v>0.12</v>
      </c>
      <c r="X1967" s="32">
        <f t="shared" si="308"/>
        <v>0.96</v>
      </c>
      <c r="Y1967" s="18" t="str">
        <f>IF(R1967="","",VLOOKUP(R1967,CUSTOMS!$E$3:$N$2350,8,FALSE))</f>
        <v>美元</v>
      </c>
      <c r="Z1967" s="18" t="str">
        <f>IF(R1967="","",VLOOKUP(R1967,CUSTOMS!$E$3:$N$2350,9,FALSE))</f>
        <v>中国</v>
      </c>
      <c r="AA1967" s="18" t="str">
        <f>IF(R1967="","",VLOOKUP(R1967,CUSTOMS!$E$3:$N$2350,10,FALSE))</f>
        <v>美国</v>
      </c>
      <c r="AB1967" s="32">
        <f>IF(R1967="","",VLOOKUP(G1967,WMS!$E$3:$T$2581,15,FALSE))</f>
        <v>0.025</v>
      </c>
      <c r="AC1967" s="32">
        <f t="shared" si="309"/>
        <v>0.2</v>
      </c>
      <c r="AD1967" s="32" t="str">
        <f>IF(S1967="","",VLOOKUP(S1967,海关监管条件!$A$1:$B$3000,2,FALSE))</f>
        <v>AB</v>
      </c>
    </row>
    <row r="1968" spans="1:30">
      <c r="A1968" s="2">
        <v>43815</v>
      </c>
      <c r="B1968" s="2">
        <v>43822</v>
      </c>
      <c r="C1968" s="2" t="s">
        <v>5316</v>
      </c>
      <c r="D1968" s="35" t="s">
        <v>2892</v>
      </c>
      <c r="E1968" s="35" t="s">
        <v>4802</v>
      </c>
      <c r="F1968" s="35" t="s">
        <v>4810</v>
      </c>
      <c r="G1968" s="17" t="str">
        <f t="shared" si="303"/>
        <v>KG-ARI-1911-00212-05050/42573760A</v>
      </c>
      <c r="H1968" s="18">
        <f>IF(G1968="","",VLOOKUP(G1968,WMS!$E$3:$Q$2581,7,FALSE))</f>
        <v>8</v>
      </c>
      <c r="I1968" s="18">
        <f>IF(G1968="","",VLOOKUP(G1968,WMS!$E$3:$Q$2581,8,FALSE))</f>
        <v>2.2</v>
      </c>
      <c r="J1968" s="18">
        <f>IF(G1968="","",VLOOKUP(G1968,WMS!$E$3:$Q$2581,13,FALSE))</f>
        <v>0.006</v>
      </c>
      <c r="K1968" s="25" t="b">
        <f t="shared" si="304"/>
        <v>1</v>
      </c>
      <c r="L1968" s="7">
        <v>3</v>
      </c>
      <c r="M1968" s="26">
        <f>IF(G1968="","",VLOOKUP(G1968,WMS!$E$3:$U$2581,7,0)*L1968)</f>
        <v>24</v>
      </c>
      <c r="N1968" s="27" t="str">
        <f>IF(G1968="","",VLOOKUP(G1968,WMS!$E$3:$U$2581,17,0))</f>
        <v>A411</v>
      </c>
      <c r="O1968" s="28">
        <f t="shared" si="305"/>
        <v>6.6</v>
      </c>
      <c r="P1968" s="28">
        <f t="shared" si="306"/>
        <v>0.018</v>
      </c>
      <c r="Q1968" s="25" t="str">
        <f>IF(G1968="","",VLOOKUP(G1968,WMS!$E$3:$G$2581,2,FALSE))</f>
        <v>KAS19110401</v>
      </c>
      <c r="R1968" s="25" t="str">
        <f>IF(G1968="","",VLOOKUP(G1968,WMS!$E$3:$G$2581,3,FALSE))</f>
        <v>KAS1911040117</v>
      </c>
      <c r="S1968" s="17" t="str">
        <f>IF(R1968="","",VLOOKUP(R1968,CUSTOMS!$E$3:$N$2350,2,FALSE))</f>
        <v>6911900000</v>
      </c>
      <c r="T1968" s="17" t="str">
        <f>IF(R1968="","",VLOOKUP(R1968,CUSTOMS!$E$3:$N$2350,3,FALSE))</f>
        <v>盥洗用瓷器:皂碟</v>
      </c>
      <c r="U1968" s="18">
        <f t="shared" si="307"/>
        <v>24</v>
      </c>
      <c r="V1968" s="18" t="str">
        <f>IF(R1968="","",VLOOKUP(R1968,CUSTOMS!$E$3:$N$2350,5,FALSE))</f>
        <v>只</v>
      </c>
      <c r="W1968" s="32">
        <f>IF(R1968="","",VLOOKUP(R1968,CUSTOMS!$E$3:$N$2350,6,FALSE))</f>
        <v>0.3</v>
      </c>
      <c r="X1968" s="32">
        <f t="shared" si="308"/>
        <v>7.2</v>
      </c>
      <c r="Y1968" s="18" t="str">
        <f>IF(R1968="","",VLOOKUP(R1968,CUSTOMS!$E$3:$N$2350,8,FALSE))</f>
        <v>美元</v>
      </c>
      <c r="Z1968" s="18" t="str">
        <f>IF(R1968="","",VLOOKUP(R1968,CUSTOMS!$E$3:$N$2350,9,FALSE))</f>
        <v>中国</v>
      </c>
      <c r="AA1968" s="18" t="str">
        <f>IF(R1968="","",VLOOKUP(R1968,CUSTOMS!$E$3:$N$2350,10,FALSE))</f>
        <v>美国</v>
      </c>
      <c r="AB1968" s="32">
        <f>IF(R1968="","",VLOOKUP(G1968,WMS!$E$3:$T$2581,15,FALSE))</f>
        <v>0.1875</v>
      </c>
      <c r="AC1968" s="32">
        <f t="shared" si="309"/>
        <v>4.5</v>
      </c>
      <c r="AD1968" s="32" t="str">
        <f>IF(S1968="","",VLOOKUP(S1968,海关监管条件!$A$1:$B$3000,2,FALSE))</f>
        <v>无</v>
      </c>
    </row>
    <row r="1969" spans="1:30">
      <c r="A1969" s="2">
        <v>43815</v>
      </c>
      <c r="B1969" s="2">
        <v>43822</v>
      </c>
      <c r="C1969" s="2" t="s">
        <v>5316</v>
      </c>
      <c r="D1969" s="35" t="s">
        <v>2892</v>
      </c>
      <c r="E1969" s="35" t="s">
        <v>4802</v>
      </c>
      <c r="F1969" s="35" t="s">
        <v>4811</v>
      </c>
      <c r="G1969" s="17" t="str">
        <f t="shared" si="303"/>
        <v>KG-ARI-1911-00212-05050/42573760B</v>
      </c>
      <c r="H1969" s="18">
        <v>8</v>
      </c>
      <c r="I1969" s="18">
        <f>IF(G1969="","",VLOOKUP(G1969,WMS!$E$3:$Q$2581,8,FALSE))</f>
        <v>2.2</v>
      </c>
      <c r="J1969" s="18">
        <f>IF(G1969="","",VLOOKUP(G1969,WMS!$E$3:$Q$2581,13,FALSE))</f>
        <v>0.006</v>
      </c>
      <c r="K1969" s="25" t="e">
        <f t="shared" si="304"/>
        <v>#DIV/0!</v>
      </c>
      <c r="M1969" s="26">
        <v>24</v>
      </c>
      <c r="N1969" s="27" t="str">
        <f>IF(G1969="","",VLOOKUP(G1969,WMS!$E$3:$U$2581,17,0))</f>
        <v>A411</v>
      </c>
      <c r="O1969" s="28" t="str">
        <f t="shared" si="305"/>
        <v/>
      </c>
      <c r="P1969" s="28" t="str">
        <f t="shared" si="306"/>
        <v/>
      </c>
      <c r="Q1969" s="25" t="str">
        <f>IF(G1969="","",VLOOKUP(G1969,WMS!$E$3:$G$2581,2,FALSE))</f>
        <v>KAS19110401</v>
      </c>
      <c r="R1969" s="25" t="str">
        <f>IF(G1969="","",VLOOKUP(G1969,WMS!$E$3:$G$2581,3,FALSE))</f>
        <v>KAS1911040104</v>
      </c>
      <c r="S1969" s="17" t="str">
        <f>IF(R1969="","",VLOOKUP(R1969,CUSTOMS!$E$3:$N$2350,2,FALSE))</f>
        <v>4419190000</v>
      </c>
      <c r="T1969" s="17" t="str">
        <f>IF(R1969="","",VLOOKUP(R1969,CUSTOMS!$E$3:$N$2350,3,FALSE))</f>
        <v>竹座</v>
      </c>
      <c r="U1969" s="18">
        <f t="shared" si="307"/>
        <v>24</v>
      </c>
      <c r="V1969" s="18" t="str">
        <f>IF(R1969="","",VLOOKUP(R1969,CUSTOMS!$E$3:$N$2350,5,FALSE))</f>
        <v>只</v>
      </c>
      <c r="W1969" s="32">
        <f>IF(R1969="","",VLOOKUP(R1969,CUSTOMS!$E$3:$N$2350,6,FALSE))</f>
        <v>0.12</v>
      </c>
      <c r="X1969" s="32">
        <f t="shared" si="308"/>
        <v>2.88</v>
      </c>
      <c r="Y1969" s="18" t="str">
        <f>IF(R1969="","",VLOOKUP(R1969,CUSTOMS!$E$3:$N$2350,8,FALSE))</f>
        <v>美元</v>
      </c>
      <c r="Z1969" s="18" t="str">
        <f>IF(R1969="","",VLOOKUP(R1969,CUSTOMS!$E$3:$N$2350,9,FALSE))</f>
        <v>中国</v>
      </c>
      <c r="AA1969" s="18" t="str">
        <f>IF(R1969="","",VLOOKUP(R1969,CUSTOMS!$E$3:$N$2350,10,FALSE))</f>
        <v>美国</v>
      </c>
      <c r="AB1969" s="32">
        <f>IF(R1969="","",VLOOKUP(G1969,WMS!$E$3:$T$2581,15,FALSE))</f>
        <v>0.0625</v>
      </c>
      <c r="AC1969" s="32">
        <f t="shared" si="309"/>
        <v>1.5</v>
      </c>
      <c r="AD1969" s="32" t="str">
        <f>IF(S1969="","",VLOOKUP(S1969,海关监管条件!$A$1:$B$3000,2,FALSE))</f>
        <v>AB</v>
      </c>
    </row>
    <row r="1970" spans="1:30">
      <c r="A1970" s="2">
        <v>43815</v>
      </c>
      <c r="B1970" s="2">
        <v>43822</v>
      </c>
      <c r="C1970" s="2" t="s">
        <v>5316</v>
      </c>
      <c r="D1970" s="35" t="s">
        <v>2892</v>
      </c>
      <c r="E1970" s="35" t="s">
        <v>4802</v>
      </c>
      <c r="F1970" s="35" t="s">
        <v>4810</v>
      </c>
      <c r="G1970" s="17" t="str">
        <f t="shared" si="303"/>
        <v>KG-ARI-1911-00212-05050/42573760A</v>
      </c>
      <c r="H1970" s="18">
        <f>IF(G1970="","",VLOOKUP(G1970,WMS!$E$3:$Q$2581,7,FALSE))</f>
        <v>8</v>
      </c>
      <c r="I1970" s="18">
        <f>IF(G1970="","",VLOOKUP(G1970,WMS!$E$3:$Q$2581,8,FALSE))</f>
        <v>2.2</v>
      </c>
      <c r="J1970" s="18">
        <f>IF(G1970="","",VLOOKUP(G1970,WMS!$E$3:$Q$2581,13,FALSE))</f>
        <v>0.006</v>
      </c>
      <c r="K1970" s="25" t="b">
        <f t="shared" si="304"/>
        <v>1</v>
      </c>
      <c r="L1970" s="7">
        <v>1</v>
      </c>
      <c r="M1970" s="26">
        <f>IF(G1970="","",VLOOKUP(G1970,WMS!$E$3:$U$2581,7,0)*L1970)</f>
        <v>8</v>
      </c>
      <c r="N1970" s="27" t="str">
        <f>IF(G1970="","",VLOOKUP(G1970,WMS!$E$3:$U$2581,17,0))</f>
        <v>A411</v>
      </c>
      <c r="O1970" s="28">
        <f t="shared" si="305"/>
        <v>2.2</v>
      </c>
      <c r="P1970" s="28">
        <f t="shared" si="306"/>
        <v>0.006</v>
      </c>
      <c r="Q1970" s="25" t="str">
        <f>IF(G1970="","",VLOOKUP(G1970,WMS!$E$3:$G$2581,2,FALSE))</f>
        <v>KAS19110401</v>
      </c>
      <c r="R1970" s="25" t="str">
        <f>IF(G1970="","",VLOOKUP(G1970,WMS!$E$3:$G$2581,3,FALSE))</f>
        <v>KAS1911040117</v>
      </c>
      <c r="S1970" s="17" t="str">
        <f>IF(R1970="","",VLOOKUP(R1970,CUSTOMS!$E$3:$N$2350,2,FALSE))</f>
        <v>6911900000</v>
      </c>
      <c r="T1970" s="17" t="str">
        <f>IF(R1970="","",VLOOKUP(R1970,CUSTOMS!$E$3:$N$2350,3,FALSE))</f>
        <v>盥洗用瓷器:皂碟</v>
      </c>
      <c r="U1970" s="18">
        <f t="shared" si="307"/>
        <v>8</v>
      </c>
      <c r="V1970" s="18" t="str">
        <f>IF(R1970="","",VLOOKUP(R1970,CUSTOMS!$E$3:$N$2350,5,FALSE))</f>
        <v>只</v>
      </c>
      <c r="W1970" s="32">
        <f>IF(R1970="","",VLOOKUP(R1970,CUSTOMS!$E$3:$N$2350,6,FALSE))</f>
        <v>0.3</v>
      </c>
      <c r="X1970" s="32">
        <f t="shared" si="308"/>
        <v>2.4</v>
      </c>
      <c r="Y1970" s="18" t="str">
        <f>IF(R1970="","",VLOOKUP(R1970,CUSTOMS!$E$3:$N$2350,8,FALSE))</f>
        <v>美元</v>
      </c>
      <c r="Z1970" s="18" t="str">
        <f>IF(R1970="","",VLOOKUP(R1970,CUSTOMS!$E$3:$N$2350,9,FALSE))</f>
        <v>中国</v>
      </c>
      <c r="AA1970" s="18" t="str">
        <f>IF(R1970="","",VLOOKUP(R1970,CUSTOMS!$E$3:$N$2350,10,FALSE))</f>
        <v>美国</v>
      </c>
      <c r="AB1970" s="32">
        <f>IF(R1970="","",VLOOKUP(G1970,WMS!$E$3:$T$2581,15,FALSE))</f>
        <v>0.1875</v>
      </c>
      <c r="AC1970" s="32">
        <f t="shared" si="309"/>
        <v>1.5</v>
      </c>
      <c r="AD1970" s="32" t="str">
        <f>IF(S1970="","",VLOOKUP(S1970,海关监管条件!$A$1:$B$3000,2,FALSE))</f>
        <v>无</v>
      </c>
    </row>
    <row r="1971" spans="1:30">
      <c r="A1971" s="2">
        <v>43815</v>
      </c>
      <c r="B1971" s="2">
        <v>43822</v>
      </c>
      <c r="C1971" s="2" t="s">
        <v>5316</v>
      </c>
      <c r="D1971" s="35" t="s">
        <v>2892</v>
      </c>
      <c r="E1971" s="35" t="s">
        <v>4802</v>
      </c>
      <c r="F1971" s="35" t="s">
        <v>4811</v>
      </c>
      <c r="G1971" s="17" t="str">
        <f t="shared" si="303"/>
        <v>KG-ARI-1911-00212-05050/42573760B</v>
      </c>
      <c r="H1971" s="18">
        <v>8</v>
      </c>
      <c r="I1971" s="18">
        <f>IF(G1971="","",VLOOKUP(G1971,WMS!$E$3:$Q$2581,8,FALSE))</f>
        <v>2.2</v>
      </c>
      <c r="J1971" s="18">
        <f>IF(G1971="","",VLOOKUP(G1971,WMS!$E$3:$Q$2581,13,FALSE))</f>
        <v>0.006</v>
      </c>
      <c r="K1971" s="25" t="e">
        <f t="shared" si="304"/>
        <v>#DIV/0!</v>
      </c>
      <c r="M1971" s="26">
        <v>8</v>
      </c>
      <c r="N1971" s="27" t="str">
        <f>IF(G1971="","",VLOOKUP(G1971,WMS!$E$3:$U$2581,17,0))</f>
        <v>A411</v>
      </c>
      <c r="O1971" s="28" t="str">
        <f t="shared" si="305"/>
        <v/>
      </c>
      <c r="P1971" s="28" t="str">
        <f t="shared" si="306"/>
        <v/>
      </c>
      <c r="Q1971" s="25" t="str">
        <f>IF(G1971="","",VLOOKUP(G1971,WMS!$E$3:$G$2581,2,FALSE))</f>
        <v>KAS19110401</v>
      </c>
      <c r="R1971" s="25" t="str">
        <f>IF(G1971="","",VLOOKUP(G1971,WMS!$E$3:$G$2581,3,FALSE))</f>
        <v>KAS1911040104</v>
      </c>
      <c r="S1971" s="17" t="str">
        <f>IF(R1971="","",VLOOKUP(R1971,CUSTOMS!$E$3:$N$2350,2,FALSE))</f>
        <v>4419190000</v>
      </c>
      <c r="T1971" s="17" t="str">
        <f>IF(R1971="","",VLOOKUP(R1971,CUSTOMS!$E$3:$N$2350,3,FALSE))</f>
        <v>竹座</v>
      </c>
      <c r="U1971" s="18">
        <f t="shared" si="307"/>
        <v>8</v>
      </c>
      <c r="V1971" s="18" t="str">
        <f>IF(R1971="","",VLOOKUP(R1971,CUSTOMS!$E$3:$N$2350,5,FALSE))</f>
        <v>只</v>
      </c>
      <c r="W1971" s="32">
        <f>IF(R1971="","",VLOOKUP(R1971,CUSTOMS!$E$3:$N$2350,6,FALSE))</f>
        <v>0.12</v>
      </c>
      <c r="X1971" s="32">
        <f t="shared" si="308"/>
        <v>0.96</v>
      </c>
      <c r="Y1971" s="18" t="str">
        <f>IF(R1971="","",VLOOKUP(R1971,CUSTOMS!$E$3:$N$2350,8,FALSE))</f>
        <v>美元</v>
      </c>
      <c r="Z1971" s="18" t="str">
        <f>IF(R1971="","",VLOOKUP(R1971,CUSTOMS!$E$3:$N$2350,9,FALSE))</f>
        <v>中国</v>
      </c>
      <c r="AA1971" s="18" t="str">
        <f>IF(R1971="","",VLOOKUP(R1971,CUSTOMS!$E$3:$N$2350,10,FALSE))</f>
        <v>美国</v>
      </c>
      <c r="AB1971" s="32">
        <f>IF(R1971="","",VLOOKUP(G1971,WMS!$E$3:$T$2581,15,FALSE))</f>
        <v>0.0625</v>
      </c>
      <c r="AC1971" s="32">
        <f t="shared" si="309"/>
        <v>0.5</v>
      </c>
      <c r="AD1971" s="32" t="str">
        <f>IF(S1971="","",VLOOKUP(S1971,海关监管条件!$A$1:$B$3000,2,FALSE))</f>
        <v>AB</v>
      </c>
    </row>
    <row r="1972" spans="1:30">
      <c r="A1972" s="2">
        <v>43815</v>
      </c>
      <c r="B1972" s="2">
        <v>43822</v>
      </c>
      <c r="C1972" s="2" t="s">
        <v>5316</v>
      </c>
      <c r="D1972" s="3" t="s">
        <v>2892</v>
      </c>
      <c r="E1972" s="3" t="s">
        <v>4802</v>
      </c>
      <c r="F1972" s="3" t="s">
        <v>5350</v>
      </c>
      <c r="G1972" s="17" t="str">
        <f t="shared" si="303"/>
        <v>KG-ARI-1911-00212-05050/42619772</v>
      </c>
      <c r="H1972" s="18">
        <f>IF(G1972="","",VLOOKUP(G1972,WMS!$E$3:$Q$2581,7,FALSE))</f>
        <v>6</v>
      </c>
      <c r="I1972" s="18">
        <f>IF(G1972="","",VLOOKUP(G1972,WMS!$E$3:$Q$2581,8,FALSE))</f>
        <v>2.1</v>
      </c>
      <c r="J1972" s="18">
        <f>IF(G1972="","",VLOOKUP(G1972,WMS!$E$3:$Q$2581,13,FALSE))</f>
        <v>0.009</v>
      </c>
      <c r="K1972" s="25" t="b">
        <f t="shared" si="304"/>
        <v>1</v>
      </c>
      <c r="L1972" s="7">
        <v>2</v>
      </c>
      <c r="M1972" s="26">
        <f>IF(G1972="","",VLOOKUP(G1972,WMS!$E$3:$U$2581,7,0)*L1972)</f>
        <v>12</v>
      </c>
      <c r="N1972" s="27" t="str">
        <f>IF(G1972="","",VLOOKUP(G1972,WMS!$E$3:$U$2581,17,0))</f>
        <v>A403</v>
      </c>
      <c r="O1972" s="28">
        <f t="shared" si="305"/>
        <v>4.2</v>
      </c>
      <c r="P1972" s="28">
        <f t="shared" si="306"/>
        <v>0.018</v>
      </c>
      <c r="Q1972" s="25" t="str">
        <f>IF(G1972="","",VLOOKUP(G1972,WMS!$E$3:$G$2581,2,FALSE))</f>
        <v>KAS19110401</v>
      </c>
      <c r="R1972" s="25" t="str">
        <f>IF(G1972="","",VLOOKUP(G1972,WMS!$E$3:$G$2581,3,FALSE))</f>
        <v>KAS1911040108</v>
      </c>
      <c r="S1972" s="17" t="str">
        <f>IF(R1972="","",VLOOKUP(R1972,CUSTOMS!$E$3:$N$2350,2,FALSE))</f>
        <v>6911900000</v>
      </c>
      <c r="T1972" s="17" t="str">
        <f>IF(R1972="","",VLOOKUP(R1972,CUSTOMS!$E$3:$N$2350,3,FALSE))</f>
        <v>盥洗用瓷器:漱口杯.乳液瓶.托盘.马桶刷座</v>
      </c>
      <c r="U1972" s="18">
        <f t="shared" si="307"/>
        <v>12</v>
      </c>
      <c r="V1972" s="18" t="str">
        <f>IF(R1972="","",VLOOKUP(R1972,CUSTOMS!$E$3:$N$2350,5,FALSE))</f>
        <v>只</v>
      </c>
      <c r="W1972" s="32">
        <f>IF(R1972="","",VLOOKUP(R1972,CUSTOMS!$E$3:$N$2350,6,FALSE))</f>
        <v>0.3</v>
      </c>
      <c r="X1972" s="32">
        <f t="shared" si="308"/>
        <v>3.6</v>
      </c>
      <c r="Y1972" s="18" t="str">
        <f>IF(R1972="","",VLOOKUP(R1972,CUSTOMS!$E$3:$N$2350,8,FALSE))</f>
        <v>美元</v>
      </c>
      <c r="Z1972" s="18" t="str">
        <f>IF(R1972="","",VLOOKUP(R1972,CUSTOMS!$E$3:$N$2350,9,FALSE))</f>
        <v>中国</v>
      </c>
      <c r="AA1972" s="18" t="str">
        <f>IF(R1972="","",VLOOKUP(R1972,CUSTOMS!$E$3:$N$2350,10,FALSE))</f>
        <v>美国</v>
      </c>
      <c r="AB1972" s="32">
        <f>IF(R1972="","",VLOOKUP(G1972,WMS!$E$3:$T$2581,15,FALSE))</f>
        <v>0.3</v>
      </c>
      <c r="AC1972" s="32">
        <f t="shared" si="309"/>
        <v>3.6</v>
      </c>
      <c r="AD1972" s="32" t="str">
        <f>IF(S1972="","",VLOOKUP(S1972,海关监管条件!$A$1:$B$3000,2,FALSE))</f>
        <v>无</v>
      </c>
    </row>
    <row r="1973" spans="1:30">
      <c r="A1973" s="2">
        <v>43815</v>
      </c>
      <c r="B1973" s="2">
        <v>43822</v>
      </c>
      <c r="C1973" s="2" t="s">
        <v>5316</v>
      </c>
      <c r="D1973" s="3" t="s">
        <v>2892</v>
      </c>
      <c r="E1973" s="3" t="s">
        <v>4802</v>
      </c>
      <c r="F1973" s="3" t="s">
        <v>5351</v>
      </c>
      <c r="G1973" s="17" t="str">
        <f t="shared" si="303"/>
        <v>KG-ARI-1911-00212-05050/42619796</v>
      </c>
      <c r="H1973" s="18">
        <f>IF(G1973="","",VLOOKUP(G1973,WMS!$E$3:$Q$2581,7,FALSE))</f>
        <v>6</v>
      </c>
      <c r="I1973" s="18">
        <f>IF(G1973="","",VLOOKUP(G1973,WMS!$E$3:$Q$2581,8,FALSE))</f>
        <v>1.9</v>
      </c>
      <c r="J1973" s="18">
        <f>IF(G1973="","",VLOOKUP(G1973,WMS!$E$3:$Q$2581,13,FALSE))</f>
        <v>0.014</v>
      </c>
      <c r="K1973" s="25" t="b">
        <f t="shared" si="304"/>
        <v>1</v>
      </c>
      <c r="L1973" s="7">
        <v>2</v>
      </c>
      <c r="M1973" s="26">
        <f>IF(G1973="","",VLOOKUP(G1973,WMS!$E$3:$U$2581,7,0)*L1973)</f>
        <v>12</v>
      </c>
      <c r="N1973" s="27" t="str">
        <f>IF(G1973="","",VLOOKUP(G1973,WMS!$E$3:$U$2581,17,0))</f>
        <v>A403</v>
      </c>
      <c r="O1973" s="28">
        <f t="shared" si="305"/>
        <v>3.8</v>
      </c>
      <c r="P1973" s="28">
        <f t="shared" si="306"/>
        <v>0.028</v>
      </c>
      <c r="Q1973" s="25" t="str">
        <f>IF(G1973="","",VLOOKUP(G1973,WMS!$E$3:$G$2581,2,FALSE))</f>
        <v>KAS19110401</v>
      </c>
      <c r="R1973" s="25" t="str">
        <f>IF(G1973="","",VLOOKUP(G1973,WMS!$E$3:$G$2581,3,FALSE))</f>
        <v>KAS1911040108</v>
      </c>
      <c r="S1973" s="17" t="str">
        <f>IF(R1973="","",VLOOKUP(R1973,CUSTOMS!$E$3:$N$2350,2,FALSE))</f>
        <v>6911900000</v>
      </c>
      <c r="T1973" s="17" t="str">
        <f>IF(R1973="","",VLOOKUP(R1973,CUSTOMS!$E$3:$N$2350,3,FALSE))</f>
        <v>盥洗用瓷器:漱口杯.乳液瓶.托盘.马桶刷座</v>
      </c>
      <c r="U1973" s="18">
        <f t="shared" si="307"/>
        <v>12</v>
      </c>
      <c r="V1973" s="18" t="str">
        <f>IF(R1973="","",VLOOKUP(R1973,CUSTOMS!$E$3:$N$2350,5,FALSE))</f>
        <v>只</v>
      </c>
      <c r="W1973" s="32">
        <f>IF(R1973="","",VLOOKUP(R1973,CUSTOMS!$E$3:$N$2350,6,FALSE))</f>
        <v>0.3</v>
      </c>
      <c r="X1973" s="32">
        <f t="shared" si="308"/>
        <v>3.6</v>
      </c>
      <c r="Y1973" s="18" t="str">
        <f>IF(R1973="","",VLOOKUP(R1973,CUSTOMS!$E$3:$N$2350,8,FALSE))</f>
        <v>美元</v>
      </c>
      <c r="Z1973" s="18" t="str">
        <f>IF(R1973="","",VLOOKUP(R1973,CUSTOMS!$E$3:$N$2350,9,FALSE))</f>
        <v>中国</v>
      </c>
      <c r="AA1973" s="18" t="str">
        <f>IF(R1973="","",VLOOKUP(R1973,CUSTOMS!$E$3:$N$2350,10,FALSE))</f>
        <v>美国</v>
      </c>
      <c r="AB1973" s="32">
        <f>IF(R1973="","",VLOOKUP(G1973,WMS!$E$3:$T$2581,15,FALSE))</f>
        <v>0.25</v>
      </c>
      <c r="AC1973" s="32">
        <f t="shared" si="309"/>
        <v>3</v>
      </c>
      <c r="AD1973" s="32" t="str">
        <f>IF(S1973="","",VLOOKUP(S1973,海关监管条件!$A$1:$B$3000,2,FALSE))</f>
        <v>无</v>
      </c>
    </row>
    <row r="1974" spans="1:30">
      <c r="A1974" s="2">
        <v>43815</v>
      </c>
      <c r="B1974" s="2">
        <v>43822</v>
      </c>
      <c r="C1974" s="2" t="s">
        <v>5316</v>
      </c>
      <c r="D1974" s="3" t="s">
        <v>2892</v>
      </c>
      <c r="E1974" s="3" t="s">
        <v>4802</v>
      </c>
      <c r="F1974" s="3" t="s">
        <v>5351</v>
      </c>
      <c r="G1974" s="17" t="str">
        <f t="shared" si="303"/>
        <v>KG-ARI-1911-00212-05050/42619796</v>
      </c>
      <c r="H1974" s="18">
        <f>IF(G1974="","",VLOOKUP(G1974,WMS!$E$3:$Q$2581,7,FALSE))</f>
        <v>6</v>
      </c>
      <c r="I1974" s="18">
        <f>IF(G1974="","",VLOOKUP(G1974,WMS!$E$3:$Q$2581,8,FALSE))</f>
        <v>1.9</v>
      </c>
      <c r="J1974" s="18">
        <f>IF(G1974="","",VLOOKUP(G1974,WMS!$E$3:$Q$2581,13,FALSE))</f>
        <v>0.014</v>
      </c>
      <c r="K1974" s="25" t="b">
        <f t="shared" si="304"/>
        <v>1</v>
      </c>
      <c r="L1974" s="7">
        <v>2</v>
      </c>
      <c r="M1974" s="26">
        <f>IF(G1974="","",VLOOKUP(G1974,WMS!$E$3:$U$2581,7,0)*L1974)</f>
        <v>12</v>
      </c>
      <c r="N1974" s="27" t="str">
        <f>IF(G1974="","",VLOOKUP(G1974,WMS!$E$3:$U$2581,17,0))</f>
        <v>A403</v>
      </c>
      <c r="O1974" s="28">
        <f t="shared" si="305"/>
        <v>3.8</v>
      </c>
      <c r="P1974" s="28">
        <f t="shared" si="306"/>
        <v>0.028</v>
      </c>
      <c r="Q1974" s="25" t="str">
        <f>IF(G1974="","",VLOOKUP(G1974,WMS!$E$3:$G$2581,2,FALSE))</f>
        <v>KAS19110401</v>
      </c>
      <c r="R1974" s="25" t="str">
        <f>IF(G1974="","",VLOOKUP(G1974,WMS!$E$3:$G$2581,3,FALSE))</f>
        <v>KAS1911040108</v>
      </c>
      <c r="S1974" s="17" t="str">
        <f>IF(R1974="","",VLOOKUP(R1974,CUSTOMS!$E$3:$N$2350,2,FALSE))</f>
        <v>6911900000</v>
      </c>
      <c r="T1974" s="17" t="str">
        <f>IF(R1974="","",VLOOKUP(R1974,CUSTOMS!$E$3:$N$2350,3,FALSE))</f>
        <v>盥洗用瓷器:漱口杯.乳液瓶.托盘.马桶刷座</v>
      </c>
      <c r="U1974" s="18">
        <f t="shared" si="307"/>
        <v>12</v>
      </c>
      <c r="V1974" s="18" t="str">
        <f>IF(R1974="","",VLOOKUP(R1974,CUSTOMS!$E$3:$N$2350,5,FALSE))</f>
        <v>只</v>
      </c>
      <c r="W1974" s="32">
        <f>IF(R1974="","",VLOOKUP(R1974,CUSTOMS!$E$3:$N$2350,6,FALSE))</f>
        <v>0.3</v>
      </c>
      <c r="X1974" s="32">
        <f t="shared" si="308"/>
        <v>3.6</v>
      </c>
      <c r="Y1974" s="18" t="str">
        <f>IF(R1974="","",VLOOKUP(R1974,CUSTOMS!$E$3:$N$2350,8,FALSE))</f>
        <v>美元</v>
      </c>
      <c r="Z1974" s="18" t="str">
        <f>IF(R1974="","",VLOOKUP(R1974,CUSTOMS!$E$3:$N$2350,9,FALSE))</f>
        <v>中国</v>
      </c>
      <c r="AA1974" s="18" t="str">
        <f>IF(R1974="","",VLOOKUP(R1974,CUSTOMS!$E$3:$N$2350,10,FALSE))</f>
        <v>美国</v>
      </c>
      <c r="AB1974" s="32">
        <f>IF(R1974="","",VLOOKUP(G1974,WMS!$E$3:$T$2581,15,FALSE))</f>
        <v>0.25</v>
      </c>
      <c r="AC1974" s="32">
        <f t="shared" si="309"/>
        <v>3</v>
      </c>
      <c r="AD1974" s="32" t="str">
        <f>IF(S1974="","",VLOOKUP(S1974,海关监管条件!$A$1:$B$3000,2,FALSE))</f>
        <v>无</v>
      </c>
    </row>
    <row r="1975" spans="1:30">
      <c r="A1975" s="2">
        <v>43815</v>
      </c>
      <c r="B1975" s="2">
        <v>43822</v>
      </c>
      <c r="C1975" s="2" t="s">
        <v>5316</v>
      </c>
      <c r="D1975" s="3" t="s">
        <v>2892</v>
      </c>
      <c r="E1975" s="3" t="s">
        <v>4802</v>
      </c>
      <c r="F1975" s="3" t="s">
        <v>5352</v>
      </c>
      <c r="G1975" s="17" t="str">
        <f t="shared" si="303"/>
        <v>KG-ARI-1911-00212-05050/42624516</v>
      </c>
      <c r="H1975" s="18">
        <f>IF(G1975="","",VLOOKUP(G1975,WMS!$E$3:$Q$2581,7,FALSE))</f>
        <v>4</v>
      </c>
      <c r="I1975" s="18">
        <f>IF(G1975="","",VLOOKUP(G1975,WMS!$E$3:$Q$2581,8,FALSE))</f>
        <v>1.6</v>
      </c>
      <c r="J1975" s="18">
        <f>IF(G1975="","",VLOOKUP(G1975,WMS!$E$3:$Q$2581,13,FALSE))</f>
        <v>0.006</v>
      </c>
      <c r="K1975" s="25" t="b">
        <f t="shared" si="304"/>
        <v>1</v>
      </c>
      <c r="L1975" s="7">
        <v>16</v>
      </c>
      <c r="M1975" s="26">
        <f>IF(G1975="","",VLOOKUP(G1975,WMS!$E$3:$U$2581,7,0)*L1975)</f>
        <v>64</v>
      </c>
      <c r="N1975" s="27" t="str">
        <f>IF(G1975="","",VLOOKUP(G1975,WMS!$E$3:$U$2581,17,0))</f>
        <v>A403</v>
      </c>
      <c r="O1975" s="28">
        <f t="shared" si="305"/>
        <v>25.6</v>
      </c>
      <c r="P1975" s="28">
        <f t="shared" si="306"/>
        <v>0.096</v>
      </c>
      <c r="Q1975" s="25" t="str">
        <f>IF(G1975="","",VLOOKUP(G1975,WMS!$E$3:$G$2581,2,FALSE))</f>
        <v>KAS19110401</v>
      </c>
      <c r="R1975" s="25" t="str">
        <f>IF(G1975="","",VLOOKUP(G1975,WMS!$E$3:$G$2581,3,FALSE))</f>
        <v>KAS1911040109</v>
      </c>
      <c r="S1975" s="17" t="str">
        <f>IF(R1975="","",VLOOKUP(R1975,CUSTOMS!$E$3:$N$2350,2,FALSE))</f>
        <v>6913100000</v>
      </c>
      <c r="T1975" s="17" t="str">
        <f>IF(R1975="","",VLOOKUP(R1975,CUSTOMS!$E$3:$N$2350,3,FALSE))</f>
        <v>陈设瓷:花盆</v>
      </c>
      <c r="U1975" s="18">
        <f t="shared" si="307"/>
        <v>64</v>
      </c>
      <c r="V1975" s="18" t="str">
        <f>IF(R1975="","",VLOOKUP(R1975,CUSTOMS!$E$3:$N$2350,5,FALSE))</f>
        <v>只</v>
      </c>
      <c r="W1975" s="32">
        <f>IF(R1975="","",VLOOKUP(R1975,CUSTOMS!$E$3:$N$2350,6,FALSE))</f>
        <v>0.5</v>
      </c>
      <c r="X1975" s="32">
        <f t="shared" si="308"/>
        <v>32</v>
      </c>
      <c r="Y1975" s="18" t="str">
        <f>IF(R1975="","",VLOOKUP(R1975,CUSTOMS!$E$3:$N$2350,8,FALSE))</f>
        <v>美元</v>
      </c>
      <c r="Z1975" s="18" t="str">
        <f>IF(R1975="","",VLOOKUP(R1975,CUSTOMS!$E$3:$N$2350,9,FALSE))</f>
        <v>中国</v>
      </c>
      <c r="AA1975" s="18" t="str">
        <f>IF(R1975="","",VLOOKUP(R1975,CUSTOMS!$E$3:$N$2350,10,FALSE))</f>
        <v>美国</v>
      </c>
      <c r="AB1975" s="32">
        <f>IF(R1975="","",VLOOKUP(G1975,WMS!$E$3:$T$2581,15,FALSE))</f>
        <v>0.3</v>
      </c>
      <c r="AC1975" s="32">
        <f t="shared" si="309"/>
        <v>19.2</v>
      </c>
      <c r="AD1975" s="32" t="str">
        <f>IF(S1975="","",VLOOKUP(S1975,海关监管条件!$A$1:$B$3000,2,FALSE))</f>
        <v>无</v>
      </c>
    </row>
    <row r="1976" spans="1:30">
      <c r="A1976" s="2">
        <v>43815</v>
      </c>
      <c r="B1976" s="2">
        <v>43822</v>
      </c>
      <c r="C1976" s="2" t="s">
        <v>5316</v>
      </c>
      <c r="D1976" s="3" t="s">
        <v>2892</v>
      </c>
      <c r="E1976" s="3" t="s">
        <v>4802</v>
      </c>
      <c r="F1976" s="3" t="s">
        <v>5353</v>
      </c>
      <c r="G1976" s="17" t="str">
        <f t="shared" si="303"/>
        <v>KG-ARI-1911-00212-05050/42701149</v>
      </c>
      <c r="H1976" s="18">
        <f>IF(G1976="","",VLOOKUP(G1976,WMS!$E$3:$Q$2581,7,FALSE))</f>
        <v>6</v>
      </c>
      <c r="I1976" s="18">
        <f>IF(G1976="","",VLOOKUP(G1976,WMS!$E$3:$Q$2581,8,FALSE))</f>
        <v>5.5</v>
      </c>
      <c r="J1976" s="18">
        <f>IF(G1976="","",VLOOKUP(G1976,WMS!$E$3:$Q$2581,13,FALSE))</f>
        <v>0.017</v>
      </c>
      <c r="K1976" s="25" t="b">
        <f t="shared" si="304"/>
        <v>1</v>
      </c>
      <c r="L1976" s="7">
        <v>1</v>
      </c>
      <c r="M1976" s="26">
        <f>IF(G1976="","",VLOOKUP(G1976,WMS!$E$3:$U$2581,7,0)*L1976)</f>
        <v>6</v>
      </c>
      <c r="N1976" s="27" t="str">
        <f>IF(G1976="","",VLOOKUP(G1976,WMS!$E$3:$U$2581,17,0))</f>
        <v>A409</v>
      </c>
      <c r="O1976" s="28">
        <f t="shared" si="305"/>
        <v>5.5</v>
      </c>
      <c r="P1976" s="28">
        <f t="shared" si="306"/>
        <v>0.017</v>
      </c>
      <c r="Q1976" s="25" t="str">
        <f>IF(G1976="","",VLOOKUP(G1976,WMS!$E$3:$G$2581,2,FALSE))</f>
        <v>KAS19110401</v>
      </c>
      <c r="R1976" s="25" t="str">
        <f>IF(G1976="","",VLOOKUP(G1976,WMS!$E$3:$G$2581,3,FALSE))</f>
        <v>KAS1911040108</v>
      </c>
      <c r="S1976" s="17" t="str">
        <f>IF(R1976="","",VLOOKUP(R1976,CUSTOMS!$E$3:$N$2350,2,FALSE))</f>
        <v>6911900000</v>
      </c>
      <c r="T1976" s="17" t="str">
        <f>IF(R1976="","",VLOOKUP(R1976,CUSTOMS!$E$3:$N$2350,3,FALSE))</f>
        <v>盥洗用瓷器:漱口杯.乳液瓶.托盘.马桶刷座</v>
      </c>
      <c r="U1976" s="18">
        <f t="shared" si="307"/>
        <v>6</v>
      </c>
      <c r="V1976" s="18" t="str">
        <f>IF(R1976="","",VLOOKUP(R1976,CUSTOMS!$E$3:$N$2350,5,FALSE))</f>
        <v>只</v>
      </c>
      <c r="W1976" s="32">
        <f>IF(R1976="","",VLOOKUP(R1976,CUSTOMS!$E$3:$N$2350,6,FALSE))</f>
        <v>0.3</v>
      </c>
      <c r="X1976" s="32">
        <f t="shared" si="308"/>
        <v>1.8</v>
      </c>
      <c r="Y1976" s="18" t="str">
        <f>IF(R1976="","",VLOOKUP(R1976,CUSTOMS!$E$3:$N$2350,8,FALSE))</f>
        <v>美元</v>
      </c>
      <c r="Z1976" s="18" t="str">
        <f>IF(R1976="","",VLOOKUP(R1976,CUSTOMS!$E$3:$N$2350,9,FALSE))</f>
        <v>中国</v>
      </c>
      <c r="AA1976" s="18" t="str">
        <f>IF(R1976="","",VLOOKUP(R1976,CUSTOMS!$E$3:$N$2350,10,FALSE))</f>
        <v>美国</v>
      </c>
      <c r="AB1976" s="32">
        <f>IF(R1976="","",VLOOKUP(G1976,WMS!$E$3:$T$2581,15,FALSE))</f>
        <v>0.833333333333333</v>
      </c>
      <c r="AC1976" s="32">
        <f t="shared" si="309"/>
        <v>5</v>
      </c>
      <c r="AD1976" s="32" t="str">
        <f>IF(S1976="","",VLOOKUP(S1976,海关监管条件!$A$1:$B$3000,2,FALSE))</f>
        <v>无</v>
      </c>
    </row>
    <row r="1977" spans="1:30">
      <c r="A1977" s="2">
        <v>43815</v>
      </c>
      <c r="B1977" s="2">
        <v>43822</v>
      </c>
      <c r="C1977" s="2" t="s">
        <v>5316</v>
      </c>
      <c r="D1977" s="3" t="s">
        <v>2892</v>
      </c>
      <c r="E1977" s="3" t="s">
        <v>4802</v>
      </c>
      <c r="F1977" s="3" t="s">
        <v>5290</v>
      </c>
      <c r="G1977" s="17" t="str">
        <f t="shared" si="303"/>
        <v>KG-ARI-1911-00212-05050/42701514</v>
      </c>
      <c r="H1977" s="18">
        <f>IF(G1977="","",VLOOKUP(G1977,WMS!$E$3:$Q$2581,7,FALSE))</f>
        <v>6</v>
      </c>
      <c r="I1977" s="18">
        <f>IF(G1977="","",VLOOKUP(G1977,WMS!$E$3:$Q$2581,8,FALSE))</f>
        <v>9.8</v>
      </c>
      <c r="J1977" s="18">
        <f>IF(G1977="","",VLOOKUP(G1977,WMS!$E$3:$Q$2581,13,FALSE))</f>
        <v>0.035</v>
      </c>
      <c r="K1977" s="25" t="b">
        <f t="shared" si="304"/>
        <v>1</v>
      </c>
      <c r="L1977" s="7">
        <v>3</v>
      </c>
      <c r="M1977" s="26">
        <f>IF(G1977="","",VLOOKUP(G1977,WMS!$E$3:$U$2581,7,0)*L1977)</f>
        <v>18</v>
      </c>
      <c r="N1977" s="27" t="str">
        <f>IF(G1977="","",VLOOKUP(G1977,WMS!$E$3:$U$2581,17,0))</f>
        <v>A411</v>
      </c>
      <c r="O1977" s="28">
        <f t="shared" si="305"/>
        <v>29.4</v>
      </c>
      <c r="P1977" s="28">
        <f t="shared" si="306"/>
        <v>0.105</v>
      </c>
      <c r="Q1977" s="25" t="str">
        <f>IF(G1977="","",VLOOKUP(G1977,WMS!$E$3:$G$2581,2,FALSE))</f>
        <v>KAS19110401</v>
      </c>
      <c r="R1977" s="25" t="str">
        <f>IF(G1977="","",VLOOKUP(G1977,WMS!$E$3:$G$2581,3,FALSE))</f>
        <v>KAS1911040109</v>
      </c>
      <c r="S1977" s="17" t="str">
        <f>IF(R1977="","",VLOOKUP(R1977,CUSTOMS!$E$3:$N$2350,2,FALSE))</f>
        <v>6913100000</v>
      </c>
      <c r="T1977" s="17" t="str">
        <f>IF(R1977="","",VLOOKUP(R1977,CUSTOMS!$E$3:$N$2350,3,FALSE))</f>
        <v>陈设瓷:花盆</v>
      </c>
      <c r="U1977" s="18">
        <f t="shared" si="307"/>
        <v>18</v>
      </c>
      <c r="V1977" s="18" t="str">
        <f>IF(R1977="","",VLOOKUP(R1977,CUSTOMS!$E$3:$N$2350,5,FALSE))</f>
        <v>只</v>
      </c>
      <c r="W1977" s="32">
        <f>IF(R1977="","",VLOOKUP(R1977,CUSTOMS!$E$3:$N$2350,6,FALSE))</f>
        <v>0.5</v>
      </c>
      <c r="X1977" s="32">
        <f t="shared" si="308"/>
        <v>9</v>
      </c>
      <c r="Y1977" s="18" t="str">
        <f>IF(R1977="","",VLOOKUP(R1977,CUSTOMS!$E$3:$N$2350,8,FALSE))</f>
        <v>美元</v>
      </c>
      <c r="Z1977" s="18" t="str">
        <f>IF(R1977="","",VLOOKUP(R1977,CUSTOMS!$E$3:$N$2350,9,FALSE))</f>
        <v>中国</v>
      </c>
      <c r="AA1977" s="18" t="str">
        <f>IF(R1977="","",VLOOKUP(R1977,CUSTOMS!$E$3:$N$2350,10,FALSE))</f>
        <v>美国</v>
      </c>
      <c r="AB1977" s="32">
        <f>IF(R1977="","",VLOOKUP(G1977,WMS!$E$3:$T$2581,15,FALSE))</f>
        <v>1.5</v>
      </c>
      <c r="AC1977" s="32">
        <f t="shared" si="309"/>
        <v>27</v>
      </c>
      <c r="AD1977" s="32" t="str">
        <f>IF(S1977="","",VLOOKUP(S1977,海关监管条件!$A$1:$B$3000,2,FALSE))</f>
        <v>无</v>
      </c>
    </row>
    <row r="1978" spans="1:30">
      <c r="A1978" s="2">
        <v>43815</v>
      </c>
      <c r="B1978" s="2">
        <v>43822</v>
      </c>
      <c r="C1978" s="2" t="s">
        <v>5316</v>
      </c>
      <c r="D1978" s="3" t="s">
        <v>2892</v>
      </c>
      <c r="E1978" s="3" t="s">
        <v>4802</v>
      </c>
      <c r="F1978" s="3" t="s">
        <v>5290</v>
      </c>
      <c r="G1978" s="17" t="str">
        <f t="shared" si="303"/>
        <v>KG-ARI-1911-00212-05050/42701514</v>
      </c>
      <c r="H1978" s="18">
        <f>IF(G1978="","",VLOOKUP(G1978,WMS!$E$3:$Q$2581,7,FALSE))</f>
        <v>6</v>
      </c>
      <c r="I1978" s="18">
        <f>IF(G1978="","",VLOOKUP(G1978,WMS!$E$3:$Q$2581,8,FALSE))</f>
        <v>9.8</v>
      </c>
      <c r="J1978" s="18">
        <f>IF(G1978="","",VLOOKUP(G1978,WMS!$E$3:$Q$2581,13,FALSE))</f>
        <v>0.035</v>
      </c>
      <c r="K1978" s="25" t="b">
        <f t="shared" si="304"/>
        <v>1</v>
      </c>
      <c r="L1978" s="7">
        <v>1</v>
      </c>
      <c r="M1978" s="26">
        <f>IF(G1978="","",VLOOKUP(G1978,WMS!$E$3:$U$2581,7,0)*L1978)</f>
        <v>6</v>
      </c>
      <c r="N1978" s="27" t="str">
        <f>IF(G1978="","",VLOOKUP(G1978,WMS!$E$3:$U$2581,17,0))</f>
        <v>A411</v>
      </c>
      <c r="O1978" s="28">
        <f t="shared" si="305"/>
        <v>9.8</v>
      </c>
      <c r="P1978" s="28">
        <f t="shared" si="306"/>
        <v>0.035</v>
      </c>
      <c r="Q1978" s="25" t="str">
        <f>IF(G1978="","",VLOOKUP(G1978,WMS!$E$3:$G$2581,2,FALSE))</f>
        <v>KAS19110401</v>
      </c>
      <c r="R1978" s="25" t="str">
        <f>IF(G1978="","",VLOOKUP(G1978,WMS!$E$3:$G$2581,3,FALSE))</f>
        <v>KAS1911040109</v>
      </c>
      <c r="S1978" s="17" t="str">
        <f>IF(R1978="","",VLOOKUP(R1978,CUSTOMS!$E$3:$N$2350,2,FALSE))</f>
        <v>6913100000</v>
      </c>
      <c r="T1978" s="17" t="str">
        <f>IF(R1978="","",VLOOKUP(R1978,CUSTOMS!$E$3:$N$2350,3,FALSE))</f>
        <v>陈设瓷:花盆</v>
      </c>
      <c r="U1978" s="18">
        <f t="shared" si="307"/>
        <v>6</v>
      </c>
      <c r="V1978" s="18" t="str">
        <f>IF(R1978="","",VLOOKUP(R1978,CUSTOMS!$E$3:$N$2350,5,FALSE))</f>
        <v>只</v>
      </c>
      <c r="W1978" s="32">
        <f>IF(R1978="","",VLOOKUP(R1978,CUSTOMS!$E$3:$N$2350,6,FALSE))</f>
        <v>0.5</v>
      </c>
      <c r="X1978" s="32">
        <f t="shared" si="308"/>
        <v>3</v>
      </c>
      <c r="Y1978" s="18" t="str">
        <f>IF(R1978="","",VLOOKUP(R1978,CUSTOMS!$E$3:$N$2350,8,FALSE))</f>
        <v>美元</v>
      </c>
      <c r="Z1978" s="18" t="str">
        <f>IF(R1978="","",VLOOKUP(R1978,CUSTOMS!$E$3:$N$2350,9,FALSE))</f>
        <v>中国</v>
      </c>
      <c r="AA1978" s="18" t="str">
        <f>IF(R1978="","",VLOOKUP(R1978,CUSTOMS!$E$3:$N$2350,10,FALSE))</f>
        <v>美国</v>
      </c>
      <c r="AB1978" s="32">
        <f>IF(R1978="","",VLOOKUP(G1978,WMS!$E$3:$T$2581,15,FALSE))</f>
        <v>1.5</v>
      </c>
      <c r="AC1978" s="32">
        <f t="shared" si="309"/>
        <v>9</v>
      </c>
      <c r="AD1978" s="32" t="str">
        <f>IF(S1978="","",VLOOKUP(S1978,海关监管条件!$A$1:$B$3000,2,FALSE))</f>
        <v>无</v>
      </c>
    </row>
    <row r="1979" spans="1:30">
      <c r="A1979" s="2">
        <v>43815</v>
      </c>
      <c r="B1979" s="2">
        <v>43822</v>
      </c>
      <c r="C1979" s="2" t="s">
        <v>5316</v>
      </c>
      <c r="D1979" s="3" t="s">
        <v>2892</v>
      </c>
      <c r="E1979" s="3" t="s">
        <v>4802</v>
      </c>
      <c r="F1979" s="3" t="s">
        <v>5354</v>
      </c>
      <c r="G1979" s="17" t="str">
        <f t="shared" si="303"/>
        <v>KG-ARI-1911-00212-05050/42727538</v>
      </c>
      <c r="H1979" s="18">
        <f>IF(G1979="","",VLOOKUP(G1979,WMS!$E$3:$Q$2581,7,FALSE))</f>
        <v>12</v>
      </c>
      <c r="I1979" s="18">
        <f>IF(G1979="","",VLOOKUP(G1979,WMS!$E$3:$Q$2581,8,FALSE))</f>
        <v>5.6</v>
      </c>
      <c r="J1979" s="18">
        <f>IF(G1979="","",VLOOKUP(G1979,WMS!$E$3:$Q$2581,13,FALSE))</f>
        <v>0.01</v>
      </c>
      <c r="K1979" s="25" t="b">
        <f t="shared" si="304"/>
        <v>1</v>
      </c>
      <c r="L1979" s="7">
        <v>2</v>
      </c>
      <c r="M1979" s="26">
        <f>IF(G1979="","",VLOOKUP(G1979,WMS!$E$3:$U$2581,7,0)*L1979)</f>
        <v>24</v>
      </c>
      <c r="N1979" s="27" t="str">
        <f>IF(G1979="","",VLOOKUP(G1979,WMS!$E$3:$U$2581,17,0))</f>
        <v>A403</v>
      </c>
      <c r="O1979" s="28">
        <f t="shared" si="305"/>
        <v>11.2</v>
      </c>
      <c r="P1979" s="28">
        <f t="shared" si="306"/>
        <v>0.02</v>
      </c>
      <c r="Q1979" s="25" t="str">
        <f>IF(G1979="","",VLOOKUP(G1979,WMS!$E$3:$G$2581,2,FALSE))</f>
        <v>KAS19110401</v>
      </c>
      <c r="R1979" s="25" t="str">
        <f>IF(G1979="","",VLOOKUP(G1979,WMS!$E$3:$G$2581,3,FALSE))</f>
        <v>KAS1911040106</v>
      </c>
      <c r="S1979" s="17" t="str">
        <f>IF(R1979="","",VLOOKUP(R1979,CUSTOMS!$E$3:$N$2350,2,FALSE))</f>
        <v>6911101900</v>
      </c>
      <c r="T1979" s="17" t="str">
        <f>IF(R1979="","",VLOOKUP(R1979,CUSTOMS!$E$3:$N$2350,3,FALSE))</f>
        <v>日用瓷:杯.壶.盘.锅</v>
      </c>
      <c r="U1979" s="18">
        <f t="shared" si="307"/>
        <v>24</v>
      </c>
      <c r="V1979" s="18" t="str">
        <f>IF(R1979="","",VLOOKUP(R1979,CUSTOMS!$E$3:$N$2350,5,FALSE))</f>
        <v>只</v>
      </c>
      <c r="W1979" s="32">
        <f>IF(R1979="","",VLOOKUP(R1979,CUSTOMS!$E$3:$N$2350,6,FALSE))</f>
        <v>0.4</v>
      </c>
      <c r="X1979" s="32">
        <f t="shared" si="308"/>
        <v>9.6</v>
      </c>
      <c r="Y1979" s="18" t="str">
        <f>IF(R1979="","",VLOOKUP(R1979,CUSTOMS!$E$3:$N$2350,8,FALSE))</f>
        <v>美元</v>
      </c>
      <c r="Z1979" s="18" t="str">
        <f>IF(R1979="","",VLOOKUP(R1979,CUSTOMS!$E$3:$N$2350,9,FALSE))</f>
        <v>中国</v>
      </c>
      <c r="AA1979" s="18" t="str">
        <f>IF(R1979="","",VLOOKUP(R1979,CUSTOMS!$E$3:$N$2350,10,FALSE))</f>
        <v>美国</v>
      </c>
      <c r="AB1979" s="32">
        <f>IF(R1979="","",VLOOKUP(G1979,WMS!$E$3:$T$2581,15,FALSE))</f>
        <v>0.4</v>
      </c>
      <c r="AC1979" s="32">
        <f t="shared" si="309"/>
        <v>9.6</v>
      </c>
      <c r="AD1979" s="32" t="str">
        <f>IF(S1979="","",VLOOKUP(S1979,海关监管条件!$A$1:$B$3000,2,FALSE))</f>
        <v>A</v>
      </c>
    </row>
    <row r="1980" spans="1:30">
      <c r="A1980" s="2">
        <v>43815</v>
      </c>
      <c r="B1980" s="2">
        <v>43822</v>
      </c>
      <c r="C1980" s="2" t="s">
        <v>5316</v>
      </c>
      <c r="D1980" s="3" t="s">
        <v>2892</v>
      </c>
      <c r="E1980" s="3" t="s">
        <v>4802</v>
      </c>
      <c r="F1980" s="3" t="s">
        <v>5291</v>
      </c>
      <c r="G1980" s="17" t="str">
        <f t="shared" si="303"/>
        <v>KG-ARI-1911-00212-05050/42727552</v>
      </c>
      <c r="H1980" s="18">
        <f>IF(G1980="","",VLOOKUP(G1980,WMS!$E$3:$Q$2581,7,FALSE))</f>
        <v>12</v>
      </c>
      <c r="I1980" s="18">
        <f>IF(G1980="","",VLOOKUP(G1980,WMS!$E$3:$Q$2581,8,FALSE))</f>
        <v>9.45</v>
      </c>
      <c r="J1980" s="18">
        <f>IF(G1980="","",VLOOKUP(G1980,WMS!$E$3:$Q$2581,13,FALSE))</f>
        <v>0.017</v>
      </c>
      <c r="K1980" s="25" t="b">
        <f t="shared" si="304"/>
        <v>1</v>
      </c>
      <c r="L1980" s="7">
        <v>1</v>
      </c>
      <c r="M1980" s="26">
        <f>IF(G1980="","",VLOOKUP(G1980,WMS!$E$3:$U$2581,7,0)*L1980)</f>
        <v>12</v>
      </c>
      <c r="N1980" s="27" t="str">
        <f>IF(G1980="","",VLOOKUP(G1980,WMS!$E$3:$U$2581,17,0))</f>
        <v>A403</v>
      </c>
      <c r="O1980" s="28">
        <f t="shared" si="305"/>
        <v>9.45</v>
      </c>
      <c r="P1980" s="28">
        <f t="shared" si="306"/>
        <v>0.017</v>
      </c>
      <c r="Q1980" s="25" t="str">
        <f>IF(G1980="","",VLOOKUP(G1980,WMS!$E$3:$G$2581,2,FALSE))</f>
        <v>KAS19110401</v>
      </c>
      <c r="R1980" s="25" t="str">
        <f>IF(G1980="","",VLOOKUP(G1980,WMS!$E$3:$G$2581,3,FALSE))</f>
        <v>KAS1911040106</v>
      </c>
      <c r="S1980" s="17" t="str">
        <f>IF(R1980="","",VLOOKUP(R1980,CUSTOMS!$E$3:$N$2350,2,FALSE))</f>
        <v>6911101900</v>
      </c>
      <c r="T1980" s="17" t="str">
        <f>IF(R1980="","",VLOOKUP(R1980,CUSTOMS!$E$3:$N$2350,3,FALSE))</f>
        <v>日用瓷:杯.壶.盘.锅</v>
      </c>
      <c r="U1980" s="18">
        <f t="shared" si="307"/>
        <v>12</v>
      </c>
      <c r="V1980" s="18" t="str">
        <f>IF(R1980="","",VLOOKUP(R1980,CUSTOMS!$E$3:$N$2350,5,FALSE))</f>
        <v>只</v>
      </c>
      <c r="W1980" s="32">
        <f>IF(R1980="","",VLOOKUP(R1980,CUSTOMS!$E$3:$N$2350,6,FALSE))</f>
        <v>0.4</v>
      </c>
      <c r="X1980" s="32">
        <f t="shared" si="308"/>
        <v>4.8</v>
      </c>
      <c r="Y1980" s="18" t="str">
        <f>IF(R1980="","",VLOOKUP(R1980,CUSTOMS!$E$3:$N$2350,8,FALSE))</f>
        <v>美元</v>
      </c>
      <c r="Z1980" s="18" t="str">
        <f>IF(R1980="","",VLOOKUP(R1980,CUSTOMS!$E$3:$N$2350,9,FALSE))</f>
        <v>中国</v>
      </c>
      <c r="AA1980" s="18" t="str">
        <f>IF(R1980="","",VLOOKUP(R1980,CUSTOMS!$E$3:$N$2350,10,FALSE))</f>
        <v>美国</v>
      </c>
      <c r="AB1980" s="32">
        <f>IF(R1980="","",VLOOKUP(G1980,WMS!$E$3:$T$2581,15,FALSE))</f>
        <v>0.85</v>
      </c>
      <c r="AC1980" s="32">
        <f t="shared" si="309"/>
        <v>10.2</v>
      </c>
      <c r="AD1980" s="32" t="str">
        <f>IF(S1980="","",VLOOKUP(S1980,海关监管条件!$A$1:$B$3000,2,FALSE))</f>
        <v>A</v>
      </c>
    </row>
    <row r="1981" spans="1:30">
      <c r="A1981" s="2">
        <v>43815</v>
      </c>
      <c r="B1981" s="2">
        <v>43822</v>
      </c>
      <c r="C1981" s="2" t="s">
        <v>5316</v>
      </c>
      <c r="D1981" s="3" t="s">
        <v>2892</v>
      </c>
      <c r="E1981" s="3" t="s">
        <v>4802</v>
      </c>
      <c r="F1981" s="3" t="s">
        <v>5355</v>
      </c>
      <c r="G1981" s="17" t="str">
        <f t="shared" si="303"/>
        <v>KG-ARI-1911-00212-05050/42747321</v>
      </c>
      <c r="H1981" s="18">
        <f>IF(G1981="","",VLOOKUP(G1981,WMS!$E$3:$Q$2581,7,FALSE))</f>
        <v>4</v>
      </c>
      <c r="I1981" s="18">
        <f>IF(G1981="","",VLOOKUP(G1981,WMS!$E$3:$Q$2581,8,FALSE))</f>
        <v>10.8</v>
      </c>
      <c r="J1981" s="18">
        <f>IF(G1981="","",VLOOKUP(G1981,WMS!$E$3:$Q$2581,13,FALSE))</f>
        <v>0.043</v>
      </c>
      <c r="K1981" s="25" t="b">
        <f t="shared" si="304"/>
        <v>1</v>
      </c>
      <c r="L1981" s="7">
        <v>9</v>
      </c>
      <c r="M1981" s="26">
        <f>IF(G1981="","",VLOOKUP(G1981,WMS!$E$3:$U$2581,7,0)*L1981)</f>
        <v>36</v>
      </c>
      <c r="N1981" s="27" t="str">
        <f>IF(G1981="","",VLOOKUP(G1981,WMS!$E$3:$U$2581,17,0))</f>
        <v>A409</v>
      </c>
      <c r="O1981" s="28">
        <f t="shared" si="305"/>
        <v>97.2</v>
      </c>
      <c r="P1981" s="28">
        <f t="shared" si="306"/>
        <v>0.387</v>
      </c>
      <c r="Q1981" s="25" t="str">
        <f>IF(G1981="","",VLOOKUP(G1981,WMS!$E$3:$G$2581,2,FALSE))</f>
        <v>KAS19110401</v>
      </c>
      <c r="R1981" s="25" t="str">
        <f>IF(G1981="","",VLOOKUP(G1981,WMS!$E$3:$G$2581,3,FALSE))</f>
        <v>KAS1911040106</v>
      </c>
      <c r="S1981" s="17" t="str">
        <f>IF(R1981="","",VLOOKUP(R1981,CUSTOMS!$E$3:$N$2350,2,FALSE))</f>
        <v>6911101900</v>
      </c>
      <c r="T1981" s="17" t="str">
        <f>IF(R1981="","",VLOOKUP(R1981,CUSTOMS!$E$3:$N$2350,3,FALSE))</f>
        <v>日用瓷:杯.壶.盘.锅</v>
      </c>
      <c r="U1981" s="18">
        <f t="shared" si="307"/>
        <v>36</v>
      </c>
      <c r="V1981" s="18" t="str">
        <f>IF(R1981="","",VLOOKUP(R1981,CUSTOMS!$E$3:$N$2350,5,FALSE))</f>
        <v>只</v>
      </c>
      <c r="W1981" s="32">
        <f>IF(R1981="","",VLOOKUP(R1981,CUSTOMS!$E$3:$N$2350,6,FALSE))</f>
        <v>0.4</v>
      </c>
      <c r="X1981" s="32">
        <f t="shared" si="308"/>
        <v>14.4</v>
      </c>
      <c r="Y1981" s="18" t="str">
        <f>IF(R1981="","",VLOOKUP(R1981,CUSTOMS!$E$3:$N$2350,8,FALSE))</f>
        <v>美元</v>
      </c>
      <c r="Z1981" s="18" t="str">
        <f>IF(R1981="","",VLOOKUP(R1981,CUSTOMS!$E$3:$N$2350,9,FALSE))</f>
        <v>中国</v>
      </c>
      <c r="AA1981" s="18" t="str">
        <f>IF(R1981="","",VLOOKUP(R1981,CUSTOMS!$E$3:$N$2350,10,FALSE))</f>
        <v>美国</v>
      </c>
      <c r="AB1981" s="32">
        <f>IF(R1981="","",VLOOKUP(G1981,WMS!$E$3:$T$2581,15,FALSE))</f>
        <v>2.15</v>
      </c>
      <c r="AC1981" s="32">
        <f t="shared" si="309"/>
        <v>77.4</v>
      </c>
      <c r="AD1981" s="32" t="str">
        <f>IF(S1981="","",VLOOKUP(S1981,海关监管条件!$A$1:$B$3000,2,FALSE))</f>
        <v>A</v>
      </c>
    </row>
    <row r="1982" spans="1:30">
      <c r="A1982" s="2">
        <v>43815</v>
      </c>
      <c r="B1982" s="2">
        <v>43822</v>
      </c>
      <c r="C1982" s="2" t="s">
        <v>5316</v>
      </c>
      <c r="D1982" s="3" t="s">
        <v>2892</v>
      </c>
      <c r="E1982" s="3" t="s">
        <v>4802</v>
      </c>
      <c r="F1982" s="3" t="s">
        <v>5355</v>
      </c>
      <c r="G1982" s="17" t="str">
        <f t="shared" si="303"/>
        <v>KG-ARI-1911-00212-05050/42747321</v>
      </c>
      <c r="H1982" s="18">
        <f>IF(G1982="","",VLOOKUP(G1982,WMS!$E$3:$Q$2581,7,FALSE))</f>
        <v>4</v>
      </c>
      <c r="I1982" s="18">
        <f>IF(G1982="","",VLOOKUP(G1982,WMS!$E$3:$Q$2581,8,FALSE))</f>
        <v>10.8</v>
      </c>
      <c r="J1982" s="18">
        <f>IF(G1982="","",VLOOKUP(G1982,WMS!$E$3:$Q$2581,13,FALSE))</f>
        <v>0.043</v>
      </c>
      <c r="K1982" s="25" t="b">
        <f t="shared" si="304"/>
        <v>1</v>
      </c>
      <c r="L1982" s="7">
        <v>5</v>
      </c>
      <c r="M1982" s="26">
        <f>IF(G1982="","",VLOOKUP(G1982,WMS!$E$3:$U$2581,7,0)*L1982)</f>
        <v>20</v>
      </c>
      <c r="N1982" s="27" t="str">
        <f>IF(G1982="","",VLOOKUP(G1982,WMS!$E$3:$U$2581,17,0))</f>
        <v>A409</v>
      </c>
      <c r="O1982" s="28">
        <f t="shared" si="305"/>
        <v>54</v>
      </c>
      <c r="P1982" s="28">
        <f t="shared" si="306"/>
        <v>0.215</v>
      </c>
      <c r="Q1982" s="25" t="str">
        <f>IF(G1982="","",VLOOKUP(G1982,WMS!$E$3:$G$2581,2,FALSE))</f>
        <v>KAS19110401</v>
      </c>
      <c r="R1982" s="25" t="str">
        <f>IF(G1982="","",VLOOKUP(G1982,WMS!$E$3:$G$2581,3,FALSE))</f>
        <v>KAS1911040106</v>
      </c>
      <c r="S1982" s="17" t="str">
        <f>IF(R1982="","",VLOOKUP(R1982,CUSTOMS!$E$3:$N$2350,2,FALSE))</f>
        <v>6911101900</v>
      </c>
      <c r="T1982" s="17" t="str">
        <f>IF(R1982="","",VLOOKUP(R1982,CUSTOMS!$E$3:$N$2350,3,FALSE))</f>
        <v>日用瓷:杯.壶.盘.锅</v>
      </c>
      <c r="U1982" s="18">
        <f t="shared" si="307"/>
        <v>20</v>
      </c>
      <c r="V1982" s="18" t="str">
        <f>IF(R1982="","",VLOOKUP(R1982,CUSTOMS!$E$3:$N$2350,5,FALSE))</f>
        <v>只</v>
      </c>
      <c r="W1982" s="32">
        <f>IF(R1982="","",VLOOKUP(R1982,CUSTOMS!$E$3:$N$2350,6,FALSE))</f>
        <v>0.4</v>
      </c>
      <c r="X1982" s="32">
        <f t="shared" si="308"/>
        <v>8</v>
      </c>
      <c r="Y1982" s="18" t="str">
        <f>IF(R1982="","",VLOOKUP(R1982,CUSTOMS!$E$3:$N$2350,8,FALSE))</f>
        <v>美元</v>
      </c>
      <c r="Z1982" s="18" t="str">
        <f>IF(R1982="","",VLOOKUP(R1982,CUSTOMS!$E$3:$N$2350,9,FALSE))</f>
        <v>中国</v>
      </c>
      <c r="AA1982" s="18" t="str">
        <f>IF(R1982="","",VLOOKUP(R1982,CUSTOMS!$E$3:$N$2350,10,FALSE))</f>
        <v>美国</v>
      </c>
      <c r="AB1982" s="32">
        <f>IF(R1982="","",VLOOKUP(G1982,WMS!$E$3:$T$2581,15,FALSE))</f>
        <v>2.15</v>
      </c>
      <c r="AC1982" s="32">
        <f t="shared" si="309"/>
        <v>43</v>
      </c>
      <c r="AD1982" s="32" t="str">
        <f>IF(S1982="","",VLOOKUP(S1982,海关监管条件!$A$1:$B$3000,2,FALSE))</f>
        <v>A</v>
      </c>
    </row>
    <row r="1983" spans="1:30">
      <c r="A1983" s="2">
        <v>43815</v>
      </c>
      <c r="B1983" s="2">
        <v>43822</v>
      </c>
      <c r="C1983" s="2" t="s">
        <v>5316</v>
      </c>
      <c r="D1983" s="3" t="s">
        <v>2892</v>
      </c>
      <c r="E1983" s="3" t="s">
        <v>4802</v>
      </c>
      <c r="F1983" s="3" t="s">
        <v>5356</v>
      </c>
      <c r="G1983" s="17" t="str">
        <f t="shared" ref="G1983:G2000" si="310">IF(F1983="","",E1983&amp;"/"&amp;F1983)</f>
        <v>KG-ARI-1911-00212-05050/42747338</v>
      </c>
      <c r="H1983" s="18">
        <f>IF(G1983="","",VLOOKUP(G1983,WMS!$E$3:$Q$2581,7,FALSE))</f>
        <v>6</v>
      </c>
      <c r="I1983" s="18">
        <f>IF(G1983="","",VLOOKUP(G1983,WMS!$E$3:$Q$2581,8,FALSE))</f>
        <v>11.55</v>
      </c>
      <c r="J1983" s="18">
        <f>IF(G1983="","",VLOOKUP(G1983,WMS!$E$3:$Q$2581,13,FALSE))</f>
        <v>0.032</v>
      </c>
      <c r="K1983" s="25" t="b">
        <f t="shared" ref="K1983:K2000" si="311">IF(M1983="","",EXACT(H1983,M1983/L1983))</f>
        <v>1</v>
      </c>
      <c r="L1983" s="7">
        <v>5</v>
      </c>
      <c r="M1983" s="26">
        <f>IF(G1983="","",VLOOKUP(G1983,WMS!$E$3:$U$2581,7,0)*L1983)</f>
        <v>30</v>
      </c>
      <c r="N1983" s="27" t="str">
        <f>IF(G1983="","",VLOOKUP(G1983,WMS!$E$3:$U$2581,17,0))</f>
        <v>A409</v>
      </c>
      <c r="O1983" s="28">
        <f t="shared" ref="O1983:O2000" si="312">IF(L1983="","",I1983*L1983)</f>
        <v>57.75</v>
      </c>
      <c r="P1983" s="28">
        <f t="shared" ref="P1983:P2000" si="313">IF(L1983="","",J1983*L1983)</f>
        <v>0.16</v>
      </c>
      <c r="Q1983" s="25" t="str">
        <f>IF(G1983="","",VLOOKUP(G1983,WMS!$E$3:$G$2581,2,FALSE))</f>
        <v>KAS19110401</v>
      </c>
      <c r="R1983" s="25" t="str">
        <f>IF(G1983="","",VLOOKUP(G1983,WMS!$E$3:$G$2581,3,FALSE))</f>
        <v>KAS1911040106</v>
      </c>
      <c r="S1983" s="17" t="str">
        <f>IF(R1983="","",VLOOKUP(R1983,CUSTOMS!$E$3:$N$2350,2,FALSE))</f>
        <v>6911101900</v>
      </c>
      <c r="T1983" s="17" t="str">
        <f>IF(R1983="","",VLOOKUP(R1983,CUSTOMS!$E$3:$N$2350,3,FALSE))</f>
        <v>日用瓷:杯.壶.盘.锅</v>
      </c>
      <c r="U1983" s="18">
        <f t="shared" ref="U1983:U2000" si="314">IF(V1983="","",IF(V1983="千克",M1983*AB1983,M1983))</f>
        <v>30</v>
      </c>
      <c r="V1983" s="18" t="str">
        <f>IF(R1983="","",VLOOKUP(R1983,CUSTOMS!$E$3:$N$2350,5,FALSE))</f>
        <v>只</v>
      </c>
      <c r="W1983" s="32">
        <f>IF(R1983="","",VLOOKUP(R1983,CUSTOMS!$E$3:$N$2350,6,FALSE))</f>
        <v>0.4</v>
      </c>
      <c r="X1983" s="32">
        <f t="shared" ref="X1983:X2000" si="315">IF(W1983="","",U1983*W1983)</f>
        <v>12</v>
      </c>
      <c r="Y1983" s="18" t="str">
        <f>IF(R1983="","",VLOOKUP(R1983,CUSTOMS!$E$3:$N$2350,8,FALSE))</f>
        <v>美元</v>
      </c>
      <c r="Z1983" s="18" t="str">
        <f>IF(R1983="","",VLOOKUP(R1983,CUSTOMS!$E$3:$N$2350,9,FALSE))</f>
        <v>中国</v>
      </c>
      <c r="AA1983" s="18" t="str">
        <f>IF(R1983="","",VLOOKUP(R1983,CUSTOMS!$E$3:$N$2350,10,FALSE))</f>
        <v>美国</v>
      </c>
      <c r="AB1983" s="32">
        <f>IF(R1983="","",VLOOKUP(G1983,WMS!$E$3:$T$2581,15,FALSE))</f>
        <v>1.65</v>
      </c>
      <c r="AC1983" s="32">
        <f t="shared" ref="AC1983:AC2000" si="316">IF(AB1983="","",M1983*AB1983)</f>
        <v>49.5</v>
      </c>
      <c r="AD1983" s="32" t="str">
        <f>IF(S1983="","",VLOOKUP(S1983,海关监管条件!$A$1:$B$3000,2,FALSE))</f>
        <v>A</v>
      </c>
    </row>
    <row r="1984" spans="1:30">
      <c r="A1984" s="2">
        <v>43815</v>
      </c>
      <c r="B1984" s="2">
        <v>43822</v>
      </c>
      <c r="C1984" s="2" t="s">
        <v>5316</v>
      </c>
      <c r="D1984" s="3" t="s">
        <v>2892</v>
      </c>
      <c r="E1984" s="3" t="s">
        <v>4802</v>
      </c>
      <c r="F1984" s="3" t="s">
        <v>5357</v>
      </c>
      <c r="G1984" s="17" t="str">
        <f t="shared" si="310"/>
        <v>KG-ARI-1911-00212-05050/42747352</v>
      </c>
      <c r="H1984" s="18">
        <f>IF(G1984="","",VLOOKUP(G1984,WMS!$E$3:$Q$2581,7,FALSE))</f>
        <v>2</v>
      </c>
      <c r="I1984" s="18">
        <f>IF(G1984="","",VLOOKUP(G1984,WMS!$E$3:$Q$2581,8,FALSE))</f>
        <v>5.85</v>
      </c>
      <c r="J1984" s="18">
        <f>IF(G1984="","",VLOOKUP(G1984,WMS!$E$3:$Q$2581,13,FALSE))</f>
        <v>0.023</v>
      </c>
      <c r="K1984" s="25" t="b">
        <f t="shared" si="311"/>
        <v>1</v>
      </c>
      <c r="L1984" s="7">
        <v>6</v>
      </c>
      <c r="M1984" s="26">
        <f>IF(G1984="","",VLOOKUP(G1984,WMS!$E$3:$U$2581,7,0)*L1984)</f>
        <v>12</v>
      </c>
      <c r="N1984" s="27" t="str">
        <f>IF(G1984="","",VLOOKUP(G1984,WMS!$E$3:$U$2581,17,0))</f>
        <v>A40-203</v>
      </c>
      <c r="O1984" s="28">
        <f t="shared" si="312"/>
        <v>35.1</v>
      </c>
      <c r="P1984" s="28">
        <f t="shared" si="313"/>
        <v>0.138</v>
      </c>
      <c r="Q1984" s="25" t="str">
        <f>IF(G1984="","",VLOOKUP(G1984,WMS!$E$3:$G$2581,2,FALSE))</f>
        <v>KAS19110401</v>
      </c>
      <c r="R1984" s="25" t="str">
        <f>IF(G1984="","",VLOOKUP(G1984,WMS!$E$3:$G$2581,3,FALSE))</f>
        <v>KAS1911040106</v>
      </c>
      <c r="S1984" s="17" t="str">
        <f>IF(R1984="","",VLOOKUP(R1984,CUSTOMS!$E$3:$N$2350,2,FALSE))</f>
        <v>6911101900</v>
      </c>
      <c r="T1984" s="17" t="str">
        <f>IF(R1984="","",VLOOKUP(R1984,CUSTOMS!$E$3:$N$2350,3,FALSE))</f>
        <v>日用瓷:杯.壶.盘.锅</v>
      </c>
      <c r="U1984" s="18">
        <f t="shared" si="314"/>
        <v>12</v>
      </c>
      <c r="V1984" s="18" t="str">
        <f>IF(R1984="","",VLOOKUP(R1984,CUSTOMS!$E$3:$N$2350,5,FALSE))</f>
        <v>只</v>
      </c>
      <c r="W1984" s="32">
        <f>IF(R1984="","",VLOOKUP(R1984,CUSTOMS!$E$3:$N$2350,6,FALSE))</f>
        <v>0.4</v>
      </c>
      <c r="X1984" s="32">
        <f t="shared" si="315"/>
        <v>4.8</v>
      </c>
      <c r="Y1984" s="18" t="str">
        <f>IF(R1984="","",VLOOKUP(R1984,CUSTOMS!$E$3:$N$2350,8,FALSE))</f>
        <v>美元</v>
      </c>
      <c r="Z1984" s="18" t="str">
        <f>IF(R1984="","",VLOOKUP(R1984,CUSTOMS!$E$3:$N$2350,9,FALSE))</f>
        <v>中国</v>
      </c>
      <c r="AA1984" s="18" t="str">
        <f>IF(R1984="","",VLOOKUP(R1984,CUSTOMS!$E$3:$N$2350,10,FALSE))</f>
        <v>美国</v>
      </c>
      <c r="AB1984" s="32">
        <f>IF(R1984="","",VLOOKUP(G1984,WMS!$E$3:$T$2581,15,FALSE))</f>
        <v>2.6</v>
      </c>
      <c r="AC1984" s="32">
        <f t="shared" si="316"/>
        <v>31.2</v>
      </c>
      <c r="AD1984" s="32" t="str">
        <f>IF(S1984="","",VLOOKUP(S1984,海关监管条件!$A$1:$B$3000,2,FALSE))</f>
        <v>A</v>
      </c>
    </row>
    <row r="1985" spans="1:30">
      <c r="A1985" s="2">
        <v>43815</v>
      </c>
      <c r="B1985" s="2">
        <v>43822</v>
      </c>
      <c r="C1985" s="2" t="s">
        <v>5316</v>
      </c>
      <c r="D1985" s="3" t="s">
        <v>2892</v>
      </c>
      <c r="E1985" s="3" t="s">
        <v>4802</v>
      </c>
      <c r="F1985" s="3" t="s">
        <v>5357</v>
      </c>
      <c r="G1985" s="17" t="str">
        <f t="shared" si="310"/>
        <v>KG-ARI-1911-00212-05050/42747352</v>
      </c>
      <c r="H1985" s="18">
        <f>IF(G1985="","",VLOOKUP(G1985,WMS!$E$3:$Q$2581,7,FALSE))</f>
        <v>2</v>
      </c>
      <c r="I1985" s="18">
        <f>IF(G1985="","",VLOOKUP(G1985,WMS!$E$3:$Q$2581,8,FALSE))</f>
        <v>5.85</v>
      </c>
      <c r="J1985" s="18">
        <f>IF(G1985="","",VLOOKUP(G1985,WMS!$E$3:$Q$2581,13,FALSE))</f>
        <v>0.023</v>
      </c>
      <c r="K1985" s="25" t="b">
        <f t="shared" si="311"/>
        <v>1</v>
      </c>
      <c r="L1985" s="7">
        <v>1</v>
      </c>
      <c r="M1985" s="26">
        <f>IF(G1985="","",VLOOKUP(G1985,WMS!$E$3:$U$2581,7,0)*L1985)</f>
        <v>2</v>
      </c>
      <c r="N1985" s="27" t="str">
        <f>IF(G1985="","",VLOOKUP(G1985,WMS!$E$3:$U$2581,17,0))</f>
        <v>A40-203</v>
      </c>
      <c r="O1985" s="28">
        <f t="shared" si="312"/>
        <v>5.85</v>
      </c>
      <c r="P1985" s="28">
        <f t="shared" si="313"/>
        <v>0.023</v>
      </c>
      <c r="Q1985" s="25" t="str">
        <f>IF(G1985="","",VLOOKUP(G1985,WMS!$E$3:$G$2581,2,FALSE))</f>
        <v>KAS19110401</v>
      </c>
      <c r="R1985" s="25" t="str">
        <f>IF(G1985="","",VLOOKUP(G1985,WMS!$E$3:$G$2581,3,FALSE))</f>
        <v>KAS1911040106</v>
      </c>
      <c r="S1985" s="17" t="str">
        <f>IF(R1985="","",VLOOKUP(R1985,CUSTOMS!$E$3:$N$2350,2,FALSE))</f>
        <v>6911101900</v>
      </c>
      <c r="T1985" s="17" t="str">
        <f>IF(R1985="","",VLOOKUP(R1985,CUSTOMS!$E$3:$N$2350,3,FALSE))</f>
        <v>日用瓷:杯.壶.盘.锅</v>
      </c>
      <c r="U1985" s="18">
        <f t="shared" si="314"/>
        <v>2</v>
      </c>
      <c r="V1985" s="18" t="str">
        <f>IF(R1985="","",VLOOKUP(R1985,CUSTOMS!$E$3:$N$2350,5,FALSE))</f>
        <v>只</v>
      </c>
      <c r="W1985" s="32">
        <f>IF(R1985="","",VLOOKUP(R1985,CUSTOMS!$E$3:$N$2350,6,FALSE))</f>
        <v>0.4</v>
      </c>
      <c r="X1985" s="32">
        <f t="shared" si="315"/>
        <v>0.8</v>
      </c>
      <c r="Y1985" s="18" t="str">
        <f>IF(R1985="","",VLOOKUP(R1985,CUSTOMS!$E$3:$N$2350,8,FALSE))</f>
        <v>美元</v>
      </c>
      <c r="Z1985" s="18" t="str">
        <f>IF(R1985="","",VLOOKUP(R1985,CUSTOMS!$E$3:$N$2350,9,FALSE))</f>
        <v>中国</v>
      </c>
      <c r="AA1985" s="18" t="str">
        <f>IF(R1985="","",VLOOKUP(R1985,CUSTOMS!$E$3:$N$2350,10,FALSE))</f>
        <v>美国</v>
      </c>
      <c r="AB1985" s="32">
        <f>IF(R1985="","",VLOOKUP(G1985,WMS!$E$3:$T$2581,15,FALSE))</f>
        <v>2.6</v>
      </c>
      <c r="AC1985" s="32">
        <f t="shared" si="316"/>
        <v>5.2</v>
      </c>
      <c r="AD1985" s="32" t="str">
        <f>IF(S1985="","",VLOOKUP(S1985,海关监管条件!$A$1:$B$3000,2,FALSE))</f>
        <v>A</v>
      </c>
    </row>
    <row r="1986" spans="1:30">
      <c r="A1986" s="2">
        <v>43815</v>
      </c>
      <c r="B1986" s="2">
        <v>43822</v>
      </c>
      <c r="C1986" s="2" t="s">
        <v>5316</v>
      </c>
      <c r="D1986" s="3" t="s">
        <v>2663</v>
      </c>
      <c r="E1986" s="3" t="s">
        <v>4714</v>
      </c>
      <c r="F1986" s="3" t="s">
        <v>4715</v>
      </c>
      <c r="G1986" s="17" t="str">
        <f t="shared" si="310"/>
        <v>KG-ARI-1911-00212-05059/42757290</v>
      </c>
      <c r="H1986" s="18">
        <f>IF(G1986="","",VLOOKUP(G1986,WMS!$E$3:$Q$2581,7,FALSE))</f>
        <v>24</v>
      </c>
      <c r="I1986" s="18">
        <f>IF(G1986="","",VLOOKUP(G1986,WMS!$E$3:$Q$2581,8,FALSE))</f>
        <v>2.6</v>
      </c>
      <c r="J1986" s="18">
        <f>IF(G1986="","",VLOOKUP(G1986,WMS!$E$3:$Q$2581,13,FALSE))</f>
        <v>0.021</v>
      </c>
      <c r="K1986" s="25" t="b">
        <f t="shared" si="311"/>
        <v>1</v>
      </c>
      <c r="L1986" s="7">
        <v>1</v>
      </c>
      <c r="M1986" s="26">
        <f>IF(G1986="","",VLOOKUP(G1986,WMS!$E$3:$U$2581,7,0)*L1986)</f>
        <v>24</v>
      </c>
      <c r="N1986" s="27" t="str">
        <f>IF(G1986="","",VLOOKUP(G1986,WMS!$E$3:$U$2581,17,0))</f>
        <v>B75</v>
      </c>
      <c r="O1986" s="28">
        <f t="shared" si="312"/>
        <v>2.6</v>
      </c>
      <c r="P1986" s="28">
        <f t="shared" si="313"/>
        <v>0.021</v>
      </c>
      <c r="Q1986" s="25" t="str">
        <f>IF(G1986="","",VLOOKUP(G1986,WMS!$E$3:$G$2581,2,FALSE))</f>
        <v>KAS19102314</v>
      </c>
      <c r="R1986" s="25" t="str">
        <f>IF(G1986="","",VLOOKUP(G1986,WMS!$E$3:$G$2581,3,FALSE))</f>
        <v>KAS1910231402</v>
      </c>
      <c r="S1986" s="17" t="str">
        <f>IF(R1986="","",VLOOKUP(R1986,CUSTOMS!$E$3:$N$2350,2,FALSE))</f>
        <v>3924100000</v>
      </c>
      <c r="T1986" s="17" t="str">
        <f>IF(R1986="","",VLOOKUP(R1986,CUSTOMS!$E$3:$N$2350,3,FALSE))</f>
        <v>塑料厨具带彩卡</v>
      </c>
      <c r="U1986" s="18">
        <f t="shared" si="314"/>
        <v>24</v>
      </c>
      <c r="V1986" s="18" t="str">
        <f>IF(R1986="","",VLOOKUP(R1986,CUSTOMS!$E$3:$N$2350,5,FALSE))</f>
        <v>套</v>
      </c>
      <c r="W1986" s="32">
        <f>IF(R1986="","",VLOOKUP(R1986,CUSTOMS!$E$3:$N$2350,6,FALSE))</f>
        <v>0.78</v>
      </c>
      <c r="X1986" s="32">
        <f t="shared" si="315"/>
        <v>18.72</v>
      </c>
      <c r="Y1986" s="18" t="str">
        <f>IF(R1986="","",VLOOKUP(R1986,CUSTOMS!$E$3:$N$2350,8,FALSE))</f>
        <v>美元</v>
      </c>
      <c r="Z1986" s="18" t="str">
        <f>IF(R1986="","",VLOOKUP(R1986,CUSTOMS!$E$3:$N$2350,9,FALSE))</f>
        <v>中国</v>
      </c>
      <c r="AA1986" s="18" t="str">
        <f>IF(R1986="","",VLOOKUP(R1986,CUSTOMS!$E$3:$N$2350,10,FALSE))</f>
        <v>美国</v>
      </c>
      <c r="AB1986" s="32">
        <f>IF(R1986="","",VLOOKUP(G1986,WMS!$E$3:$T$2581,15,FALSE))</f>
        <v>0.0875</v>
      </c>
      <c r="AC1986" s="32">
        <f t="shared" si="316"/>
        <v>2.1</v>
      </c>
      <c r="AD1986" s="32" t="str">
        <f>IF(S1986="","",VLOOKUP(S1986,海关监管条件!$A$1:$B$3000,2,FALSE))</f>
        <v>A </v>
      </c>
    </row>
    <row r="1987" spans="1:30">
      <c r="A1987" s="2">
        <v>43815</v>
      </c>
      <c r="B1987" s="2">
        <v>43822</v>
      </c>
      <c r="C1987" s="2" t="s">
        <v>5316</v>
      </c>
      <c r="D1987" s="3" t="s">
        <v>2948</v>
      </c>
      <c r="E1987" s="3" t="s">
        <v>4829</v>
      </c>
      <c r="F1987" s="3" t="s">
        <v>4831</v>
      </c>
      <c r="G1987" s="17" t="str">
        <f t="shared" si="310"/>
        <v>KG-ARI-1911-00212-05135/42627081</v>
      </c>
      <c r="H1987" s="18">
        <f>IF(G1987="","",VLOOKUP(G1987,WMS!$E$3:$Q$2581,7,FALSE))</f>
        <v>4</v>
      </c>
      <c r="I1987" s="18">
        <f>IF(G1987="","",VLOOKUP(G1987,WMS!$E$3:$Q$2581,8,FALSE))</f>
        <v>8.25</v>
      </c>
      <c r="J1987" s="18">
        <f>IF(G1987="","",VLOOKUP(G1987,WMS!$E$3:$Q$2581,13,FALSE))</f>
        <v>0.14</v>
      </c>
      <c r="K1987" s="25" t="b">
        <f t="shared" si="311"/>
        <v>1</v>
      </c>
      <c r="L1987" s="7">
        <v>1</v>
      </c>
      <c r="M1987" s="26">
        <f>IF(G1987="","",VLOOKUP(G1987,WMS!$E$3:$U$2581,7,0)*L1987)</f>
        <v>4</v>
      </c>
      <c r="N1987" s="27" t="str">
        <f>IF(G1987="","",VLOOKUP(G1987,WMS!$E$3:$U$2581,17,0))</f>
        <v>A38-303</v>
      </c>
      <c r="O1987" s="28">
        <f t="shared" si="312"/>
        <v>8.25</v>
      </c>
      <c r="P1987" s="28">
        <f t="shared" si="313"/>
        <v>0.14</v>
      </c>
      <c r="Q1987" s="25" t="str">
        <f>IF(G1987="","",VLOOKUP(G1987,WMS!$E$3:$G$2581,2,FALSE))</f>
        <v>KAS19110505</v>
      </c>
      <c r="R1987" s="25" t="str">
        <f>IF(G1987="","",VLOOKUP(G1987,WMS!$E$3:$G$2581,3,FALSE))</f>
        <v>KAS1911050502</v>
      </c>
      <c r="S1987" s="17" t="str">
        <f>IF(R1987="","",VLOOKUP(R1987,CUSTOMS!$E$3:$N$2350,2,FALSE))</f>
        <v>7323990000</v>
      </c>
      <c r="T1987" s="17" t="str">
        <f>IF(R1987="","",VLOOKUP(R1987,CUSTOMS!$E$3:$N$2350,3,FALSE))</f>
        <v>铁制洗衣篮</v>
      </c>
      <c r="U1987" s="18">
        <f t="shared" si="314"/>
        <v>4</v>
      </c>
      <c r="V1987" s="18" t="str">
        <f>IF(R1987="","",VLOOKUP(R1987,CUSTOMS!$E$3:$N$2350,5,FALSE))</f>
        <v>只</v>
      </c>
      <c r="W1987" s="32">
        <f>IF(R1987="","",VLOOKUP(R1987,CUSTOMS!$E$3:$N$2350,6,FALSE))</f>
        <v>3.73375</v>
      </c>
      <c r="X1987" s="32">
        <f t="shared" si="315"/>
        <v>14.935</v>
      </c>
      <c r="Y1987" s="18" t="str">
        <f>IF(R1987="","",VLOOKUP(R1987,CUSTOMS!$E$3:$N$2350,8,FALSE))</f>
        <v>美元</v>
      </c>
      <c r="Z1987" s="18" t="str">
        <f>IF(R1987="","",VLOOKUP(R1987,CUSTOMS!$E$3:$N$2350,9,FALSE))</f>
        <v>中国</v>
      </c>
      <c r="AA1987" s="18" t="str">
        <f>IF(R1987="","",VLOOKUP(R1987,CUSTOMS!$E$3:$N$2350,10,FALSE))</f>
        <v>美国</v>
      </c>
      <c r="AB1987" s="32">
        <f>IF(R1987="","",VLOOKUP(G1987,WMS!$E$3:$T$2581,15,FALSE))</f>
        <v>1.8</v>
      </c>
      <c r="AC1987" s="32">
        <f t="shared" si="316"/>
        <v>7.2</v>
      </c>
      <c r="AD1987" s="32" t="str">
        <f>IF(S1987="","",VLOOKUP(S1987,海关监管条件!$A$1:$B$3000,2,FALSE))</f>
        <v>A</v>
      </c>
    </row>
    <row r="1988" spans="1:30">
      <c r="A1988" s="2">
        <v>43815</v>
      </c>
      <c r="B1988" s="2">
        <v>43822</v>
      </c>
      <c r="C1988" s="2" t="s">
        <v>5316</v>
      </c>
      <c r="D1988" s="3" t="s">
        <v>2997</v>
      </c>
      <c r="E1988" s="3" t="s">
        <v>4862</v>
      </c>
      <c r="F1988" s="3" t="s">
        <v>5313</v>
      </c>
      <c r="G1988" s="17" t="str">
        <f t="shared" si="310"/>
        <v>KG-ARI-1911-00212-05401/42575863</v>
      </c>
      <c r="H1988" s="18">
        <f>IF(G1988="","",VLOOKUP(G1988,WMS!$E$3:$Q$2581,7,FALSE))</f>
        <v>12</v>
      </c>
      <c r="I1988" s="18">
        <f>IF(G1988="","",VLOOKUP(G1988,WMS!$E$3:$Q$2581,8,FALSE))</f>
        <v>1.4</v>
      </c>
      <c r="J1988" s="18">
        <f>IF(G1988="","",VLOOKUP(G1988,WMS!$E$3:$Q$2581,13,FALSE))</f>
        <v>0.016</v>
      </c>
      <c r="K1988" s="25" t="b">
        <f t="shared" si="311"/>
        <v>1</v>
      </c>
      <c r="L1988" s="7">
        <v>2</v>
      </c>
      <c r="M1988" s="26">
        <f>IF(G1988="","",VLOOKUP(G1988,WMS!$E$3:$U$2581,7,0)*L1988)</f>
        <v>24</v>
      </c>
      <c r="N1988" s="27" t="str">
        <f>IF(G1988="","",VLOOKUP(G1988,WMS!$E$3:$U$2581,17,0))</f>
        <v>A402-03</v>
      </c>
      <c r="O1988" s="28">
        <f t="shared" si="312"/>
        <v>2.8</v>
      </c>
      <c r="P1988" s="28">
        <f t="shared" si="313"/>
        <v>0.032</v>
      </c>
      <c r="Q1988" s="25" t="str">
        <f>IF(G1988="","",VLOOKUP(G1988,WMS!$E$3:$G$2581,2,FALSE))</f>
        <v>KAS19111203</v>
      </c>
      <c r="R1988" s="25" t="str">
        <f>IF(G1988="","",VLOOKUP(G1988,WMS!$E$3:$G$2581,3,FALSE))</f>
        <v>KAS1911120304</v>
      </c>
      <c r="S1988" s="17" t="str">
        <f>IF(R1988="","",VLOOKUP(R1988,CUSTOMS!$E$3:$N$2350,2,FALSE))</f>
        <v>3924100000</v>
      </c>
      <c r="T1988" s="17" t="str">
        <f>IF(R1988="","",VLOOKUP(R1988,CUSTOMS!$E$3:$N$2350,3,FALSE))</f>
        <v>塑胶水杯</v>
      </c>
      <c r="U1988" s="18">
        <f t="shared" si="314"/>
        <v>1.8</v>
      </c>
      <c r="V1988" s="18" t="str">
        <f>IF(R1988="","",VLOOKUP(R1988,CUSTOMS!$E$3:$N$2350,5,FALSE))</f>
        <v>千克</v>
      </c>
      <c r="W1988" s="32">
        <f>IF(R1988="","",VLOOKUP(R1988,CUSTOMS!$E$3:$N$2350,6,FALSE))</f>
        <v>2</v>
      </c>
      <c r="X1988" s="32">
        <f t="shared" si="315"/>
        <v>3.6</v>
      </c>
      <c r="Y1988" s="18" t="str">
        <f>IF(R1988="","",VLOOKUP(R1988,CUSTOMS!$E$3:$N$2350,8,FALSE))</f>
        <v>美元</v>
      </c>
      <c r="Z1988" s="18" t="str">
        <f>IF(R1988="","",VLOOKUP(R1988,CUSTOMS!$E$3:$N$2350,9,FALSE))</f>
        <v>中国</v>
      </c>
      <c r="AA1988" s="18" t="str">
        <f>IF(R1988="","",VLOOKUP(R1988,CUSTOMS!$E$3:$N$2350,10,FALSE))</f>
        <v>美国</v>
      </c>
      <c r="AB1988" s="32">
        <f>IF(R1988="","",VLOOKUP(G1988,WMS!$E$3:$T$2581,15,FALSE))</f>
        <v>0.075</v>
      </c>
      <c r="AC1988" s="32">
        <f t="shared" si="316"/>
        <v>1.8</v>
      </c>
      <c r="AD1988" s="32" t="str">
        <f>IF(S1988="","",VLOOKUP(S1988,海关监管条件!$A$1:$B$3000,2,FALSE))</f>
        <v>A </v>
      </c>
    </row>
    <row r="1989" spans="1:30">
      <c r="A1989" s="2">
        <v>43815</v>
      </c>
      <c r="B1989" s="2">
        <v>43822</v>
      </c>
      <c r="C1989" s="2" t="s">
        <v>5316</v>
      </c>
      <c r="D1989" s="3" t="s">
        <v>2997</v>
      </c>
      <c r="E1989" s="3" t="s">
        <v>4862</v>
      </c>
      <c r="F1989" s="3" t="s">
        <v>5314</v>
      </c>
      <c r="G1989" s="17" t="str">
        <f t="shared" si="310"/>
        <v>KG-ARI-1911-00212-05401/42622642</v>
      </c>
      <c r="H1989" s="18">
        <f>IF(G1989="","",VLOOKUP(G1989,WMS!$E$3:$Q$2581,7,FALSE))</f>
        <v>12</v>
      </c>
      <c r="I1989" s="18">
        <f>IF(G1989="","",VLOOKUP(G1989,WMS!$E$3:$Q$2581,8,FALSE))</f>
        <v>1.8</v>
      </c>
      <c r="J1989" s="18">
        <f>IF(G1989="","",VLOOKUP(G1989,WMS!$E$3:$Q$2581,13,FALSE))</f>
        <v>0.014</v>
      </c>
      <c r="K1989" s="25" t="b">
        <f t="shared" si="311"/>
        <v>1</v>
      </c>
      <c r="L1989" s="7">
        <v>3</v>
      </c>
      <c r="M1989" s="26">
        <f>IF(G1989="","",VLOOKUP(G1989,WMS!$E$3:$U$2581,7,0)*L1989)</f>
        <v>36</v>
      </c>
      <c r="N1989" s="27" t="str">
        <f>IF(G1989="","",VLOOKUP(G1989,WMS!$E$3:$U$2581,17,0))</f>
        <v>A402-03</v>
      </c>
      <c r="O1989" s="28">
        <f t="shared" si="312"/>
        <v>5.4</v>
      </c>
      <c r="P1989" s="28">
        <f t="shared" si="313"/>
        <v>0.042</v>
      </c>
      <c r="Q1989" s="25" t="str">
        <f>IF(G1989="","",VLOOKUP(G1989,WMS!$E$3:$G$2581,2,FALSE))</f>
        <v>KAS19111203</v>
      </c>
      <c r="R1989" s="25" t="str">
        <f>IF(G1989="","",VLOOKUP(G1989,WMS!$E$3:$G$2581,3,FALSE))</f>
        <v>KAS1911120303</v>
      </c>
      <c r="S1989" s="17" t="str">
        <f>IF(R1989="","",VLOOKUP(R1989,CUSTOMS!$E$3:$N$2350,2,FALSE))</f>
        <v>3924100000</v>
      </c>
      <c r="T1989" s="17" t="str">
        <f>IF(R1989="","",VLOOKUP(R1989,CUSTOMS!$E$3:$N$2350,3,FALSE))</f>
        <v>塑胶食物盒</v>
      </c>
      <c r="U1989" s="18">
        <f t="shared" si="314"/>
        <v>3.89999999999999</v>
      </c>
      <c r="V1989" s="18" t="str">
        <f>IF(R1989="","",VLOOKUP(R1989,CUSTOMS!$E$3:$N$2350,5,FALSE))</f>
        <v>千克</v>
      </c>
      <c r="W1989" s="32">
        <f>IF(R1989="","",VLOOKUP(R1989,CUSTOMS!$E$3:$N$2350,6,FALSE))</f>
        <v>2.5</v>
      </c>
      <c r="X1989" s="32">
        <f t="shared" si="315"/>
        <v>9.74999999999997</v>
      </c>
      <c r="Y1989" s="18" t="str">
        <f>IF(R1989="","",VLOOKUP(R1989,CUSTOMS!$E$3:$N$2350,8,FALSE))</f>
        <v>美元</v>
      </c>
      <c r="Z1989" s="18" t="str">
        <f>IF(R1989="","",VLOOKUP(R1989,CUSTOMS!$E$3:$N$2350,9,FALSE))</f>
        <v>中国</v>
      </c>
      <c r="AA1989" s="18" t="str">
        <f>IF(R1989="","",VLOOKUP(R1989,CUSTOMS!$E$3:$N$2350,10,FALSE))</f>
        <v>美国</v>
      </c>
      <c r="AB1989" s="32">
        <f>IF(R1989="","",VLOOKUP(G1989,WMS!$E$3:$T$2581,15,FALSE))</f>
        <v>0.108333333333333</v>
      </c>
      <c r="AC1989" s="32">
        <f t="shared" si="316"/>
        <v>3.89999999999999</v>
      </c>
      <c r="AD1989" s="32" t="str">
        <f>IF(S1989="","",VLOOKUP(S1989,海关监管条件!$A$1:$B$3000,2,FALSE))</f>
        <v>A </v>
      </c>
    </row>
    <row r="1990" spans="1:30">
      <c r="A1990" s="2">
        <v>43815</v>
      </c>
      <c r="B1990" s="2">
        <v>43822</v>
      </c>
      <c r="C1990" s="2" t="s">
        <v>5316</v>
      </c>
      <c r="D1990" s="3" t="s">
        <v>2997</v>
      </c>
      <c r="E1990" s="3" t="s">
        <v>4862</v>
      </c>
      <c r="F1990" s="3" t="s">
        <v>5358</v>
      </c>
      <c r="G1990" s="17" t="str">
        <f t="shared" si="310"/>
        <v>KG-ARI-1911-00212-05401/42813491</v>
      </c>
      <c r="H1990" s="18">
        <f>IF(G1990="","",VLOOKUP(G1990,WMS!$E$3:$Q$2581,7,FALSE))</f>
        <v>12</v>
      </c>
      <c r="I1990" s="18">
        <f>IF(G1990="","",VLOOKUP(G1990,WMS!$E$3:$Q$2581,8,FALSE))</f>
        <v>2.1</v>
      </c>
      <c r="J1990" s="18">
        <f>IF(G1990="","",VLOOKUP(G1990,WMS!$E$3:$Q$2581,13,FALSE))</f>
        <v>0.018</v>
      </c>
      <c r="K1990" s="25" t="b">
        <f t="shared" si="311"/>
        <v>1</v>
      </c>
      <c r="L1990" s="7">
        <v>1</v>
      </c>
      <c r="M1990" s="26">
        <f>IF(G1990="","",VLOOKUP(G1990,WMS!$E$3:$U$2581,7,0)*L1990)</f>
        <v>12</v>
      </c>
      <c r="N1990" s="27" t="str">
        <f>IF(G1990="","",VLOOKUP(G1990,WMS!$E$3:$U$2581,17,0))</f>
        <v>A402-02</v>
      </c>
      <c r="O1990" s="28">
        <f t="shared" si="312"/>
        <v>2.1</v>
      </c>
      <c r="P1990" s="28">
        <f t="shared" si="313"/>
        <v>0.018</v>
      </c>
      <c r="Q1990" s="25" t="str">
        <f>IF(G1990="","",VLOOKUP(G1990,WMS!$E$3:$G$2581,2,FALSE))</f>
        <v>KAS19111203</v>
      </c>
      <c r="R1990" s="25" t="str">
        <f>IF(G1990="","",VLOOKUP(G1990,WMS!$E$3:$G$2581,3,FALSE))</f>
        <v>KAS1911120303</v>
      </c>
      <c r="S1990" s="17" t="str">
        <f>IF(R1990="","",VLOOKUP(R1990,CUSTOMS!$E$3:$N$2350,2,FALSE))</f>
        <v>3924100000</v>
      </c>
      <c r="T1990" s="17" t="str">
        <f>IF(R1990="","",VLOOKUP(R1990,CUSTOMS!$E$3:$N$2350,3,FALSE))</f>
        <v>塑胶食物盒</v>
      </c>
      <c r="U1990" s="18">
        <f t="shared" si="314"/>
        <v>1.66</v>
      </c>
      <c r="V1990" s="18" t="str">
        <f>IF(R1990="","",VLOOKUP(R1990,CUSTOMS!$E$3:$N$2350,5,FALSE))</f>
        <v>千克</v>
      </c>
      <c r="W1990" s="32">
        <f>IF(R1990="","",VLOOKUP(R1990,CUSTOMS!$E$3:$N$2350,6,FALSE))</f>
        <v>2.5</v>
      </c>
      <c r="X1990" s="32">
        <f t="shared" si="315"/>
        <v>4.14999999999999</v>
      </c>
      <c r="Y1990" s="18" t="str">
        <f>IF(R1990="","",VLOOKUP(R1990,CUSTOMS!$E$3:$N$2350,8,FALSE))</f>
        <v>美元</v>
      </c>
      <c r="Z1990" s="18" t="str">
        <f>IF(R1990="","",VLOOKUP(R1990,CUSTOMS!$E$3:$N$2350,9,FALSE))</f>
        <v>中国</v>
      </c>
      <c r="AA1990" s="18" t="str">
        <f>IF(R1990="","",VLOOKUP(R1990,CUSTOMS!$E$3:$N$2350,10,FALSE))</f>
        <v>美国</v>
      </c>
      <c r="AB1990" s="32">
        <f>IF(R1990="","",VLOOKUP(G1990,WMS!$E$3:$T$2581,15,FALSE))</f>
        <v>0.138333333333333</v>
      </c>
      <c r="AC1990" s="32">
        <f t="shared" si="316"/>
        <v>1.66</v>
      </c>
      <c r="AD1990" s="32" t="str">
        <f>IF(S1990="","",VLOOKUP(S1990,海关监管条件!$A$1:$B$3000,2,FALSE))</f>
        <v>A </v>
      </c>
    </row>
    <row r="1991" spans="1:30">
      <c r="A1991" s="2">
        <v>43815</v>
      </c>
      <c r="B1991" s="2">
        <v>43822</v>
      </c>
      <c r="C1991" s="2" t="s">
        <v>5316</v>
      </c>
      <c r="D1991" s="3" t="s">
        <v>2997</v>
      </c>
      <c r="E1991" s="3" t="s">
        <v>4862</v>
      </c>
      <c r="F1991" s="3" t="s">
        <v>5359</v>
      </c>
      <c r="G1991" s="17" t="str">
        <f t="shared" si="310"/>
        <v>KG-ARI-1911-00212-05401/42813521</v>
      </c>
      <c r="H1991" s="18">
        <f>IF(G1991="","",VLOOKUP(G1991,WMS!$E$3:$Q$2581,7,FALSE))</f>
        <v>12</v>
      </c>
      <c r="I1991" s="18">
        <f>IF(G1991="","",VLOOKUP(G1991,WMS!$E$3:$Q$2581,8,FALSE))</f>
        <v>2.1</v>
      </c>
      <c r="J1991" s="18">
        <f>IF(G1991="","",VLOOKUP(G1991,WMS!$E$3:$Q$2581,13,FALSE))</f>
        <v>0.018</v>
      </c>
      <c r="K1991" s="25" t="b">
        <f t="shared" si="311"/>
        <v>1</v>
      </c>
      <c r="L1991" s="7">
        <v>1</v>
      </c>
      <c r="M1991" s="26">
        <f>IF(G1991="","",VLOOKUP(G1991,WMS!$E$3:$U$2581,7,0)*L1991)</f>
        <v>12</v>
      </c>
      <c r="N1991" s="27" t="str">
        <f>IF(G1991="","",VLOOKUP(G1991,WMS!$E$3:$U$2581,17,0))</f>
        <v>A402-02</v>
      </c>
      <c r="O1991" s="28">
        <f t="shared" si="312"/>
        <v>2.1</v>
      </c>
      <c r="P1991" s="28">
        <f t="shared" si="313"/>
        <v>0.018</v>
      </c>
      <c r="Q1991" s="25" t="str">
        <f>IF(G1991="","",VLOOKUP(G1991,WMS!$E$3:$G$2581,2,FALSE))</f>
        <v>KAS19111203</v>
      </c>
      <c r="R1991" s="25" t="str">
        <f>IF(G1991="","",VLOOKUP(G1991,WMS!$E$3:$G$2581,3,FALSE))</f>
        <v>KAS1911120303</v>
      </c>
      <c r="S1991" s="17" t="str">
        <f>IF(R1991="","",VLOOKUP(R1991,CUSTOMS!$E$3:$N$2350,2,FALSE))</f>
        <v>3924100000</v>
      </c>
      <c r="T1991" s="17" t="str">
        <f>IF(R1991="","",VLOOKUP(R1991,CUSTOMS!$E$3:$N$2350,3,FALSE))</f>
        <v>塑胶食物盒</v>
      </c>
      <c r="U1991" s="18">
        <f t="shared" si="314"/>
        <v>1.7</v>
      </c>
      <c r="V1991" s="18" t="str">
        <f>IF(R1991="","",VLOOKUP(R1991,CUSTOMS!$E$3:$N$2350,5,FALSE))</f>
        <v>千克</v>
      </c>
      <c r="W1991" s="32">
        <f>IF(R1991="","",VLOOKUP(R1991,CUSTOMS!$E$3:$N$2350,6,FALSE))</f>
        <v>2.5</v>
      </c>
      <c r="X1991" s="32">
        <f t="shared" si="315"/>
        <v>4.25000000000001</v>
      </c>
      <c r="Y1991" s="18" t="str">
        <f>IF(R1991="","",VLOOKUP(R1991,CUSTOMS!$E$3:$N$2350,8,FALSE))</f>
        <v>美元</v>
      </c>
      <c r="Z1991" s="18" t="str">
        <f>IF(R1991="","",VLOOKUP(R1991,CUSTOMS!$E$3:$N$2350,9,FALSE))</f>
        <v>中国</v>
      </c>
      <c r="AA1991" s="18" t="str">
        <f>IF(R1991="","",VLOOKUP(R1991,CUSTOMS!$E$3:$N$2350,10,FALSE))</f>
        <v>美国</v>
      </c>
      <c r="AB1991" s="32">
        <f>IF(R1991="","",VLOOKUP(G1991,WMS!$E$3:$T$2581,15,FALSE))</f>
        <v>0.141666666666667</v>
      </c>
      <c r="AC1991" s="32">
        <f t="shared" si="316"/>
        <v>1.7</v>
      </c>
      <c r="AD1991" s="32" t="str">
        <f>IF(S1991="","",VLOOKUP(S1991,海关监管条件!$A$1:$B$3000,2,FALSE))</f>
        <v>A </v>
      </c>
    </row>
    <row r="1992" spans="1:30">
      <c r="A1992" s="2">
        <v>43815</v>
      </c>
      <c r="B1992" s="2">
        <v>43822</v>
      </c>
      <c r="C1992" s="2" t="s">
        <v>5316</v>
      </c>
      <c r="D1992" s="3" t="s">
        <v>3127</v>
      </c>
      <c r="E1992" s="3" t="s">
        <v>4913</v>
      </c>
      <c r="F1992" s="3" t="s">
        <v>5360</v>
      </c>
      <c r="G1992" s="17" t="str">
        <f t="shared" si="310"/>
        <v>KG-ARI-2003-00225-05774/39814791</v>
      </c>
      <c r="H1992" s="18">
        <f>IF(G1992="","",VLOOKUP(G1992,WMS!$E$3:$Q$2581,7,FALSE))</f>
        <v>12</v>
      </c>
      <c r="I1992" s="18">
        <f>IF(G1992="","",VLOOKUP(G1992,WMS!$E$3:$Q$2581,8,FALSE))</f>
        <v>2.9</v>
      </c>
      <c r="J1992" s="18">
        <f>IF(G1992="","",VLOOKUP(G1992,WMS!$E$3:$Q$2581,13,FALSE))</f>
        <v>0.016</v>
      </c>
      <c r="K1992" s="25" t="b">
        <f t="shared" si="311"/>
        <v>1</v>
      </c>
      <c r="L1992" s="7">
        <v>1</v>
      </c>
      <c r="M1992" s="26">
        <f>IF(G1992="","",VLOOKUP(G1992,WMS!$E$3:$U$2581,7,0)*L1992)</f>
        <v>12</v>
      </c>
      <c r="N1992" s="27" t="str">
        <f>IF(G1992="","",VLOOKUP(G1992,WMS!$E$3:$U$2581,17,0))</f>
        <v>B59</v>
      </c>
      <c r="O1992" s="28">
        <f t="shared" si="312"/>
        <v>2.9</v>
      </c>
      <c r="P1992" s="28">
        <f t="shared" si="313"/>
        <v>0.016</v>
      </c>
      <c r="Q1992" s="25" t="str">
        <f>IF(G1992="","",VLOOKUP(G1992,WMS!$E$3:$G$2581,2,FALSE))</f>
        <v>KAS19120402</v>
      </c>
      <c r="R1992" s="25" t="str">
        <f>IF(G1992="","",VLOOKUP(G1992,WMS!$E$3:$G$2581,3,FALSE))</f>
        <v>KAS1912040211</v>
      </c>
      <c r="S1992" s="17" t="str">
        <f>IF(R1992="","",VLOOKUP(R1992,CUSTOMS!$E$3:$N$2350,2,FALSE))</f>
        <v>7324900000</v>
      </c>
      <c r="T1992" s="17" t="str">
        <f>IF(R1992="","",VLOOKUP(R1992,CUSTOMS!$E$3:$N$2350,3,FALSE))</f>
        <v>铁制浴室架</v>
      </c>
      <c r="U1992" s="18">
        <f t="shared" si="314"/>
        <v>12</v>
      </c>
      <c r="V1992" s="18" t="str">
        <f>IF(R1992="","",VLOOKUP(R1992,CUSTOMS!$E$3:$N$2350,5,FALSE))</f>
        <v>只</v>
      </c>
      <c r="W1992" s="32">
        <f>IF(R1992="","",VLOOKUP(R1992,CUSTOMS!$E$3:$N$2350,6,FALSE))</f>
        <v>0.42</v>
      </c>
      <c r="X1992" s="32">
        <f t="shared" si="315"/>
        <v>5.04</v>
      </c>
      <c r="Y1992" s="18" t="str">
        <f>IF(R1992="","",VLOOKUP(R1992,CUSTOMS!$E$3:$N$2350,8,FALSE))</f>
        <v>美元</v>
      </c>
      <c r="Z1992" s="18" t="str">
        <f>IF(R1992="","",VLOOKUP(R1992,CUSTOMS!$E$3:$N$2350,9,FALSE))</f>
        <v>中国</v>
      </c>
      <c r="AA1992" s="18" t="str">
        <f>IF(R1992="","",VLOOKUP(R1992,CUSTOMS!$E$3:$N$2350,10,FALSE))</f>
        <v>美国</v>
      </c>
      <c r="AB1992" s="32">
        <f>IF(R1992="","",VLOOKUP(G1992,WMS!$E$3:$T$2581,15,FALSE))</f>
        <v>0.229166666666667</v>
      </c>
      <c r="AC1992" s="32">
        <f t="shared" si="316"/>
        <v>2.75</v>
      </c>
      <c r="AD1992" s="32" t="str">
        <f>IF(S1992="","",VLOOKUP(S1992,海关监管条件!$A$1:$B$3000,2,FALSE))</f>
        <v>无 </v>
      </c>
    </row>
    <row r="1993" spans="1:30">
      <c r="A1993" s="2">
        <v>43815</v>
      </c>
      <c r="B1993" s="2">
        <v>43822</v>
      </c>
      <c r="C1993" s="2" t="s">
        <v>5316</v>
      </c>
      <c r="D1993" s="3" t="s">
        <v>3127</v>
      </c>
      <c r="E1993" s="3" t="s">
        <v>4913</v>
      </c>
      <c r="F1993" s="3" t="s">
        <v>5361</v>
      </c>
      <c r="G1993" s="17" t="str">
        <f t="shared" si="310"/>
        <v>KG-ARI-2003-00225-05774/41697160</v>
      </c>
      <c r="H1993" s="18">
        <f>IF(G1993="","",VLOOKUP(G1993,WMS!$E$3:$Q$2581,7,FALSE))</f>
        <v>6</v>
      </c>
      <c r="I1993" s="18">
        <f>IF(G1993="","",VLOOKUP(G1993,WMS!$E$3:$Q$2581,8,FALSE))</f>
        <v>14.8</v>
      </c>
      <c r="J1993" s="18">
        <f>IF(G1993="","",VLOOKUP(G1993,WMS!$E$3:$Q$2581,13,FALSE))</f>
        <v>0.064</v>
      </c>
      <c r="K1993" s="25" t="b">
        <f t="shared" si="311"/>
        <v>1</v>
      </c>
      <c r="L1993" s="7">
        <v>2</v>
      </c>
      <c r="M1993" s="26">
        <f>IF(G1993="","",VLOOKUP(G1993,WMS!$E$3:$U$2581,7,0)*L1993)</f>
        <v>12</v>
      </c>
      <c r="N1993" s="27" t="str">
        <f>IF(G1993="","",VLOOKUP(G1993,WMS!$E$3:$U$2581,17,0))</f>
        <v>B59</v>
      </c>
      <c r="O1993" s="28">
        <f t="shared" si="312"/>
        <v>29.6</v>
      </c>
      <c r="P1993" s="28">
        <f t="shared" si="313"/>
        <v>0.128</v>
      </c>
      <c r="Q1993" s="25" t="str">
        <f>IF(G1993="","",VLOOKUP(G1993,WMS!$E$3:$G$2581,2,FALSE))</f>
        <v>KAS19120403</v>
      </c>
      <c r="R1993" s="25" t="str">
        <f>IF(G1993="","",VLOOKUP(G1993,WMS!$E$3:$G$2581,3,FALSE))</f>
        <v>KAS1912040310</v>
      </c>
      <c r="S1993" s="17" t="str">
        <f>IF(R1993="","",VLOOKUP(R1993,CUSTOMS!$E$3:$N$2350,2,FALSE))</f>
        <v>9403200000</v>
      </c>
      <c r="T1993" s="17" t="str">
        <f>IF(R1993="","",VLOOKUP(R1993,CUSTOMS!$E$3:$N$2350,3,FALSE))</f>
        <v>铁制衣帽架</v>
      </c>
      <c r="U1993" s="18">
        <f t="shared" si="314"/>
        <v>12</v>
      </c>
      <c r="V1993" s="18" t="str">
        <f>IF(R1993="","",VLOOKUP(R1993,CUSTOMS!$E$3:$N$2350,5,FALSE))</f>
        <v>只</v>
      </c>
      <c r="W1993" s="32">
        <f>IF(R1993="","",VLOOKUP(R1993,CUSTOMS!$E$3:$N$2350,6,FALSE))</f>
        <v>4.96</v>
      </c>
      <c r="X1993" s="32">
        <f t="shared" si="315"/>
        <v>59.52</v>
      </c>
      <c r="Y1993" s="18" t="str">
        <f>IF(R1993="","",VLOOKUP(R1993,CUSTOMS!$E$3:$N$2350,8,FALSE))</f>
        <v>美元</v>
      </c>
      <c r="Z1993" s="18" t="str">
        <f>IF(R1993="","",VLOOKUP(R1993,CUSTOMS!$E$3:$N$2350,9,FALSE))</f>
        <v>中国</v>
      </c>
      <c r="AA1993" s="18" t="str">
        <f>IF(R1993="","",VLOOKUP(R1993,CUSTOMS!$E$3:$N$2350,10,FALSE))</f>
        <v>美国</v>
      </c>
      <c r="AB1993" s="32">
        <f>IF(R1993="","",VLOOKUP(G1993,WMS!$E$3:$T$2581,15,FALSE))</f>
        <v>2.13333333333333</v>
      </c>
      <c r="AC1993" s="32">
        <f t="shared" si="316"/>
        <v>25.6</v>
      </c>
      <c r="AD1993" s="32" t="str">
        <f>IF(S1993="","",VLOOKUP(S1993,海关监管条件!$A$1:$B$3000,2,FALSE))</f>
        <v>无 </v>
      </c>
    </row>
    <row r="1994" spans="1:30">
      <c r="A1994" s="2">
        <v>43815</v>
      </c>
      <c r="B1994" s="2">
        <v>43822</v>
      </c>
      <c r="C1994" s="2" t="s">
        <v>5316</v>
      </c>
      <c r="D1994" s="3" t="s">
        <v>3127</v>
      </c>
      <c r="E1994" s="3" t="s">
        <v>4913</v>
      </c>
      <c r="F1994" s="3" t="s">
        <v>5267</v>
      </c>
      <c r="G1994" s="17" t="str">
        <f t="shared" si="310"/>
        <v>KG-ARI-2003-00225-05774/42279082</v>
      </c>
      <c r="H1994" s="18">
        <f>IF(G1994="","",VLOOKUP(G1994,WMS!$E$3:$Q$2581,7,FALSE))</f>
        <v>12</v>
      </c>
      <c r="I1994" s="18">
        <f>IF(G1994="","",VLOOKUP(G1994,WMS!$E$3:$Q$2581,8,FALSE))</f>
        <v>4.6</v>
      </c>
      <c r="J1994" s="18">
        <f>IF(G1994="","",VLOOKUP(G1994,WMS!$E$3:$Q$2581,13,FALSE))</f>
        <v>0.018</v>
      </c>
      <c r="K1994" s="25" t="b">
        <f t="shared" si="311"/>
        <v>1</v>
      </c>
      <c r="L1994" s="7">
        <v>2</v>
      </c>
      <c r="M1994" s="26">
        <f>IF(G1994="","",VLOOKUP(G1994,WMS!$E$3:$U$2581,7,0)*L1994)</f>
        <v>24</v>
      </c>
      <c r="N1994" s="27" t="str">
        <f>IF(G1994="","",VLOOKUP(G1994,WMS!$E$3:$U$2581,17,0))</f>
        <v>B59</v>
      </c>
      <c r="O1994" s="28">
        <f t="shared" si="312"/>
        <v>9.2</v>
      </c>
      <c r="P1994" s="28">
        <f t="shared" si="313"/>
        <v>0.036</v>
      </c>
      <c r="Q1994" s="25" t="str">
        <f>IF(G1994="","",VLOOKUP(G1994,WMS!$E$3:$G$2581,2,FALSE))</f>
        <v>KAS19120402</v>
      </c>
      <c r="R1994" s="25" t="str">
        <f>IF(G1994="","",VLOOKUP(G1994,WMS!$E$3:$G$2581,3,FALSE))</f>
        <v>KAS1912040201</v>
      </c>
      <c r="S1994" s="17" t="str">
        <f>IF(R1994="","",VLOOKUP(R1994,CUSTOMS!$E$3:$N$2350,2,FALSE))</f>
        <v>7323990000</v>
      </c>
      <c r="T1994" s="17" t="str">
        <f>IF(R1994="","",VLOOKUP(R1994,CUSTOMS!$E$3:$N$2350,3,FALSE))</f>
        <v>铁制裤架</v>
      </c>
      <c r="U1994" s="18">
        <f t="shared" si="314"/>
        <v>24</v>
      </c>
      <c r="V1994" s="18" t="str">
        <f>IF(R1994="","",VLOOKUP(R1994,CUSTOMS!$E$3:$N$2350,5,FALSE))</f>
        <v>只</v>
      </c>
      <c r="W1994" s="32">
        <f>IF(R1994="","",VLOOKUP(R1994,CUSTOMS!$E$3:$N$2350,6,FALSE))</f>
        <v>1.2</v>
      </c>
      <c r="X1994" s="32">
        <f t="shared" si="315"/>
        <v>28.8</v>
      </c>
      <c r="Y1994" s="18" t="str">
        <f>IF(R1994="","",VLOOKUP(R1994,CUSTOMS!$E$3:$N$2350,8,FALSE))</f>
        <v>美元</v>
      </c>
      <c r="Z1994" s="18" t="str">
        <f>IF(R1994="","",VLOOKUP(R1994,CUSTOMS!$E$3:$N$2350,9,FALSE))</f>
        <v>中国</v>
      </c>
      <c r="AA1994" s="18" t="str">
        <f>IF(R1994="","",VLOOKUP(R1994,CUSTOMS!$E$3:$N$2350,10,FALSE))</f>
        <v>美国</v>
      </c>
      <c r="AB1994" s="32">
        <f>IF(R1994="","",VLOOKUP(G1994,WMS!$E$3:$T$2581,15,FALSE))</f>
        <v>0.333333333333333</v>
      </c>
      <c r="AC1994" s="32">
        <f t="shared" si="316"/>
        <v>7.99999999999999</v>
      </c>
      <c r="AD1994" s="32" t="str">
        <f>IF(S1994="","",VLOOKUP(S1994,海关监管条件!$A$1:$B$3000,2,FALSE))</f>
        <v>A</v>
      </c>
    </row>
    <row r="1995" spans="1:30">
      <c r="A1995" s="2">
        <v>43815</v>
      </c>
      <c r="B1995" s="2">
        <v>43822</v>
      </c>
      <c r="C1995" s="2" t="s">
        <v>5316</v>
      </c>
      <c r="D1995" s="3" t="s">
        <v>3127</v>
      </c>
      <c r="E1995" s="3" t="s">
        <v>4913</v>
      </c>
      <c r="F1995" s="3" t="s">
        <v>5362</v>
      </c>
      <c r="G1995" s="17" t="str">
        <f t="shared" si="310"/>
        <v>KG-ARI-2003-00225-05774/42436416</v>
      </c>
      <c r="H1995" s="18">
        <f>IF(G1995="","",VLOOKUP(G1995,WMS!$E$3:$Q$2581,7,FALSE))</f>
        <v>6</v>
      </c>
      <c r="I1995" s="18">
        <f>IF(G1995="","",VLOOKUP(G1995,WMS!$E$3:$Q$2581,8,FALSE))</f>
        <v>4.8</v>
      </c>
      <c r="J1995" s="18">
        <f>IF(G1995="","",VLOOKUP(G1995,WMS!$E$3:$Q$2581,13,FALSE))</f>
        <v>0.07</v>
      </c>
      <c r="K1995" s="25" t="b">
        <f t="shared" si="311"/>
        <v>1</v>
      </c>
      <c r="L1995" s="7">
        <v>3</v>
      </c>
      <c r="M1995" s="26">
        <f>IF(G1995="","",VLOOKUP(G1995,WMS!$E$3:$U$2581,7,0)*L1995)</f>
        <v>18</v>
      </c>
      <c r="N1995" s="27" t="str">
        <f>IF(G1995="","",VLOOKUP(G1995,WMS!$E$3:$U$2581,17,0))</f>
        <v>B59</v>
      </c>
      <c r="O1995" s="28">
        <f t="shared" si="312"/>
        <v>14.4</v>
      </c>
      <c r="P1995" s="28">
        <f t="shared" si="313"/>
        <v>0.21</v>
      </c>
      <c r="Q1995" s="25" t="str">
        <f>IF(G1995="","",VLOOKUP(G1995,WMS!$E$3:$G$2581,2,FALSE))</f>
        <v>KAS19120403</v>
      </c>
      <c r="R1995" s="25" t="str">
        <f>IF(G1995="","",VLOOKUP(G1995,WMS!$E$3:$G$2581,3,FALSE))</f>
        <v>KAS1912040316</v>
      </c>
      <c r="S1995" s="17" t="str">
        <f>IF(R1995="","",VLOOKUP(R1995,CUSTOMS!$E$3:$N$2350,2,FALSE))</f>
        <v>7323930000</v>
      </c>
      <c r="T1995" s="17" t="str">
        <f>IF(R1995="","",VLOOKUP(R1995,CUSTOMS!$E$3:$N$2350,3,FALSE))</f>
        <v>不锈钢水壶</v>
      </c>
      <c r="U1995" s="18">
        <f t="shared" si="314"/>
        <v>18</v>
      </c>
      <c r="V1995" s="18" t="str">
        <f>IF(R1995="","",VLOOKUP(R1995,CUSTOMS!$E$3:$N$2350,5,FALSE))</f>
        <v>只</v>
      </c>
      <c r="W1995" s="32">
        <f>IF(R1995="","",VLOOKUP(R1995,CUSTOMS!$E$3:$N$2350,6,FALSE))</f>
        <v>3.66</v>
      </c>
      <c r="X1995" s="32">
        <f t="shared" si="315"/>
        <v>65.88</v>
      </c>
      <c r="Y1995" s="18" t="str">
        <f>IF(R1995="","",VLOOKUP(R1995,CUSTOMS!$E$3:$N$2350,8,FALSE))</f>
        <v>美元</v>
      </c>
      <c r="Z1995" s="18" t="str">
        <f>IF(R1995="","",VLOOKUP(R1995,CUSTOMS!$E$3:$N$2350,9,FALSE))</f>
        <v>中国</v>
      </c>
      <c r="AA1995" s="18" t="str">
        <f>IF(R1995="","",VLOOKUP(R1995,CUSTOMS!$E$3:$N$2350,10,FALSE))</f>
        <v>美国</v>
      </c>
      <c r="AB1995" s="32">
        <f>IF(R1995="","",VLOOKUP(G1995,WMS!$E$3:$T$2581,15,FALSE))</f>
        <v>0.591666666666667</v>
      </c>
      <c r="AC1995" s="32">
        <f t="shared" si="316"/>
        <v>10.65</v>
      </c>
      <c r="AD1995" s="32" t="str">
        <f>IF(S1995="","",VLOOKUP(S1995,海关监管条件!$A$1:$B$3000,2,FALSE))</f>
        <v>A </v>
      </c>
    </row>
    <row r="1996" spans="1:30">
      <c r="A1996" s="2">
        <v>43815</v>
      </c>
      <c r="B1996" s="2">
        <v>43822</v>
      </c>
      <c r="C1996" s="2" t="s">
        <v>5316</v>
      </c>
      <c r="D1996" s="3" t="s">
        <v>3127</v>
      </c>
      <c r="E1996" s="3" t="s">
        <v>4913</v>
      </c>
      <c r="F1996" s="3" t="s">
        <v>5270</v>
      </c>
      <c r="G1996" s="17" t="str">
        <f t="shared" si="310"/>
        <v>KG-ARI-2003-00225-05774/42494317</v>
      </c>
      <c r="H1996" s="18">
        <f>IF(G1996="","",VLOOKUP(G1996,WMS!$E$3:$Q$2581,7,FALSE))</f>
        <v>3</v>
      </c>
      <c r="I1996" s="18">
        <f>IF(G1996="","",VLOOKUP(G1996,WMS!$E$3:$Q$2581,8,FALSE))</f>
        <v>3.4</v>
      </c>
      <c r="J1996" s="18">
        <f>IF(G1996="","",VLOOKUP(G1996,WMS!$E$3:$Q$2581,13,FALSE))</f>
        <v>0.06</v>
      </c>
      <c r="K1996" s="25" t="b">
        <f t="shared" si="311"/>
        <v>1</v>
      </c>
      <c r="L1996" s="7">
        <v>1</v>
      </c>
      <c r="M1996" s="26">
        <f>IF(G1996="","",VLOOKUP(G1996,WMS!$E$3:$U$2581,7,0)*L1996)</f>
        <v>3</v>
      </c>
      <c r="N1996" s="27" t="str">
        <f>IF(G1996="","",VLOOKUP(G1996,WMS!$E$3:$U$2581,17,0))</f>
        <v>B59</v>
      </c>
      <c r="O1996" s="28">
        <f t="shared" si="312"/>
        <v>3.4</v>
      </c>
      <c r="P1996" s="28">
        <f t="shared" si="313"/>
        <v>0.06</v>
      </c>
      <c r="Q1996" s="25" t="str">
        <f>IF(G1996="","",VLOOKUP(G1996,WMS!$E$3:$G$2581,2,FALSE))</f>
        <v>KAS19120403</v>
      </c>
      <c r="R1996" s="25" t="str">
        <f>IF(G1996="","",VLOOKUP(G1996,WMS!$E$3:$G$2581,3,FALSE))</f>
        <v>KAS1912040304</v>
      </c>
      <c r="S1996" s="17" t="str">
        <f>IF(R1996="","",VLOOKUP(R1996,CUSTOMS!$E$3:$N$2350,2,FALSE))</f>
        <v>7310299000</v>
      </c>
      <c r="T1996" s="17" t="str">
        <f>IF(R1996="","",VLOOKUP(R1996,CUSTOMS!$E$3:$N$2350,3,FALSE))</f>
        <v>铁制手提篮</v>
      </c>
      <c r="U1996" s="18">
        <f t="shared" si="314"/>
        <v>3</v>
      </c>
      <c r="V1996" s="18" t="str">
        <f>IF(R1996="","",VLOOKUP(R1996,CUSTOMS!$E$3:$N$2350,5,FALSE))</f>
        <v>只</v>
      </c>
      <c r="W1996" s="32">
        <f>IF(R1996="","",VLOOKUP(R1996,CUSTOMS!$E$3:$N$2350,6,FALSE))</f>
        <v>3.23</v>
      </c>
      <c r="X1996" s="32">
        <f t="shared" si="315"/>
        <v>9.69</v>
      </c>
      <c r="Y1996" s="18" t="str">
        <f>IF(R1996="","",VLOOKUP(R1996,CUSTOMS!$E$3:$N$2350,8,FALSE))</f>
        <v>美元</v>
      </c>
      <c r="Z1996" s="18" t="str">
        <f>IF(R1996="","",VLOOKUP(R1996,CUSTOMS!$E$3:$N$2350,9,FALSE))</f>
        <v>中国</v>
      </c>
      <c r="AA1996" s="18" t="str">
        <f>IF(R1996="","",VLOOKUP(R1996,CUSTOMS!$E$3:$N$2350,10,FALSE))</f>
        <v>美国</v>
      </c>
      <c r="AB1996" s="32">
        <f>IF(R1996="","",VLOOKUP(G1996,WMS!$E$3:$T$2581,15,FALSE))</f>
        <v>0.83</v>
      </c>
      <c r="AC1996" s="32">
        <f t="shared" si="316"/>
        <v>2.49</v>
      </c>
      <c r="AD1996" s="32" t="str">
        <f>IF(S1996="","",VLOOKUP(S1996,海关监管条件!$A$1:$B$3000,2,FALSE))</f>
        <v>A</v>
      </c>
    </row>
    <row r="1997" spans="1:30">
      <c r="A1997" s="2">
        <v>43815</v>
      </c>
      <c r="B1997" s="2">
        <v>43822</v>
      </c>
      <c r="C1997" s="2" t="s">
        <v>5316</v>
      </c>
      <c r="D1997" s="3" t="s">
        <v>3127</v>
      </c>
      <c r="E1997" s="3" t="s">
        <v>4913</v>
      </c>
      <c r="F1997" s="3" t="s">
        <v>5273</v>
      </c>
      <c r="G1997" s="17" t="str">
        <f t="shared" si="310"/>
        <v>KG-ARI-2003-00225-05774/42565352</v>
      </c>
      <c r="H1997" s="18">
        <f>IF(G1997="","",VLOOKUP(G1997,WMS!$E$3:$Q$2581,7,FALSE))</f>
        <v>12</v>
      </c>
      <c r="I1997" s="18">
        <f>IF(G1997="","",VLOOKUP(G1997,WMS!$E$3:$Q$2581,8,FALSE))</f>
        <v>5.1</v>
      </c>
      <c r="J1997" s="18">
        <f>IF(G1997="","",VLOOKUP(G1997,WMS!$E$3:$Q$2581,13,FALSE))</f>
        <v>0.026</v>
      </c>
      <c r="K1997" s="25" t="b">
        <f t="shared" si="311"/>
        <v>1</v>
      </c>
      <c r="L1997" s="7">
        <v>2</v>
      </c>
      <c r="M1997" s="26">
        <f>IF(G1997="","",VLOOKUP(G1997,WMS!$E$3:$U$2581,7,0)*L1997)</f>
        <v>24</v>
      </c>
      <c r="N1997" s="27" t="str">
        <f>IF(G1997="","",VLOOKUP(G1997,WMS!$E$3:$U$2581,17,0))</f>
        <v>B59</v>
      </c>
      <c r="O1997" s="28">
        <f t="shared" si="312"/>
        <v>10.2</v>
      </c>
      <c r="P1997" s="28">
        <f t="shared" si="313"/>
        <v>0.052</v>
      </c>
      <c r="Q1997" s="25" t="str">
        <f>IF(G1997="","",VLOOKUP(G1997,WMS!$E$3:$G$2581,2,FALSE))</f>
        <v>KAS19120402</v>
      </c>
      <c r="R1997" s="25" t="str">
        <f>IF(G1997="","",VLOOKUP(G1997,WMS!$E$3:$G$2581,3,FALSE))</f>
        <v>KAS1912040202</v>
      </c>
      <c r="S1997" s="17" t="str">
        <f>IF(R1997="","",VLOOKUP(R1997,CUSTOMS!$E$3:$N$2350,2,FALSE))</f>
        <v>7323990000</v>
      </c>
      <c r="T1997" s="17" t="str">
        <f>IF(R1997="","",VLOOKUP(R1997,CUSTOMS!$E$3:$N$2350,3,FALSE))</f>
        <v>铁制储物架</v>
      </c>
      <c r="U1997" s="18">
        <f t="shared" si="314"/>
        <v>24</v>
      </c>
      <c r="V1997" s="18" t="str">
        <f>IF(R1997="","",VLOOKUP(R1997,CUSTOMS!$E$3:$N$2350,5,FALSE))</f>
        <v>只</v>
      </c>
      <c r="W1997" s="32">
        <f>IF(R1997="","",VLOOKUP(R1997,CUSTOMS!$E$3:$N$2350,6,FALSE))</f>
        <v>1.13</v>
      </c>
      <c r="X1997" s="32">
        <f t="shared" si="315"/>
        <v>27.12</v>
      </c>
      <c r="Y1997" s="18" t="str">
        <f>IF(R1997="","",VLOOKUP(R1997,CUSTOMS!$E$3:$N$2350,8,FALSE))</f>
        <v>美元</v>
      </c>
      <c r="Z1997" s="18" t="str">
        <f>IF(R1997="","",VLOOKUP(R1997,CUSTOMS!$E$3:$N$2350,9,FALSE))</f>
        <v>中国</v>
      </c>
      <c r="AA1997" s="18" t="str">
        <f>IF(R1997="","",VLOOKUP(R1997,CUSTOMS!$E$3:$N$2350,10,FALSE))</f>
        <v>美国</v>
      </c>
      <c r="AB1997" s="32">
        <f>IF(R1997="","",VLOOKUP(G1997,WMS!$E$3:$T$2581,15,FALSE))</f>
        <v>0.35</v>
      </c>
      <c r="AC1997" s="32">
        <f t="shared" si="316"/>
        <v>8.4</v>
      </c>
      <c r="AD1997" s="32" t="str">
        <f>IF(S1997="","",VLOOKUP(S1997,海关监管条件!$A$1:$B$3000,2,FALSE))</f>
        <v>A</v>
      </c>
    </row>
    <row r="1998" spans="1:30">
      <c r="A1998" s="2">
        <v>43815</v>
      </c>
      <c r="B1998" s="2">
        <v>43822</v>
      </c>
      <c r="C1998" s="2" t="s">
        <v>5316</v>
      </c>
      <c r="D1998" s="3" t="s">
        <v>3127</v>
      </c>
      <c r="E1998" s="3" t="s">
        <v>4913</v>
      </c>
      <c r="F1998" s="3" t="s">
        <v>5275</v>
      </c>
      <c r="G1998" s="17" t="str">
        <f t="shared" si="310"/>
        <v>KG-ARI-2003-00225-05774/42698043</v>
      </c>
      <c r="H1998" s="18">
        <f>IF(G1998="","",VLOOKUP(G1998,WMS!$E$3:$Q$2581,7,FALSE))</f>
        <v>6</v>
      </c>
      <c r="I1998" s="18">
        <f>IF(G1998="","",VLOOKUP(G1998,WMS!$E$3:$Q$2581,8,FALSE))</f>
        <v>1.1</v>
      </c>
      <c r="J1998" s="18">
        <f>IF(G1998="","",VLOOKUP(G1998,WMS!$E$3:$Q$2581,13,FALSE))</f>
        <v>0.006</v>
      </c>
      <c r="K1998" s="25" t="b">
        <f t="shared" si="311"/>
        <v>1</v>
      </c>
      <c r="L1998" s="7">
        <v>2</v>
      </c>
      <c r="M1998" s="26">
        <f>IF(G1998="","",VLOOKUP(G1998,WMS!$E$3:$U$2581,7,0)*L1998)</f>
        <v>12</v>
      </c>
      <c r="N1998" s="27" t="str">
        <f>IF(G1998="","",VLOOKUP(G1998,WMS!$E$3:$U$2581,17,0))</f>
        <v>B59</v>
      </c>
      <c r="O1998" s="28">
        <f t="shared" si="312"/>
        <v>2.2</v>
      </c>
      <c r="P1998" s="28">
        <f t="shared" si="313"/>
        <v>0.012</v>
      </c>
      <c r="Q1998" s="25" t="str">
        <f>IF(G1998="","",VLOOKUP(G1998,WMS!$E$3:$G$2581,2,FALSE))</f>
        <v>KAS19120403</v>
      </c>
      <c r="R1998" s="25" t="str">
        <f>IF(G1998="","",VLOOKUP(G1998,WMS!$E$3:$G$2581,3,FALSE))</f>
        <v>KAS1912040302</v>
      </c>
      <c r="S1998" s="17" t="str">
        <f>IF(R1998="","",VLOOKUP(R1998,CUSTOMS!$E$3:$N$2350,2,FALSE))</f>
        <v>4421919090</v>
      </c>
      <c r="T1998" s="17" t="str">
        <f>IF(R1998="","",VLOOKUP(R1998,CUSTOMS!$E$3:$N$2350,3,FALSE))</f>
        <v>竹制口杯</v>
      </c>
      <c r="U1998" s="18">
        <f t="shared" si="314"/>
        <v>12</v>
      </c>
      <c r="V1998" s="18" t="str">
        <f>IF(R1998="","",VLOOKUP(R1998,CUSTOMS!$E$3:$N$2350,5,FALSE))</f>
        <v>只</v>
      </c>
      <c r="W1998" s="32">
        <f>IF(R1998="","",VLOOKUP(R1998,CUSTOMS!$E$3:$N$2350,6,FALSE))</f>
        <v>1.2</v>
      </c>
      <c r="X1998" s="32">
        <f t="shared" si="315"/>
        <v>14.4</v>
      </c>
      <c r="Y1998" s="18" t="str">
        <f>IF(R1998="","",VLOOKUP(R1998,CUSTOMS!$E$3:$N$2350,8,FALSE))</f>
        <v>美元</v>
      </c>
      <c r="Z1998" s="18" t="str">
        <f>IF(R1998="","",VLOOKUP(R1998,CUSTOMS!$E$3:$N$2350,9,FALSE))</f>
        <v>中国</v>
      </c>
      <c r="AA1998" s="18" t="str">
        <f>IF(R1998="","",VLOOKUP(R1998,CUSTOMS!$E$3:$N$2350,10,FALSE))</f>
        <v>美国</v>
      </c>
      <c r="AB1998" s="32">
        <f>IF(R1998="","",VLOOKUP(G1998,WMS!$E$3:$T$2581,15,FALSE))</f>
        <v>0.166666666666667</v>
      </c>
      <c r="AC1998" s="32">
        <f t="shared" si="316"/>
        <v>2</v>
      </c>
      <c r="AD1998" s="32" t="str">
        <f>IF(S1998="","",VLOOKUP(S1998,海关监管条件!$A$1:$B$3000,2,FALSE))</f>
        <v>AB</v>
      </c>
    </row>
    <row r="1999" spans="1:30">
      <c r="A1999" s="2">
        <v>43815</v>
      </c>
      <c r="B1999" s="2">
        <v>43822</v>
      </c>
      <c r="C1999" s="2" t="s">
        <v>5316</v>
      </c>
      <c r="D1999" s="3" t="s">
        <v>3127</v>
      </c>
      <c r="E1999" s="3" t="s">
        <v>4913</v>
      </c>
      <c r="F1999" s="3" t="s">
        <v>5276</v>
      </c>
      <c r="G1999" s="17" t="str">
        <f t="shared" si="310"/>
        <v>KG-ARI-2003-00225-05774/42698067</v>
      </c>
      <c r="H1999" s="18">
        <f>IF(G1999="","",VLOOKUP(G1999,WMS!$E$3:$Q$2581,7,FALSE))</f>
        <v>6</v>
      </c>
      <c r="I1999" s="18">
        <f>IF(G1999="","",VLOOKUP(G1999,WMS!$E$3:$Q$2581,8,FALSE))</f>
        <v>1.25</v>
      </c>
      <c r="J1999" s="18">
        <f>IF(G1999="","",VLOOKUP(G1999,WMS!$E$3:$Q$2581,13,FALSE))</f>
        <v>0.006</v>
      </c>
      <c r="K1999" s="25" t="b">
        <f t="shared" si="311"/>
        <v>1</v>
      </c>
      <c r="L1999" s="7">
        <v>6</v>
      </c>
      <c r="M1999" s="26">
        <f>IF(G1999="","",VLOOKUP(G1999,WMS!$E$3:$U$2581,7,0)*L1999)</f>
        <v>36</v>
      </c>
      <c r="N1999" s="27" t="str">
        <f>IF(G1999="","",VLOOKUP(G1999,WMS!$E$3:$U$2581,17,0))</f>
        <v>B59</v>
      </c>
      <c r="O1999" s="28">
        <f t="shared" si="312"/>
        <v>7.5</v>
      </c>
      <c r="P1999" s="28">
        <f t="shared" si="313"/>
        <v>0.036</v>
      </c>
      <c r="Q1999" s="25" t="str">
        <f>IF(G1999="","",VLOOKUP(G1999,WMS!$E$3:$G$2581,2,FALSE))</f>
        <v>KAS19120403</v>
      </c>
      <c r="R1999" s="25" t="str">
        <f>IF(G1999="","",VLOOKUP(G1999,WMS!$E$3:$G$2581,3,FALSE))</f>
        <v>KAS1912040301</v>
      </c>
      <c r="S1999" s="17" t="str">
        <f>IF(R1999="","",VLOOKUP(R1999,CUSTOMS!$E$3:$N$2350,2,FALSE))</f>
        <v>4421919090</v>
      </c>
      <c r="T1999" s="17" t="str">
        <f>IF(R1999="","",VLOOKUP(R1999,CUSTOMS!$E$3:$N$2350,3,FALSE))</f>
        <v>竹制托盘</v>
      </c>
      <c r="U1999" s="18">
        <f t="shared" si="314"/>
        <v>36</v>
      </c>
      <c r="V1999" s="18" t="str">
        <f>IF(R1999="","",VLOOKUP(R1999,CUSTOMS!$E$3:$N$2350,5,FALSE))</f>
        <v>只</v>
      </c>
      <c r="W1999" s="32">
        <f>IF(R1999="","",VLOOKUP(R1999,CUSTOMS!$E$3:$N$2350,6,FALSE))</f>
        <v>1.37</v>
      </c>
      <c r="X1999" s="32">
        <f t="shared" si="315"/>
        <v>49.32</v>
      </c>
      <c r="Y1999" s="18" t="str">
        <f>IF(R1999="","",VLOOKUP(R1999,CUSTOMS!$E$3:$N$2350,8,FALSE))</f>
        <v>美元</v>
      </c>
      <c r="Z1999" s="18" t="str">
        <f>IF(R1999="","",VLOOKUP(R1999,CUSTOMS!$E$3:$N$2350,9,FALSE))</f>
        <v>中国</v>
      </c>
      <c r="AA1999" s="18" t="str">
        <f>IF(R1999="","",VLOOKUP(R1999,CUSTOMS!$E$3:$N$2350,10,FALSE))</f>
        <v>美国</v>
      </c>
      <c r="AB1999" s="32">
        <f>IF(R1999="","",VLOOKUP(G1999,WMS!$E$3:$T$2581,15,FALSE))</f>
        <v>0.186666666666667</v>
      </c>
      <c r="AC1999" s="32">
        <f t="shared" si="316"/>
        <v>6.72000000000001</v>
      </c>
      <c r="AD1999" s="32" t="str">
        <f>IF(S1999="","",VLOOKUP(S1999,海关监管条件!$A$1:$B$3000,2,FALSE))</f>
        <v>AB</v>
      </c>
    </row>
    <row r="2000" spans="1:30">
      <c r="A2000" s="2">
        <v>43815</v>
      </c>
      <c r="B2000" s="2">
        <v>43822</v>
      </c>
      <c r="C2000" s="2" t="s">
        <v>5316</v>
      </c>
      <c r="D2000" s="3" t="s">
        <v>3127</v>
      </c>
      <c r="E2000" s="3" t="s">
        <v>4913</v>
      </c>
      <c r="F2000" s="3" t="s">
        <v>5363</v>
      </c>
      <c r="G2000" s="17" t="str">
        <f t="shared" si="310"/>
        <v>KG-ARI-2003-00225-05774/42828570</v>
      </c>
      <c r="H2000" s="18">
        <f>IF(G2000="","",VLOOKUP(G2000,WMS!$E$3:$Q$2581,7,FALSE))</f>
        <v>6</v>
      </c>
      <c r="I2000" s="18">
        <f>IF(G2000="","",VLOOKUP(G2000,WMS!$E$3:$Q$2581,8,FALSE))</f>
        <v>4.8</v>
      </c>
      <c r="J2000" s="18">
        <f>IF(G2000="","",VLOOKUP(G2000,WMS!$E$3:$Q$2581,13,FALSE))</f>
        <v>0.082</v>
      </c>
      <c r="K2000" s="25" t="b">
        <f t="shared" si="311"/>
        <v>1</v>
      </c>
      <c r="L2000" s="7">
        <v>1</v>
      </c>
      <c r="M2000" s="26">
        <f>IF(G2000="","",VLOOKUP(G2000,WMS!$E$3:$U$2581,7,0)*L2000)</f>
        <v>6</v>
      </c>
      <c r="N2000" s="27" t="str">
        <f>IF(G2000="","",VLOOKUP(G2000,WMS!$E$3:$U$2581,17,0))</f>
        <v>B59</v>
      </c>
      <c r="O2000" s="28">
        <f t="shared" si="312"/>
        <v>4.8</v>
      </c>
      <c r="P2000" s="28">
        <f t="shared" si="313"/>
        <v>0.082</v>
      </c>
      <c r="Q2000" s="25" t="str">
        <f>IF(G2000="","",VLOOKUP(G2000,WMS!$E$3:$G$2581,2,FALSE))</f>
        <v>KAS19120402</v>
      </c>
      <c r="R2000" s="25" t="str">
        <f>IF(G2000="","",VLOOKUP(G2000,WMS!$E$3:$G$2581,3,FALSE))</f>
        <v>KAS1912040203</v>
      </c>
      <c r="S2000" s="17" t="str">
        <f>IF(R2000="","",VLOOKUP(R2000,CUSTOMS!$E$3:$N$2350,2,FALSE))</f>
        <v>7324900000</v>
      </c>
      <c r="T2000" s="17" t="str">
        <f>IF(R2000="","",VLOOKUP(R2000,CUSTOMS!$E$3:$N$2350,3,FALSE))</f>
        <v>铁制浴室架</v>
      </c>
      <c r="U2000" s="18">
        <f t="shared" si="314"/>
        <v>6</v>
      </c>
      <c r="V2000" s="18" t="str">
        <f>IF(R2000="","",VLOOKUP(R2000,CUSTOMS!$E$3:$N$2350,5,FALSE))</f>
        <v>只</v>
      </c>
      <c r="W2000" s="32">
        <f>IF(R2000="","",VLOOKUP(R2000,CUSTOMS!$E$3:$N$2350,6,FALSE))</f>
        <v>1.78</v>
      </c>
      <c r="X2000" s="32">
        <f t="shared" si="315"/>
        <v>10.68</v>
      </c>
      <c r="Y2000" s="18" t="str">
        <f>IF(R2000="","",VLOOKUP(R2000,CUSTOMS!$E$3:$N$2350,8,FALSE))</f>
        <v>美元</v>
      </c>
      <c r="Z2000" s="18" t="str">
        <f>IF(R2000="","",VLOOKUP(R2000,CUSTOMS!$E$3:$N$2350,9,FALSE))</f>
        <v>中国</v>
      </c>
      <c r="AA2000" s="18" t="str">
        <f>IF(R2000="","",VLOOKUP(R2000,CUSTOMS!$E$3:$N$2350,10,FALSE))</f>
        <v>美国</v>
      </c>
      <c r="AB2000" s="32">
        <f>IF(R2000="","",VLOOKUP(G2000,WMS!$E$3:$T$2581,15,FALSE))</f>
        <v>0.716666666666667</v>
      </c>
      <c r="AC2000" s="32">
        <f t="shared" si="316"/>
        <v>4.3</v>
      </c>
      <c r="AD2000" s="32" t="str">
        <f>IF(S2000="","",VLOOKUP(S2000,海关监管条件!$A$1:$B$3000,2,FALSE))</f>
        <v>无 </v>
      </c>
    </row>
    <row r="2001" spans="1:30">
      <c r="A2001" s="2">
        <v>43815</v>
      </c>
      <c r="B2001" s="2">
        <v>43822</v>
      </c>
      <c r="C2001" s="2" t="s">
        <v>5316</v>
      </c>
      <c r="D2001" s="3" t="s">
        <v>3078</v>
      </c>
      <c r="E2001" s="3" t="s">
        <v>4892</v>
      </c>
      <c r="F2001" s="3" t="s">
        <v>4893</v>
      </c>
      <c r="G2001" s="17" t="str">
        <f t="shared" ref="G2001:G2032" si="317">IF(F2001="","",E2001&amp;"/"&amp;F2001)</f>
        <v>KG-ARI-2003-00225-05775/42836209</v>
      </c>
      <c r="H2001" s="18">
        <f>IF(G2001="","",VLOOKUP(G2001,WMS!$E$3:$Q$2581,7,FALSE))</f>
        <v>10</v>
      </c>
      <c r="I2001" s="18">
        <f>IF(G2001="","",VLOOKUP(G2001,WMS!$E$3:$Q$2581,8,FALSE))</f>
        <v>1.4</v>
      </c>
      <c r="J2001" s="18">
        <f>IF(G2001="","",VLOOKUP(G2001,WMS!$E$3:$Q$2581,13,FALSE))</f>
        <v>0.047</v>
      </c>
      <c r="K2001" s="25" t="b">
        <f t="shared" ref="K2001:K2032" si="318">IF(M2001="","",EXACT(H2001,M2001/L2001))</f>
        <v>1</v>
      </c>
      <c r="L2001" s="7">
        <v>2</v>
      </c>
      <c r="M2001" s="26">
        <f>IF(G2001="","",VLOOKUP(G2001,WMS!$E$3:$U$2581,7,0)*L2001)</f>
        <v>20</v>
      </c>
      <c r="N2001" s="27" t="str">
        <f>IF(G2001="","",VLOOKUP(G2001,WMS!$E$3:$U$2581,17,0))</f>
        <v>A01-303</v>
      </c>
      <c r="O2001" s="28">
        <f t="shared" ref="O2001:O2032" si="319">IF(L2001="","",I2001*L2001)</f>
        <v>2.8</v>
      </c>
      <c r="P2001" s="28">
        <f t="shared" ref="P2001:P2032" si="320">IF(L2001="","",J2001*L2001)</f>
        <v>0.094</v>
      </c>
      <c r="Q2001" s="25" t="str">
        <f>IF(G2001="","",VLOOKUP(G2001,WMS!$E$3:$G$2581,2,FALSE))</f>
        <v>KAS19112603</v>
      </c>
      <c r="R2001" s="25" t="str">
        <f>IF(G2001="","",VLOOKUP(G2001,WMS!$E$3:$G$2581,3,FALSE))</f>
        <v>KAS1911260303</v>
      </c>
      <c r="S2001" s="17" t="str">
        <f>IF(R2001="","",VLOOKUP(R2001,CUSTOMS!$E$3:$N$2350,2,FALSE))</f>
        <v>6702903000</v>
      </c>
      <c r="T2001" s="17" t="str">
        <f>IF(R2001="","",VLOOKUP(R2001,CUSTOMS!$E$3:$N$2350,3,FALSE))</f>
        <v>人造花束</v>
      </c>
      <c r="U2001" s="18">
        <f t="shared" ref="U2001:U2032" si="321">IF(V2001="","",IF(V2001="千克",M2001*AB2001,M2001))</f>
        <v>1.8</v>
      </c>
      <c r="V2001" s="18" t="str">
        <f>IF(R2001="","",VLOOKUP(R2001,CUSTOMS!$E$3:$N$2350,5,FALSE))</f>
        <v>千克</v>
      </c>
      <c r="W2001" s="32">
        <f>IF(R2001="","",VLOOKUP(R2001,CUSTOMS!$E$3:$N$2350,6,FALSE))</f>
        <v>18</v>
      </c>
      <c r="X2001" s="32">
        <f t="shared" ref="X2001:X2032" si="322">IF(W2001="","",U2001*W2001)</f>
        <v>32.4</v>
      </c>
      <c r="Y2001" s="18" t="str">
        <f>IF(R2001="","",VLOOKUP(R2001,CUSTOMS!$E$3:$N$2350,8,FALSE))</f>
        <v>港币</v>
      </c>
      <c r="Z2001" s="18" t="str">
        <f>IF(R2001="","",VLOOKUP(R2001,CUSTOMS!$E$3:$N$2350,9,FALSE))</f>
        <v>中国</v>
      </c>
      <c r="AA2001" s="18" t="str">
        <f>IF(R2001="","",VLOOKUP(R2001,CUSTOMS!$E$3:$N$2350,10,FALSE))</f>
        <v>美国</v>
      </c>
      <c r="AB2001" s="32">
        <f>IF(R2001="","",VLOOKUP(G2001,WMS!$E$3:$T$2581,15,FALSE))</f>
        <v>0.09</v>
      </c>
      <c r="AC2001" s="32">
        <f t="shared" ref="AC2001:AC2032" si="323">IF(AB2001="","",M2001*AB2001)</f>
        <v>1.8</v>
      </c>
      <c r="AD2001" s="32" t="str">
        <f>IF(S2001="","",VLOOKUP(S2001,海关监管条件!$A$1:$B$3000,2,FALSE))</f>
        <v>无</v>
      </c>
    </row>
    <row r="2002" spans="1:30">
      <c r="A2002" s="2">
        <v>43815</v>
      </c>
      <c r="B2002" s="2">
        <v>43822</v>
      </c>
      <c r="C2002" s="2" t="s">
        <v>5316</v>
      </c>
      <c r="D2002" s="3" t="s">
        <v>3078</v>
      </c>
      <c r="E2002" s="3" t="s">
        <v>4892</v>
      </c>
      <c r="F2002" s="3" t="s">
        <v>4893</v>
      </c>
      <c r="G2002" s="17" t="str">
        <f t="shared" si="317"/>
        <v>KG-ARI-2003-00225-05775/42836209</v>
      </c>
      <c r="H2002" s="18">
        <f>IF(G2002="","",VLOOKUP(G2002,WMS!$E$3:$Q$2581,7,FALSE))</f>
        <v>10</v>
      </c>
      <c r="I2002" s="18">
        <f>IF(G2002="","",VLOOKUP(G2002,WMS!$E$3:$Q$2581,8,FALSE))</f>
        <v>1.4</v>
      </c>
      <c r="J2002" s="18">
        <f>IF(G2002="","",VLOOKUP(G2002,WMS!$E$3:$Q$2581,13,FALSE))</f>
        <v>0.047</v>
      </c>
      <c r="K2002" s="25" t="b">
        <f t="shared" si="318"/>
        <v>1</v>
      </c>
      <c r="L2002" s="7">
        <v>1</v>
      </c>
      <c r="M2002" s="26">
        <f>IF(G2002="","",VLOOKUP(G2002,WMS!$E$3:$U$2581,7,0)*L2002)</f>
        <v>10</v>
      </c>
      <c r="N2002" s="27" t="str">
        <f>IF(G2002="","",VLOOKUP(G2002,WMS!$E$3:$U$2581,17,0))</f>
        <v>A01-303</v>
      </c>
      <c r="O2002" s="28">
        <f t="shared" si="319"/>
        <v>1.4</v>
      </c>
      <c r="P2002" s="28">
        <f t="shared" si="320"/>
        <v>0.047</v>
      </c>
      <c r="Q2002" s="25" t="str">
        <f>IF(G2002="","",VLOOKUP(G2002,WMS!$E$3:$G$2581,2,FALSE))</f>
        <v>KAS19112603</v>
      </c>
      <c r="R2002" s="25" t="str">
        <f>IF(G2002="","",VLOOKUP(G2002,WMS!$E$3:$G$2581,3,FALSE))</f>
        <v>KAS1911260303</v>
      </c>
      <c r="S2002" s="17" t="str">
        <f>IF(R2002="","",VLOOKUP(R2002,CUSTOMS!$E$3:$N$2350,2,FALSE))</f>
        <v>6702903000</v>
      </c>
      <c r="T2002" s="17" t="str">
        <f>IF(R2002="","",VLOOKUP(R2002,CUSTOMS!$E$3:$N$2350,3,FALSE))</f>
        <v>人造花束</v>
      </c>
      <c r="U2002" s="18">
        <f t="shared" si="321"/>
        <v>0.9</v>
      </c>
      <c r="V2002" s="18" t="str">
        <f>IF(R2002="","",VLOOKUP(R2002,CUSTOMS!$E$3:$N$2350,5,FALSE))</f>
        <v>千克</v>
      </c>
      <c r="W2002" s="32">
        <f>IF(R2002="","",VLOOKUP(R2002,CUSTOMS!$E$3:$N$2350,6,FALSE))</f>
        <v>18</v>
      </c>
      <c r="X2002" s="32">
        <f t="shared" si="322"/>
        <v>16.2</v>
      </c>
      <c r="Y2002" s="18" t="str">
        <f>IF(R2002="","",VLOOKUP(R2002,CUSTOMS!$E$3:$N$2350,8,FALSE))</f>
        <v>港币</v>
      </c>
      <c r="Z2002" s="18" t="str">
        <f>IF(R2002="","",VLOOKUP(R2002,CUSTOMS!$E$3:$N$2350,9,FALSE))</f>
        <v>中国</v>
      </c>
      <c r="AA2002" s="18" t="str">
        <f>IF(R2002="","",VLOOKUP(R2002,CUSTOMS!$E$3:$N$2350,10,FALSE))</f>
        <v>美国</v>
      </c>
      <c r="AB2002" s="32">
        <f>IF(R2002="","",VLOOKUP(G2002,WMS!$E$3:$T$2581,15,FALSE))</f>
        <v>0.09</v>
      </c>
      <c r="AC2002" s="32">
        <f t="shared" si="323"/>
        <v>0.9</v>
      </c>
      <c r="AD2002" s="32" t="str">
        <f>IF(S2002="","",VLOOKUP(S2002,海关监管条件!$A$1:$B$3000,2,FALSE))</f>
        <v>无</v>
      </c>
    </row>
    <row r="2003" spans="1:30">
      <c r="A2003" s="2">
        <v>43815</v>
      </c>
      <c r="B2003" s="2">
        <v>43822</v>
      </c>
      <c r="C2003" s="2" t="s">
        <v>5316</v>
      </c>
      <c r="D2003" s="3" t="s">
        <v>3086</v>
      </c>
      <c r="E2003" s="3" t="s">
        <v>4898</v>
      </c>
      <c r="F2003" s="3" t="s">
        <v>5364</v>
      </c>
      <c r="G2003" s="17" t="str">
        <f t="shared" si="317"/>
        <v>KG-ARI-2003-00225-05792/42720263</v>
      </c>
      <c r="H2003" s="18">
        <f>IF(G2003="","",VLOOKUP(G2003,WMS!$E$3:$Q$2581,7,FALSE))</f>
        <v>8</v>
      </c>
      <c r="I2003" s="18">
        <f>IF(G2003="","",VLOOKUP(G2003,WMS!$E$3:$Q$2581,8,FALSE))</f>
        <v>1.45</v>
      </c>
      <c r="J2003" s="18">
        <f>IF(G2003="","",VLOOKUP(G2003,WMS!$E$3:$Q$2581,13,FALSE))</f>
        <v>0.006</v>
      </c>
      <c r="K2003" s="25" t="b">
        <f t="shared" si="318"/>
        <v>1</v>
      </c>
      <c r="L2003" s="7">
        <v>1</v>
      </c>
      <c r="M2003" s="26">
        <f>IF(G2003="","",VLOOKUP(G2003,WMS!$E$3:$U$2581,7,0)*L2003)</f>
        <v>8</v>
      </c>
      <c r="N2003" s="27" t="str">
        <f>IF(G2003="","",VLOOKUP(G2003,WMS!$E$3:$U$2581,17,0))</f>
        <v>A01-203</v>
      </c>
      <c r="O2003" s="28">
        <f t="shared" si="319"/>
        <v>1.45</v>
      </c>
      <c r="P2003" s="28">
        <f t="shared" si="320"/>
        <v>0.006</v>
      </c>
      <c r="Q2003" s="25" t="str">
        <f>IF(G2003="","",VLOOKUP(G2003,WMS!$E$3:$G$2581,2,FALSE))</f>
        <v>KAS19112604</v>
      </c>
      <c r="R2003" s="25" t="str">
        <f>IF(G2003="","",VLOOKUP(G2003,WMS!$E$3:$G$2581,3,FALSE))</f>
        <v>KAS1911260416</v>
      </c>
      <c r="S2003" s="17" t="str">
        <f>IF(R2003="","",VLOOKUP(R2003,CUSTOMS!$E$3:$N$2350,2,FALSE))</f>
        <v>8211920000</v>
      </c>
      <c r="T2003" s="17" t="str">
        <f>IF(R2003="","",VLOOKUP(R2003,CUSTOMS!$E$3:$N$2350,3,FALSE))</f>
        <v>厨师刀</v>
      </c>
      <c r="U2003" s="18">
        <f t="shared" si="321"/>
        <v>8</v>
      </c>
      <c r="V2003" s="18" t="str">
        <f>IF(R2003="","",VLOOKUP(R2003,CUSTOMS!$E$3:$N$2350,5,FALSE))</f>
        <v>把</v>
      </c>
      <c r="W2003" s="32">
        <f>IF(R2003="","",VLOOKUP(R2003,CUSTOMS!$E$3:$N$2350,6,FALSE))</f>
        <v>0.7</v>
      </c>
      <c r="X2003" s="32">
        <f t="shared" si="322"/>
        <v>5.6</v>
      </c>
      <c r="Y2003" s="18" t="str">
        <f>IF(R2003="","",VLOOKUP(R2003,CUSTOMS!$E$3:$N$2350,8,FALSE))</f>
        <v>美元</v>
      </c>
      <c r="Z2003" s="18" t="str">
        <f>IF(R2003="","",VLOOKUP(R2003,CUSTOMS!$E$3:$N$2350,9,FALSE))</f>
        <v>中国</v>
      </c>
      <c r="AA2003" s="18" t="str">
        <f>IF(R2003="","",VLOOKUP(R2003,CUSTOMS!$E$3:$N$2350,10,FALSE))</f>
        <v>美国</v>
      </c>
      <c r="AB2003" s="32">
        <f>IF(R2003="","",VLOOKUP(G2003,WMS!$E$3:$T$2581,15,FALSE))</f>
        <v>0.11125</v>
      </c>
      <c r="AC2003" s="32">
        <f t="shared" si="323"/>
        <v>0.89</v>
      </c>
      <c r="AD2003" s="32" t="str">
        <f>IF(S2003="","",VLOOKUP(S2003,海关监管条件!$A$1:$B$3000,2,FALSE))</f>
        <v>无</v>
      </c>
    </row>
    <row r="2004" spans="1:30">
      <c r="A2004" s="2">
        <v>43815</v>
      </c>
      <c r="B2004" s="2">
        <v>43822</v>
      </c>
      <c r="C2004" s="2" t="s">
        <v>5316</v>
      </c>
      <c r="D2004" s="3" t="s">
        <v>3086</v>
      </c>
      <c r="E2004" s="3" t="s">
        <v>4898</v>
      </c>
      <c r="F2004" s="3" t="s">
        <v>5365</v>
      </c>
      <c r="G2004" s="17" t="str">
        <f t="shared" si="317"/>
        <v>KG-ARI-2003-00225-05792/42823940</v>
      </c>
      <c r="H2004" s="18">
        <f>IF(G2004="","",VLOOKUP(G2004,WMS!$E$3:$Q$2581,7,FALSE))</f>
        <v>24</v>
      </c>
      <c r="I2004" s="18">
        <f>IF(G2004="","",VLOOKUP(G2004,WMS!$E$3:$Q$2581,8,FALSE))</f>
        <v>1.55</v>
      </c>
      <c r="J2004" s="18">
        <f>IF(G2004="","",VLOOKUP(G2004,WMS!$E$3:$Q$2581,13,FALSE))</f>
        <v>0.02</v>
      </c>
      <c r="K2004" s="25" t="b">
        <f t="shared" si="318"/>
        <v>1</v>
      </c>
      <c r="L2004" s="7">
        <v>1</v>
      </c>
      <c r="M2004" s="26">
        <f>IF(G2004="","",VLOOKUP(G2004,WMS!$E$3:$U$2581,7,0)*L2004)</f>
        <v>24</v>
      </c>
      <c r="N2004" s="27" t="str">
        <f>IF(G2004="","",VLOOKUP(G2004,WMS!$E$3:$U$2581,17,0))</f>
        <v>A01-203</v>
      </c>
      <c r="O2004" s="28">
        <f t="shared" si="319"/>
        <v>1.55</v>
      </c>
      <c r="P2004" s="28">
        <f t="shared" si="320"/>
        <v>0.02</v>
      </c>
      <c r="Q2004" s="25" t="str">
        <f>IF(G2004="","",VLOOKUP(G2004,WMS!$E$3:$G$2581,2,FALSE))</f>
        <v>KAS19112604</v>
      </c>
      <c r="R2004" s="25" t="str">
        <f>IF(G2004="","",VLOOKUP(G2004,WMS!$E$3:$G$2581,3,FALSE))</f>
        <v>KAS1911260417</v>
      </c>
      <c r="S2004" s="17" t="str">
        <f>IF(R2004="","",VLOOKUP(R2004,CUSTOMS!$E$3:$N$2350,2,FALSE))</f>
        <v>8211920000</v>
      </c>
      <c r="T2004" s="17" t="str">
        <f>IF(R2004="","",VLOOKUP(R2004,CUSTOMS!$E$3:$N$2350,3,FALSE))</f>
        <v>果皮刀(带塑料刀套)</v>
      </c>
      <c r="U2004" s="18">
        <f t="shared" si="321"/>
        <v>24</v>
      </c>
      <c r="V2004" s="18" t="str">
        <f>IF(R2004="","",VLOOKUP(R2004,CUSTOMS!$E$3:$N$2350,5,FALSE))</f>
        <v>把</v>
      </c>
      <c r="W2004" s="32">
        <f>IF(R2004="","",VLOOKUP(R2004,CUSTOMS!$E$3:$N$2350,6,FALSE))</f>
        <v>0.2</v>
      </c>
      <c r="X2004" s="32">
        <f t="shared" si="322"/>
        <v>4.8</v>
      </c>
      <c r="Y2004" s="18" t="str">
        <f>IF(R2004="","",VLOOKUP(R2004,CUSTOMS!$E$3:$N$2350,8,FALSE))</f>
        <v>美元</v>
      </c>
      <c r="Z2004" s="18" t="str">
        <f>IF(R2004="","",VLOOKUP(R2004,CUSTOMS!$E$3:$N$2350,9,FALSE))</f>
        <v>中国</v>
      </c>
      <c r="AA2004" s="18" t="str">
        <f>IF(R2004="","",VLOOKUP(R2004,CUSTOMS!$E$3:$N$2350,10,FALSE))</f>
        <v>美国</v>
      </c>
      <c r="AB2004" s="32">
        <f>IF(R2004="","",VLOOKUP(G2004,WMS!$E$3:$T$2581,15,FALSE))</f>
        <v>0.04875</v>
      </c>
      <c r="AC2004" s="32">
        <f t="shared" si="323"/>
        <v>1.17</v>
      </c>
      <c r="AD2004" s="32" t="str">
        <f>IF(S2004="","",VLOOKUP(S2004,海关监管条件!$A$1:$B$3000,2,FALSE))</f>
        <v>无</v>
      </c>
    </row>
    <row r="2005" spans="1:30">
      <c r="A2005" s="2">
        <v>43815</v>
      </c>
      <c r="B2005" s="2">
        <v>43822</v>
      </c>
      <c r="C2005" s="2" t="s">
        <v>5316</v>
      </c>
      <c r="D2005" s="3" t="s">
        <v>3086</v>
      </c>
      <c r="E2005" s="3" t="s">
        <v>4898</v>
      </c>
      <c r="F2005" s="3" t="s">
        <v>5365</v>
      </c>
      <c r="G2005" s="17" t="str">
        <f t="shared" si="317"/>
        <v>KG-ARI-2003-00225-05792/42823940</v>
      </c>
      <c r="H2005" s="18">
        <f>IF(G2005="","",VLOOKUP(G2005,WMS!$E$3:$Q$2581,7,FALSE))</f>
        <v>24</v>
      </c>
      <c r="I2005" s="18">
        <f>IF(G2005="","",VLOOKUP(G2005,WMS!$E$3:$Q$2581,8,FALSE))</f>
        <v>1.55</v>
      </c>
      <c r="J2005" s="18">
        <f>IF(G2005="","",VLOOKUP(G2005,WMS!$E$3:$Q$2581,13,FALSE))</f>
        <v>0.02</v>
      </c>
      <c r="K2005" s="25" t="b">
        <f t="shared" si="318"/>
        <v>1</v>
      </c>
      <c r="L2005" s="7">
        <v>1</v>
      </c>
      <c r="M2005" s="26">
        <f>IF(G2005="","",VLOOKUP(G2005,WMS!$E$3:$U$2581,7,0)*L2005)</f>
        <v>24</v>
      </c>
      <c r="N2005" s="27" t="str">
        <f>IF(G2005="","",VLOOKUP(G2005,WMS!$E$3:$U$2581,17,0))</f>
        <v>A01-203</v>
      </c>
      <c r="O2005" s="28">
        <f t="shared" si="319"/>
        <v>1.55</v>
      </c>
      <c r="P2005" s="28">
        <f t="shared" si="320"/>
        <v>0.02</v>
      </c>
      <c r="Q2005" s="25" t="str">
        <f>IF(G2005="","",VLOOKUP(G2005,WMS!$E$3:$G$2581,2,FALSE))</f>
        <v>KAS19112604</v>
      </c>
      <c r="R2005" s="25" t="str">
        <f>IF(G2005="","",VLOOKUP(G2005,WMS!$E$3:$G$2581,3,FALSE))</f>
        <v>KAS1911260417</v>
      </c>
      <c r="S2005" s="17" t="str">
        <f>IF(R2005="","",VLOOKUP(R2005,CUSTOMS!$E$3:$N$2350,2,FALSE))</f>
        <v>8211920000</v>
      </c>
      <c r="T2005" s="17" t="str">
        <f>IF(R2005="","",VLOOKUP(R2005,CUSTOMS!$E$3:$N$2350,3,FALSE))</f>
        <v>果皮刀(带塑料刀套)</v>
      </c>
      <c r="U2005" s="18">
        <f t="shared" si="321"/>
        <v>24</v>
      </c>
      <c r="V2005" s="18" t="str">
        <f>IF(R2005="","",VLOOKUP(R2005,CUSTOMS!$E$3:$N$2350,5,FALSE))</f>
        <v>把</v>
      </c>
      <c r="W2005" s="32">
        <f>IF(R2005="","",VLOOKUP(R2005,CUSTOMS!$E$3:$N$2350,6,FALSE))</f>
        <v>0.2</v>
      </c>
      <c r="X2005" s="32">
        <f t="shared" si="322"/>
        <v>4.8</v>
      </c>
      <c r="Y2005" s="18" t="str">
        <f>IF(R2005="","",VLOOKUP(R2005,CUSTOMS!$E$3:$N$2350,8,FALSE))</f>
        <v>美元</v>
      </c>
      <c r="Z2005" s="18" t="str">
        <f>IF(R2005="","",VLOOKUP(R2005,CUSTOMS!$E$3:$N$2350,9,FALSE))</f>
        <v>中国</v>
      </c>
      <c r="AA2005" s="18" t="str">
        <f>IF(R2005="","",VLOOKUP(R2005,CUSTOMS!$E$3:$N$2350,10,FALSE))</f>
        <v>美国</v>
      </c>
      <c r="AB2005" s="32">
        <f>IF(R2005="","",VLOOKUP(G2005,WMS!$E$3:$T$2581,15,FALSE))</f>
        <v>0.04875</v>
      </c>
      <c r="AC2005" s="32">
        <f t="shared" si="323"/>
        <v>1.17</v>
      </c>
      <c r="AD2005" s="32" t="str">
        <f>IF(S2005="","",VLOOKUP(S2005,海关监管条件!$A$1:$B$3000,2,FALSE))</f>
        <v>无</v>
      </c>
    </row>
    <row r="2006" spans="1:30">
      <c r="A2006" s="2">
        <v>43815</v>
      </c>
      <c r="B2006" s="2">
        <v>43822</v>
      </c>
      <c r="C2006" s="2" t="s">
        <v>5316</v>
      </c>
      <c r="D2006" s="3" t="s">
        <v>3086</v>
      </c>
      <c r="E2006" s="3" t="s">
        <v>4898</v>
      </c>
      <c r="F2006" s="3" t="s">
        <v>5366</v>
      </c>
      <c r="G2006" s="17" t="str">
        <f t="shared" si="317"/>
        <v>KG-ARI-2003-00225-05792/42828143</v>
      </c>
      <c r="H2006" s="18">
        <f>IF(G2006="","",VLOOKUP(G2006,WMS!$E$3:$Q$2581,7,FALSE))</f>
        <v>12</v>
      </c>
      <c r="I2006" s="18">
        <f>IF(G2006="","",VLOOKUP(G2006,WMS!$E$3:$Q$2581,8,FALSE))</f>
        <v>1.7</v>
      </c>
      <c r="J2006" s="18">
        <f>IF(G2006="","",VLOOKUP(G2006,WMS!$E$3:$Q$2581,13,FALSE))</f>
        <v>0.031</v>
      </c>
      <c r="K2006" s="25" t="b">
        <f t="shared" si="318"/>
        <v>1</v>
      </c>
      <c r="L2006" s="7">
        <v>2</v>
      </c>
      <c r="M2006" s="26">
        <f>IF(G2006="","",VLOOKUP(G2006,WMS!$E$3:$U$2581,7,0)*L2006)</f>
        <v>24</v>
      </c>
      <c r="N2006" s="27" t="str">
        <f>IF(G2006="","",VLOOKUP(G2006,WMS!$E$3:$U$2581,17,0))</f>
        <v>A01-203</v>
      </c>
      <c r="O2006" s="28">
        <f t="shared" si="319"/>
        <v>3.4</v>
      </c>
      <c r="P2006" s="28">
        <f t="shared" si="320"/>
        <v>0.062</v>
      </c>
      <c r="Q2006" s="25" t="str">
        <f>IF(G2006="","",VLOOKUP(G2006,WMS!$E$3:$G$2581,2,FALSE))</f>
        <v>KAS19112604</v>
      </c>
      <c r="R2006" s="25" t="str">
        <f>IF(G2006="","",VLOOKUP(G2006,WMS!$E$3:$G$2581,3,FALSE))</f>
        <v>KAS1911260420</v>
      </c>
      <c r="S2006" s="17" t="str">
        <f>IF(R2006="","",VLOOKUP(R2006,CUSTOMS!$E$3:$N$2350,2,FALSE))</f>
        <v>3924100000</v>
      </c>
      <c r="T2006" s="17" t="str">
        <f>IF(R2006="","",VLOOKUP(R2006,CUSTOMS!$E$3:$N$2350,3,FALSE))</f>
        <v>塑料滤水盆</v>
      </c>
      <c r="U2006" s="18">
        <f t="shared" si="321"/>
        <v>24</v>
      </c>
      <c r="V2006" s="18" t="str">
        <f>IF(R2006="","",VLOOKUP(R2006,CUSTOMS!$E$3:$N$2350,5,FALSE))</f>
        <v>个</v>
      </c>
      <c r="W2006" s="32">
        <f>IF(R2006="","",VLOOKUP(R2006,CUSTOMS!$E$3:$N$2350,6,FALSE))</f>
        <v>0.4</v>
      </c>
      <c r="X2006" s="32">
        <f t="shared" si="322"/>
        <v>9.6</v>
      </c>
      <c r="Y2006" s="18" t="str">
        <f>IF(R2006="","",VLOOKUP(R2006,CUSTOMS!$E$3:$N$2350,8,FALSE))</f>
        <v>美元</v>
      </c>
      <c r="Z2006" s="18" t="str">
        <f>IF(R2006="","",VLOOKUP(R2006,CUSTOMS!$E$3:$N$2350,9,FALSE))</f>
        <v>中国</v>
      </c>
      <c r="AA2006" s="18" t="str">
        <f>IF(R2006="","",VLOOKUP(R2006,CUSTOMS!$E$3:$N$2350,10,FALSE))</f>
        <v>美国</v>
      </c>
      <c r="AB2006" s="32">
        <f>IF(R2006="","",VLOOKUP(G2006,WMS!$E$3:$T$2581,15,FALSE))</f>
        <v>0.0866666666666667</v>
      </c>
      <c r="AC2006" s="32">
        <f t="shared" si="323"/>
        <v>2.08</v>
      </c>
      <c r="AD2006" s="32" t="str">
        <f>IF(S2006="","",VLOOKUP(S2006,海关监管条件!$A$1:$B$3000,2,FALSE))</f>
        <v>A </v>
      </c>
    </row>
    <row r="2007" spans="1:30">
      <c r="A2007" s="2">
        <v>43815</v>
      </c>
      <c r="B2007" s="2">
        <v>43822</v>
      </c>
      <c r="C2007" s="2" t="s">
        <v>5316</v>
      </c>
      <c r="D2007" s="3" t="s">
        <v>3086</v>
      </c>
      <c r="E2007" s="3" t="s">
        <v>4898</v>
      </c>
      <c r="F2007" s="3" t="s">
        <v>5366</v>
      </c>
      <c r="G2007" s="17" t="str">
        <f t="shared" si="317"/>
        <v>KG-ARI-2003-00225-05792/42828143</v>
      </c>
      <c r="H2007" s="18">
        <f>IF(G2007="","",VLOOKUP(G2007,WMS!$E$3:$Q$2581,7,FALSE))</f>
        <v>12</v>
      </c>
      <c r="I2007" s="18">
        <f>IF(G2007="","",VLOOKUP(G2007,WMS!$E$3:$Q$2581,8,FALSE))</f>
        <v>1.7</v>
      </c>
      <c r="J2007" s="18">
        <f>IF(G2007="","",VLOOKUP(G2007,WMS!$E$3:$Q$2581,13,FALSE))</f>
        <v>0.031</v>
      </c>
      <c r="K2007" s="25" t="b">
        <f t="shared" si="318"/>
        <v>1</v>
      </c>
      <c r="L2007" s="7">
        <v>1</v>
      </c>
      <c r="M2007" s="26">
        <f>IF(G2007="","",VLOOKUP(G2007,WMS!$E$3:$U$2581,7,0)*L2007)</f>
        <v>12</v>
      </c>
      <c r="N2007" s="27" t="str">
        <f>IF(G2007="","",VLOOKUP(G2007,WMS!$E$3:$U$2581,17,0))</f>
        <v>A01-203</v>
      </c>
      <c r="O2007" s="28">
        <f t="shared" si="319"/>
        <v>1.7</v>
      </c>
      <c r="P2007" s="28">
        <f t="shared" si="320"/>
        <v>0.031</v>
      </c>
      <c r="Q2007" s="25" t="str">
        <f>IF(G2007="","",VLOOKUP(G2007,WMS!$E$3:$G$2581,2,FALSE))</f>
        <v>KAS19112604</v>
      </c>
      <c r="R2007" s="25" t="str">
        <f>IF(G2007="","",VLOOKUP(G2007,WMS!$E$3:$G$2581,3,FALSE))</f>
        <v>KAS1911260420</v>
      </c>
      <c r="S2007" s="17" t="str">
        <f>IF(R2007="","",VLOOKUP(R2007,CUSTOMS!$E$3:$N$2350,2,FALSE))</f>
        <v>3924100000</v>
      </c>
      <c r="T2007" s="17" t="str">
        <f>IF(R2007="","",VLOOKUP(R2007,CUSTOMS!$E$3:$N$2350,3,FALSE))</f>
        <v>塑料滤水盆</v>
      </c>
      <c r="U2007" s="18">
        <f t="shared" si="321"/>
        <v>12</v>
      </c>
      <c r="V2007" s="18" t="str">
        <f>IF(R2007="","",VLOOKUP(R2007,CUSTOMS!$E$3:$N$2350,5,FALSE))</f>
        <v>个</v>
      </c>
      <c r="W2007" s="32">
        <f>IF(R2007="","",VLOOKUP(R2007,CUSTOMS!$E$3:$N$2350,6,FALSE))</f>
        <v>0.4</v>
      </c>
      <c r="X2007" s="32">
        <f t="shared" si="322"/>
        <v>4.8</v>
      </c>
      <c r="Y2007" s="18" t="str">
        <f>IF(R2007="","",VLOOKUP(R2007,CUSTOMS!$E$3:$N$2350,8,FALSE))</f>
        <v>美元</v>
      </c>
      <c r="Z2007" s="18" t="str">
        <f>IF(R2007="","",VLOOKUP(R2007,CUSTOMS!$E$3:$N$2350,9,FALSE))</f>
        <v>中国</v>
      </c>
      <c r="AA2007" s="18" t="str">
        <f>IF(R2007="","",VLOOKUP(R2007,CUSTOMS!$E$3:$N$2350,10,FALSE))</f>
        <v>美国</v>
      </c>
      <c r="AB2007" s="32">
        <f>IF(R2007="","",VLOOKUP(G2007,WMS!$E$3:$T$2581,15,FALSE))</f>
        <v>0.0866666666666667</v>
      </c>
      <c r="AC2007" s="32">
        <f t="shared" si="323"/>
        <v>1.04</v>
      </c>
      <c r="AD2007" s="32" t="str">
        <f>IF(S2007="","",VLOOKUP(S2007,海关监管条件!$A$1:$B$3000,2,FALSE))</f>
        <v>A </v>
      </c>
    </row>
    <row r="2008" spans="1:30">
      <c r="A2008" s="2">
        <v>43815</v>
      </c>
      <c r="B2008" s="2">
        <v>43822</v>
      </c>
      <c r="C2008" s="2" t="s">
        <v>5316</v>
      </c>
      <c r="D2008" s="35" t="s">
        <v>3086</v>
      </c>
      <c r="E2008" s="35" t="s">
        <v>4898</v>
      </c>
      <c r="F2008" s="35" t="s">
        <v>4899</v>
      </c>
      <c r="G2008" s="17" t="str">
        <f t="shared" si="317"/>
        <v>KG-ARI-2003-00225-05792/42847250A</v>
      </c>
      <c r="H2008" s="18">
        <f>IF(G2008="","",VLOOKUP(G2008,WMS!$E$3:$Q$2581,7,FALSE))</f>
        <v>8</v>
      </c>
      <c r="I2008" s="18">
        <f>IF(G2008="","",VLOOKUP(G2008,WMS!$E$3:$Q$2581,8,FALSE))</f>
        <v>8.4</v>
      </c>
      <c r="J2008" s="18">
        <f>IF(G2008="","",VLOOKUP(G2008,WMS!$E$3:$Q$2581,13,FALSE))</f>
        <v>0.045</v>
      </c>
      <c r="K2008" s="25" t="b">
        <f t="shared" si="318"/>
        <v>1</v>
      </c>
      <c r="L2008" s="7">
        <v>1</v>
      </c>
      <c r="M2008" s="26">
        <f>IF(G2008="","",VLOOKUP(G2008,WMS!$E$3:$U$2581,7,0)*L2008)</f>
        <v>8</v>
      </c>
      <c r="N2008" s="27" t="str">
        <f>IF(G2008="","",VLOOKUP(G2008,WMS!$E$3:$U$2581,17,0))</f>
        <v>A01-203</v>
      </c>
      <c r="O2008" s="28">
        <f t="shared" si="319"/>
        <v>8.4</v>
      </c>
      <c r="P2008" s="28">
        <f t="shared" si="320"/>
        <v>0.045</v>
      </c>
      <c r="Q2008" s="25" t="str">
        <f>IF(G2008="","",VLOOKUP(G2008,WMS!$E$3:$G$2581,2,FALSE))</f>
        <v>KAS19112604</v>
      </c>
      <c r="R2008" s="25" t="str">
        <f>IF(G2008="","",VLOOKUP(G2008,WMS!$E$3:$G$2581,3,FALSE))</f>
        <v>KAS1911260401</v>
      </c>
      <c r="S2008" s="17" t="str">
        <f>IF(R2008="","",VLOOKUP(R2008,CUSTOMS!$E$3:$N$2350,2,FALSE))</f>
        <v>4419909090</v>
      </c>
      <c r="T2008" s="17" t="str">
        <f>IF(R2008="","",VLOOKUP(R2008,CUSTOMS!$E$3:$N$2350,3,FALSE))</f>
        <v>木座</v>
      </c>
      <c r="U2008" s="18">
        <f t="shared" si="321"/>
        <v>8</v>
      </c>
      <c r="V2008" s="18" t="str">
        <f>IF(R2008="","",VLOOKUP(R2008,CUSTOMS!$E$3:$N$2350,5,FALSE))</f>
        <v>个</v>
      </c>
      <c r="W2008" s="32">
        <f>IF(R2008="","",VLOOKUP(R2008,CUSTOMS!$E$3:$N$2350,6,FALSE))</f>
        <v>0.5</v>
      </c>
      <c r="X2008" s="32">
        <f t="shared" si="322"/>
        <v>4</v>
      </c>
      <c r="Y2008" s="18" t="str">
        <f>IF(R2008="","",VLOOKUP(R2008,CUSTOMS!$E$3:$N$2350,8,FALSE))</f>
        <v>美元</v>
      </c>
      <c r="Z2008" s="18" t="str">
        <f>IF(R2008="","",VLOOKUP(R2008,CUSTOMS!$E$3:$N$2350,9,FALSE))</f>
        <v>中国</v>
      </c>
      <c r="AA2008" s="18" t="str">
        <f>IF(R2008="","",VLOOKUP(R2008,CUSTOMS!$E$3:$N$2350,10,FALSE))</f>
        <v>美国</v>
      </c>
      <c r="AB2008" s="32">
        <f>IF(R2008="","",VLOOKUP(G2008,WMS!$E$3:$T$2581,15,FALSE))</f>
        <v>0.48</v>
      </c>
      <c r="AC2008" s="32">
        <f t="shared" si="323"/>
        <v>3.84</v>
      </c>
      <c r="AD2008" s="32" t="str">
        <f>IF(S2008="","",VLOOKUP(S2008,海关监管条件!$A$1:$B$3000,2,FALSE))</f>
        <v>AB</v>
      </c>
    </row>
    <row r="2009" spans="1:30">
      <c r="A2009" s="2">
        <v>43815</v>
      </c>
      <c r="B2009" s="2">
        <v>43822</v>
      </c>
      <c r="C2009" s="2" t="s">
        <v>5316</v>
      </c>
      <c r="D2009" s="35" t="s">
        <v>3086</v>
      </c>
      <c r="E2009" s="35" t="s">
        <v>4898</v>
      </c>
      <c r="F2009" s="35" t="s">
        <v>4900</v>
      </c>
      <c r="G2009" s="17" t="str">
        <f t="shared" si="317"/>
        <v>KG-ARI-2003-00225-05792/42847250B</v>
      </c>
      <c r="H2009" s="18">
        <v>8</v>
      </c>
      <c r="I2009" s="18">
        <f>IF(G2009="","",VLOOKUP(G2009,WMS!$E$3:$Q$2581,8,FALSE))</f>
        <v>8.4</v>
      </c>
      <c r="J2009" s="18">
        <f>IF(G2009="","",VLOOKUP(G2009,WMS!$E$3:$Q$2581,13,FALSE))</f>
        <v>0.045</v>
      </c>
      <c r="K2009" s="25" t="e">
        <f t="shared" si="318"/>
        <v>#DIV/0!</v>
      </c>
      <c r="M2009" s="26">
        <v>8</v>
      </c>
      <c r="N2009" s="27" t="str">
        <f>IF(G2009="","",VLOOKUP(G2009,WMS!$E$3:$U$2581,17,0))</f>
        <v>A01-203</v>
      </c>
      <c r="O2009" s="28" t="str">
        <f t="shared" si="319"/>
        <v/>
      </c>
      <c r="P2009" s="28" t="str">
        <f t="shared" si="320"/>
        <v/>
      </c>
      <c r="Q2009" s="25" t="str">
        <f>IF(G2009="","",VLOOKUP(G2009,WMS!$E$3:$G$2581,2,FALSE))</f>
        <v>KAS19112604</v>
      </c>
      <c r="R2009" s="25" t="str">
        <f>IF(G2009="","",VLOOKUP(G2009,WMS!$E$3:$G$2581,3,FALSE))</f>
        <v>KAS1911260403</v>
      </c>
      <c r="S2009" s="17" t="str">
        <f>IF(R2009="","",VLOOKUP(R2009,CUSTOMS!$E$3:$N$2350,2,FALSE))</f>
        <v>8211100000</v>
      </c>
      <c r="T2009" s="17" t="str">
        <f>IF(R2009="","",VLOOKUP(R2009,CUSTOMS!$E$3:$N$2350,3,FALSE))</f>
        <v>6件套套刀</v>
      </c>
      <c r="U2009" s="18">
        <f t="shared" si="321"/>
        <v>8</v>
      </c>
      <c r="V2009" s="18" t="str">
        <f>IF(R2009="","",VLOOKUP(R2009,CUSTOMS!$E$3:$N$2350,5,FALSE))</f>
        <v>套</v>
      </c>
      <c r="W2009" s="32">
        <f>IF(R2009="","",VLOOKUP(R2009,CUSTOMS!$E$3:$N$2350,6,FALSE))</f>
        <v>1.1</v>
      </c>
      <c r="X2009" s="32">
        <f t="shared" si="322"/>
        <v>8.8</v>
      </c>
      <c r="Y2009" s="18" t="str">
        <f>IF(R2009="","",VLOOKUP(R2009,CUSTOMS!$E$3:$N$2350,8,FALSE))</f>
        <v>美元</v>
      </c>
      <c r="Z2009" s="18" t="str">
        <f>IF(R2009="","",VLOOKUP(R2009,CUSTOMS!$E$3:$N$2350,9,FALSE))</f>
        <v>中国</v>
      </c>
      <c r="AA2009" s="18" t="str">
        <f>IF(R2009="","",VLOOKUP(R2009,CUSTOMS!$E$3:$N$2350,10,FALSE))</f>
        <v>美国</v>
      </c>
      <c r="AB2009" s="32">
        <f>IF(R2009="","",VLOOKUP(G2009,WMS!$E$3:$T$2581,15,FALSE))</f>
        <v>0.36</v>
      </c>
      <c r="AC2009" s="32">
        <f t="shared" si="323"/>
        <v>2.88</v>
      </c>
      <c r="AD2009" s="32" t="str">
        <f>IF(S2009="","",VLOOKUP(S2009,海关监管条件!$A$1:$B$3000,2,FALSE))</f>
        <v>无</v>
      </c>
    </row>
    <row r="2010" spans="1:30">
      <c r="A2010" s="2">
        <v>43815</v>
      </c>
      <c r="B2010" s="2">
        <v>43822</v>
      </c>
      <c r="C2010" s="2" t="s">
        <v>5316</v>
      </c>
      <c r="D2010" s="35" t="s">
        <v>3086</v>
      </c>
      <c r="E2010" s="35" t="s">
        <v>4898</v>
      </c>
      <c r="F2010" s="35" t="s">
        <v>4899</v>
      </c>
      <c r="G2010" s="17" t="str">
        <f t="shared" si="317"/>
        <v>KG-ARI-2003-00225-05792/42847250A</v>
      </c>
      <c r="H2010" s="18">
        <f>IF(G2010="","",VLOOKUP(G2010,WMS!$E$3:$Q$2581,7,FALSE))</f>
        <v>8</v>
      </c>
      <c r="I2010" s="18">
        <f>IF(G2010="","",VLOOKUP(G2010,WMS!$E$3:$Q$2581,8,FALSE))</f>
        <v>8.4</v>
      </c>
      <c r="J2010" s="18">
        <f>IF(G2010="","",VLOOKUP(G2010,WMS!$E$3:$Q$2581,13,FALSE))</f>
        <v>0.045</v>
      </c>
      <c r="K2010" s="25" t="b">
        <f t="shared" si="318"/>
        <v>1</v>
      </c>
      <c r="L2010" s="7">
        <v>1</v>
      </c>
      <c r="M2010" s="26">
        <f>IF(G2010="","",VLOOKUP(G2010,WMS!$E$3:$U$2581,7,0)*L2010)</f>
        <v>8</v>
      </c>
      <c r="N2010" s="27" t="str">
        <f>IF(G2010="","",VLOOKUP(G2010,WMS!$E$3:$U$2581,17,0))</f>
        <v>A01-203</v>
      </c>
      <c r="O2010" s="28">
        <f t="shared" si="319"/>
        <v>8.4</v>
      </c>
      <c r="P2010" s="28">
        <f t="shared" si="320"/>
        <v>0.045</v>
      </c>
      <c r="Q2010" s="25" t="str">
        <f>IF(G2010="","",VLOOKUP(G2010,WMS!$E$3:$G$2581,2,FALSE))</f>
        <v>KAS19112604</v>
      </c>
      <c r="R2010" s="25" t="str">
        <f>IF(G2010="","",VLOOKUP(G2010,WMS!$E$3:$G$2581,3,FALSE))</f>
        <v>KAS1911260401</v>
      </c>
      <c r="S2010" s="17" t="str">
        <f>IF(R2010="","",VLOOKUP(R2010,CUSTOMS!$E$3:$N$2350,2,FALSE))</f>
        <v>4419909090</v>
      </c>
      <c r="T2010" s="17" t="str">
        <f>IF(R2010="","",VLOOKUP(R2010,CUSTOMS!$E$3:$N$2350,3,FALSE))</f>
        <v>木座</v>
      </c>
      <c r="U2010" s="18">
        <f t="shared" si="321"/>
        <v>8</v>
      </c>
      <c r="V2010" s="18" t="str">
        <f>IF(R2010="","",VLOOKUP(R2010,CUSTOMS!$E$3:$N$2350,5,FALSE))</f>
        <v>个</v>
      </c>
      <c r="W2010" s="32">
        <f>IF(R2010="","",VLOOKUP(R2010,CUSTOMS!$E$3:$N$2350,6,FALSE))</f>
        <v>0.5</v>
      </c>
      <c r="X2010" s="32">
        <f t="shared" si="322"/>
        <v>4</v>
      </c>
      <c r="Y2010" s="18" t="str">
        <f>IF(R2010="","",VLOOKUP(R2010,CUSTOMS!$E$3:$N$2350,8,FALSE))</f>
        <v>美元</v>
      </c>
      <c r="Z2010" s="18" t="str">
        <f>IF(R2010="","",VLOOKUP(R2010,CUSTOMS!$E$3:$N$2350,9,FALSE))</f>
        <v>中国</v>
      </c>
      <c r="AA2010" s="18" t="str">
        <f>IF(R2010="","",VLOOKUP(R2010,CUSTOMS!$E$3:$N$2350,10,FALSE))</f>
        <v>美国</v>
      </c>
      <c r="AB2010" s="32">
        <f>IF(R2010="","",VLOOKUP(G2010,WMS!$E$3:$T$2581,15,FALSE))</f>
        <v>0.48</v>
      </c>
      <c r="AC2010" s="32">
        <f t="shared" si="323"/>
        <v>3.84</v>
      </c>
      <c r="AD2010" s="32" t="str">
        <f>IF(S2010="","",VLOOKUP(S2010,海关监管条件!$A$1:$B$3000,2,FALSE))</f>
        <v>AB</v>
      </c>
    </row>
    <row r="2011" spans="1:30">
      <c r="A2011" s="2">
        <v>43815</v>
      </c>
      <c r="B2011" s="2">
        <v>43822</v>
      </c>
      <c r="C2011" s="2" t="s">
        <v>5316</v>
      </c>
      <c r="D2011" s="35" t="s">
        <v>3086</v>
      </c>
      <c r="E2011" s="35" t="s">
        <v>4898</v>
      </c>
      <c r="F2011" s="35" t="s">
        <v>4900</v>
      </c>
      <c r="G2011" s="17" t="str">
        <f t="shared" si="317"/>
        <v>KG-ARI-2003-00225-05792/42847250B</v>
      </c>
      <c r="H2011" s="18">
        <v>8</v>
      </c>
      <c r="I2011" s="18">
        <f>IF(G2011="","",VLOOKUP(G2011,WMS!$E$3:$Q$2581,8,FALSE))</f>
        <v>8.4</v>
      </c>
      <c r="J2011" s="18">
        <f>IF(G2011="","",VLOOKUP(G2011,WMS!$E$3:$Q$2581,13,FALSE))</f>
        <v>0.045</v>
      </c>
      <c r="K2011" s="25" t="e">
        <f t="shared" si="318"/>
        <v>#DIV/0!</v>
      </c>
      <c r="M2011" s="26">
        <v>8</v>
      </c>
      <c r="N2011" s="27" t="str">
        <f>IF(G2011="","",VLOOKUP(G2011,WMS!$E$3:$U$2581,17,0))</f>
        <v>A01-203</v>
      </c>
      <c r="O2011" s="28" t="str">
        <f t="shared" si="319"/>
        <v/>
      </c>
      <c r="P2011" s="28" t="str">
        <f t="shared" si="320"/>
        <v/>
      </c>
      <c r="Q2011" s="25" t="str">
        <f>IF(G2011="","",VLOOKUP(G2011,WMS!$E$3:$G$2581,2,FALSE))</f>
        <v>KAS19112604</v>
      </c>
      <c r="R2011" s="25" t="str">
        <f>IF(G2011="","",VLOOKUP(G2011,WMS!$E$3:$G$2581,3,FALSE))</f>
        <v>KAS1911260403</v>
      </c>
      <c r="S2011" s="17" t="str">
        <f>IF(R2011="","",VLOOKUP(R2011,CUSTOMS!$E$3:$N$2350,2,FALSE))</f>
        <v>8211100000</v>
      </c>
      <c r="T2011" s="17" t="str">
        <f>IF(R2011="","",VLOOKUP(R2011,CUSTOMS!$E$3:$N$2350,3,FALSE))</f>
        <v>6件套套刀</v>
      </c>
      <c r="U2011" s="18">
        <f t="shared" si="321"/>
        <v>8</v>
      </c>
      <c r="V2011" s="18" t="str">
        <f>IF(R2011="","",VLOOKUP(R2011,CUSTOMS!$E$3:$N$2350,5,FALSE))</f>
        <v>套</v>
      </c>
      <c r="W2011" s="32">
        <f>IF(R2011="","",VLOOKUP(R2011,CUSTOMS!$E$3:$N$2350,6,FALSE))</f>
        <v>1.1</v>
      </c>
      <c r="X2011" s="32">
        <f t="shared" si="322"/>
        <v>8.8</v>
      </c>
      <c r="Y2011" s="18" t="str">
        <f>IF(R2011="","",VLOOKUP(R2011,CUSTOMS!$E$3:$N$2350,8,FALSE))</f>
        <v>美元</v>
      </c>
      <c r="Z2011" s="18" t="str">
        <f>IF(R2011="","",VLOOKUP(R2011,CUSTOMS!$E$3:$N$2350,9,FALSE))</f>
        <v>中国</v>
      </c>
      <c r="AA2011" s="18" t="str">
        <f>IF(R2011="","",VLOOKUP(R2011,CUSTOMS!$E$3:$N$2350,10,FALSE))</f>
        <v>美国</v>
      </c>
      <c r="AB2011" s="32">
        <f>IF(R2011="","",VLOOKUP(G2011,WMS!$E$3:$T$2581,15,FALSE))</f>
        <v>0.36</v>
      </c>
      <c r="AC2011" s="32">
        <f t="shared" si="323"/>
        <v>2.88</v>
      </c>
      <c r="AD2011" s="32" t="str">
        <f>IF(S2011="","",VLOOKUP(S2011,海关监管条件!$A$1:$B$3000,2,FALSE))</f>
        <v>无</v>
      </c>
    </row>
    <row r="2012" spans="1:30">
      <c r="A2012" s="2">
        <v>43815</v>
      </c>
      <c r="B2012" s="2">
        <v>43822</v>
      </c>
      <c r="C2012" s="2" t="s">
        <v>5316</v>
      </c>
      <c r="D2012" s="3" t="s">
        <v>3086</v>
      </c>
      <c r="E2012" s="3" t="s">
        <v>4898</v>
      </c>
      <c r="F2012" s="3" t="s">
        <v>5367</v>
      </c>
      <c r="G2012" s="17" t="str">
        <f t="shared" si="317"/>
        <v>KG-ARI-2003-00225-05792/42848981</v>
      </c>
      <c r="H2012" s="18">
        <f>IF(G2012="","",VLOOKUP(G2012,WMS!$E$3:$Q$2581,7,FALSE))</f>
        <v>12</v>
      </c>
      <c r="I2012" s="18">
        <f>IF(G2012="","",VLOOKUP(G2012,WMS!$E$3:$Q$2581,8,FALSE))</f>
        <v>1.4</v>
      </c>
      <c r="J2012" s="18">
        <f>IF(G2012="","",VLOOKUP(G2012,WMS!$E$3:$Q$2581,13,FALSE))</f>
        <v>0.012</v>
      </c>
      <c r="K2012" s="25" t="b">
        <f t="shared" si="318"/>
        <v>1</v>
      </c>
      <c r="L2012" s="7">
        <v>2</v>
      </c>
      <c r="M2012" s="26">
        <f>IF(G2012="","",VLOOKUP(G2012,WMS!$E$3:$U$2581,7,0)*L2012)</f>
        <v>24</v>
      </c>
      <c r="N2012" s="27" t="str">
        <f>IF(G2012="","",VLOOKUP(G2012,WMS!$E$3:$U$2581,17,0))</f>
        <v>A01-203</v>
      </c>
      <c r="O2012" s="28">
        <f t="shared" si="319"/>
        <v>2.8</v>
      </c>
      <c r="P2012" s="28">
        <f t="shared" si="320"/>
        <v>0.024</v>
      </c>
      <c r="Q2012" s="25" t="str">
        <f>IF(G2012="","",VLOOKUP(G2012,WMS!$E$3:$G$2581,2,FALSE))</f>
        <v>KAS19112604</v>
      </c>
      <c r="R2012" s="25" t="str">
        <f>IF(G2012="","",VLOOKUP(G2012,WMS!$E$3:$G$2581,3,FALSE))</f>
        <v>KAS1911260422</v>
      </c>
      <c r="S2012" s="17" t="str">
        <f>IF(R2012="","",VLOOKUP(R2012,CUSTOMS!$E$3:$N$2350,2,FALSE))</f>
        <v>8205510000</v>
      </c>
      <c r="T2012" s="17" t="str">
        <f>IF(R2012="","",VLOOKUP(R2012,CUSTOMS!$E$3:$N$2350,3,FALSE))</f>
        <v>压蒜器</v>
      </c>
      <c r="U2012" s="18">
        <f t="shared" si="321"/>
        <v>24</v>
      </c>
      <c r="V2012" s="18" t="str">
        <f>IF(R2012="","",VLOOKUP(R2012,CUSTOMS!$E$3:$N$2350,5,FALSE))</f>
        <v>个</v>
      </c>
      <c r="W2012" s="32">
        <f>IF(R2012="","",VLOOKUP(R2012,CUSTOMS!$E$3:$N$2350,6,FALSE))</f>
        <v>0.3</v>
      </c>
      <c r="X2012" s="32">
        <f t="shared" si="322"/>
        <v>7.2</v>
      </c>
      <c r="Y2012" s="18" t="str">
        <f>IF(R2012="","",VLOOKUP(R2012,CUSTOMS!$E$3:$N$2350,8,FALSE))</f>
        <v>美元</v>
      </c>
      <c r="Z2012" s="18" t="str">
        <f>IF(R2012="","",VLOOKUP(R2012,CUSTOMS!$E$3:$N$2350,9,FALSE))</f>
        <v>中国</v>
      </c>
      <c r="AA2012" s="18" t="str">
        <f>IF(R2012="","",VLOOKUP(R2012,CUSTOMS!$E$3:$N$2350,10,FALSE))</f>
        <v>美国</v>
      </c>
      <c r="AB2012" s="32">
        <f>IF(R2012="","",VLOOKUP(G2012,WMS!$E$3:$T$2581,15,FALSE))</f>
        <v>0.0958333333333333</v>
      </c>
      <c r="AC2012" s="32">
        <f t="shared" si="323"/>
        <v>2.3</v>
      </c>
      <c r="AD2012" s="32" t="str">
        <f>IF(S2012="","",VLOOKUP(S2012,海关监管条件!$A$1:$B$3000,2,FALSE))</f>
        <v>无 </v>
      </c>
    </row>
    <row r="2013" spans="1:30">
      <c r="A2013" s="2">
        <v>43815</v>
      </c>
      <c r="B2013" s="2">
        <v>43822</v>
      </c>
      <c r="C2013" s="2" t="s">
        <v>5316</v>
      </c>
      <c r="D2013" s="3" t="s">
        <v>3086</v>
      </c>
      <c r="E2013" s="3" t="s">
        <v>4898</v>
      </c>
      <c r="F2013" s="3" t="s">
        <v>5367</v>
      </c>
      <c r="G2013" s="17" t="str">
        <f t="shared" si="317"/>
        <v>KG-ARI-2003-00225-05792/42848981</v>
      </c>
      <c r="H2013" s="18">
        <f>IF(G2013="","",VLOOKUP(G2013,WMS!$E$3:$Q$2581,7,FALSE))</f>
        <v>12</v>
      </c>
      <c r="I2013" s="18">
        <f>IF(G2013="","",VLOOKUP(G2013,WMS!$E$3:$Q$2581,8,FALSE))</f>
        <v>1.4</v>
      </c>
      <c r="J2013" s="18">
        <f>IF(G2013="","",VLOOKUP(G2013,WMS!$E$3:$Q$2581,13,FALSE))</f>
        <v>0.012</v>
      </c>
      <c r="K2013" s="25" t="b">
        <f t="shared" si="318"/>
        <v>1</v>
      </c>
      <c r="L2013" s="7">
        <v>1</v>
      </c>
      <c r="M2013" s="26">
        <f>IF(G2013="","",VLOOKUP(G2013,WMS!$E$3:$U$2581,7,0)*L2013)</f>
        <v>12</v>
      </c>
      <c r="N2013" s="27" t="str">
        <f>IF(G2013="","",VLOOKUP(G2013,WMS!$E$3:$U$2581,17,0))</f>
        <v>A01-203</v>
      </c>
      <c r="O2013" s="28">
        <f t="shared" si="319"/>
        <v>1.4</v>
      </c>
      <c r="P2013" s="28">
        <f t="shared" si="320"/>
        <v>0.012</v>
      </c>
      <c r="Q2013" s="25" t="str">
        <f>IF(G2013="","",VLOOKUP(G2013,WMS!$E$3:$G$2581,2,FALSE))</f>
        <v>KAS19112604</v>
      </c>
      <c r="R2013" s="25" t="str">
        <f>IF(G2013="","",VLOOKUP(G2013,WMS!$E$3:$G$2581,3,FALSE))</f>
        <v>KAS1911260422</v>
      </c>
      <c r="S2013" s="17" t="str">
        <f>IF(R2013="","",VLOOKUP(R2013,CUSTOMS!$E$3:$N$2350,2,FALSE))</f>
        <v>8205510000</v>
      </c>
      <c r="T2013" s="17" t="str">
        <f>IF(R2013="","",VLOOKUP(R2013,CUSTOMS!$E$3:$N$2350,3,FALSE))</f>
        <v>压蒜器</v>
      </c>
      <c r="U2013" s="18">
        <f t="shared" si="321"/>
        <v>12</v>
      </c>
      <c r="V2013" s="18" t="str">
        <f>IF(R2013="","",VLOOKUP(R2013,CUSTOMS!$E$3:$N$2350,5,FALSE))</f>
        <v>个</v>
      </c>
      <c r="W2013" s="32">
        <f>IF(R2013="","",VLOOKUP(R2013,CUSTOMS!$E$3:$N$2350,6,FALSE))</f>
        <v>0.3</v>
      </c>
      <c r="X2013" s="32">
        <f t="shared" si="322"/>
        <v>3.6</v>
      </c>
      <c r="Y2013" s="18" t="str">
        <f>IF(R2013="","",VLOOKUP(R2013,CUSTOMS!$E$3:$N$2350,8,FALSE))</f>
        <v>美元</v>
      </c>
      <c r="Z2013" s="18" t="str">
        <f>IF(R2013="","",VLOOKUP(R2013,CUSTOMS!$E$3:$N$2350,9,FALSE))</f>
        <v>中国</v>
      </c>
      <c r="AA2013" s="18" t="str">
        <f>IF(R2013="","",VLOOKUP(R2013,CUSTOMS!$E$3:$N$2350,10,FALSE))</f>
        <v>美国</v>
      </c>
      <c r="AB2013" s="32">
        <f>IF(R2013="","",VLOOKUP(G2013,WMS!$E$3:$T$2581,15,FALSE))</f>
        <v>0.0958333333333333</v>
      </c>
      <c r="AC2013" s="32">
        <f t="shared" si="323"/>
        <v>1.15</v>
      </c>
      <c r="AD2013" s="32" t="str">
        <f>IF(S2013="","",VLOOKUP(S2013,海关监管条件!$A$1:$B$3000,2,FALSE))</f>
        <v>无 </v>
      </c>
    </row>
    <row r="2014" spans="1:30">
      <c r="A2014" s="2">
        <v>43815</v>
      </c>
      <c r="B2014" s="2">
        <v>43822</v>
      </c>
      <c r="C2014" s="2" t="s">
        <v>5316</v>
      </c>
      <c r="D2014" s="3" t="s">
        <v>3086</v>
      </c>
      <c r="E2014" s="3" t="s">
        <v>4898</v>
      </c>
      <c r="F2014" s="3" t="s">
        <v>5368</v>
      </c>
      <c r="G2014" s="17" t="str">
        <f t="shared" si="317"/>
        <v>KG-ARI-2003-00225-05792/42849001</v>
      </c>
      <c r="H2014" s="18">
        <f>IF(G2014="","",VLOOKUP(G2014,WMS!$E$3:$Q$2581,7,FALSE))</f>
        <v>12</v>
      </c>
      <c r="I2014" s="18">
        <f>IF(G2014="","",VLOOKUP(G2014,WMS!$E$3:$Q$2581,8,FALSE))</f>
        <v>0.6</v>
      </c>
      <c r="J2014" s="18">
        <f>IF(G2014="","",VLOOKUP(G2014,WMS!$E$3:$Q$2581,13,FALSE))</f>
        <v>0.013</v>
      </c>
      <c r="K2014" s="25" t="b">
        <f t="shared" si="318"/>
        <v>1</v>
      </c>
      <c r="L2014" s="7">
        <v>2</v>
      </c>
      <c r="M2014" s="26">
        <f>IF(G2014="","",VLOOKUP(G2014,WMS!$E$3:$U$2581,7,0)*L2014)</f>
        <v>24</v>
      </c>
      <c r="N2014" s="27" t="str">
        <f>IF(G2014="","",VLOOKUP(G2014,WMS!$E$3:$U$2581,17,0))</f>
        <v>A01-203</v>
      </c>
      <c r="O2014" s="28">
        <f t="shared" si="319"/>
        <v>1.2</v>
      </c>
      <c r="P2014" s="28">
        <f t="shared" si="320"/>
        <v>0.026</v>
      </c>
      <c r="Q2014" s="25" t="str">
        <f>IF(G2014="","",VLOOKUP(G2014,WMS!$E$3:$G$2581,2,FALSE))</f>
        <v>KAS19112604</v>
      </c>
      <c r="R2014" s="25" t="str">
        <f>IF(G2014="","",VLOOKUP(G2014,WMS!$E$3:$G$2581,3,FALSE))</f>
        <v>KAS1911260423</v>
      </c>
      <c r="S2014" s="17" t="str">
        <f>IF(R2014="","",VLOOKUP(R2014,CUSTOMS!$E$3:$N$2350,2,FALSE))</f>
        <v>8215990000</v>
      </c>
      <c r="T2014" s="17" t="str">
        <f>IF(R2014="","",VLOOKUP(R2014,CUSTOMS!$E$3:$N$2350,3,FALSE))</f>
        <v>捞篱</v>
      </c>
      <c r="U2014" s="18">
        <f t="shared" si="321"/>
        <v>24</v>
      </c>
      <c r="V2014" s="18" t="str">
        <f>IF(R2014="","",VLOOKUP(R2014,CUSTOMS!$E$3:$N$2350,5,FALSE))</f>
        <v>个</v>
      </c>
      <c r="W2014" s="32">
        <f>IF(R2014="","",VLOOKUP(R2014,CUSTOMS!$E$3:$N$2350,6,FALSE))</f>
        <v>0.28</v>
      </c>
      <c r="X2014" s="32">
        <f t="shared" si="322"/>
        <v>6.72</v>
      </c>
      <c r="Y2014" s="18" t="str">
        <f>IF(R2014="","",VLOOKUP(R2014,CUSTOMS!$E$3:$N$2350,8,FALSE))</f>
        <v>美元</v>
      </c>
      <c r="Z2014" s="18" t="str">
        <f>IF(R2014="","",VLOOKUP(R2014,CUSTOMS!$E$3:$N$2350,9,FALSE))</f>
        <v>中国</v>
      </c>
      <c r="AA2014" s="18" t="str">
        <f>IF(R2014="","",VLOOKUP(R2014,CUSTOMS!$E$3:$N$2350,10,FALSE))</f>
        <v>美国</v>
      </c>
      <c r="AB2014" s="32">
        <f>IF(R2014="","",VLOOKUP(G2014,WMS!$E$3:$T$2581,15,FALSE))</f>
        <v>0.0258333333333333</v>
      </c>
      <c r="AC2014" s="32">
        <f t="shared" si="323"/>
        <v>0.619999999999999</v>
      </c>
      <c r="AD2014" s="32" t="str">
        <f>IF(S2014="","",VLOOKUP(S2014,海关监管条件!$A$1:$B$3000,2,FALSE))</f>
        <v>A</v>
      </c>
    </row>
    <row r="2015" spans="1:30">
      <c r="A2015" s="2">
        <v>43815</v>
      </c>
      <c r="B2015" s="2">
        <v>43822</v>
      </c>
      <c r="C2015" s="2" t="s">
        <v>5316</v>
      </c>
      <c r="D2015" s="3" t="s">
        <v>3086</v>
      </c>
      <c r="E2015" s="3" t="s">
        <v>4898</v>
      </c>
      <c r="F2015" s="3" t="s">
        <v>5368</v>
      </c>
      <c r="G2015" s="17" t="str">
        <f t="shared" si="317"/>
        <v>KG-ARI-2003-00225-05792/42849001</v>
      </c>
      <c r="H2015" s="18">
        <f>IF(G2015="","",VLOOKUP(G2015,WMS!$E$3:$Q$2581,7,FALSE))</f>
        <v>12</v>
      </c>
      <c r="I2015" s="18">
        <f>IF(G2015="","",VLOOKUP(G2015,WMS!$E$3:$Q$2581,8,FALSE))</f>
        <v>0.6</v>
      </c>
      <c r="J2015" s="18">
        <f>IF(G2015="","",VLOOKUP(G2015,WMS!$E$3:$Q$2581,13,FALSE))</f>
        <v>0.013</v>
      </c>
      <c r="K2015" s="25" t="b">
        <f t="shared" si="318"/>
        <v>1</v>
      </c>
      <c r="L2015" s="7">
        <v>1</v>
      </c>
      <c r="M2015" s="26">
        <f>IF(G2015="","",VLOOKUP(G2015,WMS!$E$3:$U$2581,7,0)*L2015)</f>
        <v>12</v>
      </c>
      <c r="N2015" s="27" t="str">
        <f>IF(G2015="","",VLOOKUP(G2015,WMS!$E$3:$U$2581,17,0))</f>
        <v>A01-203</v>
      </c>
      <c r="O2015" s="28">
        <f t="shared" si="319"/>
        <v>0.6</v>
      </c>
      <c r="P2015" s="28">
        <f t="shared" si="320"/>
        <v>0.013</v>
      </c>
      <c r="Q2015" s="25" t="str">
        <f>IF(G2015="","",VLOOKUP(G2015,WMS!$E$3:$G$2581,2,FALSE))</f>
        <v>KAS19112604</v>
      </c>
      <c r="R2015" s="25" t="str">
        <f>IF(G2015="","",VLOOKUP(G2015,WMS!$E$3:$G$2581,3,FALSE))</f>
        <v>KAS1911260423</v>
      </c>
      <c r="S2015" s="17" t="str">
        <f>IF(R2015="","",VLOOKUP(R2015,CUSTOMS!$E$3:$N$2350,2,FALSE))</f>
        <v>8215990000</v>
      </c>
      <c r="T2015" s="17" t="str">
        <f>IF(R2015="","",VLOOKUP(R2015,CUSTOMS!$E$3:$N$2350,3,FALSE))</f>
        <v>捞篱</v>
      </c>
      <c r="U2015" s="18">
        <f t="shared" si="321"/>
        <v>12</v>
      </c>
      <c r="V2015" s="18" t="str">
        <f>IF(R2015="","",VLOOKUP(R2015,CUSTOMS!$E$3:$N$2350,5,FALSE))</f>
        <v>个</v>
      </c>
      <c r="W2015" s="32">
        <f>IF(R2015="","",VLOOKUP(R2015,CUSTOMS!$E$3:$N$2350,6,FALSE))</f>
        <v>0.28</v>
      </c>
      <c r="X2015" s="32">
        <f t="shared" si="322"/>
        <v>3.36</v>
      </c>
      <c r="Y2015" s="18" t="str">
        <f>IF(R2015="","",VLOOKUP(R2015,CUSTOMS!$E$3:$N$2350,8,FALSE))</f>
        <v>美元</v>
      </c>
      <c r="Z2015" s="18" t="str">
        <f>IF(R2015="","",VLOOKUP(R2015,CUSTOMS!$E$3:$N$2350,9,FALSE))</f>
        <v>中国</v>
      </c>
      <c r="AA2015" s="18" t="str">
        <f>IF(R2015="","",VLOOKUP(R2015,CUSTOMS!$E$3:$N$2350,10,FALSE))</f>
        <v>美国</v>
      </c>
      <c r="AB2015" s="32">
        <f>IF(R2015="","",VLOOKUP(G2015,WMS!$E$3:$T$2581,15,FALSE))</f>
        <v>0.0258333333333333</v>
      </c>
      <c r="AC2015" s="32">
        <f t="shared" si="323"/>
        <v>0.31</v>
      </c>
      <c r="AD2015" s="32" t="str">
        <f>IF(S2015="","",VLOOKUP(S2015,海关监管条件!$A$1:$B$3000,2,FALSE))</f>
        <v>A</v>
      </c>
    </row>
    <row r="2016" spans="1:30">
      <c r="A2016" s="2">
        <v>43815</v>
      </c>
      <c r="B2016" s="2">
        <v>43822</v>
      </c>
      <c r="C2016" s="2" t="s">
        <v>5316</v>
      </c>
      <c r="D2016" s="3" t="s">
        <v>3044</v>
      </c>
      <c r="E2016" s="3" t="s">
        <v>4878</v>
      </c>
      <c r="F2016" s="3" t="s">
        <v>5369</v>
      </c>
      <c r="G2016" s="17" t="str">
        <f t="shared" si="317"/>
        <v>KG-ARI-2003-00225-05800/42185093</v>
      </c>
      <c r="H2016" s="18">
        <f>IF(G2016="","",VLOOKUP(G2016,WMS!$E$3:$Q$2581,7,FALSE))</f>
        <v>6</v>
      </c>
      <c r="I2016" s="18">
        <f>IF(G2016="","",VLOOKUP(G2016,WMS!$E$3:$Q$2581,8,FALSE))</f>
        <v>3</v>
      </c>
      <c r="J2016" s="18">
        <f>IF(G2016="","",VLOOKUP(G2016,WMS!$E$3:$Q$2581,13,FALSE))</f>
        <v>0.014</v>
      </c>
      <c r="K2016" s="25" t="b">
        <f t="shared" si="318"/>
        <v>1</v>
      </c>
      <c r="L2016" s="7">
        <v>2</v>
      </c>
      <c r="M2016" s="26">
        <f>IF(G2016="","",VLOOKUP(G2016,WMS!$E$3:$U$2581,7,0)*L2016)</f>
        <v>12</v>
      </c>
      <c r="N2016" s="27" t="str">
        <f>IF(G2016="","",VLOOKUP(G2016,WMS!$E$3:$U$2581,17,0))</f>
        <v>A07-203</v>
      </c>
      <c r="O2016" s="28">
        <f t="shared" si="319"/>
        <v>6</v>
      </c>
      <c r="P2016" s="28">
        <f t="shared" si="320"/>
        <v>0.028</v>
      </c>
      <c r="Q2016" s="25" t="str">
        <f>IF(G2016="","",VLOOKUP(G2016,WMS!$E$3:$G$2581,2,FALSE))</f>
        <v>KAS19112206</v>
      </c>
      <c r="R2016" s="25" t="str">
        <f>IF(G2016="","",VLOOKUP(G2016,WMS!$E$3:$G$2581,3,FALSE))</f>
        <v>KAS1911220603</v>
      </c>
      <c r="S2016" s="17" t="str">
        <f>IF(R2016="","",VLOOKUP(R2016,CUSTOMS!$E$3:$N$2350,2,FALSE))</f>
        <v>8423100000</v>
      </c>
      <c r="T2016" s="17" t="str">
        <f>IF(R2016="","",VLOOKUP(R2016,CUSTOMS!$E$3:$N$2350,3,FALSE))</f>
        <v>厨房秤</v>
      </c>
      <c r="U2016" s="18">
        <f t="shared" si="321"/>
        <v>12</v>
      </c>
      <c r="V2016" s="18" t="str">
        <f>IF(R2016="","",VLOOKUP(R2016,CUSTOMS!$E$3:$N$2350,5,FALSE))</f>
        <v>台</v>
      </c>
      <c r="W2016" s="32">
        <f>IF(R2016="","",VLOOKUP(R2016,CUSTOMS!$E$3:$N$2350,6,FALSE))</f>
        <v>3.67</v>
      </c>
      <c r="X2016" s="32">
        <f t="shared" si="322"/>
        <v>44.04</v>
      </c>
      <c r="Y2016" s="18" t="str">
        <f>IF(R2016="","",VLOOKUP(R2016,CUSTOMS!$E$3:$N$2350,8,FALSE))</f>
        <v>美元</v>
      </c>
      <c r="Z2016" s="18" t="str">
        <f>IF(R2016="","",VLOOKUP(R2016,CUSTOMS!$E$3:$N$2350,9,FALSE))</f>
        <v>中国</v>
      </c>
      <c r="AA2016" s="18" t="str">
        <f>IF(R2016="","",VLOOKUP(R2016,CUSTOMS!$E$3:$N$2350,10,FALSE))</f>
        <v>美国</v>
      </c>
      <c r="AB2016" s="32">
        <f>IF(R2016="","",VLOOKUP(G2016,WMS!$E$3:$T$2581,15,FALSE))</f>
        <v>0.383333333333333</v>
      </c>
      <c r="AC2016" s="32">
        <f t="shared" si="323"/>
        <v>4.6</v>
      </c>
      <c r="AD2016" s="32" t="str">
        <f>IF(S2016="","",VLOOKUP(S2016,海关监管条件!$A$1:$B$3000,2,FALSE))</f>
        <v>无 </v>
      </c>
    </row>
    <row r="2017" spans="1:30">
      <c r="A2017" s="2">
        <v>43815</v>
      </c>
      <c r="B2017" s="2">
        <v>43822</v>
      </c>
      <c r="C2017" s="2" t="s">
        <v>5316</v>
      </c>
      <c r="D2017" s="3" t="s">
        <v>3060</v>
      </c>
      <c r="E2017" s="3" t="s">
        <v>4880</v>
      </c>
      <c r="F2017" s="3" t="s">
        <v>4884</v>
      </c>
      <c r="G2017" s="17" t="str">
        <f t="shared" si="317"/>
        <v>KG-ARI-2003-00225-05820/42825920</v>
      </c>
      <c r="H2017" s="18">
        <f>IF(G2017="","",VLOOKUP(G2017,WMS!$E$3:$Q$2581,7,FALSE))</f>
        <v>24</v>
      </c>
      <c r="I2017" s="18">
        <f>IF(G2017="","",VLOOKUP(G2017,WMS!$E$3:$Q$2581,8,FALSE))</f>
        <v>0.85</v>
      </c>
      <c r="J2017" s="18">
        <f>IF(G2017="","",VLOOKUP(G2017,WMS!$E$3:$Q$2581,13,FALSE))</f>
        <v>0.012</v>
      </c>
      <c r="K2017" s="25" t="b">
        <f t="shared" si="318"/>
        <v>1</v>
      </c>
      <c r="L2017" s="7">
        <v>1</v>
      </c>
      <c r="M2017" s="26">
        <f>IF(G2017="","",VLOOKUP(G2017,WMS!$E$3:$U$2581,7,0)*L2017)</f>
        <v>24</v>
      </c>
      <c r="N2017" s="27" t="str">
        <f>IF(G2017="","",VLOOKUP(G2017,WMS!$E$3:$U$2581,17,0))</f>
        <v>A02-303</v>
      </c>
      <c r="O2017" s="28">
        <f t="shared" si="319"/>
        <v>0.85</v>
      </c>
      <c r="P2017" s="28">
        <f t="shared" si="320"/>
        <v>0.012</v>
      </c>
      <c r="Q2017" s="25" t="str">
        <f>IF(G2017="","",VLOOKUP(G2017,WMS!$E$3:$G$2581,2,FALSE))</f>
        <v>KAS19112601</v>
      </c>
      <c r="R2017" s="25" t="str">
        <f>IF(G2017="","",VLOOKUP(G2017,WMS!$E$3:$G$2581,3,FALSE))</f>
        <v>KAS1911260103</v>
      </c>
      <c r="S2017" s="17" t="str">
        <f>IF(R2017="","",VLOOKUP(R2017,CUSTOMS!$E$3:$N$2350,2,FALSE))</f>
        <v>7323930000</v>
      </c>
      <c r="T2017" s="17" t="str">
        <f>IF(R2017="","",VLOOKUP(R2017,CUSTOMS!$E$3:$N$2350,3,FALSE))</f>
        <v>茶隔</v>
      </c>
      <c r="U2017" s="18">
        <f t="shared" si="321"/>
        <v>24</v>
      </c>
      <c r="V2017" s="18" t="str">
        <f>IF(R2017="","",VLOOKUP(R2017,CUSTOMS!$E$3:$N$2350,5,FALSE))</f>
        <v>只</v>
      </c>
      <c r="W2017" s="32">
        <f>IF(R2017="","",VLOOKUP(R2017,CUSTOMS!$E$3:$N$2350,6,FALSE))</f>
        <v>0.99</v>
      </c>
      <c r="X2017" s="32">
        <f t="shared" si="322"/>
        <v>23.76</v>
      </c>
      <c r="Y2017" s="18" t="str">
        <f>IF(R2017="","",VLOOKUP(R2017,CUSTOMS!$E$3:$N$2350,8,FALSE))</f>
        <v>美元</v>
      </c>
      <c r="Z2017" s="18" t="str">
        <f>IF(R2017="","",VLOOKUP(R2017,CUSTOMS!$E$3:$N$2350,9,FALSE))</f>
        <v>中国</v>
      </c>
      <c r="AA2017" s="18" t="str">
        <f>IF(R2017="","",VLOOKUP(R2017,CUSTOMS!$E$3:$N$2350,10,FALSE))</f>
        <v>美国</v>
      </c>
      <c r="AB2017" s="32">
        <f>IF(R2017="","",VLOOKUP(G2017,WMS!$E$3:$T$2581,15,FALSE))</f>
        <v>0.0233333333333333</v>
      </c>
      <c r="AC2017" s="32">
        <f t="shared" si="323"/>
        <v>0.559999999999999</v>
      </c>
      <c r="AD2017" s="32" t="str">
        <f>IF(S2017="","",VLOOKUP(S2017,海关监管条件!$A$1:$B$3000,2,FALSE))</f>
        <v>A </v>
      </c>
    </row>
    <row r="2018" spans="1:30">
      <c r="A2018" s="2">
        <v>43815</v>
      </c>
      <c r="B2018" s="2">
        <v>43822</v>
      </c>
      <c r="C2018" s="2" t="s">
        <v>5316</v>
      </c>
      <c r="D2018" s="3" t="s">
        <v>3060</v>
      </c>
      <c r="E2018" s="3" t="s">
        <v>4880</v>
      </c>
      <c r="F2018" s="3" t="s">
        <v>4884</v>
      </c>
      <c r="G2018" s="17" t="str">
        <f t="shared" si="317"/>
        <v>KG-ARI-2003-00225-05820/42825920</v>
      </c>
      <c r="H2018" s="18">
        <f>IF(G2018="","",VLOOKUP(G2018,WMS!$E$3:$Q$2581,7,FALSE))</f>
        <v>24</v>
      </c>
      <c r="I2018" s="18">
        <f>IF(G2018="","",VLOOKUP(G2018,WMS!$E$3:$Q$2581,8,FALSE))</f>
        <v>0.85</v>
      </c>
      <c r="J2018" s="18">
        <f>IF(G2018="","",VLOOKUP(G2018,WMS!$E$3:$Q$2581,13,FALSE))</f>
        <v>0.012</v>
      </c>
      <c r="K2018" s="25" t="b">
        <f t="shared" si="318"/>
        <v>1</v>
      </c>
      <c r="L2018" s="7">
        <v>1</v>
      </c>
      <c r="M2018" s="26">
        <f>IF(G2018="","",VLOOKUP(G2018,WMS!$E$3:$U$2581,7,0)*L2018)</f>
        <v>24</v>
      </c>
      <c r="N2018" s="27" t="str">
        <f>IF(G2018="","",VLOOKUP(G2018,WMS!$E$3:$U$2581,17,0))</f>
        <v>A02-303</v>
      </c>
      <c r="O2018" s="28">
        <f t="shared" si="319"/>
        <v>0.85</v>
      </c>
      <c r="P2018" s="28">
        <f t="shared" si="320"/>
        <v>0.012</v>
      </c>
      <c r="Q2018" s="25" t="str">
        <f>IF(G2018="","",VLOOKUP(G2018,WMS!$E$3:$G$2581,2,FALSE))</f>
        <v>KAS19112601</v>
      </c>
      <c r="R2018" s="25" t="str">
        <f>IF(G2018="","",VLOOKUP(G2018,WMS!$E$3:$G$2581,3,FALSE))</f>
        <v>KAS1911260103</v>
      </c>
      <c r="S2018" s="17" t="str">
        <f>IF(R2018="","",VLOOKUP(R2018,CUSTOMS!$E$3:$N$2350,2,FALSE))</f>
        <v>7323930000</v>
      </c>
      <c r="T2018" s="17" t="str">
        <f>IF(R2018="","",VLOOKUP(R2018,CUSTOMS!$E$3:$N$2350,3,FALSE))</f>
        <v>茶隔</v>
      </c>
      <c r="U2018" s="18">
        <f t="shared" si="321"/>
        <v>24</v>
      </c>
      <c r="V2018" s="18" t="str">
        <f>IF(R2018="","",VLOOKUP(R2018,CUSTOMS!$E$3:$N$2350,5,FALSE))</f>
        <v>只</v>
      </c>
      <c r="W2018" s="32">
        <f>IF(R2018="","",VLOOKUP(R2018,CUSTOMS!$E$3:$N$2350,6,FALSE))</f>
        <v>0.99</v>
      </c>
      <c r="X2018" s="32">
        <f t="shared" si="322"/>
        <v>23.76</v>
      </c>
      <c r="Y2018" s="18" t="str">
        <f>IF(R2018="","",VLOOKUP(R2018,CUSTOMS!$E$3:$N$2350,8,FALSE))</f>
        <v>美元</v>
      </c>
      <c r="Z2018" s="18" t="str">
        <f>IF(R2018="","",VLOOKUP(R2018,CUSTOMS!$E$3:$N$2350,9,FALSE))</f>
        <v>中国</v>
      </c>
      <c r="AA2018" s="18" t="str">
        <f>IF(R2018="","",VLOOKUP(R2018,CUSTOMS!$E$3:$N$2350,10,FALSE))</f>
        <v>美国</v>
      </c>
      <c r="AB2018" s="32">
        <f>IF(R2018="","",VLOOKUP(G2018,WMS!$E$3:$T$2581,15,FALSE))</f>
        <v>0.0233333333333333</v>
      </c>
      <c r="AC2018" s="32">
        <f t="shared" si="323"/>
        <v>0.559999999999999</v>
      </c>
      <c r="AD2018" s="32" t="str">
        <f>IF(S2018="","",VLOOKUP(S2018,海关监管条件!$A$1:$B$3000,2,FALSE))</f>
        <v>A </v>
      </c>
    </row>
    <row r="2019" spans="1:30">
      <c r="A2019" s="2">
        <v>43815</v>
      </c>
      <c r="B2019" s="2">
        <v>43822</v>
      </c>
      <c r="C2019" s="2" t="s">
        <v>5316</v>
      </c>
      <c r="D2019" s="3" t="s">
        <v>3005</v>
      </c>
      <c r="E2019" s="3" t="s">
        <v>4865</v>
      </c>
      <c r="F2019" s="3" t="s">
        <v>5283</v>
      </c>
      <c r="G2019" s="17" t="str">
        <f t="shared" si="317"/>
        <v>KG-ARI-2003-00225-05826/42604280</v>
      </c>
      <c r="H2019" s="18">
        <f>IF(G2019="","",VLOOKUP(G2019,WMS!$E$3:$Q$2581,7,FALSE))</f>
        <v>12</v>
      </c>
      <c r="I2019" s="18">
        <f>IF(G2019="","",VLOOKUP(G2019,WMS!$E$3:$Q$2581,8,FALSE))</f>
        <v>1.55</v>
      </c>
      <c r="J2019" s="18">
        <f>IF(G2019="","",VLOOKUP(G2019,WMS!$E$3:$Q$2581,13,FALSE))</f>
        <v>0.011</v>
      </c>
      <c r="K2019" s="25" t="b">
        <f t="shared" si="318"/>
        <v>1</v>
      </c>
      <c r="L2019" s="7">
        <v>1</v>
      </c>
      <c r="M2019" s="26">
        <f>IF(G2019="","",VLOOKUP(G2019,WMS!$E$3:$U$2581,7,0)*L2019)</f>
        <v>12</v>
      </c>
      <c r="N2019" s="27" t="str">
        <f>IF(G2019="","",VLOOKUP(G2019,WMS!$E$3:$U$2581,17,0))</f>
        <v>A07-203</v>
      </c>
      <c r="O2019" s="28">
        <f t="shared" si="319"/>
        <v>1.55</v>
      </c>
      <c r="P2019" s="28">
        <f t="shared" si="320"/>
        <v>0.011</v>
      </c>
      <c r="Q2019" s="25" t="str">
        <f>IF(G2019="","",VLOOKUP(G2019,WMS!$E$3:$G$2581,2,FALSE))</f>
        <v>KAS19112202</v>
      </c>
      <c r="R2019" s="25" t="str">
        <f>IF(G2019="","",VLOOKUP(G2019,WMS!$E$3:$G$2581,3,FALSE))</f>
        <v>KAS1911220201</v>
      </c>
      <c r="S2019" s="17" t="str">
        <f>IF(R2019="","",VLOOKUP(R2019,CUSTOMS!$E$3:$N$2350,2,FALSE))</f>
        <v>8544421900</v>
      </c>
      <c r="T2019" s="17" t="str">
        <f>IF(R2019="","",VLOOKUP(R2019,CUSTOMS!$E$3:$N$2350,3,FALSE))</f>
        <v>USB连接线</v>
      </c>
      <c r="U2019" s="18">
        <f t="shared" si="321"/>
        <v>12</v>
      </c>
      <c r="V2019" s="18" t="str">
        <f>IF(R2019="","",VLOOKUP(R2019,CUSTOMS!$E$3:$N$2350,5,FALSE))</f>
        <v>条</v>
      </c>
      <c r="W2019" s="32">
        <f>IF(R2019="","",VLOOKUP(R2019,CUSTOMS!$E$3:$N$2350,6,FALSE))</f>
        <v>3.5891</v>
      </c>
      <c r="X2019" s="32">
        <f t="shared" si="322"/>
        <v>43.0692</v>
      </c>
      <c r="Y2019" s="18" t="str">
        <f>IF(R2019="","",VLOOKUP(R2019,CUSTOMS!$E$3:$N$2350,8,FALSE))</f>
        <v>美元</v>
      </c>
      <c r="Z2019" s="18" t="str">
        <f>IF(R2019="","",VLOOKUP(R2019,CUSTOMS!$E$3:$N$2350,9,FALSE))</f>
        <v>中国</v>
      </c>
      <c r="AA2019" s="18" t="str">
        <f>IF(R2019="","",VLOOKUP(R2019,CUSTOMS!$E$3:$N$2350,10,FALSE))</f>
        <v>美国</v>
      </c>
      <c r="AB2019" s="32">
        <f>IF(R2019="","",VLOOKUP(G2019,WMS!$E$3:$T$2581,15,FALSE))</f>
        <v>0.0858333333333333</v>
      </c>
      <c r="AC2019" s="32">
        <f t="shared" si="323"/>
        <v>1.03</v>
      </c>
      <c r="AD2019" s="32" t="str">
        <f>IF(S2019="","",VLOOKUP(S2019,海关监管条件!$A$1:$B$3000,2,FALSE))</f>
        <v>无 </v>
      </c>
    </row>
    <row r="2020" spans="1:30">
      <c r="A2020" s="2">
        <v>43815</v>
      </c>
      <c r="B2020" s="2">
        <v>43822</v>
      </c>
      <c r="C2020" s="2" t="s">
        <v>5316</v>
      </c>
      <c r="D2020" s="3" t="s">
        <v>3005</v>
      </c>
      <c r="E2020" s="3" t="s">
        <v>4865</v>
      </c>
      <c r="F2020" s="3" t="s">
        <v>5370</v>
      </c>
      <c r="G2020" s="17" t="str">
        <f t="shared" si="317"/>
        <v>KG-ARI-2003-00225-05826/42613725</v>
      </c>
      <c r="H2020" s="18">
        <f>IF(G2020="","",VLOOKUP(G2020,WMS!$E$3:$Q$2581,7,FALSE))</f>
        <v>12</v>
      </c>
      <c r="I2020" s="18">
        <f>IF(G2020="","",VLOOKUP(G2020,WMS!$E$3:$Q$2581,8,FALSE))</f>
        <v>2.55</v>
      </c>
      <c r="J2020" s="18">
        <f>IF(G2020="","",VLOOKUP(G2020,WMS!$E$3:$Q$2581,13,FALSE))</f>
        <v>0.025</v>
      </c>
      <c r="K2020" s="25" t="b">
        <f t="shared" si="318"/>
        <v>1</v>
      </c>
      <c r="L2020" s="7">
        <v>1</v>
      </c>
      <c r="M2020" s="26">
        <f>IF(G2020="","",VLOOKUP(G2020,WMS!$E$3:$U$2581,7,0)*L2020)</f>
        <v>12</v>
      </c>
      <c r="N2020" s="27" t="str">
        <f>IF(G2020="","",VLOOKUP(G2020,WMS!$E$3:$U$2581,17,0))</f>
        <v>A07-203</v>
      </c>
      <c r="O2020" s="28">
        <f t="shared" si="319"/>
        <v>2.55</v>
      </c>
      <c r="P2020" s="28">
        <f t="shared" si="320"/>
        <v>0.025</v>
      </c>
      <c r="Q2020" s="25" t="str">
        <f>IF(G2020="","",VLOOKUP(G2020,WMS!$E$3:$G$2581,2,FALSE))</f>
        <v>KAS19112203</v>
      </c>
      <c r="R2020" s="25" t="str">
        <f>IF(G2020="","",VLOOKUP(G2020,WMS!$E$3:$G$2581,3,FALSE))</f>
        <v>KAS1911220302</v>
      </c>
      <c r="S2020" s="17" t="str">
        <f>IF(R2020="","",VLOOKUP(R2020,CUSTOMS!$E$3:$N$2350,2,FALSE))</f>
        <v>3926909090</v>
      </c>
      <c r="T2020" s="17" t="str">
        <f>IF(R2020="","",VLOOKUP(R2020,CUSTOMS!$E$3:$N$2350,3,FALSE))</f>
        <v>手机支架</v>
      </c>
      <c r="U2020" s="18">
        <f t="shared" si="321"/>
        <v>12</v>
      </c>
      <c r="V2020" s="18" t="str">
        <f>IF(R2020="","",VLOOKUP(R2020,CUSTOMS!$E$3:$N$2350,5,FALSE))</f>
        <v>个</v>
      </c>
      <c r="W2020" s="32">
        <f>IF(R2020="","",VLOOKUP(R2020,CUSTOMS!$E$3:$N$2350,6,FALSE))</f>
        <v>2.43</v>
      </c>
      <c r="X2020" s="32">
        <f t="shared" si="322"/>
        <v>29.16</v>
      </c>
      <c r="Y2020" s="18" t="str">
        <f>IF(R2020="","",VLOOKUP(R2020,CUSTOMS!$E$3:$N$2350,8,FALSE))</f>
        <v>美元</v>
      </c>
      <c r="Z2020" s="18" t="str">
        <f>IF(R2020="","",VLOOKUP(R2020,CUSTOMS!$E$3:$N$2350,9,FALSE))</f>
        <v>中国</v>
      </c>
      <c r="AA2020" s="18" t="str">
        <f>IF(R2020="","",VLOOKUP(R2020,CUSTOMS!$E$3:$N$2350,10,FALSE))</f>
        <v>美国</v>
      </c>
      <c r="AB2020" s="32">
        <f>IF(R2020="","",VLOOKUP(G2020,WMS!$E$3:$T$2581,15,FALSE))</f>
        <v>0.258333333333333</v>
      </c>
      <c r="AC2020" s="32">
        <f t="shared" si="323"/>
        <v>3.1</v>
      </c>
      <c r="AD2020" s="32" t="str">
        <f>IF(S2020="","",VLOOKUP(S2020,海关监管条件!$A$1:$B$3000,2,FALSE))</f>
        <v>无</v>
      </c>
    </row>
    <row r="2021" spans="1:30">
      <c r="A2021" s="2">
        <v>43815</v>
      </c>
      <c r="B2021" s="2">
        <v>43822</v>
      </c>
      <c r="C2021" s="2" t="s">
        <v>5316</v>
      </c>
      <c r="D2021" s="3" t="s">
        <v>3005</v>
      </c>
      <c r="E2021" s="3" t="s">
        <v>4865</v>
      </c>
      <c r="F2021" s="3" t="s">
        <v>5371</v>
      </c>
      <c r="G2021" s="17" t="str">
        <f t="shared" si="317"/>
        <v>KG-ARI-2003-00225-05826/42613763</v>
      </c>
      <c r="H2021" s="18">
        <f>IF(G2021="","",VLOOKUP(G2021,WMS!$E$3:$Q$2581,7,FALSE))</f>
        <v>6</v>
      </c>
      <c r="I2021" s="18">
        <f>IF(G2021="","",VLOOKUP(G2021,WMS!$E$3:$Q$2581,8,FALSE))</f>
        <v>1.6</v>
      </c>
      <c r="J2021" s="18">
        <f>IF(G2021="","",VLOOKUP(G2021,WMS!$E$3:$Q$2581,13,FALSE))</f>
        <v>0.009</v>
      </c>
      <c r="K2021" s="25" t="b">
        <f t="shared" si="318"/>
        <v>1</v>
      </c>
      <c r="L2021" s="7">
        <v>1</v>
      </c>
      <c r="M2021" s="26">
        <f>IF(G2021="","",VLOOKUP(G2021,WMS!$E$3:$U$2581,7,0)*L2021)</f>
        <v>6</v>
      </c>
      <c r="N2021" s="27" t="str">
        <f>IF(G2021="","",VLOOKUP(G2021,WMS!$E$3:$U$2581,17,0))</f>
        <v>A07-203</v>
      </c>
      <c r="O2021" s="28">
        <f t="shared" si="319"/>
        <v>1.6</v>
      </c>
      <c r="P2021" s="28">
        <f t="shared" si="320"/>
        <v>0.009</v>
      </c>
      <c r="Q2021" s="25" t="str">
        <f>IF(G2021="","",VLOOKUP(G2021,WMS!$E$3:$G$2581,2,FALSE))</f>
        <v>KAS19112203</v>
      </c>
      <c r="R2021" s="25" t="str">
        <f>IF(G2021="","",VLOOKUP(G2021,WMS!$E$3:$G$2581,3,FALSE))</f>
        <v>KAS1911220303</v>
      </c>
      <c r="S2021" s="17" t="str">
        <f>IF(R2021="","",VLOOKUP(R2021,CUSTOMS!$E$3:$N$2350,2,FALSE))</f>
        <v>8504409999</v>
      </c>
      <c r="T2021" s="17" t="str">
        <f>IF(R2021="","",VLOOKUP(R2021,CUSTOMS!$E$3:$N$2350,3,FALSE))</f>
        <v>充电器</v>
      </c>
      <c r="U2021" s="18">
        <f t="shared" si="321"/>
        <v>6</v>
      </c>
      <c r="V2021" s="18" t="str">
        <f>IF(R2021="","",VLOOKUP(R2021,CUSTOMS!$E$3:$N$2350,5,FALSE))</f>
        <v>个</v>
      </c>
      <c r="W2021" s="32">
        <f>IF(R2021="","",VLOOKUP(R2021,CUSTOMS!$E$3:$N$2350,6,FALSE))</f>
        <v>3.6</v>
      </c>
      <c r="X2021" s="32">
        <f t="shared" si="322"/>
        <v>21.6</v>
      </c>
      <c r="Y2021" s="18" t="str">
        <f>IF(R2021="","",VLOOKUP(R2021,CUSTOMS!$E$3:$N$2350,8,FALSE))</f>
        <v>美元</v>
      </c>
      <c r="Z2021" s="18" t="str">
        <f>IF(R2021="","",VLOOKUP(R2021,CUSTOMS!$E$3:$N$2350,9,FALSE))</f>
        <v>中国</v>
      </c>
      <c r="AA2021" s="18" t="str">
        <f>IF(R2021="","",VLOOKUP(R2021,CUSTOMS!$E$3:$N$2350,10,FALSE))</f>
        <v>美国</v>
      </c>
      <c r="AB2021" s="32">
        <f>IF(R2021="","",VLOOKUP(G2021,WMS!$E$3:$T$2581,15,FALSE))</f>
        <v>0.233333333333333</v>
      </c>
      <c r="AC2021" s="32">
        <f t="shared" si="323"/>
        <v>1.4</v>
      </c>
      <c r="AD2021" s="32" t="str">
        <f>IF(S2021="","",VLOOKUP(S2021,海关监管条件!$A$1:$B$3000,2,FALSE))</f>
        <v>无</v>
      </c>
    </row>
    <row r="2022" spans="1:30">
      <c r="A2022" s="2">
        <v>43815</v>
      </c>
      <c r="B2022" s="2">
        <v>43822</v>
      </c>
      <c r="C2022" s="2" t="s">
        <v>5316</v>
      </c>
      <c r="D2022" s="3" t="s">
        <v>3070</v>
      </c>
      <c r="E2022" s="3" t="s">
        <v>4887</v>
      </c>
      <c r="F2022" s="3" t="s">
        <v>3509</v>
      </c>
      <c r="G2022" s="17" t="str">
        <f t="shared" si="317"/>
        <v>KG-ARI-2003-00225-05847/41872741</v>
      </c>
      <c r="H2022" s="18">
        <f>IF(G2022="","",VLOOKUP(G2022,WMS!$E$3:$Q$2581,7,FALSE))</f>
        <v>6</v>
      </c>
      <c r="I2022" s="18">
        <f>IF(G2022="","",VLOOKUP(G2022,WMS!$E$3:$Q$2581,8,FALSE))</f>
        <v>2.2</v>
      </c>
      <c r="J2022" s="18">
        <f>IF(G2022="","",VLOOKUP(G2022,WMS!$E$3:$Q$2581,13,FALSE))</f>
        <v>0.008</v>
      </c>
      <c r="K2022" s="25" t="b">
        <f t="shared" si="318"/>
        <v>1</v>
      </c>
      <c r="L2022" s="7">
        <v>4</v>
      </c>
      <c r="M2022" s="26">
        <f>IF(G2022="","",VLOOKUP(G2022,WMS!$E$3:$U$2581,7,0)*L2022)</f>
        <v>24</v>
      </c>
      <c r="N2022" s="27" t="str">
        <f>IF(G2022="","",VLOOKUP(G2022,WMS!$E$3:$U$2581,17,0))</f>
        <v>A02-303</v>
      </c>
      <c r="O2022" s="28">
        <f t="shared" si="319"/>
        <v>8.8</v>
      </c>
      <c r="P2022" s="28">
        <f t="shared" si="320"/>
        <v>0.032</v>
      </c>
      <c r="Q2022" s="25" t="str">
        <f>IF(G2022="","",VLOOKUP(G2022,WMS!$E$3:$G$2581,2,FALSE))</f>
        <v>KAS19112602</v>
      </c>
      <c r="R2022" s="25" t="str">
        <f>IF(G2022="","",VLOOKUP(G2022,WMS!$E$3:$G$2581,3,FALSE))</f>
        <v>KAS1911260201</v>
      </c>
      <c r="S2022" s="17" t="str">
        <f>IF(R2022="","",VLOOKUP(R2022,CUSTOMS!$E$3:$N$2350,2,FALSE))</f>
        <v>4419909090</v>
      </c>
      <c r="T2022" s="17" t="str">
        <f>IF(R2022="","",VLOOKUP(R2022,CUSTOMS!$E$3:$N$2350,3,FALSE))</f>
        <v>胡椒磨</v>
      </c>
      <c r="U2022" s="18">
        <f t="shared" si="321"/>
        <v>24</v>
      </c>
      <c r="V2022" s="18" t="str">
        <f>IF(R2022="","",VLOOKUP(R2022,CUSTOMS!$E$3:$N$2350,5,FALSE))</f>
        <v>只</v>
      </c>
      <c r="W2022" s="32">
        <f>IF(R2022="","",VLOOKUP(R2022,CUSTOMS!$E$3:$N$2350,6,FALSE))</f>
        <v>3.26</v>
      </c>
      <c r="X2022" s="32">
        <f t="shared" si="322"/>
        <v>78.24</v>
      </c>
      <c r="Y2022" s="18" t="str">
        <f>IF(R2022="","",VLOOKUP(R2022,CUSTOMS!$E$3:$N$2350,8,FALSE))</f>
        <v>美元</v>
      </c>
      <c r="Z2022" s="18" t="str">
        <f>IF(R2022="","",VLOOKUP(R2022,CUSTOMS!$E$3:$N$2350,9,FALSE))</f>
        <v>中国</v>
      </c>
      <c r="AA2022" s="18" t="str">
        <f>IF(R2022="","",VLOOKUP(R2022,CUSTOMS!$E$3:$N$2350,10,FALSE))</f>
        <v>美国</v>
      </c>
      <c r="AB2022" s="32">
        <f>IF(R2022="","",VLOOKUP(G2022,WMS!$E$3:$T$2581,15,FALSE))</f>
        <v>0.333333333333333</v>
      </c>
      <c r="AC2022" s="32">
        <f t="shared" si="323"/>
        <v>7.99999999999999</v>
      </c>
      <c r="AD2022" s="32" t="str">
        <f>IF(S2022="","",VLOOKUP(S2022,海关监管条件!$A$1:$B$3000,2,FALSE))</f>
        <v>AB</v>
      </c>
    </row>
    <row r="2023" spans="1:30">
      <c r="A2023" s="2">
        <v>43815</v>
      </c>
      <c r="B2023" s="2">
        <v>43822</v>
      </c>
      <c r="C2023" s="2" t="s">
        <v>5316</v>
      </c>
      <c r="D2023" s="3" t="s">
        <v>5031</v>
      </c>
      <c r="E2023" s="3" t="s">
        <v>3342</v>
      </c>
      <c r="F2023" s="3" t="s">
        <v>5372</v>
      </c>
      <c r="G2023" s="17" t="str">
        <f t="shared" si="317"/>
        <v>KG-KGT-1808-00016-00614/41617403</v>
      </c>
      <c r="H2023" s="18">
        <f>IF(G2023="","",VLOOKUP(G2023,WMS!$E$3:$Q$2581,7,FALSE))</f>
        <v>16</v>
      </c>
      <c r="I2023" s="18">
        <f>IF(G2023="","",VLOOKUP(G2023,WMS!$E$3:$Q$2581,8,FALSE))</f>
        <v>6.6</v>
      </c>
      <c r="J2023" s="18">
        <f>IF(G2023="","",VLOOKUP(G2023,WMS!$E$3:$Q$2581,13,FALSE))</f>
        <v>0.062</v>
      </c>
      <c r="K2023" s="25" t="b">
        <f t="shared" si="318"/>
        <v>1</v>
      </c>
      <c r="L2023" s="7">
        <v>1</v>
      </c>
      <c r="M2023" s="26">
        <f>IF(G2023="","",VLOOKUP(G2023,WMS!$E$3:$U$2581,7,0)*L2023)</f>
        <v>16</v>
      </c>
      <c r="N2023" s="27" t="str">
        <f>IF(G2023="","",VLOOKUP(G2023,WMS!$E$3:$U$2581,17,0))</f>
        <v>B82</v>
      </c>
      <c r="O2023" s="28">
        <f t="shared" si="319"/>
        <v>6.6</v>
      </c>
      <c r="P2023" s="28">
        <f t="shared" si="320"/>
        <v>0.062</v>
      </c>
      <c r="Q2023" s="25" t="str">
        <f>IF(G2023="","",VLOOKUP(G2023,WMS!$E$3:$G$2581,2,FALSE))</f>
        <v>KAS18091502</v>
      </c>
      <c r="R2023" s="25" t="str">
        <f>IF(G2023="","",VLOOKUP(G2023,WMS!$E$3:$G$2581,3,FALSE))</f>
        <v>KAS1809150205</v>
      </c>
      <c r="S2023" s="17" t="str">
        <f>IF(R2023="","",VLOOKUP(R2023,CUSTOMS!$E$3:$N$2350,2,FALSE))</f>
        <v>3923900000</v>
      </c>
      <c r="T2023" s="17" t="str">
        <f>IF(R2023="","",VLOOKUP(R2023,CUSTOMS!$E$3:$N$2350,3,FALSE))</f>
        <v>塑胶托盘</v>
      </c>
      <c r="U2023" s="18">
        <f t="shared" si="321"/>
        <v>5.9203187250996</v>
      </c>
      <c r="V2023" s="18" t="str">
        <f>IF(R2023="","",VLOOKUP(R2023,CUSTOMS!$E$3:$N$2350,5,FALSE))</f>
        <v>千克</v>
      </c>
      <c r="W2023" s="32">
        <f>IF(R2023="","",VLOOKUP(R2023,CUSTOMS!$E$3:$N$2350,6,FALSE))</f>
        <v>2</v>
      </c>
      <c r="X2023" s="32">
        <f t="shared" si="322"/>
        <v>11.8406374501992</v>
      </c>
      <c r="Y2023" s="18" t="str">
        <f>IF(R2023="","",VLOOKUP(R2023,CUSTOMS!$E$3:$N$2350,8,FALSE))</f>
        <v>美元</v>
      </c>
      <c r="Z2023" s="18" t="str">
        <f>IF(R2023="","",VLOOKUP(R2023,CUSTOMS!$E$3:$N$2350,9,FALSE))</f>
        <v>中国</v>
      </c>
      <c r="AA2023" s="18" t="str">
        <f>IF(R2023="","",VLOOKUP(R2023,CUSTOMS!$E$3:$N$2350,10,FALSE))</f>
        <v>印度尼西亚</v>
      </c>
      <c r="AB2023" s="32">
        <f>IF(R2023="","",VLOOKUP(G2023,WMS!$E$3:$T$2581,15,FALSE))</f>
        <v>0.370019920318725</v>
      </c>
      <c r="AC2023" s="32">
        <f t="shared" si="323"/>
        <v>5.9203187250996</v>
      </c>
      <c r="AD2023" s="32" t="str">
        <f>IF(S2023="","",VLOOKUP(S2023,海关监管条件!$A$1:$B$3000,2,FALSE))</f>
        <v>无</v>
      </c>
    </row>
    <row r="2024" spans="1:30">
      <c r="A2024" s="2">
        <v>43815</v>
      </c>
      <c r="B2024" s="2">
        <v>43822</v>
      </c>
      <c r="C2024" s="2" t="s">
        <v>5316</v>
      </c>
      <c r="D2024" s="19" t="s">
        <v>249</v>
      </c>
      <c r="E2024" s="19" t="s">
        <v>3324</v>
      </c>
      <c r="F2024" s="19" t="s">
        <v>3325</v>
      </c>
      <c r="G2024" s="17" t="str">
        <f t="shared" si="317"/>
        <v>KG-KGT-1808-00016-00690/41960554A</v>
      </c>
      <c r="H2024" s="18">
        <f>IF(G2024="","",VLOOKUP(G2024,WMS!$E$3:$Q$2581,7,FALSE))</f>
        <v>24</v>
      </c>
      <c r="I2024" s="18">
        <f>IF(G2024="","",VLOOKUP(G2024,WMS!$E$3:$Q$2581,8,FALSE))</f>
        <v>1.3</v>
      </c>
      <c r="J2024" s="18">
        <f>IF(G2024="","",VLOOKUP(G2024,WMS!$E$3:$Q$2581,13,FALSE))</f>
        <v>0.009</v>
      </c>
      <c r="K2024" s="25" t="b">
        <f t="shared" si="318"/>
        <v>1</v>
      </c>
      <c r="L2024" s="7">
        <v>3</v>
      </c>
      <c r="M2024" s="26">
        <f>IF(G2024="","",VLOOKUP(G2024,WMS!$E$3:$U$2581,7,0)*L2024)</f>
        <v>72</v>
      </c>
      <c r="N2024" s="27" t="str">
        <f>IF(G2024="","",VLOOKUP(G2024,WMS!$E$3:$U$2581,17,0))</f>
        <v>B82</v>
      </c>
      <c r="O2024" s="28">
        <f t="shared" si="319"/>
        <v>3.9</v>
      </c>
      <c r="P2024" s="28">
        <f t="shared" si="320"/>
        <v>0.027</v>
      </c>
      <c r="Q2024" s="25" t="str">
        <f>IF(G2024="","",VLOOKUP(G2024,WMS!$E$3:$G$2581,2,FALSE))</f>
        <v>KAS18090104</v>
      </c>
      <c r="R2024" s="25" t="str">
        <f>IF(G2024="","",VLOOKUP(G2024,WMS!$E$3:$G$2581,3,FALSE))</f>
        <v>KAS1809010401</v>
      </c>
      <c r="S2024" s="17" t="str">
        <f>IF(R2024="","",VLOOKUP(R2024,CUSTOMS!$E$3:$N$2350,2,FALSE))</f>
        <v>3924100000</v>
      </c>
      <c r="T2024" s="17" t="str">
        <f>IF(R2024="","",VLOOKUP(R2024,CUSTOMS!$E$3:$N$2350,3,FALSE))</f>
        <v>塑料厨具带彩卡</v>
      </c>
      <c r="U2024" s="18">
        <f t="shared" si="321"/>
        <v>72</v>
      </c>
      <c r="V2024" s="18" t="str">
        <f>IF(R2024="","",VLOOKUP(R2024,CUSTOMS!$E$3:$N$2350,5,FALSE))</f>
        <v>套</v>
      </c>
      <c r="W2024" s="32">
        <f>IF(R2024="","",VLOOKUP(R2024,CUSTOMS!$E$3:$N$2350,6,FALSE))</f>
        <v>0.8</v>
      </c>
      <c r="X2024" s="32">
        <f t="shared" si="322"/>
        <v>57.6</v>
      </c>
      <c r="Y2024" s="18" t="str">
        <f>IF(R2024="","",VLOOKUP(R2024,CUSTOMS!$E$3:$N$2350,8,FALSE))</f>
        <v>美元</v>
      </c>
      <c r="Z2024" s="18" t="str">
        <f>IF(R2024="","",VLOOKUP(R2024,CUSTOMS!$E$3:$N$2350,9,FALSE))</f>
        <v>中国</v>
      </c>
      <c r="AA2024" s="18" t="str">
        <f>IF(R2024="","",VLOOKUP(R2024,CUSTOMS!$E$3:$N$2350,10,FALSE))</f>
        <v>印度尼西亚</v>
      </c>
      <c r="AB2024" s="32">
        <f>IF(R2024="","",VLOOKUP(G2024,WMS!$E$3:$T$2581,15,FALSE))</f>
        <v>0.0477272727272727</v>
      </c>
      <c r="AC2024" s="32">
        <f t="shared" si="323"/>
        <v>3.43636363636363</v>
      </c>
      <c r="AD2024" s="32" t="str">
        <f>IF(S2024="","",VLOOKUP(S2024,海关监管条件!$A$1:$B$3000,2,FALSE))</f>
        <v>A </v>
      </c>
    </row>
    <row r="2025" spans="1:30">
      <c r="A2025" s="2">
        <v>43815</v>
      </c>
      <c r="B2025" s="2">
        <v>43822</v>
      </c>
      <c r="C2025" s="2" t="s">
        <v>5316</v>
      </c>
      <c r="D2025" s="3" t="s">
        <v>335</v>
      </c>
      <c r="E2025" s="3" t="s">
        <v>3383</v>
      </c>
      <c r="F2025" s="3" t="s">
        <v>3536</v>
      </c>
      <c r="G2025" s="17" t="str">
        <f t="shared" si="317"/>
        <v>KG-KGT-1808-00016-00693/42447375</v>
      </c>
      <c r="H2025" s="18">
        <f>IF(G2025="","",VLOOKUP(G2025,WMS!$E$3:$Q$2581,7,FALSE))</f>
        <v>6</v>
      </c>
      <c r="I2025" s="18">
        <f>IF(G2025="","",VLOOKUP(G2025,WMS!$E$3:$Q$2581,8,FALSE))</f>
        <v>3.25</v>
      </c>
      <c r="J2025" s="18">
        <f>IF(G2025="","",VLOOKUP(G2025,WMS!$E$3:$Q$2581,13,FALSE))</f>
        <v>0.018</v>
      </c>
      <c r="K2025" s="25" t="b">
        <f t="shared" si="318"/>
        <v>1</v>
      </c>
      <c r="L2025" s="7">
        <v>2</v>
      </c>
      <c r="M2025" s="26">
        <f>IF(G2025="","",VLOOKUP(G2025,WMS!$E$3:$U$2581,7,0)*L2025)</f>
        <v>12</v>
      </c>
      <c r="N2025" s="27" t="str">
        <f>IF(G2025="","",VLOOKUP(G2025,WMS!$E$3:$U$2581,17,0))</f>
        <v>B82</v>
      </c>
      <c r="O2025" s="28">
        <f t="shared" si="319"/>
        <v>6.5</v>
      </c>
      <c r="P2025" s="28">
        <f t="shared" si="320"/>
        <v>0.036</v>
      </c>
      <c r="Q2025" s="25" t="str">
        <f>IF(G2025="","",VLOOKUP(G2025,WMS!$E$3:$G$2581,2,FALSE))</f>
        <v>KAS18111304</v>
      </c>
      <c r="R2025" s="25" t="str">
        <f>IF(G2025="","",VLOOKUP(G2025,WMS!$E$3:$G$2581,3,FALSE))</f>
        <v>KAS1811130404</v>
      </c>
      <c r="S2025" s="17" t="str">
        <f>IF(R2025="","",VLOOKUP(R2025,CUSTOMS!$E$3:$N$2350,2,FALSE))</f>
        <v>6911101900</v>
      </c>
      <c r="T2025" s="17" t="str">
        <f>IF(R2025="","",VLOOKUP(R2025,CUSTOMS!$E$3:$N$2350,3,FALSE))</f>
        <v>日用瓷:壶.罐</v>
      </c>
      <c r="U2025" s="18">
        <f t="shared" si="321"/>
        <v>12</v>
      </c>
      <c r="V2025" s="18" t="str">
        <f>IF(R2025="","",VLOOKUP(R2025,CUSTOMS!$E$3:$N$2350,5,FALSE))</f>
        <v>只</v>
      </c>
      <c r="W2025" s="32">
        <f>IF(R2025="","",VLOOKUP(R2025,CUSTOMS!$E$3:$N$2350,6,FALSE))</f>
        <v>1</v>
      </c>
      <c r="X2025" s="32">
        <f t="shared" si="322"/>
        <v>12</v>
      </c>
      <c r="Y2025" s="18" t="str">
        <f>IF(R2025="","",VLOOKUP(R2025,CUSTOMS!$E$3:$N$2350,8,FALSE))</f>
        <v>港币</v>
      </c>
      <c r="Z2025" s="18" t="str">
        <f>IF(R2025="","",VLOOKUP(R2025,CUSTOMS!$E$3:$N$2350,9,FALSE))</f>
        <v>中国</v>
      </c>
      <c r="AA2025" s="18" t="str">
        <f>IF(R2025="","",VLOOKUP(R2025,CUSTOMS!$E$3:$N$2350,10,FALSE))</f>
        <v>印度尼西亚</v>
      </c>
      <c r="AB2025" s="32">
        <f>IF(R2025="","",VLOOKUP(G2025,WMS!$E$3:$T$2581,15,FALSE))</f>
        <v>0.46</v>
      </c>
      <c r="AC2025" s="32">
        <f t="shared" si="323"/>
        <v>5.52</v>
      </c>
      <c r="AD2025" s="32" t="str">
        <f>IF(S2025="","",VLOOKUP(S2025,海关监管条件!$A$1:$B$3000,2,FALSE))</f>
        <v>A</v>
      </c>
    </row>
    <row r="2026" spans="1:30">
      <c r="A2026" s="2">
        <v>43815</v>
      </c>
      <c r="B2026" s="2">
        <v>43822</v>
      </c>
      <c r="C2026" s="2" t="s">
        <v>5316</v>
      </c>
      <c r="D2026" s="3" t="s">
        <v>335</v>
      </c>
      <c r="E2026" s="3" t="s">
        <v>3382</v>
      </c>
      <c r="F2026" s="3" t="s">
        <v>3394</v>
      </c>
      <c r="G2026" s="17" t="str">
        <f t="shared" si="317"/>
        <v>KG-KGT-1808-00016-00695/42561385</v>
      </c>
      <c r="H2026" s="18">
        <f>IF(G2026="","",VLOOKUP(G2026,WMS!$E$3:$Q$2581,7,FALSE))</f>
        <v>8</v>
      </c>
      <c r="I2026" s="18">
        <f>IF(G2026="","",VLOOKUP(G2026,WMS!$E$3:$Q$2581,8,FALSE))</f>
        <v>8</v>
      </c>
      <c r="J2026" s="18">
        <f>IF(G2026="","",VLOOKUP(G2026,WMS!$E$3:$Q$2581,13,FALSE))</f>
        <v>0.021</v>
      </c>
      <c r="K2026" s="25" t="b">
        <f t="shared" si="318"/>
        <v>1</v>
      </c>
      <c r="L2026" s="7">
        <v>1</v>
      </c>
      <c r="M2026" s="26">
        <f>IF(G2026="","",VLOOKUP(G2026,WMS!$E$3:$U$2581,7,0)*L2026)</f>
        <v>8</v>
      </c>
      <c r="N2026" s="27" t="str">
        <f>IF(G2026="","",VLOOKUP(G2026,WMS!$E$3:$U$2581,17,0))</f>
        <v>B82</v>
      </c>
      <c r="O2026" s="28">
        <f t="shared" si="319"/>
        <v>8</v>
      </c>
      <c r="P2026" s="28">
        <f t="shared" si="320"/>
        <v>0.021</v>
      </c>
      <c r="Q2026" s="25" t="str">
        <f>IF(G2026="","",VLOOKUP(G2026,WMS!$E$3:$G$2581,2,FALSE))</f>
        <v>KAS18111304</v>
      </c>
      <c r="R2026" s="25" t="str">
        <f>IF(G2026="","",VLOOKUP(G2026,WMS!$E$3:$G$2581,3,FALSE))</f>
        <v>KAS1811130405</v>
      </c>
      <c r="S2026" s="17" t="str">
        <f>IF(R2026="","",VLOOKUP(R2026,CUSTOMS!$E$3:$N$2350,2,FALSE))</f>
        <v>6911900000</v>
      </c>
      <c r="T2026" s="17" t="str">
        <f>IF(R2026="","",VLOOKUP(R2026,CUSTOMS!$E$3:$N$2350,3,FALSE))</f>
        <v>盥洗用瓷器:口杯.乳液瓶.托盘</v>
      </c>
      <c r="U2026" s="18">
        <f t="shared" si="321"/>
        <v>8</v>
      </c>
      <c r="V2026" s="18" t="str">
        <f>IF(R2026="","",VLOOKUP(R2026,CUSTOMS!$E$3:$N$2350,5,FALSE))</f>
        <v>只</v>
      </c>
      <c r="W2026" s="32">
        <f>IF(R2026="","",VLOOKUP(R2026,CUSTOMS!$E$3:$N$2350,6,FALSE))</f>
        <v>1</v>
      </c>
      <c r="X2026" s="32">
        <f t="shared" si="322"/>
        <v>8</v>
      </c>
      <c r="Y2026" s="18" t="str">
        <f>IF(R2026="","",VLOOKUP(R2026,CUSTOMS!$E$3:$N$2350,8,FALSE))</f>
        <v>港币</v>
      </c>
      <c r="Z2026" s="18" t="str">
        <f>IF(R2026="","",VLOOKUP(R2026,CUSTOMS!$E$3:$N$2350,9,FALSE))</f>
        <v>中国</v>
      </c>
      <c r="AA2026" s="18" t="str">
        <f>IF(R2026="","",VLOOKUP(R2026,CUSTOMS!$E$3:$N$2350,10,FALSE))</f>
        <v>印度尼西亚</v>
      </c>
      <c r="AB2026" s="32">
        <f>IF(R2026="","",VLOOKUP(G2026,WMS!$E$3:$T$2581,15,FALSE))</f>
        <v>0.875</v>
      </c>
      <c r="AC2026" s="32">
        <f t="shared" si="323"/>
        <v>7</v>
      </c>
      <c r="AD2026" s="32" t="str">
        <f>IF(S2026="","",VLOOKUP(S2026,海关监管条件!$A$1:$B$3000,2,FALSE))</f>
        <v>无</v>
      </c>
    </row>
    <row r="2027" spans="1:30">
      <c r="A2027" s="2">
        <v>43815</v>
      </c>
      <c r="B2027" s="2">
        <v>43822</v>
      </c>
      <c r="C2027" s="2" t="s">
        <v>5316</v>
      </c>
      <c r="D2027" s="35" t="s">
        <v>307</v>
      </c>
      <c r="E2027" s="35" t="s">
        <v>3378</v>
      </c>
      <c r="F2027" s="35" t="s">
        <v>3379</v>
      </c>
      <c r="G2027" s="17" t="str">
        <f t="shared" si="317"/>
        <v>KG-KGT-1810-00017-00517/42496984A</v>
      </c>
      <c r="H2027" s="18">
        <f>IF(G2027="","",VLOOKUP(G2027,WMS!$E$3:$Q$2581,7,FALSE))</f>
        <v>4</v>
      </c>
      <c r="I2027" s="18">
        <f>IF(G2027="","",VLOOKUP(G2027,WMS!$E$3:$Q$2581,8,FALSE))</f>
        <v>7.95</v>
      </c>
      <c r="J2027" s="18">
        <f>IF(G2027="","",VLOOKUP(G2027,WMS!$E$3:$Q$2581,13,FALSE))</f>
        <v>0.07</v>
      </c>
      <c r="K2027" s="25" t="b">
        <f t="shared" si="318"/>
        <v>1</v>
      </c>
      <c r="L2027" s="7">
        <v>1</v>
      </c>
      <c r="M2027" s="26">
        <f>IF(G2027="","",VLOOKUP(G2027,WMS!$E$3:$U$2581,7,0)*L2027)</f>
        <v>4</v>
      </c>
      <c r="N2027" s="27" t="str">
        <f>IF(G2027="","",VLOOKUP(G2027,WMS!$E$3:$U$2581,17,0))</f>
        <v>B82</v>
      </c>
      <c r="O2027" s="28">
        <f t="shared" si="319"/>
        <v>7.95</v>
      </c>
      <c r="P2027" s="28">
        <f t="shared" si="320"/>
        <v>0.07</v>
      </c>
      <c r="Q2027" s="25" t="str">
        <f>IF(G2027="","",VLOOKUP(G2027,WMS!$E$3:$G$2581,2,FALSE))</f>
        <v>KAS18102503</v>
      </c>
      <c r="R2027" s="25" t="str">
        <f>IF(G2027="","",VLOOKUP(G2027,WMS!$E$3:$G$2581,3,FALSE))</f>
        <v>KAS1810250302</v>
      </c>
      <c r="S2027" s="17" t="str">
        <f>IF(R2027="","",VLOOKUP(R2027,CUSTOMS!$E$3:$N$2350,2,FALSE))</f>
        <v>7323990000</v>
      </c>
      <c r="T2027" s="17" t="str">
        <f>IF(R2027="","",VLOOKUP(R2027,CUSTOMS!$E$3:$N$2350,3,FALSE))</f>
        <v>铁制厨房架</v>
      </c>
      <c r="U2027" s="18">
        <f t="shared" si="321"/>
        <v>4</v>
      </c>
      <c r="V2027" s="18" t="str">
        <f>IF(R2027="","",VLOOKUP(R2027,CUSTOMS!$E$3:$N$2350,5,FALSE))</f>
        <v>只</v>
      </c>
      <c r="W2027" s="32">
        <f>IF(R2027="","",VLOOKUP(R2027,CUSTOMS!$E$3:$N$2350,6,FALSE))</f>
        <v>1.28523381294964</v>
      </c>
      <c r="X2027" s="32">
        <f t="shared" si="322"/>
        <v>5.14093525179856</v>
      </c>
      <c r="Y2027" s="18" t="str">
        <f>IF(R2027="","",VLOOKUP(R2027,CUSTOMS!$E$3:$N$2350,8,FALSE))</f>
        <v>美元</v>
      </c>
      <c r="Z2027" s="18" t="str">
        <f>IF(R2027="","",VLOOKUP(R2027,CUSTOMS!$E$3:$N$2350,9,FALSE))</f>
        <v>中国</v>
      </c>
      <c r="AA2027" s="18" t="str">
        <f>IF(R2027="","",VLOOKUP(R2027,CUSTOMS!$E$3:$N$2350,10,FALSE))</f>
        <v>印度尼西亚</v>
      </c>
      <c r="AB2027" s="32">
        <f>IF(R2027="","",VLOOKUP(G2027,WMS!$E$3:$T$2581,15,FALSE))</f>
        <v>1.245</v>
      </c>
      <c r="AC2027" s="32">
        <f t="shared" si="323"/>
        <v>4.98</v>
      </c>
      <c r="AD2027" s="32" t="str">
        <f>IF(S2027="","",VLOOKUP(S2027,海关监管条件!$A$1:$B$3000,2,FALSE))</f>
        <v>A</v>
      </c>
    </row>
    <row r="2028" spans="1:30">
      <c r="A2028" s="2">
        <v>43815</v>
      </c>
      <c r="B2028" s="2">
        <v>43822</v>
      </c>
      <c r="C2028" s="2" t="s">
        <v>5316</v>
      </c>
      <c r="D2028" s="35" t="s">
        <v>307</v>
      </c>
      <c r="E2028" s="35" t="s">
        <v>3378</v>
      </c>
      <c r="F2028" s="35" t="s">
        <v>3380</v>
      </c>
      <c r="G2028" s="17" t="str">
        <f t="shared" si="317"/>
        <v>KG-KGT-1810-00017-00517/42496984B</v>
      </c>
      <c r="H2028" s="18">
        <v>4</v>
      </c>
      <c r="I2028" s="18">
        <f>IF(G2028="","",VLOOKUP(G2028,WMS!$E$3:$Q$2581,8,FALSE))</f>
        <v>7.95</v>
      </c>
      <c r="J2028" s="18">
        <f>IF(G2028="","",VLOOKUP(G2028,WMS!$E$3:$Q$2581,13,FALSE))</f>
        <v>0.07</v>
      </c>
      <c r="K2028" s="25" t="e">
        <f t="shared" si="318"/>
        <v>#DIV/0!</v>
      </c>
      <c r="M2028" s="26">
        <v>4</v>
      </c>
      <c r="N2028" s="27" t="str">
        <f>IF(G2028="","",VLOOKUP(G2028,WMS!$E$3:$U$2581,17,0))</f>
        <v>B82</v>
      </c>
      <c r="O2028" s="28" t="str">
        <f t="shared" si="319"/>
        <v/>
      </c>
      <c r="P2028" s="28" t="str">
        <f t="shared" si="320"/>
        <v/>
      </c>
      <c r="Q2028" s="25" t="str">
        <f>IF(G2028="","",VLOOKUP(G2028,WMS!$E$3:$G$2581,2,FALSE))</f>
        <v>KAS18102503</v>
      </c>
      <c r="R2028" s="25" t="str">
        <f>IF(G2028="","",VLOOKUP(G2028,WMS!$E$3:$G$2581,3,FALSE))</f>
        <v>KAS1810250303</v>
      </c>
      <c r="S2028" s="17" t="str">
        <f>IF(R2028="","",VLOOKUP(R2028,CUSTOMS!$E$3:$N$2350,2,FALSE))</f>
        <v>3924100000</v>
      </c>
      <c r="T2028" s="17" t="str">
        <f>IF(R2028="","",VLOOKUP(R2028,CUSTOMS!$E$3:$N$2350,3,FALSE))</f>
        <v>塑料接水盘连刀叉盒</v>
      </c>
      <c r="U2028" s="18">
        <f t="shared" si="321"/>
        <v>4</v>
      </c>
      <c r="V2028" s="18" t="str">
        <f>IF(R2028="","",VLOOKUP(R2028,CUSTOMS!$E$3:$N$2350,5,FALSE))</f>
        <v>套</v>
      </c>
      <c r="W2028" s="32">
        <f>IF(R2028="","",VLOOKUP(R2028,CUSTOMS!$E$3:$N$2350,6,FALSE))</f>
        <v>0.998125</v>
      </c>
      <c r="X2028" s="32">
        <f t="shared" si="322"/>
        <v>3.9925</v>
      </c>
      <c r="Y2028" s="18" t="str">
        <f>IF(R2028="","",VLOOKUP(R2028,CUSTOMS!$E$3:$N$2350,8,FALSE))</f>
        <v>美元</v>
      </c>
      <c r="Z2028" s="18" t="str">
        <f>IF(R2028="","",VLOOKUP(R2028,CUSTOMS!$E$3:$N$2350,9,FALSE))</f>
        <v>中国</v>
      </c>
      <c r="AA2028" s="18" t="str">
        <f>IF(R2028="","",VLOOKUP(R2028,CUSTOMS!$E$3:$N$2350,10,FALSE))</f>
        <v>印度尼西亚</v>
      </c>
      <c r="AB2028" s="32">
        <f>IF(R2028="","",VLOOKUP(G2028,WMS!$E$3:$T$2581,15,FALSE))</f>
        <v>0.315</v>
      </c>
      <c r="AC2028" s="32">
        <f t="shared" si="323"/>
        <v>1.26</v>
      </c>
      <c r="AD2028" s="32" t="str">
        <f>IF(S2028="","",VLOOKUP(S2028,海关监管条件!$A$1:$B$3000,2,FALSE))</f>
        <v>A </v>
      </c>
    </row>
    <row r="2029" spans="1:30">
      <c r="A2029" s="2">
        <v>43815</v>
      </c>
      <c r="B2029" s="2">
        <v>43822</v>
      </c>
      <c r="C2029" s="2" t="s">
        <v>5316</v>
      </c>
      <c r="D2029" s="3" t="s">
        <v>266</v>
      </c>
      <c r="E2029" s="3" t="s">
        <v>3332</v>
      </c>
      <c r="F2029" s="3" t="s">
        <v>3333</v>
      </c>
      <c r="G2029" s="17" t="str">
        <f t="shared" si="317"/>
        <v>KG-ROB-1808-00023-00716/42348313</v>
      </c>
      <c r="H2029" s="18">
        <f>IF(G2029="","",VLOOKUP(G2029,WMS!$E$3:$Q$2581,7,FALSE))</f>
        <v>12</v>
      </c>
      <c r="I2029" s="18">
        <f>IF(G2029="","",VLOOKUP(G2029,WMS!$E$3:$Q$2581,8,FALSE))</f>
        <v>2.95</v>
      </c>
      <c r="J2029" s="18">
        <f>IF(G2029="","",VLOOKUP(G2029,WMS!$E$3:$Q$2581,13,FALSE))</f>
        <v>0.02</v>
      </c>
      <c r="K2029" s="25" t="b">
        <f t="shared" si="318"/>
        <v>1</v>
      </c>
      <c r="L2029" s="7">
        <v>7</v>
      </c>
      <c r="M2029" s="26">
        <f>IF(G2029="","",VLOOKUP(G2029,WMS!$E$3:$U$2581,7,0)*L2029)</f>
        <v>84</v>
      </c>
      <c r="N2029" s="27" t="str">
        <f>IF(G2029="","",VLOOKUP(G2029,WMS!$E$3:$U$2581,17,0))</f>
        <v>A83</v>
      </c>
      <c r="O2029" s="28">
        <f t="shared" si="319"/>
        <v>20.65</v>
      </c>
      <c r="P2029" s="28">
        <f t="shared" si="320"/>
        <v>0.14</v>
      </c>
      <c r="Q2029" s="25" t="str">
        <f>IF(G2029="","",VLOOKUP(G2029,WMS!$E$3:$G$2581,2,FALSE))</f>
        <v>KAS18090401</v>
      </c>
      <c r="R2029" s="25" t="str">
        <f>IF(G2029="","",VLOOKUP(G2029,WMS!$E$3:$G$2581,3,FALSE))</f>
        <v>KAS1809040101</v>
      </c>
      <c r="S2029" s="17" t="str">
        <f>IF(R2029="","",VLOOKUP(R2029,CUSTOMS!$E$3:$N$2350,2,FALSE))</f>
        <v>7323990000</v>
      </c>
      <c r="T2029" s="17" t="str">
        <f>IF(R2029="","",VLOOKUP(R2029,CUSTOMS!$E$3:$N$2350,3,FALSE))</f>
        <v>铁制直身花盆</v>
      </c>
      <c r="U2029" s="18">
        <f t="shared" si="321"/>
        <v>84</v>
      </c>
      <c r="V2029" s="18" t="str">
        <f>IF(R2029="","",VLOOKUP(R2029,CUSTOMS!$E$3:$N$2350,5,FALSE))</f>
        <v>个</v>
      </c>
      <c r="W2029" s="32">
        <f>IF(R2029="","",VLOOKUP(R2029,CUSTOMS!$E$3:$N$2350,6,FALSE))</f>
        <v>1.2</v>
      </c>
      <c r="X2029" s="32">
        <f t="shared" si="322"/>
        <v>100.8</v>
      </c>
      <c r="Y2029" s="18" t="str">
        <f>IF(R2029="","",VLOOKUP(R2029,CUSTOMS!$E$3:$N$2350,8,FALSE))</f>
        <v>美元</v>
      </c>
      <c r="Z2029" s="18" t="str">
        <f>IF(R2029="","",VLOOKUP(R2029,CUSTOMS!$E$3:$N$2350,9,FALSE))</f>
        <v>中国</v>
      </c>
      <c r="AA2029" s="18" t="str">
        <f>IF(R2029="","",VLOOKUP(R2029,CUSTOMS!$E$3:$N$2350,10,FALSE))</f>
        <v>泰国</v>
      </c>
      <c r="AB2029" s="32">
        <f>IF(R2029="","",VLOOKUP(G2029,WMS!$E$3:$T$2581,15,FALSE))</f>
        <v>0.17</v>
      </c>
      <c r="AC2029" s="32">
        <f t="shared" si="323"/>
        <v>14.28</v>
      </c>
      <c r="AD2029" s="32" t="str">
        <f>IF(S2029="","",VLOOKUP(S2029,海关监管条件!$A$1:$B$3000,2,FALSE))</f>
        <v>A</v>
      </c>
    </row>
    <row r="2030" spans="1:30">
      <c r="A2030" s="2">
        <v>43815</v>
      </c>
      <c r="B2030" s="2">
        <v>43822</v>
      </c>
      <c r="C2030" s="2" t="s">
        <v>5316</v>
      </c>
      <c r="D2030" s="3" t="s">
        <v>881</v>
      </c>
      <c r="E2030" s="3" t="s">
        <v>3799</v>
      </c>
      <c r="F2030" s="3" t="s">
        <v>3800</v>
      </c>
      <c r="G2030" s="17" t="str">
        <f t="shared" si="317"/>
        <v>KG-ROB-1903-00089-02949/42412564</v>
      </c>
      <c r="H2030" s="18">
        <f>IF(G2030="","",VLOOKUP(G2030,WMS!$E$3:$Q$2581,7,FALSE))</f>
        <v>12</v>
      </c>
      <c r="I2030" s="18">
        <f>IF(G2030="","",VLOOKUP(G2030,WMS!$E$3:$Q$2581,8,FALSE))</f>
        <v>0.65</v>
      </c>
      <c r="J2030" s="18">
        <f>IF(G2030="","",VLOOKUP(G2030,WMS!$E$3:$Q$2581,13,FALSE))</f>
        <v>0.004</v>
      </c>
      <c r="K2030" s="25" t="b">
        <f t="shared" si="318"/>
        <v>1</v>
      </c>
      <c r="L2030" s="7">
        <v>8</v>
      </c>
      <c r="M2030" s="26">
        <f>IF(G2030="","",VLOOKUP(G2030,WMS!$E$3:$U$2581,7,0)*L2030)</f>
        <v>96</v>
      </c>
      <c r="N2030" s="27" t="str">
        <f>IF(G2030="","",VLOOKUP(G2030,WMS!$E$3:$U$2581,17,0))</f>
        <v>A83</v>
      </c>
      <c r="O2030" s="28">
        <f t="shared" si="319"/>
        <v>5.2</v>
      </c>
      <c r="P2030" s="28">
        <f t="shared" si="320"/>
        <v>0.032</v>
      </c>
      <c r="Q2030" s="25" t="str">
        <f>IF(G2030="","",VLOOKUP(G2030,WMS!$E$3:$G$2581,2,FALSE))</f>
        <v>KAS19031202</v>
      </c>
      <c r="R2030" s="25" t="str">
        <f>IF(G2030="","",VLOOKUP(G2030,WMS!$E$3:$G$2581,3,FALSE))</f>
        <v>KAS1903120201</v>
      </c>
      <c r="S2030" s="17" t="str">
        <f>IF(R2030="","",VLOOKUP(R2030,CUSTOMS!$E$3:$N$2350,2,FALSE))</f>
        <v>3406000090</v>
      </c>
      <c r="T2030" s="17" t="str">
        <f>IF(R2030="","",VLOOKUP(R2030,CUSTOMS!$E$3:$N$2350,3,FALSE))</f>
        <v>蜡烛</v>
      </c>
      <c r="U2030" s="18">
        <f t="shared" si="321"/>
        <v>4.4</v>
      </c>
      <c r="V2030" s="18" t="str">
        <f>IF(R2030="","",VLOOKUP(R2030,CUSTOMS!$E$3:$N$2350,5,FALSE))</f>
        <v>千克</v>
      </c>
      <c r="W2030" s="32">
        <f>IF(R2030="","",VLOOKUP(R2030,CUSTOMS!$E$3:$N$2350,6,FALSE))</f>
        <v>6.5</v>
      </c>
      <c r="X2030" s="32">
        <f t="shared" si="322"/>
        <v>28.6</v>
      </c>
      <c r="Y2030" s="18" t="str">
        <f>IF(R2030="","",VLOOKUP(R2030,CUSTOMS!$E$3:$N$2350,8,FALSE))</f>
        <v>美元</v>
      </c>
      <c r="Z2030" s="18" t="str">
        <f>IF(R2030="","",VLOOKUP(R2030,CUSTOMS!$E$3:$N$2350,9,FALSE))</f>
        <v>中国</v>
      </c>
      <c r="AA2030" s="18" t="str">
        <f>IF(R2030="","",VLOOKUP(R2030,CUSTOMS!$E$3:$N$2350,10,FALSE))</f>
        <v>泰国</v>
      </c>
      <c r="AB2030" s="32">
        <f>IF(R2030="","",VLOOKUP(G2030,WMS!$E$3:$T$2581,15,FALSE))</f>
        <v>0.0458333333333333</v>
      </c>
      <c r="AC2030" s="32">
        <f t="shared" si="323"/>
        <v>4.4</v>
      </c>
      <c r="AD2030" s="32" t="str">
        <f>IF(S2030="","",VLOOKUP(S2030,海关监管条件!$A$1:$B$3000,2,FALSE))</f>
        <v>无 </v>
      </c>
    </row>
    <row r="2031" spans="1:30">
      <c r="A2031" s="2">
        <v>43815</v>
      </c>
      <c r="B2031" s="2">
        <v>43822</v>
      </c>
      <c r="C2031" s="2" t="s">
        <v>5316</v>
      </c>
      <c r="D2031" s="3" t="s">
        <v>1039</v>
      </c>
      <c r="E2031" s="3" t="s">
        <v>3886</v>
      </c>
      <c r="F2031" s="3" t="s">
        <v>5035</v>
      </c>
      <c r="G2031" s="17" t="str">
        <f t="shared" si="317"/>
        <v>KG-ROB-1903-00091-03076/42425274</v>
      </c>
      <c r="H2031" s="18">
        <f>IF(G2031="","",VLOOKUP(G2031,WMS!$E$3:$Q$2581,7,FALSE))</f>
        <v>6</v>
      </c>
      <c r="I2031" s="18">
        <f>IF(G2031="","",VLOOKUP(G2031,WMS!$E$3:$Q$2581,8,FALSE))</f>
        <v>7.4</v>
      </c>
      <c r="J2031" s="18">
        <f>IF(G2031="","",VLOOKUP(G2031,WMS!$E$3:$Q$2581,13,FALSE))</f>
        <v>0.027</v>
      </c>
      <c r="K2031" s="25" t="b">
        <f t="shared" si="318"/>
        <v>1</v>
      </c>
      <c r="L2031" s="7">
        <v>24</v>
      </c>
      <c r="M2031" s="26">
        <f>IF(G2031="","",VLOOKUP(G2031,WMS!$E$3:$U$2581,7,0)*L2031)</f>
        <v>144</v>
      </c>
      <c r="N2031" s="27" t="str">
        <f>IF(G2031="","",VLOOKUP(G2031,WMS!$E$3:$U$2581,17,0))</f>
        <v>A83</v>
      </c>
      <c r="O2031" s="28">
        <f t="shared" si="319"/>
        <v>177.6</v>
      </c>
      <c r="P2031" s="28">
        <f t="shared" si="320"/>
        <v>0.648</v>
      </c>
      <c r="Q2031" s="25" t="str">
        <f>IF(G2031="","",VLOOKUP(G2031,WMS!$E$3:$G$2581,2,FALSE))</f>
        <v>KAS19042801</v>
      </c>
      <c r="R2031" s="25" t="str">
        <f>IF(G2031="","",VLOOKUP(G2031,WMS!$E$3:$G$2581,3,FALSE))</f>
        <v>KAS1904280101</v>
      </c>
      <c r="S2031" s="17" t="str">
        <f>IF(R2031="","",VLOOKUP(R2031,CUSTOMS!$E$3:$N$2350,2,FALSE))</f>
        <v>6913100000</v>
      </c>
      <c r="T2031" s="17" t="str">
        <f>IF(R2031="","",VLOOKUP(R2031,CUSTOMS!$E$3:$N$2350,3,FALSE))</f>
        <v>陈设瓷:花盆</v>
      </c>
      <c r="U2031" s="18">
        <f t="shared" si="321"/>
        <v>144</v>
      </c>
      <c r="V2031" s="18" t="str">
        <f>IF(R2031="","",VLOOKUP(R2031,CUSTOMS!$E$3:$N$2350,5,FALSE))</f>
        <v>只</v>
      </c>
      <c r="W2031" s="32">
        <f>IF(R2031="","",VLOOKUP(R2031,CUSTOMS!$E$3:$N$2350,6,FALSE))</f>
        <v>1</v>
      </c>
      <c r="X2031" s="32">
        <f t="shared" si="322"/>
        <v>144</v>
      </c>
      <c r="Y2031" s="18" t="str">
        <f>IF(R2031="","",VLOOKUP(R2031,CUSTOMS!$E$3:$N$2350,8,FALSE))</f>
        <v>港币</v>
      </c>
      <c r="Z2031" s="18" t="str">
        <f>IF(R2031="","",VLOOKUP(R2031,CUSTOMS!$E$3:$N$2350,9,FALSE))</f>
        <v>中国</v>
      </c>
      <c r="AA2031" s="18" t="str">
        <f>IF(R2031="","",VLOOKUP(R2031,CUSTOMS!$E$3:$N$2350,10,FALSE))</f>
        <v>泰国</v>
      </c>
      <c r="AB2031" s="32">
        <f>IF(R2031="","",VLOOKUP(G2031,WMS!$E$3:$T$2581,15,FALSE))</f>
        <v>1</v>
      </c>
      <c r="AC2031" s="32">
        <f t="shared" si="323"/>
        <v>144</v>
      </c>
      <c r="AD2031" s="32" t="str">
        <f>IF(S2031="","",VLOOKUP(S2031,海关监管条件!$A$1:$B$3000,2,FALSE))</f>
        <v>无</v>
      </c>
    </row>
    <row r="2032" spans="1:30">
      <c r="A2032" s="2">
        <v>43815</v>
      </c>
      <c r="B2032" s="2">
        <v>43822</v>
      </c>
      <c r="C2032" s="2" t="s">
        <v>5316</v>
      </c>
      <c r="D2032" s="3" t="s">
        <v>1322</v>
      </c>
      <c r="E2032" s="3" t="s">
        <v>4024</v>
      </c>
      <c r="F2032" s="3" t="s">
        <v>4025</v>
      </c>
      <c r="G2032" s="17" t="str">
        <f t="shared" si="317"/>
        <v>KG-ROB-1906-00133-03181/42578789</v>
      </c>
      <c r="H2032" s="18">
        <f>IF(G2032="","",VLOOKUP(G2032,WMS!$E$3:$Q$2581,7,FALSE))</f>
        <v>8</v>
      </c>
      <c r="I2032" s="18">
        <f>IF(G2032="","",VLOOKUP(G2032,WMS!$E$3:$Q$2581,8,FALSE))</f>
        <v>3.7</v>
      </c>
      <c r="J2032" s="18">
        <f>IF(G2032="","",VLOOKUP(G2032,WMS!$E$3:$Q$2581,13,FALSE))</f>
        <v>0.013</v>
      </c>
      <c r="K2032" s="25" t="b">
        <f t="shared" si="318"/>
        <v>1</v>
      </c>
      <c r="L2032" s="7">
        <v>7</v>
      </c>
      <c r="M2032" s="26">
        <f>IF(G2032="","",VLOOKUP(G2032,WMS!$E$3:$U$2581,7,0)*L2032)</f>
        <v>56</v>
      </c>
      <c r="N2032" s="27" t="str">
        <f>IF(G2032="","",VLOOKUP(G2032,WMS!$E$3:$U$2581,17,0))</f>
        <v>A49</v>
      </c>
      <c r="O2032" s="28">
        <f t="shared" si="319"/>
        <v>25.9</v>
      </c>
      <c r="P2032" s="28">
        <f t="shared" si="320"/>
        <v>0.091</v>
      </c>
      <c r="Q2032" s="25" t="str">
        <f>IF(G2032="","",VLOOKUP(G2032,WMS!$E$3:$G$2581,2,FALSE))</f>
        <v>KAS19071101</v>
      </c>
      <c r="R2032" s="25" t="str">
        <f>IF(G2032="","",VLOOKUP(G2032,WMS!$E$3:$G$2581,3,FALSE))</f>
        <v>KAS1907110101</v>
      </c>
      <c r="S2032" s="17" t="str">
        <f>IF(R2032="","",VLOOKUP(R2032,CUSTOMS!$E$3:$N$2350,2,FALSE))</f>
        <v>6911101900</v>
      </c>
      <c r="T2032" s="17" t="str">
        <f>IF(R2032="","",VLOOKUP(R2032,CUSTOMS!$E$3:$N$2350,3,FALSE))</f>
        <v>日用瓷:杯</v>
      </c>
      <c r="U2032" s="18">
        <f t="shared" si="321"/>
        <v>56</v>
      </c>
      <c r="V2032" s="18" t="str">
        <f>IF(R2032="","",VLOOKUP(R2032,CUSTOMS!$E$3:$N$2350,5,FALSE))</f>
        <v>只</v>
      </c>
      <c r="W2032" s="32">
        <f>IF(R2032="","",VLOOKUP(R2032,CUSTOMS!$E$3:$N$2350,6,FALSE))</f>
        <v>0.62</v>
      </c>
      <c r="X2032" s="32">
        <f t="shared" si="322"/>
        <v>34.72</v>
      </c>
      <c r="Y2032" s="18" t="str">
        <f>IF(R2032="","",VLOOKUP(R2032,CUSTOMS!$E$3:$N$2350,8,FALSE))</f>
        <v>美元</v>
      </c>
      <c r="Z2032" s="18" t="str">
        <f>IF(R2032="","",VLOOKUP(R2032,CUSTOMS!$E$3:$N$2350,9,FALSE))</f>
        <v>中国</v>
      </c>
      <c r="AA2032" s="18" t="str">
        <f>IF(R2032="","",VLOOKUP(R2032,CUSTOMS!$E$3:$N$2350,10,FALSE))</f>
        <v>泰国</v>
      </c>
      <c r="AB2032" s="32">
        <f>IF(R2032="","",VLOOKUP(G2032,WMS!$E$3:$T$2581,15,FALSE))</f>
        <v>0.45</v>
      </c>
      <c r="AC2032" s="32">
        <f t="shared" si="323"/>
        <v>25.2</v>
      </c>
      <c r="AD2032" s="32" t="str">
        <f>IF(S2032="","",VLOOKUP(S2032,海关监管条件!$A$1:$B$3000,2,FALSE))</f>
        <v>A</v>
      </c>
    </row>
    <row r="2033" spans="1:30">
      <c r="A2033" s="2">
        <v>43815</v>
      </c>
      <c r="B2033" s="2">
        <v>43822</v>
      </c>
      <c r="C2033" s="2" t="s">
        <v>5316</v>
      </c>
      <c r="D2033" s="3" t="s">
        <v>1322</v>
      </c>
      <c r="E2033" s="3" t="s">
        <v>4024</v>
      </c>
      <c r="F2033" s="3" t="s">
        <v>4026</v>
      </c>
      <c r="G2033" s="17" t="str">
        <f t="shared" ref="G2033:G2064" si="324">IF(F2033="","",E2033&amp;"/"&amp;F2033)</f>
        <v>KG-ROB-1906-00133-03181/42665489</v>
      </c>
      <c r="H2033" s="18">
        <f>IF(G2033="","",VLOOKUP(G2033,WMS!$E$3:$Q$2581,7,FALSE))</f>
        <v>8</v>
      </c>
      <c r="I2033" s="18">
        <f>IF(G2033="","",VLOOKUP(G2033,WMS!$E$3:$Q$2581,8,FALSE))</f>
        <v>3.9</v>
      </c>
      <c r="J2033" s="18">
        <f>IF(G2033="","",VLOOKUP(G2033,WMS!$E$3:$Q$2581,13,FALSE))</f>
        <v>0.013</v>
      </c>
      <c r="K2033" s="25" t="b">
        <f t="shared" ref="K2033:K2064" si="325">IF(M2033="","",EXACT(H2033,M2033/L2033))</f>
        <v>1</v>
      </c>
      <c r="L2033" s="7">
        <v>9</v>
      </c>
      <c r="M2033" s="26">
        <f>IF(G2033="","",VLOOKUP(G2033,WMS!$E$3:$U$2581,7,0)*L2033)</f>
        <v>72</v>
      </c>
      <c r="N2033" s="27" t="str">
        <f>IF(G2033="","",VLOOKUP(G2033,WMS!$E$3:$U$2581,17,0))</f>
        <v>A49</v>
      </c>
      <c r="O2033" s="28">
        <f t="shared" ref="O2033:O2064" si="326">IF(L2033="","",I2033*L2033)</f>
        <v>35.1</v>
      </c>
      <c r="P2033" s="28">
        <f t="shared" ref="P2033:P2064" si="327">IF(L2033="","",J2033*L2033)</f>
        <v>0.117</v>
      </c>
      <c r="Q2033" s="25" t="str">
        <f>IF(G2033="","",VLOOKUP(G2033,WMS!$E$3:$G$2581,2,FALSE))</f>
        <v>KAS19071101</v>
      </c>
      <c r="R2033" s="25" t="str">
        <f>IF(G2033="","",VLOOKUP(G2033,WMS!$E$3:$G$2581,3,FALSE))</f>
        <v>KAS1907110101</v>
      </c>
      <c r="S2033" s="17" t="str">
        <f>IF(R2033="","",VLOOKUP(R2033,CUSTOMS!$E$3:$N$2350,2,FALSE))</f>
        <v>6911101900</v>
      </c>
      <c r="T2033" s="17" t="str">
        <f>IF(R2033="","",VLOOKUP(R2033,CUSTOMS!$E$3:$N$2350,3,FALSE))</f>
        <v>日用瓷:杯</v>
      </c>
      <c r="U2033" s="18">
        <f t="shared" ref="U2033:U2064" si="328">IF(V2033="","",IF(V2033="千克",M2033*AB2033,M2033))</f>
        <v>72</v>
      </c>
      <c r="V2033" s="18" t="str">
        <f>IF(R2033="","",VLOOKUP(R2033,CUSTOMS!$E$3:$N$2350,5,FALSE))</f>
        <v>只</v>
      </c>
      <c r="W2033" s="32">
        <f>IF(R2033="","",VLOOKUP(R2033,CUSTOMS!$E$3:$N$2350,6,FALSE))</f>
        <v>0.62</v>
      </c>
      <c r="X2033" s="32">
        <f t="shared" ref="X2033:X2064" si="329">IF(W2033="","",U2033*W2033)</f>
        <v>44.64</v>
      </c>
      <c r="Y2033" s="18" t="str">
        <f>IF(R2033="","",VLOOKUP(R2033,CUSTOMS!$E$3:$N$2350,8,FALSE))</f>
        <v>美元</v>
      </c>
      <c r="Z2033" s="18" t="str">
        <f>IF(R2033="","",VLOOKUP(R2033,CUSTOMS!$E$3:$N$2350,9,FALSE))</f>
        <v>中国</v>
      </c>
      <c r="AA2033" s="18" t="str">
        <f>IF(R2033="","",VLOOKUP(R2033,CUSTOMS!$E$3:$N$2350,10,FALSE))</f>
        <v>泰国</v>
      </c>
      <c r="AB2033" s="32">
        <f>IF(R2033="","",VLOOKUP(G2033,WMS!$E$3:$T$2581,15,FALSE))</f>
        <v>0.45</v>
      </c>
      <c r="AC2033" s="32">
        <f t="shared" ref="AC2033:AC2064" si="330">IF(AB2033="","",M2033*AB2033)</f>
        <v>32.4</v>
      </c>
      <c r="AD2033" s="32" t="str">
        <f>IF(S2033="","",VLOOKUP(S2033,海关监管条件!$A$1:$B$3000,2,FALSE))</f>
        <v>A</v>
      </c>
    </row>
    <row r="2034" spans="7:30">
      <c r="G2034" s="17" t="str">
        <f t="shared" si="324"/>
        <v/>
      </c>
      <c r="H2034" s="18" t="str">
        <f>IF(G2034="","",VLOOKUP(G2034,WMS!$E$3:$Q$2581,7,FALSE))</f>
        <v/>
      </c>
      <c r="I2034" s="18" t="str">
        <f>IF(G2034="","",VLOOKUP(G2034,WMS!$E$3:$Q$2581,8,FALSE))</f>
        <v/>
      </c>
      <c r="J2034" s="18" t="str">
        <f>IF(G2034="","",VLOOKUP(G2034,WMS!$E$3:$Q$2581,13,FALSE))</f>
        <v/>
      </c>
      <c r="K2034" s="25" t="str">
        <f t="shared" si="325"/>
        <v/>
      </c>
      <c r="M2034" s="26" t="str">
        <f>IF(G2034="","",VLOOKUP(G2034,WMS!$E$3:$U$2581,7,0)*L2034)</f>
        <v/>
      </c>
      <c r="N2034" s="27" t="str">
        <f>IF(G2034="","",VLOOKUP(G2034,WMS!$E$3:$U$2581,17,0))</f>
        <v/>
      </c>
      <c r="O2034" s="28" t="str">
        <f t="shared" si="326"/>
        <v/>
      </c>
      <c r="P2034" s="28" t="str">
        <f t="shared" si="327"/>
        <v/>
      </c>
      <c r="Q2034" s="25" t="str">
        <f>IF(G2034="","",VLOOKUP(G2034,WMS!$E$3:$G$2581,2,FALSE))</f>
        <v/>
      </c>
      <c r="R2034" s="25" t="str">
        <f>IF(G2034="","",VLOOKUP(G2034,WMS!$E$3:$G$2581,3,FALSE))</f>
        <v/>
      </c>
      <c r="S2034" s="17" t="str">
        <f>IF(R2034="","",VLOOKUP(R2034,CUSTOMS!$E$3:$N$2350,2,FALSE))</f>
        <v/>
      </c>
      <c r="T2034" s="17" t="str">
        <f>IF(R2034="","",VLOOKUP(R2034,CUSTOMS!$E$3:$N$2350,3,FALSE))</f>
        <v/>
      </c>
      <c r="U2034" s="18" t="str">
        <f t="shared" si="328"/>
        <v/>
      </c>
      <c r="V2034" s="18" t="str">
        <f>IF(R2034="","",VLOOKUP(R2034,CUSTOMS!$E$3:$N$2350,5,FALSE))</f>
        <v/>
      </c>
      <c r="W2034" s="32" t="str">
        <f>IF(R2034="","",VLOOKUP(R2034,CUSTOMS!$E$3:$N$2350,6,FALSE))</f>
        <v/>
      </c>
      <c r="X2034" s="32" t="str">
        <f t="shared" si="329"/>
        <v/>
      </c>
      <c r="Y2034" s="18" t="str">
        <f>IF(R2034="","",VLOOKUP(R2034,CUSTOMS!$E$3:$N$2350,8,FALSE))</f>
        <v/>
      </c>
      <c r="Z2034" s="18" t="str">
        <f>IF(R2034="","",VLOOKUP(R2034,CUSTOMS!$E$3:$N$2350,9,FALSE))</f>
        <v/>
      </c>
      <c r="AA2034" s="18" t="str">
        <f>IF(R2034="","",VLOOKUP(R2034,CUSTOMS!$E$3:$N$2350,10,FALSE))</f>
        <v/>
      </c>
      <c r="AB2034" s="32" t="str">
        <f>IF(R2034="","",VLOOKUP(G2034,WMS!$E$3:$T$2581,15,FALSE))</f>
        <v/>
      </c>
      <c r="AC2034" s="32" t="str">
        <f t="shared" si="330"/>
        <v/>
      </c>
      <c r="AD2034" s="32" t="str">
        <f>IF(S2034="","",VLOOKUP(S2034,海关监管条件!$A$1:$B$3000,2,FALSE))</f>
        <v/>
      </c>
    </row>
    <row r="2035" spans="7:30">
      <c r="G2035" s="17" t="str">
        <f t="shared" si="324"/>
        <v/>
      </c>
      <c r="H2035" s="18" t="str">
        <f>IF(G2035="","",VLOOKUP(G2035,WMS!$E$3:$Q$2581,7,FALSE))</f>
        <v/>
      </c>
      <c r="I2035" s="18" t="str">
        <f>IF(G2035="","",VLOOKUP(G2035,WMS!$E$3:$Q$2581,8,FALSE))</f>
        <v/>
      </c>
      <c r="J2035" s="18" t="str">
        <f>IF(G2035="","",VLOOKUP(G2035,WMS!$E$3:$Q$2581,13,FALSE))</f>
        <v/>
      </c>
      <c r="K2035" s="25" t="str">
        <f t="shared" si="325"/>
        <v/>
      </c>
      <c r="M2035" s="26" t="str">
        <f>IF(G2035="","",VLOOKUP(G2035,WMS!$E$3:$U$2581,7,0)*L2035)</f>
        <v/>
      </c>
      <c r="N2035" s="27" t="str">
        <f>IF(G2035="","",VLOOKUP(G2035,WMS!$E$3:$U$2581,17,0))</f>
        <v/>
      </c>
      <c r="O2035" s="28" t="str">
        <f t="shared" si="326"/>
        <v/>
      </c>
      <c r="P2035" s="28" t="str">
        <f t="shared" si="327"/>
        <v/>
      </c>
      <c r="Q2035" s="25" t="str">
        <f>IF(G2035="","",VLOOKUP(G2035,WMS!$E$3:$G$2581,2,FALSE))</f>
        <v/>
      </c>
      <c r="R2035" s="25" t="str">
        <f>IF(G2035="","",VLOOKUP(G2035,WMS!$E$3:$G$2581,3,FALSE))</f>
        <v/>
      </c>
      <c r="S2035" s="17" t="str">
        <f>IF(R2035="","",VLOOKUP(R2035,CUSTOMS!$E$3:$N$2350,2,FALSE))</f>
        <v/>
      </c>
      <c r="T2035" s="17" t="str">
        <f>IF(R2035="","",VLOOKUP(R2035,CUSTOMS!$E$3:$N$2350,3,FALSE))</f>
        <v/>
      </c>
      <c r="U2035" s="18" t="str">
        <f t="shared" si="328"/>
        <v/>
      </c>
      <c r="V2035" s="18" t="str">
        <f>IF(R2035="","",VLOOKUP(R2035,CUSTOMS!$E$3:$N$2350,5,FALSE))</f>
        <v/>
      </c>
      <c r="W2035" s="32" t="str">
        <f>IF(R2035="","",VLOOKUP(R2035,CUSTOMS!$E$3:$N$2350,6,FALSE))</f>
        <v/>
      </c>
      <c r="X2035" s="32" t="str">
        <f t="shared" si="329"/>
        <v/>
      </c>
      <c r="Y2035" s="18" t="str">
        <f>IF(R2035="","",VLOOKUP(R2035,CUSTOMS!$E$3:$N$2350,8,FALSE))</f>
        <v/>
      </c>
      <c r="Z2035" s="18" t="str">
        <f>IF(R2035="","",VLOOKUP(R2035,CUSTOMS!$E$3:$N$2350,9,FALSE))</f>
        <v/>
      </c>
      <c r="AA2035" s="18" t="str">
        <f>IF(R2035="","",VLOOKUP(R2035,CUSTOMS!$E$3:$N$2350,10,FALSE))</f>
        <v/>
      </c>
      <c r="AB2035" s="32" t="str">
        <f>IF(R2035="","",VLOOKUP(G2035,WMS!$E$3:$T$2581,15,FALSE))</f>
        <v/>
      </c>
      <c r="AC2035" s="32" t="str">
        <f t="shared" si="330"/>
        <v/>
      </c>
      <c r="AD2035" s="32" t="str">
        <f>IF(S2035="","",VLOOKUP(S2035,海关监管条件!$A$1:$B$3000,2,FALSE))</f>
        <v/>
      </c>
    </row>
    <row r="2036" spans="7:30">
      <c r="G2036" s="17" t="str">
        <f t="shared" si="324"/>
        <v/>
      </c>
      <c r="H2036" s="18" t="str">
        <f>IF(G2036="","",VLOOKUP(G2036,WMS!$E$3:$Q$2581,7,FALSE))</f>
        <v/>
      </c>
      <c r="I2036" s="18" t="str">
        <f>IF(G2036="","",VLOOKUP(G2036,WMS!$E$3:$Q$2581,8,FALSE))</f>
        <v/>
      </c>
      <c r="J2036" s="18" t="str">
        <f>IF(G2036="","",VLOOKUP(G2036,WMS!$E$3:$Q$2581,13,FALSE))</f>
        <v/>
      </c>
      <c r="K2036" s="25" t="str">
        <f t="shared" si="325"/>
        <v/>
      </c>
      <c r="M2036" s="26" t="str">
        <f>IF(G2036="","",VLOOKUP(G2036,WMS!$E$3:$U$2581,7,0)*L2036)</f>
        <v/>
      </c>
      <c r="N2036" s="27" t="str">
        <f>IF(G2036="","",VLOOKUP(G2036,WMS!$E$3:$U$2581,17,0))</f>
        <v/>
      </c>
      <c r="O2036" s="28" t="str">
        <f t="shared" si="326"/>
        <v/>
      </c>
      <c r="P2036" s="28" t="str">
        <f t="shared" si="327"/>
        <v/>
      </c>
      <c r="Q2036" s="25" t="str">
        <f>IF(G2036="","",VLOOKUP(G2036,WMS!$E$3:$G$2581,2,FALSE))</f>
        <v/>
      </c>
      <c r="R2036" s="25" t="str">
        <f>IF(G2036="","",VLOOKUP(G2036,WMS!$E$3:$G$2581,3,FALSE))</f>
        <v/>
      </c>
      <c r="S2036" s="17" t="str">
        <f>IF(R2036="","",VLOOKUP(R2036,CUSTOMS!$E$3:$N$2350,2,FALSE))</f>
        <v/>
      </c>
      <c r="T2036" s="17" t="str">
        <f>IF(R2036="","",VLOOKUP(R2036,CUSTOMS!$E$3:$N$2350,3,FALSE))</f>
        <v/>
      </c>
      <c r="U2036" s="18" t="str">
        <f t="shared" si="328"/>
        <v/>
      </c>
      <c r="V2036" s="18" t="str">
        <f>IF(R2036="","",VLOOKUP(R2036,CUSTOMS!$E$3:$N$2350,5,FALSE))</f>
        <v/>
      </c>
      <c r="W2036" s="32" t="str">
        <f>IF(R2036="","",VLOOKUP(R2036,CUSTOMS!$E$3:$N$2350,6,FALSE))</f>
        <v/>
      </c>
      <c r="X2036" s="32" t="str">
        <f t="shared" si="329"/>
        <v/>
      </c>
      <c r="Y2036" s="18" t="str">
        <f>IF(R2036="","",VLOOKUP(R2036,CUSTOMS!$E$3:$N$2350,8,FALSE))</f>
        <v/>
      </c>
      <c r="Z2036" s="18" t="str">
        <f>IF(R2036="","",VLOOKUP(R2036,CUSTOMS!$E$3:$N$2350,9,FALSE))</f>
        <v/>
      </c>
      <c r="AA2036" s="18" t="str">
        <f>IF(R2036="","",VLOOKUP(R2036,CUSTOMS!$E$3:$N$2350,10,FALSE))</f>
        <v/>
      </c>
      <c r="AB2036" s="32" t="str">
        <f>IF(R2036="","",VLOOKUP(G2036,WMS!$E$3:$T$2581,15,FALSE))</f>
        <v/>
      </c>
      <c r="AC2036" s="32" t="str">
        <f t="shared" si="330"/>
        <v/>
      </c>
      <c r="AD2036" s="32" t="str">
        <f>IF(S2036="","",VLOOKUP(S2036,海关监管条件!$A$1:$B$3000,2,FALSE))</f>
        <v/>
      </c>
    </row>
    <row r="2037" spans="7:30">
      <c r="G2037" s="17" t="str">
        <f t="shared" si="324"/>
        <v/>
      </c>
      <c r="H2037" s="18" t="str">
        <f>IF(G2037="","",VLOOKUP(G2037,WMS!$E$3:$Q$2581,7,FALSE))</f>
        <v/>
      </c>
      <c r="I2037" s="18" t="str">
        <f>IF(G2037="","",VLOOKUP(G2037,WMS!$E$3:$Q$2581,8,FALSE))</f>
        <v/>
      </c>
      <c r="J2037" s="18" t="str">
        <f>IF(G2037="","",VLOOKUP(G2037,WMS!$E$3:$Q$2581,13,FALSE))</f>
        <v/>
      </c>
      <c r="K2037" s="25" t="str">
        <f t="shared" si="325"/>
        <v/>
      </c>
      <c r="M2037" s="26" t="str">
        <f>IF(G2037="","",VLOOKUP(G2037,WMS!$E$3:$U$2581,7,0)*L2037)</f>
        <v/>
      </c>
      <c r="N2037" s="27" t="str">
        <f>IF(G2037="","",VLOOKUP(G2037,WMS!$E$3:$U$2581,17,0))</f>
        <v/>
      </c>
      <c r="O2037" s="28" t="str">
        <f t="shared" si="326"/>
        <v/>
      </c>
      <c r="P2037" s="28" t="str">
        <f t="shared" si="327"/>
        <v/>
      </c>
      <c r="Q2037" s="25" t="str">
        <f>IF(G2037="","",VLOOKUP(G2037,WMS!$E$3:$G$2581,2,FALSE))</f>
        <v/>
      </c>
      <c r="R2037" s="25" t="str">
        <f>IF(G2037="","",VLOOKUP(G2037,WMS!$E$3:$G$2581,3,FALSE))</f>
        <v/>
      </c>
      <c r="S2037" s="17" t="str">
        <f>IF(R2037="","",VLOOKUP(R2037,CUSTOMS!$E$3:$N$2350,2,FALSE))</f>
        <v/>
      </c>
      <c r="T2037" s="17" t="str">
        <f>IF(R2037="","",VLOOKUP(R2037,CUSTOMS!$E$3:$N$2350,3,FALSE))</f>
        <v/>
      </c>
      <c r="U2037" s="18" t="str">
        <f t="shared" si="328"/>
        <v/>
      </c>
      <c r="V2037" s="18" t="str">
        <f>IF(R2037="","",VLOOKUP(R2037,CUSTOMS!$E$3:$N$2350,5,FALSE))</f>
        <v/>
      </c>
      <c r="W2037" s="32" t="str">
        <f>IF(R2037="","",VLOOKUP(R2037,CUSTOMS!$E$3:$N$2350,6,FALSE))</f>
        <v/>
      </c>
      <c r="X2037" s="32" t="str">
        <f t="shared" si="329"/>
        <v/>
      </c>
      <c r="Y2037" s="18" t="str">
        <f>IF(R2037="","",VLOOKUP(R2037,CUSTOMS!$E$3:$N$2350,8,FALSE))</f>
        <v/>
      </c>
      <c r="Z2037" s="18" t="str">
        <f>IF(R2037="","",VLOOKUP(R2037,CUSTOMS!$E$3:$N$2350,9,FALSE))</f>
        <v/>
      </c>
      <c r="AA2037" s="18" t="str">
        <f>IF(R2037="","",VLOOKUP(R2037,CUSTOMS!$E$3:$N$2350,10,FALSE))</f>
        <v/>
      </c>
      <c r="AB2037" s="32" t="str">
        <f>IF(R2037="","",VLOOKUP(G2037,WMS!$E$3:$T$2581,15,FALSE))</f>
        <v/>
      </c>
      <c r="AC2037" s="32" t="str">
        <f t="shared" si="330"/>
        <v/>
      </c>
      <c r="AD2037" s="32" t="str">
        <f>IF(S2037="","",VLOOKUP(S2037,海关监管条件!$A$1:$B$3000,2,FALSE))</f>
        <v/>
      </c>
    </row>
    <row r="2038" spans="7:30">
      <c r="G2038" s="17" t="str">
        <f t="shared" si="324"/>
        <v/>
      </c>
      <c r="H2038" s="18" t="str">
        <f>IF(G2038="","",VLOOKUP(G2038,WMS!$E$3:$Q$2581,7,FALSE))</f>
        <v/>
      </c>
      <c r="I2038" s="18" t="str">
        <f>IF(G2038="","",VLOOKUP(G2038,WMS!$E$3:$Q$2581,8,FALSE))</f>
        <v/>
      </c>
      <c r="J2038" s="18" t="str">
        <f>IF(G2038="","",VLOOKUP(G2038,WMS!$E$3:$Q$2581,13,FALSE))</f>
        <v/>
      </c>
      <c r="K2038" s="25" t="str">
        <f t="shared" si="325"/>
        <v/>
      </c>
      <c r="M2038" s="26" t="str">
        <f>IF(G2038="","",VLOOKUP(G2038,WMS!$E$3:$U$2581,7,0)*L2038)</f>
        <v/>
      </c>
      <c r="N2038" s="27" t="str">
        <f>IF(G2038="","",VLOOKUP(G2038,WMS!$E$3:$U$2581,17,0))</f>
        <v/>
      </c>
      <c r="O2038" s="28" t="str">
        <f t="shared" si="326"/>
        <v/>
      </c>
      <c r="P2038" s="28" t="str">
        <f t="shared" si="327"/>
        <v/>
      </c>
      <c r="Q2038" s="25" t="str">
        <f>IF(G2038="","",VLOOKUP(G2038,WMS!$E$3:$G$2581,2,FALSE))</f>
        <v/>
      </c>
      <c r="R2038" s="25" t="str">
        <f>IF(G2038="","",VLOOKUP(G2038,WMS!$E$3:$G$2581,3,FALSE))</f>
        <v/>
      </c>
      <c r="S2038" s="17" t="str">
        <f>IF(R2038="","",VLOOKUP(R2038,CUSTOMS!$E$3:$N$2350,2,FALSE))</f>
        <v/>
      </c>
      <c r="T2038" s="17" t="str">
        <f>IF(R2038="","",VLOOKUP(R2038,CUSTOMS!$E$3:$N$2350,3,FALSE))</f>
        <v/>
      </c>
      <c r="U2038" s="18" t="str">
        <f t="shared" si="328"/>
        <v/>
      </c>
      <c r="V2038" s="18" t="str">
        <f>IF(R2038="","",VLOOKUP(R2038,CUSTOMS!$E$3:$N$2350,5,FALSE))</f>
        <v/>
      </c>
      <c r="W2038" s="32" t="str">
        <f>IF(R2038="","",VLOOKUP(R2038,CUSTOMS!$E$3:$N$2350,6,FALSE))</f>
        <v/>
      </c>
      <c r="X2038" s="32" t="str">
        <f t="shared" si="329"/>
        <v/>
      </c>
      <c r="Y2038" s="18" t="str">
        <f>IF(R2038="","",VLOOKUP(R2038,CUSTOMS!$E$3:$N$2350,8,FALSE))</f>
        <v/>
      </c>
      <c r="Z2038" s="18" t="str">
        <f>IF(R2038="","",VLOOKUP(R2038,CUSTOMS!$E$3:$N$2350,9,FALSE))</f>
        <v/>
      </c>
      <c r="AA2038" s="18" t="str">
        <f>IF(R2038="","",VLOOKUP(R2038,CUSTOMS!$E$3:$N$2350,10,FALSE))</f>
        <v/>
      </c>
      <c r="AB2038" s="32" t="str">
        <f>IF(R2038="","",VLOOKUP(G2038,WMS!$E$3:$T$2581,15,FALSE))</f>
        <v/>
      </c>
      <c r="AC2038" s="32" t="str">
        <f t="shared" si="330"/>
        <v/>
      </c>
      <c r="AD2038" s="32" t="str">
        <f>IF(S2038="","",VLOOKUP(S2038,海关监管条件!$A$1:$B$3000,2,FALSE))</f>
        <v/>
      </c>
    </row>
    <row r="2039" spans="7:30">
      <c r="G2039" s="17" t="str">
        <f t="shared" si="324"/>
        <v/>
      </c>
      <c r="H2039" s="18" t="str">
        <f>IF(G2039="","",VLOOKUP(G2039,WMS!$E$3:$Q$2581,7,FALSE))</f>
        <v/>
      </c>
      <c r="I2039" s="18" t="str">
        <f>IF(G2039="","",VLOOKUP(G2039,WMS!$E$3:$Q$2581,8,FALSE))</f>
        <v/>
      </c>
      <c r="J2039" s="18" t="str">
        <f>IF(G2039="","",VLOOKUP(G2039,WMS!$E$3:$Q$2581,13,FALSE))</f>
        <v/>
      </c>
      <c r="K2039" s="25" t="str">
        <f t="shared" si="325"/>
        <v/>
      </c>
      <c r="M2039" s="26" t="str">
        <f>IF(G2039="","",VLOOKUP(G2039,WMS!$E$3:$U$2581,7,0)*L2039)</f>
        <v/>
      </c>
      <c r="N2039" s="27" t="str">
        <f>IF(G2039="","",VLOOKUP(G2039,WMS!$E$3:$U$2581,17,0))</f>
        <v/>
      </c>
      <c r="O2039" s="28" t="str">
        <f t="shared" si="326"/>
        <v/>
      </c>
      <c r="P2039" s="28" t="str">
        <f t="shared" si="327"/>
        <v/>
      </c>
      <c r="Q2039" s="25" t="str">
        <f>IF(G2039="","",VLOOKUP(G2039,WMS!$E$3:$G$2581,2,FALSE))</f>
        <v/>
      </c>
      <c r="R2039" s="25" t="str">
        <f>IF(G2039="","",VLOOKUP(G2039,WMS!$E$3:$G$2581,3,FALSE))</f>
        <v/>
      </c>
      <c r="S2039" s="17" t="str">
        <f>IF(R2039="","",VLOOKUP(R2039,CUSTOMS!$E$3:$N$2350,2,FALSE))</f>
        <v/>
      </c>
      <c r="T2039" s="17" t="str">
        <f>IF(R2039="","",VLOOKUP(R2039,CUSTOMS!$E$3:$N$2350,3,FALSE))</f>
        <v/>
      </c>
      <c r="U2039" s="18" t="str">
        <f t="shared" si="328"/>
        <v/>
      </c>
      <c r="V2039" s="18" t="str">
        <f>IF(R2039="","",VLOOKUP(R2039,CUSTOMS!$E$3:$N$2350,5,FALSE))</f>
        <v/>
      </c>
      <c r="W2039" s="32" t="str">
        <f>IF(R2039="","",VLOOKUP(R2039,CUSTOMS!$E$3:$N$2350,6,FALSE))</f>
        <v/>
      </c>
      <c r="X2039" s="32" t="str">
        <f t="shared" si="329"/>
        <v/>
      </c>
      <c r="Y2039" s="18" t="str">
        <f>IF(R2039="","",VLOOKUP(R2039,CUSTOMS!$E$3:$N$2350,8,FALSE))</f>
        <v/>
      </c>
      <c r="Z2039" s="18" t="str">
        <f>IF(R2039="","",VLOOKUP(R2039,CUSTOMS!$E$3:$N$2350,9,FALSE))</f>
        <v/>
      </c>
      <c r="AA2039" s="18" t="str">
        <f>IF(R2039="","",VLOOKUP(R2039,CUSTOMS!$E$3:$N$2350,10,FALSE))</f>
        <v/>
      </c>
      <c r="AB2039" s="32" t="str">
        <f>IF(R2039="","",VLOOKUP(G2039,WMS!$E$3:$T$2581,15,FALSE))</f>
        <v/>
      </c>
      <c r="AC2039" s="32" t="str">
        <f t="shared" si="330"/>
        <v/>
      </c>
      <c r="AD2039" s="32" t="str">
        <f>IF(S2039="","",VLOOKUP(S2039,海关监管条件!$A$1:$B$3000,2,FALSE))</f>
        <v/>
      </c>
    </row>
    <row r="2040" spans="7:30">
      <c r="G2040" s="17" t="str">
        <f t="shared" si="324"/>
        <v/>
      </c>
      <c r="H2040" s="18" t="str">
        <f>IF(G2040="","",VLOOKUP(G2040,WMS!$E$3:$Q$2581,7,FALSE))</f>
        <v/>
      </c>
      <c r="I2040" s="18" t="str">
        <f>IF(G2040="","",VLOOKUP(G2040,WMS!$E$3:$Q$2581,8,FALSE))</f>
        <v/>
      </c>
      <c r="J2040" s="18" t="str">
        <f>IF(G2040="","",VLOOKUP(G2040,WMS!$E$3:$Q$2581,13,FALSE))</f>
        <v/>
      </c>
      <c r="K2040" s="25" t="str">
        <f t="shared" si="325"/>
        <v/>
      </c>
      <c r="M2040" s="26" t="str">
        <f>IF(G2040="","",VLOOKUP(G2040,WMS!$E$3:$U$2581,7,0)*L2040)</f>
        <v/>
      </c>
      <c r="N2040" s="27" t="str">
        <f>IF(G2040="","",VLOOKUP(G2040,WMS!$E$3:$U$2581,17,0))</f>
        <v/>
      </c>
      <c r="O2040" s="28" t="str">
        <f t="shared" si="326"/>
        <v/>
      </c>
      <c r="P2040" s="28" t="str">
        <f t="shared" si="327"/>
        <v/>
      </c>
      <c r="Q2040" s="25" t="str">
        <f>IF(G2040="","",VLOOKUP(G2040,WMS!$E$3:$G$2581,2,FALSE))</f>
        <v/>
      </c>
      <c r="R2040" s="25" t="str">
        <f>IF(G2040="","",VLOOKUP(G2040,WMS!$E$3:$G$2581,3,FALSE))</f>
        <v/>
      </c>
      <c r="S2040" s="17" t="str">
        <f>IF(R2040="","",VLOOKUP(R2040,CUSTOMS!$E$3:$N$2350,2,FALSE))</f>
        <v/>
      </c>
      <c r="T2040" s="17" t="str">
        <f>IF(R2040="","",VLOOKUP(R2040,CUSTOMS!$E$3:$N$2350,3,FALSE))</f>
        <v/>
      </c>
      <c r="U2040" s="18" t="str">
        <f t="shared" si="328"/>
        <v/>
      </c>
      <c r="V2040" s="18" t="str">
        <f>IF(R2040="","",VLOOKUP(R2040,CUSTOMS!$E$3:$N$2350,5,FALSE))</f>
        <v/>
      </c>
      <c r="W2040" s="32" t="str">
        <f>IF(R2040="","",VLOOKUP(R2040,CUSTOMS!$E$3:$N$2350,6,FALSE))</f>
        <v/>
      </c>
      <c r="X2040" s="32" t="str">
        <f t="shared" si="329"/>
        <v/>
      </c>
      <c r="Y2040" s="18" t="str">
        <f>IF(R2040="","",VLOOKUP(R2040,CUSTOMS!$E$3:$N$2350,8,FALSE))</f>
        <v/>
      </c>
      <c r="Z2040" s="18" t="str">
        <f>IF(R2040="","",VLOOKUP(R2040,CUSTOMS!$E$3:$N$2350,9,FALSE))</f>
        <v/>
      </c>
      <c r="AA2040" s="18" t="str">
        <f>IF(R2040="","",VLOOKUP(R2040,CUSTOMS!$E$3:$N$2350,10,FALSE))</f>
        <v/>
      </c>
      <c r="AB2040" s="32" t="str">
        <f>IF(R2040="","",VLOOKUP(G2040,WMS!$E$3:$T$2581,15,FALSE))</f>
        <v/>
      </c>
      <c r="AC2040" s="32" t="str">
        <f t="shared" si="330"/>
        <v/>
      </c>
      <c r="AD2040" s="32" t="str">
        <f>IF(S2040="","",VLOOKUP(S2040,海关监管条件!$A$1:$B$3000,2,FALSE))</f>
        <v/>
      </c>
    </row>
    <row r="2041" spans="7:30">
      <c r="G2041" s="17" t="str">
        <f t="shared" si="324"/>
        <v/>
      </c>
      <c r="H2041" s="18" t="str">
        <f>IF(G2041="","",VLOOKUP(G2041,WMS!$E$3:$Q$2581,7,FALSE))</f>
        <v/>
      </c>
      <c r="I2041" s="18" t="str">
        <f>IF(G2041="","",VLOOKUP(G2041,WMS!$E$3:$Q$2581,8,FALSE))</f>
        <v/>
      </c>
      <c r="J2041" s="18" t="str">
        <f>IF(G2041="","",VLOOKUP(G2041,WMS!$E$3:$Q$2581,13,FALSE))</f>
        <v/>
      </c>
      <c r="K2041" s="25" t="str">
        <f t="shared" si="325"/>
        <v/>
      </c>
      <c r="M2041" s="26" t="str">
        <f>IF(G2041="","",VLOOKUP(G2041,WMS!$E$3:$U$2581,7,0)*L2041)</f>
        <v/>
      </c>
      <c r="N2041" s="27" t="str">
        <f>IF(G2041="","",VLOOKUP(G2041,WMS!$E$3:$U$2581,17,0))</f>
        <v/>
      </c>
      <c r="O2041" s="28" t="str">
        <f t="shared" si="326"/>
        <v/>
      </c>
      <c r="P2041" s="28" t="str">
        <f t="shared" si="327"/>
        <v/>
      </c>
      <c r="Q2041" s="25" t="str">
        <f>IF(G2041="","",VLOOKUP(G2041,WMS!$E$3:$G$2581,2,FALSE))</f>
        <v/>
      </c>
      <c r="R2041" s="25" t="str">
        <f>IF(G2041="","",VLOOKUP(G2041,WMS!$E$3:$G$2581,3,FALSE))</f>
        <v/>
      </c>
      <c r="S2041" s="17" t="str">
        <f>IF(R2041="","",VLOOKUP(R2041,CUSTOMS!$E$3:$N$2350,2,FALSE))</f>
        <v/>
      </c>
      <c r="T2041" s="17" t="str">
        <f>IF(R2041="","",VLOOKUP(R2041,CUSTOMS!$E$3:$N$2350,3,FALSE))</f>
        <v/>
      </c>
      <c r="U2041" s="18" t="str">
        <f t="shared" si="328"/>
        <v/>
      </c>
      <c r="V2041" s="18" t="str">
        <f>IF(R2041="","",VLOOKUP(R2041,CUSTOMS!$E$3:$N$2350,5,FALSE))</f>
        <v/>
      </c>
      <c r="W2041" s="32" t="str">
        <f>IF(R2041="","",VLOOKUP(R2041,CUSTOMS!$E$3:$N$2350,6,FALSE))</f>
        <v/>
      </c>
      <c r="X2041" s="32" t="str">
        <f t="shared" si="329"/>
        <v/>
      </c>
      <c r="Y2041" s="18" t="str">
        <f>IF(R2041="","",VLOOKUP(R2041,CUSTOMS!$E$3:$N$2350,8,FALSE))</f>
        <v/>
      </c>
      <c r="Z2041" s="18" t="str">
        <f>IF(R2041="","",VLOOKUP(R2041,CUSTOMS!$E$3:$N$2350,9,FALSE))</f>
        <v/>
      </c>
      <c r="AA2041" s="18" t="str">
        <f>IF(R2041="","",VLOOKUP(R2041,CUSTOMS!$E$3:$N$2350,10,FALSE))</f>
        <v/>
      </c>
      <c r="AB2041" s="32" t="str">
        <f>IF(R2041="","",VLOOKUP(G2041,WMS!$E$3:$T$2581,15,FALSE))</f>
        <v/>
      </c>
      <c r="AC2041" s="32" t="str">
        <f t="shared" si="330"/>
        <v/>
      </c>
      <c r="AD2041" s="32" t="str">
        <f>IF(S2041="","",VLOOKUP(S2041,海关监管条件!$A$1:$B$3000,2,FALSE))</f>
        <v/>
      </c>
    </row>
    <row r="2042" spans="7:30">
      <c r="G2042" s="17" t="str">
        <f t="shared" si="324"/>
        <v/>
      </c>
      <c r="H2042" s="18" t="str">
        <f>IF(G2042="","",VLOOKUP(G2042,WMS!$E$3:$Q$2581,7,FALSE))</f>
        <v/>
      </c>
      <c r="I2042" s="18" t="str">
        <f>IF(G2042="","",VLOOKUP(G2042,WMS!$E$3:$Q$2581,8,FALSE))</f>
        <v/>
      </c>
      <c r="J2042" s="18" t="str">
        <f>IF(G2042="","",VLOOKUP(G2042,WMS!$E$3:$Q$2581,13,FALSE))</f>
        <v/>
      </c>
      <c r="K2042" s="25" t="str">
        <f t="shared" si="325"/>
        <v/>
      </c>
      <c r="M2042" s="26" t="str">
        <f>IF(G2042="","",VLOOKUP(G2042,WMS!$E$3:$U$2581,7,0)*L2042)</f>
        <v/>
      </c>
      <c r="N2042" s="27" t="str">
        <f>IF(G2042="","",VLOOKUP(G2042,WMS!$E$3:$U$2581,17,0))</f>
        <v/>
      </c>
      <c r="O2042" s="28" t="str">
        <f t="shared" si="326"/>
        <v/>
      </c>
      <c r="P2042" s="28" t="str">
        <f t="shared" si="327"/>
        <v/>
      </c>
      <c r="Q2042" s="25" t="str">
        <f>IF(G2042="","",VLOOKUP(G2042,WMS!$E$3:$G$2581,2,FALSE))</f>
        <v/>
      </c>
      <c r="R2042" s="25" t="str">
        <f>IF(G2042="","",VLOOKUP(G2042,WMS!$E$3:$G$2581,3,FALSE))</f>
        <v/>
      </c>
      <c r="S2042" s="17" t="str">
        <f>IF(R2042="","",VLOOKUP(R2042,CUSTOMS!$E$3:$N$2350,2,FALSE))</f>
        <v/>
      </c>
      <c r="T2042" s="17" t="str">
        <f>IF(R2042="","",VLOOKUP(R2042,CUSTOMS!$E$3:$N$2350,3,FALSE))</f>
        <v/>
      </c>
      <c r="U2042" s="18" t="str">
        <f t="shared" si="328"/>
        <v/>
      </c>
      <c r="V2042" s="18" t="str">
        <f>IF(R2042="","",VLOOKUP(R2042,CUSTOMS!$E$3:$N$2350,5,FALSE))</f>
        <v/>
      </c>
      <c r="W2042" s="32" t="str">
        <f>IF(R2042="","",VLOOKUP(R2042,CUSTOMS!$E$3:$N$2350,6,FALSE))</f>
        <v/>
      </c>
      <c r="X2042" s="32" t="str">
        <f t="shared" si="329"/>
        <v/>
      </c>
      <c r="Y2042" s="18" t="str">
        <f>IF(R2042="","",VLOOKUP(R2042,CUSTOMS!$E$3:$N$2350,8,FALSE))</f>
        <v/>
      </c>
      <c r="Z2042" s="18" t="str">
        <f>IF(R2042="","",VLOOKUP(R2042,CUSTOMS!$E$3:$N$2350,9,FALSE))</f>
        <v/>
      </c>
      <c r="AA2042" s="18" t="str">
        <f>IF(R2042="","",VLOOKUP(R2042,CUSTOMS!$E$3:$N$2350,10,FALSE))</f>
        <v/>
      </c>
      <c r="AB2042" s="32" t="str">
        <f>IF(R2042="","",VLOOKUP(G2042,WMS!$E$3:$T$2581,15,FALSE))</f>
        <v/>
      </c>
      <c r="AC2042" s="32" t="str">
        <f t="shared" si="330"/>
        <v/>
      </c>
      <c r="AD2042" s="32" t="str">
        <f>IF(S2042="","",VLOOKUP(S2042,海关监管条件!$A$1:$B$3000,2,FALSE))</f>
        <v/>
      </c>
    </row>
    <row r="2043" spans="7:30">
      <c r="G2043" s="17" t="str">
        <f t="shared" si="324"/>
        <v/>
      </c>
      <c r="H2043" s="18" t="str">
        <f>IF(G2043="","",VLOOKUP(G2043,WMS!$E$3:$Q$2581,7,FALSE))</f>
        <v/>
      </c>
      <c r="I2043" s="18" t="str">
        <f>IF(G2043="","",VLOOKUP(G2043,WMS!$E$3:$Q$2581,8,FALSE))</f>
        <v/>
      </c>
      <c r="J2043" s="18" t="str">
        <f>IF(G2043="","",VLOOKUP(G2043,WMS!$E$3:$Q$2581,13,FALSE))</f>
        <v/>
      </c>
      <c r="K2043" s="25" t="str">
        <f t="shared" si="325"/>
        <v/>
      </c>
      <c r="M2043" s="26" t="str">
        <f>IF(G2043="","",VLOOKUP(G2043,WMS!$E$3:$U$2581,7,0)*L2043)</f>
        <v/>
      </c>
      <c r="N2043" s="27" t="str">
        <f>IF(G2043="","",VLOOKUP(G2043,WMS!$E$3:$U$2581,17,0))</f>
        <v/>
      </c>
      <c r="O2043" s="28" t="str">
        <f t="shared" si="326"/>
        <v/>
      </c>
      <c r="P2043" s="28" t="str">
        <f t="shared" si="327"/>
        <v/>
      </c>
      <c r="Q2043" s="25" t="str">
        <f>IF(G2043="","",VLOOKUP(G2043,WMS!$E$3:$G$2581,2,FALSE))</f>
        <v/>
      </c>
      <c r="R2043" s="25" t="str">
        <f>IF(G2043="","",VLOOKUP(G2043,WMS!$E$3:$G$2581,3,FALSE))</f>
        <v/>
      </c>
      <c r="S2043" s="17" t="str">
        <f>IF(R2043="","",VLOOKUP(R2043,CUSTOMS!$E$3:$N$2350,2,FALSE))</f>
        <v/>
      </c>
      <c r="T2043" s="17" t="str">
        <f>IF(R2043="","",VLOOKUP(R2043,CUSTOMS!$E$3:$N$2350,3,FALSE))</f>
        <v/>
      </c>
      <c r="U2043" s="18" t="str">
        <f t="shared" si="328"/>
        <v/>
      </c>
      <c r="V2043" s="18" t="str">
        <f>IF(R2043="","",VLOOKUP(R2043,CUSTOMS!$E$3:$N$2350,5,FALSE))</f>
        <v/>
      </c>
      <c r="W2043" s="32" t="str">
        <f>IF(R2043="","",VLOOKUP(R2043,CUSTOMS!$E$3:$N$2350,6,FALSE))</f>
        <v/>
      </c>
      <c r="X2043" s="32" t="str">
        <f t="shared" si="329"/>
        <v/>
      </c>
      <c r="Y2043" s="18" t="str">
        <f>IF(R2043="","",VLOOKUP(R2043,CUSTOMS!$E$3:$N$2350,8,FALSE))</f>
        <v/>
      </c>
      <c r="Z2043" s="18" t="str">
        <f>IF(R2043="","",VLOOKUP(R2043,CUSTOMS!$E$3:$N$2350,9,FALSE))</f>
        <v/>
      </c>
      <c r="AA2043" s="18" t="str">
        <f>IF(R2043="","",VLOOKUP(R2043,CUSTOMS!$E$3:$N$2350,10,FALSE))</f>
        <v/>
      </c>
      <c r="AB2043" s="32" t="str">
        <f>IF(R2043="","",VLOOKUP(G2043,WMS!$E$3:$T$2581,15,FALSE))</f>
        <v/>
      </c>
      <c r="AC2043" s="32" t="str">
        <f t="shared" si="330"/>
        <v/>
      </c>
      <c r="AD2043" s="32" t="str">
        <f>IF(S2043="","",VLOOKUP(S2043,海关监管条件!$A$1:$B$3000,2,FALSE))</f>
        <v/>
      </c>
    </row>
    <row r="2044" spans="7:30">
      <c r="G2044" s="17" t="str">
        <f t="shared" si="324"/>
        <v/>
      </c>
      <c r="H2044" s="18" t="str">
        <f>IF(G2044="","",VLOOKUP(G2044,WMS!$E$3:$Q$2581,7,FALSE))</f>
        <v/>
      </c>
      <c r="I2044" s="18" t="str">
        <f>IF(G2044="","",VLOOKUP(G2044,WMS!$E$3:$Q$2581,8,FALSE))</f>
        <v/>
      </c>
      <c r="J2044" s="18" t="str">
        <f>IF(G2044="","",VLOOKUP(G2044,WMS!$E$3:$Q$2581,13,FALSE))</f>
        <v/>
      </c>
      <c r="K2044" s="25" t="str">
        <f t="shared" si="325"/>
        <v/>
      </c>
      <c r="M2044" s="26" t="str">
        <f>IF(G2044="","",VLOOKUP(G2044,WMS!$E$3:$U$2581,7,0)*L2044)</f>
        <v/>
      </c>
      <c r="N2044" s="27" t="str">
        <f>IF(G2044="","",VLOOKUP(G2044,WMS!$E$3:$U$2581,17,0))</f>
        <v/>
      </c>
      <c r="O2044" s="28" t="str">
        <f t="shared" si="326"/>
        <v/>
      </c>
      <c r="P2044" s="28" t="str">
        <f t="shared" si="327"/>
        <v/>
      </c>
      <c r="Q2044" s="25" t="str">
        <f>IF(G2044="","",VLOOKUP(G2044,WMS!$E$3:$G$2581,2,FALSE))</f>
        <v/>
      </c>
      <c r="R2044" s="25" t="str">
        <f>IF(G2044="","",VLOOKUP(G2044,WMS!$E$3:$G$2581,3,FALSE))</f>
        <v/>
      </c>
      <c r="S2044" s="17" t="str">
        <f>IF(R2044="","",VLOOKUP(R2044,CUSTOMS!$E$3:$N$2350,2,FALSE))</f>
        <v/>
      </c>
      <c r="T2044" s="17" t="str">
        <f>IF(R2044="","",VLOOKUP(R2044,CUSTOMS!$E$3:$N$2350,3,FALSE))</f>
        <v/>
      </c>
      <c r="U2044" s="18" t="str">
        <f t="shared" si="328"/>
        <v/>
      </c>
      <c r="V2044" s="18" t="str">
        <f>IF(R2044="","",VLOOKUP(R2044,CUSTOMS!$E$3:$N$2350,5,FALSE))</f>
        <v/>
      </c>
      <c r="W2044" s="32" t="str">
        <f>IF(R2044="","",VLOOKUP(R2044,CUSTOMS!$E$3:$N$2350,6,FALSE))</f>
        <v/>
      </c>
      <c r="X2044" s="32" t="str">
        <f t="shared" si="329"/>
        <v/>
      </c>
      <c r="Y2044" s="18" t="str">
        <f>IF(R2044="","",VLOOKUP(R2044,CUSTOMS!$E$3:$N$2350,8,FALSE))</f>
        <v/>
      </c>
      <c r="Z2044" s="18" t="str">
        <f>IF(R2044="","",VLOOKUP(R2044,CUSTOMS!$E$3:$N$2350,9,FALSE))</f>
        <v/>
      </c>
      <c r="AA2044" s="18" t="str">
        <f>IF(R2044="","",VLOOKUP(R2044,CUSTOMS!$E$3:$N$2350,10,FALSE))</f>
        <v/>
      </c>
      <c r="AB2044" s="32" t="str">
        <f>IF(R2044="","",VLOOKUP(G2044,WMS!$E$3:$T$2581,15,FALSE))</f>
        <v/>
      </c>
      <c r="AC2044" s="32" t="str">
        <f t="shared" si="330"/>
        <v/>
      </c>
      <c r="AD2044" s="32" t="str">
        <f>IF(S2044="","",VLOOKUP(S2044,海关监管条件!$A$1:$B$3000,2,FALSE))</f>
        <v/>
      </c>
    </row>
    <row r="2045" spans="7:30">
      <c r="G2045" s="17" t="str">
        <f t="shared" si="324"/>
        <v/>
      </c>
      <c r="H2045" s="18" t="str">
        <f>IF(G2045="","",VLOOKUP(G2045,WMS!$E$3:$Q$2581,7,FALSE))</f>
        <v/>
      </c>
      <c r="I2045" s="18" t="str">
        <f>IF(G2045="","",VLOOKUP(G2045,WMS!$E$3:$Q$2581,8,FALSE))</f>
        <v/>
      </c>
      <c r="J2045" s="18" t="str">
        <f>IF(G2045="","",VLOOKUP(G2045,WMS!$E$3:$Q$2581,13,FALSE))</f>
        <v/>
      </c>
      <c r="K2045" s="25" t="str">
        <f t="shared" si="325"/>
        <v/>
      </c>
      <c r="M2045" s="26" t="str">
        <f>IF(G2045="","",VLOOKUP(G2045,WMS!$E$3:$U$2581,7,0)*L2045)</f>
        <v/>
      </c>
      <c r="N2045" s="27" t="str">
        <f>IF(G2045="","",VLOOKUP(G2045,WMS!$E$3:$U$2581,17,0))</f>
        <v/>
      </c>
      <c r="O2045" s="28" t="str">
        <f t="shared" si="326"/>
        <v/>
      </c>
      <c r="P2045" s="28" t="str">
        <f t="shared" si="327"/>
        <v/>
      </c>
      <c r="Q2045" s="25" t="str">
        <f>IF(G2045="","",VLOOKUP(G2045,WMS!$E$3:$G$2581,2,FALSE))</f>
        <v/>
      </c>
      <c r="R2045" s="25" t="str">
        <f>IF(G2045="","",VLOOKUP(G2045,WMS!$E$3:$G$2581,3,FALSE))</f>
        <v/>
      </c>
      <c r="S2045" s="17" t="str">
        <f>IF(R2045="","",VLOOKUP(R2045,CUSTOMS!$E$3:$N$2350,2,FALSE))</f>
        <v/>
      </c>
      <c r="T2045" s="17" t="str">
        <f>IF(R2045="","",VLOOKUP(R2045,CUSTOMS!$E$3:$N$2350,3,FALSE))</f>
        <v/>
      </c>
      <c r="U2045" s="18" t="str">
        <f t="shared" si="328"/>
        <v/>
      </c>
      <c r="V2045" s="18" t="str">
        <f>IF(R2045="","",VLOOKUP(R2045,CUSTOMS!$E$3:$N$2350,5,FALSE))</f>
        <v/>
      </c>
      <c r="W2045" s="32" t="str">
        <f>IF(R2045="","",VLOOKUP(R2045,CUSTOMS!$E$3:$N$2350,6,FALSE))</f>
        <v/>
      </c>
      <c r="X2045" s="32" t="str">
        <f t="shared" si="329"/>
        <v/>
      </c>
      <c r="Y2045" s="18" t="str">
        <f>IF(R2045="","",VLOOKUP(R2045,CUSTOMS!$E$3:$N$2350,8,FALSE))</f>
        <v/>
      </c>
      <c r="Z2045" s="18" t="str">
        <f>IF(R2045="","",VLOOKUP(R2045,CUSTOMS!$E$3:$N$2350,9,FALSE))</f>
        <v/>
      </c>
      <c r="AA2045" s="18" t="str">
        <f>IF(R2045="","",VLOOKUP(R2045,CUSTOMS!$E$3:$N$2350,10,FALSE))</f>
        <v/>
      </c>
      <c r="AB2045" s="32" t="str">
        <f>IF(R2045="","",VLOOKUP(G2045,WMS!$E$3:$T$2581,15,FALSE))</f>
        <v/>
      </c>
      <c r="AC2045" s="32" t="str">
        <f t="shared" si="330"/>
        <v/>
      </c>
      <c r="AD2045" s="32" t="str">
        <f>IF(S2045="","",VLOOKUP(S2045,海关监管条件!$A$1:$B$3000,2,FALSE))</f>
        <v/>
      </c>
    </row>
    <row r="2046" spans="7:30">
      <c r="G2046" s="17" t="str">
        <f t="shared" si="324"/>
        <v/>
      </c>
      <c r="H2046" s="18" t="str">
        <f>IF(G2046="","",VLOOKUP(G2046,WMS!$E$3:$Q$2581,7,FALSE))</f>
        <v/>
      </c>
      <c r="I2046" s="18" t="str">
        <f>IF(G2046="","",VLOOKUP(G2046,WMS!$E$3:$Q$2581,8,FALSE))</f>
        <v/>
      </c>
      <c r="J2046" s="18" t="str">
        <f>IF(G2046="","",VLOOKUP(G2046,WMS!$E$3:$Q$2581,13,FALSE))</f>
        <v/>
      </c>
      <c r="K2046" s="25" t="str">
        <f t="shared" si="325"/>
        <v/>
      </c>
      <c r="M2046" s="26" t="str">
        <f>IF(G2046="","",VLOOKUP(G2046,WMS!$E$3:$U$2581,7,0)*L2046)</f>
        <v/>
      </c>
      <c r="N2046" s="27" t="str">
        <f>IF(G2046="","",VLOOKUP(G2046,WMS!$E$3:$U$2581,17,0))</f>
        <v/>
      </c>
      <c r="O2046" s="28" t="str">
        <f t="shared" si="326"/>
        <v/>
      </c>
      <c r="P2046" s="28" t="str">
        <f t="shared" si="327"/>
        <v/>
      </c>
      <c r="Q2046" s="25" t="str">
        <f>IF(G2046="","",VLOOKUP(G2046,WMS!$E$3:$G$2581,2,FALSE))</f>
        <v/>
      </c>
      <c r="R2046" s="25" t="str">
        <f>IF(G2046="","",VLOOKUP(G2046,WMS!$E$3:$G$2581,3,FALSE))</f>
        <v/>
      </c>
      <c r="S2046" s="17" t="str">
        <f>IF(R2046="","",VLOOKUP(R2046,CUSTOMS!$E$3:$N$2350,2,FALSE))</f>
        <v/>
      </c>
      <c r="T2046" s="17" t="str">
        <f>IF(R2046="","",VLOOKUP(R2046,CUSTOMS!$E$3:$N$2350,3,FALSE))</f>
        <v/>
      </c>
      <c r="U2046" s="18" t="str">
        <f t="shared" si="328"/>
        <v/>
      </c>
      <c r="V2046" s="18" t="str">
        <f>IF(R2046="","",VLOOKUP(R2046,CUSTOMS!$E$3:$N$2350,5,FALSE))</f>
        <v/>
      </c>
      <c r="W2046" s="32" t="str">
        <f>IF(R2046="","",VLOOKUP(R2046,CUSTOMS!$E$3:$N$2350,6,FALSE))</f>
        <v/>
      </c>
      <c r="X2046" s="32" t="str">
        <f t="shared" si="329"/>
        <v/>
      </c>
      <c r="Y2046" s="18" t="str">
        <f>IF(R2046="","",VLOOKUP(R2046,CUSTOMS!$E$3:$N$2350,8,FALSE))</f>
        <v/>
      </c>
      <c r="Z2046" s="18" t="str">
        <f>IF(R2046="","",VLOOKUP(R2046,CUSTOMS!$E$3:$N$2350,9,FALSE))</f>
        <v/>
      </c>
      <c r="AA2046" s="18" t="str">
        <f>IF(R2046="","",VLOOKUP(R2046,CUSTOMS!$E$3:$N$2350,10,FALSE))</f>
        <v/>
      </c>
      <c r="AB2046" s="32" t="str">
        <f>IF(R2046="","",VLOOKUP(G2046,WMS!$E$3:$T$2581,15,FALSE))</f>
        <v/>
      </c>
      <c r="AC2046" s="32" t="str">
        <f t="shared" si="330"/>
        <v/>
      </c>
      <c r="AD2046" s="32" t="str">
        <f>IF(S2046="","",VLOOKUP(S2046,海关监管条件!$A$1:$B$3000,2,FALSE))</f>
        <v/>
      </c>
    </row>
    <row r="2047" spans="7:30">
      <c r="G2047" s="17" t="str">
        <f t="shared" si="324"/>
        <v/>
      </c>
      <c r="H2047" s="18" t="str">
        <f>IF(G2047="","",VLOOKUP(G2047,WMS!$E$3:$Q$2581,7,FALSE))</f>
        <v/>
      </c>
      <c r="I2047" s="18" t="str">
        <f>IF(G2047="","",VLOOKUP(G2047,WMS!$E$3:$Q$2581,8,FALSE))</f>
        <v/>
      </c>
      <c r="J2047" s="18" t="str">
        <f>IF(G2047="","",VLOOKUP(G2047,WMS!$E$3:$Q$2581,13,FALSE))</f>
        <v/>
      </c>
      <c r="K2047" s="25" t="str">
        <f t="shared" si="325"/>
        <v/>
      </c>
      <c r="M2047" s="26" t="str">
        <f>IF(G2047="","",VLOOKUP(G2047,WMS!$E$3:$U$2581,7,0)*L2047)</f>
        <v/>
      </c>
      <c r="N2047" s="27" t="str">
        <f>IF(G2047="","",VLOOKUP(G2047,WMS!$E$3:$U$2581,17,0))</f>
        <v/>
      </c>
      <c r="O2047" s="28" t="str">
        <f t="shared" si="326"/>
        <v/>
      </c>
      <c r="P2047" s="28" t="str">
        <f t="shared" si="327"/>
        <v/>
      </c>
      <c r="Q2047" s="25" t="str">
        <f>IF(G2047="","",VLOOKUP(G2047,WMS!$E$3:$G$2581,2,FALSE))</f>
        <v/>
      </c>
      <c r="R2047" s="25" t="str">
        <f>IF(G2047="","",VLOOKUP(G2047,WMS!$E$3:$G$2581,3,FALSE))</f>
        <v/>
      </c>
      <c r="S2047" s="17" t="str">
        <f>IF(R2047="","",VLOOKUP(R2047,CUSTOMS!$E$3:$N$2350,2,FALSE))</f>
        <v/>
      </c>
      <c r="T2047" s="17" t="str">
        <f>IF(R2047="","",VLOOKUP(R2047,CUSTOMS!$E$3:$N$2350,3,FALSE))</f>
        <v/>
      </c>
      <c r="U2047" s="18" t="str">
        <f t="shared" si="328"/>
        <v/>
      </c>
      <c r="V2047" s="18" t="str">
        <f>IF(R2047="","",VLOOKUP(R2047,CUSTOMS!$E$3:$N$2350,5,FALSE))</f>
        <v/>
      </c>
      <c r="W2047" s="32" t="str">
        <f>IF(R2047="","",VLOOKUP(R2047,CUSTOMS!$E$3:$N$2350,6,FALSE))</f>
        <v/>
      </c>
      <c r="X2047" s="32" t="str">
        <f t="shared" si="329"/>
        <v/>
      </c>
      <c r="Y2047" s="18" t="str">
        <f>IF(R2047="","",VLOOKUP(R2047,CUSTOMS!$E$3:$N$2350,8,FALSE))</f>
        <v/>
      </c>
      <c r="Z2047" s="18" t="str">
        <f>IF(R2047="","",VLOOKUP(R2047,CUSTOMS!$E$3:$N$2350,9,FALSE))</f>
        <v/>
      </c>
      <c r="AA2047" s="18" t="str">
        <f>IF(R2047="","",VLOOKUP(R2047,CUSTOMS!$E$3:$N$2350,10,FALSE))</f>
        <v/>
      </c>
      <c r="AB2047" s="32" t="str">
        <f>IF(R2047="","",VLOOKUP(G2047,WMS!$E$3:$T$2581,15,FALSE))</f>
        <v/>
      </c>
      <c r="AC2047" s="32" t="str">
        <f t="shared" si="330"/>
        <v/>
      </c>
      <c r="AD2047" s="32" t="str">
        <f>IF(S2047="","",VLOOKUP(S2047,海关监管条件!$A$1:$B$3000,2,FALSE))</f>
        <v/>
      </c>
    </row>
    <row r="2048" spans="7:30">
      <c r="G2048" s="17" t="str">
        <f t="shared" si="324"/>
        <v/>
      </c>
      <c r="H2048" s="18" t="str">
        <f>IF(G2048="","",VLOOKUP(G2048,WMS!$E$3:$Q$2581,7,FALSE))</f>
        <v/>
      </c>
      <c r="I2048" s="18" t="str">
        <f>IF(G2048="","",VLOOKUP(G2048,WMS!$E$3:$Q$2581,8,FALSE))</f>
        <v/>
      </c>
      <c r="J2048" s="18" t="str">
        <f>IF(G2048="","",VLOOKUP(G2048,WMS!$E$3:$Q$2581,13,FALSE))</f>
        <v/>
      </c>
      <c r="K2048" s="25" t="str">
        <f t="shared" si="325"/>
        <v/>
      </c>
      <c r="M2048" s="26" t="str">
        <f>IF(G2048="","",VLOOKUP(G2048,WMS!$E$3:$U$2581,7,0)*L2048)</f>
        <v/>
      </c>
      <c r="N2048" s="27" t="str">
        <f>IF(G2048="","",VLOOKUP(G2048,WMS!$E$3:$U$2581,17,0))</f>
        <v/>
      </c>
      <c r="O2048" s="28" t="str">
        <f t="shared" si="326"/>
        <v/>
      </c>
      <c r="P2048" s="28" t="str">
        <f t="shared" si="327"/>
        <v/>
      </c>
      <c r="Q2048" s="25" t="str">
        <f>IF(G2048="","",VLOOKUP(G2048,WMS!$E$3:$G$2581,2,FALSE))</f>
        <v/>
      </c>
      <c r="R2048" s="25" t="str">
        <f>IF(G2048="","",VLOOKUP(G2048,WMS!$E$3:$G$2581,3,FALSE))</f>
        <v/>
      </c>
      <c r="S2048" s="17" t="str">
        <f>IF(R2048="","",VLOOKUP(R2048,CUSTOMS!$E$3:$N$2350,2,FALSE))</f>
        <v/>
      </c>
      <c r="T2048" s="17" t="str">
        <f>IF(R2048="","",VLOOKUP(R2048,CUSTOMS!$E$3:$N$2350,3,FALSE))</f>
        <v/>
      </c>
      <c r="U2048" s="18" t="str">
        <f t="shared" si="328"/>
        <v/>
      </c>
      <c r="V2048" s="18" t="str">
        <f>IF(R2048="","",VLOOKUP(R2048,CUSTOMS!$E$3:$N$2350,5,FALSE))</f>
        <v/>
      </c>
      <c r="W2048" s="32" t="str">
        <f>IF(R2048="","",VLOOKUP(R2048,CUSTOMS!$E$3:$N$2350,6,FALSE))</f>
        <v/>
      </c>
      <c r="X2048" s="32" t="str">
        <f t="shared" si="329"/>
        <v/>
      </c>
      <c r="Y2048" s="18" t="str">
        <f>IF(R2048="","",VLOOKUP(R2048,CUSTOMS!$E$3:$N$2350,8,FALSE))</f>
        <v/>
      </c>
      <c r="Z2048" s="18" t="str">
        <f>IF(R2048="","",VLOOKUP(R2048,CUSTOMS!$E$3:$N$2350,9,FALSE))</f>
        <v/>
      </c>
      <c r="AA2048" s="18" t="str">
        <f>IF(R2048="","",VLOOKUP(R2048,CUSTOMS!$E$3:$N$2350,10,FALSE))</f>
        <v/>
      </c>
      <c r="AB2048" s="32" t="str">
        <f>IF(R2048="","",VLOOKUP(G2048,WMS!$E$3:$T$2581,15,FALSE))</f>
        <v/>
      </c>
      <c r="AC2048" s="32" t="str">
        <f t="shared" si="330"/>
        <v/>
      </c>
      <c r="AD2048" s="32" t="str">
        <f>IF(S2048="","",VLOOKUP(S2048,海关监管条件!$A$1:$B$3000,2,FALSE))</f>
        <v/>
      </c>
    </row>
    <row r="2049" spans="7:30">
      <c r="G2049" s="17" t="str">
        <f t="shared" si="324"/>
        <v/>
      </c>
      <c r="H2049" s="18" t="str">
        <f>IF(G2049="","",VLOOKUP(G2049,WMS!$E$3:$Q$2581,7,FALSE))</f>
        <v/>
      </c>
      <c r="I2049" s="18" t="str">
        <f>IF(G2049="","",VLOOKUP(G2049,WMS!$E$3:$Q$2581,8,FALSE))</f>
        <v/>
      </c>
      <c r="J2049" s="18" t="str">
        <f>IF(G2049="","",VLOOKUP(G2049,WMS!$E$3:$Q$2581,13,FALSE))</f>
        <v/>
      </c>
      <c r="K2049" s="25" t="str">
        <f t="shared" si="325"/>
        <v/>
      </c>
      <c r="M2049" s="26" t="str">
        <f>IF(G2049="","",VLOOKUP(G2049,WMS!$E$3:$U$2581,7,0)*L2049)</f>
        <v/>
      </c>
      <c r="N2049" s="27" t="str">
        <f>IF(G2049="","",VLOOKUP(G2049,WMS!$E$3:$U$2581,17,0))</f>
        <v/>
      </c>
      <c r="O2049" s="28" t="str">
        <f t="shared" si="326"/>
        <v/>
      </c>
      <c r="P2049" s="28" t="str">
        <f t="shared" si="327"/>
        <v/>
      </c>
      <c r="Q2049" s="25" t="str">
        <f>IF(G2049="","",VLOOKUP(G2049,WMS!$E$3:$G$2581,2,FALSE))</f>
        <v/>
      </c>
      <c r="R2049" s="25" t="str">
        <f>IF(G2049="","",VLOOKUP(G2049,WMS!$E$3:$G$2581,3,FALSE))</f>
        <v/>
      </c>
      <c r="S2049" s="17" t="str">
        <f>IF(R2049="","",VLOOKUP(R2049,CUSTOMS!$E$3:$N$2350,2,FALSE))</f>
        <v/>
      </c>
      <c r="T2049" s="17" t="str">
        <f>IF(R2049="","",VLOOKUP(R2049,CUSTOMS!$E$3:$N$2350,3,FALSE))</f>
        <v/>
      </c>
      <c r="U2049" s="18" t="str">
        <f t="shared" si="328"/>
        <v/>
      </c>
      <c r="V2049" s="18" t="str">
        <f>IF(R2049="","",VLOOKUP(R2049,CUSTOMS!$E$3:$N$2350,5,FALSE))</f>
        <v/>
      </c>
      <c r="W2049" s="32" t="str">
        <f>IF(R2049="","",VLOOKUP(R2049,CUSTOMS!$E$3:$N$2350,6,FALSE))</f>
        <v/>
      </c>
      <c r="X2049" s="32" t="str">
        <f t="shared" si="329"/>
        <v/>
      </c>
      <c r="Y2049" s="18" t="str">
        <f>IF(R2049="","",VLOOKUP(R2049,CUSTOMS!$E$3:$N$2350,8,FALSE))</f>
        <v/>
      </c>
      <c r="Z2049" s="18" t="str">
        <f>IF(R2049="","",VLOOKUP(R2049,CUSTOMS!$E$3:$N$2350,9,FALSE))</f>
        <v/>
      </c>
      <c r="AA2049" s="18" t="str">
        <f>IF(R2049="","",VLOOKUP(R2049,CUSTOMS!$E$3:$N$2350,10,FALSE))</f>
        <v/>
      </c>
      <c r="AB2049" s="32" t="str">
        <f>IF(R2049="","",VLOOKUP(G2049,WMS!$E$3:$T$2581,15,FALSE))</f>
        <v/>
      </c>
      <c r="AC2049" s="32" t="str">
        <f t="shared" si="330"/>
        <v/>
      </c>
      <c r="AD2049" s="32" t="str">
        <f>IF(S2049="","",VLOOKUP(S2049,海关监管条件!$A$1:$B$3000,2,FALSE))</f>
        <v/>
      </c>
    </row>
    <row r="2050" spans="7:30">
      <c r="G2050" s="17" t="str">
        <f t="shared" si="324"/>
        <v/>
      </c>
      <c r="H2050" s="18" t="str">
        <f>IF(G2050="","",VLOOKUP(G2050,WMS!$E$3:$Q$2581,7,FALSE))</f>
        <v/>
      </c>
      <c r="I2050" s="18" t="str">
        <f>IF(G2050="","",VLOOKUP(G2050,WMS!$E$3:$Q$2581,8,FALSE))</f>
        <v/>
      </c>
      <c r="J2050" s="18" t="str">
        <f>IF(G2050="","",VLOOKUP(G2050,WMS!$E$3:$Q$2581,13,FALSE))</f>
        <v/>
      </c>
      <c r="K2050" s="25" t="str">
        <f t="shared" si="325"/>
        <v/>
      </c>
      <c r="M2050" s="26" t="str">
        <f>IF(G2050="","",VLOOKUP(G2050,WMS!$E$3:$U$2581,7,0)*L2050)</f>
        <v/>
      </c>
      <c r="N2050" s="27" t="str">
        <f>IF(G2050="","",VLOOKUP(G2050,WMS!$E$3:$U$2581,17,0))</f>
        <v/>
      </c>
      <c r="O2050" s="28" t="str">
        <f t="shared" si="326"/>
        <v/>
      </c>
      <c r="P2050" s="28" t="str">
        <f t="shared" si="327"/>
        <v/>
      </c>
      <c r="Q2050" s="25" t="str">
        <f>IF(G2050="","",VLOOKUP(G2050,WMS!$E$3:$G$2581,2,FALSE))</f>
        <v/>
      </c>
      <c r="R2050" s="25" t="str">
        <f>IF(G2050="","",VLOOKUP(G2050,WMS!$E$3:$G$2581,3,FALSE))</f>
        <v/>
      </c>
      <c r="S2050" s="17" t="str">
        <f>IF(R2050="","",VLOOKUP(R2050,CUSTOMS!$E$3:$N$2350,2,FALSE))</f>
        <v/>
      </c>
      <c r="T2050" s="17" t="str">
        <f>IF(R2050="","",VLOOKUP(R2050,CUSTOMS!$E$3:$N$2350,3,FALSE))</f>
        <v/>
      </c>
      <c r="U2050" s="18" t="str">
        <f t="shared" si="328"/>
        <v/>
      </c>
      <c r="V2050" s="18" t="str">
        <f>IF(R2050="","",VLOOKUP(R2050,CUSTOMS!$E$3:$N$2350,5,FALSE))</f>
        <v/>
      </c>
      <c r="W2050" s="32" t="str">
        <f>IF(R2050="","",VLOOKUP(R2050,CUSTOMS!$E$3:$N$2350,6,FALSE))</f>
        <v/>
      </c>
      <c r="X2050" s="32" t="str">
        <f t="shared" si="329"/>
        <v/>
      </c>
      <c r="Y2050" s="18" t="str">
        <f>IF(R2050="","",VLOOKUP(R2050,CUSTOMS!$E$3:$N$2350,8,FALSE))</f>
        <v/>
      </c>
      <c r="Z2050" s="18" t="str">
        <f>IF(R2050="","",VLOOKUP(R2050,CUSTOMS!$E$3:$N$2350,9,FALSE))</f>
        <v/>
      </c>
      <c r="AA2050" s="18" t="str">
        <f>IF(R2050="","",VLOOKUP(R2050,CUSTOMS!$E$3:$N$2350,10,FALSE))</f>
        <v/>
      </c>
      <c r="AB2050" s="32" t="str">
        <f>IF(R2050="","",VLOOKUP(G2050,WMS!$E$3:$T$2581,15,FALSE))</f>
        <v/>
      </c>
      <c r="AC2050" s="32" t="str">
        <f t="shared" si="330"/>
        <v/>
      </c>
      <c r="AD2050" s="32" t="str">
        <f>IF(S2050="","",VLOOKUP(S2050,海关监管条件!$A$1:$B$3000,2,FALSE))</f>
        <v/>
      </c>
    </row>
    <row r="2051" spans="7:30">
      <c r="G2051" s="17" t="str">
        <f t="shared" si="324"/>
        <v/>
      </c>
      <c r="H2051" s="18" t="str">
        <f>IF(G2051="","",VLOOKUP(G2051,WMS!$E$3:$Q$2581,7,FALSE))</f>
        <v/>
      </c>
      <c r="I2051" s="18" t="str">
        <f>IF(G2051="","",VLOOKUP(G2051,WMS!$E$3:$Q$2581,8,FALSE))</f>
        <v/>
      </c>
      <c r="J2051" s="18" t="str">
        <f>IF(G2051="","",VLOOKUP(G2051,WMS!$E$3:$Q$2581,13,FALSE))</f>
        <v/>
      </c>
      <c r="K2051" s="25" t="str">
        <f t="shared" si="325"/>
        <v/>
      </c>
      <c r="M2051" s="26" t="str">
        <f>IF(G2051="","",VLOOKUP(G2051,WMS!$E$3:$U$2581,7,0)*L2051)</f>
        <v/>
      </c>
      <c r="N2051" s="27" t="str">
        <f>IF(G2051="","",VLOOKUP(G2051,WMS!$E$3:$U$2581,17,0))</f>
        <v/>
      </c>
      <c r="O2051" s="28" t="str">
        <f t="shared" si="326"/>
        <v/>
      </c>
      <c r="P2051" s="28" t="str">
        <f t="shared" si="327"/>
        <v/>
      </c>
      <c r="Q2051" s="25" t="str">
        <f>IF(G2051="","",VLOOKUP(G2051,WMS!$E$3:$G$2581,2,FALSE))</f>
        <v/>
      </c>
      <c r="R2051" s="25" t="str">
        <f>IF(G2051="","",VLOOKUP(G2051,WMS!$E$3:$G$2581,3,FALSE))</f>
        <v/>
      </c>
      <c r="S2051" s="17" t="str">
        <f>IF(R2051="","",VLOOKUP(R2051,CUSTOMS!$E$3:$N$2350,2,FALSE))</f>
        <v/>
      </c>
      <c r="T2051" s="17" t="str">
        <f>IF(R2051="","",VLOOKUP(R2051,CUSTOMS!$E$3:$N$2350,3,FALSE))</f>
        <v/>
      </c>
      <c r="U2051" s="18" t="str">
        <f t="shared" si="328"/>
        <v/>
      </c>
      <c r="V2051" s="18" t="str">
        <f>IF(R2051="","",VLOOKUP(R2051,CUSTOMS!$E$3:$N$2350,5,FALSE))</f>
        <v/>
      </c>
      <c r="W2051" s="32" t="str">
        <f>IF(R2051="","",VLOOKUP(R2051,CUSTOMS!$E$3:$N$2350,6,FALSE))</f>
        <v/>
      </c>
      <c r="X2051" s="32" t="str">
        <f t="shared" si="329"/>
        <v/>
      </c>
      <c r="Y2051" s="18" t="str">
        <f>IF(R2051="","",VLOOKUP(R2051,CUSTOMS!$E$3:$N$2350,8,FALSE))</f>
        <v/>
      </c>
      <c r="Z2051" s="18" t="str">
        <f>IF(R2051="","",VLOOKUP(R2051,CUSTOMS!$E$3:$N$2350,9,FALSE))</f>
        <v/>
      </c>
      <c r="AA2051" s="18" t="str">
        <f>IF(R2051="","",VLOOKUP(R2051,CUSTOMS!$E$3:$N$2350,10,FALSE))</f>
        <v/>
      </c>
      <c r="AB2051" s="32" t="str">
        <f>IF(R2051="","",VLOOKUP(G2051,WMS!$E$3:$T$2581,15,FALSE))</f>
        <v/>
      </c>
      <c r="AC2051" s="32" t="str">
        <f t="shared" si="330"/>
        <v/>
      </c>
      <c r="AD2051" s="32" t="str">
        <f>IF(S2051="","",VLOOKUP(S2051,海关监管条件!$A$1:$B$3000,2,FALSE))</f>
        <v/>
      </c>
    </row>
    <row r="2052" spans="7:30">
      <c r="G2052" s="17" t="str">
        <f t="shared" si="324"/>
        <v/>
      </c>
      <c r="H2052" s="18" t="str">
        <f>IF(G2052="","",VLOOKUP(G2052,WMS!$E$3:$Q$2581,7,FALSE))</f>
        <v/>
      </c>
      <c r="I2052" s="18" t="str">
        <f>IF(G2052="","",VLOOKUP(G2052,WMS!$E$3:$Q$2581,8,FALSE))</f>
        <v/>
      </c>
      <c r="J2052" s="18" t="str">
        <f>IF(G2052="","",VLOOKUP(G2052,WMS!$E$3:$Q$2581,13,FALSE))</f>
        <v/>
      </c>
      <c r="K2052" s="25" t="str">
        <f t="shared" si="325"/>
        <v/>
      </c>
      <c r="M2052" s="26" t="str">
        <f>IF(G2052="","",VLOOKUP(G2052,WMS!$E$3:$U$2581,7,0)*L2052)</f>
        <v/>
      </c>
      <c r="N2052" s="27" t="str">
        <f>IF(G2052="","",VLOOKUP(G2052,WMS!$E$3:$U$2581,17,0))</f>
        <v/>
      </c>
      <c r="O2052" s="28" t="str">
        <f t="shared" si="326"/>
        <v/>
      </c>
      <c r="P2052" s="28" t="str">
        <f t="shared" si="327"/>
        <v/>
      </c>
      <c r="Q2052" s="25" t="str">
        <f>IF(G2052="","",VLOOKUP(G2052,WMS!$E$3:$G$2581,2,FALSE))</f>
        <v/>
      </c>
      <c r="R2052" s="25" t="str">
        <f>IF(G2052="","",VLOOKUP(G2052,WMS!$E$3:$G$2581,3,FALSE))</f>
        <v/>
      </c>
      <c r="S2052" s="17" t="str">
        <f>IF(R2052="","",VLOOKUP(R2052,CUSTOMS!$E$3:$N$2350,2,FALSE))</f>
        <v/>
      </c>
      <c r="T2052" s="17" t="str">
        <f>IF(R2052="","",VLOOKUP(R2052,CUSTOMS!$E$3:$N$2350,3,FALSE))</f>
        <v/>
      </c>
      <c r="U2052" s="18" t="str">
        <f t="shared" si="328"/>
        <v/>
      </c>
      <c r="V2052" s="18" t="str">
        <f>IF(R2052="","",VLOOKUP(R2052,CUSTOMS!$E$3:$N$2350,5,FALSE))</f>
        <v/>
      </c>
      <c r="W2052" s="32" t="str">
        <f>IF(R2052="","",VLOOKUP(R2052,CUSTOMS!$E$3:$N$2350,6,FALSE))</f>
        <v/>
      </c>
      <c r="X2052" s="32" t="str">
        <f t="shared" si="329"/>
        <v/>
      </c>
      <c r="Y2052" s="18" t="str">
        <f>IF(R2052="","",VLOOKUP(R2052,CUSTOMS!$E$3:$N$2350,8,FALSE))</f>
        <v/>
      </c>
      <c r="Z2052" s="18" t="str">
        <f>IF(R2052="","",VLOOKUP(R2052,CUSTOMS!$E$3:$N$2350,9,FALSE))</f>
        <v/>
      </c>
      <c r="AA2052" s="18" t="str">
        <f>IF(R2052="","",VLOOKUP(R2052,CUSTOMS!$E$3:$N$2350,10,FALSE))</f>
        <v/>
      </c>
      <c r="AB2052" s="32" t="str">
        <f>IF(R2052="","",VLOOKUP(G2052,WMS!$E$3:$T$2581,15,FALSE))</f>
        <v/>
      </c>
      <c r="AC2052" s="32" t="str">
        <f t="shared" si="330"/>
        <v/>
      </c>
      <c r="AD2052" s="32" t="str">
        <f>IF(S2052="","",VLOOKUP(S2052,海关监管条件!$A$1:$B$3000,2,FALSE))</f>
        <v/>
      </c>
    </row>
    <row r="2053" spans="7:30">
      <c r="G2053" s="17" t="str">
        <f t="shared" si="324"/>
        <v/>
      </c>
      <c r="H2053" s="18" t="str">
        <f>IF(G2053="","",VLOOKUP(G2053,WMS!$E$3:$Q$2581,7,FALSE))</f>
        <v/>
      </c>
      <c r="I2053" s="18" t="str">
        <f>IF(G2053="","",VLOOKUP(G2053,WMS!$E$3:$Q$2581,8,FALSE))</f>
        <v/>
      </c>
      <c r="J2053" s="18" t="str">
        <f>IF(G2053="","",VLOOKUP(G2053,WMS!$E$3:$Q$2581,13,FALSE))</f>
        <v/>
      </c>
      <c r="K2053" s="25" t="str">
        <f t="shared" si="325"/>
        <v/>
      </c>
      <c r="M2053" s="26" t="str">
        <f>IF(G2053="","",VLOOKUP(G2053,WMS!$E$3:$U$2581,7,0)*L2053)</f>
        <v/>
      </c>
      <c r="N2053" s="27" t="str">
        <f>IF(G2053="","",VLOOKUP(G2053,WMS!$E$3:$U$2581,17,0))</f>
        <v/>
      </c>
      <c r="O2053" s="28" t="str">
        <f t="shared" si="326"/>
        <v/>
      </c>
      <c r="P2053" s="28" t="str">
        <f t="shared" si="327"/>
        <v/>
      </c>
      <c r="Q2053" s="25" t="str">
        <f>IF(G2053="","",VLOOKUP(G2053,WMS!$E$3:$G$2581,2,FALSE))</f>
        <v/>
      </c>
      <c r="R2053" s="25" t="str">
        <f>IF(G2053="","",VLOOKUP(G2053,WMS!$E$3:$G$2581,3,FALSE))</f>
        <v/>
      </c>
      <c r="S2053" s="17" t="str">
        <f>IF(R2053="","",VLOOKUP(R2053,CUSTOMS!$E$3:$N$2350,2,FALSE))</f>
        <v/>
      </c>
      <c r="T2053" s="17" t="str">
        <f>IF(R2053="","",VLOOKUP(R2053,CUSTOMS!$E$3:$N$2350,3,FALSE))</f>
        <v/>
      </c>
      <c r="U2053" s="18" t="str">
        <f t="shared" si="328"/>
        <v/>
      </c>
      <c r="V2053" s="18" t="str">
        <f>IF(R2053="","",VLOOKUP(R2053,CUSTOMS!$E$3:$N$2350,5,FALSE))</f>
        <v/>
      </c>
      <c r="W2053" s="32" t="str">
        <f>IF(R2053="","",VLOOKUP(R2053,CUSTOMS!$E$3:$N$2350,6,FALSE))</f>
        <v/>
      </c>
      <c r="X2053" s="32" t="str">
        <f t="shared" si="329"/>
        <v/>
      </c>
      <c r="Y2053" s="18" t="str">
        <f>IF(R2053="","",VLOOKUP(R2053,CUSTOMS!$E$3:$N$2350,8,FALSE))</f>
        <v/>
      </c>
      <c r="Z2053" s="18" t="str">
        <f>IF(R2053="","",VLOOKUP(R2053,CUSTOMS!$E$3:$N$2350,9,FALSE))</f>
        <v/>
      </c>
      <c r="AA2053" s="18" t="str">
        <f>IF(R2053="","",VLOOKUP(R2053,CUSTOMS!$E$3:$N$2350,10,FALSE))</f>
        <v/>
      </c>
      <c r="AB2053" s="32" t="str">
        <f>IF(R2053="","",VLOOKUP(G2053,WMS!$E$3:$T$2581,15,FALSE))</f>
        <v/>
      </c>
      <c r="AC2053" s="32" t="str">
        <f t="shared" si="330"/>
        <v/>
      </c>
      <c r="AD2053" s="32" t="str">
        <f>IF(S2053="","",VLOOKUP(S2053,海关监管条件!$A$1:$B$3000,2,FALSE))</f>
        <v/>
      </c>
    </row>
    <row r="2054" spans="7:30">
      <c r="G2054" s="17" t="str">
        <f t="shared" si="324"/>
        <v/>
      </c>
      <c r="H2054" s="18" t="str">
        <f>IF(G2054="","",VLOOKUP(G2054,WMS!$E$3:$Q$2581,7,FALSE))</f>
        <v/>
      </c>
      <c r="I2054" s="18" t="str">
        <f>IF(G2054="","",VLOOKUP(G2054,WMS!$E$3:$Q$2581,8,FALSE))</f>
        <v/>
      </c>
      <c r="J2054" s="18" t="str">
        <f>IF(G2054="","",VLOOKUP(G2054,WMS!$E$3:$Q$2581,13,FALSE))</f>
        <v/>
      </c>
      <c r="K2054" s="25" t="str">
        <f t="shared" si="325"/>
        <v/>
      </c>
      <c r="M2054" s="26" t="str">
        <f>IF(G2054="","",VLOOKUP(G2054,WMS!$E$3:$U$2581,7,0)*L2054)</f>
        <v/>
      </c>
      <c r="N2054" s="27" t="str">
        <f>IF(G2054="","",VLOOKUP(G2054,WMS!$E$3:$U$2581,17,0))</f>
        <v/>
      </c>
      <c r="O2054" s="28" t="str">
        <f t="shared" si="326"/>
        <v/>
      </c>
      <c r="P2054" s="28" t="str">
        <f t="shared" si="327"/>
        <v/>
      </c>
      <c r="Q2054" s="25" t="str">
        <f>IF(G2054="","",VLOOKUP(G2054,WMS!$E$3:$G$2581,2,FALSE))</f>
        <v/>
      </c>
      <c r="R2054" s="25" t="str">
        <f>IF(G2054="","",VLOOKUP(G2054,WMS!$E$3:$G$2581,3,FALSE))</f>
        <v/>
      </c>
      <c r="S2054" s="17" t="str">
        <f>IF(R2054="","",VLOOKUP(R2054,CUSTOMS!$E$3:$N$2350,2,FALSE))</f>
        <v/>
      </c>
      <c r="T2054" s="17" t="str">
        <f>IF(R2054="","",VLOOKUP(R2054,CUSTOMS!$E$3:$N$2350,3,FALSE))</f>
        <v/>
      </c>
      <c r="U2054" s="18" t="str">
        <f t="shared" si="328"/>
        <v/>
      </c>
      <c r="V2054" s="18" t="str">
        <f>IF(R2054="","",VLOOKUP(R2054,CUSTOMS!$E$3:$N$2350,5,FALSE))</f>
        <v/>
      </c>
      <c r="W2054" s="32" t="str">
        <f>IF(R2054="","",VLOOKUP(R2054,CUSTOMS!$E$3:$N$2350,6,FALSE))</f>
        <v/>
      </c>
      <c r="X2054" s="32" t="str">
        <f t="shared" si="329"/>
        <v/>
      </c>
      <c r="Y2054" s="18" t="str">
        <f>IF(R2054="","",VLOOKUP(R2054,CUSTOMS!$E$3:$N$2350,8,FALSE))</f>
        <v/>
      </c>
      <c r="Z2054" s="18" t="str">
        <f>IF(R2054="","",VLOOKUP(R2054,CUSTOMS!$E$3:$N$2350,9,FALSE))</f>
        <v/>
      </c>
      <c r="AA2054" s="18" t="str">
        <f>IF(R2054="","",VLOOKUP(R2054,CUSTOMS!$E$3:$N$2350,10,FALSE))</f>
        <v/>
      </c>
      <c r="AB2054" s="32" t="str">
        <f>IF(R2054="","",VLOOKUP(G2054,WMS!$E$3:$T$2581,15,FALSE))</f>
        <v/>
      </c>
      <c r="AC2054" s="32" t="str">
        <f t="shared" si="330"/>
        <v/>
      </c>
      <c r="AD2054" s="32" t="str">
        <f>IF(S2054="","",VLOOKUP(S2054,海关监管条件!$A$1:$B$3000,2,FALSE))</f>
        <v/>
      </c>
    </row>
    <row r="2055" spans="7:30">
      <c r="G2055" s="17" t="str">
        <f t="shared" si="324"/>
        <v/>
      </c>
      <c r="H2055" s="18" t="str">
        <f>IF(G2055="","",VLOOKUP(G2055,WMS!$E$3:$Q$2581,7,FALSE))</f>
        <v/>
      </c>
      <c r="I2055" s="18" t="str">
        <f>IF(G2055="","",VLOOKUP(G2055,WMS!$E$3:$Q$2581,8,FALSE))</f>
        <v/>
      </c>
      <c r="J2055" s="18" t="str">
        <f>IF(G2055="","",VLOOKUP(G2055,WMS!$E$3:$Q$2581,13,FALSE))</f>
        <v/>
      </c>
      <c r="K2055" s="25" t="str">
        <f t="shared" si="325"/>
        <v/>
      </c>
      <c r="M2055" s="26" t="str">
        <f>IF(G2055="","",VLOOKUP(G2055,WMS!$E$3:$U$2581,7,0)*L2055)</f>
        <v/>
      </c>
      <c r="N2055" s="27" t="str">
        <f>IF(G2055="","",VLOOKUP(G2055,WMS!$E$3:$U$2581,17,0))</f>
        <v/>
      </c>
      <c r="O2055" s="28" t="str">
        <f t="shared" si="326"/>
        <v/>
      </c>
      <c r="P2055" s="28" t="str">
        <f t="shared" si="327"/>
        <v/>
      </c>
      <c r="Q2055" s="25" t="str">
        <f>IF(G2055="","",VLOOKUP(G2055,WMS!$E$3:$G$2581,2,FALSE))</f>
        <v/>
      </c>
      <c r="R2055" s="25" t="str">
        <f>IF(G2055="","",VLOOKUP(G2055,WMS!$E$3:$G$2581,3,FALSE))</f>
        <v/>
      </c>
      <c r="S2055" s="17" t="str">
        <f>IF(R2055="","",VLOOKUP(R2055,CUSTOMS!$E$3:$N$2350,2,FALSE))</f>
        <v/>
      </c>
      <c r="T2055" s="17" t="str">
        <f>IF(R2055="","",VLOOKUP(R2055,CUSTOMS!$E$3:$N$2350,3,FALSE))</f>
        <v/>
      </c>
      <c r="U2055" s="18" t="str">
        <f t="shared" si="328"/>
        <v/>
      </c>
      <c r="V2055" s="18" t="str">
        <f>IF(R2055="","",VLOOKUP(R2055,CUSTOMS!$E$3:$N$2350,5,FALSE))</f>
        <v/>
      </c>
      <c r="W2055" s="32" t="str">
        <f>IF(R2055="","",VLOOKUP(R2055,CUSTOMS!$E$3:$N$2350,6,FALSE))</f>
        <v/>
      </c>
      <c r="X2055" s="32" t="str">
        <f t="shared" si="329"/>
        <v/>
      </c>
      <c r="Y2055" s="18" t="str">
        <f>IF(R2055="","",VLOOKUP(R2055,CUSTOMS!$E$3:$N$2350,8,FALSE))</f>
        <v/>
      </c>
      <c r="Z2055" s="18" t="str">
        <f>IF(R2055="","",VLOOKUP(R2055,CUSTOMS!$E$3:$N$2350,9,FALSE))</f>
        <v/>
      </c>
      <c r="AA2055" s="18" t="str">
        <f>IF(R2055="","",VLOOKUP(R2055,CUSTOMS!$E$3:$N$2350,10,FALSE))</f>
        <v/>
      </c>
      <c r="AB2055" s="32" t="str">
        <f>IF(R2055="","",VLOOKUP(G2055,WMS!$E$3:$T$2581,15,FALSE))</f>
        <v/>
      </c>
      <c r="AC2055" s="32" t="str">
        <f t="shared" si="330"/>
        <v/>
      </c>
      <c r="AD2055" s="32" t="str">
        <f>IF(S2055="","",VLOOKUP(S2055,海关监管条件!$A$1:$B$3000,2,FALSE))</f>
        <v/>
      </c>
    </row>
    <row r="2056" spans="7:30">
      <c r="G2056" s="17" t="str">
        <f t="shared" si="324"/>
        <v/>
      </c>
      <c r="H2056" s="18" t="str">
        <f>IF(G2056="","",VLOOKUP(G2056,WMS!$E$3:$Q$2581,7,FALSE))</f>
        <v/>
      </c>
      <c r="I2056" s="18" t="str">
        <f>IF(G2056="","",VLOOKUP(G2056,WMS!$E$3:$Q$2581,8,FALSE))</f>
        <v/>
      </c>
      <c r="J2056" s="18" t="str">
        <f>IF(G2056="","",VLOOKUP(G2056,WMS!$E$3:$Q$2581,13,FALSE))</f>
        <v/>
      </c>
      <c r="K2056" s="25" t="str">
        <f t="shared" si="325"/>
        <v/>
      </c>
      <c r="M2056" s="26" t="str">
        <f>IF(G2056="","",VLOOKUP(G2056,WMS!$E$3:$U$2581,7,0)*L2056)</f>
        <v/>
      </c>
      <c r="N2056" s="27" t="str">
        <f>IF(G2056="","",VLOOKUP(G2056,WMS!$E$3:$U$2581,17,0))</f>
        <v/>
      </c>
      <c r="O2056" s="28" t="str">
        <f t="shared" si="326"/>
        <v/>
      </c>
      <c r="P2056" s="28" t="str">
        <f t="shared" si="327"/>
        <v/>
      </c>
      <c r="Q2056" s="25" t="str">
        <f>IF(G2056="","",VLOOKUP(G2056,WMS!$E$3:$G$2581,2,FALSE))</f>
        <v/>
      </c>
      <c r="R2056" s="25" t="str">
        <f>IF(G2056="","",VLOOKUP(G2056,WMS!$E$3:$G$2581,3,FALSE))</f>
        <v/>
      </c>
      <c r="S2056" s="17" t="str">
        <f>IF(R2056="","",VLOOKUP(R2056,CUSTOMS!$E$3:$N$2350,2,FALSE))</f>
        <v/>
      </c>
      <c r="T2056" s="17" t="str">
        <f>IF(R2056="","",VLOOKUP(R2056,CUSTOMS!$E$3:$N$2350,3,FALSE))</f>
        <v/>
      </c>
      <c r="U2056" s="18" t="str">
        <f t="shared" si="328"/>
        <v/>
      </c>
      <c r="V2056" s="18" t="str">
        <f>IF(R2056="","",VLOOKUP(R2056,CUSTOMS!$E$3:$N$2350,5,FALSE))</f>
        <v/>
      </c>
      <c r="W2056" s="32" t="str">
        <f>IF(R2056="","",VLOOKUP(R2056,CUSTOMS!$E$3:$N$2350,6,FALSE))</f>
        <v/>
      </c>
      <c r="X2056" s="32" t="str">
        <f t="shared" si="329"/>
        <v/>
      </c>
      <c r="Y2056" s="18" t="str">
        <f>IF(R2056="","",VLOOKUP(R2056,CUSTOMS!$E$3:$N$2350,8,FALSE))</f>
        <v/>
      </c>
      <c r="Z2056" s="18" t="str">
        <f>IF(R2056="","",VLOOKUP(R2056,CUSTOMS!$E$3:$N$2350,9,FALSE))</f>
        <v/>
      </c>
      <c r="AA2056" s="18" t="str">
        <f>IF(R2056="","",VLOOKUP(R2056,CUSTOMS!$E$3:$N$2350,10,FALSE))</f>
        <v/>
      </c>
      <c r="AB2056" s="32" t="str">
        <f>IF(R2056="","",VLOOKUP(G2056,WMS!$E$3:$T$2581,15,FALSE))</f>
        <v/>
      </c>
      <c r="AC2056" s="32" t="str">
        <f t="shared" si="330"/>
        <v/>
      </c>
      <c r="AD2056" s="32" t="str">
        <f>IF(S2056="","",VLOOKUP(S2056,海关监管条件!$A$1:$B$3000,2,FALSE))</f>
        <v/>
      </c>
    </row>
    <row r="2057" spans="7:30">
      <c r="G2057" s="17" t="str">
        <f t="shared" si="324"/>
        <v/>
      </c>
      <c r="H2057" s="18" t="str">
        <f>IF(G2057="","",VLOOKUP(G2057,WMS!$E$3:$Q$2581,7,FALSE))</f>
        <v/>
      </c>
      <c r="I2057" s="18" t="str">
        <f>IF(G2057="","",VLOOKUP(G2057,WMS!$E$3:$Q$2581,8,FALSE))</f>
        <v/>
      </c>
      <c r="J2057" s="18" t="str">
        <f>IF(G2057="","",VLOOKUP(G2057,WMS!$E$3:$Q$2581,13,FALSE))</f>
        <v/>
      </c>
      <c r="K2057" s="25" t="str">
        <f t="shared" si="325"/>
        <v/>
      </c>
      <c r="M2057" s="26" t="str">
        <f>IF(G2057="","",VLOOKUP(G2057,WMS!$E$3:$U$2581,7,0)*L2057)</f>
        <v/>
      </c>
      <c r="N2057" s="27" t="str">
        <f>IF(G2057="","",VLOOKUP(G2057,WMS!$E$3:$U$2581,17,0))</f>
        <v/>
      </c>
      <c r="O2057" s="28" t="str">
        <f t="shared" si="326"/>
        <v/>
      </c>
      <c r="P2057" s="28" t="str">
        <f t="shared" si="327"/>
        <v/>
      </c>
      <c r="Q2057" s="25" t="str">
        <f>IF(G2057="","",VLOOKUP(G2057,WMS!$E$3:$G$2581,2,FALSE))</f>
        <v/>
      </c>
      <c r="R2057" s="25" t="str">
        <f>IF(G2057="","",VLOOKUP(G2057,WMS!$E$3:$G$2581,3,FALSE))</f>
        <v/>
      </c>
      <c r="S2057" s="17" t="str">
        <f>IF(R2057="","",VLOOKUP(R2057,CUSTOMS!$E$3:$N$2350,2,FALSE))</f>
        <v/>
      </c>
      <c r="T2057" s="17" t="str">
        <f>IF(R2057="","",VLOOKUP(R2057,CUSTOMS!$E$3:$N$2350,3,FALSE))</f>
        <v/>
      </c>
      <c r="U2057" s="18" t="str">
        <f t="shared" si="328"/>
        <v/>
      </c>
      <c r="V2057" s="18" t="str">
        <f>IF(R2057="","",VLOOKUP(R2057,CUSTOMS!$E$3:$N$2350,5,FALSE))</f>
        <v/>
      </c>
      <c r="W2057" s="32" t="str">
        <f>IF(R2057="","",VLOOKUP(R2057,CUSTOMS!$E$3:$N$2350,6,FALSE))</f>
        <v/>
      </c>
      <c r="X2057" s="32" t="str">
        <f t="shared" si="329"/>
        <v/>
      </c>
      <c r="Y2057" s="18" t="str">
        <f>IF(R2057="","",VLOOKUP(R2057,CUSTOMS!$E$3:$N$2350,8,FALSE))</f>
        <v/>
      </c>
      <c r="Z2057" s="18" t="str">
        <f>IF(R2057="","",VLOOKUP(R2057,CUSTOMS!$E$3:$N$2350,9,FALSE))</f>
        <v/>
      </c>
      <c r="AA2057" s="18" t="str">
        <f>IF(R2057="","",VLOOKUP(R2057,CUSTOMS!$E$3:$N$2350,10,FALSE))</f>
        <v/>
      </c>
      <c r="AB2057" s="32" t="str">
        <f>IF(R2057="","",VLOOKUP(G2057,WMS!$E$3:$T$2581,15,FALSE))</f>
        <v/>
      </c>
      <c r="AC2057" s="32" t="str">
        <f t="shared" si="330"/>
        <v/>
      </c>
      <c r="AD2057" s="32" t="str">
        <f>IF(S2057="","",VLOOKUP(S2057,海关监管条件!$A$1:$B$3000,2,FALSE))</f>
        <v/>
      </c>
    </row>
    <row r="2058" spans="7:30">
      <c r="G2058" s="17" t="str">
        <f t="shared" si="324"/>
        <v/>
      </c>
      <c r="H2058" s="18" t="str">
        <f>IF(G2058="","",VLOOKUP(G2058,WMS!$E$3:$Q$2581,7,FALSE))</f>
        <v/>
      </c>
      <c r="I2058" s="18" t="str">
        <f>IF(G2058="","",VLOOKUP(G2058,WMS!$E$3:$Q$2581,8,FALSE))</f>
        <v/>
      </c>
      <c r="J2058" s="18" t="str">
        <f>IF(G2058="","",VLOOKUP(G2058,WMS!$E$3:$Q$2581,13,FALSE))</f>
        <v/>
      </c>
      <c r="K2058" s="25" t="str">
        <f t="shared" si="325"/>
        <v/>
      </c>
      <c r="M2058" s="26" t="str">
        <f>IF(G2058="","",VLOOKUP(G2058,WMS!$E$3:$U$2581,7,0)*L2058)</f>
        <v/>
      </c>
      <c r="N2058" s="27" t="str">
        <f>IF(G2058="","",VLOOKUP(G2058,WMS!$E$3:$U$2581,17,0))</f>
        <v/>
      </c>
      <c r="O2058" s="28" t="str">
        <f t="shared" si="326"/>
        <v/>
      </c>
      <c r="P2058" s="28" t="str">
        <f t="shared" si="327"/>
        <v/>
      </c>
      <c r="Q2058" s="25" t="str">
        <f>IF(G2058="","",VLOOKUP(G2058,WMS!$E$3:$G$2581,2,FALSE))</f>
        <v/>
      </c>
      <c r="R2058" s="25" t="str">
        <f>IF(G2058="","",VLOOKUP(G2058,WMS!$E$3:$G$2581,3,FALSE))</f>
        <v/>
      </c>
      <c r="S2058" s="17" t="str">
        <f>IF(R2058="","",VLOOKUP(R2058,CUSTOMS!$E$3:$N$2350,2,FALSE))</f>
        <v/>
      </c>
      <c r="T2058" s="17" t="str">
        <f>IF(R2058="","",VLOOKUP(R2058,CUSTOMS!$E$3:$N$2350,3,FALSE))</f>
        <v/>
      </c>
      <c r="U2058" s="18" t="str">
        <f t="shared" si="328"/>
        <v/>
      </c>
      <c r="V2058" s="18" t="str">
        <f>IF(R2058="","",VLOOKUP(R2058,CUSTOMS!$E$3:$N$2350,5,FALSE))</f>
        <v/>
      </c>
      <c r="W2058" s="32" t="str">
        <f>IF(R2058="","",VLOOKUP(R2058,CUSTOMS!$E$3:$N$2350,6,FALSE))</f>
        <v/>
      </c>
      <c r="X2058" s="32" t="str">
        <f t="shared" si="329"/>
        <v/>
      </c>
      <c r="Y2058" s="18" t="str">
        <f>IF(R2058="","",VLOOKUP(R2058,CUSTOMS!$E$3:$N$2350,8,FALSE))</f>
        <v/>
      </c>
      <c r="Z2058" s="18" t="str">
        <f>IF(R2058="","",VLOOKUP(R2058,CUSTOMS!$E$3:$N$2350,9,FALSE))</f>
        <v/>
      </c>
      <c r="AA2058" s="18" t="str">
        <f>IF(R2058="","",VLOOKUP(R2058,CUSTOMS!$E$3:$N$2350,10,FALSE))</f>
        <v/>
      </c>
      <c r="AB2058" s="32" t="str">
        <f>IF(R2058="","",VLOOKUP(G2058,WMS!$E$3:$T$2581,15,FALSE))</f>
        <v/>
      </c>
      <c r="AC2058" s="32" t="str">
        <f t="shared" si="330"/>
        <v/>
      </c>
      <c r="AD2058" s="32" t="str">
        <f>IF(S2058="","",VLOOKUP(S2058,海关监管条件!$A$1:$B$3000,2,FALSE))</f>
        <v/>
      </c>
    </row>
    <row r="2059" spans="7:30">
      <c r="G2059" s="17" t="str">
        <f t="shared" si="324"/>
        <v/>
      </c>
      <c r="H2059" s="18" t="str">
        <f>IF(G2059="","",VLOOKUP(G2059,WMS!$E$3:$Q$2581,7,FALSE))</f>
        <v/>
      </c>
      <c r="I2059" s="18" t="str">
        <f>IF(G2059="","",VLOOKUP(G2059,WMS!$E$3:$Q$2581,8,FALSE))</f>
        <v/>
      </c>
      <c r="J2059" s="18" t="str">
        <f>IF(G2059="","",VLOOKUP(G2059,WMS!$E$3:$Q$2581,13,FALSE))</f>
        <v/>
      </c>
      <c r="K2059" s="25" t="str">
        <f t="shared" si="325"/>
        <v/>
      </c>
      <c r="M2059" s="26" t="str">
        <f>IF(G2059="","",VLOOKUP(G2059,WMS!$E$3:$U$2581,7,0)*L2059)</f>
        <v/>
      </c>
      <c r="N2059" s="27" t="str">
        <f>IF(G2059="","",VLOOKUP(G2059,WMS!$E$3:$U$2581,17,0))</f>
        <v/>
      </c>
      <c r="O2059" s="28" t="str">
        <f t="shared" si="326"/>
        <v/>
      </c>
      <c r="P2059" s="28" t="str">
        <f t="shared" si="327"/>
        <v/>
      </c>
      <c r="Q2059" s="25" t="str">
        <f>IF(G2059="","",VLOOKUP(G2059,WMS!$E$3:$G$2581,2,FALSE))</f>
        <v/>
      </c>
      <c r="R2059" s="25" t="str">
        <f>IF(G2059="","",VLOOKUP(G2059,WMS!$E$3:$G$2581,3,FALSE))</f>
        <v/>
      </c>
      <c r="S2059" s="17" t="str">
        <f>IF(R2059="","",VLOOKUP(R2059,CUSTOMS!$E$3:$N$2350,2,FALSE))</f>
        <v/>
      </c>
      <c r="T2059" s="17" t="str">
        <f>IF(R2059="","",VLOOKUP(R2059,CUSTOMS!$E$3:$N$2350,3,FALSE))</f>
        <v/>
      </c>
      <c r="U2059" s="18" t="str">
        <f t="shared" si="328"/>
        <v/>
      </c>
      <c r="V2059" s="18" t="str">
        <f>IF(R2059="","",VLOOKUP(R2059,CUSTOMS!$E$3:$N$2350,5,FALSE))</f>
        <v/>
      </c>
      <c r="W2059" s="32" t="str">
        <f>IF(R2059="","",VLOOKUP(R2059,CUSTOMS!$E$3:$N$2350,6,FALSE))</f>
        <v/>
      </c>
      <c r="X2059" s="32" t="str">
        <f t="shared" si="329"/>
        <v/>
      </c>
      <c r="Y2059" s="18" t="str">
        <f>IF(R2059="","",VLOOKUP(R2059,CUSTOMS!$E$3:$N$2350,8,FALSE))</f>
        <v/>
      </c>
      <c r="Z2059" s="18" t="str">
        <f>IF(R2059="","",VLOOKUP(R2059,CUSTOMS!$E$3:$N$2350,9,FALSE))</f>
        <v/>
      </c>
      <c r="AA2059" s="18" t="str">
        <f>IF(R2059="","",VLOOKUP(R2059,CUSTOMS!$E$3:$N$2350,10,FALSE))</f>
        <v/>
      </c>
      <c r="AB2059" s="32" t="str">
        <f>IF(R2059="","",VLOOKUP(G2059,WMS!$E$3:$T$2581,15,FALSE))</f>
        <v/>
      </c>
      <c r="AC2059" s="32" t="str">
        <f t="shared" si="330"/>
        <v/>
      </c>
      <c r="AD2059" s="32" t="str">
        <f>IF(S2059="","",VLOOKUP(S2059,海关监管条件!$A$1:$B$3000,2,FALSE))</f>
        <v/>
      </c>
    </row>
    <row r="2060" spans="7:30">
      <c r="G2060" s="17" t="str">
        <f t="shared" si="324"/>
        <v/>
      </c>
      <c r="H2060" s="18" t="str">
        <f>IF(G2060="","",VLOOKUP(G2060,WMS!$E$3:$Q$2581,7,FALSE))</f>
        <v/>
      </c>
      <c r="I2060" s="18" t="str">
        <f>IF(G2060="","",VLOOKUP(G2060,WMS!$E$3:$Q$2581,8,FALSE))</f>
        <v/>
      </c>
      <c r="J2060" s="18" t="str">
        <f>IF(G2060="","",VLOOKUP(G2060,WMS!$E$3:$Q$2581,13,FALSE))</f>
        <v/>
      </c>
      <c r="K2060" s="25" t="str">
        <f t="shared" si="325"/>
        <v/>
      </c>
      <c r="M2060" s="26" t="str">
        <f>IF(G2060="","",VLOOKUP(G2060,WMS!$E$3:$U$2581,7,0)*L2060)</f>
        <v/>
      </c>
      <c r="N2060" s="27" t="str">
        <f>IF(G2060="","",VLOOKUP(G2060,WMS!$E$3:$U$2581,17,0))</f>
        <v/>
      </c>
      <c r="O2060" s="28" t="str">
        <f t="shared" si="326"/>
        <v/>
      </c>
      <c r="P2060" s="28" t="str">
        <f t="shared" si="327"/>
        <v/>
      </c>
      <c r="Q2060" s="25" t="str">
        <f>IF(G2060="","",VLOOKUP(G2060,WMS!$E$3:$G$2581,2,FALSE))</f>
        <v/>
      </c>
      <c r="R2060" s="25" t="str">
        <f>IF(G2060="","",VLOOKUP(G2060,WMS!$E$3:$G$2581,3,FALSE))</f>
        <v/>
      </c>
      <c r="S2060" s="17" t="str">
        <f>IF(R2060="","",VLOOKUP(R2060,CUSTOMS!$E$3:$N$2350,2,FALSE))</f>
        <v/>
      </c>
      <c r="T2060" s="17" t="str">
        <f>IF(R2060="","",VLOOKUP(R2060,CUSTOMS!$E$3:$N$2350,3,FALSE))</f>
        <v/>
      </c>
      <c r="U2060" s="18" t="str">
        <f t="shared" si="328"/>
        <v/>
      </c>
      <c r="V2060" s="18" t="str">
        <f>IF(R2060="","",VLOOKUP(R2060,CUSTOMS!$E$3:$N$2350,5,FALSE))</f>
        <v/>
      </c>
      <c r="W2060" s="32" t="str">
        <f>IF(R2060="","",VLOOKUP(R2060,CUSTOMS!$E$3:$N$2350,6,FALSE))</f>
        <v/>
      </c>
      <c r="X2060" s="32" t="str">
        <f t="shared" si="329"/>
        <v/>
      </c>
      <c r="Y2060" s="18" t="str">
        <f>IF(R2060="","",VLOOKUP(R2060,CUSTOMS!$E$3:$N$2350,8,FALSE))</f>
        <v/>
      </c>
      <c r="Z2060" s="18" t="str">
        <f>IF(R2060="","",VLOOKUP(R2060,CUSTOMS!$E$3:$N$2350,9,FALSE))</f>
        <v/>
      </c>
      <c r="AA2060" s="18" t="str">
        <f>IF(R2060="","",VLOOKUP(R2060,CUSTOMS!$E$3:$N$2350,10,FALSE))</f>
        <v/>
      </c>
      <c r="AB2060" s="32" t="str">
        <f>IF(R2060="","",VLOOKUP(G2060,WMS!$E$3:$T$2581,15,FALSE))</f>
        <v/>
      </c>
      <c r="AC2060" s="32" t="str">
        <f t="shared" si="330"/>
        <v/>
      </c>
      <c r="AD2060" s="32" t="str">
        <f>IF(S2060="","",VLOOKUP(S2060,海关监管条件!$A$1:$B$3000,2,FALSE))</f>
        <v/>
      </c>
    </row>
    <row r="2061" spans="7:30">
      <c r="G2061" s="17" t="str">
        <f t="shared" si="324"/>
        <v/>
      </c>
      <c r="H2061" s="18" t="str">
        <f>IF(G2061="","",VLOOKUP(G2061,WMS!$E$3:$Q$2581,7,FALSE))</f>
        <v/>
      </c>
      <c r="I2061" s="18" t="str">
        <f>IF(G2061="","",VLOOKUP(G2061,WMS!$E$3:$Q$2581,8,FALSE))</f>
        <v/>
      </c>
      <c r="J2061" s="18" t="str">
        <f>IF(G2061="","",VLOOKUP(G2061,WMS!$E$3:$Q$2581,13,FALSE))</f>
        <v/>
      </c>
      <c r="K2061" s="25" t="str">
        <f t="shared" si="325"/>
        <v/>
      </c>
      <c r="M2061" s="26" t="str">
        <f>IF(G2061="","",VLOOKUP(G2061,WMS!$E$3:$U$2581,7,0)*L2061)</f>
        <v/>
      </c>
      <c r="N2061" s="27" t="str">
        <f>IF(G2061="","",VLOOKUP(G2061,WMS!$E$3:$U$2581,17,0))</f>
        <v/>
      </c>
      <c r="O2061" s="28" t="str">
        <f t="shared" si="326"/>
        <v/>
      </c>
      <c r="P2061" s="28" t="str">
        <f t="shared" si="327"/>
        <v/>
      </c>
      <c r="Q2061" s="25" t="str">
        <f>IF(G2061="","",VLOOKUP(G2061,WMS!$E$3:$G$2581,2,FALSE))</f>
        <v/>
      </c>
      <c r="R2061" s="25" t="str">
        <f>IF(G2061="","",VLOOKUP(G2061,WMS!$E$3:$G$2581,3,FALSE))</f>
        <v/>
      </c>
      <c r="S2061" s="17" t="str">
        <f>IF(R2061="","",VLOOKUP(R2061,CUSTOMS!$E$3:$N$2350,2,FALSE))</f>
        <v/>
      </c>
      <c r="T2061" s="17" t="str">
        <f>IF(R2061="","",VLOOKUP(R2061,CUSTOMS!$E$3:$N$2350,3,FALSE))</f>
        <v/>
      </c>
      <c r="U2061" s="18" t="str">
        <f t="shared" si="328"/>
        <v/>
      </c>
      <c r="V2061" s="18" t="str">
        <f>IF(R2061="","",VLOOKUP(R2061,CUSTOMS!$E$3:$N$2350,5,FALSE))</f>
        <v/>
      </c>
      <c r="W2061" s="32" t="str">
        <f>IF(R2061="","",VLOOKUP(R2061,CUSTOMS!$E$3:$N$2350,6,FALSE))</f>
        <v/>
      </c>
      <c r="X2061" s="32" t="str">
        <f t="shared" si="329"/>
        <v/>
      </c>
      <c r="Y2061" s="18" t="str">
        <f>IF(R2061="","",VLOOKUP(R2061,CUSTOMS!$E$3:$N$2350,8,FALSE))</f>
        <v/>
      </c>
      <c r="Z2061" s="18" t="str">
        <f>IF(R2061="","",VLOOKUP(R2061,CUSTOMS!$E$3:$N$2350,9,FALSE))</f>
        <v/>
      </c>
      <c r="AA2061" s="18" t="str">
        <f>IF(R2061="","",VLOOKUP(R2061,CUSTOMS!$E$3:$N$2350,10,FALSE))</f>
        <v/>
      </c>
      <c r="AB2061" s="32" t="str">
        <f>IF(R2061="","",VLOOKUP(G2061,WMS!$E$3:$T$2581,15,FALSE))</f>
        <v/>
      </c>
      <c r="AC2061" s="32" t="str">
        <f t="shared" si="330"/>
        <v/>
      </c>
      <c r="AD2061" s="32" t="str">
        <f>IF(S2061="","",VLOOKUP(S2061,海关监管条件!$A$1:$B$3000,2,FALSE))</f>
        <v/>
      </c>
    </row>
    <row r="2062" spans="7:30">
      <c r="G2062" s="17" t="str">
        <f t="shared" si="324"/>
        <v/>
      </c>
      <c r="H2062" s="18" t="str">
        <f>IF(G2062="","",VLOOKUP(G2062,WMS!$E$3:$Q$2581,7,FALSE))</f>
        <v/>
      </c>
      <c r="I2062" s="18" t="str">
        <f>IF(G2062="","",VLOOKUP(G2062,WMS!$E$3:$Q$2581,8,FALSE))</f>
        <v/>
      </c>
      <c r="J2062" s="18" t="str">
        <f>IF(G2062="","",VLOOKUP(G2062,WMS!$E$3:$Q$2581,13,FALSE))</f>
        <v/>
      </c>
      <c r="K2062" s="25" t="str">
        <f t="shared" si="325"/>
        <v/>
      </c>
      <c r="M2062" s="26" t="str">
        <f>IF(G2062="","",VLOOKUP(G2062,WMS!$E$3:$U$2581,7,0)*L2062)</f>
        <v/>
      </c>
      <c r="N2062" s="27" t="str">
        <f>IF(G2062="","",VLOOKUP(G2062,WMS!$E$3:$U$2581,17,0))</f>
        <v/>
      </c>
      <c r="O2062" s="28" t="str">
        <f t="shared" si="326"/>
        <v/>
      </c>
      <c r="P2062" s="28" t="str">
        <f t="shared" si="327"/>
        <v/>
      </c>
      <c r="Q2062" s="25" t="str">
        <f>IF(G2062="","",VLOOKUP(G2062,WMS!$E$3:$G$2581,2,FALSE))</f>
        <v/>
      </c>
      <c r="R2062" s="25" t="str">
        <f>IF(G2062="","",VLOOKUP(G2062,WMS!$E$3:$G$2581,3,FALSE))</f>
        <v/>
      </c>
      <c r="S2062" s="17" t="str">
        <f>IF(R2062="","",VLOOKUP(R2062,CUSTOMS!$E$3:$N$2350,2,FALSE))</f>
        <v/>
      </c>
      <c r="T2062" s="17" t="str">
        <f>IF(R2062="","",VLOOKUP(R2062,CUSTOMS!$E$3:$N$2350,3,FALSE))</f>
        <v/>
      </c>
      <c r="U2062" s="18" t="str">
        <f t="shared" si="328"/>
        <v/>
      </c>
      <c r="V2062" s="18" t="str">
        <f>IF(R2062="","",VLOOKUP(R2062,CUSTOMS!$E$3:$N$2350,5,FALSE))</f>
        <v/>
      </c>
      <c r="W2062" s="32" t="str">
        <f>IF(R2062="","",VLOOKUP(R2062,CUSTOMS!$E$3:$N$2350,6,FALSE))</f>
        <v/>
      </c>
      <c r="X2062" s="32" t="str">
        <f t="shared" si="329"/>
        <v/>
      </c>
      <c r="Y2062" s="18" t="str">
        <f>IF(R2062="","",VLOOKUP(R2062,CUSTOMS!$E$3:$N$2350,8,FALSE))</f>
        <v/>
      </c>
      <c r="Z2062" s="18" t="str">
        <f>IF(R2062="","",VLOOKUP(R2062,CUSTOMS!$E$3:$N$2350,9,FALSE))</f>
        <v/>
      </c>
      <c r="AA2062" s="18" t="str">
        <f>IF(R2062="","",VLOOKUP(R2062,CUSTOMS!$E$3:$N$2350,10,FALSE))</f>
        <v/>
      </c>
      <c r="AB2062" s="32" t="str">
        <f>IF(R2062="","",VLOOKUP(G2062,WMS!$E$3:$T$2581,15,FALSE))</f>
        <v/>
      </c>
      <c r="AC2062" s="32" t="str">
        <f t="shared" si="330"/>
        <v/>
      </c>
      <c r="AD2062" s="32" t="str">
        <f>IF(S2062="","",VLOOKUP(S2062,海关监管条件!$A$1:$B$3000,2,FALSE))</f>
        <v/>
      </c>
    </row>
    <row r="2063" spans="7:30">
      <c r="G2063" s="17" t="str">
        <f t="shared" si="324"/>
        <v/>
      </c>
      <c r="H2063" s="18" t="str">
        <f>IF(G2063="","",VLOOKUP(G2063,WMS!$E$3:$Q$2581,7,FALSE))</f>
        <v/>
      </c>
      <c r="I2063" s="18" t="str">
        <f>IF(G2063="","",VLOOKUP(G2063,WMS!$E$3:$Q$2581,8,FALSE))</f>
        <v/>
      </c>
      <c r="J2063" s="18" t="str">
        <f>IF(G2063="","",VLOOKUP(G2063,WMS!$E$3:$Q$2581,13,FALSE))</f>
        <v/>
      </c>
      <c r="K2063" s="25" t="str">
        <f t="shared" si="325"/>
        <v/>
      </c>
      <c r="M2063" s="26" t="str">
        <f>IF(G2063="","",VLOOKUP(G2063,WMS!$E$3:$U$2581,7,0)*L2063)</f>
        <v/>
      </c>
      <c r="N2063" s="27" t="str">
        <f>IF(G2063="","",VLOOKUP(G2063,WMS!$E$3:$U$2581,17,0))</f>
        <v/>
      </c>
      <c r="O2063" s="28" t="str">
        <f t="shared" si="326"/>
        <v/>
      </c>
      <c r="P2063" s="28" t="str">
        <f t="shared" si="327"/>
        <v/>
      </c>
      <c r="Q2063" s="25" t="str">
        <f>IF(G2063="","",VLOOKUP(G2063,WMS!$E$3:$G$2581,2,FALSE))</f>
        <v/>
      </c>
      <c r="R2063" s="25" t="str">
        <f>IF(G2063="","",VLOOKUP(G2063,WMS!$E$3:$G$2581,3,FALSE))</f>
        <v/>
      </c>
      <c r="S2063" s="17" t="str">
        <f>IF(R2063="","",VLOOKUP(R2063,CUSTOMS!$E$3:$N$2350,2,FALSE))</f>
        <v/>
      </c>
      <c r="T2063" s="17" t="str">
        <f>IF(R2063="","",VLOOKUP(R2063,CUSTOMS!$E$3:$N$2350,3,FALSE))</f>
        <v/>
      </c>
      <c r="U2063" s="18" t="str">
        <f t="shared" si="328"/>
        <v/>
      </c>
      <c r="V2063" s="18" t="str">
        <f>IF(R2063="","",VLOOKUP(R2063,CUSTOMS!$E$3:$N$2350,5,FALSE))</f>
        <v/>
      </c>
      <c r="W2063" s="32" t="str">
        <f>IF(R2063="","",VLOOKUP(R2063,CUSTOMS!$E$3:$N$2350,6,FALSE))</f>
        <v/>
      </c>
      <c r="X2063" s="32" t="str">
        <f t="shared" si="329"/>
        <v/>
      </c>
      <c r="Y2063" s="18" t="str">
        <f>IF(R2063="","",VLOOKUP(R2063,CUSTOMS!$E$3:$N$2350,8,FALSE))</f>
        <v/>
      </c>
      <c r="Z2063" s="18" t="str">
        <f>IF(R2063="","",VLOOKUP(R2063,CUSTOMS!$E$3:$N$2350,9,FALSE))</f>
        <v/>
      </c>
      <c r="AA2063" s="18" t="str">
        <f>IF(R2063="","",VLOOKUP(R2063,CUSTOMS!$E$3:$N$2350,10,FALSE))</f>
        <v/>
      </c>
      <c r="AB2063" s="32" t="str">
        <f>IF(R2063="","",VLOOKUP(G2063,WMS!$E$3:$T$2581,15,FALSE))</f>
        <v/>
      </c>
      <c r="AC2063" s="32" t="str">
        <f t="shared" si="330"/>
        <v/>
      </c>
      <c r="AD2063" s="32" t="str">
        <f>IF(S2063="","",VLOOKUP(S2063,海关监管条件!$A$1:$B$3000,2,FALSE))</f>
        <v/>
      </c>
    </row>
    <row r="2064" spans="7:30">
      <c r="G2064" s="17" t="str">
        <f t="shared" si="324"/>
        <v/>
      </c>
      <c r="H2064" s="18" t="str">
        <f>IF(G2064="","",VLOOKUP(G2064,WMS!$E$3:$Q$2581,7,FALSE))</f>
        <v/>
      </c>
      <c r="I2064" s="18" t="str">
        <f>IF(G2064="","",VLOOKUP(G2064,WMS!$E$3:$Q$2581,8,FALSE))</f>
        <v/>
      </c>
      <c r="J2064" s="18" t="str">
        <f>IF(G2064="","",VLOOKUP(G2064,WMS!$E$3:$Q$2581,13,FALSE))</f>
        <v/>
      </c>
      <c r="K2064" s="25" t="str">
        <f t="shared" si="325"/>
        <v/>
      </c>
      <c r="M2064" s="26" t="str">
        <f>IF(G2064="","",VLOOKUP(G2064,WMS!$E$3:$U$2581,7,0)*L2064)</f>
        <v/>
      </c>
      <c r="N2064" s="27" t="str">
        <f>IF(G2064="","",VLOOKUP(G2064,WMS!$E$3:$U$2581,17,0))</f>
        <v/>
      </c>
      <c r="O2064" s="28" t="str">
        <f t="shared" si="326"/>
        <v/>
      </c>
      <c r="P2064" s="28" t="str">
        <f t="shared" si="327"/>
        <v/>
      </c>
      <c r="Q2064" s="25" t="str">
        <f>IF(G2064="","",VLOOKUP(G2064,WMS!$E$3:$G$2581,2,FALSE))</f>
        <v/>
      </c>
      <c r="R2064" s="25" t="str">
        <f>IF(G2064="","",VLOOKUP(G2064,WMS!$E$3:$G$2581,3,FALSE))</f>
        <v/>
      </c>
      <c r="S2064" s="17" t="str">
        <f>IF(R2064="","",VLOOKUP(R2064,CUSTOMS!$E$3:$N$2350,2,FALSE))</f>
        <v/>
      </c>
      <c r="T2064" s="17" t="str">
        <f>IF(R2064="","",VLOOKUP(R2064,CUSTOMS!$E$3:$N$2350,3,FALSE))</f>
        <v/>
      </c>
      <c r="U2064" s="18" t="str">
        <f t="shared" si="328"/>
        <v/>
      </c>
      <c r="V2064" s="18" t="str">
        <f>IF(R2064="","",VLOOKUP(R2064,CUSTOMS!$E$3:$N$2350,5,FALSE))</f>
        <v/>
      </c>
      <c r="W2064" s="32" t="str">
        <f>IF(R2064="","",VLOOKUP(R2064,CUSTOMS!$E$3:$N$2350,6,FALSE))</f>
        <v/>
      </c>
      <c r="X2064" s="32" t="str">
        <f t="shared" si="329"/>
        <v/>
      </c>
      <c r="Y2064" s="18" t="str">
        <f>IF(R2064="","",VLOOKUP(R2064,CUSTOMS!$E$3:$N$2350,8,FALSE))</f>
        <v/>
      </c>
      <c r="Z2064" s="18" t="str">
        <f>IF(R2064="","",VLOOKUP(R2064,CUSTOMS!$E$3:$N$2350,9,FALSE))</f>
        <v/>
      </c>
      <c r="AA2064" s="18" t="str">
        <f>IF(R2064="","",VLOOKUP(R2064,CUSTOMS!$E$3:$N$2350,10,FALSE))</f>
        <v/>
      </c>
      <c r="AB2064" s="32" t="str">
        <f>IF(R2064="","",VLOOKUP(G2064,WMS!$E$3:$T$2581,15,FALSE))</f>
        <v/>
      </c>
      <c r="AC2064" s="32" t="str">
        <f t="shared" si="330"/>
        <v/>
      </c>
      <c r="AD2064" s="32" t="str">
        <f>IF(S2064="","",VLOOKUP(S2064,海关监管条件!$A$1:$B$3000,2,FALSE))</f>
        <v/>
      </c>
    </row>
    <row r="2065" spans="7:30">
      <c r="G2065" s="17" t="str">
        <f t="shared" ref="G2065:G2096" si="331">IF(F2065="","",E2065&amp;"/"&amp;F2065)</f>
        <v/>
      </c>
      <c r="H2065" s="18" t="str">
        <f>IF(G2065="","",VLOOKUP(G2065,WMS!$E$3:$Q$2581,7,FALSE))</f>
        <v/>
      </c>
      <c r="I2065" s="18" t="str">
        <f>IF(G2065="","",VLOOKUP(G2065,WMS!$E$3:$Q$2581,8,FALSE))</f>
        <v/>
      </c>
      <c r="J2065" s="18" t="str">
        <f>IF(G2065="","",VLOOKUP(G2065,WMS!$E$3:$Q$2581,13,FALSE))</f>
        <v/>
      </c>
      <c r="K2065" s="25" t="str">
        <f t="shared" ref="K2065:K2096" si="332">IF(M2065="","",EXACT(H2065,M2065/L2065))</f>
        <v/>
      </c>
      <c r="M2065" s="26" t="str">
        <f>IF(G2065="","",VLOOKUP(G2065,WMS!$E$3:$U$2581,7,0)*L2065)</f>
        <v/>
      </c>
      <c r="N2065" s="27" t="str">
        <f>IF(G2065="","",VLOOKUP(G2065,WMS!$E$3:$U$2581,17,0))</f>
        <v/>
      </c>
      <c r="O2065" s="28" t="str">
        <f t="shared" ref="O2065:O2096" si="333">IF(L2065="","",I2065*L2065)</f>
        <v/>
      </c>
      <c r="P2065" s="28" t="str">
        <f t="shared" ref="P2065:P2096" si="334">IF(L2065="","",J2065*L2065)</f>
        <v/>
      </c>
      <c r="Q2065" s="25" t="str">
        <f>IF(G2065="","",VLOOKUP(G2065,WMS!$E$3:$G$2581,2,FALSE))</f>
        <v/>
      </c>
      <c r="R2065" s="25" t="str">
        <f>IF(G2065="","",VLOOKUP(G2065,WMS!$E$3:$G$2581,3,FALSE))</f>
        <v/>
      </c>
      <c r="S2065" s="17" t="str">
        <f>IF(R2065="","",VLOOKUP(R2065,CUSTOMS!$E$3:$N$2350,2,FALSE))</f>
        <v/>
      </c>
      <c r="T2065" s="17" t="str">
        <f>IF(R2065="","",VLOOKUP(R2065,CUSTOMS!$E$3:$N$2350,3,FALSE))</f>
        <v/>
      </c>
      <c r="U2065" s="18" t="str">
        <f t="shared" ref="U2065:U2096" si="335">IF(V2065="","",IF(V2065="千克",M2065*AB2065,M2065))</f>
        <v/>
      </c>
      <c r="V2065" s="18" t="str">
        <f>IF(R2065="","",VLOOKUP(R2065,CUSTOMS!$E$3:$N$2350,5,FALSE))</f>
        <v/>
      </c>
      <c r="W2065" s="32" t="str">
        <f>IF(R2065="","",VLOOKUP(R2065,CUSTOMS!$E$3:$N$2350,6,FALSE))</f>
        <v/>
      </c>
      <c r="X2065" s="32" t="str">
        <f t="shared" ref="X2065:X2096" si="336">IF(W2065="","",U2065*W2065)</f>
        <v/>
      </c>
      <c r="Y2065" s="18" t="str">
        <f>IF(R2065="","",VLOOKUP(R2065,CUSTOMS!$E$3:$N$2350,8,FALSE))</f>
        <v/>
      </c>
      <c r="Z2065" s="18" t="str">
        <f>IF(R2065="","",VLOOKUP(R2065,CUSTOMS!$E$3:$N$2350,9,FALSE))</f>
        <v/>
      </c>
      <c r="AA2065" s="18" t="str">
        <f>IF(R2065="","",VLOOKUP(R2065,CUSTOMS!$E$3:$N$2350,10,FALSE))</f>
        <v/>
      </c>
      <c r="AB2065" s="32" t="str">
        <f>IF(R2065="","",VLOOKUP(G2065,WMS!$E$3:$T$2581,15,FALSE))</f>
        <v/>
      </c>
      <c r="AC2065" s="32" t="str">
        <f t="shared" ref="AC2065:AC2096" si="337">IF(AB2065="","",M2065*AB2065)</f>
        <v/>
      </c>
      <c r="AD2065" s="32" t="str">
        <f>IF(S2065="","",VLOOKUP(S2065,海关监管条件!$A$1:$B$3000,2,FALSE))</f>
        <v/>
      </c>
    </row>
    <row r="2066" spans="7:30">
      <c r="G2066" s="17" t="str">
        <f t="shared" si="331"/>
        <v/>
      </c>
      <c r="H2066" s="18" t="str">
        <f>IF(G2066="","",VLOOKUP(G2066,WMS!$E$3:$Q$2581,7,FALSE))</f>
        <v/>
      </c>
      <c r="I2066" s="18" t="str">
        <f>IF(G2066="","",VLOOKUP(G2066,WMS!$E$3:$Q$2581,8,FALSE))</f>
        <v/>
      </c>
      <c r="J2066" s="18" t="str">
        <f>IF(G2066="","",VLOOKUP(G2066,WMS!$E$3:$Q$2581,13,FALSE))</f>
        <v/>
      </c>
      <c r="K2066" s="25" t="str">
        <f t="shared" si="332"/>
        <v/>
      </c>
      <c r="M2066" s="26" t="str">
        <f>IF(G2066="","",VLOOKUP(G2066,WMS!$E$3:$U$2581,7,0)*L2066)</f>
        <v/>
      </c>
      <c r="N2066" s="27" t="str">
        <f>IF(G2066="","",VLOOKUP(G2066,WMS!$E$3:$U$2581,17,0))</f>
        <v/>
      </c>
      <c r="O2066" s="28" t="str">
        <f t="shared" si="333"/>
        <v/>
      </c>
      <c r="P2066" s="28" t="str">
        <f t="shared" si="334"/>
        <v/>
      </c>
      <c r="Q2066" s="25" t="str">
        <f>IF(G2066="","",VLOOKUP(G2066,WMS!$E$3:$G$2581,2,FALSE))</f>
        <v/>
      </c>
      <c r="R2066" s="25" t="str">
        <f>IF(G2066="","",VLOOKUP(G2066,WMS!$E$3:$G$2581,3,FALSE))</f>
        <v/>
      </c>
      <c r="S2066" s="17" t="str">
        <f>IF(R2066="","",VLOOKUP(R2066,CUSTOMS!$E$3:$N$2350,2,FALSE))</f>
        <v/>
      </c>
      <c r="T2066" s="17" t="str">
        <f>IF(R2066="","",VLOOKUP(R2066,CUSTOMS!$E$3:$N$2350,3,FALSE))</f>
        <v/>
      </c>
      <c r="U2066" s="18" t="str">
        <f t="shared" si="335"/>
        <v/>
      </c>
      <c r="V2066" s="18" t="str">
        <f>IF(R2066="","",VLOOKUP(R2066,CUSTOMS!$E$3:$N$2350,5,FALSE))</f>
        <v/>
      </c>
      <c r="W2066" s="32" t="str">
        <f>IF(R2066="","",VLOOKUP(R2066,CUSTOMS!$E$3:$N$2350,6,FALSE))</f>
        <v/>
      </c>
      <c r="X2066" s="32" t="str">
        <f t="shared" si="336"/>
        <v/>
      </c>
      <c r="Y2066" s="18" t="str">
        <f>IF(R2066="","",VLOOKUP(R2066,CUSTOMS!$E$3:$N$2350,8,FALSE))</f>
        <v/>
      </c>
      <c r="Z2066" s="18" t="str">
        <f>IF(R2066="","",VLOOKUP(R2066,CUSTOMS!$E$3:$N$2350,9,FALSE))</f>
        <v/>
      </c>
      <c r="AA2066" s="18" t="str">
        <f>IF(R2066="","",VLOOKUP(R2066,CUSTOMS!$E$3:$N$2350,10,FALSE))</f>
        <v/>
      </c>
      <c r="AB2066" s="32" t="str">
        <f>IF(R2066="","",VLOOKUP(G2066,WMS!$E$3:$T$2581,15,FALSE))</f>
        <v/>
      </c>
      <c r="AC2066" s="32" t="str">
        <f t="shared" si="337"/>
        <v/>
      </c>
      <c r="AD2066" s="32" t="str">
        <f>IF(S2066="","",VLOOKUP(S2066,海关监管条件!$A$1:$B$3000,2,FALSE))</f>
        <v/>
      </c>
    </row>
    <row r="2067" spans="7:30">
      <c r="G2067" s="17" t="str">
        <f t="shared" si="331"/>
        <v/>
      </c>
      <c r="H2067" s="18" t="str">
        <f>IF(G2067="","",VLOOKUP(G2067,WMS!$E$3:$Q$2581,7,FALSE))</f>
        <v/>
      </c>
      <c r="I2067" s="18" t="str">
        <f>IF(G2067="","",VLOOKUP(G2067,WMS!$E$3:$Q$2581,8,FALSE))</f>
        <v/>
      </c>
      <c r="J2067" s="18" t="str">
        <f>IF(G2067="","",VLOOKUP(G2067,WMS!$E$3:$Q$2581,13,FALSE))</f>
        <v/>
      </c>
      <c r="K2067" s="25" t="str">
        <f t="shared" si="332"/>
        <v/>
      </c>
      <c r="M2067" s="26" t="str">
        <f>IF(G2067="","",VLOOKUP(G2067,WMS!$E$3:$U$2581,7,0)*L2067)</f>
        <v/>
      </c>
      <c r="N2067" s="27" t="str">
        <f>IF(G2067="","",VLOOKUP(G2067,WMS!$E$3:$U$2581,17,0))</f>
        <v/>
      </c>
      <c r="O2067" s="28" t="str">
        <f t="shared" si="333"/>
        <v/>
      </c>
      <c r="P2067" s="28" t="str">
        <f t="shared" si="334"/>
        <v/>
      </c>
      <c r="Q2067" s="25" t="str">
        <f>IF(G2067="","",VLOOKUP(G2067,WMS!$E$3:$G$2581,2,FALSE))</f>
        <v/>
      </c>
      <c r="R2067" s="25" t="str">
        <f>IF(G2067="","",VLOOKUP(G2067,WMS!$E$3:$G$2581,3,FALSE))</f>
        <v/>
      </c>
      <c r="S2067" s="17" t="str">
        <f>IF(R2067="","",VLOOKUP(R2067,CUSTOMS!$E$3:$N$2350,2,FALSE))</f>
        <v/>
      </c>
      <c r="T2067" s="17" t="str">
        <f>IF(R2067="","",VLOOKUP(R2067,CUSTOMS!$E$3:$N$2350,3,FALSE))</f>
        <v/>
      </c>
      <c r="U2067" s="18" t="str">
        <f t="shared" si="335"/>
        <v/>
      </c>
      <c r="V2067" s="18" t="str">
        <f>IF(R2067="","",VLOOKUP(R2067,CUSTOMS!$E$3:$N$2350,5,FALSE))</f>
        <v/>
      </c>
      <c r="W2067" s="32" t="str">
        <f>IF(R2067="","",VLOOKUP(R2067,CUSTOMS!$E$3:$N$2350,6,FALSE))</f>
        <v/>
      </c>
      <c r="X2067" s="32" t="str">
        <f t="shared" si="336"/>
        <v/>
      </c>
      <c r="Y2067" s="18" t="str">
        <f>IF(R2067="","",VLOOKUP(R2067,CUSTOMS!$E$3:$N$2350,8,FALSE))</f>
        <v/>
      </c>
      <c r="Z2067" s="18" t="str">
        <f>IF(R2067="","",VLOOKUP(R2067,CUSTOMS!$E$3:$N$2350,9,FALSE))</f>
        <v/>
      </c>
      <c r="AA2067" s="18" t="str">
        <f>IF(R2067="","",VLOOKUP(R2067,CUSTOMS!$E$3:$N$2350,10,FALSE))</f>
        <v/>
      </c>
      <c r="AB2067" s="32" t="str">
        <f>IF(R2067="","",VLOOKUP(G2067,WMS!$E$3:$T$2581,15,FALSE))</f>
        <v/>
      </c>
      <c r="AC2067" s="32" t="str">
        <f t="shared" si="337"/>
        <v/>
      </c>
      <c r="AD2067" s="32" t="str">
        <f>IF(S2067="","",VLOOKUP(S2067,海关监管条件!$A$1:$B$3000,2,FALSE))</f>
        <v/>
      </c>
    </row>
    <row r="2068" spans="7:30">
      <c r="G2068" s="17" t="str">
        <f t="shared" si="331"/>
        <v/>
      </c>
      <c r="H2068" s="18" t="str">
        <f>IF(G2068="","",VLOOKUP(G2068,WMS!$E$3:$Q$2581,7,FALSE))</f>
        <v/>
      </c>
      <c r="I2068" s="18" t="str">
        <f>IF(G2068="","",VLOOKUP(G2068,WMS!$E$3:$Q$2581,8,FALSE))</f>
        <v/>
      </c>
      <c r="J2068" s="18" t="str">
        <f>IF(G2068="","",VLOOKUP(G2068,WMS!$E$3:$Q$2581,13,FALSE))</f>
        <v/>
      </c>
      <c r="K2068" s="25" t="str">
        <f t="shared" si="332"/>
        <v/>
      </c>
      <c r="M2068" s="26" t="str">
        <f>IF(G2068="","",VLOOKUP(G2068,WMS!$E$3:$U$2581,7,0)*L2068)</f>
        <v/>
      </c>
      <c r="N2068" s="27" t="str">
        <f>IF(G2068="","",VLOOKUP(G2068,WMS!$E$3:$U$2581,17,0))</f>
        <v/>
      </c>
      <c r="O2068" s="28" t="str">
        <f t="shared" si="333"/>
        <v/>
      </c>
      <c r="P2068" s="28" t="str">
        <f t="shared" si="334"/>
        <v/>
      </c>
      <c r="Q2068" s="25" t="str">
        <f>IF(G2068="","",VLOOKUP(G2068,WMS!$E$3:$G$2581,2,FALSE))</f>
        <v/>
      </c>
      <c r="R2068" s="25" t="str">
        <f>IF(G2068="","",VLOOKUP(G2068,WMS!$E$3:$G$2581,3,FALSE))</f>
        <v/>
      </c>
      <c r="S2068" s="17" t="str">
        <f>IF(R2068="","",VLOOKUP(R2068,CUSTOMS!$E$3:$N$2350,2,FALSE))</f>
        <v/>
      </c>
      <c r="T2068" s="17" t="str">
        <f>IF(R2068="","",VLOOKUP(R2068,CUSTOMS!$E$3:$N$2350,3,FALSE))</f>
        <v/>
      </c>
      <c r="U2068" s="18" t="str">
        <f t="shared" si="335"/>
        <v/>
      </c>
      <c r="V2068" s="18" t="str">
        <f>IF(R2068="","",VLOOKUP(R2068,CUSTOMS!$E$3:$N$2350,5,FALSE))</f>
        <v/>
      </c>
      <c r="W2068" s="32" t="str">
        <f>IF(R2068="","",VLOOKUP(R2068,CUSTOMS!$E$3:$N$2350,6,FALSE))</f>
        <v/>
      </c>
      <c r="X2068" s="32" t="str">
        <f t="shared" si="336"/>
        <v/>
      </c>
      <c r="Y2068" s="18" t="str">
        <f>IF(R2068="","",VLOOKUP(R2068,CUSTOMS!$E$3:$N$2350,8,FALSE))</f>
        <v/>
      </c>
      <c r="Z2068" s="18" t="str">
        <f>IF(R2068="","",VLOOKUP(R2068,CUSTOMS!$E$3:$N$2350,9,FALSE))</f>
        <v/>
      </c>
      <c r="AA2068" s="18" t="str">
        <f>IF(R2068="","",VLOOKUP(R2068,CUSTOMS!$E$3:$N$2350,10,FALSE))</f>
        <v/>
      </c>
      <c r="AB2068" s="32" t="str">
        <f>IF(R2068="","",VLOOKUP(G2068,WMS!$E$3:$T$2581,15,FALSE))</f>
        <v/>
      </c>
      <c r="AC2068" s="32" t="str">
        <f t="shared" si="337"/>
        <v/>
      </c>
      <c r="AD2068" s="32" t="str">
        <f>IF(S2068="","",VLOOKUP(S2068,海关监管条件!$A$1:$B$3000,2,FALSE))</f>
        <v/>
      </c>
    </row>
    <row r="2069" spans="7:30">
      <c r="G2069" s="17" t="str">
        <f t="shared" si="331"/>
        <v/>
      </c>
      <c r="H2069" s="18" t="str">
        <f>IF(G2069="","",VLOOKUP(G2069,WMS!$E$3:$Q$2581,7,FALSE))</f>
        <v/>
      </c>
      <c r="I2069" s="18" t="str">
        <f>IF(G2069="","",VLOOKUP(G2069,WMS!$E$3:$Q$2581,8,FALSE))</f>
        <v/>
      </c>
      <c r="J2069" s="18" t="str">
        <f>IF(G2069="","",VLOOKUP(G2069,WMS!$E$3:$Q$2581,13,FALSE))</f>
        <v/>
      </c>
      <c r="K2069" s="25" t="str">
        <f t="shared" si="332"/>
        <v/>
      </c>
      <c r="M2069" s="26" t="str">
        <f>IF(G2069="","",VLOOKUP(G2069,WMS!$E$3:$U$2581,7,0)*L2069)</f>
        <v/>
      </c>
      <c r="N2069" s="27" t="str">
        <f>IF(G2069="","",VLOOKUP(G2069,WMS!$E$3:$U$2581,17,0))</f>
        <v/>
      </c>
      <c r="O2069" s="28" t="str">
        <f t="shared" si="333"/>
        <v/>
      </c>
      <c r="P2069" s="28" t="str">
        <f t="shared" si="334"/>
        <v/>
      </c>
      <c r="Q2069" s="25" t="str">
        <f>IF(G2069="","",VLOOKUP(G2069,WMS!$E$3:$G$2581,2,FALSE))</f>
        <v/>
      </c>
      <c r="R2069" s="25" t="str">
        <f>IF(G2069="","",VLOOKUP(G2069,WMS!$E$3:$G$2581,3,FALSE))</f>
        <v/>
      </c>
      <c r="S2069" s="17" t="str">
        <f>IF(R2069="","",VLOOKUP(R2069,CUSTOMS!$E$3:$N$2350,2,FALSE))</f>
        <v/>
      </c>
      <c r="T2069" s="17" t="str">
        <f>IF(R2069="","",VLOOKUP(R2069,CUSTOMS!$E$3:$N$2350,3,FALSE))</f>
        <v/>
      </c>
      <c r="U2069" s="18" t="str">
        <f t="shared" si="335"/>
        <v/>
      </c>
      <c r="V2069" s="18" t="str">
        <f>IF(R2069="","",VLOOKUP(R2069,CUSTOMS!$E$3:$N$2350,5,FALSE))</f>
        <v/>
      </c>
      <c r="W2069" s="32" t="str">
        <f>IF(R2069="","",VLOOKUP(R2069,CUSTOMS!$E$3:$N$2350,6,FALSE))</f>
        <v/>
      </c>
      <c r="X2069" s="32" t="str">
        <f t="shared" si="336"/>
        <v/>
      </c>
      <c r="Y2069" s="18" t="str">
        <f>IF(R2069="","",VLOOKUP(R2069,CUSTOMS!$E$3:$N$2350,8,FALSE))</f>
        <v/>
      </c>
      <c r="Z2069" s="18" t="str">
        <f>IF(R2069="","",VLOOKUP(R2069,CUSTOMS!$E$3:$N$2350,9,FALSE))</f>
        <v/>
      </c>
      <c r="AA2069" s="18" t="str">
        <f>IF(R2069="","",VLOOKUP(R2069,CUSTOMS!$E$3:$N$2350,10,FALSE))</f>
        <v/>
      </c>
      <c r="AB2069" s="32" t="str">
        <f>IF(R2069="","",VLOOKUP(G2069,WMS!$E$3:$T$2581,15,FALSE))</f>
        <v/>
      </c>
      <c r="AC2069" s="32" t="str">
        <f t="shared" si="337"/>
        <v/>
      </c>
      <c r="AD2069" s="32" t="str">
        <f>IF(S2069="","",VLOOKUP(S2069,海关监管条件!$A$1:$B$3000,2,FALSE))</f>
        <v/>
      </c>
    </row>
    <row r="2070" spans="7:30">
      <c r="G2070" s="17" t="str">
        <f t="shared" si="331"/>
        <v/>
      </c>
      <c r="H2070" s="18" t="str">
        <f>IF(G2070="","",VLOOKUP(G2070,WMS!$E$3:$Q$2581,7,FALSE))</f>
        <v/>
      </c>
      <c r="I2070" s="18" t="str">
        <f>IF(G2070="","",VLOOKUP(G2070,WMS!$E$3:$Q$2581,8,FALSE))</f>
        <v/>
      </c>
      <c r="J2070" s="18" t="str">
        <f>IF(G2070="","",VLOOKUP(G2070,WMS!$E$3:$Q$2581,13,FALSE))</f>
        <v/>
      </c>
      <c r="K2070" s="25" t="str">
        <f t="shared" si="332"/>
        <v/>
      </c>
      <c r="M2070" s="26" t="str">
        <f>IF(G2070="","",VLOOKUP(G2070,WMS!$E$3:$U$2581,7,0)*L2070)</f>
        <v/>
      </c>
      <c r="N2070" s="27" t="str">
        <f>IF(G2070="","",VLOOKUP(G2070,WMS!$E$3:$U$2581,17,0))</f>
        <v/>
      </c>
      <c r="O2070" s="28" t="str">
        <f t="shared" si="333"/>
        <v/>
      </c>
      <c r="P2070" s="28" t="str">
        <f t="shared" si="334"/>
        <v/>
      </c>
      <c r="Q2070" s="25" t="str">
        <f>IF(G2070="","",VLOOKUP(G2070,WMS!$E$3:$G$2581,2,FALSE))</f>
        <v/>
      </c>
      <c r="R2070" s="25" t="str">
        <f>IF(G2070="","",VLOOKUP(G2070,WMS!$E$3:$G$2581,3,FALSE))</f>
        <v/>
      </c>
      <c r="S2070" s="17" t="str">
        <f>IF(R2070="","",VLOOKUP(R2070,CUSTOMS!$E$3:$N$2350,2,FALSE))</f>
        <v/>
      </c>
      <c r="T2070" s="17" t="str">
        <f>IF(R2070="","",VLOOKUP(R2070,CUSTOMS!$E$3:$N$2350,3,FALSE))</f>
        <v/>
      </c>
      <c r="U2070" s="18" t="str">
        <f t="shared" si="335"/>
        <v/>
      </c>
      <c r="V2070" s="18" t="str">
        <f>IF(R2070="","",VLOOKUP(R2070,CUSTOMS!$E$3:$N$2350,5,FALSE))</f>
        <v/>
      </c>
      <c r="W2070" s="32" t="str">
        <f>IF(R2070="","",VLOOKUP(R2070,CUSTOMS!$E$3:$N$2350,6,FALSE))</f>
        <v/>
      </c>
      <c r="X2070" s="32" t="str">
        <f t="shared" si="336"/>
        <v/>
      </c>
      <c r="Y2070" s="18" t="str">
        <f>IF(R2070="","",VLOOKUP(R2070,CUSTOMS!$E$3:$N$2350,8,FALSE))</f>
        <v/>
      </c>
      <c r="Z2070" s="18" t="str">
        <f>IF(R2070="","",VLOOKUP(R2070,CUSTOMS!$E$3:$N$2350,9,FALSE))</f>
        <v/>
      </c>
      <c r="AA2070" s="18" t="str">
        <f>IF(R2070="","",VLOOKUP(R2070,CUSTOMS!$E$3:$N$2350,10,FALSE))</f>
        <v/>
      </c>
      <c r="AB2070" s="32" t="str">
        <f>IF(R2070="","",VLOOKUP(G2070,WMS!$E$3:$T$2581,15,FALSE))</f>
        <v/>
      </c>
      <c r="AC2070" s="32" t="str">
        <f t="shared" si="337"/>
        <v/>
      </c>
      <c r="AD2070" s="32" t="str">
        <f>IF(S2070="","",VLOOKUP(S2070,海关监管条件!$A$1:$B$3000,2,FALSE))</f>
        <v/>
      </c>
    </row>
    <row r="2071" spans="7:30">
      <c r="G2071" s="17" t="str">
        <f t="shared" si="331"/>
        <v/>
      </c>
      <c r="H2071" s="18" t="str">
        <f>IF(G2071="","",VLOOKUP(G2071,WMS!$E$3:$Q$2581,7,FALSE))</f>
        <v/>
      </c>
      <c r="I2071" s="18" t="str">
        <f>IF(G2071="","",VLOOKUP(G2071,WMS!$E$3:$Q$2581,8,FALSE))</f>
        <v/>
      </c>
      <c r="J2071" s="18" t="str">
        <f>IF(G2071="","",VLOOKUP(G2071,WMS!$E$3:$Q$2581,13,FALSE))</f>
        <v/>
      </c>
      <c r="K2071" s="25" t="str">
        <f t="shared" si="332"/>
        <v/>
      </c>
      <c r="M2071" s="26" t="str">
        <f>IF(G2071="","",VLOOKUP(G2071,WMS!$E$3:$U$2581,7,0)*L2071)</f>
        <v/>
      </c>
      <c r="N2071" s="27" t="str">
        <f>IF(G2071="","",VLOOKUP(G2071,WMS!$E$3:$U$2581,17,0))</f>
        <v/>
      </c>
      <c r="O2071" s="28" t="str">
        <f t="shared" si="333"/>
        <v/>
      </c>
      <c r="P2071" s="28" t="str">
        <f t="shared" si="334"/>
        <v/>
      </c>
      <c r="Q2071" s="25" t="str">
        <f>IF(G2071="","",VLOOKUP(G2071,WMS!$E$3:$G$2581,2,FALSE))</f>
        <v/>
      </c>
      <c r="R2071" s="25" t="str">
        <f>IF(G2071="","",VLOOKUP(G2071,WMS!$E$3:$G$2581,3,FALSE))</f>
        <v/>
      </c>
      <c r="S2071" s="17" t="str">
        <f>IF(R2071="","",VLOOKUP(R2071,CUSTOMS!$E$3:$N$2350,2,FALSE))</f>
        <v/>
      </c>
      <c r="T2071" s="17" t="str">
        <f>IF(R2071="","",VLOOKUP(R2071,CUSTOMS!$E$3:$N$2350,3,FALSE))</f>
        <v/>
      </c>
      <c r="U2071" s="18" t="str">
        <f t="shared" si="335"/>
        <v/>
      </c>
      <c r="V2071" s="18" t="str">
        <f>IF(R2071="","",VLOOKUP(R2071,CUSTOMS!$E$3:$N$2350,5,FALSE))</f>
        <v/>
      </c>
      <c r="W2071" s="32" t="str">
        <f>IF(R2071="","",VLOOKUP(R2071,CUSTOMS!$E$3:$N$2350,6,FALSE))</f>
        <v/>
      </c>
      <c r="X2071" s="32" t="str">
        <f t="shared" si="336"/>
        <v/>
      </c>
      <c r="Y2071" s="18" t="str">
        <f>IF(R2071="","",VLOOKUP(R2071,CUSTOMS!$E$3:$N$2350,8,FALSE))</f>
        <v/>
      </c>
      <c r="Z2071" s="18" t="str">
        <f>IF(R2071="","",VLOOKUP(R2071,CUSTOMS!$E$3:$N$2350,9,FALSE))</f>
        <v/>
      </c>
      <c r="AA2071" s="18" t="str">
        <f>IF(R2071="","",VLOOKUP(R2071,CUSTOMS!$E$3:$N$2350,10,FALSE))</f>
        <v/>
      </c>
      <c r="AB2071" s="32" t="str">
        <f>IF(R2071="","",VLOOKUP(G2071,WMS!$E$3:$T$2581,15,FALSE))</f>
        <v/>
      </c>
      <c r="AC2071" s="32" t="str">
        <f t="shared" si="337"/>
        <v/>
      </c>
      <c r="AD2071" s="32" t="str">
        <f>IF(S2071="","",VLOOKUP(S2071,海关监管条件!$A$1:$B$3000,2,FALSE))</f>
        <v/>
      </c>
    </row>
    <row r="2072" spans="7:30">
      <c r="G2072" s="17" t="str">
        <f t="shared" si="331"/>
        <v/>
      </c>
      <c r="H2072" s="18" t="str">
        <f>IF(G2072="","",VLOOKUP(G2072,WMS!$E$3:$Q$2581,7,FALSE))</f>
        <v/>
      </c>
      <c r="I2072" s="18" t="str">
        <f>IF(G2072="","",VLOOKUP(G2072,WMS!$E$3:$Q$2581,8,FALSE))</f>
        <v/>
      </c>
      <c r="J2072" s="18" t="str">
        <f>IF(G2072="","",VLOOKUP(G2072,WMS!$E$3:$Q$2581,13,FALSE))</f>
        <v/>
      </c>
      <c r="K2072" s="25" t="str">
        <f t="shared" si="332"/>
        <v/>
      </c>
      <c r="M2072" s="26" t="str">
        <f>IF(G2072="","",VLOOKUP(G2072,WMS!$E$3:$U$2581,7,0)*L2072)</f>
        <v/>
      </c>
      <c r="N2072" s="27" t="str">
        <f>IF(G2072="","",VLOOKUP(G2072,WMS!$E$3:$U$2581,17,0))</f>
        <v/>
      </c>
      <c r="O2072" s="28" t="str">
        <f t="shared" si="333"/>
        <v/>
      </c>
      <c r="P2072" s="28" t="str">
        <f t="shared" si="334"/>
        <v/>
      </c>
      <c r="Q2072" s="25" t="str">
        <f>IF(G2072="","",VLOOKUP(G2072,WMS!$E$3:$G$2581,2,FALSE))</f>
        <v/>
      </c>
      <c r="R2072" s="25" t="str">
        <f>IF(G2072="","",VLOOKUP(G2072,WMS!$E$3:$G$2581,3,FALSE))</f>
        <v/>
      </c>
      <c r="S2072" s="17" t="str">
        <f>IF(R2072="","",VLOOKUP(R2072,CUSTOMS!$E$3:$N$2350,2,FALSE))</f>
        <v/>
      </c>
      <c r="T2072" s="17" t="str">
        <f>IF(R2072="","",VLOOKUP(R2072,CUSTOMS!$E$3:$N$2350,3,FALSE))</f>
        <v/>
      </c>
      <c r="U2072" s="18" t="str">
        <f t="shared" si="335"/>
        <v/>
      </c>
      <c r="V2072" s="18" t="str">
        <f>IF(R2072="","",VLOOKUP(R2072,CUSTOMS!$E$3:$N$2350,5,FALSE))</f>
        <v/>
      </c>
      <c r="W2072" s="32" t="str">
        <f>IF(R2072="","",VLOOKUP(R2072,CUSTOMS!$E$3:$N$2350,6,FALSE))</f>
        <v/>
      </c>
      <c r="X2072" s="32" t="str">
        <f t="shared" si="336"/>
        <v/>
      </c>
      <c r="Y2072" s="18" t="str">
        <f>IF(R2072="","",VLOOKUP(R2072,CUSTOMS!$E$3:$N$2350,8,FALSE))</f>
        <v/>
      </c>
      <c r="Z2072" s="18" t="str">
        <f>IF(R2072="","",VLOOKUP(R2072,CUSTOMS!$E$3:$N$2350,9,FALSE))</f>
        <v/>
      </c>
      <c r="AA2072" s="18" t="str">
        <f>IF(R2072="","",VLOOKUP(R2072,CUSTOMS!$E$3:$N$2350,10,FALSE))</f>
        <v/>
      </c>
      <c r="AB2072" s="32" t="str">
        <f>IF(R2072="","",VLOOKUP(G2072,WMS!$E$3:$T$2581,15,FALSE))</f>
        <v/>
      </c>
      <c r="AC2072" s="32" t="str">
        <f t="shared" si="337"/>
        <v/>
      </c>
      <c r="AD2072" s="32" t="str">
        <f>IF(S2072="","",VLOOKUP(S2072,海关监管条件!$A$1:$B$3000,2,FALSE))</f>
        <v/>
      </c>
    </row>
    <row r="2073" spans="7:30">
      <c r="G2073" s="17" t="str">
        <f t="shared" si="331"/>
        <v/>
      </c>
      <c r="H2073" s="18" t="str">
        <f>IF(G2073="","",VLOOKUP(G2073,WMS!$E$3:$Q$2581,7,FALSE))</f>
        <v/>
      </c>
      <c r="I2073" s="18" t="str">
        <f>IF(G2073="","",VLOOKUP(G2073,WMS!$E$3:$Q$2581,8,FALSE))</f>
        <v/>
      </c>
      <c r="J2073" s="18" t="str">
        <f>IF(G2073="","",VLOOKUP(G2073,WMS!$E$3:$Q$2581,13,FALSE))</f>
        <v/>
      </c>
      <c r="K2073" s="25" t="str">
        <f t="shared" si="332"/>
        <v/>
      </c>
      <c r="M2073" s="26" t="str">
        <f>IF(G2073="","",VLOOKUP(G2073,WMS!$E$3:$U$2581,7,0)*L2073)</f>
        <v/>
      </c>
      <c r="N2073" s="27" t="str">
        <f>IF(G2073="","",VLOOKUP(G2073,WMS!$E$3:$U$2581,17,0))</f>
        <v/>
      </c>
      <c r="O2073" s="28" t="str">
        <f t="shared" si="333"/>
        <v/>
      </c>
      <c r="P2073" s="28" t="str">
        <f t="shared" si="334"/>
        <v/>
      </c>
      <c r="Q2073" s="25" t="str">
        <f>IF(G2073="","",VLOOKUP(G2073,WMS!$E$3:$G$2581,2,FALSE))</f>
        <v/>
      </c>
      <c r="R2073" s="25" t="str">
        <f>IF(G2073="","",VLOOKUP(G2073,WMS!$E$3:$G$2581,3,FALSE))</f>
        <v/>
      </c>
      <c r="S2073" s="17" t="str">
        <f>IF(R2073="","",VLOOKUP(R2073,CUSTOMS!$E$3:$N$2350,2,FALSE))</f>
        <v/>
      </c>
      <c r="T2073" s="17" t="str">
        <f>IF(R2073="","",VLOOKUP(R2073,CUSTOMS!$E$3:$N$2350,3,FALSE))</f>
        <v/>
      </c>
      <c r="U2073" s="18" t="str">
        <f t="shared" si="335"/>
        <v/>
      </c>
      <c r="V2073" s="18" t="str">
        <f>IF(R2073="","",VLOOKUP(R2073,CUSTOMS!$E$3:$N$2350,5,FALSE))</f>
        <v/>
      </c>
      <c r="W2073" s="32" t="str">
        <f>IF(R2073="","",VLOOKUP(R2073,CUSTOMS!$E$3:$N$2350,6,FALSE))</f>
        <v/>
      </c>
      <c r="X2073" s="32" t="str">
        <f t="shared" si="336"/>
        <v/>
      </c>
      <c r="Y2073" s="18" t="str">
        <f>IF(R2073="","",VLOOKUP(R2073,CUSTOMS!$E$3:$N$2350,8,FALSE))</f>
        <v/>
      </c>
      <c r="Z2073" s="18" t="str">
        <f>IF(R2073="","",VLOOKUP(R2073,CUSTOMS!$E$3:$N$2350,9,FALSE))</f>
        <v/>
      </c>
      <c r="AA2073" s="18" t="str">
        <f>IF(R2073="","",VLOOKUP(R2073,CUSTOMS!$E$3:$N$2350,10,FALSE))</f>
        <v/>
      </c>
      <c r="AB2073" s="32" t="str">
        <f>IF(R2073="","",VLOOKUP(G2073,WMS!$E$3:$T$2581,15,FALSE))</f>
        <v/>
      </c>
      <c r="AC2073" s="32" t="str">
        <f t="shared" si="337"/>
        <v/>
      </c>
      <c r="AD2073" s="32" t="str">
        <f>IF(S2073="","",VLOOKUP(S2073,海关监管条件!$A$1:$B$3000,2,FALSE))</f>
        <v/>
      </c>
    </row>
    <row r="2074" spans="7:30">
      <c r="G2074" s="17" t="str">
        <f t="shared" si="331"/>
        <v/>
      </c>
      <c r="H2074" s="18" t="str">
        <f>IF(G2074="","",VLOOKUP(G2074,WMS!$E$3:$Q$2581,7,FALSE))</f>
        <v/>
      </c>
      <c r="I2074" s="18" t="str">
        <f>IF(G2074="","",VLOOKUP(G2074,WMS!$E$3:$Q$2581,8,FALSE))</f>
        <v/>
      </c>
      <c r="J2074" s="18" t="str">
        <f>IF(G2074="","",VLOOKUP(G2074,WMS!$E$3:$Q$2581,13,FALSE))</f>
        <v/>
      </c>
      <c r="K2074" s="25" t="str">
        <f t="shared" si="332"/>
        <v/>
      </c>
      <c r="M2074" s="26" t="str">
        <f>IF(G2074="","",VLOOKUP(G2074,WMS!$E$3:$U$2581,7,0)*L2074)</f>
        <v/>
      </c>
      <c r="N2074" s="27" t="str">
        <f>IF(G2074="","",VLOOKUP(G2074,WMS!$E$3:$U$2581,17,0))</f>
        <v/>
      </c>
      <c r="O2074" s="28" t="str">
        <f t="shared" si="333"/>
        <v/>
      </c>
      <c r="P2074" s="28" t="str">
        <f t="shared" si="334"/>
        <v/>
      </c>
      <c r="Q2074" s="25" t="str">
        <f>IF(G2074="","",VLOOKUP(G2074,WMS!$E$3:$G$2581,2,FALSE))</f>
        <v/>
      </c>
      <c r="R2074" s="25" t="str">
        <f>IF(G2074="","",VLOOKUP(G2074,WMS!$E$3:$G$2581,3,FALSE))</f>
        <v/>
      </c>
      <c r="S2074" s="17" t="str">
        <f>IF(R2074="","",VLOOKUP(R2074,CUSTOMS!$E$3:$N$2350,2,FALSE))</f>
        <v/>
      </c>
      <c r="T2074" s="17" t="str">
        <f>IF(R2074="","",VLOOKUP(R2074,CUSTOMS!$E$3:$N$2350,3,FALSE))</f>
        <v/>
      </c>
      <c r="U2074" s="18" t="str">
        <f t="shared" si="335"/>
        <v/>
      </c>
      <c r="V2074" s="18" t="str">
        <f>IF(R2074="","",VLOOKUP(R2074,CUSTOMS!$E$3:$N$2350,5,FALSE))</f>
        <v/>
      </c>
      <c r="W2074" s="32" t="str">
        <f>IF(R2074="","",VLOOKUP(R2074,CUSTOMS!$E$3:$N$2350,6,FALSE))</f>
        <v/>
      </c>
      <c r="X2074" s="32" t="str">
        <f t="shared" si="336"/>
        <v/>
      </c>
      <c r="Y2074" s="18" t="str">
        <f>IF(R2074="","",VLOOKUP(R2074,CUSTOMS!$E$3:$N$2350,8,FALSE))</f>
        <v/>
      </c>
      <c r="Z2074" s="18" t="str">
        <f>IF(R2074="","",VLOOKUP(R2074,CUSTOMS!$E$3:$N$2350,9,FALSE))</f>
        <v/>
      </c>
      <c r="AA2074" s="18" t="str">
        <f>IF(R2074="","",VLOOKUP(R2074,CUSTOMS!$E$3:$N$2350,10,FALSE))</f>
        <v/>
      </c>
      <c r="AB2074" s="32" t="str">
        <f>IF(R2074="","",VLOOKUP(G2074,WMS!$E$3:$T$2581,15,FALSE))</f>
        <v/>
      </c>
      <c r="AC2074" s="32" t="str">
        <f t="shared" si="337"/>
        <v/>
      </c>
      <c r="AD2074" s="32" t="str">
        <f>IF(S2074="","",VLOOKUP(S2074,海关监管条件!$A$1:$B$3000,2,FALSE))</f>
        <v/>
      </c>
    </row>
    <row r="2075" spans="7:30">
      <c r="G2075" s="17" t="str">
        <f t="shared" si="331"/>
        <v/>
      </c>
      <c r="H2075" s="18" t="str">
        <f>IF(G2075="","",VLOOKUP(G2075,WMS!$E$3:$Q$2581,7,FALSE))</f>
        <v/>
      </c>
      <c r="I2075" s="18" t="str">
        <f>IF(G2075="","",VLOOKUP(G2075,WMS!$E$3:$Q$2581,8,FALSE))</f>
        <v/>
      </c>
      <c r="J2075" s="18" t="str">
        <f>IF(G2075="","",VLOOKUP(G2075,WMS!$E$3:$Q$2581,13,FALSE))</f>
        <v/>
      </c>
      <c r="K2075" s="25" t="str">
        <f t="shared" si="332"/>
        <v/>
      </c>
      <c r="M2075" s="26" t="str">
        <f>IF(G2075="","",VLOOKUP(G2075,WMS!$E$3:$U$2581,7,0)*L2075)</f>
        <v/>
      </c>
      <c r="N2075" s="27" t="str">
        <f>IF(G2075="","",VLOOKUP(G2075,WMS!$E$3:$U$2581,17,0))</f>
        <v/>
      </c>
      <c r="O2075" s="28" t="str">
        <f t="shared" si="333"/>
        <v/>
      </c>
      <c r="P2075" s="28" t="str">
        <f t="shared" si="334"/>
        <v/>
      </c>
      <c r="Q2075" s="25" t="str">
        <f>IF(G2075="","",VLOOKUP(G2075,WMS!$E$3:$G$2581,2,FALSE))</f>
        <v/>
      </c>
      <c r="R2075" s="25" t="str">
        <f>IF(G2075="","",VLOOKUP(G2075,WMS!$E$3:$G$2581,3,FALSE))</f>
        <v/>
      </c>
      <c r="S2075" s="17" t="str">
        <f>IF(R2075="","",VLOOKUP(R2075,CUSTOMS!$E$3:$N$2350,2,FALSE))</f>
        <v/>
      </c>
      <c r="T2075" s="17" t="str">
        <f>IF(R2075="","",VLOOKUP(R2075,CUSTOMS!$E$3:$N$2350,3,FALSE))</f>
        <v/>
      </c>
      <c r="U2075" s="18" t="str">
        <f t="shared" si="335"/>
        <v/>
      </c>
      <c r="V2075" s="18" t="str">
        <f>IF(R2075="","",VLOOKUP(R2075,CUSTOMS!$E$3:$N$2350,5,FALSE))</f>
        <v/>
      </c>
      <c r="W2075" s="32" t="str">
        <f>IF(R2075="","",VLOOKUP(R2075,CUSTOMS!$E$3:$N$2350,6,FALSE))</f>
        <v/>
      </c>
      <c r="X2075" s="32" t="str">
        <f t="shared" si="336"/>
        <v/>
      </c>
      <c r="Y2075" s="18" t="str">
        <f>IF(R2075="","",VLOOKUP(R2075,CUSTOMS!$E$3:$N$2350,8,FALSE))</f>
        <v/>
      </c>
      <c r="Z2075" s="18" t="str">
        <f>IF(R2075="","",VLOOKUP(R2075,CUSTOMS!$E$3:$N$2350,9,FALSE))</f>
        <v/>
      </c>
      <c r="AA2075" s="18" t="str">
        <f>IF(R2075="","",VLOOKUP(R2075,CUSTOMS!$E$3:$N$2350,10,FALSE))</f>
        <v/>
      </c>
      <c r="AB2075" s="32" t="str">
        <f>IF(R2075="","",VLOOKUP(G2075,WMS!$E$3:$T$2581,15,FALSE))</f>
        <v/>
      </c>
      <c r="AC2075" s="32" t="str">
        <f t="shared" si="337"/>
        <v/>
      </c>
      <c r="AD2075" s="32" t="str">
        <f>IF(S2075="","",VLOOKUP(S2075,海关监管条件!$A$1:$B$3000,2,FALSE))</f>
        <v/>
      </c>
    </row>
    <row r="2076" spans="7:30">
      <c r="G2076" s="17" t="str">
        <f t="shared" si="331"/>
        <v/>
      </c>
      <c r="H2076" s="18" t="str">
        <f>IF(G2076="","",VLOOKUP(G2076,WMS!$E$3:$Q$2581,7,FALSE))</f>
        <v/>
      </c>
      <c r="I2076" s="18" t="str">
        <f>IF(G2076="","",VLOOKUP(G2076,WMS!$E$3:$Q$2581,8,FALSE))</f>
        <v/>
      </c>
      <c r="J2076" s="18" t="str">
        <f>IF(G2076="","",VLOOKUP(G2076,WMS!$E$3:$Q$2581,13,FALSE))</f>
        <v/>
      </c>
      <c r="K2076" s="25" t="str">
        <f t="shared" si="332"/>
        <v/>
      </c>
      <c r="M2076" s="26" t="str">
        <f>IF(G2076="","",VLOOKUP(G2076,WMS!$E$3:$U$2581,7,0)*L2076)</f>
        <v/>
      </c>
      <c r="N2076" s="27" t="str">
        <f>IF(G2076="","",VLOOKUP(G2076,WMS!$E$3:$U$2581,17,0))</f>
        <v/>
      </c>
      <c r="O2076" s="28" t="str">
        <f t="shared" si="333"/>
        <v/>
      </c>
      <c r="P2076" s="28" t="str">
        <f t="shared" si="334"/>
        <v/>
      </c>
      <c r="Q2076" s="25" t="str">
        <f>IF(G2076="","",VLOOKUP(G2076,WMS!$E$3:$G$2581,2,FALSE))</f>
        <v/>
      </c>
      <c r="R2076" s="25" t="str">
        <f>IF(G2076="","",VLOOKUP(G2076,WMS!$E$3:$G$2581,3,FALSE))</f>
        <v/>
      </c>
      <c r="S2076" s="17" t="str">
        <f>IF(R2076="","",VLOOKUP(R2076,CUSTOMS!$E$3:$N$2350,2,FALSE))</f>
        <v/>
      </c>
      <c r="T2076" s="17" t="str">
        <f>IF(R2076="","",VLOOKUP(R2076,CUSTOMS!$E$3:$N$2350,3,FALSE))</f>
        <v/>
      </c>
      <c r="U2076" s="18" t="str">
        <f t="shared" si="335"/>
        <v/>
      </c>
      <c r="V2076" s="18" t="str">
        <f>IF(R2076="","",VLOOKUP(R2076,CUSTOMS!$E$3:$N$2350,5,FALSE))</f>
        <v/>
      </c>
      <c r="W2076" s="32" t="str">
        <f>IF(R2076="","",VLOOKUP(R2076,CUSTOMS!$E$3:$N$2350,6,FALSE))</f>
        <v/>
      </c>
      <c r="X2076" s="32" t="str">
        <f t="shared" si="336"/>
        <v/>
      </c>
      <c r="Y2076" s="18" t="str">
        <f>IF(R2076="","",VLOOKUP(R2076,CUSTOMS!$E$3:$N$2350,8,FALSE))</f>
        <v/>
      </c>
      <c r="Z2076" s="18" t="str">
        <f>IF(R2076="","",VLOOKUP(R2076,CUSTOMS!$E$3:$N$2350,9,FALSE))</f>
        <v/>
      </c>
      <c r="AA2076" s="18" t="str">
        <f>IF(R2076="","",VLOOKUP(R2076,CUSTOMS!$E$3:$N$2350,10,FALSE))</f>
        <v/>
      </c>
      <c r="AB2076" s="32" t="str">
        <f>IF(R2076="","",VLOOKUP(G2076,WMS!$E$3:$T$2581,15,FALSE))</f>
        <v/>
      </c>
      <c r="AC2076" s="32" t="str">
        <f t="shared" si="337"/>
        <v/>
      </c>
      <c r="AD2076" s="32" t="str">
        <f>IF(S2076="","",VLOOKUP(S2076,海关监管条件!$A$1:$B$3000,2,FALSE))</f>
        <v/>
      </c>
    </row>
    <row r="2077" spans="7:30">
      <c r="G2077" s="17" t="str">
        <f t="shared" si="331"/>
        <v/>
      </c>
      <c r="H2077" s="18" t="str">
        <f>IF(G2077="","",VLOOKUP(G2077,WMS!$E$3:$Q$2581,7,FALSE))</f>
        <v/>
      </c>
      <c r="I2077" s="18" t="str">
        <f>IF(G2077="","",VLOOKUP(G2077,WMS!$E$3:$Q$2581,8,FALSE))</f>
        <v/>
      </c>
      <c r="J2077" s="18" t="str">
        <f>IF(G2077="","",VLOOKUP(G2077,WMS!$E$3:$Q$2581,13,FALSE))</f>
        <v/>
      </c>
      <c r="K2077" s="25" t="str">
        <f t="shared" si="332"/>
        <v/>
      </c>
      <c r="M2077" s="26" t="str">
        <f>IF(G2077="","",VLOOKUP(G2077,WMS!$E$3:$U$2581,7,0)*L2077)</f>
        <v/>
      </c>
      <c r="N2077" s="27" t="str">
        <f>IF(G2077="","",VLOOKUP(G2077,WMS!$E$3:$U$2581,17,0))</f>
        <v/>
      </c>
      <c r="O2077" s="28" t="str">
        <f t="shared" si="333"/>
        <v/>
      </c>
      <c r="P2077" s="28" t="str">
        <f t="shared" si="334"/>
        <v/>
      </c>
      <c r="Q2077" s="25" t="str">
        <f>IF(G2077="","",VLOOKUP(G2077,WMS!$E$3:$G$2581,2,FALSE))</f>
        <v/>
      </c>
      <c r="R2077" s="25" t="str">
        <f>IF(G2077="","",VLOOKUP(G2077,WMS!$E$3:$G$2581,3,FALSE))</f>
        <v/>
      </c>
      <c r="S2077" s="17" t="str">
        <f>IF(R2077="","",VLOOKUP(R2077,CUSTOMS!$E$3:$N$2350,2,FALSE))</f>
        <v/>
      </c>
      <c r="T2077" s="17" t="str">
        <f>IF(R2077="","",VLOOKUP(R2077,CUSTOMS!$E$3:$N$2350,3,FALSE))</f>
        <v/>
      </c>
      <c r="U2077" s="18" t="str">
        <f t="shared" si="335"/>
        <v/>
      </c>
      <c r="V2077" s="18" t="str">
        <f>IF(R2077="","",VLOOKUP(R2077,CUSTOMS!$E$3:$N$2350,5,FALSE))</f>
        <v/>
      </c>
      <c r="W2077" s="32" t="str">
        <f>IF(R2077="","",VLOOKUP(R2077,CUSTOMS!$E$3:$N$2350,6,FALSE))</f>
        <v/>
      </c>
      <c r="X2077" s="32" t="str">
        <f t="shared" si="336"/>
        <v/>
      </c>
      <c r="Y2077" s="18" t="str">
        <f>IF(R2077="","",VLOOKUP(R2077,CUSTOMS!$E$3:$N$2350,8,FALSE))</f>
        <v/>
      </c>
      <c r="Z2077" s="18" t="str">
        <f>IF(R2077="","",VLOOKUP(R2077,CUSTOMS!$E$3:$N$2350,9,FALSE))</f>
        <v/>
      </c>
      <c r="AA2077" s="18" t="str">
        <f>IF(R2077="","",VLOOKUP(R2077,CUSTOMS!$E$3:$N$2350,10,FALSE))</f>
        <v/>
      </c>
      <c r="AB2077" s="32" t="str">
        <f>IF(R2077="","",VLOOKUP(G2077,WMS!$E$3:$T$2581,15,FALSE))</f>
        <v/>
      </c>
      <c r="AC2077" s="32" t="str">
        <f t="shared" si="337"/>
        <v/>
      </c>
      <c r="AD2077" s="32" t="str">
        <f>IF(S2077="","",VLOOKUP(S2077,海关监管条件!$A$1:$B$3000,2,FALSE))</f>
        <v/>
      </c>
    </row>
    <row r="2078" spans="7:30">
      <c r="G2078" s="17" t="str">
        <f t="shared" si="331"/>
        <v/>
      </c>
      <c r="H2078" s="18" t="str">
        <f>IF(G2078="","",VLOOKUP(G2078,WMS!$E$3:$Q$2581,7,FALSE))</f>
        <v/>
      </c>
      <c r="I2078" s="18" t="str">
        <f>IF(G2078="","",VLOOKUP(G2078,WMS!$E$3:$Q$2581,8,FALSE))</f>
        <v/>
      </c>
      <c r="J2078" s="18" t="str">
        <f>IF(G2078="","",VLOOKUP(G2078,WMS!$E$3:$Q$2581,13,FALSE))</f>
        <v/>
      </c>
      <c r="K2078" s="25" t="str">
        <f t="shared" si="332"/>
        <v/>
      </c>
      <c r="M2078" s="26" t="str">
        <f>IF(G2078="","",VLOOKUP(G2078,WMS!$E$3:$U$2581,7,0)*L2078)</f>
        <v/>
      </c>
      <c r="N2078" s="27" t="str">
        <f>IF(G2078="","",VLOOKUP(G2078,WMS!$E$3:$U$2581,17,0))</f>
        <v/>
      </c>
      <c r="O2078" s="28" t="str">
        <f t="shared" si="333"/>
        <v/>
      </c>
      <c r="P2078" s="28" t="str">
        <f t="shared" si="334"/>
        <v/>
      </c>
      <c r="Q2078" s="25" t="str">
        <f>IF(G2078="","",VLOOKUP(G2078,WMS!$E$3:$G$2581,2,FALSE))</f>
        <v/>
      </c>
      <c r="R2078" s="25" t="str">
        <f>IF(G2078="","",VLOOKUP(G2078,WMS!$E$3:$G$2581,3,FALSE))</f>
        <v/>
      </c>
      <c r="S2078" s="17" t="str">
        <f>IF(R2078="","",VLOOKUP(R2078,CUSTOMS!$E$3:$N$2350,2,FALSE))</f>
        <v/>
      </c>
      <c r="T2078" s="17" t="str">
        <f>IF(R2078="","",VLOOKUP(R2078,CUSTOMS!$E$3:$N$2350,3,FALSE))</f>
        <v/>
      </c>
      <c r="U2078" s="18" t="str">
        <f t="shared" si="335"/>
        <v/>
      </c>
      <c r="V2078" s="18" t="str">
        <f>IF(R2078="","",VLOOKUP(R2078,CUSTOMS!$E$3:$N$2350,5,FALSE))</f>
        <v/>
      </c>
      <c r="W2078" s="32" t="str">
        <f>IF(R2078="","",VLOOKUP(R2078,CUSTOMS!$E$3:$N$2350,6,FALSE))</f>
        <v/>
      </c>
      <c r="X2078" s="32" t="str">
        <f t="shared" si="336"/>
        <v/>
      </c>
      <c r="Y2078" s="18" t="str">
        <f>IF(R2078="","",VLOOKUP(R2078,CUSTOMS!$E$3:$N$2350,8,FALSE))</f>
        <v/>
      </c>
      <c r="Z2078" s="18" t="str">
        <f>IF(R2078="","",VLOOKUP(R2078,CUSTOMS!$E$3:$N$2350,9,FALSE))</f>
        <v/>
      </c>
      <c r="AA2078" s="18" t="str">
        <f>IF(R2078="","",VLOOKUP(R2078,CUSTOMS!$E$3:$N$2350,10,FALSE))</f>
        <v/>
      </c>
      <c r="AB2078" s="32" t="str">
        <f>IF(R2078="","",VLOOKUP(G2078,WMS!$E$3:$T$2581,15,FALSE))</f>
        <v/>
      </c>
      <c r="AC2078" s="32" t="str">
        <f t="shared" si="337"/>
        <v/>
      </c>
      <c r="AD2078" s="32" t="str">
        <f>IF(S2078="","",VLOOKUP(S2078,海关监管条件!$A$1:$B$3000,2,FALSE))</f>
        <v/>
      </c>
    </row>
    <row r="2079" spans="7:30">
      <c r="G2079" s="17" t="str">
        <f t="shared" si="331"/>
        <v/>
      </c>
      <c r="H2079" s="18" t="str">
        <f>IF(G2079="","",VLOOKUP(G2079,WMS!$E$3:$Q$2581,7,FALSE))</f>
        <v/>
      </c>
      <c r="I2079" s="18" t="str">
        <f>IF(G2079="","",VLOOKUP(G2079,WMS!$E$3:$Q$2581,8,FALSE))</f>
        <v/>
      </c>
      <c r="J2079" s="18" t="str">
        <f>IF(G2079="","",VLOOKUP(G2079,WMS!$E$3:$Q$2581,13,FALSE))</f>
        <v/>
      </c>
      <c r="K2079" s="25" t="str">
        <f t="shared" si="332"/>
        <v/>
      </c>
      <c r="M2079" s="26" t="str">
        <f>IF(G2079="","",VLOOKUP(G2079,WMS!$E$3:$U$2581,7,0)*L2079)</f>
        <v/>
      </c>
      <c r="N2079" s="27" t="str">
        <f>IF(G2079="","",VLOOKUP(G2079,WMS!$E$3:$U$2581,17,0))</f>
        <v/>
      </c>
      <c r="O2079" s="28" t="str">
        <f t="shared" si="333"/>
        <v/>
      </c>
      <c r="P2079" s="28" t="str">
        <f t="shared" si="334"/>
        <v/>
      </c>
      <c r="Q2079" s="25" t="str">
        <f>IF(G2079="","",VLOOKUP(G2079,WMS!$E$3:$G$2581,2,FALSE))</f>
        <v/>
      </c>
      <c r="R2079" s="25" t="str">
        <f>IF(G2079="","",VLOOKUP(G2079,WMS!$E$3:$G$2581,3,FALSE))</f>
        <v/>
      </c>
      <c r="S2079" s="17" t="str">
        <f>IF(R2079="","",VLOOKUP(R2079,CUSTOMS!$E$3:$N$2350,2,FALSE))</f>
        <v/>
      </c>
      <c r="T2079" s="17" t="str">
        <f>IF(R2079="","",VLOOKUP(R2079,CUSTOMS!$E$3:$N$2350,3,FALSE))</f>
        <v/>
      </c>
      <c r="U2079" s="18" t="str">
        <f t="shared" si="335"/>
        <v/>
      </c>
      <c r="V2079" s="18" t="str">
        <f>IF(R2079="","",VLOOKUP(R2079,CUSTOMS!$E$3:$N$2350,5,FALSE))</f>
        <v/>
      </c>
      <c r="W2079" s="32" t="str">
        <f>IF(R2079="","",VLOOKUP(R2079,CUSTOMS!$E$3:$N$2350,6,FALSE))</f>
        <v/>
      </c>
      <c r="X2079" s="32" t="str">
        <f t="shared" si="336"/>
        <v/>
      </c>
      <c r="Y2079" s="18" t="str">
        <f>IF(R2079="","",VLOOKUP(R2079,CUSTOMS!$E$3:$N$2350,8,FALSE))</f>
        <v/>
      </c>
      <c r="Z2079" s="18" t="str">
        <f>IF(R2079="","",VLOOKUP(R2079,CUSTOMS!$E$3:$N$2350,9,FALSE))</f>
        <v/>
      </c>
      <c r="AA2079" s="18" t="str">
        <f>IF(R2079="","",VLOOKUP(R2079,CUSTOMS!$E$3:$N$2350,10,FALSE))</f>
        <v/>
      </c>
      <c r="AB2079" s="32" t="str">
        <f>IF(R2079="","",VLOOKUP(G2079,WMS!$E$3:$T$2581,15,FALSE))</f>
        <v/>
      </c>
      <c r="AC2079" s="32" t="str">
        <f t="shared" si="337"/>
        <v/>
      </c>
      <c r="AD2079" s="32" t="str">
        <f>IF(S2079="","",VLOOKUP(S2079,海关监管条件!$A$1:$B$3000,2,FALSE))</f>
        <v/>
      </c>
    </row>
    <row r="2080" spans="7:30">
      <c r="G2080" s="17" t="str">
        <f t="shared" si="331"/>
        <v/>
      </c>
      <c r="H2080" s="18" t="str">
        <f>IF(G2080="","",VLOOKUP(G2080,WMS!$E$3:$Q$2581,7,FALSE))</f>
        <v/>
      </c>
      <c r="I2080" s="18" t="str">
        <f>IF(G2080="","",VLOOKUP(G2080,WMS!$E$3:$Q$2581,8,FALSE))</f>
        <v/>
      </c>
      <c r="J2080" s="18" t="str">
        <f>IF(G2080="","",VLOOKUP(G2080,WMS!$E$3:$Q$2581,13,FALSE))</f>
        <v/>
      </c>
      <c r="K2080" s="25" t="str">
        <f t="shared" si="332"/>
        <v/>
      </c>
      <c r="M2080" s="26" t="str">
        <f>IF(G2080="","",VLOOKUP(G2080,WMS!$E$3:$U$2581,7,0)*L2080)</f>
        <v/>
      </c>
      <c r="N2080" s="27" t="str">
        <f>IF(G2080="","",VLOOKUP(G2080,WMS!$E$3:$U$2581,17,0))</f>
        <v/>
      </c>
      <c r="O2080" s="28" t="str">
        <f t="shared" si="333"/>
        <v/>
      </c>
      <c r="P2080" s="28" t="str">
        <f t="shared" si="334"/>
        <v/>
      </c>
      <c r="Q2080" s="25" t="str">
        <f>IF(G2080="","",VLOOKUP(G2080,WMS!$E$3:$G$2581,2,FALSE))</f>
        <v/>
      </c>
      <c r="R2080" s="25" t="str">
        <f>IF(G2080="","",VLOOKUP(G2080,WMS!$E$3:$G$2581,3,FALSE))</f>
        <v/>
      </c>
      <c r="S2080" s="17" t="str">
        <f>IF(R2080="","",VLOOKUP(R2080,CUSTOMS!$E$3:$N$2350,2,FALSE))</f>
        <v/>
      </c>
      <c r="T2080" s="17" t="str">
        <f>IF(R2080="","",VLOOKUP(R2080,CUSTOMS!$E$3:$N$2350,3,FALSE))</f>
        <v/>
      </c>
      <c r="U2080" s="18" t="str">
        <f t="shared" si="335"/>
        <v/>
      </c>
      <c r="V2080" s="18" t="str">
        <f>IF(R2080="","",VLOOKUP(R2080,CUSTOMS!$E$3:$N$2350,5,FALSE))</f>
        <v/>
      </c>
      <c r="W2080" s="32" t="str">
        <f>IF(R2080="","",VLOOKUP(R2080,CUSTOMS!$E$3:$N$2350,6,FALSE))</f>
        <v/>
      </c>
      <c r="X2080" s="32" t="str">
        <f t="shared" si="336"/>
        <v/>
      </c>
      <c r="Y2080" s="18" t="str">
        <f>IF(R2080="","",VLOOKUP(R2080,CUSTOMS!$E$3:$N$2350,8,FALSE))</f>
        <v/>
      </c>
      <c r="Z2080" s="18" t="str">
        <f>IF(R2080="","",VLOOKUP(R2080,CUSTOMS!$E$3:$N$2350,9,FALSE))</f>
        <v/>
      </c>
      <c r="AA2080" s="18" t="str">
        <f>IF(R2080="","",VLOOKUP(R2080,CUSTOMS!$E$3:$N$2350,10,FALSE))</f>
        <v/>
      </c>
      <c r="AB2080" s="32" t="str">
        <f>IF(R2080="","",VLOOKUP(G2080,WMS!$E$3:$T$2581,15,FALSE))</f>
        <v/>
      </c>
      <c r="AC2080" s="32" t="str">
        <f t="shared" si="337"/>
        <v/>
      </c>
      <c r="AD2080" s="32" t="str">
        <f>IF(S2080="","",VLOOKUP(S2080,海关监管条件!$A$1:$B$3000,2,FALSE))</f>
        <v/>
      </c>
    </row>
    <row r="2081" spans="7:30">
      <c r="G2081" s="17" t="str">
        <f t="shared" si="331"/>
        <v/>
      </c>
      <c r="H2081" s="18" t="str">
        <f>IF(G2081="","",VLOOKUP(G2081,WMS!$E$3:$Q$2581,7,FALSE))</f>
        <v/>
      </c>
      <c r="I2081" s="18" t="str">
        <f>IF(G2081="","",VLOOKUP(G2081,WMS!$E$3:$Q$2581,8,FALSE))</f>
        <v/>
      </c>
      <c r="J2081" s="18" t="str">
        <f>IF(G2081="","",VLOOKUP(G2081,WMS!$E$3:$Q$2581,13,FALSE))</f>
        <v/>
      </c>
      <c r="K2081" s="25" t="str">
        <f t="shared" si="332"/>
        <v/>
      </c>
      <c r="M2081" s="26" t="str">
        <f>IF(G2081="","",VLOOKUP(G2081,WMS!$E$3:$U$2581,7,0)*L2081)</f>
        <v/>
      </c>
      <c r="N2081" s="27" t="str">
        <f>IF(G2081="","",VLOOKUP(G2081,WMS!$E$3:$U$2581,17,0))</f>
        <v/>
      </c>
      <c r="O2081" s="28" t="str">
        <f t="shared" si="333"/>
        <v/>
      </c>
      <c r="P2081" s="28" t="str">
        <f t="shared" si="334"/>
        <v/>
      </c>
      <c r="Q2081" s="25" t="str">
        <f>IF(G2081="","",VLOOKUP(G2081,WMS!$E$3:$G$2581,2,FALSE))</f>
        <v/>
      </c>
      <c r="R2081" s="25" t="str">
        <f>IF(G2081="","",VLOOKUP(G2081,WMS!$E$3:$G$2581,3,FALSE))</f>
        <v/>
      </c>
      <c r="S2081" s="17" t="str">
        <f>IF(R2081="","",VLOOKUP(R2081,CUSTOMS!$E$3:$N$2350,2,FALSE))</f>
        <v/>
      </c>
      <c r="T2081" s="17" t="str">
        <f>IF(R2081="","",VLOOKUP(R2081,CUSTOMS!$E$3:$N$2350,3,FALSE))</f>
        <v/>
      </c>
      <c r="U2081" s="18" t="str">
        <f t="shared" si="335"/>
        <v/>
      </c>
      <c r="V2081" s="18" t="str">
        <f>IF(R2081="","",VLOOKUP(R2081,CUSTOMS!$E$3:$N$2350,5,FALSE))</f>
        <v/>
      </c>
      <c r="W2081" s="32" t="str">
        <f>IF(R2081="","",VLOOKUP(R2081,CUSTOMS!$E$3:$N$2350,6,FALSE))</f>
        <v/>
      </c>
      <c r="X2081" s="32" t="str">
        <f t="shared" si="336"/>
        <v/>
      </c>
      <c r="Y2081" s="18" t="str">
        <f>IF(R2081="","",VLOOKUP(R2081,CUSTOMS!$E$3:$N$2350,8,FALSE))</f>
        <v/>
      </c>
      <c r="Z2081" s="18" t="str">
        <f>IF(R2081="","",VLOOKUP(R2081,CUSTOMS!$E$3:$N$2350,9,FALSE))</f>
        <v/>
      </c>
      <c r="AA2081" s="18" t="str">
        <f>IF(R2081="","",VLOOKUP(R2081,CUSTOMS!$E$3:$N$2350,10,FALSE))</f>
        <v/>
      </c>
      <c r="AB2081" s="32" t="str">
        <f>IF(R2081="","",VLOOKUP(G2081,WMS!$E$3:$T$2581,15,FALSE))</f>
        <v/>
      </c>
      <c r="AC2081" s="32" t="str">
        <f t="shared" si="337"/>
        <v/>
      </c>
      <c r="AD2081" s="32" t="str">
        <f>IF(S2081="","",VLOOKUP(S2081,海关监管条件!$A$1:$B$3000,2,FALSE))</f>
        <v/>
      </c>
    </row>
    <row r="2082" spans="7:30">
      <c r="G2082" s="17" t="str">
        <f t="shared" si="331"/>
        <v/>
      </c>
      <c r="H2082" s="18" t="str">
        <f>IF(G2082="","",VLOOKUP(G2082,WMS!$E$3:$Q$2581,7,FALSE))</f>
        <v/>
      </c>
      <c r="I2082" s="18" t="str">
        <f>IF(G2082="","",VLOOKUP(G2082,WMS!$E$3:$Q$2581,8,FALSE))</f>
        <v/>
      </c>
      <c r="J2082" s="18" t="str">
        <f>IF(G2082="","",VLOOKUP(G2082,WMS!$E$3:$Q$2581,13,FALSE))</f>
        <v/>
      </c>
      <c r="K2082" s="25" t="str">
        <f t="shared" si="332"/>
        <v/>
      </c>
      <c r="M2082" s="26" t="str">
        <f>IF(G2082="","",VLOOKUP(G2082,WMS!$E$3:$U$2581,7,0)*L2082)</f>
        <v/>
      </c>
      <c r="N2082" s="27" t="str">
        <f>IF(G2082="","",VLOOKUP(G2082,WMS!$E$3:$U$2581,17,0))</f>
        <v/>
      </c>
      <c r="O2082" s="28" t="str">
        <f t="shared" si="333"/>
        <v/>
      </c>
      <c r="P2082" s="28" t="str">
        <f t="shared" si="334"/>
        <v/>
      </c>
      <c r="Q2082" s="25" t="str">
        <f>IF(G2082="","",VLOOKUP(G2082,WMS!$E$3:$G$2581,2,FALSE))</f>
        <v/>
      </c>
      <c r="R2082" s="25" t="str">
        <f>IF(G2082="","",VLOOKUP(G2082,WMS!$E$3:$G$2581,3,FALSE))</f>
        <v/>
      </c>
      <c r="S2082" s="17" t="str">
        <f>IF(R2082="","",VLOOKUP(R2082,CUSTOMS!$E$3:$N$2350,2,FALSE))</f>
        <v/>
      </c>
      <c r="T2082" s="17" t="str">
        <f>IF(R2082="","",VLOOKUP(R2082,CUSTOMS!$E$3:$N$2350,3,FALSE))</f>
        <v/>
      </c>
      <c r="U2082" s="18" t="str">
        <f t="shared" si="335"/>
        <v/>
      </c>
      <c r="V2082" s="18" t="str">
        <f>IF(R2082="","",VLOOKUP(R2082,CUSTOMS!$E$3:$N$2350,5,FALSE))</f>
        <v/>
      </c>
      <c r="W2082" s="32" t="str">
        <f>IF(R2082="","",VLOOKUP(R2082,CUSTOMS!$E$3:$N$2350,6,FALSE))</f>
        <v/>
      </c>
      <c r="X2082" s="32" t="str">
        <f t="shared" si="336"/>
        <v/>
      </c>
      <c r="Y2082" s="18" t="str">
        <f>IF(R2082="","",VLOOKUP(R2082,CUSTOMS!$E$3:$N$2350,8,FALSE))</f>
        <v/>
      </c>
      <c r="Z2082" s="18" t="str">
        <f>IF(R2082="","",VLOOKUP(R2082,CUSTOMS!$E$3:$N$2350,9,FALSE))</f>
        <v/>
      </c>
      <c r="AA2082" s="18" t="str">
        <f>IF(R2082="","",VLOOKUP(R2082,CUSTOMS!$E$3:$N$2350,10,FALSE))</f>
        <v/>
      </c>
      <c r="AB2082" s="32" t="str">
        <f>IF(R2082="","",VLOOKUP(G2082,WMS!$E$3:$T$2581,15,FALSE))</f>
        <v/>
      </c>
      <c r="AC2082" s="32" t="str">
        <f t="shared" si="337"/>
        <v/>
      </c>
      <c r="AD2082" s="32" t="str">
        <f>IF(S2082="","",VLOOKUP(S2082,海关监管条件!$A$1:$B$3000,2,FALSE))</f>
        <v/>
      </c>
    </row>
    <row r="2083" spans="7:30">
      <c r="G2083" s="17" t="str">
        <f t="shared" si="331"/>
        <v/>
      </c>
      <c r="H2083" s="18" t="str">
        <f>IF(G2083="","",VLOOKUP(G2083,WMS!$E$3:$Q$2581,7,FALSE))</f>
        <v/>
      </c>
      <c r="I2083" s="18" t="str">
        <f>IF(G2083="","",VLOOKUP(G2083,WMS!$E$3:$Q$2581,8,FALSE))</f>
        <v/>
      </c>
      <c r="J2083" s="18" t="str">
        <f>IF(G2083="","",VLOOKUP(G2083,WMS!$E$3:$Q$2581,13,FALSE))</f>
        <v/>
      </c>
      <c r="K2083" s="25" t="str">
        <f t="shared" si="332"/>
        <v/>
      </c>
      <c r="M2083" s="26" t="str">
        <f>IF(G2083="","",VLOOKUP(G2083,WMS!$E$3:$U$2581,7,0)*L2083)</f>
        <v/>
      </c>
      <c r="N2083" s="27" t="str">
        <f>IF(G2083="","",VLOOKUP(G2083,WMS!$E$3:$U$2581,17,0))</f>
        <v/>
      </c>
      <c r="O2083" s="28" t="str">
        <f t="shared" si="333"/>
        <v/>
      </c>
      <c r="P2083" s="28" t="str">
        <f t="shared" si="334"/>
        <v/>
      </c>
      <c r="Q2083" s="25" t="str">
        <f>IF(G2083="","",VLOOKUP(G2083,WMS!$E$3:$G$2581,2,FALSE))</f>
        <v/>
      </c>
      <c r="R2083" s="25" t="str">
        <f>IF(G2083="","",VLOOKUP(G2083,WMS!$E$3:$G$2581,3,FALSE))</f>
        <v/>
      </c>
      <c r="S2083" s="17" t="str">
        <f>IF(R2083="","",VLOOKUP(R2083,CUSTOMS!$E$3:$N$2350,2,FALSE))</f>
        <v/>
      </c>
      <c r="T2083" s="17" t="str">
        <f>IF(R2083="","",VLOOKUP(R2083,CUSTOMS!$E$3:$N$2350,3,FALSE))</f>
        <v/>
      </c>
      <c r="U2083" s="18" t="str">
        <f t="shared" si="335"/>
        <v/>
      </c>
      <c r="V2083" s="18" t="str">
        <f>IF(R2083="","",VLOOKUP(R2083,CUSTOMS!$E$3:$N$2350,5,FALSE))</f>
        <v/>
      </c>
      <c r="W2083" s="32" t="str">
        <f>IF(R2083="","",VLOOKUP(R2083,CUSTOMS!$E$3:$N$2350,6,FALSE))</f>
        <v/>
      </c>
      <c r="X2083" s="32" t="str">
        <f t="shared" si="336"/>
        <v/>
      </c>
      <c r="Y2083" s="18" t="str">
        <f>IF(R2083="","",VLOOKUP(R2083,CUSTOMS!$E$3:$N$2350,8,FALSE))</f>
        <v/>
      </c>
      <c r="Z2083" s="18" t="str">
        <f>IF(R2083="","",VLOOKUP(R2083,CUSTOMS!$E$3:$N$2350,9,FALSE))</f>
        <v/>
      </c>
      <c r="AA2083" s="18" t="str">
        <f>IF(R2083="","",VLOOKUP(R2083,CUSTOMS!$E$3:$N$2350,10,FALSE))</f>
        <v/>
      </c>
      <c r="AB2083" s="32" t="str">
        <f>IF(R2083="","",VLOOKUP(G2083,WMS!$E$3:$T$2581,15,FALSE))</f>
        <v/>
      </c>
      <c r="AC2083" s="32" t="str">
        <f t="shared" si="337"/>
        <v/>
      </c>
      <c r="AD2083" s="32" t="str">
        <f>IF(S2083="","",VLOOKUP(S2083,海关监管条件!$A$1:$B$3000,2,FALSE))</f>
        <v/>
      </c>
    </row>
    <row r="2084" spans="7:30">
      <c r="G2084" s="17" t="str">
        <f t="shared" si="331"/>
        <v/>
      </c>
      <c r="H2084" s="18" t="str">
        <f>IF(G2084="","",VLOOKUP(G2084,WMS!$E$3:$Q$2581,7,FALSE))</f>
        <v/>
      </c>
      <c r="I2084" s="18" t="str">
        <f>IF(G2084="","",VLOOKUP(G2084,WMS!$E$3:$Q$2581,8,FALSE))</f>
        <v/>
      </c>
      <c r="J2084" s="18" t="str">
        <f>IF(G2084="","",VLOOKUP(G2084,WMS!$E$3:$Q$2581,13,FALSE))</f>
        <v/>
      </c>
      <c r="K2084" s="25" t="str">
        <f t="shared" si="332"/>
        <v/>
      </c>
      <c r="M2084" s="26" t="str">
        <f>IF(G2084="","",VLOOKUP(G2084,WMS!$E$3:$U$2581,7,0)*L2084)</f>
        <v/>
      </c>
      <c r="N2084" s="27" t="str">
        <f>IF(G2084="","",VLOOKUP(G2084,WMS!$E$3:$U$2581,17,0))</f>
        <v/>
      </c>
      <c r="O2084" s="28" t="str">
        <f t="shared" si="333"/>
        <v/>
      </c>
      <c r="P2084" s="28" t="str">
        <f t="shared" si="334"/>
        <v/>
      </c>
      <c r="Q2084" s="25" t="str">
        <f>IF(G2084="","",VLOOKUP(G2084,WMS!$E$3:$G$2581,2,FALSE))</f>
        <v/>
      </c>
      <c r="R2084" s="25" t="str">
        <f>IF(G2084="","",VLOOKUP(G2084,WMS!$E$3:$G$2581,3,FALSE))</f>
        <v/>
      </c>
      <c r="S2084" s="17" t="str">
        <f>IF(R2084="","",VLOOKUP(R2084,CUSTOMS!$E$3:$N$2350,2,FALSE))</f>
        <v/>
      </c>
      <c r="T2084" s="17" t="str">
        <f>IF(R2084="","",VLOOKUP(R2084,CUSTOMS!$E$3:$N$2350,3,FALSE))</f>
        <v/>
      </c>
      <c r="U2084" s="18" t="str">
        <f t="shared" si="335"/>
        <v/>
      </c>
      <c r="V2084" s="18" t="str">
        <f>IF(R2084="","",VLOOKUP(R2084,CUSTOMS!$E$3:$N$2350,5,FALSE))</f>
        <v/>
      </c>
      <c r="W2084" s="32" t="str">
        <f>IF(R2084="","",VLOOKUP(R2084,CUSTOMS!$E$3:$N$2350,6,FALSE))</f>
        <v/>
      </c>
      <c r="X2084" s="32" t="str">
        <f t="shared" si="336"/>
        <v/>
      </c>
      <c r="Y2084" s="18" t="str">
        <f>IF(R2084="","",VLOOKUP(R2084,CUSTOMS!$E$3:$N$2350,8,FALSE))</f>
        <v/>
      </c>
      <c r="Z2084" s="18" t="str">
        <f>IF(R2084="","",VLOOKUP(R2084,CUSTOMS!$E$3:$N$2350,9,FALSE))</f>
        <v/>
      </c>
      <c r="AA2084" s="18" t="str">
        <f>IF(R2084="","",VLOOKUP(R2084,CUSTOMS!$E$3:$N$2350,10,FALSE))</f>
        <v/>
      </c>
      <c r="AB2084" s="32" t="str">
        <f>IF(R2084="","",VLOOKUP(G2084,WMS!$E$3:$T$2581,15,FALSE))</f>
        <v/>
      </c>
      <c r="AC2084" s="32" t="str">
        <f t="shared" si="337"/>
        <v/>
      </c>
      <c r="AD2084" s="32" t="str">
        <f>IF(S2084="","",VLOOKUP(S2084,海关监管条件!$A$1:$B$3000,2,FALSE))</f>
        <v/>
      </c>
    </row>
    <row r="2085" spans="7:30">
      <c r="G2085" s="17" t="str">
        <f t="shared" si="331"/>
        <v/>
      </c>
      <c r="H2085" s="18" t="str">
        <f>IF(G2085="","",VLOOKUP(G2085,WMS!$E$3:$Q$2581,7,FALSE))</f>
        <v/>
      </c>
      <c r="I2085" s="18" t="str">
        <f>IF(G2085="","",VLOOKUP(G2085,WMS!$E$3:$Q$2581,8,FALSE))</f>
        <v/>
      </c>
      <c r="J2085" s="18" t="str">
        <f>IF(G2085="","",VLOOKUP(G2085,WMS!$E$3:$Q$2581,13,FALSE))</f>
        <v/>
      </c>
      <c r="K2085" s="25" t="str">
        <f t="shared" si="332"/>
        <v/>
      </c>
      <c r="M2085" s="26" t="str">
        <f>IF(G2085="","",VLOOKUP(G2085,WMS!$E$3:$U$2581,7,0)*L2085)</f>
        <v/>
      </c>
      <c r="N2085" s="27" t="str">
        <f>IF(G2085="","",VLOOKUP(G2085,WMS!$E$3:$U$2581,17,0))</f>
        <v/>
      </c>
      <c r="O2085" s="28" t="str">
        <f t="shared" si="333"/>
        <v/>
      </c>
      <c r="P2085" s="28" t="str">
        <f t="shared" si="334"/>
        <v/>
      </c>
      <c r="Q2085" s="25" t="str">
        <f>IF(G2085="","",VLOOKUP(G2085,WMS!$E$3:$G$2581,2,FALSE))</f>
        <v/>
      </c>
      <c r="R2085" s="25" t="str">
        <f>IF(G2085="","",VLOOKUP(G2085,WMS!$E$3:$G$2581,3,FALSE))</f>
        <v/>
      </c>
      <c r="S2085" s="17" t="str">
        <f>IF(R2085="","",VLOOKUP(R2085,CUSTOMS!$E$3:$N$2350,2,FALSE))</f>
        <v/>
      </c>
      <c r="T2085" s="17" t="str">
        <f>IF(R2085="","",VLOOKUP(R2085,CUSTOMS!$E$3:$N$2350,3,FALSE))</f>
        <v/>
      </c>
      <c r="U2085" s="18" t="str">
        <f t="shared" si="335"/>
        <v/>
      </c>
      <c r="V2085" s="18" t="str">
        <f>IF(R2085="","",VLOOKUP(R2085,CUSTOMS!$E$3:$N$2350,5,FALSE))</f>
        <v/>
      </c>
      <c r="W2085" s="32" t="str">
        <f>IF(R2085="","",VLOOKUP(R2085,CUSTOMS!$E$3:$N$2350,6,FALSE))</f>
        <v/>
      </c>
      <c r="X2085" s="32" t="str">
        <f t="shared" si="336"/>
        <v/>
      </c>
      <c r="Y2085" s="18" t="str">
        <f>IF(R2085="","",VLOOKUP(R2085,CUSTOMS!$E$3:$N$2350,8,FALSE))</f>
        <v/>
      </c>
      <c r="Z2085" s="18" t="str">
        <f>IF(R2085="","",VLOOKUP(R2085,CUSTOMS!$E$3:$N$2350,9,FALSE))</f>
        <v/>
      </c>
      <c r="AA2085" s="18" t="str">
        <f>IF(R2085="","",VLOOKUP(R2085,CUSTOMS!$E$3:$N$2350,10,FALSE))</f>
        <v/>
      </c>
      <c r="AB2085" s="32" t="str">
        <f>IF(R2085="","",VLOOKUP(G2085,WMS!$E$3:$T$2581,15,FALSE))</f>
        <v/>
      </c>
      <c r="AC2085" s="32" t="str">
        <f t="shared" si="337"/>
        <v/>
      </c>
      <c r="AD2085" s="32" t="str">
        <f>IF(S2085="","",VLOOKUP(S2085,海关监管条件!$A$1:$B$3000,2,FALSE))</f>
        <v/>
      </c>
    </row>
    <row r="2086" spans="7:30">
      <c r="G2086" s="17" t="str">
        <f t="shared" si="331"/>
        <v/>
      </c>
      <c r="H2086" s="18" t="str">
        <f>IF(G2086="","",VLOOKUP(G2086,WMS!$E$3:$Q$2581,7,FALSE))</f>
        <v/>
      </c>
      <c r="I2086" s="18" t="str">
        <f>IF(G2086="","",VLOOKUP(G2086,WMS!$E$3:$Q$2581,8,FALSE))</f>
        <v/>
      </c>
      <c r="J2086" s="18" t="str">
        <f>IF(G2086="","",VLOOKUP(G2086,WMS!$E$3:$Q$2581,13,FALSE))</f>
        <v/>
      </c>
      <c r="K2086" s="25" t="str">
        <f t="shared" si="332"/>
        <v/>
      </c>
      <c r="M2086" s="26" t="str">
        <f>IF(G2086="","",VLOOKUP(G2086,WMS!$E$3:$U$2581,7,0)*L2086)</f>
        <v/>
      </c>
      <c r="N2086" s="27" t="str">
        <f>IF(G2086="","",VLOOKUP(G2086,WMS!$E$3:$U$2581,17,0))</f>
        <v/>
      </c>
      <c r="O2086" s="28" t="str">
        <f t="shared" si="333"/>
        <v/>
      </c>
      <c r="P2086" s="28" t="str">
        <f t="shared" si="334"/>
        <v/>
      </c>
      <c r="Q2086" s="25" t="str">
        <f>IF(G2086="","",VLOOKUP(G2086,WMS!$E$3:$G$2581,2,FALSE))</f>
        <v/>
      </c>
      <c r="R2086" s="25" t="str">
        <f>IF(G2086="","",VLOOKUP(G2086,WMS!$E$3:$G$2581,3,FALSE))</f>
        <v/>
      </c>
      <c r="S2086" s="17" t="str">
        <f>IF(R2086="","",VLOOKUP(R2086,CUSTOMS!$E$3:$N$2350,2,FALSE))</f>
        <v/>
      </c>
      <c r="T2086" s="17" t="str">
        <f>IF(R2086="","",VLOOKUP(R2086,CUSTOMS!$E$3:$N$2350,3,FALSE))</f>
        <v/>
      </c>
      <c r="U2086" s="18" t="str">
        <f t="shared" si="335"/>
        <v/>
      </c>
      <c r="V2086" s="18" t="str">
        <f>IF(R2086="","",VLOOKUP(R2086,CUSTOMS!$E$3:$N$2350,5,FALSE))</f>
        <v/>
      </c>
      <c r="W2086" s="32" t="str">
        <f>IF(R2086="","",VLOOKUP(R2086,CUSTOMS!$E$3:$N$2350,6,FALSE))</f>
        <v/>
      </c>
      <c r="X2086" s="32" t="str">
        <f t="shared" si="336"/>
        <v/>
      </c>
      <c r="Y2086" s="18" t="str">
        <f>IF(R2086="","",VLOOKUP(R2086,CUSTOMS!$E$3:$N$2350,8,FALSE))</f>
        <v/>
      </c>
      <c r="Z2086" s="18" t="str">
        <f>IF(R2086="","",VLOOKUP(R2086,CUSTOMS!$E$3:$N$2350,9,FALSE))</f>
        <v/>
      </c>
      <c r="AA2086" s="18" t="str">
        <f>IF(R2086="","",VLOOKUP(R2086,CUSTOMS!$E$3:$N$2350,10,FALSE))</f>
        <v/>
      </c>
      <c r="AB2086" s="32" t="str">
        <f>IF(R2086="","",VLOOKUP(G2086,WMS!$E$3:$T$2581,15,FALSE))</f>
        <v/>
      </c>
      <c r="AC2086" s="32" t="str">
        <f t="shared" si="337"/>
        <v/>
      </c>
      <c r="AD2086" s="32" t="str">
        <f>IF(S2086="","",VLOOKUP(S2086,海关监管条件!$A$1:$B$3000,2,FALSE))</f>
        <v/>
      </c>
    </row>
    <row r="2087" spans="7:30">
      <c r="G2087" s="17" t="str">
        <f t="shared" si="331"/>
        <v/>
      </c>
      <c r="H2087" s="18" t="str">
        <f>IF(G2087="","",VLOOKUP(G2087,WMS!$E$3:$Q$2581,7,FALSE))</f>
        <v/>
      </c>
      <c r="I2087" s="18" t="str">
        <f>IF(G2087="","",VLOOKUP(G2087,WMS!$E$3:$Q$2581,8,FALSE))</f>
        <v/>
      </c>
      <c r="J2087" s="18" t="str">
        <f>IF(G2087="","",VLOOKUP(G2087,WMS!$E$3:$Q$2581,13,FALSE))</f>
        <v/>
      </c>
      <c r="K2087" s="25" t="str">
        <f t="shared" si="332"/>
        <v/>
      </c>
      <c r="M2087" s="26" t="str">
        <f>IF(G2087="","",VLOOKUP(G2087,WMS!$E$3:$U$2581,7,0)*L2087)</f>
        <v/>
      </c>
      <c r="N2087" s="27" t="str">
        <f>IF(G2087="","",VLOOKUP(G2087,WMS!$E$3:$U$2581,17,0))</f>
        <v/>
      </c>
      <c r="O2087" s="28" t="str">
        <f t="shared" si="333"/>
        <v/>
      </c>
      <c r="P2087" s="28" t="str">
        <f t="shared" si="334"/>
        <v/>
      </c>
      <c r="Q2087" s="25" t="str">
        <f>IF(G2087="","",VLOOKUP(G2087,WMS!$E$3:$G$2581,2,FALSE))</f>
        <v/>
      </c>
      <c r="R2087" s="25" t="str">
        <f>IF(G2087="","",VLOOKUP(G2087,WMS!$E$3:$G$2581,3,FALSE))</f>
        <v/>
      </c>
      <c r="S2087" s="17" t="str">
        <f>IF(R2087="","",VLOOKUP(R2087,CUSTOMS!$E$3:$N$2350,2,FALSE))</f>
        <v/>
      </c>
      <c r="T2087" s="17" t="str">
        <f>IF(R2087="","",VLOOKUP(R2087,CUSTOMS!$E$3:$N$2350,3,FALSE))</f>
        <v/>
      </c>
      <c r="U2087" s="18" t="str">
        <f t="shared" si="335"/>
        <v/>
      </c>
      <c r="V2087" s="18" t="str">
        <f>IF(R2087="","",VLOOKUP(R2087,CUSTOMS!$E$3:$N$2350,5,FALSE))</f>
        <v/>
      </c>
      <c r="W2087" s="32" t="str">
        <f>IF(R2087="","",VLOOKUP(R2087,CUSTOMS!$E$3:$N$2350,6,FALSE))</f>
        <v/>
      </c>
      <c r="X2087" s="32" t="str">
        <f t="shared" si="336"/>
        <v/>
      </c>
      <c r="Y2087" s="18" t="str">
        <f>IF(R2087="","",VLOOKUP(R2087,CUSTOMS!$E$3:$N$2350,8,FALSE))</f>
        <v/>
      </c>
      <c r="Z2087" s="18" t="str">
        <f>IF(R2087="","",VLOOKUP(R2087,CUSTOMS!$E$3:$N$2350,9,FALSE))</f>
        <v/>
      </c>
      <c r="AA2087" s="18" t="str">
        <f>IF(R2087="","",VLOOKUP(R2087,CUSTOMS!$E$3:$N$2350,10,FALSE))</f>
        <v/>
      </c>
      <c r="AB2087" s="32" t="str">
        <f>IF(R2087="","",VLOOKUP(G2087,WMS!$E$3:$T$2581,15,FALSE))</f>
        <v/>
      </c>
      <c r="AC2087" s="32" t="str">
        <f t="shared" si="337"/>
        <v/>
      </c>
      <c r="AD2087" s="32" t="str">
        <f>IF(S2087="","",VLOOKUP(S2087,海关监管条件!$A$1:$B$3000,2,FALSE))</f>
        <v/>
      </c>
    </row>
    <row r="2088" spans="7:30">
      <c r="G2088" s="17" t="str">
        <f t="shared" si="331"/>
        <v/>
      </c>
      <c r="H2088" s="18" t="str">
        <f>IF(G2088="","",VLOOKUP(G2088,WMS!$E$3:$Q$2581,7,FALSE))</f>
        <v/>
      </c>
      <c r="I2088" s="18" t="str">
        <f>IF(G2088="","",VLOOKUP(G2088,WMS!$E$3:$Q$2581,8,FALSE))</f>
        <v/>
      </c>
      <c r="J2088" s="18" t="str">
        <f>IF(G2088="","",VLOOKUP(G2088,WMS!$E$3:$Q$2581,13,FALSE))</f>
        <v/>
      </c>
      <c r="K2088" s="25" t="str">
        <f t="shared" si="332"/>
        <v/>
      </c>
      <c r="M2088" s="26" t="str">
        <f>IF(G2088="","",VLOOKUP(G2088,WMS!$E$3:$U$2581,7,0)*L2088)</f>
        <v/>
      </c>
      <c r="N2088" s="27" t="str">
        <f>IF(G2088="","",VLOOKUP(G2088,WMS!$E$3:$U$2581,17,0))</f>
        <v/>
      </c>
      <c r="O2088" s="28" t="str">
        <f t="shared" si="333"/>
        <v/>
      </c>
      <c r="P2088" s="28" t="str">
        <f t="shared" si="334"/>
        <v/>
      </c>
      <c r="Q2088" s="25" t="str">
        <f>IF(G2088="","",VLOOKUP(G2088,WMS!$E$3:$G$2581,2,FALSE))</f>
        <v/>
      </c>
      <c r="R2088" s="25" t="str">
        <f>IF(G2088="","",VLOOKUP(G2088,WMS!$E$3:$G$2581,3,FALSE))</f>
        <v/>
      </c>
      <c r="S2088" s="17" t="str">
        <f>IF(R2088="","",VLOOKUP(R2088,CUSTOMS!$E$3:$N$2350,2,FALSE))</f>
        <v/>
      </c>
      <c r="T2088" s="17" t="str">
        <f>IF(R2088="","",VLOOKUP(R2088,CUSTOMS!$E$3:$N$2350,3,FALSE))</f>
        <v/>
      </c>
      <c r="U2088" s="18" t="str">
        <f t="shared" si="335"/>
        <v/>
      </c>
      <c r="V2088" s="18" t="str">
        <f>IF(R2088="","",VLOOKUP(R2088,CUSTOMS!$E$3:$N$2350,5,FALSE))</f>
        <v/>
      </c>
      <c r="W2088" s="32" t="str">
        <f>IF(R2088="","",VLOOKUP(R2088,CUSTOMS!$E$3:$N$2350,6,FALSE))</f>
        <v/>
      </c>
      <c r="X2088" s="32" t="str">
        <f t="shared" si="336"/>
        <v/>
      </c>
      <c r="Y2088" s="18" t="str">
        <f>IF(R2088="","",VLOOKUP(R2088,CUSTOMS!$E$3:$N$2350,8,FALSE))</f>
        <v/>
      </c>
      <c r="Z2088" s="18" t="str">
        <f>IF(R2088="","",VLOOKUP(R2088,CUSTOMS!$E$3:$N$2350,9,FALSE))</f>
        <v/>
      </c>
      <c r="AA2088" s="18" t="str">
        <f>IF(R2088="","",VLOOKUP(R2088,CUSTOMS!$E$3:$N$2350,10,FALSE))</f>
        <v/>
      </c>
      <c r="AB2088" s="32" t="str">
        <f>IF(R2088="","",VLOOKUP(G2088,WMS!$E$3:$T$2581,15,FALSE))</f>
        <v/>
      </c>
      <c r="AC2088" s="32" t="str">
        <f t="shared" si="337"/>
        <v/>
      </c>
      <c r="AD2088" s="32" t="str">
        <f>IF(S2088="","",VLOOKUP(S2088,海关监管条件!$A$1:$B$3000,2,FALSE))</f>
        <v/>
      </c>
    </row>
    <row r="2089" spans="7:30">
      <c r="G2089" s="17" t="str">
        <f t="shared" si="331"/>
        <v/>
      </c>
      <c r="H2089" s="18" t="str">
        <f>IF(G2089="","",VLOOKUP(G2089,WMS!$E$3:$Q$2581,7,FALSE))</f>
        <v/>
      </c>
      <c r="I2089" s="18" t="str">
        <f>IF(G2089="","",VLOOKUP(G2089,WMS!$E$3:$Q$2581,8,FALSE))</f>
        <v/>
      </c>
      <c r="J2089" s="18" t="str">
        <f>IF(G2089="","",VLOOKUP(G2089,WMS!$E$3:$Q$2581,13,FALSE))</f>
        <v/>
      </c>
      <c r="K2089" s="25" t="str">
        <f t="shared" si="332"/>
        <v/>
      </c>
      <c r="M2089" s="26" t="str">
        <f>IF(G2089="","",VLOOKUP(G2089,WMS!$E$3:$U$2581,7,0)*L2089)</f>
        <v/>
      </c>
      <c r="N2089" s="27" t="str">
        <f>IF(G2089="","",VLOOKUP(G2089,WMS!$E$3:$U$2581,17,0))</f>
        <v/>
      </c>
      <c r="O2089" s="28" t="str">
        <f t="shared" si="333"/>
        <v/>
      </c>
      <c r="P2089" s="28" t="str">
        <f t="shared" si="334"/>
        <v/>
      </c>
      <c r="Q2089" s="25" t="str">
        <f>IF(G2089="","",VLOOKUP(G2089,WMS!$E$3:$G$2581,2,FALSE))</f>
        <v/>
      </c>
      <c r="R2089" s="25" t="str">
        <f>IF(G2089="","",VLOOKUP(G2089,WMS!$E$3:$G$2581,3,FALSE))</f>
        <v/>
      </c>
      <c r="S2089" s="17" t="str">
        <f>IF(R2089="","",VLOOKUP(R2089,CUSTOMS!$E$3:$N$2350,2,FALSE))</f>
        <v/>
      </c>
      <c r="T2089" s="17" t="str">
        <f>IF(R2089="","",VLOOKUP(R2089,CUSTOMS!$E$3:$N$2350,3,FALSE))</f>
        <v/>
      </c>
      <c r="U2089" s="18" t="str">
        <f t="shared" si="335"/>
        <v/>
      </c>
      <c r="V2089" s="18" t="str">
        <f>IF(R2089="","",VLOOKUP(R2089,CUSTOMS!$E$3:$N$2350,5,FALSE))</f>
        <v/>
      </c>
      <c r="W2089" s="32" t="str">
        <f>IF(R2089="","",VLOOKUP(R2089,CUSTOMS!$E$3:$N$2350,6,FALSE))</f>
        <v/>
      </c>
      <c r="X2089" s="32" t="str">
        <f t="shared" si="336"/>
        <v/>
      </c>
      <c r="Y2089" s="18" t="str">
        <f>IF(R2089="","",VLOOKUP(R2089,CUSTOMS!$E$3:$N$2350,8,FALSE))</f>
        <v/>
      </c>
      <c r="Z2089" s="18" t="str">
        <f>IF(R2089="","",VLOOKUP(R2089,CUSTOMS!$E$3:$N$2350,9,FALSE))</f>
        <v/>
      </c>
      <c r="AA2089" s="18" t="str">
        <f>IF(R2089="","",VLOOKUP(R2089,CUSTOMS!$E$3:$N$2350,10,FALSE))</f>
        <v/>
      </c>
      <c r="AB2089" s="32" t="str">
        <f>IF(R2089="","",VLOOKUP(G2089,WMS!$E$3:$T$2581,15,FALSE))</f>
        <v/>
      </c>
      <c r="AC2089" s="32" t="str">
        <f t="shared" si="337"/>
        <v/>
      </c>
      <c r="AD2089" s="32" t="str">
        <f>IF(S2089="","",VLOOKUP(S2089,海关监管条件!$A$1:$B$3000,2,FALSE))</f>
        <v/>
      </c>
    </row>
    <row r="2090" spans="7:30">
      <c r="G2090" s="17" t="str">
        <f t="shared" si="331"/>
        <v/>
      </c>
      <c r="H2090" s="18" t="str">
        <f>IF(G2090="","",VLOOKUP(G2090,WMS!$E$3:$Q$2581,7,FALSE))</f>
        <v/>
      </c>
      <c r="I2090" s="18" t="str">
        <f>IF(G2090="","",VLOOKUP(G2090,WMS!$E$3:$Q$2581,8,FALSE))</f>
        <v/>
      </c>
      <c r="J2090" s="18" t="str">
        <f>IF(G2090="","",VLOOKUP(G2090,WMS!$E$3:$Q$2581,13,FALSE))</f>
        <v/>
      </c>
      <c r="K2090" s="25" t="str">
        <f t="shared" si="332"/>
        <v/>
      </c>
      <c r="M2090" s="26" t="str">
        <f>IF(G2090="","",VLOOKUP(G2090,WMS!$E$3:$U$2581,7,0)*L2090)</f>
        <v/>
      </c>
      <c r="N2090" s="27" t="str">
        <f>IF(G2090="","",VLOOKUP(G2090,WMS!$E$3:$U$2581,17,0))</f>
        <v/>
      </c>
      <c r="O2090" s="28" t="str">
        <f t="shared" si="333"/>
        <v/>
      </c>
      <c r="P2090" s="28" t="str">
        <f t="shared" si="334"/>
        <v/>
      </c>
      <c r="Q2090" s="25" t="str">
        <f>IF(G2090="","",VLOOKUP(G2090,WMS!$E$3:$G$2581,2,FALSE))</f>
        <v/>
      </c>
      <c r="R2090" s="25" t="str">
        <f>IF(G2090="","",VLOOKUP(G2090,WMS!$E$3:$G$2581,3,FALSE))</f>
        <v/>
      </c>
      <c r="S2090" s="17" t="str">
        <f>IF(R2090="","",VLOOKUP(R2090,CUSTOMS!$E$3:$N$2350,2,FALSE))</f>
        <v/>
      </c>
      <c r="T2090" s="17" t="str">
        <f>IF(R2090="","",VLOOKUP(R2090,CUSTOMS!$E$3:$N$2350,3,FALSE))</f>
        <v/>
      </c>
      <c r="U2090" s="18" t="str">
        <f t="shared" si="335"/>
        <v/>
      </c>
      <c r="V2090" s="18" t="str">
        <f>IF(R2090="","",VLOOKUP(R2090,CUSTOMS!$E$3:$N$2350,5,FALSE))</f>
        <v/>
      </c>
      <c r="W2090" s="32" t="str">
        <f>IF(R2090="","",VLOOKUP(R2090,CUSTOMS!$E$3:$N$2350,6,FALSE))</f>
        <v/>
      </c>
      <c r="X2090" s="32" t="str">
        <f t="shared" si="336"/>
        <v/>
      </c>
      <c r="Y2090" s="18" t="str">
        <f>IF(R2090="","",VLOOKUP(R2090,CUSTOMS!$E$3:$N$2350,8,FALSE))</f>
        <v/>
      </c>
      <c r="Z2090" s="18" t="str">
        <f>IF(R2090="","",VLOOKUP(R2090,CUSTOMS!$E$3:$N$2350,9,FALSE))</f>
        <v/>
      </c>
      <c r="AA2090" s="18" t="str">
        <f>IF(R2090="","",VLOOKUP(R2090,CUSTOMS!$E$3:$N$2350,10,FALSE))</f>
        <v/>
      </c>
      <c r="AB2090" s="32" t="str">
        <f>IF(R2090="","",VLOOKUP(G2090,WMS!$E$3:$T$2581,15,FALSE))</f>
        <v/>
      </c>
      <c r="AC2090" s="32" t="str">
        <f t="shared" si="337"/>
        <v/>
      </c>
      <c r="AD2090" s="32" t="str">
        <f>IF(S2090="","",VLOOKUP(S2090,海关监管条件!$A$1:$B$3000,2,FALSE))</f>
        <v/>
      </c>
    </row>
    <row r="2091" spans="7:30">
      <c r="G2091" s="17" t="str">
        <f t="shared" si="331"/>
        <v/>
      </c>
      <c r="H2091" s="18" t="str">
        <f>IF(G2091="","",VLOOKUP(G2091,WMS!$E$3:$Q$2581,7,FALSE))</f>
        <v/>
      </c>
      <c r="I2091" s="18" t="str">
        <f>IF(G2091="","",VLOOKUP(G2091,WMS!$E$3:$Q$2581,8,FALSE))</f>
        <v/>
      </c>
      <c r="J2091" s="18" t="str">
        <f>IF(G2091="","",VLOOKUP(G2091,WMS!$E$3:$Q$2581,13,FALSE))</f>
        <v/>
      </c>
      <c r="K2091" s="25" t="str">
        <f t="shared" si="332"/>
        <v/>
      </c>
      <c r="M2091" s="26" t="str">
        <f>IF(G2091="","",VLOOKUP(G2091,WMS!$E$3:$U$2581,7,0)*L2091)</f>
        <v/>
      </c>
      <c r="N2091" s="27" t="str">
        <f>IF(G2091="","",VLOOKUP(G2091,WMS!$E$3:$U$2581,17,0))</f>
        <v/>
      </c>
      <c r="O2091" s="28" t="str">
        <f t="shared" si="333"/>
        <v/>
      </c>
      <c r="P2091" s="28" t="str">
        <f t="shared" si="334"/>
        <v/>
      </c>
      <c r="Q2091" s="25" t="str">
        <f>IF(G2091="","",VLOOKUP(G2091,WMS!$E$3:$G$2581,2,FALSE))</f>
        <v/>
      </c>
      <c r="R2091" s="25" t="str">
        <f>IF(G2091="","",VLOOKUP(G2091,WMS!$E$3:$G$2581,3,FALSE))</f>
        <v/>
      </c>
      <c r="S2091" s="17" t="str">
        <f>IF(R2091="","",VLOOKUP(R2091,CUSTOMS!$E$3:$N$2350,2,FALSE))</f>
        <v/>
      </c>
      <c r="T2091" s="17" t="str">
        <f>IF(R2091="","",VLOOKUP(R2091,CUSTOMS!$E$3:$N$2350,3,FALSE))</f>
        <v/>
      </c>
      <c r="U2091" s="18" t="str">
        <f t="shared" si="335"/>
        <v/>
      </c>
      <c r="V2091" s="18" t="str">
        <f>IF(R2091="","",VLOOKUP(R2091,CUSTOMS!$E$3:$N$2350,5,FALSE))</f>
        <v/>
      </c>
      <c r="W2091" s="32" t="str">
        <f>IF(R2091="","",VLOOKUP(R2091,CUSTOMS!$E$3:$N$2350,6,FALSE))</f>
        <v/>
      </c>
      <c r="X2091" s="32" t="str">
        <f t="shared" si="336"/>
        <v/>
      </c>
      <c r="Y2091" s="18" t="str">
        <f>IF(R2091="","",VLOOKUP(R2091,CUSTOMS!$E$3:$N$2350,8,FALSE))</f>
        <v/>
      </c>
      <c r="Z2091" s="18" t="str">
        <f>IF(R2091="","",VLOOKUP(R2091,CUSTOMS!$E$3:$N$2350,9,FALSE))</f>
        <v/>
      </c>
      <c r="AA2091" s="18" t="str">
        <f>IF(R2091="","",VLOOKUP(R2091,CUSTOMS!$E$3:$N$2350,10,FALSE))</f>
        <v/>
      </c>
      <c r="AB2091" s="32" t="str">
        <f>IF(R2091="","",VLOOKUP(G2091,WMS!$E$3:$T$2581,15,FALSE))</f>
        <v/>
      </c>
      <c r="AC2091" s="32" t="str">
        <f t="shared" si="337"/>
        <v/>
      </c>
      <c r="AD2091" s="32" t="str">
        <f>IF(S2091="","",VLOOKUP(S2091,海关监管条件!$A$1:$B$3000,2,FALSE))</f>
        <v/>
      </c>
    </row>
    <row r="2092" spans="7:30">
      <c r="G2092" s="17" t="str">
        <f t="shared" si="331"/>
        <v/>
      </c>
      <c r="H2092" s="18" t="str">
        <f>IF(G2092="","",VLOOKUP(G2092,WMS!$E$3:$Q$2581,7,FALSE))</f>
        <v/>
      </c>
      <c r="I2092" s="18" t="str">
        <f>IF(G2092="","",VLOOKUP(G2092,WMS!$E$3:$Q$2581,8,FALSE))</f>
        <v/>
      </c>
      <c r="J2092" s="18" t="str">
        <f>IF(G2092="","",VLOOKUP(G2092,WMS!$E$3:$Q$2581,13,FALSE))</f>
        <v/>
      </c>
      <c r="K2092" s="25" t="str">
        <f t="shared" si="332"/>
        <v/>
      </c>
      <c r="M2092" s="26" t="str">
        <f>IF(G2092="","",VLOOKUP(G2092,WMS!$E$3:$U$2581,7,0)*L2092)</f>
        <v/>
      </c>
      <c r="N2092" s="27" t="str">
        <f>IF(G2092="","",VLOOKUP(G2092,WMS!$E$3:$U$2581,17,0))</f>
        <v/>
      </c>
      <c r="O2092" s="28" t="str">
        <f t="shared" si="333"/>
        <v/>
      </c>
      <c r="P2092" s="28" t="str">
        <f t="shared" si="334"/>
        <v/>
      </c>
      <c r="Q2092" s="25" t="str">
        <f>IF(G2092="","",VLOOKUP(G2092,WMS!$E$3:$G$2581,2,FALSE))</f>
        <v/>
      </c>
      <c r="R2092" s="25" t="str">
        <f>IF(G2092="","",VLOOKUP(G2092,WMS!$E$3:$G$2581,3,FALSE))</f>
        <v/>
      </c>
      <c r="S2092" s="17" t="str">
        <f>IF(R2092="","",VLOOKUP(R2092,CUSTOMS!$E$3:$N$2350,2,FALSE))</f>
        <v/>
      </c>
      <c r="T2092" s="17" t="str">
        <f>IF(R2092="","",VLOOKUP(R2092,CUSTOMS!$E$3:$N$2350,3,FALSE))</f>
        <v/>
      </c>
      <c r="U2092" s="18" t="str">
        <f t="shared" si="335"/>
        <v/>
      </c>
      <c r="V2092" s="18" t="str">
        <f>IF(R2092="","",VLOOKUP(R2092,CUSTOMS!$E$3:$N$2350,5,FALSE))</f>
        <v/>
      </c>
      <c r="W2092" s="32" t="str">
        <f>IF(R2092="","",VLOOKUP(R2092,CUSTOMS!$E$3:$N$2350,6,FALSE))</f>
        <v/>
      </c>
      <c r="X2092" s="32" t="str">
        <f t="shared" si="336"/>
        <v/>
      </c>
      <c r="Y2092" s="18" t="str">
        <f>IF(R2092="","",VLOOKUP(R2092,CUSTOMS!$E$3:$N$2350,8,FALSE))</f>
        <v/>
      </c>
      <c r="Z2092" s="18" t="str">
        <f>IF(R2092="","",VLOOKUP(R2092,CUSTOMS!$E$3:$N$2350,9,FALSE))</f>
        <v/>
      </c>
      <c r="AA2092" s="18" t="str">
        <f>IF(R2092="","",VLOOKUP(R2092,CUSTOMS!$E$3:$N$2350,10,FALSE))</f>
        <v/>
      </c>
      <c r="AB2092" s="32" t="str">
        <f>IF(R2092="","",VLOOKUP(G2092,WMS!$E$3:$T$2581,15,FALSE))</f>
        <v/>
      </c>
      <c r="AC2092" s="32" t="str">
        <f t="shared" si="337"/>
        <v/>
      </c>
      <c r="AD2092" s="32" t="str">
        <f>IF(S2092="","",VLOOKUP(S2092,海关监管条件!$A$1:$B$3000,2,FALSE))</f>
        <v/>
      </c>
    </row>
    <row r="2093" spans="7:30">
      <c r="G2093" s="17" t="str">
        <f t="shared" si="331"/>
        <v/>
      </c>
      <c r="H2093" s="18" t="str">
        <f>IF(G2093="","",VLOOKUP(G2093,WMS!$E$3:$Q$2581,7,FALSE))</f>
        <v/>
      </c>
      <c r="I2093" s="18" t="str">
        <f>IF(G2093="","",VLOOKUP(G2093,WMS!$E$3:$Q$2581,8,FALSE))</f>
        <v/>
      </c>
      <c r="J2093" s="18" t="str">
        <f>IF(G2093="","",VLOOKUP(G2093,WMS!$E$3:$Q$2581,13,FALSE))</f>
        <v/>
      </c>
      <c r="K2093" s="25" t="str">
        <f t="shared" si="332"/>
        <v/>
      </c>
      <c r="M2093" s="26" t="str">
        <f>IF(G2093="","",VLOOKUP(G2093,WMS!$E$3:$U$2581,7,0)*L2093)</f>
        <v/>
      </c>
      <c r="N2093" s="27" t="str">
        <f>IF(G2093="","",VLOOKUP(G2093,WMS!$E$3:$U$2581,17,0))</f>
        <v/>
      </c>
      <c r="O2093" s="28" t="str">
        <f t="shared" si="333"/>
        <v/>
      </c>
      <c r="P2093" s="28" t="str">
        <f t="shared" si="334"/>
        <v/>
      </c>
      <c r="Q2093" s="25" t="str">
        <f>IF(G2093="","",VLOOKUP(G2093,WMS!$E$3:$G$2581,2,FALSE))</f>
        <v/>
      </c>
      <c r="R2093" s="25" t="str">
        <f>IF(G2093="","",VLOOKUP(G2093,WMS!$E$3:$G$2581,3,FALSE))</f>
        <v/>
      </c>
      <c r="S2093" s="17" t="str">
        <f>IF(R2093="","",VLOOKUP(R2093,CUSTOMS!$E$3:$N$2350,2,FALSE))</f>
        <v/>
      </c>
      <c r="T2093" s="17" t="str">
        <f>IF(R2093="","",VLOOKUP(R2093,CUSTOMS!$E$3:$N$2350,3,FALSE))</f>
        <v/>
      </c>
      <c r="U2093" s="18" t="str">
        <f t="shared" si="335"/>
        <v/>
      </c>
      <c r="V2093" s="18" t="str">
        <f>IF(R2093="","",VLOOKUP(R2093,CUSTOMS!$E$3:$N$2350,5,FALSE))</f>
        <v/>
      </c>
      <c r="W2093" s="32" t="str">
        <f>IF(R2093="","",VLOOKUP(R2093,CUSTOMS!$E$3:$N$2350,6,FALSE))</f>
        <v/>
      </c>
      <c r="X2093" s="32" t="str">
        <f t="shared" si="336"/>
        <v/>
      </c>
      <c r="Y2093" s="18" t="str">
        <f>IF(R2093="","",VLOOKUP(R2093,CUSTOMS!$E$3:$N$2350,8,FALSE))</f>
        <v/>
      </c>
      <c r="Z2093" s="18" t="str">
        <f>IF(R2093="","",VLOOKUP(R2093,CUSTOMS!$E$3:$N$2350,9,FALSE))</f>
        <v/>
      </c>
      <c r="AA2093" s="18" t="str">
        <f>IF(R2093="","",VLOOKUP(R2093,CUSTOMS!$E$3:$N$2350,10,FALSE))</f>
        <v/>
      </c>
      <c r="AB2093" s="32" t="str">
        <f>IF(R2093="","",VLOOKUP(G2093,WMS!$E$3:$T$2581,15,FALSE))</f>
        <v/>
      </c>
      <c r="AC2093" s="32" t="str">
        <f t="shared" si="337"/>
        <v/>
      </c>
      <c r="AD2093" s="32" t="str">
        <f>IF(S2093="","",VLOOKUP(S2093,海关监管条件!$A$1:$B$3000,2,FALSE))</f>
        <v/>
      </c>
    </row>
    <row r="2094" spans="7:30">
      <c r="G2094" s="17" t="str">
        <f t="shared" si="331"/>
        <v/>
      </c>
      <c r="H2094" s="18" t="str">
        <f>IF(G2094="","",VLOOKUP(G2094,WMS!$E$3:$Q$2581,7,FALSE))</f>
        <v/>
      </c>
      <c r="I2094" s="18" t="str">
        <f>IF(G2094="","",VLOOKUP(G2094,WMS!$E$3:$Q$2581,8,FALSE))</f>
        <v/>
      </c>
      <c r="J2094" s="18" t="str">
        <f>IF(G2094="","",VLOOKUP(G2094,WMS!$E$3:$Q$2581,13,FALSE))</f>
        <v/>
      </c>
      <c r="K2094" s="25" t="str">
        <f t="shared" si="332"/>
        <v/>
      </c>
      <c r="M2094" s="26" t="str">
        <f>IF(G2094="","",VLOOKUP(G2094,WMS!$E$3:$U$2581,7,0)*L2094)</f>
        <v/>
      </c>
      <c r="N2094" s="27" t="str">
        <f>IF(G2094="","",VLOOKUP(G2094,WMS!$E$3:$U$2581,17,0))</f>
        <v/>
      </c>
      <c r="O2094" s="28" t="str">
        <f t="shared" si="333"/>
        <v/>
      </c>
      <c r="P2094" s="28" t="str">
        <f t="shared" si="334"/>
        <v/>
      </c>
      <c r="Q2094" s="25" t="str">
        <f>IF(G2094="","",VLOOKUP(G2094,WMS!$E$3:$G$2581,2,FALSE))</f>
        <v/>
      </c>
      <c r="R2094" s="25" t="str">
        <f>IF(G2094="","",VLOOKUP(G2094,WMS!$E$3:$G$2581,3,FALSE))</f>
        <v/>
      </c>
      <c r="S2094" s="17" t="str">
        <f>IF(R2094="","",VLOOKUP(R2094,CUSTOMS!$E$3:$N$2350,2,FALSE))</f>
        <v/>
      </c>
      <c r="T2094" s="17" t="str">
        <f>IF(R2094="","",VLOOKUP(R2094,CUSTOMS!$E$3:$N$2350,3,FALSE))</f>
        <v/>
      </c>
      <c r="U2094" s="18" t="str">
        <f t="shared" si="335"/>
        <v/>
      </c>
      <c r="V2094" s="18" t="str">
        <f>IF(R2094="","",VLOOKUP(R2094,CUSTOMS!$E$3:$N$2350,5,FALSE))</f>
        <v/>
      </c>
      <c r="W2094" s="32" t="str">
        <f>IF(R2094="","",VLOOKUP(R2094,CUSTOMS!$E$3:$N$2350,6,FALSE))</f>
        <v/>
      </c>
      <c r="X2094" s="32" t="str">
        <f t="shared" si="336"/>
        <v/>
      </c>
      <c r="Y2094" s="18" t="str">
        <f>IF(R2094="","",VLOOKUP(R2094,CUSTOMS!$E$3:$N$2350,8,FALSE))</f>
        <v/>
      </c>
      <c r="Z2094" s="18" t="str">
        <f>IF(R2094="","",VLOOKUP(R2094,CUSTOMS!$E$3:$N$2350,9,FALSE))</f>
        <v/>
      </c>
      <c r="AA2094" s="18" t="str">
        <f>IF(R2094="","",VLOOKUP(R2094,CUSTOMS!$E$3:$N$2350,10,FALSE))</f>
        <v/>
      </c>
      <c r="AB2094" s="32" t="str">
        <f>IF(R2094="","",VLOOKUP(G2094,WMS!$E$3:$T$2581,15,FALSE))</f>
        <v/>
      </c>
      <c r="AC2094" s="32" t="str">
        <f t="shared" si="337"/>
        <v/>
      </c>
      <c r="AD2094" s="32" t="str">
        <f>IF(S2094="","",VLOOKUP(S2094,海关监管条件!$A$1:$B$3000,2,FALSE))</f>
        <v/>
      </c>
    </row>
    <row r="2095" spans="7:30">
      <c r="G2095" s="17" t="str">
        <f t="shared" si="331"/>
        <v/>
      </c>
      <c r="H2095" s="18" t="str">
        <f>IF(G2095="","",VLOOKUP(G2095,WMS!$E$3:$Q$2581,7,FALSE))</f>
        <v/>
      </c>
      <c r="I2095" s="18" t="str">
        <f>IF(G2095="","",VLOOKUP(G2095,WMS!$E$3:$Q$2581,8,FALSE))</f>
        <v/>
      </c>
      <c r="J2095" s="18" t="str">
        <f>IF(G2095="","",VLOOKUP(G2095,WMS!$E$3:$Q$2581,13,FALSE))</f>
        <v/>
      </c>
      <c r="K2095" s="25" t="str">
        <f t="shared" si="332"/>
        <v/>
      </c>
      <c r="M2095" s="26" t="str">
        <f>IF(G2095="","",VLOOKUP(G2095,WMS!$E$3:$U$2581,7,0)*L2095)</f>
        <v/>
      </c>
      <c r="N2095" s="27" t="str">
        <f>IF(G2095="","",VLOOKUP(G2095,WMS!$E$3:$U$2581,17,0))</f>
        <v/>
      </c>
      <c r="O2095" s="28" t="str">
        <f t="shared" si="333"/>
        <v/>
      </c>
      <c r="P2095" s="28" t="str">
        <f t="shared" si="334"/>
        <v/>
      </c>
      <c r="Q2095" s="25" t="str">
        <f>IF(G2095="","",VLOOKUP(G2095,WMS!$E$3:$G$2581,2,FALSE))</f>
        <v/>
      </c>
      <c r="R2095" s="25" t="str">
        <f>IF(G2095="","",VLOOKUP(G2095,WMS!$E$3:$G$2581,3,FALSE))</f>
        <v/>
      </c>
      <c r="S2095" s="17" t="str">
        <f>IF(R2095="","",VLOOKUP(R2095,CUSTOMS!$E$3:$N$2350,2,FALSE))</f>
        <v/>
      </c>
      <c r="T2095" s="17" t="str">
        <f>IF(R2095="","",VLOOKUP(R2095,CUSTOMS!$E$3:$N$2350,3,FALSE))</f>
        <v/>
      </c>
      <c r="U2095" s="18" t="str">
        <f t="shared" si="335"/>
        <v/>
      </c>
      <c r="V2095" s="18" t="str">
        <f>IF(R2095="","",VLOOKUP(R2095,CUSTOMS!$E$3:$N$2350,5,FALSE))</f>
        <v/>
      </c>
      <c r="W2095" s="32" t="str">
        <f>IF(R2095="","",VLOOKUP(R2095,CUSTOMS!$E$3:$N$2350,6,FALSE))</f>
        <v/>
      </c>
      <c r="X2095" s="32" t="str">
        <f t="shared" si="336"/>
        <v/>
      </c>
      <c r="Y2095" s="18" t="str">
        <f>IF(R2095="","",VLOOKUP(R2095,CUSTOMS!$E$3:$N$2350,8,FALSE))</f>
        <v/>
      </c>
      <c r="Z2095" s="18" t="str">
        <f>IF(R2095="","",VLOOKUP(R2095,CUSTOMS!$E$3:$N$2350,9,FALSE))</f>
        <v/>
      </c>
      <c r="AA2095" s="18" t="str">
        <f>IF(R2095="","",VLOOKUP(R2095,CUSTOMS!$E$3:$N$2350,10,FALSE))</f>
        <v/>
      </c>
      <c r="AB2095" s="32" t="str">
        <f>IF(R2095="","",VLOOKUP(G2095,WMS!$E$3:$T$2581,15,FALSE))</f>
        <v/>
      </c>
      <c r="AC2095" s="32" t="str">
        <f t="shared" si="337"/>
        <v/>
      </c>
      <c r="AD2095" s="32" t="str">
        <f>IF(S2095="","",VLOOKUP(S2095,海关监管条件!$A$1:$B$3000,2,FALSE))</f>
        <v/>
      </c>
    </row>
    <row r="2096" spans="7:30">
      <c r="G2096" s="17" t="str">
        <f t="shared" si="331"/>
        <v/>
      </c>
      <c r="H2096" s="18" t="str">
        <f>IF(G2096="","",VLOOKUP(G2096,WMS!$E$3:$Q$2581,7,FALSE))</f>
        <v/>
      </c>
      <c r="I2096" s="18" t="str">
        <f>IF(G2096="","",VLOOKUP(G2096,WMS!$E$3:$Q$2581,8,FALSE))</f>
        <v/>
      </c>
      <c r="J2096" s="18" t="str">
        <f>IF(G2096="","",VLOOKUP(G2096,WMS!$E$3:$Q$2581,13,FALSE))</f>
        <v/>
      </c>
      <c r="K2096" s="25" t="str">
        <f t="shared" si="332"/>
        <v/>
      </c>
      <c r="M2096" s="26" t="str">
        <f>IF(G2096="","",VLOOKUP(G2096,WMS!$E$3:$U$2581,7,0)*L2096)</f>
        <v/>
      </c>
      <c r="N2096" s="27" t="str">
        <f>IF(G2096="","",VLOOKUP(G2096,WMS!$E$3:$U$2581,17,0))</f>
        <v/>
      </c>
      <c r="O2096" s="28" t="str">
        <f t="shared" si="333"/>
        <v/>
      </c>
      <c r="P2096" s="28" t="str">
        <f t="shared" si="334"/>
        <v/>
      </c>
      <c r="Q2096" s="25" t="str">
        <f>IF(G2096="","",VLOOKUP(G2096,WMS!$E$3:$G$2581,2,FALSE))</f>
        <v/>
      </c>
      <c r="R2096" s="25" t="str">
        <f>IF(G2096="","",VLOOKUP(G2096,WMS!$E$3:$G$2581,3,FALSE))</f>
        <v/>
      </c>
      <c r="S2096" s="17" t="str">
        <f>IF(R2096="","",VLOOKUP(R2096,CUSTOMS!$E$3:$N$2350,2,FALSE))</f>
        <v/>
      </c>
      <c r="T2096" s="17" t="str">
        <f>IF(R2096="","",VLOOKUP(R2096,CUSTOMS!$E$3:$N$2350,3,FALSE))</f>
        <v/>
      </c>
      <c r="U2096" s="18" t="str">
        <f t="shared" si="335"/>
        <v/>
      </c>
      <c r="V2096" s="18" t="str">
        <f>IF(R2096="","",VLOOKUP(R2096,CUSTOMS!$E$3:$N$2350,5,FALSE))</f>
        <v/>
      </c>
      <c r="W2096" s="32" t="str">
        <f>IF(R2096="","",VLOOKUP(R2096,CUSTOMS!$E$3:$N$2350,6,FALSE))</f>
        <v/>
      </c>
      <c r="X2096" s="32" t="str">
        <f t="shared" si="336"/>
        <v/>
      </c>
      <c r="Y2096" s="18" t="str">
        <f>IF(R2096="","",VLOOKUP(R2096,CUSTOMS!$E$3:$N$2350,8,FALSE))</f>
        <v/>
      </c>
      <c r="Z2096" s="18" t="str">
        <f>IF(R2096="","",VLOOKUP(R2096,CUSTOMS!$E$3:$N$2350,9,FALSE))</f>
        <v/>
      </c>
      <c r="AA2096" s="18" t="str">
        <f>IF(R2096="","",VLOOKUP(R2096,CUSTOMS!$E$3:$N$2350,10,FALSE))</f>
        <v/>
      </c>
      <c r="AB2096" s="32" t="str">
        <f>IF(R2096="","",VLOOKUP(G2096,WMS!$E$3:$T$2581,15,FALSE))</f>
        <v/>
      </c>
      <c r="AC2096" s="32" t="str">
        <f t="shared" si="337"/>
        <v/>
      </c>
      <c r="AD2096" s="32" t="str">
        <f>IF(S2096="","",VLOOKUP(S2096,海关监管条件!$A$1:$B$3000,2,FALSE))</f>
        <v/>
      </c>
    </row>
    <row r="2097" spans="7:30">
      <c r="G2097" s="17" t="str">
        <f t="shared" ref="G2097:G2128" si="338">IF(F2097="","",E2097&amp;"/"&amp;F2097)</f>
        <v/>
      </c>
      <c r="H2097" s="18" t="str">
        <f>IF(G2097="","",VLOOKUP(G2097,WMS!$E$3:$Q$2581,7,FALSE))</f>
        <v/>
      </c>
      <c r="I2097" s="18" t="str">
        <f>IF(G2097="","",VLOOKUP(G2097,WMS!$E$3:$Q$2581,8,FALSE))</f>
        <v/>
      </c>
      <c r="J2097" s="18" t="str">
        <f>IF(G2097="","",VLOOKUP(G2097,WMS!$E$3:$Q$2581,13,FALSE))</f>
        <v/>
      </c>
      <c r="K2097" s="25" t="str">
        <f t="shared" ref="K2097:K2128" si="339">IF(M2097="","",EXACT(H2097,M2097/L2097))</f>
        <v/>
      </c>
      <c r="M2097" s="26" t="str">
        <f>IF(G2097="","",VLOOKUP(G2097,WMS!$E$3:$U$2581,7,0)*L2097)</f>
        <v/>
      </c>
      <c r="N2097" s="27" t="str">
        <f>IF(G2097="","",VLOOKUP(G2097,WMS!$E$3:$U$2581,17,0))</f>
        <v/>
      </c>
      <c r="O2097" s="28" t="str">
        <f t="shared" ref="O2097:O2128" si="340">IF(L2097="","",I2097*L2097)</f>
        <v/>
      </c>
      <c r="P2097" s="28" t="str">
        <f t="shared" ref="P2097:P2128" si="341">IF(L2097="","",J2097*L2097)</f>
        <v/>
      </c>
      <c r="Q2097" s="25" t="str">
        <f>IF(G2097="","",VLOOKUP(G2097,WMS!$E$3:$G$2581,2,FALSE))</f>
        <v/>
      </c>
      <c r="R2097" s="25" t="str">
        <f>IF(G2097="","",VLOOKUP(G2097,WMS!$E$3:$G$2581,3,FALSE))</f>
        <v/>
      </c>
      <c r="S2097" s="17" t="str">
        <f>IF(R2097="","",VLOOKUP(R2097,CUSTOMS!$E$3:$N$2350,2,FALSE))</f>
        <v/>
      </c>
      <c r="T2097" s="17" t="str">
        <f>IF(R2097="","",VLOOKUP(R2097,CUSTOMS!$E$3:$N$2350,3,FALSE))</f>
        <v/>
      </c>
      <c r="U2097" s="18" t="str">
        <f t="shared" ref="U2097:U2128" si="342">IF(V2097="","",IF(V2097="千克",M2097*AB2097,M2097))</f>
        <v/>
      </c>
      <c r="V2097" s="18" t="str">
        <f>IF(R2097="","",VLOOKUP(R2097,CUSTOMS!$E$3:$N$2350,5,FALSE))</f>
        <v/>
      </c>
      <c r="W2097" s="32" t="str">
        <f>IF(R2097="","",VLOOKUP(R2097,CUSTOMS!$E$3:$N$2350,6,FALSE))</f>
        <v/>
      </c>
      <c r="X2097" s="32" t="str">
        <f t="shared" ref="X2097:X2128" si="343">IF(W2097="","",U2097*W2097)</f>
        <v/>
      </c>
      <c r="Y2097" s="18" t="str">
        <f>IF(R2097="","",VLOOKUP(R2097,CUSTOMS!$E$3:$N$2350,8,FALSE))</f>
        <v/>
      </c>
      <c r="Z2097" s="18" t="str">
        <f>IF(R2097="","",VLOOKUP(R2097,CUSTOMS!$E$3:$N$2350,9,FALSE))</f>
        <v/>
      </c>
      <c r="AA2097" s="18" t="str">
        <f>IF(R2097="","",VLOOKUP(R2097,CUSTOMS!$E$3:$N$2350,10,FALSE))</f>
        <v/>
      </c>
      <c r="AB2097" s="32" t="str">
        <f>IF(R2097="","",VLOOKUP(G2097,WMS!$E$3:$T$2581,15,FALSE))</f>
        <v/>
      </c>
      <c r="AC2097" s="32" t="str">
        <f t="shared" ref="AC2097:AC2128" si="344">IF(AB2097="","",M2097*AB2097)</f>
        <v/>
      </c>
      <c r="AD2097" s="32" t="str">
        <f>IF(S2097="","",VLOOKUP(S2097,海关监管条件!$A$1:$B$3000,2,FALSE))</f>
        <v/>
      </c>
    </row>
    <row r="2098" spans="7:30">
      <c r="G2098" s="17" t="str">
        <f t="shared" si="338"/>
        <v/>
      </c>
      <c r="H2098" s="18" t="str">
        <f>IF(G2098="","",VLOOKUP(G2098,WMS!$E$3:$Q$2581,7,FALSE))</f>
        <v/>
      </c>
      <c r="I2098" s="18" t="str">
        <f>IF(G2098="","",VLOOKUP(G2098,WMS!$E$3:$Q$2581,8,FALSE))</f>
        <v/>
      </c>
      <c r="J2098" s="18" t="str">
        <f>IF(G2098="","",VLOOKUP(G2098,WMS!$E$3:$Q$2581,13,FALSE))</f>
        <v/>
      </c>
      <c r="K2098" s="25" t="str">
        <f t="shared" si="339"/>
        <v/>
      </c>
      <c r="M2098" s="26" t="str">
        <f>IF(G2098="","",VLOOKUP(G2098,WMS!$E$3:$U$2581,7,0)*L2098)</f>
        <v/>
      </c>
      <c r="N2098" s="27" t="str">
        <f>IF(G2098="","",VLOOKUP(G2098,WMS!$E$3:$U$2581,17,0))</f>
        <v/>
      </c>
      <c r="O2098" s="28" t="str">
        <f t="shared" si="340"/>
        <v/>
      </c>
      <c r="P2098" s="28" t="str">
        <f t="shared" si="341"/>
        <v/>
      </c>
      <c r="Q2098" s="25" t="str">
        <f>IF(G2098="","",VLOOKUP(G2098,WMS!$E$3:$G$2581,2,FALSE))</f>
        <v/>
      </c>
      <c r="R2098" s="25" t="str">
        <f>IF(G2098="","",VLOOKUP(G2098,WMS!$E$3:$G$2581,3,FALSE))</f>
        <v/>
      </c>
      <c r="S2098" s="17" t="str">
        <f>IF(R2098="","",VLOOKUP(R2098,CUSTOMS!$E$3:$N$2350,2,FALSE))</f>
        <v/>
      </c>
      <c r="T2098" s="17" t="str">
        <f>IF(R2098="","",VLOOKUP(R2098,CUSTOMS!$E$3:$N$2350,3,FALSE))</f>
        <v/>
      </c>
      <c r="U2098" s="18" t="str">
        <f t="shared" si="342"/>
        <v/>
      </c>
      <c r="V2098" s="18" t="str">
        <f>IF(R2098="","",VLOOKUP(R2098,CUSTOMS!$E$3:$N$2350,5,FALSE))</f>
        <v/>
      </c>
      <c r="W2098" s="32" t="str">
        <f>IF(R2098="","",VLOOKUP(R2098,CUSTOMS!$E$3:$N$2350,6,FALSE))</f>
        <v/>
      </c>
      <c r="X2098" s="32" t="str">
        <f t="shared" si="343"/>
        <v/>
      </c>
      <c r="Y2098" s="18" t="str">
        <f>IF(R2098="","",VLOOKUP(R2098,CUSTOMS!$E$3:$N$2350,8,FALSE))</f>
        <v/>
      </c>
      <c r="Z2098" s="18" t="str">
        <f>IF(R2098="","",VLOOKUP(R2098,CUSTOMS!$E$3:$N$2350,9,FALSE))</f>
        <v/>
      </c>
      <c r="AA2098" s="18" t="str">
        <f>IF(R2098="","",VLOOKUP(R2098,CUSTOMS!$E$3:$N$2350,10,FALSE))</f>
        <v/>
      </c>
      <c r="AB2098" s="32" t="str">
        <f>IF(R2098="","",VLOOKUP(G2098,WMS!$E$3:$T$2581,15,FALSE))</f>
        <v/>
      </c>
      <c r="AC2098" s="32" t="str">
        <f t="shared" si="344"/>
        <v/>
      </c>
      <c r="AD2098" s="32" t="str">
        <f>IF(S2098="","",VLOOKUP(S2098,海关监管条件!$A$1:$B$3000,2,FALSE))</f>
        <v/>
      </c>
    </row>
    <row r="2099" spans="7:30">
      <c r="G2099" s="17" t="str">
        <f t="shared" si="338"/>
        <v/>
      </c>
      <c r="H2099" s="18" t="str">
        <f>IF(G2099="","",VLOOKUP(G2099,WMS!$E$3:$Q$2581,7,FALSE))</f>
        <v/>
      </c>
      <c r="I2099" s="18" t="str">
        <f>IF(G2099="","",VLOOKUP(G2099,WMS!$E$3:$Q$2581,8,FALSE))</f>
        <v/>
      </c>
      <c r="J2099" s="18" t="str">
        <f>IF(G2099="","",VLOOKUP(G2099,WMS!$E$3:$Q$2581,13,FALSE))</f>
        <v/>
      </c>
      <c r="K2099" s="25" t="str">
        <f t="shared" si="339"/>
        <v/>
      </c>
      <c r="M2099" s="26" t="str">
        <f>IF(G2099="","",VLOOKUP(G2099,WMS!$E$3:$U$2581,7,0)*L2099)</f>
        <v/>
      </c>
      <c r="N2099" s="27" t="str">
        <f>IF(G2099="","",VLOOKUP(G2099,WMS!$E$3:$U$2581,17,0))</f>
        <v/>
      </c>
      <c r="O2099" s="28" t="str">
        <f t="shared" si="340"/>
        <v/>
      </c>
      <c r="P2099" s="28" t="str">
        <f t="shared" si="341"/>
        <v/>
      </c>
      <c r="Q2099" s="25" t="str">
        <f>IF(G2099="","",VLOOKUP(G2099,WMS!$E$3:$G$2581,2,FALSE))</f>
        <v/>
      </c>
      <c r="R2099" s="25" t="str">
        <f>IF(G2099="","",VLOOKUP(G2099,WMS!$E$3:$G$2581,3,FALSE))</f>
        <v/>
      </c>
      <c r="S2099" s="17" t="str">
        <f>IF(R2099="","",VLOOKUP(R2099,CUSTOMS!$E$3:$N$2350,2,FALSE))</f>
        <v/>
      </c>
      <c r="T2099" s="17" t="str">
        <f>IF(R2099="","",VLOOKUP(R2099,CUSTOMS!$E$3:$N$2350,3,FALSE))</f>
        <v/>
      </c>
      <c r="U2099" s="18" t="str">
        <f t="shared" si="342"/>
        <v/>
      </c>
      <c r="V2099" s="18" t="str">
        <f>IF(R2099="","",VLOOKUP(R2099,CUSTOMS!$E$3:$N$2350,5,FALSE))</f>
        <v/>
      </c>
      <c r="W2099" s="32" t="str">
        <f>IF(R2099="","",VLOOKUP(R2099,CUSTOMS!$E$3:$N$2350,6,FALSE))</f>
        <v/>
      </c>
      <c r="X2099" s="32" t="str">
        <f t="shared" si="343"/>
        <v/>
      </c>
      <c r="Y2099" s="18" t="str">
        <f>IF(R2099="","",VLOOKUP(R2099,CUSTOMS!$E$3:$N$2350,8,FALSE))</f>
        <v/>
      </c>
      <c r="Z2099" s="18" t="str">
        <f>IF(R2099="","",VLOOKUP(R2099,CUSTOMS!$E$3:$N$2350,9,FALSE))</f>
        <v/>
      </c>
      <c r="AA2099" s="18" t="str">
        <f>IF(R2099="","",VLOOKUP(R2099,CUSTOMS!$E$3:$N$2350,10,FALSE))</f>
        <v/>
      </c>
      <c r="AB2099" s="32" t="str">
        <f>IF(R2099="","",VLOOKUP(G2099,WMS!$E$3:$T$2581,15,FALSE))</f>
        <v/>
      </c>
      <c r="AC2099" s="32" t="str">
        <f t="shared" si="344"/>
        <v/>
      </c>
      <c r="AD2099" s="32" t="str">
        <f>IF(S2099="","",VLOOKUP(S2099,海关监管条件!$A$1:$B$3000,2,FALSE))</f>
        <v/>
      </c>
    </row>
    <row r="2100" spans="7:30">
      <c r="G2100" s="17" t="str">
        <f t="shared" si="338"/>
        <v/>
      </c>
      <c r="H2100" s="18" t="str">
        <f>IF(G2100="","",VLOOKUP(G2100,WMS!$E$3:$Q$2581,7,FALSE))</f>
        <v/>
      </c>
      <c r="I2100" s="18" t="str">
        <f>IF(G2100="","",VLOOKUP(G2100,WMS!$E$3:$Q$2581,8,FALSE))</f>
        <v/>
      </c>
      <c r="J2100" s="18" t="str">
        <f>IF(G2100="","",VLOOKUP(G2100,WMS!$E$3:$Q$2581,13,FALSE))</f>
        <v/>
      </c>
      <c r="K2100" s="25" t="str">
        <f t="shared" si="339"/>
        <v/>
      </c>
      <c r="M2100" s="26" t="str">
        <f>IF(G2100="","",VLOOKUP(G2100,WMS!$E$3:$U$2581,7,0)*L2100)</f>
        <v/>
      </c>
      <c r="N2100" s="27" t="str">
        <f>IF(G2100="","",VLOOKUP(G2100,WMS!$E$3:$U$2581,17,0))</f>
        <v/>
      </c>
      <c r="O2100" s="28" t="str">
        <f t="shared" si="340"/>
        <v/>
      </c>
      <c r="P2100" s="28" t="str">
        <f t="shared" si="341"/>
        <v/>
      </c>
      <c r="Q2100" s="25" t="str">
        <f>IF(G2100="","",VLOOKUP(G2100,WMS!$E$3:$G$2581,2,FALSE))</f>
        <v/>
      </c>
      <c r="R2100" s="25" t="str">
        <f>IF(G2100="","",VLOOKUP(G2100,WMS!$E$3:$G$2581,3,FALSE))</f>
        <v/>
      </c>
      <c r="S2100" s="17" t="str">
        <f>IF(R2100="","",VLOOKUP(R2100,CUSTOMS!$E$3:$N$2350,2,FALSE))</f>
        <v/>
      </c>
      <c r="T2100" s="17" t="str">
        <f>IF(R2100="","",VLOOKUP(R2100,CUSTOMS!$E$3:$N$2350,3,FALSE))</f>
        <v/>
      </c>
      <c r="U2100" s="18" t="str">
        <f t="shared" si="342"/>
        <v/>
      </c>
      <c r="V2100" s="18" t="str">
        <f>IF(R2100="","",VLOOKUP(R2100,CUSTOMS!$E$3:$N$2350,5,FALSE))</f>
        <v/>
      </c>
      <c r="W2100" s="32" t="str">
        <f>IF(R2100="","",VLOOKUP(R2100,CUSTOMS!$E$3:$N$2350,6,FALSE))</f>
        <v/>
      </c>
      <c r="X2100" s="32" t="str">
        <f t="shared" si="343"/>
        <v/>
      </c>
      <c r="Y2100" s="18" t="str">
        <f>IF(R2100="","",VLOOKUP(R2100,CUSTOMS!$E$3:$N$2350,8,FALSE))</f>
        <v/>
      </c>
      <c r="Z2100" s="18" t="str">
        <f>IF(R2100="","",VLOOKUP(R2100,CUSTOMS!$E$3:$N$2350,9,FALSE))</f>
        <v/>
      </c>
      <c r="AA2100" s="18" t="str">
        <f>IF(R2100="","",VLOOKUP(R2100,CUSTOMS!$E$3:$N$2350,10,FALSE))</f>
        <v/>
      </c>
      <c r="AB2100" s="32" t="str">
        <f>IF(R2100="","",VLOOKUP(G2100,WMS!$E$3:$T$2581,15,FALSE))</f>
        <v/>
      </c>
      <c r="AC2100" s="32" t="str">
        <f t="shared" si="344"/>
        <v/>
      </c>
      <c r="AD2100" s="32" t="str">
        <f>IF(S2100="","",VLOOKUP(S2100,海关监管条件!$A$1:$B$3000,2,FALSE))</f>
        <v/>
      </c>
    </row>
    <row r="2101" spans="7:30">
      <c r="G2101" s="17" t="str">
        <f t="shared" si="338"/>
        <v/>
      </c>
      <c r="H2101" s="18" t="str">
        <f>IF(G2101="","",VLOOKUP(G2101,WMS!$E$3:$Q$2581,7,FALSE))</f>
        <v/>
      </c>
      <c r="I2101" s="18" t="str">
        <f>IF(G2101="","",VLOOKUP(G2101,WMS!$E$3:$Q$2581,8,FALSE))</f>
        <v/>
      </c>
      <c r="J2101" s="18" t="str">
        <f>IF(G2101="","",VLOOKUP(G2101,WMS!$E$3:$Q$2581,13,FALSE))</f>
        <v/>
      </c>
      <c r="K2101" s="25" t="str">
        <f t="shared" si="339"/>
        <v/>
      </c>
      <c r="M2101" s="26" t="str">
        <f>IF(G2101="","",VLOOKUP(G2101,WMS!$E$3:$U$2581,7,0)*L2101)</f>
        <v/>
      </c>
      <c r="N2101" s="27" t="str">
        <f>IF(G2101="","",VLOOKUP(G2101,WMS!$E$3:$U$2581,17,0))</f>
        <v/>
      </c>
      <c r="O2101" s="28" t="str">
        <f t="shared" si="340"/>
        <v/>
      </c>
      <c r="P2101" s="28" t="str">
        <f t="shared" si="341"/>
        <v/>
      </c>
      <c r="Q2101" s="25" t="str">
        <f>IF(G2101="","",VLOOKUP(G2101,WMS!$E$3:$G$2581,2,FALSE))</f>
        <v/>
      </c>
      <c r="R2101" s="25" t="str">
        <f>IF(G2101="","",VLOOKUP(G2101,WMS!$E$3:$G$2581,3,FALSE))</f>
        <v/>
      </c>
      <c r="S2101" s="17" t="str">
        <f>IF(R2101="","",VLOOKUP(R2101,CUSTOMS!$E$3:$N$2350,2,FALSE))</f>
        <v/>
      </c>
      <c r="T2101" s="17" t="str">
        <f>IF(R2101="","",VLOOKUP(R2101,CUSTOMS!$E$3:$N$2350,3,FALSE))</f>
        <v/>
      </c>
      <c r="U2101" s="18" t="str">
        <f t="shared" si="342"/>
        <v/>
      </c>
      <c r="V2101" s="18" t="str">
        <f>IF(R2101="","",VLOOKUP(R2101,CUSTOMS!$E$3:$N$2350,5,FALSE))</f>
        <v/>
      </c>
      <c r="W2101" s="32" t="str">
        <f>IF(R2101="","",VLOOKUP(R2101,CUSTOMS!$E$3:$N$2350,6,FALSE))</f>
        <v/>
      </c>
      <c r="X2101" s="32" t="str">
        <f t="shared" si="343"/>
        <v/>
      </c>
      <c r="Y2101" s="18" t="str">
        <f>IF(R2101="","",VLOOKUP(R2101,CUSTOMS!$E$3:$N$2350,8,FALSE))</f>
        <v/>
      </c>
      <c r="Z2101" s="18" t="str">
        <f>IF(R2101="","",VLOOKUP(R2101,CUSTOMS!$E$3:$N$2350,9,FALSE))</f>
        <v/>
      </c>
      <c r="AA2101" s="18" t="str">
        <f>IF(R2101="","",VLOOKUP(R2101,CUSTOMS!$E$3:$N$2350,10,FALSE))</f>
        <v/>
      </c>
      <c r="AB2101" s="32" t="str">
        <f>IF(R2101="","",VLOOKUP(G2101,WMS!$E$3:$T$2581,15,FALSE))</f>
        <v/>
      </c>
      <c r="AC2101" s="32" t="str">
        <f t="shared" si="344"/>
        <v/>
      </c>
      <c r="AD2101" s="32" t="str">
        <f>IF(S2101="","",VLOOKUP(S2101,海关监管条件!$A$1:$B$3000,2,FALSE))</f>
        <v/>
      </c>
    </row>
    <row r="2102" spans="7:30">
      <c r="G2102" s="17" t="str">
        <f t="shared" si="338"/>
        <v/>
      </c>
      <c r="H2102" s="18" t="str">
        <f>IF(G2102="","",VLOOKUP(G2102,WMS!$E$3:$Q$2581,7,FALSE))</f>
        <v/>
      </c>
      <c r="I2102" s="18" t="str">
        <f>IF(G2102="","",VLOOKUP(G2102,WMS!$E$3:$Q$2581,8,FALSE))</f>
        <v/>
      </c>
      <c r="J2102" s="18" t="str">
        <f>IF(G2102="","",VLOOKUP(G2102,WMS!$E$3:$Q$2581,13,FALSE))</f>
        <v/>
      </c>
      <c r="K2102" s="25" t="str">
        <f t="shared" si="339"/>
        <v/>
      </c>
      <c r="M2102" s="26" t="str">
        <f>IF(G2102="","",VLOOKUP(G2102,WMS!$E$3:$U$2581,7,0)*L2102)</f>
        <v/>
      </c>
      <c r="N2102" s="27" t="str">
        <f>IF(G2102="","",VLOOKUP(G2102,WMS!$E$3:$U$2581,17,0))</f>
        <v/>
      </c>
      <c r="O2102" s="28" t="str">
        <f t="shared" si="340"/>
        <v/>
      </c>
      <c r="P2102" s="28" t="str">
        <f t="shared" si="341"/>
        <v/>
      </c>
      <c r="Q2102" s="25" t="str">
        <f>IF(G2102="","",VLOOKUP(G2102,WMS!$E$3:$G$2581,2,FALSE))</f>
        <v/>
      </c>
      <c r="R2102" s="25" t="str">
        <f>IF(G2102="","",VLOOKUP(G2102,WMS!$E$3:$G$2581,3,FALSE))</f>
        <v/>
      </c>
      <c r="S2102" s="17" t="str">
        <f>IF(R2102="","",VLOOKUP(R2102,CUSTOMS!$E$3:$N$2350,2,FALSE))</f>
        <v/>
      </c>
      <c r="T2102" s="17" t="str">
        <f>IF(R2102="","",VLOOKUP(R2102,CUSTOMS!$E$3:$N$2350,3,FALSE))</f>
        <v/>
      </c>
      <c r="U2102" s="18" t="str">
        <f t="shared" si="342"/>
        <v/>
      </c>
      <c r="V2102" s="18" t="str">
        <f>IF(R2102="","",VLOOKUP(R2102,CUSTOMS!$E$3:$N$2350,5,FALSE))</f>
        <v/>
      </c>
      <c r="W2102" s="32" t="str">
        <f>IF(R2102="","",VLOOKUP(R2102,CUSTOMS!$E$3:$N$2350,6,FALSE))</f>
        <v/>
      </c>
      <c r="X2102" s="32" t="str">
        <f t="shared" si="343"/>
        <v/>
      </c>
      <c r="Y2102" s="18" t="str">
        <f>IF(R2102="","",VLOOKUP(R2102,CUSTOMS!$E$3:$N$2350,8,FALSE))</f>
        <v/>
      </c>
      <c r="Z2102" s="18" t="str">
        <f>IF(R2102="","",VLOOKUP(R2102,CUSTOMS!$E$3:$N$2350,9,FALSE))</f>
        <v/>
      </c>
      <c r="AA2102" s="18" t="str">
        <f>IF(R2102="","",VLOOKUP(R2102,CUSTOMS!$E$3:$N$2350,10,FALSE))</f>
        <v/>
      </c>
      <c r="AB2102" s="32" t="str">
        <f>IF(R2102="","",VLOOKUP(G2102,WMS!$E$3:$T$2581,15,FALSE))</f>
        <v/>
      </c>
      <c r="AC2102" s="32" t="str">
        <f t="shared" si="344"/>
        <v/>
      </c>
      <c r="AD2102" s="32" t="str">
        <f>IF(S2102="","",VLOOKUP(S2102,海关监管条件!$A$1:$B$3000,2,FALSE))</f>
        <v/>
      </c>
    </row>
    <row r="2103" spans="7:30">
      <c r="G2103" s="17" t="str">
        <f t="shared" si="338"/>
        <v/>
      </c>
      <c r="H2103" s="18" t="str">
        <f>IF(G2103="","",VLOOKUP(G2103,WMS!$E$3:$Q$2581,7,FALSE))</f>
        <v/>
      </c>
      <c r="I2103" s="18" t="str">
        <f>IF(G2103="","",VLOOKUP(G2103,WMS!$E$3:$Q$2581,8,FALSE))</f>
        <v/>
      </c>
      <c r="J2103" s="18" t="str">
        <f>IF(G2103="","",VLOOKUP(G2103,WMS!$E$3:$Q$2581,13,FALSE))</f>
        <v/>
      </c>
      <c r="K2103" s="25" t="str">
        <f t="shared" si="339"/>
        <v/>
      </c>
      <c r="M2103" s="26" t="str">
        <f>IF(G2103="","",VLOOKUP(G2103,WMS!$E$3:$U$2581,7,0)*L2103)</f>
        <v/>
      </c>
      <c r="N2103" s="27" t="str">
        <f>IF(G2103="","",VLOOKUP(G2103,WMS!$E$3:$U$2581,17,0))</f>
        <v/>
      </c>
      <c r="O2103" s="28" t="str">
        <f t="shared" si="340"/>
        <v/>
      </c>
      <c r="P2103" s="28" t="str">
        <f t="shared" si="341"/>
        <v/>
      </c>
      <c r="Q2103" s="25" t="str">
        <f>IF(G2103="","",VLOOKUP(G2103,WMS!$E$3:$G$2581,2,FALSE))</f>
        <v/>
      </c>
      <c r="R2103" s="25" t="str">
        <f>IF(G2103="","",VLOOKUP(G2103,WMS!$E$3:$G$2581,3,FALSE))</f>
        <v/>
      </c>
      <c r="S2103" s="17" t="str">
        <f>IF(R2103="","",VLOOKUP(R2103,CUSTOMS!$E$3:$N$2350,2,FALSE))</f>
        <v/>
      </c>
      <c r="T2103" s="17" t="str">
        <f>IF(R2103="","",VLOOKUP(R2103,CUSTOMS!$E$3:$N$2350,3,FALSE))</f>
        <v/>
      </c>
      <c r="U2103" s="18" t="str">
        <f t="shared" si="342"/>
        <v/>
      </c>
      <c r="V2103" s="18" t="str">
        <f>IF(R2103="","",VLOOKUP(R2103,CUSTOMS!$E$3:$N$2350,5,FALSE))</f>
        <v/>
      </c>
      <c r="W2103" s="32" t="str">
        <f>IF(R2103="","",VLOOKUP(R2103,CUSTOMS!$E$3:$N$2350,6,FALSE))</f>
        <v/>
      </c>
      <c r="X2103" s="32" t="str">
        <f t="shared" si="343"/>
        <v/>
      </c>
      <c r="Y2103" s="18" t="str">
        <f>IF(R2103="","",VLOOKUP(R2103,CUSTOMS!$E$3:$N$2350,8,FALSE))</f>
        <v/>
      </c>
      <c r="Z2103" s="18" t="str">
        <f>IF(R2103="","",VLOOKUP(R2103,CUSTOMS!$E$3:$N$2350,9,FALSE))</f>
        <v/>
      </c>
      <c r="AA2103" s="18" t="str">
        <f>IF(R2103="","",VLOOKUP(R2103,CUSTOMS!$E$3:$N$2350,10,FALSE))</f>
        <v/>
      </c>
      <c r="AB2103" s="32" t="str">
        <f>IF(R2103="","",VLOOKUP(G2103,WMS!$E$3:$T$2581,15,FALSE))</f>
        <v/>
      </c>
      <c r="AC2103" s="32" t="str">
        <f t="shared" si="344"/>
        <v/>
      </c>
      <c r="AD2103" s="32" t="str">
        <f>IF(S2103="","",VLOOKUP(S2103,海关监管条件!$A$1:$B$3000,2,FALSE))</f>
        <v/>
      </c>
    </row>
    <row r="2104" spans="7:30">
      <c r="G2104" s="17" t="str">
        <f t="shared" si="338"/>
        <v/>
      </c>
      <c r="H2104" s="18" t="str">
        <f>IF(G2104="","",VLOOKUP(G2104,WMS!$E$3:$Q$2581,7,FALSE))</f>
        <v/>
      </c>
      <c r="I2104" s="18" t="str">
        <f>IF(G2104="","",VLOOKUP(G2104,WMS!$E$3:$Q$2581,8,FALSE))</f>
        <v/>
      </c>
      <c r="J2104" s="18" t="str">
        <f>IF(G2104="","",VLOOKUP(G2104,WMS!$E$3:$Q$2581,13,FALSE))</f>
        <v/>
      </c>
      <c r="K2104" s="25" t="str">
        <f t="shared" si="339"/>
        <v/>
      </c>
      <c r="M2104" s="26" t="str">
        <f>IF(G2104="","",VLOOKUP(G2104,WMS!$E$3:$U$2581,7,0)*L2104)</f>
        <v/>
      </c>
      <c r="N2104" s="27" t="str">
        <f>IF(G2104="","",VLOOKUP(G2104,WMS!$E$3:$U$2581,17,0))</f>
        <v/>
      </c>
      <c r="O2104" s="28" t="str">
        <f t="shared" si="340"/>
        <v/>
      </c>
      <c r="P2104" s="28" t="str">
        <f t="shared" si="341"/>
        <v/>
      </c>
      <c r="Q2104" s="25" t="str">
        <f>IF(G2104="","",VLOOKUP(G2104,WMS!$E$3:$G$2581,2,FALSE))</f>
        <v/>
      </c>
      <c r="R2104" s="25" t="str">
        <f>IF(G2104="","",VLOOKUP(G2104,WMS!$E$3:$G$2581,3,FALSE))</f>
        <v/>
      </c>
      <c r="S2104" s="17" t="str">
        <f>IF(R2104="","",VLOOKUP(R2104,CUSTOMS!$E$3:$N$2350,2,FALSE))</f>
        <v/>
      </c>
      <c r="T2104" s="17" t="str">
        <f>IF(R2104="","",VLOOKUP(R2104,CUSTOMS!$E$3:$N$2350,3,FALSE))</f>
        <v/>
      </c>
      <c r="U2104" s="18" t="str">
        <f t="shared" si="342"/>
        <v/>
      </c>
      <c r="V2104" s="18" t="str">
        <f>IF(R2104="","",VLOOKUP(R2104,CUSTOMS!$E$3:$N$2350,5,FALSE))</f>
        <v/>
      </c>
      <c r="W2104" s="32" t="str">
        <f>IF(R2104="","",VLOOKUP(R2104,CUSTOMS!$E$3:$N$2350,6,FALSE))</f>
        <v/>
      </c>
      <c r="X2104" s="32" t="str">
        <f t="shared" si="343"/>
        <v/>
      </c>
      <c r="Y2104" s="18" t="str">
        <f>IF(R2104="","",VLOOKUP(R2104,CUSTOMS!$E$3:$N$2350,8,FALSE))</f>
        <v/>
      </c>
      <c r="Z2104" s="18" t="str">
        <f>IF(R2104="","",VLOOKUP(R2104,CUSTOMS!$E$3:$N$2350,9,FALSE))</f>
        <v/>
      </c>
      <c r="AA2104" s="18" t="str">
        <f>IF(R2104="","",VLOOKUP(R2104,CUSTOMS!$E$3:$N$2350,10,FALSE))</f>
        <v/>
      </c>
      <c r="AB2104" s="32" t="str">
        <f>IF(R2104="","",VLOOKUP(G2104,WMS!$E$3:$T$2581,15,FALSE))</f>
        <v/>
      </c>
      <c r="AC2104" s="32" t="str">
        <f t="shared" si="344"/>
        <v/>
      </c>
      <c r="AD2104" s="32" t="str">
        <f>IF(S2104="","",VLOOKUP(S2104,海关监管条件!$A$1:$B$3000,2,FALSE))</f>
        <v/>
      </c>
    </row>
    <row r="2105" spans="7:30">
      <c r="G2105" s="17" t="str">
        <f t="shared" si="338"/>
        <v/>
      </c>
      <c r="H2105" s="18" t="str">
        <f>IF(G2105="","",VLOOKUP(G2105,WMS!$E$3:$Q$2581,7,FALSE))</f>
        <v/>
      </c>
      <c r="I2105" s="18" t="str">
        <f>IF(G2105="","",VLOOKUP(G2105,WMS!$E$3:$Q$2581,8,FALSE))</f>
        <v/>
      </c>
      <c r="J2105" s="18" t="str">
        <f>IF(G2105="","",VLOOKUP(G2105,WMS!$E$3:$Q$2581,13,FALSE))</f>
        <v/>
      </c>
      <c r="K2105" s="25" t="str">
        <f t="shared" si="339"/>
        <v/>
      </c>
      <c r="M2105" s="26" t="str">
        <f>IF(G2105="","",VLOOKUP(G2105,WMS!$E$3:$U$2581,7,0)*L2105)</f>
        <v/>
      </c>
      <c r="N2105" s="27" t="str">
        <f>IF(G2105="","",VLOOKUP(G2105,WMS!$E$3:$U$2581,17,0))</f>
        <v/>
      </c>
      <c r="O2105" s="28" t="str">
        <f t="shared" si="340"/>
        <v/>
      </c>
      <c r="P2105" s="28" t="str">
        <f t="shared" si="341"/>
        <v/>
      </c>
      <c r="Q2105" s="25" t="str">
        <f>IF(G2105="","",VLOOKUP(G2105,WMS!$E$3:$G$2581,2,FALSE))</f>
        <v/>
      </c>
      <c r="R2105" s="25" t="str">
        <f>IF(G2105="","",VLOOKUP(G2105,WMS!$E$3:$G$2581,3,FALSE))</f>
        <v/>
      </c>
      <c r="S2105" s="17" t="str">
        <f>IF(R2105="","",VLOOKUP(R2105,CUSTOMS!$E$3:$N$2350,2,FALSE))</f>
        <v/>
      </c>
      <c r="T2105" s="17" t="str">
        <f>IF(R2105="","",VLOOKUP(R2105,CUSTOMS!$E$3:$N$2350,3,FALSE))</f>
        <v/>
      </c>
      <c r="U2105" s="18" t="str">
        <f t="shared" si="342"/>
        <v/>
      </c>
      <c r="V2105" s="18" t="str">
        <f>IF(R2105="","",VLOOKUP(R2105,CUSTOMS!$E$3:$N$2350,5,FALSE))</f>
        <v/>
      </c>
      <c r="W2105" s="32" t="str">
        <f>IF(R2105="","",VLOOKUP(R2105,CUSTOMS!$E$3:$N$2350,6,FALSE))</f>
        <v/>
      </c>
      <c r="X2105" s="32" t="str">
        <f t="shared" si="343"/>
        <v/>
      </c>
      <c r="Y2105" s="18" t="str">
        <f>IF(R2105="","",VLOOKUP(R2105,CUSTOMS!$E$3:$N$2350,8,FALSE))</f>
        <v/>
      </c>
      <c r="Z2105" s="18" t="str">
        <f>IF(R2105="","",VLOOKUP(R2105,CUSTOMS!$E$3:$N$2350,9,FALSE))</f>
        <v/>
      </c>
      <c r="AA2105" s="18" t="str">
        <f>IF(R2105="","",VLOOKUP(R2105,CUSTOMS!$E$3:$N$2350,10,FALSE))</f>
        <v/>
      </c>
      <c r="AB2105" s="32" t="str">
        <f>IF(R2105="","",VLOOKUP(G2105,WMS!$E$3:$T$2581,15,FALSE))</f>
        <v/>
      </c>
      <c r="AC2105" s="32" t="str">
        <f t="shared" si="344"/>
        <v/>
      </c>
      <c r="AD2105" s="32" t="str">
        <f>IF(S2105="","",VLOOKUP(S2105,海关监管条件!$A$1:$B$3000,2,FALSE))</f>
        <v/>
      </c>
    </row>
    <row r="2106" spans="7:30">
      <c r="G2106" s="17" t="str">
        <f t="shared" si="338"/>
        <v/>
      </c>
      <c r="H2106" s="18" t="str">
        <f>IF(G2106="","",VLOOKUP(G2106,WMS!$E$3:$Q$2581,7,FALSE))</f>
        <v/>
      </c>
      <c r="I2106" s="18" t="str">
        <f>IF(G2106="","",VLOOKUP(G2106,WMS!$E$3:$Q$2581,8,FALSE))</f>
        <v/>
      </c>
      <c r="J2106" s="18" t="str">
        <f>IF(G2106="","",VLOOKUP(G2106,WMS!$E$3:$Q$2581,13,FALSE))</f>
        <v/>
      </c>
      <c r="K2106" s="25" t="str">
        <f t="shared" si="339"/>
        <v/>
      </c>
      <c r="M2106" s="26" t="str">
        <f>IF(G2106="","",VLOOKUP(G2106,WMS!$E$3:$U$2581,7,0)*L2106)</f>
        <v/>
      </c>
      <c r="N2106" s="27" t="str">
        <f>IF(G2106="","",VLOOKUP(G2106,WMS!$E$3:$U$2581,17,0))</f>
        <v/>
      </c>
      <c r="O2106" s="28" t="str">
        <f t="shared" si="340"/>
        <v/>
      </c>
      <c r="P2106" s="28" t="str">
        <f t="shared" si="341"/>
        <v/>
      </c>
      <c r="Q2106" s="25" t="str">
        <f>IF(G2106="","",VLOOKUP(G2106,WMS!$E$3:$G$2581,2,FALSE))</f>
        <v/>
      </c>
      <c r="R2106" s="25" t="str">
        <f>IF(G2106="","",VLOOKUP(G2106,WMS!$E$3:$G$2581,3,FALSE))</f>
        <v/>
      </c>
      <c r="S2106" s="17" t="str">
        <f>IF(R2106="","",VLOOKUP(R2106,CUSTOMS!$E$3:$N$2350,2,FALSE))</f>
        <v/>
      </c>
      <c r="T2106" s="17" t="str">
        <f>IF(R2106="","",VLOOKUP(R2106,CUSTOMS!$E$3:$N$2350,3,FALSE))</f>
        <v/>
      </c>
      <c r="U2106" s="18" t="str">
        <f t="shared" si="342"/>
        <v/>
      </c>
      <c r="V2106" s="18" t="str">
        <f>IF(R2106="","",VLOOKUP(R2106,CUSTOMS!$E$3:$N$2350,5,FALSE))</f>
        <v/>
      </c>
      <c r="W2106" s="32" t="str">
        <f>IF(R2106="","",VLOOKUP(R2106,CUSTOMS!$E$3:$N$2350,6,FALSE))</f>
        <v/>
      </c>
      <c r="X2106" s="32" t="str">
        <f t="shared" si="343"/>
        <v/>
      </c>
      <c r="Y2106" s="18" t="str">
        <f>IF(R2106="","",VLOOKUP(R2106,CUSTOMS!$E$3:$N$2350,8,FALSE))</f>
        <v/>
      </c>
      <c r="Z2106" s="18" t="str">
        <f>IF(R2106="","",VLOOKUP(R2106,CUSTOMS!$E$3:$N$2350,9,FALSE))</f>
        <v/>
      </c>
      <c r="AA2106" s="18" t="str">
        <f>IF(R2106="","",VLOOKUP(R2106,CUSTOMS!$E$3:$N$2350,10,FALSE))</f>
        <v/>
      </c>
      <c r="AB2106" s="32" t="str">
        <f>IF(R2106="","",VLOOKUP(G2106,WMS!$E$3:$T$2581,15,FALSE))</f>
        <v/>
      </c>
      <c r="AC2106" s="32" t="str">
        <f t="shared" si="344"/>
        <v/>
      </c>
      <c r="AD2106" s="32" t="str">
        <f>IF(S2106="","",VLOOKUP(S2106,海关监管条件!$A$1:$B$3000,2,FALSE))</f>
        <v/>
      </c>
    </row>
    <row r="2107" spans="7:30">
      <c r="G2107" s="17" t="str">
        <f t="shared" si="338"/>
        <v/>
      </c>
      <c r="H2107" s="18" t="str">
        <f>IF(G2107="","",VLOOKUP(G2107,WMS!$E$3:$Q$2581,7,FALSE))</f>
        <v/>
      </c>
      <c r="I2107" s="18" t="str">
        <f>IF(G2107="","",VLOOKUP(G2107,WMS!$E$3:$Q$2581,8,FALSE))</f>
        <v/>
      </c>
      <c r="J2107" s="18" t="str">
        <f>IF(G2107="","",VLOOKUP(G2107,WMS!$E$3:$Q$2581,13,FALSE))</f>
        <v/>
      </c>
      <c r="K2107" s="25" t="str">
        <f t="shared" si="339"/>
        <v/>
      </c>
      <c r="M2107" s="26" t="str">
        <f>IF(G2107="","",VLOOKUP(G2107,WMS!$E$3:$U$2581,7,0)*L2107)</f>
        <v/>
      </c>
      <c r="N2107" s="27" t="str">
        <f>IF(G2107="","",VLOOKUP(G2107,WMS!$E$3:$U$2581,17,0))</f>
        <v/>
      </c>
      <c r="O2107" s="28" t="str">
        <f t="shared" si="340"/>
        <v/>
      </c>
      <c r="P2107" s="28" t="str">
        <f t="shared" si="341"/>
        <v/>
      </c>
      <c r="Q2107" s="25" t="str">
        <f>IF(G2107="","",VLOOKUP(G2107,WMS!$E$3:$G$2581,2,FALSE))</f>
        <v/>
      </c>
      <c r="R2107" s="25" t="str">
        <f>IF(G2107="","",VLOOKUP(G2107,WMS!$E$3:$G$2581,3,FALSE))</f>
        <v/>
      </c>
      <c r="S2107" s="17" t="str">
        <f>IF(R2107="","",VLOOKUP(R2107,CUSTOMS!$E$3:$N$2350,2,FALSE))</f>
        <v/>
      </c>
      <c r="T2107" s="17" t="str">
        <f>IF(R2107="","",VLOOKUP(R2107,CUSTOMS!$E$3:$N$2350,3,FALSE))</f>
        <v/>
      </c>
      <c r="U2107" s="18" t="str">
        <f t="shared" si="342"/>
        <v/>
      </c>
      <c r="V2107" s="18" t="str">
        <f>IF(R2107="","",VLOOKUP(R2107,CUSTOMS!$E$3:$N$2350,5,FALSE))</f>
        <v/>
      </c>
      <c r="W2107" s="32" t="str">
        <f>IF(R2107="","",VLOOKUP(R2107,CUSTOMS!$E$3:$N$2350,6,FALSE))</f>
        <v/>
      </c>
      <c r="X2107" s="32" t="str">
        <f t="shared" si="343"/>
        <v/>
      </c>
      <c r="Y2107" s="18" t="str">
        <f>IF(R2107="","",VLOOKUP(R2107,CUSTOMS!$E$3:$N$2350,8,FALSE))</f>
        <v/>
      </c>
      <c r="Z2107" s="18" t="str">
        <f>IF(R2107="","",VLOOKUP(R2107,CUSTOMS!$E$3:$N$2350,9,FALSE))</f>
        <v/>
      </c>
      <c r="AA2107" s="18" t="str">
        <f>IF(R2107="","",VLOOKUP(R2107,CUSTOMS!$E$3:$N$2350,10,FALSE))</f>
        <v/>
      </c>
      <c r="AB2107" s="32" t="str">
        <f>IF(R2107="","",VLOOKUP(G2107,WMS!$E$3:$T$2581,15,FALSE))</f>
        <v/>
      </c>
      <c r="AC2107" s="32" t="str">
        <f t="shared" si="344"/>
        <v/>
      </c>
      <c r="AD2107" s="32" t="str">
        <f>IF(S2107="","",VLOOKUP(S2107,海关监管条件!$A$1:$B$3000,2,FALSE))</f>
        <v/>
      </c>
    </row>
    <row r="2108" spans="7:30">
      <c r="G2108" s="17" t="str">
        <f t="shared" si="338"/>
        <v/>
      </c>
      <c r="H2108" s="18" t="str">
        <f>IF(G2108="","",VLOOKUP(G2108,WMS!$E$3:$Q$2581,7,FALSE))</f>
        <v/>
      </c>
      <c r="I2108" s="18" t="str">
        <f>IF(G2108="","",VLOOKUP(G2108,WMS!$E$3:$Q$2581,8,FALSE))</f>
        <v/>
      </c>
      <c r="J2108" s="18" t="str">
        <f>IF(G2108="","",VLOOKUP(G2108,WMS!$E$3:$Q$2581,13,FALSE))</f>
        <v/>
      </c>
      <c r="K2108" s="25" t="str">
        <f t="shared" si="339"/>
        <v/>
      </c>
      <c r="M2108" s="26" t="str">
        <f>IF(G2108="","",VLOOKUP(G2108,WMS!$E$3:$U$2581,7,0)*L2108)</f>
        <v/>
      </c>
      <c r="N2108" s="27" t="str">
        <f>IF(G2108="","",VLOOKUP(G2108,WMS!$E$3:$U$2581,17,0))</f>
        <v/>
      </c>
      <c r="O2108" s="28" t="str">
        <f t="shared" si="340"/>
        <v/>
      </c>
      <c r="P2108" s="28" t="str">
        <f t="shared" si="341"/>
        <v/>
      </c>
      <c r="Q2108" s="25" t="str">
        <f>IF(G2108="","",VLOOKUP(G2108,WMS!$E$3:$G$2581,2,FALSE))</f>
        <v/>
      </c>
      <c r="R2108" s="25" t="str">
        <f>IF(G2108="","",VLOOKUP(G2108,WMS!$E$3:$G$2581,3,FALSE))</f>
        <v/>
      </c>
      <c r="S2108" s="17" t="str">
        <f>IF(R2108="","",VLOOKUP(R2108,CUSTOMS!$E$3:$N$2350,2,FALSE))</f>
        <v/>
      </c>
      <c r="T2108" s="17" t="str">
        <f>IF(R2108="","",VLOOKUP(R2108,CUSTOMS!$E$3:$N$2350,3,FALSE))</f>
        <v/>
      </c>
      <c r="U2108" s="18" t="str">
        <f t="shared" si="342"/>
        <v/>
      </c>
      <c r="V2108" s="18" t="str">
        <f>IF(R2108="","",VLOOKUP(R2108,CUSTOMS!$E$3:$N$2350,5,FALSE))</f>
        <v/>
      </c>
      <c r="W2108" s="32" t="str">
        <f>IF(R2108="","",VLOOKUP(R2108,CUSTOMS!$E$3:$N$2350,6,FALSE))</f>
        <v/>
      </c>
      <c r="X2108" s="32" t="str">
        <f t="shared" si="343"/>
        <v/>
      </c>
      <c r="Y2108" s="18" t="str">
        <f>IF(R2108="","",VLOOKUP(R2108,CUSTOMS!$E$3:$N$2350,8,FALSE))</f>
        <v/>
      </c>
      <c r="Z2108" s="18" t="str">
        <f>IF(R2108="","",VLOOKUP(R2108,CUSTOMS!$E$3:$N$2350,9,FALSE))</f>
        <v/>
      </c>
      <c r="AA2108" s="18" t="str">
        <f>IF(R2108="","",VLOOKUP(R2108,CUSTOMS!$E$3:$N$2350,10,FALSE))</f>
        <v/>
      </c>
      <c r="AB2108" s="32" t="str">
        <f>IF(R2108="","",VLOOKUP(G2108,WMS!$E$3:$T$2581,15,FALSE))</f>
        <v/>
      </c>
      <c r="AC2108" s="32" t="str">
        <f t="shared" si="344"/>
        <v/>
      </c>
      <c r="AD2108" s="32" t="str">
        <f>IF(S2108="","",VLOOKUP(S2108,海关监管条件!$A$1:$B$3000,2,FALSE))</f>
        <v/>
      </c>
    </row>
    <row r="2109" spans="7:30">
      <c r="G2109" s="17" t="str">
        <f t="shared" si="338"/>
        <v/>
      </c>
      <c r="H2109" s="18" t="str">
        <f>IF(G2109="","",VLOOKUP(G2109,WMS!$E$3:$Q$2581,7,FALSE))</f>
        <v/>
      </c>
      <c r="I2109" s="18" t="str">
        <f>IF(G2109="","",VLOOKUP(G2109,WMS!$E$3:$Q$2581,8,FALSE))</f>
        <v/>
      </c>
      <c r="J2109" s="18" t="str">
        <f>IF(G2109="","",VLOOKUP(G2109,WMS!$E$3:$Q$2581,13,FALSE))</f>
        <v/>
      </c>
      <c r="K2109" s="25" t="str">
        <f t="shared" si="339"/>
        <v/>
      </c>
      <c r="M2109" s="26" t="str">
        <f>IF(G2109="","",VLOOKUP(G2109,WMS!$E$3:$U$2581,7,0)*L2109)</f>
        <v/>
      </c>
      <c r="N2109" s="27" t="str">
        <f>IF(G2109="","",VLOOKUP(G2109,WMS!$E$3:$U$2581,17,0))</f>
        <v/>
      </c>
      <c r="O2109" s="28" t="str">
        <f t="shared" si="340"/>
        <v/>
      </c>
      <c r="P2109" s="28" t="str">
        <f t="shared" si="341"/>
        <v/>
      </c>
      <c r="Q2109" s="25" t="str">
        <f>IF(G2109="","",VLOOKUP(G2109,WMS!$E$3:$G$2581,2,FALSE))</f>
        <v/>
      </c>
      <c r="R2109" s="25" t="str">
        <f>IF(G2109="","",VLOOKUP(G2109,WMS!$E$3:$G$2581,3,FALSE))</f>
        <v/>
      </c>
      <c r="S2109" s="17" t="str">
        <f>IF(R2109="","",VLOOKUP(R2109,CUSTOMS!$E$3:$N$2350,2,FALSE))</f>
        <v/>
      </c>
      <c r="T2109" s="17" t="str">
        <f>IF(R2109="","",VLOOKUP(R2109,CUSTOMS!$E$3:$N$2350,3,FALSE))</f>
        <v/>
      </c>
      <c r="U2109" s="18" t="str">
        <f t="shared" si="342"/>
        <v/>
      </c>
      <c r="V2109" s="18" t="str">
        <f>IF(R2109="","",VLOOKUP(R2109,CUSTOMS!$E$3:$N$2350,5,FALSE))</f>
        <v/>
      </c>
      <c r="W2109" s="32" t="str">
        <f>IF(R2109="","",VLOOKUP(R2109,CUSTOMS!$E$3:$N$2350,6,FALSE))</f>
        <v/>
      </c>
      <c r="X2109" s="32" t="str">
        <f t="shared" si="343"/>
        <v/>
      </c>
      <c r="Y2109" s="18" t="str">
        <f>IF(R2109="","",VLOOKUP(R2109,CUSTOMS!$E$3:$N$2350,8,FALSE))</f>
        <v/>
      </c>
      <c r="Z2109" s="18" t="str">
        <f>IF(R2109="","",VLOOKUP(R2109,CUSTOMS!$E$3:$N$2350,9,FALSE))</f>
        <v/>
      </c>
      <c r="AA2109" s="18" t="str">
        <f>IF(R2109="","",VLOOKUP(R2109,CUSTOMS!$E$3:$N$2350,10,FALSE))</f>
        <v/>
      </c>
      <c r="AB2109" s="32" t="str">
        <f>IF(R2109="","",VLOOKUP(G2109,WMS!$E$3:$T$2581,15,FALSE))</f>
        <v/>
      </c>
      <c r="AC2109" s="32" t="str">
        <f t="shared" si="344"/>
        <v/>
      </c>
      <c r="AD2109" s="32" t="str">
        <f>IF(S2109="","",VLOOKUP(S2109,海关监管条件!$A$1:$B$3000,2,FALSE))</f>
        <v/>
      </c>
    </row>
    <row r="2110" spans="7:30">
      <c r="G2110" s="17" t="str">
        <f t="shared" si="338"/>
        <v/>
      </c>
      <c r="H2110" s="18" t="str">
        <f>IF(G2110="","",VLOOKUP(G2110,WMS!$E$3:$Q$2581,7,FALSE))</f>
        <v/>
      </c>
      <c r="I2110" s="18" t="str">
        <f>IF(G2110="","",VLOOKUP(G2110,WMS!$E$3:$Q$2581,8,FALSE))</f>
        <v/>
      </c>
      <c r="J2110" s="18" t="str">
        <f>IF(G2110="","",VLOOKUP(G2110,WMS!$E$3:$Q$2581,13,FALSE))</f>
        <v/>
      </c>
      <c r="K2110" s="25" t="str">
        <f t="shared" si="339"/>
        <v/>
      </c>
      <c r="M2110" s="26" t="str">
        <f>IF(G2110="","",VLOOKUP(G2110,WMS!$E$3:$U$2581,7,0)*L2110)</f>
        <v/>
      </c>
      <c r="N2110" s="27" t="str">
        <f>IF(G2110="","",VLOOKUP(G2110,WMS!$E$3:$U$2581,17,0))</f>
        <v/>
      </c>
      <c r="O2110" s="28" t="str">
        <f t="shared" si="340"/>
        <v/>
      </c>
      <c r="P2110" s="28" t="str">
        <f t="shared" si="341"/>
        <v/>
      </c>
      <c r="Q2110" s="25" t="str">
        <f>IF(G2110="","",VLOOKUP(G2110,WMS!$E$3:$G$2581,2,FALSE))</f>
        <v/>
      </c>
      <c r="R2110" s="25" t="str">
        <f>IF(G2110="","",VLOOKUP(G2110,WMS!$E$3:$G$2581,3,FALSE))</f>
        <v/>
      </c>
      <c r="S2110" s="17" t="str">
        <f>IF(R2110="","",VLOOKUP(R2110,CUSTOMS!$E$3:$N$2350,2,FALSE))</f>
        <v/>
      </c>
      <c r="T2110" s="17" t="str">
        <f>IF(R2110="","",VLOOKUP(R2110,CUSTOMS!$E$3:$N$2350,3,FALSE))</f>
        <v/>
      </c>
      <c r="U2110" s="18" t="str">
        <f t="shared" si="342"/>
        <v/>
      </c>
      <c r="V2110" s="18" t="str">
        <f>IF(R2110="","",VLOOKUP(R2110,CUSTOMS!$E$3:$N$2350,5,FALSE))</f>
        <v/>
      </c>
      <c r="W2110" s="32" t="str">
        <f>IF(R2110="","",VLOOKUP(R2110,CUSTOMS!$E$3:$N$2350,6,FALSE))</f>
        <v/>
      </c>
      <c r="X2110" s="32" t="str">
        <f t="shared" si="343"/>
        <v/>
      </c>
      <c r="Y2110" s="18" t="str">
        <f>IF(R2110="","",VLOOKUP(R2110,CUSTOMS!$E$3:$N$2350,8,FALSE))</f>
        <v/>
      </c>
      <c r="Z2110" s="18" t="str">
        <f>IF(R2110="","",VLOOKUP(R2110,CUSTOMS!$E$3:$N$2350,9,FALSE))</f>
        <v/>
      </c>
      <c r="AA2110" s="18" t="str">
        <f>IF(R2110="","",VLOOKUP(R2110,CUSTOMS!$E$3:$N$2350,10,FALSE))</f>
        <v/>
      </c>
      <c r="AB2110" s="32" t="str">
        <f>IF(R2110="","",VLOOKUP(G2110,WMS!$E$3:$T$2581,15,FALSE))</f>
        <v/>
      </c>
      <c r="AC2110" s="32" t="str">
        <f t="shared" si="344"/>
        <v/>
      </c>
      <c r="AD2110" s="32" t="str">
        <f>IF(S2110="","",VLOOKUP(S2110,海关监管条件!$A$1:$B$3000,2,FALSE))</f>
        <v/>
      </c>
    </row>
    <row r="2111" spans="7:30">
      <c r="G2111" s="17" t="str">
        <f t="shared" si="338"/>
        <v/>
      </c>
      <c r="H2111" s="18" t="str">
        <f>IF(G2111="","",VLOOKUP(G2111,WMS!$E$3:$Q$2581,7,FALSE))</f>
        <v/>
      </c>
      <c r="I2111" s="18" t="str">
        <f>IF(G2111="","",VLOOKUP(G2111,WMS!$E$3:$Q$2581,8,FALSE))</f>
        <v/>
      </c>
      <c r="J2111" s="18" t="str">
        <f>IF(G2111="","",VLOOKUP(G2111,WMS!$E$3:$Q$2581,13,FALSE))</f>
        <v/>
      </c>
      <c r="K2111" s="25" t="str">
        <f t="shared" si="339"/>
        <v/>
      </c>
      <c r="M2111" s="26" t="str">
        <f>IF(G2111="","",VLOOKUP(G2111,WMS!$E$3:$U$2581,7,0)*L2111)</f>
        <v/>
      </c>
      <c r="N2111" s="27" t="str">
        <f>IF(G2111="","",VLOOKUP(G2111,WMS!$E$3:$U$2581,17,0))</f>
        <v/>
      </c>
      <c r="O2111" s="28" t="str">
        <f t="shared" si="340"/>
        <v/>
      </c>
      <c r="P2111" s="28" t="str">
        <f t="shared" si="341"/>
        <v/>
      </c>
      <c r="Q2111" s="25" t="str">
        <f>IF(G2111="","",VLOOKUP(G2111,WMS!$E$3:$G$2581,2,FALSE))</f>
        <v/>
      </c>
      <c r="R2111" s="25" t="str">
        <f>IF(G2111="","",VLOOKUP(G2111,WMS!$E$3:$G$2581,3,FALSE))</f>
        <v/>
      </c>
      <c r="S2111" s="17" t="str">
        <f>IF(R2111="","",VLOOKUP(R2111,CUSTOMS!$E$3:$N$2350,2,FALSE))</f>
        <v/>
      </c>
      <c r="T2111" s="17" t="str">
        <f>IF(R2111="","",VLOOKUP(R2111,CUSTOMS!$E$3:$N$2350,3,FALSE))</f>
        <v/>
      </c>
      <c r="U2111" s="18" t="str">
        <f t="shared" si="342"/>
        <v/>
      </c>
      <c r="V2111" s="18" t="str">
        <f>IF(R2111="","",VLOOKUP(R2111,CUSTOMS!$E$3:$N$2350,5,FALSE))</f>
        <v/>
      </c>
      <c r="W2111" s="32" t="str">
        <f>IF(R2111="","",VLOOKUP(R2111,CUSTOMS!$E$3:$N$2350,6,FALSE))</f>
        <v/>
      </c>
      <c r="X2111" s="32" t="str">
        <f t="shared" si="343"/>
        <v/>
      </c>
      <c r="Y2111" s="18" t="str">
        <f>IF(R2111="","",VLOOKUP(R2111,CUSTOMS!$E$3:$N$2350,8,FALSE))</f>
        <v/>
      </c>
      <c r="Z2111" s="18" t="str">
        <f>IF(R2111="","",VLOOKUP(R2111,CUSTOMS!$E$3:$N$2350,9,FALSE))</f>
        <v/>
      </c>
      <c r="AA2111" s="18" t="str">
        <f>IF(R2111="","",VLOOKUP(R2111,CUSTOMS!$E$3:$N$2350,10,FALSE))</f>
        <v/>
      </c>
      <c r="AB2111" s="32" t="str">
        <f>IF(R2111="","",VLOOKUP(G2111,WMS!$E$3:$T$2581,15,FALSE))</f>
        <v/>
      </c>
      <c r="AC2111" s="32" t="str">
        <f t="shared" si="344"/>
        <v/>
      </c>
      <c r="AD2111" s="32" t="str">
        <f>IF(S2111="","",VLOOKUP(S2111,海关监管条件!$A$1:$B$3000,2,FALSE))</f>
        <v/>
      </c>
    </row>
    <row r="2112" spans="7:30">
      <c r="G2112" s="17" t="str">
        <f t="shared" si="338"/>
        <v/>
      </c>
      <c r="H2112" s="18" t="str">
        <f>IF(G2112="","",VLOOKUP(G2112,WMS!$E$3:$Q$2581,7,FALSE))</f>
        <v/>
      </c>
      <c r="I2112" s="18" t="str">
        <f>IF(G2112="","",VLOOKUP(G2112,WMS!$E$3:$Q$2581,8,FALSE))</f>
        <v/>
      </c>
      <c r="J2112" s="18" t="str">
        <f>IF(G2112="","",VLOOKUP(G2112,WMS!$E$3:$Q$2581,13,FALSE))</f>
        <v/>
      </c>
      <c r="K2112" s="25" t="str">
        <f t="shared" si="339"/>
        <v/>
      </c>
      <c r="M2112" s="26" t="str">
        <f>IF(G2112="","",VLOOKUP(G2112,WMS!$E$3:$U$2581,7,0)*L2112)</f>
        <v/>
      </c>
      <c r="N2112" s="27" t="str">
        <f>IF(G2112="","",VLOOKUP(G2112,WMS!$E$3:$U$2581,17,0))</f>
        <v/>
      </c>
      <c r="O2112" s="28" t="str">
        <f t="shared" si="340"/>
        <v/>
      </c>
      <c r="P2112" s="28" t="str">
        <f t="shared" si="341"/>
        <v/>
      </c>
      <c r="Q2112" s="25" t="str">
        <f>IF(G2112="","",VLOOKUP(G2112,WMS!$E$3:$G$2581,2,FALSE))</f>
        <v/>
      </c>
      <c r="R2112" s="25" t="str">
        <f>IF(G2112="","",VLOOKUP(G2112,WMS!$E$3:$G$2581,3,FALSE))</f>
        <v/>
      </c>
      <c r="S2112" s="17" t="str">
        <f>IF(R2112="","",VLOOKUP(R2112,CUSTOMS!$E$3:$N$2350,2,FALSE))</f>
        <v/>
      </c>
      <c r="T2112" s="17" t="str">
        <f>IF(R2112="","",VLOOKUP(R2112,CUSTOMS!$E$3:$N$2350,3,FALSE))</f>
        <v/>
      </c>
      <c r="U2112" s="18" t="str">
        <f t="shared" si="342"/>
        <v/>
      </c>
      <c r="V2112" s="18" t="str">
        <f>IF(R2112="","",VLOOKUP(R2112,CUSTOMS!$E$3:$N$2350,5,FALSE))</f>
        <v/>
      </c>
      <c r="W2112" s="32" t="str">
        <f>IF(R2112="","",VLOOKUP(R2112,CUSTOMS!$E$3:$N$2350,6,FALSE))</f>
        <v/>
      </c>
      <c r="X2112" s="32" t="str">
        <f t="shared" si="343"/>
        <v/>
      </c>
      <c r="Y2112" s="18" t="str">
        <f>IF(R2112="","",VLOOKUP(R2112,CUSTOMS!$E$3:$N$2350,8,FALSE))</f>
        <v/>
      </c>
      <c r="Z2112" s="18" t="str">
        <f>IF(R2112="","",VLOOKUP(R2112,CUSTOMS!$E$3:$N$2350,9,FALSE))</f>
        <v/>
      </c>
      <c r="AA2112" s="18" t="str">
        <f>IF(R2112="","",VLOOKUP(R2112,CUSTOMS!$E$3:$N$2350,10,FALSE))</f>
        <v/>
      </c>
      <c r="AB2112" s="32" t="str">
        <f>IF(R2112="","",VLOOKUP(G2112,WMS!$E$3:$T$2581,15,FALSE))</f>
        <v/>
      </c>
      <c r="AC2112" s="32" t="str">
        <f t="shared" si="344"/>
        <v/>
      </c>
      <c r="AD2112" s="32" t="str">
        <f>IF(S2112="","",VLOOKUP(S2112,海关监管条件!$A$1:$B$3000,2,FALSE))</f>
        <v/>
      </c>
    </row>
    <row r="2113" spans="7:30">
      <c r="G2113" s="17" t="str">
        <f t="shared" si="338"/>
        <v/>
      </c>
      <c r="H2113" s="18" t="str">
        <f>IF(G2113="","",VLOOKUP(G2113,WMS!$E$3:$Q$2581,7,FALSE))</f>
        <v/>
      </c>
      <c r="I2113" s="18" t="str">
        <f>IF(G2113="","",VLOOKUP(G2113,WMS!$E$3:$Q$2581,8,FALSE))</f>
        <v/>
      </c>
      <c r="J2113" s="18" t="str">
        <f>IF(G2113="","",VLOOKUP(G2113,WMS!$E$3:$Q$2581,13,FALSE))</f>
        <v/>
      </c>
      <c r="K2113" s="25" t="str">
        <f t="shared" si="339"/>
        <v/>
      </c>
      <c r="M2113" s="26" t="str">
        <f>IF(G2113="","",VLOOKUP(G2113,WMS!$E$3:$U$2581,7,0)*L2113)</f>
        <v/>
      </c>
      <c r="N2113" s="27" t="str">
        <f>IF(G2113="","",VLOOKUP(G2113,WMS!$E$3:$U$2581,17,0))</f>
        <v/>
      </c>
      <c r="O2113" s="28" t="str">
        <f t="shared" si="340"/>
        <v/>
      </c>
      <c r="P2113" s="28" t="str">
        <f t="shared" si="341"/>
        <v/>
      </c>
      <c r="Q2113" s="25" t="str">
        <f>IF(G2113="","",VLOOKUP(G2113,WMS!$E$3:$G$2581,2,FALSE))</f>
        <v/>
      </c>
      <c r="R2113" s="25" t="str">
        <f>IF(G2113="","",VLOOKUP(G2113,WMS!$E$3:$G$2581,3,FALSE))</f>
        <v/>
      </c>
      <c r="S2113" s="17" t="str">
        <f>IF(R2113="","",VLOOKUP(R2113,CUSTOMS!$E$3:$N$2350,2,FALSE))</f>
        <v/>
      </c>
      <c r="T2113" s="17" t="str">
        <f>IF(R2113="","",VLOOKUP(R2113,CUSTOMS!$E$3:$N$2350,3,FALSE))</f>
        <v/>
      </c>
      <c r="U2113" s="18" t="str">
        <f t="shared" si="342"/>
        <v/>
      </c>
      <c r="V2113" s="18" t="str">
        <f>IF(R2113="","",VLOOKUP(R2113,CUSTOMS!$E$3:$N$2350,5,FALSE))</f>
        <v/>
      </c>
      <c r="W2113" s="32" t="str">
        <f>IF(R2113="","",VLOOKUP(R2113,CUSTOMS!$E$3:$N$2350,6,FALSE))</f>
        <v/>
      </c>
      <c r="X2113" s="32" t="str">
        <f t="shared" si="343"/>
        <v/>
      </c>
      <c r="Y2113" s="18" t="str">
        <f>IF(R2113="","",VLOOKUP(R2113,CUSTOMS!$E$3:$N$2350,8,FALSE))</f>
        <v/>
      </c>
      <c r="Z2113" s="18" t="str">
        <f>IF(R2113="","",VLOOKUP(R2113,CUSTOMS!$E$3:$N$2350,9,FALSE))</f>
        <v/>
      </c>
      <c r="AA2113" s="18" t="str">
        <f>IF(R2113="","",VLOOKUP(R2113,CUSTOMS!$E$3:$N$2350,10,FALSE))</f>
        <v/>
      </c>
      <c r="AB2113" s="32" t="str">
        <f>IF(R2113="","",VLOOKUP(G2113,WMS!$E$3:$T$2581,15,FALSE))</f>
        <v/>
      </c>
      <c r="AC2113" s="32" t="str">
        <f t="shared" si="344"/>
        <v/>
      </c>
      <c r="AD2113" s="32" t="str">
        <f>IF(S2113="","",VLOOKUP(S2113,海关监管条件!$A$1:$B$3000,2,FALSE))</f>
        <v/>
      </c>
    </row>
    <row r="2114" spans="7:30">
      <c r="G2114" s="17" t="str">
        <f t="shared" si="338"/>
        <v/>
      </c>
      <c r="H2114" s="18" t="str">
        <f>IF(G2114="","",VLOOKUP(G2114,WMS!$E$3:$Q$2581,7,FALSE))</f>
        <v/>
      </c>
      <c r="I2114" s="18" t="str">
        <f>IF(G2114="","",VLOOKUP(G2114,WMS!$E$3:$Q$2581,8,FALSE))</f>
        <v/>
      </c>
      <c r="J2114" s="18" t="str">
        <f>IF(G2114="","",VLOOKUP(G2114,WMS!$E$3:$Q$2581,13,FALSE))</f>
        <v/>
      </c>
      <c r="K2114" s="25" t="str">
        <f t="shared" si="339"/>
        <v/>
      </c>
      <c r="M2114" s="26" t="str">
        <f>IF(G2114="","",VLOOKUP(G2114,WMS!$E$3:$U$2581,7,0)*L2114)</f>
        <v/>
      </c>
      <c r="N2114" s="27" t="str">
        <f>IF(G2114="","",VLOOKUP(G2114,WMS!$E$3:$U$2581,17,0))</f>
        <v/>
      </c>
      <c r="O2114" s="28" t="str">
        <f t="shared" si="340"/>
        <v/>
      </c>
      <c r="P2114" s="28" t="str">
        <f t="shared" si="341"/>
        <v/>
      </c>
      <c r="Q2114" s="25" t="str">
        <f>IF(G2114="","",VLOOKUP(G2114,WMS!$E$3:$G$2581,2,FALSE))</f>
        <v/>
      </c>
      <c r="R2114" s="25" t="str">
        <f>IF(G2114="","",VLOOKUP(G2114,WMS!$E$3:$G$2581,3,FALSE))</f>
        <v/>
      </c>
      <c r="S2114" s="17" t="str">
        <f>IF(R2114="","",VLOOKUP(R2114,CUSTOMS!$E$3:$N$2350,2,FALSE))</f>
        <v/>
      </c>
      <c r="T2114" s="17" t="str">
        <f>IF(R2114="","",VLOOKUP(R2114,CUSTOMS!$E$3:$N$2350,3,FALSE))</f>
        <v/>
      </c>
      <c r="U2114" s="18" t="str">
        <f t="shared" si="342"/>
        <v/>
      </c>
      <c r="V2114" s="18" t="str">
        <f>IF(R2114="","",VLOOKUP(R2114,CUSTOMS!$E$3:$N$2350,5,FALSE))</f>
        <v/>
      </c>
      <c r="W2114" s="32" t="str">
        <f>IF(R2114="","",VLOOKUP(R2114,CUSTOMS!$E$3:$N$2350,6,FALSE))</f>
        <v/>
      </c>
      <c r="X2114" s="32" t="str">
        <f t="shared" si="343"/>
        <v/>
      </c>
      <c r="Y2114" s="18" t="str">
        <f>IF(R2114="","",VLOOKUP(R2114,CUSTOMS!$E$3:$N$2350,8,FALSE))</f>
        <v/>
      </c>
      <c r="Z2114" s="18" t="str">
        <f>IF(R2114="","",VLOOKUP(R2114,CUSTOMS!$E$3:$N$2350,9,FALSE))</f>
        <v/>
      </c>
      <c r="AA2114" s="18" t="str">
        <f>IF(R2114="","",VLOOKUP(R2114,CUSTOMS!$E$3:$N$2350,10,FALSE))</f>
        <v/>
      </c>
      <c r="AB2114" s="32" t="str">
        <f>IF(R2114="","",VLOOKUP(G2114,WMS!$E$3:$T$2581,15,FALSE))</f>
        <v/>
      </c>
      <c r="AC2114" s="32" t="str">
        <f t="shared" si="344"/>
        <v/>
      </c>
      <c r="AD2114" s="32" t="str">
        <f>IF(S2114="","",VLOOKUP(S2114,海关监管条件!$A$1:$B$3000,2,FALSE))</f>
        <v/>
      </c>
    </row>
    <row r="2115" spans="7:30">
      <c r="G2115" s="17" t="str">
        <f t="shared" si="338"/>
        <v/>
      </c>
      <c r="H2115" s="18" t="str">
        <f>IF(G2115="","",VLOOKUP(G2115,WMS!$E$3:$Q$2581,7,FALSE))</f>
        <v/>
      </c>
      <c r="I2115" s="18" t="str">
        <f>IF(G2115="","",VLOOKUP(G2115,WMS!$E$3:$Q$2581,8,FALSE))</f>
        <v/>
      </c>
      <c r="J2115" s="18" t="str">
        <f>IF(G2115="","",VLOOKUP(G2115,WMS!$E$3:$Q$2581,13,FALSE))</f>
        <v/>
      </c>
      <c r="K2115" s="25" t="str">
        <f t="shared" si="339"/>
        <v/>
      </c>
      <c r="M2115" s="26" t="str">
        <f>IF(G2115="","",VLOOKUP(G2115,WMS!$E$3:$U$2581,7,0)*L2115)</f>
        <v/>
      </c>
      <c r="N2115" s="27" t="str">
        <f>IF(G2115="","",VLOOKUP(G2115,WMS!$E$3:$U$2581,17,0))</f>
        <v/>
      </c>
      <c r="O2115" s="28" t="str">
        <f t="shared" si="340"/>
        <v/>
      </c>
      <c r="P2115" s="28" t="str">
        <f t="shared" si="341"/>
        <v/>
      </c>
      <c r="Q2115" s="25" t="str">
        <f>IF(G2115="","",VLOOKUP(G2115,WMS!$E$3:$G$2581,2,FALSE))</f>
        <v/>
      </c>
      <c r="R2115" s="25" t="str">
        <f>IF(G2115="","",VLOOKUP(G2115,WMS!$E$3:$G$2581,3,FALSE))</f>
        <v/>
      </c>
      <c r="S2115" s="17" t="str">
        <f>IF(R2115="","",VLOOKUP(R2115,CUSTOMS!$E$3:$N$2350,2,FALSE))</f>
        <v/>
      </c>
      <c r="T2115" s="17" t="str">
        <f>IF(R2115="","",VLOOKUP(R2115,CUSTOMS!$E$3:$N$2350,3,FALSE))</f>
        <v/>
      </c>
      <c r="U2115" s="18" t="str">
        <f t="shared" si="342"/>
        <v/>
      </c>
      <c r="V2115" s="18" t="str">
        <f>IF(R2115="","",VLOOKUP(R2115,CUSTOMS!$E$3:$N$2350,5,FALSE))</f>
        <v/>
      </c>
      <c r="W2115" s="32" t="str">
        <f>IF(R2115="","",VLOOKUP(R2115,CUSTOMS!$E$3:$N$2350,6,FALSE))</f>
        <v/>
      </c>
      <c r="X2115" s="32" t="str">
        <f t="shared" si="343"/>
        <v/>
      </c>
      <c r="Y2115" s="18" t="str">
        <f>IF(R2115="","",VLOOKUP(R2115,CUSTOMS!$E$3:$N$2350,8,FALSE))</f>
        <v/>
      </c>
      <c r="Z2115" s="18" t="str">
        <f>IF(R2115="","",VLOOKUP(R2115,CUSTOMS!$E$3:$N$2350,9,FALSE))</f>
        <v/>
      </c>
      <c r="AA2115" s="18" t="str">
        <f>IF(R2115="","",VLOOKUP(R2115,CUSTOMS!$E$3:$N$2350,10,FALSE))</f>
        <v/>
      </c>
      <c r="AB2115" s="32" t="str">
        <f>IF(R2115="","",VLOOKUP(G2115,WMS!$E$3:$T$2581,15,FALSE))</f>
        <v/>
      </c>
      <c r="AC2115" s="32" t="str">
        <f t="shared" si="344"/>
        <v/>
      </c>
      <c r="AD2115" s="32" t="str">
        <f>IF(S2115="","",VLOOKUP(S2115,海关监管条件!$A$1:$B$3000,2,FALSE))</f>
        <v/>
      </c>
    </row>
    <row r="2116" spans="7:30">
      <c r="G2116" s="17" t="str">
        <f t="shared" si="338"/>
        <v/>
      </c>
      <c r="H2116" s="18" t="str">
        <f>IF(G2116="","",VLOOKUP(G2116,WMS!$E$3:$Q$2581,7,FALSE))</f>
        <v/>
      </c>
      <c r="I2116" s="18" t="str">
        <f>IF(G2116="","",VLOOKUP(G2116,WMS!$E$3:$Q$2581,8,FALSE))</f>
        <v/>
      </c>
      <c r="J2116" s="18" t="str">
        <f>IF(G2116="","",VLOOKUP(G2116,WMS!$E$3:$Q$2581,13,FALSE))</f>
        <v/>
      </c>
      <c r="K2116" s="25" t="str">
        <f t="shared" si="339"/>
        <v/>
      </c>
      <c r="M2116" s="26" t="str">
        <f>IF(G2116="","",VLOOKUP(G2116,WMS!$E$3:$U$2581,7,0)*L2116)</f>
        <v/>
      </c>
      <c r="N2116" s="27" t="str">
        <f>IF(G2116="","",VLOOKUP(G2116,WMS!$E$3:$U$2581,17,0))</f>
        <v/>
      </c>
      <c r="O2116" s="28" t="str">
        <f t="shared" si="340"/>
        <v/>
      </c>
      <c r="P2116" s="28" t="str">
        <f t="shared" si="341"/>
        <v/>
      </c>
      <c r="Q2116" s="25" t="str">
        <f>IF(G2116="","",VLOOKUP(G2116,WMS!$E$3:$G$2581,2,FALSE))</f>
        <v/>
      </c>
      <c r="R2116" s="25" t="str">
        <f>IF(G2116="","",VLOOKUP(G2116,WMS!$E$3:$G$2581,3,FALSE))</f>
        <v/>
      </c>
      <c r="S2116" s="17" t="str">
        <f>IF(R2116="","",VLOOKUP(R2116,CUSTOMS!$E$3:$N$2350,2,FALSE))</f>
        <v/>
      </c>
      <c r="T2116" s="17" t="str">
        <f>IF(R2116="","",VLOOKUP(R2116,CUSTOMS!$E$3:$N$2350,3,FALSE))</f>
        <v/>
      </c>
      <c r="U2116" s="18" t="str">
        <f t="shared" si="342"/>
        <v/>
      </c>
      <c r="V2116" s="18" t="str">
        <f>IF(R2116="","",VLOOKUP(R2116,CUSTOMS!$E$3:$N$2350,5,FALSE))</f>
        <v/>
      </c>
      <c r="W2116" s="32" t="str">
        <f>IF(R2116="","",VLOOKUP(R2116,CUSTOMS!$E$3:$N$2350,6,FALSE))</f>
        <v/>
      </c>
      <c r="X2116" s="32" t="str">
        <f t="shared" si="343"/>
        <v/>
      </c>
      <c r="Y2116" s="18" t="str">
        <f>IF(R2116="","",VLOOKUP(R2116,CUSTOMS!$E$3:$N$2350,8,FALSE))</f>
        <v/>
      </c>
      <c r="Z2116" s="18" t="str">
        <f>IF(R2116="","",VLOOKUP(R2116,CUSTOMS!$E$3:$N$2350,9,FALSE))</f>
        <v/>
      </c>
      <c r="AA2116" s="18" t="str">
        <f>IF(R2116="","",VLOOKUP(R2116,CUSTOMS!$E$3:$N$2350,10,FALSE))</f>
        <v/>
      </c>
      <c r="AB2116" s="32" t="str">
        <f>IF(R2116="","",VLOOKUP(G2116,WMS!$E$3:$T$2581,15,FALSE))</f>
        <v/>
      </c>
      <c r="AC2116" s="32" t="str">
        <f t="shared" si="344"/>
        <v/>
      </c>
      <c r="AD2116" s="32" t="str">
        <f>IF(S2116="","",VLOOKUP(S2116,海关监管条件!$A$1:$B$3000,2,FALSE))</f>
        <v/>
      </c>
    </row>
    <row r="2117" spans="7:30">
      <c r="G2117" s="17" t="str">
        <f t="shared" si="338"/>
        <v/>
      </c>
      <c r="H2117" s="18" t="str">
        <f>IF(G2117="","",VLOOKUP(G2117,WMS!$E$3:$Q$2581,7,FALSE))</f>
        <v/>
      </c>
      <c r="I2117" s="18" t="str">
        <f>IF(G2117="","",VLOOKUP(G2117,WMS!$E$3:$Q$2581,8,FALSE))</f>
        <v/>
      </c>
      <c r="J2117" s="18" t="str">
        <f>IF(G2117="","",VLOOKUP(G2117,WMS!$E$3:$Q$2581,13,FALSE))</f>
        <v/>
      </c>
      <c r="K2117" s="25" t="str">
        <f t="shared" si="339"/>
        <v/>
      </c>
      <c r="M2117" s="26" t="str">
        <f>IF(G2117="","",VLOOKUP(G2117,WMS!$E$3:$U$2581,7,0)*L2117)</f>
        <v/>
      </c>
      <c r="N2117" s="27" t="str">
        <f>IF(G2117="","",VLOOKUP(G2117,WMS!$E$3:$U$2581,17,0))</f>
        <v/>
      </c>
      <c r="O2117" s="28" t="str">
        <f t="shared" si="340"/>
        <v/>
      </c>
      <c r="P2117" s="28" t="str">
        <f t="shared" si="341"/>
        <v/>
      </c>
      <c r="Q2117" s="25" t="str">
        <f>IF(G2117="","",VLOOKUP(G2117,WMS!$E$3:$G$2581,2,FALSE))</f>
        <v/>
      </c>
      <c r="R2117" s="25" t="str">
        <f>IF(G2117="","",VLOOKUP(G2117,WMS!$E$3:$G$2581,3,FALSE))</f>
        <v/>
      </c>
      <c r="S2117" s="17" t="str">
        <f>IF(R2117="","",VLOOKUP(R2117,CUSTOMS!$E$3:$N$2350,2,FALSE))</f>
        <v/>
      </c>
      <c r="T2117" s="17" t="str">
        <f>IF(R2117="","",VLOOKUP(R2117,CUSTOMS!$E$3:$N$2350,3,FALSE))</f>
        <v/>
      </c>
      <c r="U2117" s="18" t="str">
        <f t="shared" si="342"/>
        <v/>
      </c>
      <c r="V2117" s="18" t="str">
        <f>IF(R2117="","",VLOOKUP(R2117,CUSTOMS!$E$3:$N$2350,5,FALSE))</f>
        <v/>
      </c>
      <c r="W2117" s="32" t="str">
        <f>IF(R2117="","",VLOOKUP(R2117,CUSTOMS!$E$3:$N$2350,6,FALSE))</f>
        <v/>
      </c>
      <c r="X2117" s="32" t="str">
        <f t="shared" si="343"/>
        <v/>
      </c>
      <c r="Y2117" s="18" t="str">
        <f>IF(R2117="","",VLOOKUP(R2117,CUSTOMS!$E$3:$N$2350,8,FALSE))</f>
        <v/>
      </c>
      <c r="Z2117" s="18" t="str">
        <f>IF(R2117="","",VLOOKUP(R2117,CUSTOMS!$E$3:$N$2350,9,FALSE))</f>
        <v/>
      </c>
      <c r="AA2117" s="18" t="str">
        <f>IF(R2117="","",VLOOKUP(R2117,CUSTOMS!$E$3:$N$2350,10,FALSE))</f>
        <v/>
      </c>
      <c r="AB2117" s="32" t="str">
        <f>IF(R2117="","",VLOOKUP(G2117,WMS!$E$3:$T$2581,15,FALSE))</f>
        <v/>
      </c>
      <c r="AC2117" s="32" t="str">
        <f t="shared" si="344"/>
        <v/>
      </c>
      <c r="AD2117" s="32" t="str">
        <f>IF(S2117="","",VLOOKUP(S2117,海关监管条件!$A$1:$B$3000,2,FALSE))</f>
        <v/>
      </c>
    </row>
    <row r="2118" spans="7:30">
      <c r="G2118" s="17" t="str">
        <f t="shared" si="338"/>
        <v/>
      </c>
      <c r="H2118" s="18" t="str">
        <f>IF(G2118="","",VLOOKUP(G2118,WMS!$E$3:$Q$2581,7,FALSE))</f>
        <v/>
      </c>
      <c r="I2118" s="18" t="str">
        <f>IF(G2118="","",VLOOKUP(G2118,WMS!$E$3:$Q$2581,8,FALSE))</f>
        <v/>
      </c>
      <c r="J2118" s="18" t="str">
        <f>IF(G2118="","",VLOOKUP(G2118,WMS!$E$3:$Q$2581,13,FALSE))</f>
        <v/>
      </c>
      <c r="K2118" s="25" t="str">
        <f t="shared" si="339"/>
        <v/>
      </c>
      <c r="M2118" s="26" t="str">
        <f>IF(G2118="","",VLOOKUP(G2118,WMS!$E$3:$U$2581,7,0)*L2118)</f>
        <v/>
      </c>
      <c r="N2118" s="27" t="str">
        <f>IF(G2118="","",VLOOKUP(G2118,WMS!$E$3:$U$2581,17,0))</f>
        <v/>
      </c>
      <c r="O2118" s="28" t="str">
        <f t="shared" si="340"/>
        <v/>
      </c>
      <c r="P2118" s="28" t="str">
        <f t="shared" si="341"/>
        <v/>
      </c>
      <c r="Q2118" s="25" t="str">
        <f>IF(G2118="","",VLOOKUP(G2118,WMS!$E$3:$G$2581,2,FALSE))</f>
        <v/>
      </c>
      <c r="R2118" s="25" t="str">
        <f>IF(G2118="","",VLOOKUP(G2118,WMS!$E$3:$G$2581,3,FALSE))</f>
        <v/>
      </c>
      <c r="S2118" s="17" t="str">
        <f>IF(R2118="","",VLOOKUP(R2118,CUSTOMS!$E$3:$N$2350,2,FALSE))</f>
        <v/>
      </c>
      <c r="T2118" s="17" t="str">
        <f>IF(R2118="","",VLOOKUP(R2118,CUSTOMS!$E$3:$N$2350,3,FALSE))</f>
        <v/>
      </c>
      <c r="U2118" s="18" t="str">
        <f t="shared" si="342"/>
        <v/>
      </c>
      <c r="V2118" s="18" t="str">
        <f>IF(R2118="","",VLOOKUP(R2118,CUSTOMS!$E$3:$N$2350,5,FALSE))</f>
        <v/>
      </c>
      <c r="W2118" s="32" t="str">
        <f>IF(R2118="","",VLOOKUP(R2118,CUSTOMS!$E$3:$N$2350,6,FALSE))</f>
        <v/>
      </c>
      <c r="X2118" s="32" t="str">
        <f t="shared" si="343"/>
        <v/>
      </c>
      <c r="Y2118" s="18" t="str">
        <f>IF(R2118="","",VLOOKUP(R2118,CUSTOMS!$E$3:$N$2350,8,FALSE))</f>
        <v/>
      </c>
      <c r="Z2118" s="18" t="str">
        <f>IF(R2118="","",VLOOKUP(R2118,CUSTOMS!$E$3:$N$2350,9,FALSE))</f>
        <v/>
      </c>
      <c r="AA2118" s="18" t="str">
        <f>IF(R2118="","",VLOOKUP(R2118,CUSTOMS!$E$3:$N$2350,10,FALSE))</f>
        <v/>
      </c>
      <c r="AB2118" s="32" t="str">
        <f>IF(R2118="","",VLOOKUP(G2118,WMS!$E$3:$T$2581,15,FALSE))</f>
        <v/>
      </c>
      <c r="AC2118" s="32" t="str">
        <f t="shared" si="344"/>
        <v/>
      </c>
      <c r="AD2118" s="32" t="str">
        <f>IF(S2118="","",VLOOKUP(S2118,海关监管条件!$A$1:$B$3000,2,FALSE))</f>
        <v/>
      </c>
    </row>
    <row r="2119" spans="7:30">
      <c r="G2119" s="17" t="str">
        <f t="shared" si="338"/>
        <v/>
      </c>
      <c r="H2119" s="18" t="str">
        <f>IF(G2119="","",VLOOKUP(G2119,WMS!$E$3:$Q$2581,7,FALSE))</f>
        <v/>
      </c>
      <c r="I2119" s="18" t="str">
        <f>IF(G2119="","",VLOOKUP(G2119,WMS!$E$3:$Q$2581,8,FALSE))</f>
        <v/>
      </c>
      <c r="J2119" s="18" t="str">
        <f>IF(G2119="","",VLOOKUP(G2119,WMS!$E$3:$Q$2581,13,FALSE))</f>
        <v/>
      </c>
      <c r="K2119" s="25" t="str">
        <f t="shared" si="339"/>
        <v/>
      </c>
      <c r="M2119" s="26" t="str">
        <f>IF(G2119="","",VLOOKUP(G2119,WMS!$E$3:$U$2581,7,0)*L2119)</f>
        <v/>
      </c>
      <c r="N2119" s="27" t="str">
        <f>IF(G2119="","",VLOOKUP(G2119,WMS!$E$3:$U$2581,17,0))</f>
        <v/>
      </c>
      <c r="O2119" s="28" t="str">
        <f t="shared" si="340"/>
        <v/>
      </c>
      <c r="P2119" s="28" t="str">
        <f t="shared" si="341"/>
        <v/>
      </c>
      <c r="Q2119" s="25" t="str">
        <f>IF(G2119="","",VLOOKUP(G2119,WMS!$E$3:$G$2581,2,FALSE))</f>
        <v/>
      </c>
      <c r="R2119" s="25" t="str">
        <f>IF(G2119="","",VLOOKUP(G2119,WMS!$E$3:$G$2581,3,FALSE))</f>
        <v/>
      </c>
      <c r="S2119" s="17" t="str">
        <f>IF(R2119="","",VLOOKUP(R2119,CUSTOMS!$E$3:$N$2350,2,FALSE))</f>
        <v/>
      </c>
      <c r="T2119" s="17" t="str">
        <f>IF(R2119="","",VLOOKUP(R2119,CUSTOMS!$E$3:$N$2350,3,FALSE))</f>
        <v/>
      </c>
      <c r="U2119" s="18" t="str">
        <f t="shared" si="342"/>
        <v/>
      </c>
      <c r="V2119" s="18" t="str">
        <f>IF(R2119="","",VLOOKUP(R2119,CUSTOMS!$E$3:$N$2350,5,FALSE))</f>
        <v/>
      </c>
      <c r="W2119" s="32" t="str">
        <f>IF(R2119="","",VLOOKUP(R2119,CUSTOMS!$E$3:$N$2350,6,FALSE))</f>
        <v/>
      </c>
      <c r="X2119" s="32" t="str">
        <f t="shared" si="343"/>
        <v/>
      </c>
      <c r="Y2119" s="18" t="str">
        <f>IF(R2119="","",VLOOKUP(R2119,CUSTOMS!$E$3:$N$2350,8,FALSE))</f>
        <v/>
      </c>
      <c r="Z2119" s="18" t="str">
        <f>IF(R2119="","",VLOOKUP(R2119,CUSTOMS!$E$3:$N$2350,9,FALSE))</f>
        <v/>
      </c>
      <c r="AA2119" s="18" t="str">
        <f>IF(R2119="","",VLOOKUP(R2119,CUSTOMS!$E$3:$N$2350,10,FALSE))</f>
        <v/>
      </c>
      <c r="AB2119" s="32" t="str">
        <f>IF(R2119="","",VLOOKUP(G2119,WMS!$E$3:$T$2581,15,FALSE))</f>
        <v/>
      </c>
      <c r="AC2119" s="32" t="str">
        <f t="shared" si="344"/>
        <v/>
      </c>
      <c r="AD2119" s="32" t="str">
        <f>IF(S2119="","",VLOOKUP(S2119,海关监管条件!$A$1:$B$3000,2,FALSE))</f>
        <v/>
      </c>
    </row>
    <row r="2120" spans="7:30">
      <c r="G2120" s="17" t="str">
        <f t="shared" si="338"/>
        <v/>
      </c>
      <c r="H2120" s="18" t="str">
        <f>IF(G2120="","",VLOOKUP(G2120,WMS!$E$3:$Q$2581,7,FALSE))</f>
        <v/>
      </c>
      <c r="I2120" s="18" t="str">
        <f>IF(G2120="","",VLOOKUP(G2120,WMS!$E$3:$Q$2581,8,FALSE))</f>
        <v/>
      </c>
      <c r="J2120" s="18" t="str">
        <f>IF(G2120="","",VLOOKUP(G2120,WMS!$E$3:$Q$2581,13,FALSE))</f>
        <v/>
      </c>
      <c r="K2120" s="25" t="str">
        <f t="shared" si="339"/>
        <v/>
      </c>
      <c r="M2120" s="26" t="str">
        <f>IF(G2120="","",VLOOKUP(G2120,WMS!$E$3:$U$2581,7,0)*L2120)</f>
        <v/>
      </c>
      <c r="N2120" s="27" t="str">
        <f>IF(G2120="","",VLOOKUP(G2120,WMS!$E$3:$U$2581,17,0))</f>
        <v/>
      </c>
      <c r="O2120" s="28" t="str">
        <f t="shared" si="340"/>
        <v/>
      </c>
      <c r="P2120" s="28" t="str">
        <f t="shared" si="341"/>
        <v/>
      </c>
      <c r="Q2120" s="25" t="str">
        <f>IF(G2120="","",VLOOKUP(G2120,WMS!$E$3:$G$2581,2,FALSE))</f>
        <v/>
      </c>
      <c r="R2120" s="25" t="str">
        <f>IF(G2120="","",VLOOKUP(G2120,WMS!$E$3:$G$2581,3,FALSE))</f>
        <v/>
      </c>
      <c r="S2120" s="17" t="str">
        <f>IF(R2120="","",VLOOKUP(R2120,CUSTOMS!$E$3:$N$2350,2,FALSE))</f>
        <v/>
      </c>
      <c r="T2120" s="17" t="str">
        <f>IF(R2120="","",VLOOKUP(R2120,CUSTOMS!$E$3:$N$2350,3,FALSE))</f>
        <v/>
      </c>
      <c r="U2120" s="18" t="str">
        <f t="shared" si="342"/>
        <v/>
      </c>
      <c r="V2120" s="18" t="str">
        <f>IF(R2120="","",VLOOKUP(R2120,CUSTOMS!$E$3:$N$2350,5,FALSE))</f>
        <v/>
      </c>
      <c r="W2120" s="32" t="str">
        <f>IF(R2120="","",VLOOKUP(R2120,CUSTOMS!$E$3:$N$2350,6,FALSE))</f>
        <v/>
      </c>
      <c r="X2120" s="32" t="str">
        <f t="shared" si="343"/>
        <v/>
      </c>
      <c r="Y2120" s="18" t="str">
        <f>IF(R2120="","",VLOOKUP(R2120,CUSTOMS!$E$3:$N$2350,8,FALSE))</f>
        <v/>
      </c>
      <c r="Z2120" s="18" t="str">
        <f>IF(R2120="","",VLOOKUP(R2120,CUSTOMS!$E$3:$N$2350,9,FALSE))</f>
        <v/>
      </c>
      <c r="AA2120" s="18" t="str">
        <f>IF(R2120="","",VLOOKUP(R2120,CUSTOMS!$E$3:$N$2350,10,FALSE))</f>
        <v/>
      </c>
      <c r="AB2120" s="32" t="str">
        <f>IF(R2120="","",VLOOKUP(G2120,WMS!$E$3:$T$2581,15,FALSE))</f>
        <v/>
      </c>
      <c r="AC2120" s="32" t="str">
        <f t="shared" si="344"/>
        <v/>
      </c>
      <c r="AD2120" s="32" t="str">
        <f>IF(S2120="","",VLOOKUP(S2120,海关监管条件!$A$1:$B$3000,2,FALSE))</f>
        <v/>
      </c>
    </row>
    <row r="2121" spans="7:30">
      <c r="G2121" s="17" t="str">
        <f t="shared" si="338"/>
        <v/>
      </c>
      <c r="H2121" s="18" t="str">
        <f>IF(G2121="","",VLOOKUP(G2121,WMS!$E$3:$Q$2581,7,FALSE))</f>
        <v/>
      </c>
      <c r="I2121" s="18" t="str">
        <f>IF(G2121="","",VLOOKUP(G2121,WMS!$E$3:$Q$2581,8,FALSE))</f>
        <v/>
      </c>
      <c r="J2121" s="18" t="str">
        <f>IF(G2121="","",VLOOKUP(G2121,WMS!$E$3:$Q$2581,13,FALSE))</f>
        <v/>
      </c>
      <c r="K2121" s="25" t="str">
        <f t="shared" si="339"/>
        <v/>
      </c>
      <c r="M2121" s="26" t="str">
        <f>IF(G2121="","",VLOOKUP(G2121,WMS!$E$3:$U$2581,7,0)*L2121)</f>
        <v/>
      </c>
      <c r="N2121" s="27" t="str">
        <f>IF(G2121="","",VLOOKUP(G2121,WMS!$E$3:$U$2581,17,0))</f>
        <v/>
      </c>
      <c r="O2121" s="28" t="str">
        <f t="shared" si="340"/>
        <v/>
      </c>
      <c r="P2121" s="28" t="str">
        <f t="shared" si="341"/>
        <v/>
      </c>
      <c r="Q2121" s="25" t="str">
        <f>IF(G2121="","",VLOOKUP(G2121,WMS!$E$3:$G$2581,2,FALSE))</f>
        <v/>
      </c>
      <c r="R2121" s="25" t="str">
        <f>IF(G2121="","",VLOOKUP(G2121,WMS!$E$3:$G$2581,3,FALSE))</f>
        <v/>
      </c>
      <c r="S2121" s="17" t="str">
        <f>IF(R2121="","",VLOOKUP(R2121,CUSTOMS!$E$3:$N$2350,2,FALSE))</f>
        <v/>
      </c>
      <c r="T2121" s="17" t="str">
        <f>IF(R2121="","",VLOOKUP(R2121,CUSTOMS!$E$3:$N$2350,3,FALSE))</f>
        <v/>
      </c>
      <c r="U2121" s="18" t="str">
        <f t="shared" si="342"/>
        <v/>
      </c>
      <c r="V2121" s="18" t="str">
        <f>IF(R2121="","",VLOOKUP(R2121,CUSTOMS!$E$3:$N$2350,5,FALSE))</f>
        <v/>
      </c>
      <c r="W2121" s="32" t="str">
        <f>IF(R2121="","",VLOOKUP(R2121,CUSTOMS!$E$3:$N$2350,6,FALSE))</f>
        <v/>
      </c>
      <c r="X2121" s="32" t="str">
        <f t="shared" si="343"/>
        <v/>
      </c>
      <c r="Y2121" s="18" t="str">
        <f>IF(R2121="","",VLOOKUP(R2121,CUSTOMS!$E$3:$N$2350,8,FALSE))</f>
        <v/>
      </c>
      <c r="Z2121" s="18" t="str">
        <f>IF(R2121="","",VLOOKUP(R2121,CUSTOMS!$E$3:$N$2350,9,FALSE))</f>
        <v/>
      </c>
      <c r="AA2121" s="18" t="str">
        <f>IF(R2121="","",VLOOKUP(R2121,CUSTOMS!$E$3:$N$2350,10,FALSE))</f>
        <v/>
      </c>
      <c r="AB2121" s="32" t="str">
        <f>IF(R2121="","",VLOOKUP(G2121,WMS!$E$3:$T$2581,15,FALSE))</f>
        <v/>
      </c>
      <c r="AC2121" s="32" t="str">
        <f t="shared" si="344"/>
        <v/>
      </c>
      <c r="AD2121" s="32" t="str">
        <f>IF(S2121="","",VLOOKUP(S2121,海关监管条件!$A$1:$B$3000,2,FALSE))</f>
        <v/>
      </c>
    </row>
    <row r="2122" spans="7:30">
      <c r="G2122" s="17" t="str">
        <f t="shared" si="338"/>
        <v/>
      </c>
      <c r="H2122" s="18" t="str">
        <f>IF(G2122="","",VLOOKUP(G2122,WMS!$E$3:$Q$2581,7,FALSE))</f>
        <v/>
      </c>
      <c r="I2122" s="18" t="str">
        <f>IF(G2122="","",VLOOKUP(G2122,WMS!$E$3:$Q$2581,8,FALSE))</f>
        <v/>
      </c>
      <c r="J2122" s="18" t="str">
        <f>IF(G2122="","",VLOOKUP(G2122,WMS!$E$3:$Q$2581,13,FALSE))</f>
        <v/>
      </c>
      <c r="K2122" s="25" t="str">
        <f t="shared" si="339"/>
        <v/>
      </c>
      <c r="M2122" s="26" t="str">
        <f>IF(G2122="","",VLOOKUP(G2122,WMS!$E$3:$U$2581,7,0)*L2122)</f>
        <v/>
      </c>
      <c r="N2122" s="27" t="str">
        <f>IF(G2122="","",VLOOKUP(G2122,WMS!$E$3:$U$2581,17,0))</f>
        <v/>
      </c>
      <c r="O2122" s="28" t="str">
        <f t="shared" si="340"/>
        <v/>
      </c>
      <c r="P2122" s="28" t="str">
        <f t="shared" si="341"/>
        <v/>
      </c>
      <c r="Q2122" s="25" t="str">
        <f>IF(G2122="","",VLOOKUP(G2122,WMS!$E$3:$G$2581,2,FALSE))</f>
        <v/>
      </c>
      <c r="R2122" s="25" t="str">
        <f>IF(G2122="","",VLOOKUP(G2122,WMS!$E$3:$G$2581,3,FALSE))</f>
        <v/>
      </c>
      <c r="S2122" s="17" t="str">
        <f>IF(R2122="","",VLOOKUP(R2122,CUSTOMS!$E$3:$N$2350,2,FALSE))</f>
        <v/>
      </c>
      <c r="T2122" s="17" t="str">
        <f>IF(R2122="","",VLOOKUP(R2122,CUSTOMS!$E$3:$N$2350,3,FALSE))</f>
        <v/>
      </c>
      <c r="U2122" s="18" t="str">
        <f t="shared" si="342"/>
        <v/>
      </c>
      <c r="V2122" s="18" t="str">
        <f>IF(R2122="","",VLOOKUP(R2122,CUSTOMS!$E$3:$N$2350,5,FALSE))</f>
        <v/>
      </c>
      <c r="W2122" s="32" t="str">
        <f>IF(R2122="","",VLOOKUP(R2122,CUSTOMS!$E$3:$N$2350,6,FALSE))</f>
        <v/>
      </c>
      <c r="X2122" s="32" t="str">
        <f t="shared" si="343"/>
        <v/>
      </c>
      <c r="Y2122" s="18" t="str">
        <f>IF(R2122="","",VLOOKUP(R2122,CUSTOMS!$E$3:$N$2350,8,FALSE))</f>
        <v/>
      </c>
      <c r="Z2122" s="18" t="str">
        <f>IF(R2122="","",VLOOKUP(R2122,CUSTOMS!$E$3:$N$2350,9,FALSE))</f>
        <v/>
      </c>
      <c r="AA2122" s="18" t="str">
        <f>IF(R2122="","",VLOOKUP(R2122,CUSTOMS!$E$3:$N$2350,10,FALSE))</f>
        <v/>
      </c>
      <c r="AB2122" s="32" t="str">
        <f>IF(R2122="","",VLOOKUP(G2122,WMS!$E$3:$T$2581,15,FALSE))</f>
        <v/>
      </c>
      <c r="AC2122" s="32" t="str">
        <f t="shared" si="344"/>
        <v/>
      </c>
      <c r="AD2122" s="32" t="str">
        <f>IF(S2122="","",VLOOKUP(S2122,海关监管条件!$A$1:$B$3000,2,FALSE))</f>
        <v/>
      </c>
    </row>
    <row r="2123" spans="7:30">
      <c r="G2123" s="17" t="str">
        <f t="shared" si="338"/>
        <v/>
      </c>
      <c r="H2123" s="18" t="str">
        <f>IF(G2123="","",VLOOKUP(G2123,WMS!$E$3:$Q$2581,7,FALSE))</f>
        <v/>
      </c>
      <c r="I2123" s="18" t="str">
        <f>IF(G2123="","",VLOOKUP(G2123,WMS!$E$3:$Q$2581,8,FALSE))</f>
        <v/>
      </c>
      <c r="J2123" s="18" t="str">
        <f>IF(G2123="","",VLOOKUP(G2123,WMS!$E$3:$Q$2581,13,FALSE))</f>
        <v/>
      </c>
      <c r="K2123" s="25" t="str">
        <f t="shared" si="339"/>
        <v/>
      </c>
      <c r="M2123" s="26" t="str">
        <f>IF(G2123="","",VLOOKUP(G2123,WMS!$E$3:$U$2581,7,0)*L2123)</f>
        <v/>
      </c>
      <c r="N2123" s="27" t="str">
        <f>IF(G2123="","",VLOOKUP(G2123,WMS!$E$3:$U$2581,17,0))</f>
        <v/>
      </c>
      <c r="O2123" s="28" t="str">
        <f t="shared" si="340"/>
        <v/>
      </c>
      <c r="P2123" s="28" t="str">
        <f t="shared" si="341"/>
        <v/>
      </c>
      <c r="Q2123" s="25" t="str">
        <f>IF(G2123="","",VLOOKUP(G2123,WMS!$E$3:$G$2581,2,FALSE))</f>
        <v/>
      </c>
      <c r="R2123" s="25" t="str">
        <f>IF(G2123="","",VLOOKUP(G2123,WMS!$E$3:$G$2581,3,FALSE))</f>
        <v/>
      </c>
      <c r="S2123" s="17" t="str">
        <f>IF(R2123="","",VLOOKUP(R2123,CUSTOMS!$E$3:$N$2350,2,FALSE))</f>
        <v/>
      </c>
      <c r="T2123" s="17" t="str">
        <f>IF(R2123="","",VLOOKUP(R2123,CUSTOMS!$E$3:$N$2350,3,FALSE))</f>
        <v/>
      </c>
      <c r="U2123" s="18" t="str">
        <f t="shared" si="342"/>
        <v/>
      </c>
      <c r="V2123" s="18" t="str">
        <f>IF(R2123="","",VLOOKUP(R2123,CUSTOMS!$E$3:$N$2350,5,FALSE))</f>
        <v/>
      </c>
      <c r="W2123" s="32" t="str">
        <f>IF(R2123="","",VLOOKUP(R2123,CUSTOMS!$E$3:$N$2350,6,FALSE))</f>
        <v/>
      </c>
      <c r="X2123" s="32" t="str">
        <f t="shared" si="343"/>
        <v/>
      </c>
      <c r="Y2123" s="18" t="str">
        <f>IF(R2123="","",VLOOKUP(R2123,CUSTOMS!$E$3:$N$2350,8,FALSE))</f>
        <v/>
      </c>
      <c r="Z2123" s="18" t="str">
        <f>IF(R2123="","",VLOOKUP(R2123,CUSTOMS!$E$3:$N$2350,9,FALSE))</f>
        <v/>
      </c>
      <c r="AA2123" s="18" t="str">
        <f>IF(R2123="","",VLOOKUP(R2123,CUSTOMS!$E$3:$N$2350,10,FALSE))</f>
        <v/>
      </c>
      <c r="AB2123" s="32" t="str">
        <f>IF(R2123="","",VLOOKUP(G2123,WMS!$E$3:$T$2581,15,FALSE))</f>
        <v/>
      </c>
      <c r="AC2123" s="32" t="str">
        <f t="shared" si="344"/>
        <v/>
      </c>
      <c r="AD2123" s="32" t="str">
        <f>IF(S2123="","",VLOOKUP(S2123,海关监管条件!$A$1:$B$3000,2,FALSE))</f>
        <v/>
      </c>
    </row>
    <row r="2124" spans="7:30">
      <c r="G2124" s="17" t="str">
        <f t="shared" si="338"/>
        <v/>
      </c>
      <c r="H2124" s="18" t="str">
        <f>IF(G2124="","",VLOOKUP(G2124,WMS!$E$3:$Q$2581,7,FALSE))</f>
        <v/>
      </c>
      <c r="I2124" s="18" t="str">
        <f>IF(G2124="","",VLOOKUP(G2124,WMS!$E$3:$Q$2581,8,FALSE))</f>
        <v/>
      </c>
      <c r="J2124" s="18" t="str">
        <f>IF(G2124="","",VLOOKUP(G2124,WMS!$E$3:$Q$2581,13,FALSE))</f>
        <v/>
      </c>
      <c r="K2124" s="25" t="str">
        <f t="shared" si="339"/>
        <v/>
      </c>
      <c r="M2124" s="26" t="str">
        <f>IF(G2124="","",VLOOKUP(G2124,WMS!$E$3:$U$2581,7,0)*L2124)</f>
        <v/>
      </c>
      <c r="N2124" s="27" t="str">
        <f>IF(G2124="","",VLOOKUP(G2124,WMS!$E$3:$U$2581,17,0))</f>
        <v/>
      </c>
      <c r="O2124" s="28" t="str">
        <f t="shared" si="340"/>
        <v/>
      </c>
      <c r="P2124" s="28" t="str">
        <f t="shared" si="341"/>
        <v/>
      </c>
      <c r="Q2124" s="25" t="str">
        <f>IF(G2124="","",VLOOKUP(G2124,WMS!$E$3:$G$2581,2,FALSE))</f>
        <v/>
      </c>
      <c r="R2124" s="25" t="str">
        <f>IF(G2124="","",VLOOKUP(G2124,WMS!$E$3:$G$2581,3,FALSE))</f>
        <v/>
      </c>
      <c r="S2124" s="17" t="str">
        <f>IF(R2124="","",VLOOKUP(R2124,CUSTOMS!$E$3:$N$2350,2,FALSE))</f>
        <v/>
      </c>
      <c r="T2124" s="17" t="str">
        <f>IF(R2124="","",VLOOKUP(R2124,CUSTOMS!$E$3:$N$2350,3,FALSE))</f>
        <v/>
      </c>
      <c r="U2124" s="18" t="str">
        <f t="shared" si="342"/>
        <v/>
      </c>
      <c r="V2124" s="18" t="str">
        <f>IF(R2124="","",VLOOKUP(R2124,CUSTOMS!$E$3:$N$2350,5,FALSE))</f>
        <v/>
      </c>
      <c r="W2124" s="32" t="str">
        <f>IF(R2124="","",VLOOKUP(R2124,CUSTOMS!$E$3:$N$2350,6,FALSE))</f>
        <v/>
      </c>
      <c r="X2124" s="32" t="str">
        <f t="shared" si="343"/>
        <v/>
      </c>
      <c r="Y2124" s="18" t="str">
        <f>IF(R2124="","",VLOOKUP(R2124,CUSTOMS!$E$3:$N$2350,8,FALSE))</f>
        <v/>
      </c>
      <c r="Z2124" s="18" t="str">
        <f>IF(R2124="","",VLOOKUP(R2124,CUSTOMS!$E$3:$N$2350,9,FALSE))</f>
        <v/>
      </c>
      <c r="AA2124" s="18" t="str">
        <f>IF(R2124="","",VLOOKUP(R2124,CUSTOMS!$E$3:$N$2350,10,FALSE))</f>
        <v/>
      </c>
      <c r="AB2124" s="32" t="str">
        <f>IF(R2124="","",VLOOKUP(G2124,WMS!$E$3:$T$2581,15,FALSE))</f>
        <v/>
      </c>
      <c r="AC2124" s="32" t="str">
        <f t="shared" si="344"/>
        <v/>
      </c>
      <c r="AD2124" s="32" t="str">
        <f>IF(S2124="","",VLOOKUP(S2124,海关监管条件!$A$1:$B$3000,2,FALSE))</f>
        <v/>
      </c>
    </row>
    <row r="2125" spans="7:30">
      <c r="G2125" s="17" t="str">
        <f t="shared" si="338"/>
        <v/>
      </c>
      <c r="H2125" s="18" t="str">
        <f>IF(G2125="","",VLOOKUP(G2125,WMS!$E$3:$Q$2581,7,FALSE))</f>
        <v/>
      </c>
      <c r="I2125" s="18" t="str">
        <f>IF(G2125="","",VLOOKUP(G2125,WMS!$E$3:$Q$2581,8,FALSE))</f>
        <v/>
      </c>
      <c r="J2125" s="18" t="str">
        <f>IF(G2125="","",VLOOKUP(G2125,WMS!$E$3:$Q$2581,13,FALSE))</f>
        <v/>
      </c>
      <c r="K2125" s="25" t="str">
        <f t="shared" si="339"/>
        <v/>
      </c>
      <c r="M2125" s="26" t="str">
        <f>IF(G2125="","",VLOOKUP(G2125,WMS!$E$3:$U$2581,7,0)*L2125)</f>
        <v/>
      </c>
      <c r="N2125" s="27" t="str">
        <f>IF(G2125="","",VLOOKUP(G2125,WMS!$E$3:$U$2581,17,0))</f>
        <v/>
      </c>
      <c r="O2125" s="28" t="str">
        <f t="shared" si="340"/>
        <v/>
      </c>
      <c r="P2125" s="28" t="str">
        <f t="shared" si="341"/>
        <v/>
      </c>
      <c r="Q2125" s="25" t="str">
        <f>IF(G2125="","",VLOOKUP(G2125,WMS!$E$3:$G$2581,2,FALSE))</f>
        <v/>
      </c>
      <c r="R2125" s="25" t="str">
        <f>IF(G2125="","",VLOOKUP(G2125,WMS!$E$3:$G$2581,3,FALSE))</f>
        <v/>
      </c>
      <c r="S2125" s="17" t="str">
        <f>IF(R2125="","",VLOOKUP(R2125,CUSTOMS!$E$3:$N$2350,2,FALSE))</f>
        <v/>
      </c>
      <c r="T2125" s="17" t="str">
        <f>IF(R2125="","",VLOOKUP(R2125,CUSTOMS!$E$3:$N$2350,3,FALSE))</f>
        <v/>
      </c>
      <c r="U2125" s="18" t="str">
        <f t="shared" si="342"/>
        <v/>
      </c>
      <c r="V2125" s="18" t="str">
        <f>IF(R2125="","",VLOOKUP(R2125,CUSTOMS!$E$3:$N$2350,5,FALSE))</f>
        <v/>
      </c>
      <c r="W2125" s="32" t="str">
        <f>IF(R2125="","",VLOOKUP(R2125,CUSTOMS!$E$3:$N$2350,6,FALSE))</f>
        <v/>
      </c>
      <c r="X2125" s="32" t="str">
        <f t="shared" si="343"/>
        <v/>
      </c>
      <c r="Y2125" s="18" t="str">
        <f>IF(R2125="","",VLOOKUP(R2125,CUSTOMS!$E$3:$N$2350,8,FALSE))</f>
        <v/>
      </c>
      <c r="Z2125" s="18" t="str">
        <f>IF(R2125="","",VLOOKUP(R2125,CUSTOMS!$E$3:$N$2350,9,FALSE))</f>
        <v/>
      </c>
      <c r="AA2125" s="18" t="str">
        <f>IF(R2125="","",VLOOKUP(R2125,CUSTOMS!$E$3:$N$2350,10,FALSE))</f>
        <v/>
      </c>
      <c r="AB2125" s="32" t="str">
        <f>IF(R2125="","",VLOOKUP(G2125,WMS!$E$3:$T$2581,15,FALSE))</f>
        <v/>
      </c>
      <c r="AC2125" s="32" t="str">
        <f t="shared" si="344"/>
        <v/>
      </c>
      <c r="AD2125" s="32" t="str">
        <f>IF(S2125="","",VLOOKUP(S2125,海关监管条件!$A$1:$B$3000,2,FALSE))</f>
        <v/>
      </c>
    </row>
    <row r="2126" spans="7:30">
      <c r="G2126" s="17" t="str">
        <f t="shared" si="338"/>
        <v/>
      </c>
      <c r="H2126" s="18" t="str">
        <f>IF(G2126="","",VLOOKUP(G2126,WMS!$E$3:$Q$2581,7,FALSE))</f>
        <v/>
      </c>
      <c r="I2126" s="18" t="str">
        <f>IF(G2126="","",VLOOKUP(G2126,WMS!$E$3:$Q$2581,8,FALSE))</f>
        <v/>
      </c>
      <c r="J2126" s="18" t="str">
        <f>IF(G2126="","",VLOOKUP(G2126,WMS!$E$3:$Q$2581,13,FALSE))</f>
        <v/>
      </c>
      <c r="K2126" s="25" t="str">
        <f t="shared" si="339"/>
        <v/>
      </c>
      <c r="M2126" s="26" t="str">
        <f>IF(G2126="","",VLOOKUP(G2126,WMS!$E$3:$U$2581,7,0)*L2126)</f>
        <v/>
      </c>
      <c r="N2126" s="27" t="str">
        <f>IF(G2126="","",VLOOKUP(G2126,WMS!$E$3:$U$2581,17,0))</f>
        <v/>
      </c>
      <c r="O2126" s="28" t="str">
        <f t="shared" si="340"/>
        <v/>
      </c>
      <c r="P2126" s="28" t="str">
        <f t="shared" si="341"/>
        <v/>
      </c>
      <c r="Q2126" s="25" t="str">
        <f>IF(G2126="","",VLOOKUP(G2126,WMS!$E$3:$G$2581,2,FALSE))</f>
        <v/>
      </c>
      <c r="R2126" s="25" t="str">
        <f>IF(G2126="","",VLOOKUP(G2126,WMS!$E$3:$G$2581,3,FALSE))</f>
        <v/>
      </c>
      <c r="S2126" s="17" t="str">
        <f>IF(R2126="","",VLOOKUP(R2126,CUSTOMS!$E$3:$N$2350,2,FALSE))</f>
        <v/>
      </c>
      <c r="T2126" s="17" t="str">
        <f>IF(R2126="","",VLOOKUP(R2126,CUSTOMS!$E$3:$N$2350,3,FALSE))</f>
        <v/>
      </c>
      <c r="U2126" s="18" t="str">
        <f t="shared" si="342"/>
        <v/>
      </c>
      <c r="V2126" s="18" t="str">
        <f>IF(R2126="","",VLOOKUP(R2126,CUSTOMS!$E$3:$N$2350,5,FALSE))</f>
        <v/>
      </c>
      <c r="W2126" s="32" t="str">
        <f>IF(R2126="","",VLOOKUP(R2126,CUSTOMS!$E$3:$N$2350,6,FALSE))</f>
        <v/>
      </c>
      <c r="X2126" s="32" t="str">
        <f t="shared" si="343"/>
        <v/>
      </c>
      <c r="Y2126" s="18" t="str">
        <f>IF(R2126="","",VLOOKUP(R2126,CUSTOMS!$E$3:$N$2350,8,FALSE))</f>
        <v/>
      </c>
      <c r="Z2126" s="18" t="str">
        <f>IF(R2126="","",VLOOKUP(R2126,CUSTOMS!$E$3:$N$2350,9,FALSE))</f>
        <v/>
      </c>
      <c r="AA2126" s="18" t="str">
        <f>IF(R2126="","",VLOOKUP(R2126,CUSTOMS!$E$3:$N$2350,10,FALSE))</f>
        <v/>
      </c>
      <c r="AB2126" s="32" t="str">
        <f>IF(R2126="","",VLOOKUP(G2126,WMS!$E$3:$T$2581,15,FALSE))</f>
        <v/>
      </c>
      <c r="AC2126" s="32" t="str">
        <f t="shared" si="344"/>
        <v/>
      </c>
      <c r="AD2126" s="32" t="str">
        <f>IF(S2126="","",VLOOKUP(S2126,海关监管条件!$A$1:$B$3000,2,FALSE))</f>
        <v/>
      </c>
    </row>
    <row r="2127" spans="7:30">
      <c r="G2127" s="17" t="str">
        <f t="shared" si="338"/>
        <v/>
      </c>
      <c r="H2127" s="18" t="str">
        <f>IF(G2127="","",VLOOKUP(G2127,WMS!$E$3:$Q$2581,7,FALSE))</f>
        <v/>
      </c>
      <c r="I2127" s="18" t="str">
        <f>IF(G2127="","",VLOOKUP(G2127,WMS!$E$3:$Q$2581,8,FALSE))</f>
        <v/>
      </c>
      <c r="J2127" s="18" t="str">
        <f>IF(G2127="","",VLOOKUP(G2127,WMS!$E$3:$Q$2581,13,FALSE))</f>
        <v/>
      </c>
      <c r="K2127" s="25" t="str">
        <f t="shared" si="339"/>
        <v/>
      </c>
      <c r="M2127" s="26" t="str">
        <f>IF(G2127="","",VLOOKUP(G2127,WMS!$E$3:$U$2581,7,0)*L2127)</f>
        <v/>
      </c>
      <c r="N2127" s="27" t="str">
        <f>IF(G2127="","",VLOOKUP(G2127,WMS!$E$3:$U$2581,17,0))</f>
        <v/>
      </c>
      <c r="O2127" s="28" t="str">
        <f t="shared" si="340"/>
        <v/>
      </c>
      <c r="P2127" s="28" t="str">
        <f t="shared" si="341"/>
        <v/>
      </c>
      <c r="Q2127" s="25" t="str">
        <f>IF(G2127="","",VLOOKUP(G2127,WMS!$E$3:$G$2581,2,FALSE))</f>
        <v/>
      </c>
      <c r="R2127" s="25" t="str">
        <f>IF(G2127="","",VLOOKUP(G2127,WMS!$E$3:$G$2581,3,FALSE))</f>
        <v/>
      </c>
      <c r="S2127" s="17" t="str">
        <f>IF(R2127="","",VLOOKUP(R2127,CUSTOMS!$E$3:$N$2350,2,FALSE))</f>
        <v/>
      </c>
      <c r="T2127" s="17" t="str">
        <f>IF(R2127="","",VLOOKUP(R2127,CUSTOMS!$E$3:$N$2350,3,FALSE))</f>
        <v/>
      </c>
      <c r="U2127" s="18" t="str">
        <f t="shared" si="342"/>
        <v/>
      </c>
      <c r="V2127" s="18" t="str">
        <f>IF(R2127="","",VLOOKUP(R2127,CUSTOMS!$E$3:$N$2350,5,FALSE))</f>
        <v/>
      </c>
      <c r="W2127" s="32" t="str">
        <f>IF(R2127="","",VLOOKUP(R2127,CUSTOMS!$E$3:$N$2350,6,FALSE))</f>
        <v/>
      </c>
      <c r="X2127" s="32" t="str">
        <f t="shared" si="343"/>
        <v/>
      </c>
      <c r="Y2127" s="18" t="str">
        <f>IF(R2127="","",VLOOKUP(R2127,CUSTOMS!$E$3:$N$2350,8,FALSE))</f>
        <v/>
      </c>
      <c r="Z2127" s="18" t="str">
        <f>IF(R2127="","",VLOOKUP(R2127,CUSTOMS!$E$3:$N$2350,9,FALSE))</f>
        <v/>
      </c>
      <c r="AA2127" s="18" t="str">
        <f>IF(R2127="","",VLOOKUP(R2127,CUSTOMS!$E$3:$N$2350,10,FALSE))</f>
        <v/>
      </c>
      <c r="AB2127" s="32" t="str">
        <f>IF(R2127="","",VLOOKUP(G2127,WMS!$E$3:$T$2581,15,FALSE))</f>
        <v/>
      </c>
      <c r="AC2127" s="32" t="str">
        <f t="shared" si="344"/>
        <v/>
      </c>
      <c r="AD2127" s="32" t="str">
        <f>IF(S2127="","",VLOOKUP(S2127,海关监管条件!$A$1:$B$3000,2,FALSE))</f>
        <v/>
      </c>
    </row>
    <row r="2128" spans="7:30">
      <c r="G2128" s="17" t="str">
        <f t="shared" si="338"/>
        <v/>
      </c>
      <c r="H2128" s="18" t="str">
        <f>IF(G2128="","",VLOOKUP(G2128,WMS!$E$3:$Q$2581,7,FALSE))</f>
        <v/>
      </c>
      <c r="I2128" s="18" t="str">
        <f>IF(G2128="","",VLOOKUP(G2128,WMS!$E$3:$Q$2581,8,FALSE))</f>
        <v/>
      </c>
      <c r="J2128" s="18" t="str">
        <f>IF(G2128="","",VLOOKUP(G2128,WMS!$E$3:$Q$2581,13,FALSE))</f>
        <v/>
      </c>
      <c r="K2128" s="25" t="str">
        <f t="shared" si="339"/>
        <v/>
      </c>
      <c r="M2128" s="26" t="str">
        <f>IF(G2128="","",VLOOKUP(G2128,WMS!$E$3:$U$2581,7,0)*L2128)</f>
        <v/>
      </c>
      <c r="N2128" s="27" t="str">
        <f>IF(G2128="","",VLOOKUP(G2128,WMS!$E$3:$U$2581,17,0))</f>
        <v/>
      </c>
      <c r="O2128" s="28" t="str">
        <f t="shared" si="340"/>
        <v/>
      </c>
      <c r="P2128" s="28" t="str">
        <f t="shared" si="341"/>
        <v/>
      </c>
      <c r="Q2128" s="25" t="str">
        <f>IF(G2128="","",VLOOKUP(G2128,WMS!$E$3:$G$2581,2,FALSE))</f>
        <v/>
      </c>
      <c r="R2128" s="25" t="str">
        <f>IF(G2128="","",VLOOKUP(G2128,WMS!$E$3:$G$2581,3,FALSE))</f>
        <v/>
      </c>
      <c r="S2128" s="17" t="str">
        <f>IF(R2128="","",VLOOKUP(R2128,CUSTOMS!$E$3:$N$2350,2,FALSE))</f>
        <v/>
      </c>
      <c r="T2128" s="17" t="str">
        <f>IF(R2128="","",VLOOKUP(R2128,CUSTOMS!$E$3:$N$2350,3,FALSE))</f>
        <v/>
      </c>
      <c r="U2128" s="18" t="str">
        <f t="shared" si="342"/>
        <v/>
      </c>
      <c r="V2128" s="18" t="str">
        <f>IF(R2128="","",VLOOKUP(R2128,CUSTOMS!$E$3:$N$2350,5,FALSE))</f>
        <v/>
      </c>
      <c r="W2128" s="32" t="str">
        <f>IF(R2128="","",VLOOKUP(R2128,CUSTOMS!$E$3:$N$2350,6,FALSE))</f>
        <v/>
      </c>
      <c r="X2128" s="32" t="str">
        <f t="shared" si="343"/>
        <v/>
      </c>
      <c r="Y2128" s="18" t="str">
        <f>IF(R2128="","",VLOOKUP(R2128,CUSTOMS!$E$3:$N$2350,8,FALSE))</f>
        <v/>
      </c>
      <c r="Z2128" s="18" t="str">
        <f>IF(R2128="","",VLOOKUP(R2128,CUSTOMS!$E$3:$N$2350,9,FALSE))</f>
        <v/>
      </c>
      <c r="AA2128" s="18" t="str">
        <f>IF(R2128="","",VLOOKUP(R2128,CUSTOMS!$E$3:$N$2350,10,FALSE))</f>
        <v/>
      </c>
      <c r="AB2128" s="32" t="str">
        <f>IF(R2128="","",VLOOKUP(G2128,WMS!$E$3:$T$2581,15,FALSE))</f>
        <v/>
      </c>
      <c r="AC2128" s="32" t="str">
        <f t="shared" si="344"/>
        <v/>
      </c>
      <c r="AD2128" s="32" t="str">
        <f>IF(S2128="","",VLOOKUP(S2128,海关监管条件!$A$1:$B$3000,2,FALSE))</f>
        <v/>
      </c>
    </row>
    <row r="2129" spans="7:30">
      <c r="G2129" s="17" t="str">
        <f t="shared" ref="G2129:G2160" si="345">IF(F2129="","",E2129&amp;"/"&amp;F2129)</f>
        <v/>
      </c>
      <c r="H2129" s="18" t="str">
        <f>IF(G2129="","",VLOOKUP(G2129,WMS!$E$3:$Q$2581,7,FALSE))</f>
        <v/>
      </c>
      <c r="I2129" s="18" t="str">
        <f>IF(G2129="","",VLOOKUP(G2129,WMS!$E$3:$Q$2581,8,FALSE))</f>
        <v/>
      </c>
      <c r="J2129" s="18" t="str">
        <f>IF(G2129="","",VLOOKUP(G2129,WMS!$E$3:$Q$2581,13,FALSE))</f>
        <v/>
      </c>
      <c r="K2129" s="25" t="str">
        <f t="shared" ref="K2129:K2160" si="346">IF(M2129="","",EXACT(H2129,M2129/L2129))</f>
        <v/>
      </c>
      <c r="M2129" s="26" t="str">
        <f>IF(G2129="","",VLOOKUP(G2129,WMS!$E$3:$U$2581,7,0)*L2129)</f>
        <v/>
      </c>
      <c r="N2129" s="27" t="str">
        <f>IF(G2129="","",VLOOKUP(G2129,WMS!$E$3:$U$2581,17,0))</f>
        <v/>
      </c>
      <c r="O2129" s="28" t="str">
        <f t="shared" ref="O2129:O2160" si="347">IF(L2129="","",I2129*L2129)</f>
        <v/>
      </c>
      <c r="P2129" s="28" t="str">
        <f t="shared" ref="P2129:P2160" si="348">IF(L2129="","",J2129*L2129)</f>
        <v/>
      </c>
      <c r="Q2129" s="25" t="str">
        <f>IF(G2129="","",VLOOKUP(G2129,WMS!$E$3:$G$2581,2,FALSE))</f>
        <v/>
      </c>
      <c r="R2129" s="25" t="str">
        <f>IF(G2129="","",VLOOKUP(G2129,WMS!$E$3:$G$2581,3,FALSE))</f>
        <v/>
      </c>
      <c r="S2129" s="17" t="str">
        <f>IF(R2129="","",VLOOKUP(R2129,CUSTOMS!$E$3:$N$2350,2,FALSE))</f>
        <v/>
      </c>
      <c r="T2129" s="17" t="str">
        <f>IF(R2129="","",VLOOKUP(R2129,CUSTOMS!$E$3:$N$2350,3,FALSE))</f>
        <v/>
      </c>
      <c r="U2129" s="18" t="str">
        <f t="shared" ref="U2129:U2160" si="349">IF(V2129="","",IF(V2129="千克",M2129*AB2129,M2129))</f>
        <v/>
      </c>
      <c r="V2129" s="18" t="str">
        <f>IF(R2129="","",VLOOKUP(R2129,CUSTOMS!$E$3:$N$2350,5,FALSE))</f>
        <v/>
      </c>
      <c r="W2129" s="32" t="str">
        <f>IF(R2129="","",VLOOKUP(R2129,CUSTOMS!$E$3:$N$2350,6,FALSE))</f>
        <v/>
      </c>
      <c r="X2129" s="32" t="str">
        <f t="shared" ref="X2129:X2160" si="350">IF(W2129="","",U2129*W2129)</f>
        <v/>
      </c>
      <c r="Y2129" s="18" t="str">
        <f>IF(R2129="","",VLOOKUP(R2129,CUSTOMS!$E$3:$N$2350,8,FALSE))</f>
        <v/>
      </c>
      <c r="Z2129" s="18" t="str">
        <f>IF(R2129="","",VLOOKUP(R2129,CUSTOMS!$E$3:$N$2350,9,FALSE))</f>
        <v/>
      </c>
      <c r="AA2129" s="18" t="str">
        <f>IF(R2129="","",VLOOKUP(R2129,CUSTOMS!$E$3:$N$2350,10,FALSE))</f>
        <v/>
      </c>
      <c r="AB2129" s="32" t="str">
        <f>IF(R2129="","",VLOOKUP(G2129,WMS!$E$3:$T$2581,15,FALSE))</f>
        <v/>
      </c>
      <c r="AC2129" s="32" t="str">
        <f t="shared" ref="AC2129:AC2160" si="351">IF(AB2129="","",M2129*AB2129)</f>
        <v/>
      </c>
      <c r="AD2129" s="32" t="str">
        <f>IF(S2129="","",VLOOKUP(S2129,海关监管条件!$A$1:$B$3000,2,FALSE))</f>
        <v/>
      </c>
    </row>
    <row r="2130" spans="7:30">
      <c r="G2130" s="17" t="str">
        <f t="shared" si="345"/>
        <v/>
      </c>
      <c r="H2130" s="18" t="str">
        <f>IF(G2130="","",VLOOKUP(G2130,WMS!$E$3:$Q$2581,7,FALSE))</f>
        <v/>
      </c>
      <c r="I2130" s="18" t="str">
        <f>IF(G2130="","",VLOOKUP(G2130,WMS!$E$3:$Q$2581,8,FALSE))</f>
        <v/>
      </c>
      <c r="J2130" s="18" t="str">
        <f>IF(G2130="","",VLOOKUP(G2130,WMS!$E$3:$Q$2581,13,FALSE))</f>
        <v/>
      </c>
      <c r="K2130" s="25" t="str">
        <f t="shared" si="346"/>
        <v/>
      </c>
      <c r="M2130" s="26" t="str">
        <f>IF(G2130="","",VLOOKUP(G2130,WMS!$E$3:$U$2581,7,0)*L2130)</f>
        <v/>
      </c>
      <c r="N2130" s="27" t="str">
        <f>IF(G2130="","",VLOOKUP(G2130,WMS!$E$3:$U$2581,17,0))</f>
        <v/>
      </c>
      <c r="O2130" s="28" t="str">
        <f t="shared" si="347"/>
        <v/>
      </c>
      <c r="P2130" s="28" t="str">
        <f t="shared" si="348"/>
        <v/>
      </c>
      <c r="Q2130" s="25" t="str">
        <f>IF(G2130="","",VLOOKUP(G2130,WMS!$E$3:$G$2581,2,FALSE))</f>
        <v/>
      </c>
      <c r="R2130" s="25" t="str">
        <f>IF(G2130="","",VLOOKUP(G2130,WMS!$E$3:$G$2581,3,FALSE))</f>
        <v/>
      </c>
      <c r="S2130" s="17" t="str">
        <f>IF(R2130="","",VLOOKUP(R2130,CUSTOMS!$E$3:$N$2350,2,FALSE))</f>
        <v/>
      </c>
      <c r="T2130" s="17" t="str">
        <f>IF(R2130="","",VLOOKUP(R2130,CUSTOMS!$E$3:$N$2350,3,FALSE))</f>
        <v/>
      </c>
      <c r="U2130" s="18" t="str">
        <f t="shared" si="349"/>
        <v/>
      </c>
      <c r="V2130" s="18" t="str">
        <f>IF(R2130="","",VLOOKUP(R2130,CUSTOMS!$E$3:$N$2350,5,FALSE))</f>
        <v/>
      </c>
      <c r="W2130" s="32" t="str">
        <f>IF(R2130="","",VLOOKUP(R2130,CUSTOMS!$E$3:$N$2350,6,FALSE))</f>
        <v/>
      </c>
      <c r="X2130" s="32" t="str">
        <f t="shared" si="350"/>
        <v/>
      </c>
      <c r="Y2130" s="18" t="str">
        <f>IF(R2130="","",VLOOKUP(R2130,CUSTOMS!$E$3:$N$2350,8,FALSE))</f>
        <v/>
      </c>
      <c r="Z2130" s="18" t="str">
        <f>IF(R2130="","",VLOOKUP(R2130,CUSTOMS!$E$3:$N$2350,9,FALSE))</f>
        <v/>
      </c>
      <c r="AA2130" s="18" t="str">
        <f>IF(R2130="","",VLOOKUP(R2130,CUSTOMS!$E$3:$N$2350,10,FALSE))</f>
        <v/>
      </c>
      <c r="AB2130" s="32" t="str">
        <f>IF(R2130="","",VLOOKUP(G2130,WMS!$E$3:$T$2581,15,FALSE))</f>
        <v/>
      </c>
      <c r="AC2130" s="32" t="str">
        <f t="shared" si="351"/>
        <v/>
      </c>
      <c r="AD2130" s="32" t="str">
        <f>IF(S2130="","",VLOOKUP(S2130,海关监管条件!$A$1:$B$3000,2,FALSE))</f>
        <v/>
      </c>
    </row>
    <row r="2131" spans="7:30">
      <c r="G2131" s="17" t="str">
        <f t="shared" si="345"/>
        <v/>
      </c>
      <c r="H2131" s="18" t="str">
        <f>IF(G2131="","",VLOOKUP(G2131,WMS!$E$3:$Q$2581,7,FALSE))</f>
        <v/>
      </c>
      <c r="I2131" s="18" t="str">
        <f>IF(G2131="","",VLOOKUP(G2131,WMS!$E$3:$Q$2581,8,FALSE))</f>
        <v/>
      </c>
      <c r="J2131" s="18" t="str">
        <f>IF(G2131="","",VLOOKUP(G2131,WMS!$E$3:$Q$2581,13,FALSE))</f>
        <v/>
      </c>
      <c r="K2131" s="25" t="str">
        <f t="shared" si="346"/>
        <v/>
      </c>
      <c r="M2131" s="26" t="str">
        <f>IF(G2131="","",VLOOKUP(G2131,WMS!$E$3:$U$2581,7,0)*L2131)</f>
        <v/>
      </c>
      <c r="N2131" s="27" t="str">
        <f>IF(G2131="","",VLOOKUP(G2131,WMS!$E$3:$U$2581,17,0))</f>
        <v/>
      </c>
      <c r="O2131" s="28" t="str">
        <f t="shared" si="347"/>
        <v/>
      </c>
      <c r="P2131" s="28" t="str">
        <f t="shared" si="348"/>
        <v/>
      </c>
      <c r="Q2131" s="25" t="str">
        <f>IF(G2131="","",VLOOKUP(G2131,WMS!$E$3:$G$2581,2,FALSE))</f>
        <v/>
      </c>
      <c r="R2131" s="25" t="str">
        <f>IF(G2131="","",VLOOKUP(G2131,WMS!$E$3:$G$2581,3,FALSE))</f>
        <v/>
      </c>
      <c r="S2131" s="17" t="str">
        <f>IF(R2131="","",VLOOKUP(R2131,CUSTOMS!$E$3:$N$2350,2,FALSE))</f>
        <v/>
      </c>
      <c r="T2131" s="17" t="str">
        <f>IF(R2131="","",VLOOKUP(R2131,CUSTOMS!$E$3:$N$2350,3,FALSE))</f>
        <v/>
      </c>
      <c r="U2131" s="18" t="str">
        <f t="shared" si="349"/>
        <v/>
      </c>
      <c r="V2131" s="18" t="str">
        <f>IF(R2131="","",VLOOKUP(R2131,CUSTOMS!$E$3:$N$2350,5,FALSE))</f>
        <v/>
      </c>
      <c r="W2131" s="32" t="str">
        <f>IF(R2131="","",VLOOKUP(R2131,CUSTOMS!$E$3:$N$2350,6,FALSE))</f>
        <v/>
      </c>
      <c r="X2131" s="32" t="str">
        <f t="shared" si="350"/>
        <v/>
      </c>
      <c r="Y2131" s="18" t="str">
        <f>IF(R2131="","",VLOOKUP(R2131,CUSTOMS!$E$3:$N$2350,8,FALSE))</f>
        <v/>
      </c>
      <c r="Z2131" s="18" t="str">
        <f>IF(R2131="","",VLOOKUP(R2131,CUSTOMS!$E$3:$N$2350,9,FALSE))</f>
        <v/>
      </c>
      <c r="AA2131" s="18" t="str">
        <f>IF(R2131="","",VLOOKUP(R2131,CUSTOMS!$E$3:$N$2350,10,FALSE))</f>
        <v/>
      </c>
      <c r="AB2131" s="32" t="str">
        <f>IF(R2131="","",VLOOKUP(G2131,WMS!$E$3:$T$2581,15,FALSE))</f>
        <v/>
      </c>
      <c r="AC2131" s="32" t="str">
        <f t="shared" si="351"/>
        <v/>
      </c>
      <c r="AD2131" s="32" t="str">
        <f>IF(S2131="","",VLOOKUP(S2131,海关监管条件!$A$1:$B$3000,2,FALSE))</f>
        <v/>
      </c>
    </row>
    <row r="2132" spans="7:30">
      <c r="G2132" s="17" t="str">
        <f t="shared" si="345"/>
        <v/>
      </c>
      <c r="H2132" s="18" t="str">
        <f>IF(G2132="","",VLOOKUP(G2132,WMS!$E$3:$Q$2581,7,FALSE))</f>
        <v/>
      </c>
      <c r="I2132" s="18" t="str">
        <f>IF(G2132="","",VLOOKUP(G2132,WMS!$E$3:$Q$2581,8,FALSE))</f>
        <v/>
      </c>
      <c r="J2132" s="18" t="str">
        <f>IF(G2132="","",VLOOKUP(G2132,WMS!$E$3:$Q$2581,13,FALSE))</f>
        <v/>
      </c>
      <c r="K2132" s="25" t="str">
        <f t="shared" si="346"/>
        <v/>
      </c>
      <c r="M2132" s="26" t="str">
        <f>IF(G2132="","",VLOOKUP(G2132,WMS!$E$3:$U$2581,7,0)*L2132)</f>
        <v/>
      </c>
      <c r="N2132" s="27" t="str">
        <f>IF(G2132="","",VLOOKUP(G2132,WMS!$E$3:$U$2581,17,0))</f>
        <v/>
      </c>
      <c r="O2132" s="28" t="str">
        <f t="shared" si="347"/>
        <v/>
      </c>
      <c r="P2132" s="28" t="str">
        <f t="shared" si="348"/>
        <v/>
      </c>
      <c r="Q2132" s="25" t="str">
        <f>IF(G2132="","",VLOOKUP(G2132,WMS!$E$3:$G$2581,2,FALSE))</f>
        <v/>
      </c>
      <c r="R2132" s="25" t="str">
        <f>IF(G2132="","",VLOOKUP(G2132,WMS!$E$3:$G$2581,3,FALSE))</f>
        <v/>
      </c>
      <c r="S2132" s="17" t="str">
        <f>IF(R2132="","",VLOOKUP(R2132,CUSTOMS!$E$3:$N$2350,2,FALSE))</f>
        <v/>
      </c>
      <c r="T2132" s="17" t="str">
        <f>IF(R2132="","",VLOOKUP(R2132,CUSTOMS!$E$3:$N$2350,3,FALSE))</f>
        <v/>
      </c>
      <c r="U2132" s="18" t="str">
        <f t="shared" si="349"/>
        <v/>
      </c>
      <c r="V2132" s="18" t="str">
        <f>IF(R2132="","",VLOOKUP(R2132,CUSTOMS!$E$3:$N$2350,5,FALSE))</f>
        <v/>
      </c>
      <c r="W2132" s="32" t="str">
        <f>IF(R2132="","",VLOOKUP(R2132,CUSTOMS!$E$3:$N$2350,6,FALSE))</f>
        <v/>
      </c>
      <c r="X2132" s="32" t="str">
        <f t="shared" si="350"/>
        <v/>
      </c>
      <c r="Y2132" s="18" t="str">
        <f>IF(R2132="","",VLOOKUP(R2132,CUSTOMS!$E$3:$N$2350,8,FALSE))</f>
        <v/>
      </c>
      <c r="Z2132" s="18" t="str">
        <f>IF(R2132="","",VLOOKUP(R2132,CUSTOMS!$E$3:$N$2350,9,FALSE))</f>
        <v/>
      </c>
      <c r="AA2132" s="18" t="str">
        <f>IF(R2132="","",VLOOKUP(R2132,CUSTOMS!$E$3:$N$2350,10,FALSE))</f>
        <v/>
      </c>
      <c r="AB2132" s="32" t="str">
        <f>IF(R2132="","",VLOOKUP(G2132,WMS!$E$3:$T$2581,15,FALSE))</f>
        <v/>
      </c>
      <c r="AC2132" s="32" t="str">
        <f t="shared" si="351"/>
        <v/>
      </c>
      <c r="AD2132" s="32" t="str">
        <f>IF(S2132="","",VLOOKUP(S2132,海关监管条件!$A$1:$B$3000,2,FALSE))</f>
        <v/>
      </c>
    </row>
    <row r="2133" spans="7:30">
      <c r="G2133" s="17" t="str">
        <f t="shared" si="345"/>
        <v/>
      </c>
      <c r="H2133" s="18" t="str">
        <f>IF(G2133="","",VLOOKUP(G2133,WMS!$E$3:$Q$2581,7,FALSE))</f>
        <v/>
      </c>
      <c r="I2133" s="18" t="str">
        <f>IF(G2133="","",VLOOKUP(G2133,WMS!$E$3:$Q$2581,8,FALSE))</f>
        <v/>
      </c>
      <c r="J2133" s="18" t="str">
        <f>IF(G2133="","",VLOOKUP(G2133,WMS!$E$3:$Q$2581,13,FALSE))</f>
        <v/>
      </c>
      <c r="K2133" s="25" t="str">
        <f t="shared" si="346"/>
        <v/>
      </c>
      <c r="M2133" s="26" t="str">
        <f>IF(G2133="","",VLOOKUP(G2133,WMS!$E$3:$U$2581,7,0)*L2133)</f>
        <v/>
      </c>
      <c r="N2133" s="27" t="str">
        <f>IF(G2133="","",VLOOKUP(G2133,WMS!$E$3:$U$2581,17,0))</f>
        <v/>
      </c>
      <c r="O2133" s="28" t="str">
        <f t="shared" si="347"/>
        <v/>
      </c>
      <c r="P2133" s="28" t="str">
        <f t="shared" si="348"/>
        <v/>
      </c>
      <c r="Q2133" s="25" t="str">
        <f>IF(G2133="","",VLOOKUP(G2133,WMS!$E$3:$G$2581,2,FALSE))</f>
        <v/>
      </c>
      <c r="R2133" s="25" t="str">
        <f>IF(G2133="","",VLOOKUP(G2133,WMS!$E$3:$G$2581,3,FALSE))</f>
        <v/>
      </c>
      <c r="S2133" s="17" t="str">
        <f>IF(R2133="","",VLOOKUP(R2133,CUSTOMS!$E$3:$N$2350,2,FALSE))</f>
        <v/>
      </c>
      <c r="T2133" s="17" t="str">
        <f>IF(R2133="","",VLOOKUP(R2133,CUSTOMS!$E$3:$N$2350,3,FALSE))</f>
        <v/>
      </c>
      <c r="U2133" s="18" t="str">
        <f t="shared" si="349"/>
        <v/>
      </c>
      <c r="V2133" s="18" t="str">
        <f>IF(R2133="","",VLOOKUP(R2133,CUSTOMS!$E$3:$N$2350,5,FALSE))</f>
        <v/>
      </c>
      <c r="W2133" s="32" t="str">
        <f>IF(R2133="","",VLOOKUP(R2133,CUSTOMS!$E$3:$N$2350,6,FALSE))</f>
        <v/>
      </c>
      <c r="X2133" s="32" t="str">
        <f t="shared" si="350"/>
        <v/>
      </c>
      <c r="Y2133" s="18" t="str">
        <f>IF(R2133="","",VLOOKUP(R2133,CUSTOMS!$E$3:$N$2350,8,FALSE))</f>
        <v/>
      </c>
      <c r="Z2133" s="18" t="str">
        <f>IF(R2133="","",VLOOKUP(R2133,CUSTOMS!$E$3:$N$2350,9,FALSE))</f>
        <v/>
      </c>
      <c r="AA2133" s="18" t="str">
        <f>IF(R2133="","",VLOOKUP(R2133,CUSTOMS!$E$3:$N$2350,10,FALSE))</f>
        <v/>
      </c>
      <c r="AB2133" s="32" t="str">
        <f>IF(R2133="","",VLOOKUP(G2133,WMS!$E$3:$T$2581,15,FALSE))</f>
        <v/>
      </c>
      <c r="AC2133" s="32" t="str">
        <f t="shared" si="351"/>
        <v/>
      </c>
      <c r="AD2133" s="32" t="str">
        <f>IF(S2133="","",VLOOKUP(S2133,海关监管条件!$A$1:$B$3000,2,FALSE))</f>
        <v/>
      </c>
    </row>
    <row r="2134" spans="7:30">
      <c r="G2134" s="17" t="str">
        <f t="shared" si="345"/>
        <v/>
      </c>
      <c r="H2134" s="18" t="str">
        <f>IF(G2134="","",VLOOKUP(G2134,WMS!$E$3:$Q$2581,7,FALSE))</f>
        <v/>
      </c>
      <c r="I2134" s="18" t="str">
        <f>IF(G2134="","",VLOOKUP(G2134,WMS!$E$3:$Q$2581,8,FALSE))</f>
        <v/>
      </c>
      <c r="J2134" s="18" t="str">
        <f>IF(G2134="","",VLOOKUP(G2134,WMS!$E$3:$Q$2581,13,FALSE))</f>
        <v/>
      </c>
      <c r="K2134" s="25" t="str">
        <f t="shared" si="346"/>
        <v/>
      </c>
      <c r="M2134" s="26" t="str">
        <f>IF(G2134="","",VLOOKUP(G2134,WMS!$E$3:$U$2581,7,0)*L2134)</f>
        <v/>
      </c>
      <c r="N2134" s="27" t="str">
        <f>IF(G2134="","",VLOOKUP(G2134,WMS!$E$3:$U$2581,17,0))</f>
        <v/>
      </c>
      <c r="O2134" s="28" t="str">
        <f t="shared" si="347"/>
        <v/>
      </c>
      <c r="P2134" s="28" t="str">
        <f t="shared" si="348"/>
        <v/>
      </c>
      <c r="Q2134" s="25" t="str">
        <f>IF(G2134="","",VLOOKUP(G2134,WMS!$E$3:$G$2581,2,FALSE))</f>
        <v/>
      </c>
      <c r="R2134" s="25" t="str">
        <f>IF(G2134="","",VLOOKUP(G2134,WMS!$E$3:$G$2581,3,FALSE))</f>
        <v/>
      </c>
      <c r="S2134" s="17" t="str">
        <f>IF(R2134="","",VLOOKUP(R2134,CUSTOMS!$E$3:$N$2350,2,FALSE))</f>
        <v/>
      </c>
      <c r="T2134" s="17" t="str">
        <f>IF(R2134="","",VLOOKUP(R2134,CUSTOMS!$E$3:$N$2350,3,FALSE))</f>
        <v/>
      </c>
      <c r="U2134" s="18" t="str">
        <f t="shared" si="349"/>
        <v/>
      </c>
      <c r="V2134" s="18" t="str">
        <f>IF(R2134="","",VLOOKUP(R2134,CUSTOMS!$E$3:$N$2350,5,FALSE))</f>
        <v/>
      </c>
      <c r="W2134" s="32" t="str">
        <f>IF(R2134="","",VLOOKUP(R2134,CUSTOMS!$E$3:$N$2350,6,FALSE))</f>
        <v/>
      </c>
      <c r="X2134" s="32" t="str">
        <f t="shared" si="350"/>
        <v/>
      </c>
      <c r="Y2134" s="18" t="str">
        <f>IF(R2134="","",VLOOKUP(R2134,CUSTOMS!$E$3:$N$2350,8,FALSE))</f>
        <v/>
      </c>
      <c r="Z2134" s="18" t="str">
        <f>IF(R2134="","",VLOOKUP(R2134,CUSTOMS!$E$3:$N$2350,9,FALSE))</f>
        <v/>
      </c>
      <c r="AA2134" s="18" t="str">
        <f>IF(R2134="","",VLOOKUP(R2134,CUSTOMS!$E$3:$N$2350,10,FALSE))</f>
        <v/>
      </c>
      <c r="AB2134" s="32" t="str">
        <f>IF(R2134="","",VLOOKUP(G2134,WMS!$E$3:$T$2581,15,FALSE))</f>
        <v/>
      </c>
      <c r="AC2134" s="32" t="str">
        <f t="shared" si="351"/>
        <v/>
      </c>
      <c r="AD2134" s="32" t="str">
        <f>IF(S2134="","",VLOOKUP(S2134,海关监管条件!$A$1:$B$3000,2,FALSE))</f>
        <v/>
      </c>
    </row>
    <row r="2135" spans="7:30">
      <c r="G2135" s="17" t="str">
        <f t="shared" si="345"/>
        <v/>
      </c>
      <c r="H2135" s="18" t="str">
        <f>IF(G2135="","",VLOOKUP(G2135,WMS!$E$3:$Q$2581,7,FALSE))</f>
        <v/>
      </c>
      <c r="I2135" s="18" t="str">
        <f>IF(G2135="","",VLOOKUP(G2135,WMS!$E$3:$Q$2581,8,FALSE))</f>
        <v/>
      </c>
      <c r="J2135" s="18" t="str">
        <f>IF(G2135="","",VLOOKUP(G2135,WMS!$E$3:$Q$2581,13,FALSE))</f>
        <v/>
      </c>
      <c r="K2135" s="25" t="str">
        <f t="shared" si="346"/>
        <v/>
      </c>
      <c r="M2135" s="26" t="str">
        <f>IF(G2135="","",VLOOKUP(G2135,WMS!$E$3:$U$2581,7,0)*L2135)</f>
        <v/>
      </c>
      <c r="N2135" s="27" t="str">
        <f>IF(G2135="","",VLOOKUP(G2135,WMS!$E$3:$U$2581,17,0))</f>
        <v/>
      </c>
      <c r="O2135" s="28" t="str">
        <f t="shared" si="347"/>
        <v/>
      </c>
      <c r="P2135" s="28" t="str">
        <f t="shared" si="348"/>
        <v/>
      </c>
      <c r="Q2135" s="25" t="str">
        <f>IF(G2135="","",VLOOKUP(G2135,WMS!$E$3:$G$2581,2,FALSE))</f>
        <v/>
      </c>
      <c r="R2135" s="25" t="str">
        <f>IF(G2135="","",VLOOKUP(G2135,WMS!$E$3:$G$2581,3,FALSE))</f>
        <v/>
      </c>
      <c r="S2135" s="17" t="str">
        <f>IF(R2135="","",VLOOKUP(R2135,CUSTOMS!$E$3:$N$2350,2,FALSE))</f>
        <v/>
      </c>
      <c r="T2135" s="17" t="str">
        <f>IF(R2135="","",VLOOKUP(R2135,CUSTOMS!$E$3:$N$2350,3,FALSE))</f>
        <v/>
      </c>
      <c r="U2135" s="18" t="str">
        <f t="shared" si="349"/>
        <v/>
      </c>
      <c r="V2135" s="18" t="str">
        <f>IF(R2135="","",VLOOKUP(R2135,CUSTOMS!$E$3:$N$2350,5,FALSE))</f>
        <v/>
      </c>
      <c r="W2135" s="32" t="str">
        <f>IF(R2135="","",VLOOKUP(R2135,CUSTOMS!$E$3:$N$2350,6,FALSE))</f>
        <v/>
      </c>
      <c r="X2135" s="32" t="str">
        <f t="shared" si="350"/>
        <v/>
      </c>
      <c r="Y2135" s="18" t="str">
        <f>IF(R2135="","",VLOOKUP(R2135,CUSTOMS!$E$3:$N$2350,8,FALSE))</f>
        <v/>
      </c>
      <c r="Z2135" s="18" t="str">
        <f>IF(R2135="","",VLOOKUP(R2135,CUSTOMS!$E$3:$N$2350,9,FALSE))</f>
        <v/>
      </c>
      <c r="AA2135" s="18" t="str">
        <f>IF(R2135="","",VLOOKUP(R2135,CUSTOMS!$E$3:$N$2350,10,FALSE))</f>
        <v/>
      </c>
      <c r="AB2135" s="32" t="str">
        <f>IF(R2135="","",VLOOKUP(G2135,WMS!$E$3:$T$2581,15,FALSE))</f>
        <v/>
      </c>
      <c r="AC2135" s="32" t="str">
        <f t="shared" si="351"/>
        <v/>
      </c>
      <c r="AD2135" s="32" t="str">
        <f>IF(S2135="","",VLOOKUP(S2135,海关监管条件!$A$1:$B$3000,2,FALSE))</f>
        <v/>
      </c>
    </row>
    <row r="2136" spans="7:30">
      <c r="G2136" s="17" t="str">
        <f t="shared" si="345"/>
        <v/>
      </c>
      <c r="H2136" s="18" t="str">
        <f>IF(G2136="","",VLOOKUP(G2136,WMS!$E$3:$Q$2581,7,FALSE))</f>
        <v/>
      </c>
      <c r="I2136" s="18" t="str">
        <f>IF(G2136="","",VLOOKUP(G2136,WMS!$E$3:$Q$2581,8,FALSE))</f>
        <v/>
      </c>
      <c r="J2136" s="18" t="str">
        <f>IF(G2136="","",VLOOKUP(G2136,WMS!$E$3:$Q$2581,13,FALSE))</f>
        <v/>
      </c>
      <c r="K2136" s="25" t="str">
        <f t="shared" si="346"/>
        <v/>
      </c>
      <c r="M2136" s="26" t="str">
        <f>IF(G2136="","",VLOOKUP(G2136,WMS!$E$3:$U$2581,7,0)*L2136)</f>
        <v/>
      </c>
      <c r="N2136" s="27" t="str">
        <f>IF(G2136="","",VLOOKUP(G2136,WMS!$E$3:$U$2581,17,0))</f>
        <v/>
      </c>
      <c r="O2136" s="28" t="str">
        <f t="shared" si="347"/>
        <v/>
      </c>
      <c r="P2136" s="28" t="str">
        <f t="shared" si="348"/>
        <v/>
      </c>
      <c r="Q2136" s="25" t="str">
        <f>IF(G2136="","",VLOOKUP(G2136,WMS!$E$3:$G$2581,2,FALSE))</f>
        <v/>
      </c>
      <c r="R2136" s="25" t="str">
        <f>IF(G2136="","",VLOOKUP(G2136,WMS!$E$3:$G$2581,3,FALSE))</f>
        <v/>
      </c>
      <c r="S2136" s="17" t="str">
        <f>IF(R2136="","",VLOOKUP(R2136,CUSTOMS!$E$3:$N$2350,2,FALSE))</f>
        <v/>
      </c>
      <c r="T2136" s="17" t="str">
        <f>IF(R2136="","",VLOOKUP(R2136,CUSTOMS!$E$3:$N$2350,3,FALSE))</f>
        <v/>
      </c>
      <c r="U2136" s="18" t="str">
        <f t="shared" si="349"/>
        <v/>
      </c>
      <c r="V2136" s="18" t="str">
        <f>IF(R2136="","",VLOOKUP(R2136,CUSTOMS!$E$3:$N$2350,5,FALSE))</f>
        <v/>
      </c>
      <c r="W2136" s="32" t="str">
        <f>IF(R2136="","",VLOOKUP(R2136,CUSTOMS!$E$3:$N$2350,6,FALSE))</f>
        <v/>
      </c>
      <c r="X2136" s="32" t="str">
        <f t="shared" si="350"/>
        <v/>
      </c>
      <c r="Y2136" s="18" t="str">
        <f>IF(R2136="","",VLOOKUP(R2136,CUSTOMS!$E$3:$N$2350,8,FALSE))</f>
        <v/>
      </c>
      <c r="Z2136" s="18" t="str">
        <f>IF(R2136="","",VLOOKUP(R2136,CUSTOMS!$E$3:$N$2350,9,FALSE))</f>
        <v/>
      </c>
      <c r="AA2136" s="18" t="str">
        <f>IF(R2136="","",VLOOKUP(R2136,CUSTOMS!$E$3:$N$2350,10,FALSE))</f>
        <v/>
      </c>
      <c r="AB2136" s="32" t="str">
        <f>IF(R2136="","",VLOOKUP(G2136,WMS!$E$3:$T$2581,15,FALSE))</f>
        <v/>
      </c>
      <c r="AC2136" s="32" t="str">
        <f t="shared" si="351"/>
        <v/>
      </c>
      <c r="AD2136" s="32" t="str">
        <f>IF(S2136="","",VLOOKUP(S2136,海关监管条件!$A$1:$B$3000,2,FALSE))</f>
        <v/>
      </c>
    </row>
    <row r="2137" spans="7:30">
      <c r="G2137" s="17" t="str">
        <f t="shared" si="345"/>
        <v/>
      </c>
      <c r="H2137" s="18" t="str">
        <f>IF(G2137="","",VLOOKUP(G2137,WMS!$E$3:$Q$2581,7,FALSE))</f>
        <v/>
      </c>
      <c r="I2137" s="18" t="str">
        <f>IF(G2137="","",VLOOKUP(G2137,WMS!$E$3:$Q$2581,8,FALSE))</f>
        <v/>
      </c>
      <c r="J2137" s="18" t="str">
        <f>IF(G2137="","",VLOOKUP(G2137,WMS!$E$3:$Q$2581,13,FALSE))</f>
        <v/>
      </c>
      <c r="K2137" s="25" t="str">
        <f t="shared" si="346"/>
        <v/>
      </c>
      <c r="M2137" s="26" t="str">
        <f>IF(G2137="","",VLOOKUP(G2137,WMS!$E$3:$U$2581,7,0)*L2137)</f>
        <v/>
      </c>
      <c r="N2137" s="27" t="str">
        <f>IF(G2137="","",VLOOKUP(G2137,WMS!$E$3:$U$2581,17,0))</f>
        <v/>
      </c>
      <c r="O2137" s="28" t="str">
        <f t="shared" si="347"/>
        <v/>
      </c>
      <c r="P2137" s="28" t="str">
        <f t="shared" si="348"/>
        <v/>
      </c>
      <c r="Q2137" s="25" t="str">
        <f>IF(G2137="","",VLOOKUP(G2137,WMS!$E$3:$G$2581,2,FALSE))</f>
        <v/>
      </c>
      <c r="R2137" s="25" t="str">
        <f>IF(G2137="","",VLOOKUP(G2137,WMS!$E$3:$G$2581,3,FALSE))</f>
        <v/>
      </c>
      <c r="S2137" s="17" t="str">
        <f>IF(R2137="","",VLOOKUP(R2137,CUSTOMS!$E$3:$N$2350,2,FALSE))</f>
        <v/>
      </c>
      <c r="T2137" s="17" t="str">
        <f>IF(R2137="","",VLOOKUP(R2137,CUSTOMS!$E$3:$N$2350,3,FALSE))</f>
        <v/>
      </c>
      <c r="U2137" s="18" t="str">
        <f t="shared" si="349"/>
        <v/>
      </c>
      <c r="V2137" s="18" t="str">
        <f>IF(R2137="","",VLOOKUP(R2137,CUSTOMS!$E$3:$N$2350,5,FALSE))</f>
        <v/>
      </c>
      <c r="W2137" s="32" t="str">
        <f>IF(R2137="","",VLOOKUP(R2137,CUSTOMS!$E$3:$N$2350,6,FALSE))</f>
        <v/>
      </c>
      <c r="X2137" s="32" t="str">
        <f t="shared" si="350"/>
        <v/>
      </c>
      <c r="Y2137" s="18" t="str">
        <f>IF(R2137="","",VLOOKUP(R2137,CUSTOMS!$E$3:$N$2350,8,FALSE))</f>
        <v/>
      </c>
      <c r="Z2137" s="18" t="str">
        <f>IF(R2137="","",VLOOKUP(R2137,CUSTOMS!$E$3:$N$2350,9,FALSE))</f>
        <v/>
      </c>
      <c r="AA2137" s="18" t="str">
        <f>IF(R2137="","",VLOOKUP(R2137,CUSTOMS!$E$3:$N$2350,10,FALSE))</f>
        <v/>
      </c>
      <c r="AB2137" s="32" t="str">
        <f>IF(R2137="","",VLOOKUP(G2137,WMS!$E$3:$T$2581,15,FALSE))</f>
        <v/>
      </c>
      <c r="AC2137" s="32" t="str">
        <f t="shared" si="351"/>
        <v/>
      </c>
      <c r="AD2137" s="32" t="str">
        <f>IF(S2137="","",VLOOKUP(S2137,海关监管条件!$A$1:$B$3000,2,FALSE))</f>
        <v/>
      </c>
    </row>
    <row r="2138" spans="7:30">
      <c r="G2138" s="17" t="str">
        <f t="shared" si="345"/>
        <v/>
      </c>
      <c r="H2138" s="18" t="str">
        <f>IF(G2138="","",VLOOKUP(G2138,WMS!$E$3:$Q$2581,7,FALSE))</f>
        <v/>
      </c>
      <c r="I2138" s="18" t="str">
        <f>IF(G2138="","",VLOOKUP(G2138,WMS!$E$3:$Q$2581,8,FALSE))</f>
        <v/>
      </c>
      <c r="J2138" s="18" t="str">
        <f>IF(G2138="","",VLOOKUP(G2138,WMS!$E$3:$Q$2581,13,FALSE))</f>
        <v/>
      </c>
      <c r="K2138" s="25" t="str">
        <f t="shared" si="346"/>
        <v/>
      </c>
      <c r="M2138" s="26" t="str">
        <f>IF(G2138="","",VLOOKUP(G2138,WMS!$E$3:$U$2581,7,0)*L2138)</f>
        <v/>
      </c>
      <c r="N2138" s="27" t="str">
        <f>IF(G2138="","",VLOOKUP(G2138,WMS!$E$3:$U$2581,17,0))</f>
        <v/>
      </c>
      <c r="O2138" s="28" t="str">
        <f t="shared" si="347"/>
        <v/>
      </c>
      <c r="P2138" s="28" t="str">
        <f t="shared" si="348"/>
        <v/>
      </c>
      <c r="Q2138" s="25" t="str">
        <f>IF(G2138="","",VLOOKUP(G2138,WMS!$E$3:$G$2581,2,FALSE))</f>
        <v/>
      </c>
      <c r="R2138" s="25" t="str">
        <f>IF(G2138="","",VLOOKUP(G2138,WMS!$E$3:$G$2581,3,FALSE))</f>
        <v/>
      </c>
      <c r="S2138" s="17" t="str">
        <f>IF(R2138="","",VLOOKUP(R2138,CUSTOMS!$E$3:$N$2350,2,FALSE))</f>
        <v/>
      </c>
      <c r="T2138" s="17" t="str">
        <f>IF(R2138="","",VLOOKUP(R2138,CUSTOMS!$E$3:$N$2350,3,FALSE))</f>
        <v/>
      </c>
      <c r="U2138" s="18" t="str">
        <f t="shared" si="349"/>
        <v/>
      </c>
      <c r="V2138" s="18" t="str">
        <f>IF(R2138="","",VLOOKUP(R2138,CUSTOMS!$E$3:$N$2350,5,FALSE))</f>
        <v/>
      </c>
      <c r="W2138" s="32" t="str">
        <f>IF(R2138="","",VLOOKUP(R2138,CUSTOMS!$E$3:$N$2350,6,FALSE))</f>
        <v/>
      </c>
      <c r="X2138" s="32" t="str">
        <f t="shared" si="350"/>
        <v/>
      </c>
      <c r="Y2138" s="18" t="str">
        <f>IF(R2138="","",VLOOKUP(R2138,CUSTOMS!$E$3:$N$2350,8,FALSE))</f>
        <v/>
      </c>
      <c r="Z2138" s="18" t="str">
        <f>IF(R2138="","",VLOOKUP(R2138,CUSTOMS!$E$3:$N$2350,9,FALSE))</f>
        <v/>
      </c>
      <c r="AA2138" s="18" t="str">
        <f>IF(R2138="","",VLOOKUP(R2138,CUSTOMS!$E$3:$N$2350,10,FALSE))</f>
        <v/>
      </c>
      <c r="AB2138" s="32" t="str">
        <f>IF(R2138="","",VLOOKUP(G2138,WMS!$E$3:$T$2581,15,FALSE))</f>
        <v/>
      </c>
      <c r="AC2138" s="32" t="str">
        <f t="shared" si="351"/>
        <v/>
      </c>
      <c r="AD2138" s="32" t="str">
        <f>IF(S2138="","",VLOOKUP(S2138,海关监管条件!$A$1:$B$3000,2,FALSE))</f>
        <v/>
      </c>
    </row>
    <row r="2139" spans="7:30">
      <c r="G2139" s="17" t="str">
        <f t="shared" si="345"/>
        <v/>
      </c>
      <c r="H2139" s="18" t="str">
        <f>IF(G2139="","",VLOOKUP(G2139,WMS!$E$3:$Q$2581,7,FALSE))</f>
        <v/>
      </c>
      <c r="I2139" s="18" t="str">
        <f>IF(G2139="","",VLOOKUP(G2139,WMS!$E$3:$Q$2581,8,FALSE))</f>
        <v/>
      </c>
      <c r="J2139" s="18" t="str">
        <f>IF(G2139="","",VLOOKUP(G2139,WMS!$E$3:$Q$2581,13,FALSE))</f>
        <v/>
      </c>
      <c r="K2139" s="25" t="str">
        <f t="shared" si="346"/>
        <v/>
      </c>
      <c r="M2139" s="26" t="str">
        <f>IF(G2139="","",VLOOKUP(G2139,WMS!$E$3:$U$2581,7,0)*L2139)</f>
        <v/>
      </c>
      <c r="N2139" s="27" t="str">
        <f>IF(G2139="","",VLOOKUP(G2139,WMS!$E$3:$U$2581,17,0))</f>
        <v/>
      </c>
      <c r="O2139" s="28" t="str">
        <f t="shared" si="347"/>
        <v/>
      </c>
      <c r="P2139" s="28" t="str">
        <f t="shared" si="348"/>
        <v/>
      </c>
      <c r="Q2139" s="25" t="str">
        <f>IF(G2139="","",VLOOKUP(G2139,WMS!$E$3:$G$2581,2,FALSE))</f>
        <v/>
      </c>
      <c r="R2139" s="25" t="str">
        <f>IF(G2139="","",VLOOKUP(G2139,WMS!$E$3:$G$2581,3,FALSE))</f>
        <v/>
      </c>
      <c r="S2139" s="17" t="str">
        <f>IF(R2139="","",VLOOKUP(R2139,CUSTOMS!$E$3:$N$2350,2,FALSE))</f>
        <v/>
      </c>
      <c r="T2139" s="17" t="str">
        <f>IF(R2139="","",VLOOKUP(R2139,CUSTOMS!$E$3:$N$2350,3,FALSE))</f>
        <v/>
      </c>
      <c r="U2139" s="18" t="str">
        <f t="shared" si="349"/>
        <v/>
      </c>
      <c r="V2139" s="18" t="str">
        <f>IF(R2139="","",VLOOKUP(R2139,CUSTOMS!$E$3:$N$2350,5,FALSE))</f>
        <v/>
      </c>
      <c r="W2139" s="32" t="str">
        <f>IF(R2139="","",VLOOKUP(R2139,CUSTOMS!$E$3:$N$2350,6,FALSE))</f>
        <v/>
      </c>
      <c r="X2139" s="32" t="str">
        <f t="shared" si="350"/>
        <v/>
      </c>
      <c r="Y2139" s="18" t="str">
        <f>IF(R2139="","",VLOOKUP(R2139,CUSTOMS!$E$3:$N$2350,8,FALSE))</f>
        <v/>
      </c>
      <c r="Z2139" s="18" t="str">
        <f>IF(R2139="","",VLOOKUP(R2139,CUSTOMS!$E$3:$N$2350,9,FALSE))</f>
        <v/>
      </c>
      <c r="AA2139" s="18" t="str">
        <f>IF(R2139="","",VLOOKUP(R2139,CUSTOMS!$E$3:$N$2350,10,FALSE))</f>
        <v/>
      </c>
      <c r="AB2139" s="32" t="str">
        <f>IF(R2139="","",VLOOKUP(G2139,WMS!$E$3:$T$2581,15,FALSE))</f>
        <v/>
      </c>
      <c r="AC2139" s="32" t="str">
        <f t="shared" si="351"/>
        <v/>
      </c>
      <c r="AD2139" s="32" t="str">
        <f>IF(S2139="","",VLOOKUP(S2139,海关监管条件!$A$1:$B$3000,2,FALSE))</f>
        <v/>
      </c>
    </row>
    <row r="2140" spans="7:30">
      <c r="G2140" s="17" t="str">
        <f t="shared" si="345"/>
        <v/>
      </c>
      <c r="H2140" s="18" t="str">
        <f>IF(G2140="","",VLOOKUP(G2140,WMS!$E$3:$Q$2581,7,FALSE))</f>
        <v/>
      </c>
      <c r="I2140" s="18" t="str">
        <f>IF(G2140="","",VLOOKUP(G2140,WMS!$E$3:$Q$2581,8,FALSE))</f>
        <v/>
      </c>
      <c r="J2140" s="18" t="str">
        <f>IF(G2140="","",VLOOKUP(G2140,WMS!$E$3:$Q$2581,13,FALSE))</f>
        <v/>
      </c>
      <c r="K2140" s="25" t="str">
        <f t="shared" si="346"/>
        <v/>
      </c>
      <c r="M2140" s="26" t="str">
        <f>IF(G2140="","",VLOOKUP(G2140,WMS!$E$3:$U$2581,7,0)*L2140)</f>
        <v/>
      </c>
      <c r="N2140" s="27" t="str">
        <f>IF(G2140="","",VLOOKUP(G2140,WMS!$E$3:$U$2581,17,0))</f>
        <v/>
      </c>
      <c r="O2140" s="28" t="str">
        <f t="shared" si="347"/>
        <v/>
      </c>
      <c r="P2140" s="28" t="str">
        <f t="shared" si="348"/>
        <v/>
      </c>
      <c r="Q2140" s="25" t="str">
        <f>IF(G2140="","",VLOOKUP(G2140,WMS!$E$3:$G$2581,2,FALSE))</f>
        <v/>
      </c>
      <c r="R2140" s="25" t="str">
        <f>IF(G2140="","",VLOOKUP(G2140,WMS!$E$3:$G$2581,3,FALSE))</f>
        <v/>
      </c>
      <c r="S2140" s="17" t="str">
        <f>IF(R2140="","",VLOOKUP(R2140,CUSTOMS!$E$3:$N$2350,2,FALSE))</f>
        <v/>
      </c>
      <c r="T2140" s="17" t="str">
        <f>IF(R2140="","",VLOOKUP(R2140,CUSTOMS!$E$3:$N$2350,3,FALSE))</f>
        <v/>
      </c>
      <c r="U2140" s="18" t="str">
        <f t="shared" si="349"/>
        <v/>
      </c>
      <c r="V2140" s="18" t="str">
        <f>IF(R2140="","",VLOOKUP(R2140,CUSTOMS!$E$3:$N$2350,5,FALSE))</f>
        <v/>
      </c>
      <c r="W2140" s="32" t="str">
        <f>IF(R2140="","",VLOOKUP(R2140,CUSTOMS!$E$3:$N$2350,6,FALSE))</f>
        <v/>
      </c>
      <c r="X2140" s="32" t="str">
        <f t="shared" si="350"/>
        <v/>
      </c>
      <c r="Y2140" s="18" t="str">
        <f>IF(R2140="","",VLOOKUP(R2140,CUSTOMS!$E$3:$N$2350,8,FALSE))</f>
        <v/>
      </c>
      <c r="Z2140" s="18" t="str">
        <f>IF(R2140="","",VLOOKUP(R2140,CUSTOMS!$E$3:$N$2350,9,FALSE))</f>
        <v/>
      </c>
      <c r="AA2140" s="18" t="str">
        <f>IF(R2140="","",VLOOKUP(R2140,CUSTOMS!$E$3:$N$2350,10,FALSE))</f>
        <v/>
      </c>
      <c r="AB2140" s="32" t="str">
        <f>IF(R2140="","",VLOOKUP(G2140,WMS!$E$3:$T$2581,15,FALSE))</f>
        <v/>
      </c>
      <c r="AC2140" s="32" t="str">
        <f t="shared" si="351"/>
        <v/>
      </c>
      <c r="AD2140" s="32" t="str">
        <f>IF(S2140="","",VLOOKUP(S2140,海关监管条件!$A$1:$B$3000,2,FALSE))</f>
        <v/>
      </c>
    </row>
    <row r="2141" spans="7:30">
      <c r="G2141" s="17" t="str">
        <f t="shared" si="345"/>
        <v/>
      </c>
      <c r="H2141" s="18" t="str">
        <f>IF(G2141="","",VLOOKUP(G2141,WMS!$E$3:$Q$2581,7,FALSE))</f>
        <v/>
      </c>
      <c r="I2141" s="18" t="str">
        <f>IF(G2141="","",VLOOKUP(G2141,WMS!$E$3:$Q$2581,8,FALSE))</f>
        <v/>
      </c>
      <c r="J2141" s="18" t="str">
        <f>IF(G2141="","",VLOOKUP(G2141,WMS!$E$3:$Q$2581,13,FALSE))</f>
        <v/>
      </c>
      <c r="K2141" s="25" t="str">
        <f t="shared" si="346"/>
        <v/>
      </c>
      <c r="M2141" s="26" t="str">
        <f>IF(G2141="","",VLOOKUP(G2141,WMS!$E$3:$U$2581,7,0)*L2141)</f>
        <v/>
      </c>
      <c r="N2141" s="27" t="str">
        <f>IF(G2141="","",VLOOKUP(G2141,WMS!$E$3:$U$2581,17,0))</f>
        <v/>
      </c>
      <c r="O2141" s="28" t="str">
        <f t="shared" si="347"/>
        <v/>
      </c>
      <c r="P2141" s="28" t="str">
        <f t="shared" si="348"/>
        <v/>
      </c>
      <c r="Q2141" s="25" t="str">
        <f>IF(G2141="","",VLOOKUP(G2141,WMS!$E$3:$G$2581,2,FALSE))</f>
        <v/>
      </c>
      <c r="R2141" s="25" t="str">
        <f>IF(G2141="","",VLOOKUP(G2141,WMS!$E$3:$G$2581,3,FALSE))</f>
        <v/>
      </c>
      <c r="S2141" s="17" t="str">
        <f>IF(R2141="","",VLOOKUP(R2141,CUSTOMS!$E$3:$N$2350,2,FALSE))</f>
        <v/>
      </c>
      <c r="T2141" s="17" t="str">
        <f>IF(R2141="","",VLOOKUP(R2141,CUSTOMS!$E$3:$N$2350,3,FALSE))</f>
        <v/>
      </c>
      <c r="U2141" s="18" t="str">
        <f t="shared" si="349"/>
        <v/>
      </c>
      <c r="V2141" s="18" t="str">
        <f>IF(R2141="","",VLOOKUP(R2141,CUSTOMS!$E$3:$N$2350,5,FALSE))</f>
        <v/>
      </c>
      <c r="W2141" s="32" t="str">
        <f>IF(R2141="","",VLOOKUP(R2141,CUSTOMS!$E$3:$N$2350,6,FALSE))</f>
        <v/>
      </c>
      <c r="X2141" s="32" t="str">
        <f t="shared" si="350"/>
        <v/>
      </c>
      <c r="Y2141" s="18" t="str">
        <f>IF(R2141="","",VLOOKUP(R2141,CUSTOMS!$E$3:$N$2350,8,FALSE))</f>
        <v/>
      </c>
      <c r="Z2141" s="18" t="str">
        <f>IF(R2141="","",VLOOKUP(R2141,CUSTOMS!$E$3:$N$2350,9,FALSE))</f>
        <v/>
      </c>
      <c r="AA2141" s="18" t="str">
        <f>IF(R2141="","",VLOOKUP(R2141,CUSTOMS!$E$3:$N$2350,10,FALSE))</f>
        <v/>
      </c>
      <c r="AB2141" s="32" t="str">
        <f>IF(R2141="","",VLOOKUP(G2141,WMS!$E$3:$T$2581,15,FALSE))</f>
        <v/>
      </c>
      <c r="AC2141" s="32" t="str">
        <f t="shared" si="351"/>
        <v/>
      </c>
      <c r="AD2141" s="32" t="str">
        <f>IF(S2141="","",VLOOKUP(S2141,海关监管条件!$A$1:$B$3000,2,FALSE))</f>
        <v/>
      </c>
    </row>
    <row r="2142" spans="7:30">
      <c r="G2142" s="17" t="str">
        <f t="shared" si="345"/>
        <v/>
      </c>
      <c r="H2142" s="18" t="str">
        <f>IF(G2142="","",VLOOKUP(G2142,WMS!$E$3:$Q$2581,7,FALSE))</f>
        <v/>
      </c>
      <c r="I2142" s="18" t="str">
        <f>IF(G2142="","",VLOOKUP(G2142,WMS!$E$3:$Q$2581,8,FALSE))</f>
        <v/>
      </c>
      <c r="J2142" s="18" t="str">
        <f>IF(G2142="","",VLOOKUP(G2142,WMS!$E$3:$Q$2581,13,FALSE))</f>
        <v/>
      </c>
      <c r="K2142" s="25" t="str">
        <f t="shared" si="346"/>
        <v/>
      </c>
      <c r="M2142" s="26" t="str">
        <f>IF(G2142="","",VLOOKUP(G2142,WMS!$E$3:$U$2581,7,0)*L2142)</f>
        <v/>
      </c>
      <c r="N2142" s="27" t="str">
        <f>IF(G2142="","",VLOOKUP(G2142,WMS!$E$3:$U$2581,17,0))</f>
        <v/>
      </c>
      <c r="O2142" s="28" t="str">
        <f t="shared" si="347"/>
        <v/>
      </c>
      <c r="P2142" s="28" t="str">
        <f t="shared" si="348"/>
        <v/>
      </c>
      <c r="Q2142" s="25" t="str">
        <f>IF(G2142="","",VLOOKUP(G2142,WMS!$E$3:$G$2581,2,FALSE))</f>
        <v/>
      </c>
      <c r="R2142" s="25" t="str">
        <f>IF(G2142="","",VLOOKUP(G2142,WMS!$E$3:$G$2581,3,FALSE))</f>
        <v/>
      </c>
      <c r="S2142" s="17" t="str">
        <f>IF(R2142="","",VLOOKUP(R2142,CUSTOMS!$E$3:$N$2350,2,FALSE))</f>
        <v/>
      </c>
      <c r="T2142" s="17" t="str">
        <f>IF(R2142="","",VLOOKUP(R2142,CUSTOMS!$E$3:$N$2350,3,FALSE))</f>
        <v/>
      </c>
      <c r="U2142" s="18" t="str">
        <f t="shared" si="349"/>
        <v/>
      </c>
      <c r="V2142" s="18" t="str">
        <f>IF(R2142="","",VLOOKUP(R2142,CUSTOMS!$E$3:$N$2350,5,FALSE))</f>
        <v/>
      </c>
      <c r="W2142" s="32" t="str">
        <f>IF(R2142="","",VLOOKUP(R2142,CUSTOMS!$E$3:$N$2350,6,FALSE))</f>
        <v/>
      </c>
      <c r="X2142" s="32" t="str">
        <f t="shared" si="350"/>
        <v/>
      </c>
      <c r="Y2142" s="18" t="str">
        <f>IF(R2142="","",VLOOKUP(R2142,CUSTOMS!$E$3:$N$2350,8,FALSE))</f>
        <v/>
      </c>
      <c r="Z2142" s="18" t="str">
        <f>IF(R2142="","",VLOOKUP(R2142,CUSTOMS!$E$3:$N$2350,9,FALSE))</f>
        <v/>
      </c>
      <c r="AA2142" s="18" t="str">
        <f>IF(R2142="","",VLOOKUP(R2142,CUSTOMS!$E$3:$N$2350,10,FALSE))</f>
        <v/>
      </c>
      <c r="AB2142" s="32" t="str">
        <f>IF(R2142="","",VLOOKUP(G2142,WMS!$E$3:$T$2581,15,FALSE))</f>
        <v/>
      </c>
      <c r="AC2142" s="32" t="str">
        <f t="shared" si="351"/>
        <v/>
      </c>
      <c r="AD2142" s="32" t="str">
        <f>IF(S2142="","",VLOOKUP(S2142,海关监管条件!$A$1:$B$3000,2,FALSE))</f>
        <v/>
      </c>
    </row>
    <row r="2143" spans="7:30">
      <c r="G2143" s="17" t="str">
        <f t="shared" si="345"/>
        <v/>
      </c>
      <c r="H2143" s="18" t="str">
        <f>IF(G2143="","",VLOOKUP(G2143,WMS!$E$3:$Q$2581,7,FALSE))</f>
        <v/>
      </c>
      <c r="I2143" s="18" t="str">
        <f>IF(G2143="","",VLOOKUP(G2143,WMS!$E$3:$Q$2581,8,FALSE))</f>
        <v/>
      </c>
      <c r="J2143" s="18" t="str">
        <f>IF(G2143="","",VLOOKUP(G2143,WMS!$E$3:$Q$2581,13,FALSE))</f>
        <v/>
      </c>
      <c r="K2143" s="25" t="str">
        <f t="shared" si="346"/>
        <v/>
      </c>
      <c r="M2143" s="26" t="str">
        <f>IF(G2143="","",VLOOKUP(G2143,WMS!$E$3:$U$2581,7,0)*L2143)</f>
        <v/>
      </c>
      <c r="N2143" s="27" t="str">
        <f>IF(G2143="","",VLOOKUP(G2143,WMS!$E$3:$U$2581,17,0))</f>
        <v/>
      </c>
      <c r="O2143" s="28" t="str">
        <f t="shared" si="347"/>
        <v/>
      </c>
      <c r="P2143" s="28" t="str">
        <f t="shared" si="348"/>
        <v/>
      </c>
      <c r="Q2143" s="25" t="str">
        <f>IF(G2143="","",VLOOKUP(G2143,WMS!$E$3:$G$2581,2,FALSE))</f>
        <v/>
      </c>
      <c r="R2143" s="25" t="str">
        <f>IF(G2143="","",VLOOKUP(G2143,WMS!$E$3:$G$2581,3,FALSE))</f>
        <v/>
      </c>
      <c r="S2143" s="17" t="str">
        <f>IF(R2143="","",VLOOKUP(R2143,CUSTOMS!$E$3:$N$2350,2,FALSE))</f>
        <v/>
      </c>
      <c r="T2143" s="17" t="str">
        <f>IF(R2143="","",VLOOKUP(R2143,CUSTOMS!$E$3:$N$2350,3,FALSE))</f>
        <v/>
      </c>
      <c r="U2143" s="18" t="str">
        <f t="shared" si="349"/>
        <v/>
      </c>
      <c r="V2143" s="18" t="str">
        <f>IF(R2143="","",VLOOKUP(R2143,CUSTOMS!$E$3:$N$2350,5,FALSE))</f>
        <v/>
      </c>
      <c r="W2143" s="32" t="str">
        <f>IF(R2143="","",VLOOKUP(R2143,CUSTOMS!$E$3:$N$2350,6,FALSE))</f>
        <v/>
      </c>
      <c r="X2143" s="32" t="str">
        <f t="shared" si="350"/>
        <v/>
      </c>
      <c r="Y2143" s="18" t="str">
        <f>IF(R2143="","",VLOOKUP(R2143,CUSTOMS!$E$3:$N$2350,8,FALSE))</f>
        <v/>
      </c>
      <c r="Z2143" s="18" t="str">
        <f>IF(R2143="","",VLOOKUP(R2143,CUSTOMS!$E$3:$N$2350,9,FALSE))</f>
        <v/>
      </c>
      <c r="AA2143" s="18" t="str">
        <f>IF(R2143="","",VLOOKUP(R2143,CUSTOMS!$E$3:$N$2350,10,FALSE))</f>
        <v/>
      </c>
      <c r="AB2143" s="32" t="str">
        <f>IF(R2143="","",VLOOKUP(G2143,WMS!$E$3:$T$2581,15,FALSE))</f>
        <v/>
      </c>
      <c r="AC2143" s="32" t="str">
        <f t="shared" si="351"/>
        <v/>
      </c>
      <c r="AD2143" s="32" t="str">
        <f>IF(S2143="","",VLOOKUP(S2143,海关监管条件!$A$1:$B$3000,2,FALSE))</f>
        <v/>
      </c>
    </row>
    <row r="2144" spans="7:30">
      <c r="G2144" s="17" t="str">
        <f t="shared" si="345"/>
        <v/>
      </c>
      <c r="H2144" s="18" t="str">
        <f>IF(G2144="","",VLOOKUP(G2144,WMS!$E$3:$Q$2581,7,FALSE))</f>
        <v/>
      </c>
      <c r="I2144" s="18" t="str">
        <f>IF(G2144="","",VLOOKUP(G2144,WMS!$E$3:$Q$2581,8,FALSE))</f>
        <v/>
      </c>
      <c r="J2144" s="18" t="str">
        <f>IF(G2144="","",VLOOKUP(G2144,WMS!$E$3:$Q$2581,13,FALSE))</f>
        <v/>
      </c>
      <c r="K2144" s="25" t="str">
        <f t="shared" si="346"/>
        <v/>
      </c>
      <c r="M2144" s="26" t="str">
        <f>IF(G2144="","",VLOOKUP(G2144,WMS!$E$3:$U$2581,7,0)*L2144)</f>
        <v/>
      </c>
      <c r="N2144" s="27" t="str">
        <f>IF(G2144="","",VLOOKUP(G2144,WMS!$E$3:$U$2581,17,0))</f>
        <v/>
      </c>
      <c r="O2144" s="28" t="str">
        <f t="shared" si="347"/>
        <v/>
      </c>
      <c r="P2144" s="28" t="str">
        <f t="shared" si="348"/>
        <v/>
      </c>
      <c r="Q2144" s="25" t="str">
        <f>IF(G2144="","",VLOOKUP(G2144,WMS!$E$3:$G$2581,2,FALSE))</f>
        <v/>
      </c>
      <c r="R2144" s="25" t="str">
        <f>IF(G2144="","",VLOOKUP(G2144,WMS!$E$3:$G$2581,3,FALSE))</f>
        <v/>
      </c>
      <c r="S2144" s="17" t="str">
        <f>IF(R2144="","",VLOOKUP(R2144,CUSTOMS!$E$3:$N$2350,2,FALSE))</f>
        <v/>
      </c>
      <c r="T2144" s="17" t="str">
        <f>IF(R2144="","",VLOOKUP(R2144,CUSTOMS!$E$3:$N$2350,3,FALSE))</f>
        <v/>
      </c>
      <c r="U2144" s="18" t="str">
        <f t="shared" si="349"/>
        <v/>
      </c>
      <c r="V2144" s="18" t="str">
        <f>IF(R2144="","",VLOOKUP(R2144,CUSTOMS!$E$3:$N$2350,5,FALSE))</f>
        <v/>
      </c>
      <c r="W2144" s="32" t="str">
        <f>IF(R2144="","",VLOOKUP(R2144,CUSTOMS!$E$3:$N$2350,6,FALSE))</f>
        <v/>
      </c>
      <c r="X2144" s="32" t="str">
        <f t="shared" si="350"/>
        <v/>
      </c>
      <c r="Y2144" s="18" t="str">
        <f>IF(R2144="","",VLOOKUP(R2144,CUSTOMS!$E$3:$N$2350,8,FALSE))</f>
        <v/>
      </c>
      <c r="Z2144" s="18" t="str">
        <f>IF(R2144="","",VLOOKUP(R2144,CUSTOMS!$E$3:$N$2350,9,FALSE))</f>
        <v/>
      </c>
      <c r="AA2144" s="18" t="str">
        <f>IF(R2144="","",VLOOKUP(R2144,CUSTOMS!$E$3:$N$2350,10,FALSE))</f>
        <v/>
      </c>
      <c r="AB2144" s="32" t="str">
        <f>IF(R2144="","",VLOOKUP(G2144,WMS!$E$3:$T$2581,15,FALSE))</f>
        <v/>
      </c>
      <c r="AC2144" s="32" t="str">
        <f t="shared" si="351"/>
        <v/>
      </c>
      <c r="AD2144" s="32" t="str">
        <f>IF(S2144="","",VLOOKUP(S2144,海关监管条件!$A$1:$B$3000,2,FALSE))</f>
        <v/>
      </c>
    </row>
    <row r="2145" spans="7:30">
      <c r="G2145" s="17" t="str">
        <f t="shared" si="345"/>
        <v/>
      </c>
      <c r="H2145" s="18" t="str">
        <f>IF(G2145="","",VLOOKUP(G2145,WMS!$E$3:$Q$2581,7,FALSE))</f>
        <v/>
      </c>
      <c r="I2145" s="18" t="str">
        <f>IF(G2145="","",VLOOKUP(G2145,WMS!$E$3:$Q$2581,8,FALSE))</f>
        <v/>
      </c>
      <c r="J2145" s="18" t="str">
        <f>IF(G2145="","",VLOOKUP(G2145,WMS!$E$3:$Q$2581,13,FALSE))</f>
        <v/>
      </c>
      <c r="K2145" s="25" t="str">
        <f t="shared" si="346"/>
        <v/>
      </c>
      <c r="M2145" s="26" t="str">
        <f>IF(G2145="","",VLOOKUP(G2145,WMS!$E$3:$U$2581,7,0)*L2145)</f>
        <v/>
      </c>
      <c r="N2145" s="27" t="str">
        <f>IF(G2145="","",VLOOKUP(G2145,WMS!$E$3:$U$2581,17,0))</f>
        <v/>
      </c>
      <c r="O2145" s="28" t="str">
        <f t="shared" si="347"/>
        <v/>
      </c>
      <c r="P2145" s="28" t="str">
        <f t="shared" si="348"/>
        <v/>
      </c>
      <c r="Q2145" s="25" t="str">
        <f>IF(G2145="","",VLOOKUP(G2145,WMS!$E$3:$G$2581,2,FALSE))</f>
        <v/>
      </c>
      <c r="R2145" s="25" t="str">
        <f>IF(G2145="","",VLOOKUP(G2145,WMS!$E$3:$G$2581,3,FALSE))</f>
        <v/>
      </c>
      <c r="S2145" s="17" t="str">
        <f>IF(R2145="","",VLOOKUP(R2145,CUSTOMS!$E$3:$N$2350,2,FALSE))</f>
        <v/>
      </c>
      <c r="T2145" s="17" t="str">
        <f>IF(R2145="","",VLOOKUP(R2145,CUSTOMS!$E$3:$N$2350,3,FALSE))</f>
        <v/>
      </c>
      <c r="U2145" s="18" t="str">
        <f t="shared" si="349"/>
        <v/>
      </c>
      <c r="V2145" s="18" t="str">
        <f>IF(R2145="","",VLOOKUP(R2145,CUSTOMS!$E$3:$N$2350,5,FALSE))</f>
        <v/>
      </c>
      <c r="W2145" s="32" t="str">
        <f>IF(R2145="","",VLOOKUP(R2145,CUSTOMS!$E$3:$N$2350,6,FALSE))</f>
        <v/>
      </c>
      <c r="X2145" s="32" t="str">
        <f t="shared" si="350"/>
        <v/>
      </c>
      <c r="Y2145" s="18" t="str">
        <f>IF(R2145="","",VLOOKUP(R2145,CUSTOMS!$E$3:$N$2350,8,FALSE))</f>
        <v/>
      </c>
      <c r="Z2145" s="18" t="str">
        <f>IF(R2145="","",VLOOKUP(R2145,CUSTOMS!$E$3:$N$2350,9,FALSE))</f>
        <v/>
      </c>
      <c r="AA2145" s="18" t="str">
        <f>IF(R2145="","",VLOOKUP(R2145,CUSTOMS!$E$3:$N$2350,10,FALSE))</f>
        <v/>
      </c>
      <c r="AB2145" s="32" t="str">
        <f>IF(R2145="","",VLOOKUP(G2145,WMS!$E$3:$T$2581,15,FALSE))</f>
        <v/>
      </c>
      <c r="AC2145" s="32" t="str">
        <f t="shared" si="351"/>
        <v/>
      </c>
      <c r="AD2145" s="32" t="str">
        <f>IF(S2145="","",VLOOKUP(S2145,海关监管条件!$A$1:$B$3000,2,FALSE))</f>
        <v/>
      </c>
    </row>
    <row r="2146" spans="7:30">
      <c r="G2146" s="17" t="str">
        <f t="shared" si="345"/>
        <v/>
      </c>
      <c r="H2146" s="18" t="str">
        <f>IF(G2146="","",VLOOKUP(G2146,WMS!$E$3:$Q$2581,7,FALSE))</f>
        <v/>
      </c>
      <c r="I2146" s="18" t="str">
        <f>IF(G2146="","",VLOOKUP(G2146,WMS!$E$3:$Q$2581,8,FALSE))</f>
        <v/>
      </c>
      <c r="J2146" s="18" t="str">
        <f>IF(G2146="","",VLOOKUP(G2146,WMS!$E$3:$Q$2581,13,FALSE))</f>
        <v/>
      </c>
      <c r="K2146" s="25" t="str">
        <f t="shared" si="346"/>
        <v/>
      </c>
      <c r="M2146" s="26" t="str">
        <f>IF(G2146="","",VLOOKUP(G2146,WMS!$E$3:$U$2581,7,0)*L2146)</f>
        <v/>
      </c>
      <c r="N2146" s="27" t="str">
        <f>IF(G2146="","",VLOOKUP(G2146,WMS!$E$3:$U$2581,17,0))</f>
        <v/>
      </c>
      <c r="O2146" s="28" t="str">
        <f t="shared" si="347"/>
        <v/>
      </c>
      <c r="P2146" s="28" t="str">
        <f t="shared" si="348"/>
        <v/>
      </c>
      <c r="Q2146" s="25" t="str">
        <f>IF(G2146="","",VLOOKUP(G2146,WMS!$E$3:$G$2581,2,FALSE))</f>
        <v/>
      </c>
      <c r="R2146" s="25" t="str">
        <f>IF(G2146="","",VLOOKUP(G2146,WMS!$E$3:$G$2581,3,FALSE))</f>
        <v/>
      </c>
      <c r="S2146" s="17" t="str">
        <f>IF(R2146="","",VLOOKUP(R2146,CUSTOMS!$E$3:$N$2350,2,FALSE))</f>
        <v/>
      </c>
      <c r="T2146" s="17" t="str">
        <f>IF(R2146="","",VLOOKUP(R2146,CUSTOMS!$E$3:$N$2350,3,FALSE))</f>
        <v/>
      </c>
      <c r="U2146" s="18" t="str">
        <f t="shared" si="349"/>
        <v/>
      </c>
      <c r="V2146" s="18" t="str">
        <f>IF(R2146="","",VLOOKUP(R2146,CUSTOMS!$E$3:$N$2350,5,FALSE))</f>
        <v/>
      </c>
      <c r="W2146" s="32" t="str">
        <f>IF(R2146="","",VLOOKUP(R2146,CUSTOMS!$E$3:$N$2350,6,FALSE))</f>
        <v/>
      </c>
      <c r="X2146" s="32" t="str">
        <f t="shared" si="350"/>
        <v/>
      </c>
      <c r="Y2146" s="18" t="str">
        <f>IF(R2146="","",VLOOKUP(R2146,CUSTOMS!$E$3:$N$2350,8,FALSE))</f>
        <v/>
      </c>
      <c r="Z2146" s="18" t="str">
        <f>IF(R2146="","",VLOOKUP(R2146,CUSTOMS!$E$3:$N$2350,9,FALSE))</f>
        <v/>
      </c>
      <c r="AA2146" s="18" t="str">
        <f>IF(R2146="","",VLOOKUP(R2146,CUSTOMS!$E$3:$N$2350,10,FALSE))</f>
        <v/>
      </c>
      <c r="AB2146" s="32" t="str">
        <f>IF(R2146="","",VLOOKUP(G2146,WMS!$E$3:$T$2581,15,FALSE))</f>
        <v/>
      </c>
      <c r="AC2146" s="32" t="str">
        <f t="shared" si="351"/>
        <v/>
      </c>
      <c r="AD2146" s="32" t="str">
        <f>IF(S2146="","",VLOOKUP(S2146,海关监管条件!$A$1:$B$3000,2,FALSE))</f>
        <v/>
      </c>
    </row>
    <row r="2147" spans="7:30">
      <c r="G2147" s="17" t="str">
        <f t="shared" si="345"/>
        <v/>
      </c>
      <c r="H2147" s="18" t="str">
        <f>IF(G2147="","",VLOOKUP(G2147,WMS!$E$3:$Q$2581,7,FALSE))</f>
        <v/>
      </c>
      <c r="I2147" s="18" t="str">
        <f>IF(G2147="","",VLOOKUP(G2147,WMS!$E$3:$Q$2581,8,FALSE))</f>
        <v/>
      </c>
      <c r="J2147" s="18" t="str">
        <f>IF(G2147="","",VLOOKUP(G2147,WMS!$E$3:$Q$2581,13,FALSE))</f>
        <v/>
      </c>
      <c r="K2147" s="25" t="str">
        <f t="shared" si="346"/>
        <v/>
      </c>
      <c r="M2147" s="26" t="str">
        <f>IF(G2147="","",VLOOKUP(G2147,WMS!$E$3:$U$2581,7,0)*L2147)</f>
        <v/>
      </c>
      <c r="N2147" s="27" t="str">
        <f>IF(G2147="","",VLOOKUP(G2147,WMS!$E$3:$U$2581,17,0))</f>
        <v/>
      </c>
      <c r="O2147" s="28" t="str">
        <f t="shared" si="347"/>
        <v/>
      </c>
      <c r="P2147" s="28" t="str">
        <f t="shared" si="348"/>
        <v/>
      </c>
      <c r="Q2147" s="25" t="str">
        <f>IF(G2147="","",VLOOKUP(G2147,WMS!$E$3:$G$2581,2,FALSE))</f>
        <v/>
      </c>
      <c r="R2147" s="25" t="str">
        <f>IF(G2147="","",VLOOKUP(G2147,WMS!$E$3:$G$2581,3,FALSE))</f>
        <v/>
      </c>
      <c r="S2147" s="17" t="str">
        <f>IF(R2147="","",VLOOKUP(R2147,CUSTOMS!$E$3:$N$2350,2,FALSE))</f>
        <v/>
      </c>
      <c r="T2147" s="17" t="str">
        <f>IF(R2147="","",VLOOKUP(R2147,CUSTOMS!$E$3:$N$2350,3,FALSE))</f>
        <v/>
      </c>
      <c r="U2147" s="18" t="str">
        <f t="shared" si="349"/>
        <v/>
      </c>
      <c r="V2147" s="18" t="str">
        <f>IF(R2147="","",VLOOKUP(R2147,CUSTOMS!$E$3:$N$2350,5,FALSE))</f>
        <v/>
      </c>
      <c r="W2147" s="32" t="str">
        <f>IF(R2147="","",VLOOKUP(R2147,CUSTOMS!$E$3:$N$2350,6,FALSE))</f>
        <v/>
      </c>
      <c r="X2147" s="32" t="str">
        <f t="shared" si="350"/>
        <v/>
      </c>
      <c r="Y2147" s="18" t="str">
        <f>IF(R2147="","",VLOOKUP(R2147,CUSTOMS!$E$3:$N$2350,8,FALSE))</f>
        <v/>
      </c>
      <c r="Z2147" s="18" t="str">
        <f>IF(R2147="","",VLOOKUP(R2147,CUSTOMS!$E$3:$N$2350,9,FALSE))</f>
        <v/>
      </c>
      <c r="AA2147" s="18" t="str">
        <f>IF(R2147="","",VLOOKUP(R2147,CUSTOMS!$E$3:$N$2350,10,FALSE))</f>
        <v/>
      </c>
      <c r="AB2147" s="32" t="str">
        <f>IF(R2147="","",VLOOKUP(G2147,WMS!$E$3:$T$2581,15,FALSE))</f>
        <v/>
      </c>
      <c r="AC2147" s="32" t="str">
        <f t="shared" si="351"/>
        <v/>
      </c>
      <c r="AD2147" s="32" t="str">
        <f>IF(S2147="","",VLOOKUP(S2147,海关监管条件!$A$1:$B$3000,2,FALSE))</f>
        <v/>
      </c>
    </row>
    <row r="2148" spans="7:30">
      <c r="G2148" s="17" t="str">
        <f t="shared" si="345"/>
        <v/>
      </c>
      <c r="H2148" s="18" t="str">
        <f>IF(G2148="","",VLOOKUP(G2148,WMS!$E$3:$Q$2581,7,FALSE))</f>
        <v/>
      </c>
      <c r="I2148" s="18" t="str">
        <f>IF(G2148="","",VLOOKUP(G2148,WMS!$E$3:$Q$2581,8,FALSE))</f>
        <v/>
      </c>
      <c r="J2148" s="18" t="str">
        <f>IF(G2148="","",VLOOKUP(G2148,WMS!$E$3:$Q$2581,13,FALSE))</f>
        <v/>
      </c>
      <c r="K2148" s="25" t="str">
        <f t="shared" si="346"/>
        <v/>
      </c>
      <c r="M2148" s="26" t="str">
        <f>IF(G2148="","",VLOOKUP(G2148,WMS!$E$3:$U$2581,7,0)*L2148)</f>
        <v/>
      </c>
      <c r="N2148" s="27" t="str">
        <f>IF(G2148="","",VLOOKUP(G2148,WMS!$E$3:$U$2581,17,0))</f>
        <v/>
      </c>
      <c r="O2148" s="28" t="str">
        <f t="shared" si="347"/>
        <v/>
      </c>
      <c r="P2148" s="28" t="str">
        <f t="shared" si="348"/>
        <v/>
      </c>
      <c r="Q2148" s="25" t="str">
        <f>IF(G2148="","",VLOOKUP(G2148,WMS!$E$3:$G$2581,2,FALSE))</f>
        <v/>
      </c>
      <c r="R2148" s="25" t="str">
        <f>IF(G2148="","",VLOOKUP(G2148,WMS!$E$3:$G$2581,3,FALSE))</f>
        <v/>
      </c>
      <c r="S2148" s="17" t="str">
        <f>IF(R2148="","",VLOOKUP(R2148,CUSTOMS!$E$3:$N$2350,2,FALSE))</f>
        <v/>
      </c>
      <c r="T2148" s="17" t="str">
        <f>IF(R2148="","",VLOOKUP(R2148,CUSTOMS!$E$3:$N$2350,3,FALSE))</f>
        <v/>
      </c>
      <c r="U2148" s="18" t="str">
        <f t="shared" si="349"/>
        <v/>
      </c>
      <c r="V2148" s="18" t="str">
        <f>IF(R2148="","",VLOOKUP(R2148,CUSTOMS!$E$3:$N$2350,5,FALSE))</f>
        <v/>
      </c>
      <c r="W2148" s="32" t="str">
        <f>IF(R2148="","",VLOOKUP(R2148,CUSTOMS!$E$3:$N$2350,6,FALSE))</f>
        <v/>
      </c>
      <c r="X2148" s="32" t="str">
        <f t="shared" si="350"/>
        <v/>
      </c>
      <c r="Y2148" s="18" t="str">
        <f>IF(R2148="","",VLOOKUP(R2148,CUSTOMS!$E$3:$N$2350,8,FALSE))</f>
        <v/>
      </c>
      <c r="Z2148" s="18" t="str">
        <f>IF(R2148="","",VLOOKUP(R2148,CUSTOMS!$E$3:$N$2350,9,FALSE))</f>
        <v/>
      </c>
      <c r="AA2148" s="18" t="str">
        <f>IF(R2148="","",VLOOKUP(R2148,CUSTOMS!$E$3:$N$2350,10,FALSE))</f>
        <v/>
      </c>
      <c r="AB2148" s="32" t="str">
        <f>IF(R2148="","",VLOOKUP(G2148,WMS!$E$3:$T$2581,15,FALSE))</f>
        <v/>
      </c>
      <c r="AC2148" s="32" t="str">
        <f t="shared" si="351"/>
        <v/>
      </c>
      <c r="AD2148" s="32" t="str">
        <f>IF(S2148="","",VLOOKUP(S2148,海关监管条件!$A$1:$B$3000,2,FALSE))</f>
        <v/>
      </c>
    </row>
    <row r="2149" spans="7:30">
      <c r="G2149" s="17" t="str">
        <f t="shared" si="345"/>
        <v/>
      </c>
      <c r="H2149" s="18" t="str">
        <f>IF(G2149="","",VLOOKUP(G2149,WMS!$E$3:$Q$2581,7,FALSE))</f>
        <v/>
      </c>
      <c r="I2149" s="18" t="str">
        <f>IF(G2149="","",VLOOKUP(G2149,WMS!$E$3:$Q$2581,8,FALSE))</f>
        <v/>
      </c>
      <c r="J2149" s="18" t="str">
        <f>IF(G2149="","",VLOOKUP(G2149,WMS!$E$3:$Q$2581,13,FALSE))</f>
        <v/>
      </c>
      <c r="K2149" s="25" t="str">
        <f t="shared" si="346"/>
        <v/>
      </c>
      <c r="M2149" s="26" t="str">
        <f>IF(G2149="","",VLOOKUP(G2149,WMS!$E$3:$U$2581,7,0)*L2149)</f>
        <v/>
      </c>
      <c r="N2149" s="27" t="str">
        <f>IF(G2149="","",VLOOKUP(G2149,WMS!$E$3:$U$2581,17,0))</f>
        <v/>
      </c>
      <c r="O2149" s="28" t="str">
        <f t="shared" si="347"/>
        <v/>
      </c>
      <c r="P2149" s="28" t="str">
        <f t="shared" si="348"/>
        <v/>
      </c>
      <c r="Q2149" s="25" t="str">
        <f>IF(G2149="","",VLOOKUP(G2149,WMS!$E$3:$G$2581,2,FALSE))</f>
        <v/>
      </c>
      <c r="R2149" s="25" t="str">
        <f>IF(G2149="","",VLOOKUP(G2149,WMS!$E$3:$G$2581,3,FALSE))</f>
        <v/>
      </c>
      <c r="S2149" s="17" t="str">
        <f>IF(R2149="","",VLOOKUP(R2149,CUSTOMS!$E$3:$N$2350,2,FALSE))</f>
        <v/>
      </c>
      <c r="T2149" s="17" t="str">
        <f>IF(R2149="","",VLOOKUP(R2149,CUSTOMS!$E$3:$N$2350,3,FALSE))</f>
        <v/>
      </c>
      <c r="U2149" s="18" t="str">
        <f t="shared" si="349"/>
        <v/>
      </c>
      <c r="V2149" s="18" t="str">
        <f>IF(R2149="","",VLOOKUP(R2149,CUSTOMS!$E$3:$N$2350,5,FALSE))</f>
        <v/>
      </c>
      <c r="W2149" s="32" t="str">
        <f>IF(R2149="","",VLOOKUP(R2149,CUSTOMS!$E$3:$N$2350,6,FALSE))</f>
        <v/>
      </c>
      <c r="X2149" s="32" t="str">
        <f t="shared" si="350"/>
        <v/>
      </c>
      <c r="Y2149" s="18" t="str">
        <f>IF(R2149="","",VLOOKUP(R2149,CUSTOMS!$E$3:$N$2350,8,FALSE))</f>
        <v/>
      </c>
      <c r="Z2149" s="18" t="str">
        <f>IF(R2149="","",VLOOKUP(R2149,CUSTOMS!$E$3:$N$2350,9,FALSE))</f>
        <v/>
      </c>
      <c r="AA2149" s="18" t="str">
        <f>IF(R2149="","",VLOOKUP(R2149,CUSTOMS!$E$3:$N$2350,10,FALSE))</f>
        <v/>
      </c>
      <c r="AB2149" s="32" t="str">
        <f>IF(R2149="","",VLOOKUP(G2149,WMS!$E$3:$T$2581,15,FALSE))</f>
        <v/>
      </c>
      <c r="AC2149" s="32" t="str">
        <f t="shared" si="351"/>
        <v/>
      </c>
      <c r="AD2149" s="32" t="str">
        <f>IF(S2149="","",VLOOKUP(S2149,海关监管条件!$A$1:$B$3000,2,FALSE))</f>
        <v/>
      </c>
    </row>
    <row r="2150" spans="7:30">
      <c r="G2150" s="17" t="str">
        <f t="shared" si="345"/>
        <v/>
      </c>
      <c r="H2150" s="18" t="str">
        <f>IF(G2150="","",VLOOKUP(G2150,WMS!$E$3:$Q$2581,7,FALSE))</f>
        <v/>
      </c>
      <c r="I2150" s="18" t="str">
        <f>IF(G2150="","",VLOOKUP(G2150,WMS!$E$3:$Q$2581,8,FALSE))</f>
        <v/>
      </c>
      <c r="J2150" s="18" t="str">
        <f>IF(G2150="","",VLOOKUP(G2150,WMS!$E$3:$Q$2581,13,FALSE))</f>
        <v/>
      </c>
      <c r="K2150" s="25" t="str">
        <f t="shared" si="346"/>
        <v/>
      </c>
      <c r="M2150" s="26" t="str">
        <f>IF(G2150="","",VLOOKUP(G2150,WMS!$E$3:$U$2581,7,0)*L2150)</f>
        <v/>
      </c>
      <c r="N2150" s="27" t="str">
        <f>IF(G2150="","",VLOOKUP(G2150,WMS!$E$3:$U$2581,17,0))</f>
        <v/>
      </c>
      <c r="O2150" s="28" t="str">
        <f t="shared" si="347"/>
        <v/>
      </c>
      <c r="P2150" s="28" t="str">
        <f t="shared" si="348"/>
        <v/>
      </c>
      <c r="Q2150" s="25" t="str">
        <f>IF(G2150="","",VLOOKUP(G2150,WMS!$E$3:$G$2581,2,FALSE))</f>
        <v/>
      </c>
      <c r="R2150" s="25" t="str">
        <f>IF(G2150="","",VLOOKUP(G2150,WMS!$E$3:$G$2581,3,FALSE))</f>
        <v/>
      </c>
      <c r="S2150" s="17" t="str">
        <f>IF(R2150="","",VLOOKUP(R2150,CUSTOMS!$E$3:$N$2350,2,FALSE))</f>
        <v/>
      </c>
      <c r="T2150" s="17" t="str">
        <f>IF(R2150="","",VLOOKUP(R2150,CUSTOMS!$E$3:$N$2350,3,FALSE))</f>
        <v/>
      </c>
      <c r="U2150" s="18" t="str">
        <f t="shared" si="349"/>
        <v/>
      </c>
      <c r="V2150" s="18" t="str">
        <f>IF(R2150="","",VLOOKUP(R2150,CUSTOMS!$E$3:$N$2350,5,FALSE))</f>
        <v/>
      </c>
      <c r="W2150" s="32" t="str">
        <f>IF(R2150="","",VLOOKUP(R2150,CUSTOMS!$E$3:$N$2350,6,FALSE))</f>
        <v/>
      </c>
      <c r="X2150" s="32" t="str">
        <f t="shared" si="350"/>
        <v/>
      </c>
      <c r="Y2150" s="18" t="str">
        <f>IF(R2150="","",VLOOKUP(R2150,CUSTOMS!$E$3:$N$2350,8,FALSE))</f>
        <v/>
      </c>
      <c r="Z2150" s="18" t="str">
        <f>IF(R2150="","",VLOOKUP(R2150,CUSTOMS!$E$3:$N$2350,9,FALSE))</f>
        <v/>
      </c>
      <c r="AA2150" s="18" t="str">
        <f>IF(R2150="","",VLOOKUP(R2150,CUSTOMS!$E$3:$N$2350,10,FALSE))</f>
        <v/>
      </c>
      <c r="AB2150" s="32" t="str">
        <f>IF(R2150="","",VLOOKUP(G2150,WMS!$E$3:$T$2581,15,FALSE))</f>
        <v/>
      </c>
      <c r="AC2150" s="32" t="str">
        <f t="shared" si="351"/>
        <v/>
      </c>
      <c r="AD2150" s="32" t="str">
        <f>IF(S2150="","",VLOOKUP(S2150,海关监管条件!$A$1:$B$3000,2,FALSE))</f>
        <v/>
      </c>
    </row>
    <row r="2151" spans="7:30">
      <c r="G2151" s="17" t="str">
        <f t="shared" si="345"/>
        <v/>
      </c>
      <c r="H2151" s="18" t="str">
        <f>IF(G2151="","",VLOOKUP(G2151,WMS!$E$3:$Q$2581,7,FALSE))</f>
        <v/>
      </c>
      <c r="I2151" s="18" t="str">
        <f>IF(G2151="","",VLOOKUP(G2151,WMS!$E$3:$Q$2581,8,FALSE))</f>
        <v/>
      </c>
      <c r="J2151" s="18" t="str">
        <f>IF(G2151="","",VLOOKUP(G2151,WMS!$E$3:$Q$2581,13,FALSE))</f>
        <v/>
      </c>
      <c r="K2151" s="25" t="str">
        <f t="shared" si="346"/>
        <v/>
      </c>
      <c r="M2151" s="26" t="str">
        <f>IF(G2151="","",VLOOKUP(G2151,WMS!$E$3:$U$2581,7,0)*L2151)</f>
        <v/>
      </c>
      <c r="N2151" s="27" t="str">
        <f>IF(G2151="","",VLOOKUP(G2151,WMS!$E$3:$U$2581,17,0))</f>
        <v/>
      </c>
      <c r="O2151" s="28" t="str">
        <f t="shared" si="347"/>
        <v/>
      </c>
      <c r="P2151" s="28" t="str">
        <f t="shared" si="348"/>
        <v/>
      </c>
      <c r="Q2151" s="25" t="str">
        <f>IF(G2151="","",VLOOKUP(G2151,WMS!$E$3:$G$2581,2,FALSE))</f>
        <v/>
      </c>
      <c r="R2151" s="25" t="str">
        <f>IF(G2151="","",VLOOKUP(G2151,WMS!$E$3:$G$2581,3,FALSE))</f>
        <v/>
      </c>
      <c r="S2151" s="17" t="str">
        <f>IF(R2151="","",VLOOKUP(R2151,CUSTOMS!$E$3:$N$2350,2,FALSE))</f>
        <v/>
      </c>
      <c r="T2151" s="17" t="str">
        <f>IF(R2151="","",VLOOKUP(R2151,CUSTOMS!$E$3:$N$2350,3,FALSE))</f>
        <v/>
      </c>
      <c r="U2151" s="18" t="str">
        <f t="shared" si="349"/>
        <v/>
      </c>
      <c r="V2151" s="18" t="str">
        <f>IF(R2151="","",VLOOKUP(R2151,CUSTOMS!$E$3:$N$2350,5,FALSE))</f>
        <v/>
      </c>
      <c r="W2151" s="32" t="str">
        <f>IF(R2151="","",VLOOKUP(R2151,CUSTOMS!$E$3:$N$2350,6,FALSE))</f>
        <v/>
      </c>
      <c r="X2151" s="32" t="str">
        <f t="shared" si="350"/>
        <v/>
      </c>
      <c r="Y2151" s="18" t="str">
        <f>IF(R2151="","",VLOOKUP(R2151,CUSTOMS!$E$3:$N$2350,8,FALSE))</f>
        <v/>
      </c>
      <c r="Z2151" s="18" t="str">
        <f>IF(R2151="","",VLOOKUP(R2151,CUSTOMS!$E$3:$N$2350,9,FALSE))</f>
        <v/>
      </c>
      <c r="AA2151" s="18" t="str">
        <f>IF(R2151="","",VLOOKUP(R2151,CUSTOMS!$E$3:$N$2350,10,FALSE))</f>
        <v/>
      </c>
      <c r="AB2151" s="32" t="str">
        <f>IF(R2151="","",VLOOKUP(G2151,WMS!$E$3:$T$2581,15,FALSE))</f>
        <v/>
      </c>
      <c r="AC2151" s="32" t="str">
        <f t="shared" si="351"/>
        <v/>
      </c>
      <c r="AD2151" s="32" t="str">
        <f>IF(S2151="","",VLOOKUP(S2151,海关监管条件!$A$1:$B$3000,2,FALSE))</f>
        <v/>
      </c>
    </row>
    <row r="2152" spans="7:30">
      <c r="G2152" s="17" t="str">
        <f t="shared" si="345"/>
        <v/>
      </c>
      <c r="H2152" s="18" t="str">
        <f>IF(G2152="","",VLOOKUP(G2152,WMS!$E$3:$Q$2581,7,FALSE))</f>
        <v/>
      </c>
      <c r="I2152" s="18" t="str">
        <f>IF(G2152="","",VLOOKUP(G2152,WMS!$E$3:$Q$2581,8,FALSE))</f>
        <v/>
      </c>
      <c r="J2152" s="18" t="str">
        <f>IF(G2152="","",VLOOKUP(G2152,WMS!$E$3:$Q$2581,13,FALSE))</f>
        <v/>
      </c>
      <c r="K2152" s="25" t="str">
        <f t="shared" si="346"/>
        <v/>
      </c>
      <c r="M2152" s="26" t="str">
        <f>IF(G2152="","",VLOOKUP(G2152,WMS!$E$3:$U$2581,7,0)*L2152)</f>
        <v/>
      </c>
      <c r="N2152" s="27" t="str">
        <f>IF(G2152="","",VLOOKUP(G2152,WMS!$E$3:$U$2581,17,0))</f>
        <v/>
      </c>
      <c r="O2152" s="28" t="str">
        <f t="shared" si="347"/>
        <v/>
      </c>
      <c r="P2152" s="28" t="str">
        <f t="shared" si="348"/>
        <v/>
      </c>
      <c r="Q2152" s="25" t="str">
        <f>IF(G2152="","",VLOOKUP(G2152,WMS!$E$3:$G$2581,2,FALSE))</f>
        <v/>
      </c>
      <c r="R2152" s="25" t="str">
        <f>IF(G2152="","",VLOOKUP(G2152,WMS!$E$3:$G$2581,3,FALSE))</f>
        <v/>
      </c>
      <c r="S2152" s="17" t="str">
        <f>IF(R2152="","",VLOOKUP(R2152,CUSTOMS!$E$3:$N$2350,2,FALSE))</f>
        <v/>
      </c>
      <c r="T2152" s="17" t="str">
        <f>IF(R2152="","",VLOOKUP(R2152,CUSTOMS!$E$3:$N$2350,3,FALSE))</f>
        <v/>
      </c>
      <c r="U2152" s="18" t="str">
        <f t="shared" si="349"/>
        <v/>
      </c>
      <c r="V2152" s="18" t="str">
        <f>IF(R2152="","",VLOOKUP(R2152,CUSTOMS!$E$3:$N$2350,5,FALSE))</f>
        <v/>
      </c>
      <c r="W2152" s="32" t="str">
        <f>IF(R2152="","",VLOOKUP(R2152,CUSTOMS!$E$3:$N$2350,6,FALSE))</f>
        <v/>
      </c>
      <c r="X2152" s="32" t="str">
        <f t="shared" si="350"/>
        <v/>
      </c>
      <c r="Y2152" s="18" t="str">
        <f>IF(R2152="","",VLOOKUP(R2152,CUSTOMS!$E$3:$N$2350,8,FALSE))</f>
        <v/>
      </c>
      <c r="Z2152" s="18" t="str">
        <f>IF(R2152="","",VLOOKUP(R2152,CUSTOMS!$E$3:$N$2350,9,FALSE))</f>
        <v/>
      </c>
      <c r="AA2152" s="18" t="str">
        <f>IF(R2152="","",VLOOKUP(R2152,CUSTOMS!$E$3:$N$2350,10,FALSE))</f>
        <v/>
      </c>
      <c r="AB2152" s="32" t="str">
        <f>IF(R2152="","",VLOOKUP(G2152,WMS!$E$3:$T$2581,15,FALSE))</f>
        <v/>
      </c>
      <c r="AC2152" s="32" t="str">
        <f t="shared" si="351"/>
        <v/>
      </c>
      <c r="AD2152" s="32" t="str">
        <f>IF(S2152="","",VLOOKUP(S2152,海关监管条件!$A$1:$B$3000,2,FALSE))</f>
        <v/>
      </c>
    </row>
    <row r="2153" spans="7:30">
      <c r="G2153" s="17" t="str">
        <f t="shared" si="345"/>
        <v/>
      </c>
      <c r="H2153" s="18" t="str">
        <f>IF(G2153="","",VLOOKUP(G2153,WMS!$E$3:$Q$2581,7,FALSE))</f>
        <v/>
      </c>
      <c r="I2153" s="18" t="str">
        <f>IF(G2153="","",VLOOKUP(G2153,WMS!$E$3:$Q$2581,8,FALSE))</f>
        <v/>
      </c>
      <c r="J2153" s="18" t="str">
        <f>IF(G2153="","",VLOOKUP(G2153,WMS!$E$3:$Q$2581,13,FALSE))</f>
        <v/>
      </c>
      <c r="K2153" s="25" t="str">
        <f t="shared" si="346"/>
        <v/>
      </c>
      <c r="M2153" s="26" t="str">
        <f>IF(G2153="","",VLOOKUP(G2153,WMS!$E$3:$U$2581,7,0)*L2153)</f>
        <v/>
      </c>
      <c r="N2153" s="27" t="str">
        <f>IF(G2153="","",VLOOKUP(G2153,WMS!$E$3:$U$2581,17,0))</f>
        <v/>
      </c>
      <c r="O2153" s="28" t="str">
        <f t="shared" si="347"/>
        <v/>
      </c>
      <c r="P2153" s="28" t="str">
        <f t="shared" si="348"/>
        <v/>
      </c>
      <c r="Q2153" s="25" t="str">
        <f>IF(G2153="","",VLOOKUP(G2153,WMS!$E$3:$G$2581,2,FALSE))</f>
        <v/>
      </c>
      <c r="R2153" s="25" t="str">
        <f>IF(G2153="","",VLOOKUP(G2153,WMS!$E$3:$G$2581,3,FALSE))</f>
        <v/>
      </c>
      <c r="S2153" s="17" t="str">
        <f>IF(R2153="","",VLOOKUP(R2153,CUSTOMS!$E$3:$N$2350,2,FALSE))</f>
        <v/>
      </c>
      <c r="T2153" s="17" t="str">
        <f>IF(R2153="","",VLOOKUP(R2153,CUSTOMS!$E$3:$N$2350,3,FALSE))</f>
        <v/>
      </c>
      <c r="U2153" s="18" t="str">
        <f t="shared" si="349"/>
        <v/>
      </c>
      <c r="V2153" s="18" t="str">
        <f>IF(R2153="","",VLOOKUP(R2153,CUSTOMS!$E$3:$N$2350,5,FALSE))</f>
        <v/>
      </c>
      <c r="W2153" s="32" t="str">
        <f>IF(R2153="","",VLOOKUP(R2153,CUSTOMS!$E$3:$N$2350,6,FALSE))</f>
        <v/>
      </c>
      <c r="X2153" s="32" t="str">
        <f t="shared" si="350"/>
        <v/>
      </c>
      <c r="Y2153" s="18" t="str">
        <f>IF(R2153="","",VLOOKUP(R2153,CUSTOMS!$E$3:$N$2350,8,FALSE))</f>
        <v/>
      </c>
      <c r="Z2153" s="18" t="str">
        <f>IF(R2153="","",VLOOKUP(R2153,CUSTOMS!$E$3:$N$2350,9,FALSE))</f>
        <v/>
      </c>
      <c r="AA2153" s="18" t="str">
        <f>IF(R2153="","",VLOOKUP(R2153,CUSTOMS!$E$3:$N$2350,10,FALSE))</f>
        <v/>
      </c>
      <c r="AB2153" s="32" t="str">
        <f>IF(R2153="","",VLOOKUP(G2153,WMS!$E$3:$T$2581,15,FALSE))</f>
        <v/>
      </c>
      <c r="AC2153" s="32" t="str">
        <f t="shared" si="351"/>
        <v/>
      </c>
      <c r="AD2153" s="32" t="str">
        <f>IF(S2153="","",VLOOKUP(S2153,海关监管条件!$A$1:$B$3000,2,FALSE))</f>
        <v/>
      </c>
    </row>
    <row r="2154" spans="7:30">
      <c r="G2154" s="17" t="str">
        <f t="shared" si="345"/>
        <v/>
      </c>
      <c r="H2154" s="18" t="str">
        <f>IF(G2154="","",VLOOKUP(G2154,WMS!$E$3:$Q$2581,7,FALSE))</f>
        <v/>
      </c>
      <c r="I2154" s="18" t="str">
        <f>IF(G2154="","",VLOOKUP(G2154,WMS!$E$3:$Q$2581,8,FALSE))</f>
        <v/>
      </c>
      <c r="J2154" s="18" t="str">
        <f>IF(G2154="","",VLOOKUP(G2154,WMS!$E$3:$Q$2581,13,FALSE))</f>
        <v/>
      </c>
      <c r="K2154" s="25" t="str">
        <f t="shared" si="346"/>
        <v/>
      </c>
      <c r="M2154" s="26" t="str">
        <f>IF(G2154="","",VLOOKUP(G2154,WMS!$E$3:$U$2581,7,0)*L2154)</f>
        <v/>
      </c>
      <c r="N2154" s="27" t="str">
        <f>IF(G2154="","",VLOOKUP(G2154,WMS!$E$3:$U$2581,17,0))</f>
        <v/>
      </c>
      <c r="O2154" s="28" t="str">
        <f t="shared" si="347"/>
        <v/>
      </c>
      <c r="P2154" s="28" t="str">
        <f t="shared" si="348"/>
        <v/>
      </c>
      <c r="Q2154" s="25" t="str">
        <f>IF(G2154="","",VLOOKUP(G2154,WMS!$E$3:$G$2581,2,FALSE))</f>
        <v/>
      </c>
      <c r="R2154" s="25" t="str">
        <f>IF(G2154="","",VLOOKUP(G2154,WMS!$E$3:$G$2581,3,FALSE))</f>
        <v/>
      </c>
      <c r="S2154" s="17" t="str">
        <f>IF(R2154="","",VLOOKUP(R2154,CUSTOMS!$E$3:$N$2350,2,FALSE))</f>
        <v/>
      </c>
      <c r="T2154" s="17" t="str">
        <f>IF(R2154="","",VLOOKUP(R2154,CUSTOMS!$E$3:$N$2350,3,FALSE))</f>
        <v/>
      </c>
      <c r="U2154" s="18" t="str">
        <f t="shared" si="349"/>
        <v/>
      </c>
      <c r="V2154" s="18" t="str">
        <f>IF(R2154="","",VLOOKUP(R2154,CUSTOMS!$E$3:$N$2350,5,FALSE))</f>
        <v/>
      </c>
      <c r="W2154" s="32" t="str">
        <f>IF(R2154="","",VLOOKUP(R2154,CUSTOMS!$E$3:$N$2350,6,FALSE))</f>
        <v/>
      </c>
      <c r="X2154" s="32" t="str">
        <f t="shared" si="350"/>
        <v/>
      </c>
      <c r="Y2154" s="18" t="str">
        <f>IF(R2154="","",VLOOKUP(R2154,CUSTOMS!$E$3:$N$2350,8,FALSE))</f>
        <v/>
      </c>
      <c r="Z2154" s="18" t="str">
        <f>IF(R2154="","",VLOOKUP(R2154,CUSTOMS!$E$3:$N$2350,9,FALSE))</f>
        <v/>
      </c>
      <c r="AA2154" s="18" t="str">
        <f>IF(R2154="","",VLOOKUP(R2154,CUSTOMS!$E$3:$N$2350,10,FALSE))</f>
        <v/>
      </c>
      <c r="AB2154" s="32" t="str">
        <f>IF(R2154="","",VLOOKUP(G2154,WMS!$E$3:$T$2581,15,FALSE))</f>
        <v/>
      </c>
      <c r="AC2154" s="32" t="str">
        <f t="shared" si="351"/>
        <v/>
      </c>
      <c r="AD2154" s="32" t="str">
        <f>IF(S2154="","",VLOOKUP(S2154,海关监管条件!$A$1:$B$3000,2,FALSE))</f>
        <v/>
      </c>
    </row>
    <row r="2155" spans="7:30">
      <c r="G2155" s="17" t="str">
        <f t="shared" si="345"/>
        <v/>
      </c>
      <c r="H2155" s="18" t="str">
        <f>IF(G2155="","",VLOOKUP(G2155,WMS!$E$3:$Q$2581,7,FALSE))</f>
        <v/>
      </c>
      <c r="I2155" s="18" t="str">
        <f>IF(G2155="","",VLOOKUP(G2155,WMS!$E$3:$Q$2581,8,FALSE))</f>
        <v/>
      </c>
      <c r="J2155" s="18" t="str">
        <f>IF(G2155="","",VLOOKUP(G2155,WMS!$E$3:$Q$2581,13,FALSE))</f>
        <v/>
      </c>
      <c r="K2155" s="25" t="str">
        <f t="shared" si="346"/>
        <v/>
      </c>
      <c r="M2155" s="26" t="str">
        <f>IF(G2155="","",VLOOKUP(G2155,WMS!$E$3:$U$2581,7,0)*L2155)</f>
        <v/>
      </c>
      <c r="N2155" s="27" t="str">
        <f>IF(G2155="","",VLOOKUP(G2155,WMS!$E$3:$U$2581,17,0))</f>
        <v/>
      </c>
      <c r="O2155" s="28" t="str">
        <f t="shared" si="347"/>
        <v/>
      </c>
      <c r="P2155" s="28" t="str">
        <f t="shared" si="348"/>
        <v/>
      </c>
      <c r="Q2155" s="25" t="str">
        <f>IF(G2155="","",VLOOKUP(G2155,WMS!$E$3:$G$2581,2,FALSE))</f>
        <v/>
      </c>
      <c r="R2155" s="25" t="str">
        <f>IF(G2155="","",VLOOKUP(G2155,WMS!$E$3:$G$2581,3,FALSE))</f>
        <v/>
      </c>
      <c r="S2155" s="17" t="str">
        <f>IF(R2155="","",VLOOKUP(R2155,CUSTOMS!$E$3:$N$2350,2,FALSE))</f>
        <v/>
      </c>
      <c r="T2155" s="17" t="str">
        <f>IF(R2155="","",VLOOKUP(R2155,CUSTOMS!$E$3:$N$2350,3,FALSE))</f>
        <v/>
      </c>
      <c r="U2155" s="18" t="str">
        <f t="shared" si="349"/>
        <v/>
      </c>
      <c r="V2155" s="18" t="str">
        <f>IF(R2155="","",VLOOKUP(R2155,CUSTOMS!$E$3:$N$2350,5,FALSE))</f>
        <v/>
      </c>
      <c r="W2155" s="32" t="str">
        <f>IF(R2155="","",VLOOKUP(R2155,CUSTOMS!$E$3:$N$2350,6,FALSE))</f>
        <v/>
      </c>
      <c r="X2155" s="32" t="str">
        <f t="shared" si="350"/>
        <v/>
      </c>
      <c r="Y2155" s="18" t="str">
        <f>IF(R2155="","",VLOOKUP(R2155,CUSTOMS!$E$3:$N$2350,8,FALSE))</f>
        <v/>
      </c>
      <c r="Z2155" s="18" t="str">
        <f>IF(R2155="","",VLOOKUP(R2155,CUSTOMS!$E$3:$N$2350,9,FALSE))</f>
        <v/>
      </c>
      <c r="AA2155" s="18" t="str">
        <f>IF(R2155="","",VLOOKUP(R2155,CUSTOMS!$E$3:$N$2350,10,FALSE))</f>
        <v/>
      </c>
      <c r="AB2155" s="32" t="str">
        <f>IF(R2155="","",VLOOKUP(G2155,WMS!$E$3:$T$2581,15,FALSE))</f>
        <v/>
      </c>
      <c r="AC2155" s="32" t="str">
        <f t="shared" si="351"/>
        <v/>
      </c>
      <c r="AD2155" s="32" t="str">
        <f>IF(S2155="","",VLOOKUP(S2155,海关监管条件!$A$1:$B$3000,2,FALSE))</f>
        <v/>
      </c>
    </row>
    <row r="2156" spans="7:30">
      <c r="G2156" s="17" t="str">
        <f t="shared" si="345"/>
        <v/>
      </c>
      <c r="H2156" s="18" t="str">
        <f>IF(G2156="","",VLOOKUP(G2156,WMS!$E$3:$Q$2581,7,FALSE))</f>
        <v/>
      </c>
      <c r="I2156" s="18" t="str">
        <f>IF(G2156="","",VLOOKUP(G2156,WMS!$E$3:$Q$2581,8,FALSE))</f>
        <v/>
      </c>
      <c r="J2156" s="18" t="str">
        <f>IF(G2156="","",VLOOKUP(G2156,WMS!$E$3:$Q$2581,13,FALSE))</f>
        <v/>
      </c>
      <c r="K2156" s="25" t="str">
        <f t="shared" si="346"/>
        <v/>
      </c>
      <c r="M2156" s="26" t="str">
        <f>IF(G2156="","",VLOOKUP(G2156,WMS!$E$3:$U$2581,7,0)*L2156)</f>
        <v/>
      </c>
      <c r="N2156" s="27" t="str">
        <f>IF(G2156="","",VLOOKUP(G2156,WMS!$E$3:$U$2581,17,0))</f>
        <v/>
      </c>
      <c r="O2156" s="28" t="str">
        <f t="shared" si="347"/>
        <v/>
      </c>
      <c r="P2156" s="28" t="str">
        <f t="shared" si="348"/>
        <v/>
      </c>
      <c r="Q2156" s="25" t="str">
        <f>IF(G2156="","",VLOOKUP(G2156,WMS!$E$3:$G$2581,2,FALSE))</f>
        <v/>
      </c>
      <c r="R2156" s="25" t="str">
        <f>IF(G2156="","",VLOOKUP(G2156,WMS!$E$3:$G$2581,3,FALSE))</f>
        <v/>
      </c>
      <c r="S2156" s="17" t="str">
        <f>IF(R2156="","",VLOOKUP(R2156,CUSTOMS!$E$3:$N$2350,2,FALSE))</f>
        <v/>
      </c>
      <c r="T2156" s="17" t="str">
        <f>IF(R2156="","",VLOOKUP(R2156,CUSTOMS!$E$3:$N$2350,3,FALSE))</f>
        <v/>
      </c>
      <c r="U2156" s="18" t="str">
        <f t="shared" si="349"/>
        <v/>
      </c>
      <c r="V2156" s="18" t="str">
        <f>IF(R2156="","",VLOOKUP(R2156,CUSTOMS!$E$3:$N$2350,5,FALSE))</f>
        <v/>
      </c>
      <c r="W2156" s="32" t="str">
        <f>IF(R2156="","",VLOOKUP(R2156,CUSTOMS!$E$3:$N$2350,6,FALSE))</f>
        <v/>
      </c>
      <c r="X2156" s="32" t="str">
        <f t="shared" si="350"/>
        <v/>
      </c>
      <c r="Y2156" s="18" t="str">
        <f>IF(R2156="","",VLOOKUP(R2156,CUSTOMS!$E$3:$N$2350,8,FALSE))</f>
        <v/>
      </c>
      <c r="Z2156" s="18" t="str">
        <f>IF(R2156="","",VLOOKUP(R2156,CUSTOMS!$E$3:$N$2350,9,FALSE))</f>
        <v/>
      </c>
      <c r="AA2156" s="18" t="str">
        <f>IF(R2156="","",VLOOKUP(R2156,CUSTOMS!$E$3:$N$2350,10,FALSE))</f>
        <v/>
      </c>
      <c r="AB2156" s="32" t="str">
        <f>IF(R2156="","",VLOOKUP(G2156,WMS!$E$3:$T$2581,15,FALSE))</f>
        <v/>
      </c>
      <c r="AC2156" s="32" t="str">
        <f t="shared" si="351"/>
        <v/>
      </c>
      <c r="AD2156" s="32" t="str">
        <f>IF(S2156="","",VLOOKUP(S2156,海关监管条件!$A$1:$B$3000,2,FALSE))</f>
        <v/>
      </c>
    </row>
    <row r="2157" spans="7:30">
      <c r="G2157" s="17" t="str">
        <f t="shared" si="345"/>
        <v/>
      </c>
      <c r="H2157" s="18" t="str">
        <f>IF(G2157="","",VLOOKUP(G2157,WMS!$E$3:$Q$2581,7,FALSE))</f>
        <v/>
      </c>
      <c r="I2157" s="18" t="str">
        <f>IF(G2157="","",VLOOKUP(G2157,WMS!$E$3:$Q$2581,8,FALSE))</f>
        <v/>
      </c>
      <c r="J2157" s="18" t="str">
        <f>IF(G2157="","",VLOOKUP(G2157,WMS!$E$3:$Q$2581,13,FALSE))</f>
        <v/>
      </c>
      <c r="K2157" s="25" t="str">
        <f t="shared" si="346"/>
        <v/>
      </c>
      <c r="M2157" s="26" t="str">
        <f>IF(G2157="","",VLOOKUP(G2157,WMS!$E$3:$U$2581,7,0)*L2157)</f>
        <v/>
      </c>
      <c r="N2157" s="27" t="str">
        <f>IF(G2157="","",VLOOKUP(G2157,WMS!$E$3:$U$2581,17,0))</f>
        <v/>
      </c>
      <c r="O2157" s="28" t="str">
        <f t="shared" si="347"/>
        <v/>
      </c>
      <c r="P2157" s="28" t="str">
        <f t="shared" si="348"/>
        <v/>
      </c>
      <c r="Q2157" s="25" t="str">
        <f>IF(G2157="","",VLOOKUP(G2157,WMS!$E$3:$G$2581,2,FALSE))</f>
        <v/>
      </c>
      <c r="R2157" s="25" t="str">
        <f>IF(G2157="","",VLOOKUP(G2157,WMS!$E$3:$G$2581,3,FALSE))</f>
        <v/>
      </c>
      <c r="S2157" s="17" t="str">
        <f>IF(R2157="","",VLOOKUP(R2157,CUSTOMS!$E$3:$N$2350,2,FALSE))</f>
        <v/>
      </c>
      <c r="T2157" s="17" t="str">
        <f>IF(R2157="","",VLOOKUP(R2157,CUSTOMS!$E$3:$N$2350,3,FALSE))</f>
        <v/>
      </c>
      <c r="U2157" s="18" t="str">
        <f t="shared" si="349"/>
        <v/>
      </c>
      <c r="V2157" s="18" t="str">
        <f>IF(R2157="","",VLOOKUP(R2157,CUSTOMS!$E$3:$N$2350,5,FALSE))</f>
        <v/>
      </c>
      <c r="W2157" s="32" t="str">
        <f>IF(R2157="","",VLOOKUP(R2157,CUSTOMS!$E$3:$N$2350,6,FALSE))</f>
        <v/>
      </c>
      <c r="X2157" s="32" t="str">
        <f t="shared" si="350"/>
        <v/>
      </c>
      <c r="Y2157" s="18" t="str">
        <f>IF(R2157="","",VLOOKUP(R2157,CUSTOMS!$E$3:$N$2350,8,FALSE))</f>
        <v/>
      </c>
      <c r="Z2157" s="18" t="str">
        <f>IF(R2157="","",VLOOKUP(R2157,CUSTOMS!$E$3:$N$2350,9,FALSE))</f>
        <v/>
      </c>
      <c r="AA2157" s="18" t="str">
        <f>IF(R2157="","",VLOOKUP(R2157,CUSTOMS!$E$3:$N$2350,10,FALSE))</f>
        <v/>
      </c>
      <c r="AB2157" s="32" t="str">
        <f>IF(R2157="","",VLOOKUP(G2157,WMS!$E$3:$T$2581,15,FALSE))</f>
        <v/>
      </c>
      <c r="AC2157" s="32" t="str">
        <f t="shared" si="351"/>
        <v/>
      </c>
      <c r="AD2157" s="32" t="str">
        <f>IF(S2157="","",VLOOKUP(S2157,海关监管条件!$A$1:$B$3000,2,FALSE))</f>
        <v/>
      </c>
    </row>
    <row r="2158" spans="7:30">
      <c r="G2158" s="17" t="str">
        <f t="shared" si="345"/>
        <v/>
      </c>
      <c r="H2158" s="18" t="str">
        <f>IF(G2158="","",VLOOKUP(G2158,WMS!$E$3:$Q$2581,7,FALSE))</f>
        <v/>
      </c>
      <c r="I2158" s="18" t="str">
        <f>IF(G2158="","",VLOOKUP(G2158,WMS!$E$3:$Q$2581,8,FALSE))</f>
        <v/>
      </c>
      <c r="J2158" s="18" t="str">
        <f>IF(G2158="","",VLOOKUP(G2158,WMS!$E$3:$Q$2581,13,FALSE))</f>
        <v/>
      </c>
      <c r="K2158" s="25" t="str">
        <f t="shared" si="346"/>
        <v/>
      </c>
      <c r="M2158" s="26" t="str">
        <f>IF(G2158="","",VLOOKUP(G2158,WMS!$E$3:$U$2581,7,0)*L2158)</f>
        <v/>
      </c>
      <c r="N2158" s="27" t="str">
        <f>IF(G2158="","",VLOOKUP(G2158,WMS!$E$3:$U$2581,17,0))</f>
        <v/>
      </c>
      <c r="O2158" s="28" t="str">
        <f t="shared" si="347"/>
        <v/>
      </c>
      <c r="P2158" s="28" t="str">
        <f t="shared" si="348"/>
        <v/>
      </c>
      <c r="Q2158" s="25" t="str">
        <f>IF(G2158="","",VLOOKUP(G2158,WMS!$E$3:$G$2581,2,FALSE))</f>
        <v/>
      </c>
      <c r="R2158" s="25" t="str">
        <f>IF(G2158="","",VLOOKUP(G2158,WMS!$E$3:$G$2581,3,FALSE))</f>
        <v/>
      </c>
      <c r="S2158" s="17" t="str">
        <f>IF(R2158="","",VLOOKUP(R2158,CUSTOMS!$E$3:$N$2350,2,FALSE))</f>
        <v/>
      </c>
      <c r="T2158" s="17" t="str">
        <f>IF(R2158="","",VLOOKUP(R2158,CUSTOMS!$E$3:$N$2350,3,FALSE))</f>
        <v/>
      </c>
      <c r="U2158" s="18" t="str">
        <f t="shared" si="349"/>
        <v/>
      </c>
      <c r="V2158" s="18" t="str">
        <f>IF(R2158="","",VLOOKUP(R2158,CUSTOMS!$E$3:$N$2350,5,FALSE))</f>
        <v/>
      </c>
      <c r="W2158" s="32" t="str">
        <f>IF(R2158="","",VLOOKUP(R2158,CUSTOMS!$E$3:$N$2350,6,FALSE))</f>
        <v/>
      </c>
      <c r="X2158" s="32" t="str">
        <f t="shared" si="350"/>
        <v/>
      </c>
      <c r="Y2158" s="18" t="str">
        <f>IF(R2158="","",VLOOKUP(R2158,CUSTOMS!$E$3:$N$2350,8,FALSE))</f>
        <v/>
      </c>
      <c r="Z2158" s="18" t="str">
        <f>IF(R2158="","",VLOOKUP(R2158,CUSTOMS!$E$3:$N$2350,9,FALSE))</f>
        <v/>
      </c>
      <c r="AA2158" s="18" t="str">
        <f>IF(R2158="","",VLOOKUP(R2158,CUSTOMS!$E$3:$N$2350,10,FALSE))</f>
        <v/>
      </c>
      <c r="AB2158" s="32" t="str">
        <f>IF(R2158="","",VLOOKUP(G2158,WMS!$E$3:$T$2581,15,FALSE))</f>
        <v/>
      </c>
      <c r="AC2158" s="32" t="str">
        <f t="shared" si="351"/>
        <v/>
      </c>
      <c r="AD2158" s="32" t="str">
        <f>IF(S2158="","",VLOOKUP(S2158,海关监管条件!$A$1:$B$3000,2,FALSE))</f>
        <v/>
      </c>
    </row>
    <row r="2159" spans="7:30">
      <c r="G2159" s="17" t="str">
        <f t="shared" si="345"/>
        <v/>
      </c>
      <c r="H2159" s="18" t="str">
        <f>IF(G2159="","",VLOOKUP(G2159,WMS!$E$3:$Q$2581,7,FALSE))</f>
        <v/>
      </c>
      <c r="I2159" s="18" t="str">
        <f>IF(G2159="","",VLOOKUP(G2159,WMS!$E$3:$Q$2581,8,FALSE))</f>
        <v/>
      </c>
      <c r="J2159" s="18" t="str">
        <f>IF(G2159="","",VLOOKUP(G2159,WMS!$E$3:$Q$2581,13,FALSE))</f>
        <v/>
      </c>
      <c r="K2159" s="25" t="str">
        <f t="shared" si="346"/>
        <v/>
      </c>
      <c r="M2159" s="26" t="str">
        <f>IF(G2159="","",VLOOKUP(G2159,WMS!$E$3:$U$2581,7,0)*L2159)</f>
        <v/>
      </c>
      <c r="N2159" s="27" t="str">
        <f>IF(G2159="","",VLOOKUP(G2159,WMS!$E$3:$U$2581,17,0))</f>
        <v/>
      </c>
      <c r="O2159" s="28" t="str">
        <f t="shared" si="347"/>
        <v/>
      </c>
      <c r="P2159" s="28" t="str">
        <f t="shared" si="348"/>
        <v/>
      </c>
      <c r="Q2159" s="25" t="str">
        <f>IF(G2159="","",VLOOKUP(G2159,WMS!$E$3:$G$2581,2,FALSE))</f>
        <v/>
      </c>
      <c r="R2159" s="25" t="str">
        <f>IF(G2159="","",VLOOKUP(G2159,WMS!$E$3:$G$2581,3,FALSE))</f>
        <v/>
      </c>
      <c r="S2159" s="17" t="str">
        <f>IF(R2159="","",VLOOKUP(R2159,CUSTOMS!$E$3:$N$2350,2,FALSE))</f>
        <v/>
      </c>
      <c r="T2159" s="17" t="str">
        <f>IF(R2159="","",VLOOKUP(R2159,CUSTOMS!$E$3:$N$2350,3,FALSE))</f>
        <v/>
      </c>
      <c r="U2159" s="18" t="str">
        <f t="shared" si="349"/>
        <v/>
      </c>
      <c r="V2159" s="18" t="str">
        <f>IF(R2159="","",VLOOKUP(R2159,CUSTOMS!$E$3:$N$2350,5,FALSE))</f>
        <v/>
      </c>
      <c r="W2159" s="32" t="str">
        <f>IF(R2159="","",VLOOKUP(R2159,CUSTOMS!$E$3:$N$2350,6,FALSE))</f>
        <v/>
      </c>
      <c r="X2159" s="32" t="str">
        <f t="shared" si="350"/>
        <v/>
      </c>
      <c r="Y2159" s="18" t="str">
        <f>IF(R2159="","",VLOOKUP(R2159,CUSTOMS!$E$3:$N$2350,8,FALSE))</f>
        <v/>
      </c>
      <c r="Z2159" s="18" t="str">
        <f>IF(R2159="","",VLOOKUP(R2159,CUSTOMS!$E$3:$N$2350,9,FALSE))</f>
        <v/>
      </c>
      <c r="AA2159" s="18" t="str">
        <f>IF(R2159="","",VLOOKUP(R2159,CUSTOMS!$E$3:$N$2350,10,FALSE))</f>
        <v/>
      </c>
      <c r="AB2159" s="32" t="str">
        <f>IF(R2159="","",VLOOKUP(G2159,WMS!$E$3:$T$2581,15,FALSE))</f>
        <v/>
      </c>
      <c r="AC2159" s="32" t="str">
        <f t="shared" si="351"/>
        <v/>
      </c>
      <c r="AD2159" s="32" t="str">
        <f>IF(S2159="","",VLOOKUP(S2159,海关监管条件!$A$1:$B$3000,2,FALSE))</f>
        <v/>
      </c>
    </row>
    <row r="2160" spans="7:30">
      <c r="G2160" s="17" t="str">
        <f t="shared" si="345"/>
        <v/>
      </c>
      <c r="H2160" s="18" t="str">
        <f>IF(G2160="","",VLOOKUP(G2160,WMS!$E$3:$Q$2581,7,FALSE))</f>
        <v/>
      </c>
      <c r="I2160" s="18" t="str">
        <f>IF(G2160="","",VLOOKUP(G2160,WMS!$E$3:$Q$2581,8,FALSE))</f>
        <v/>
      </c>
      <c r="J2160" s="18" t="str">
        <f>IF(G2160="","",VLOOKUP(G2160,WMS!$E$3:$Q$2581,13,FALSE))</f>
        <v/>
      </c>
      <c r="K2160" s="25" t="str">
        <f t="shared" si="346"/>
        <v/>
      </c>
      <c r="M2160" s="26" t="str">
        <f>IF(G2160="","",VLOOKUP(G2160,WMS!$E$3:$U$2581,7,0)*L2160)</f>
        <v/>
      </c>
      <c r="N2160" s="27" t="str">
        <f>IF(G2160="","",VLOOKUP(G2160,WMS!$E$3:$U$2581,17,0))</f>
        <v/>
      </c>
      <c r="O2160" s="28" t="str">
        <f t="shared" si="347"/>
        <v/>
      </c>
      <c r="P2160" s="28" t="str">
        <f t="shared" si="348"/>
        <v/>
      </c>
      <c r="Q2160" s="25" t="str">
        <f>IF(G2160="","",VLOOKUP(G2160,WMS!$E$3:$G$2581,2,FALSE))</f>
        <v/>
      </c>
      <c r="R2160" s="25" t="str">
        <f>IF(G2160="","",VLOOKUP(G2160,WMS!$E$3:$G$2581,3,FALSE))</f>
        <v/>
      </c>
      <c r="S2160" s="17" t="str">
        <f>IF(R2160="","",VLOOKUP(R2160,CUSTOMS!$E$3:$N$2350,2,FALSE))</f>
        <v/>
      </c>
      <c r="T2160" s="17" t="str">
        <f>IF(R2160="","",VLOOKUP(R2160,CUSTOMS!$E$3:$N$2350,3,FALSE))</f>
        <v/>
      </c>
      <c r="U2160" s="18" t="str">
        <f t="shared" si="349"/>
        <v/>
      </c>
      <c r="V2160" s="18" t="str">
        <f>IF(R2160="","",VLOOKUP(R2160,CUSTOMS!$E$3:$N$2350,5,FALSE))</f>
        <v/>
      </c>
      <c r="W2160" s="32" t="str">
        <f>IF(R2160="","",VLOOKUP(R2160,CUSTOMS!$E$3:$N$2350,6,FALSE))</f>
        <v/>
      </c>
      <c r="X2160" s="32" t="str">
        <f t="shared" si="350"/>
        <v/>
      </c>
      <c r="Y2160" s="18" t="str">
        <f>IF(R2160="","",VLOOKUP(R2160,CUSTOMS!$E$3:$N$2350,8,FALSE))</f>
        <v/>
      </c>
      <c r="Z2160" s="18" t="str">
        <f>IF(R2160="","",VLOOKUP(R2160,CUSTOMS!$E$3:$N$2350,9,FALSE))</f>
        <v/>
      </c>
      <c r="AA2160" s="18" t="str">
        <f>IF(R2160="","",VLOOKUP(R2160,CUSTOMS!$E$3:$N$2350,10,FALSE))</f>
        <v/>
      </c>
      <c r="AB2160" s="32" t="str">
        <f>IF(R2160="","",VLOOKUP(G2160,WMS!$E$3:$T$2581,15,FALSE))</f>
        <v/>
      </c>
      <c r="AC2160" s="32" t="str">
        <f t="shared" si="351"/>
        <v/>
      </c>
      <c r="AD2160" s="32" t="str">
        <f>IF(S2160="","",VLOOKUP(S2160,海关监管条件!$A$1:$B$3000,2,FALSE))</f>
        <v/>
      </c>
    </row>
    <row r="2161" spans="7:30">
      <c r="G2161" s="17" t="str">
        <f t="shared" ref="G2161:G2200" si="352">IF(F2161="","",E2161&amp;"/"&amp;F2161)</f>
        <v/>
      </c>
      <c r="H2161" s="18" t="str">
        <f>IF(G2161="","",VLOOKUP(G2161,WMS!$E$3:$Q$2581,7,FALSE))</f>
        <v/>
      </c>
      <c r="I2161" s="18" t="str">
        <f>IF(G2161="","",VLOOKUP(G2161,WMS!$E$3:$Q$2581,8,FALSE))</f>
        <v/>
      </c>
      <c r="J2161" s="18" t="str">
        <f>IF(G2161="","",VLOOKUP(G2161,WMS!$E$3:$Q$2581,13,FALSE))</f>
        <v/>
      </c>
      <c r="K2161" s="25" t="str">
        <f t="shared" ref="K2161:K2200" si="353">IF(M2161="","",EXACT(H2161,M2161/L2161))</f>
        <v/>
      </c>
      <c r="M2161" s="26" t="str">
        <f>IF(G2161="","",VLOOKUP(G2161,WMS!$E$3:$U$2581,7,0)*L2161)</f>
        <v/>
      </c>
      <c r="N2161" s="27" t="str">
        <f>IF(G2161="","",VLOOKUP(G2161,WMS!$E$3:$U$2581,17,0))</f>
        <v/>
      </c>
      <c r="O2161" s="28" t="str">
        <f t="shared" ref="O2161:O2200" si="354">IF(L2161="","",I2161*L2161)</f>
        <v/>
      </c>
      <c r="P2161" s="28" t="str">
        <f t="shared" ref="P2161:P2200" si="355">IF(L2161="","",J2161*L2161)</f>
        <v/>
      </c>
      <c r="Q2161" s="25" t="str">
        <f>IF(G2161="","",VLOOKUP(G2161,WMS!$E$3:$G$2581,2,FALSE))</f>
        <v/>
      </c>
      <c r="R2161" s="25" t="str">
        <f>IF(G2161="","",VLOOKUP(G2161,WMS!$E$3:$G$2581,3,FALSE))</f>
        <v/>
      </c>
      <c r="S2161" s="17" t="str">
        <f>IF(R2161="","",VLOOKUP(R2161,CUSTOMS!$E$3:$N$2350,2,FALSE))</f>
        <v/>
      </c>
      <c r="T2161" s="17" t="str">
        <f>IF(R2161="","",VLOOKUP(R2161,CUSTOMS!$E$3:$N$2350,3,FALSE))</f>
        <v/>
      </c>
      <c r="U2161" s="18" t="str">
        <f t="shared" ref="U2161:U2200" si="356">IF(V2161="","",IF(V2161="千克",M2161*AB2161,M2161))</f>
        <v/>
      </c>
      <c r="V2161" s="18" t="str">
        <f>IF(R2161="","",VLOOKUP(R2161,CUSTOMS!$E$3:$N$2350,5,FALSE))</f>
        <v/>
      </c>
      <c r="W2161" s="32" t="str">
        <f>IF(R2161="","",VLOOKUP(R2161,CUSTOMS!$E$3:$N$2350,6,FALSE))</f>
        <v/>
      </c>
      <c r="X2161" s="32" t="str">
        <f t="shared" ref="X2161:X2200" si="357">IF(W2161="","",U2161*W2161)</f>
        <v/>
      </c>
      <c r="Y2161" s="18" t="str">
        <f>IF(R2161="","",VLOOKUP(R2161,CUSTOMS!$E$3:$N$2350,8,FALSE))</f>
        <v/>
      </c>
      <c r="Z2161" s="18" t="str">
        <f>IF(R2161="","",VLOOKUP(R2161,CUSTOMS!$E$3:$N$2350,9,FALSE))</f>
        <v/>
      </c>
      <c r="AA2161" s="18" t="str">
        <f>IF(R2161="","",VLOOKUP(R2161,CUSTOMS!$E$3:$N$2350,10,FALSE))</f>
        <v/>
      </c>
      <c r="AB2161" s="32" t="str">
        <f>IF(R2161="","",VLOOKUP(G2161,WMS!$E$3:$T$2581,15,FALSE))</f>
        <v/>
      </c>
      <c r="AC2161" s="32" t="str">
        <f t="shared" ref="AC2161:AC2200" si="358">IF(AB2161="","",M2161*AB2161)</f>
        <v/>
      </c>
      <c r="AD2161" s="32" t="str">
        <f>IF(S2161="","",VLOOKUP(S2161,海关监管条件!$A$1:$B$3000,2,FALSE))</f>
        <v/>
      </c>
    </row>
    <row r="2162" spans="7:30">
      <c r="G2162" s="17" t="str">
        <f t="shared" si="352"/>
        <v/>
      </c>
      <c r="H2162" s="18" t="str">
        <f>IF(G2162="","",VLOOKUP(G2162,WMS!$E$3:$Q$2581,7,FALSE))</f>
        <v/>
      </c>
      <c r="I2162" s="18" t="str">
        <f>IF(G2162="","",VLOOKUP(G2162,WMS!$E$3:$Q$2581,8,FALSE))</f>
        <v/>
      </c>
      <c r="J2162" s="18" t="str">
        <f>IF(G2162="","",VLOOKUP(G2162,WMS!$E$3:$Q$2581,13,FALSE))</f>
        <v/>
      </c>
      <c r="K2162" s="25" t="str">
        <f t="shared" si="353"/>
        <v/>
      </c>
      <c r="M2162" s="26" t="str">
        <f>IF(G2162="","",VLOOKUP(G2162,WMS!$E$3:$U$2581,7,0)*L2162)</f>
        <v/>
      </c>
      <c r="N2162" s="27" t="str">
        <f>IF(G2162="","",VLOOKUP(G2162,WMS!$E$3:$U$2581,17,0))</f>
        <v/>
      </c>
      <c r="O2162" s="28" t="str">
        <f t="shared" si="354"/>
        <v/>
      </c>
      <c r="P2162" s="28" t="str">
        <f t="shared" si="355"/>
        <v/>
      </c>
      <c r="Q2162" s="25" t="str">
        <f>IF(G2162="","",VLOOKUP(G2162,WMS!$E$3:$G$2581,2,FALSE))</f>
        <v/>
      </c>
      <c r="R2162" s="25" t="str">
        <f>IF(G2162="","",VLOOKUP(G2162,WMS!$E$3:$G$2581,3,FALSE))</f>
        <v/>
      </c>
      <c r="S2162" s="17" t="str">
        <f>IF(R2162="","",VLOOKUP(R2162,CUSTOMS!$E$3:$N$2350,2,FALSE))</f>
        <v/>
      </c>
      <c r="T2162" s="17" t="str">
        <f>IF(R2162="","",VLOOKUP(R2162,CUSTOMS!$E$3:$N$2350,3,FALSE))</f>
        <v/>
      </c>
      <c r="U2162" s="18" t="str">
        <f t="shared" si="356"/>
        <v/>
      </c>
      <c r="V2162" s="18" t="str">
        <f>IF(R2162="","",VLOOKUP(R2162,CUSTOMS!$E$3:$N$2350,5,FALSE))</f>
        <v/>
      </c>
      <c r="W2162" s="32" t="str">
        <f>IF(R2162="","",VLOOKUP(R2162,CUSTOMS!$E$3:$N$2350,6,FALSE))</f>
        <v/>
      </c>
      <c r="X2162" s="32" t="str">
        <f t="shared" si="357"/>
        <v/>
      </c>
      <c r="Y2162" s="18" t="str">
        <f>IF(R2162="","",VLOOKUP(R2162,CUSTOMS!$E$3:$N$2350,8,FALSE))</f>
        <v/>
      </c>
      <c r="Z2162" s="18" t="str">
        <f>IF(R2162="","",VLOOKUP(R2162,CUSTOMS!$E$3:$N$2350,9,FALSE))</f>
        <v/>
      </c>
      <c r="AA2162" s="18" t="str">
        <f>IF(R2162="","",VLOOKUP(R2162,CUSTOMS!$E$3:$N$2350,10,FALSE))</f>
        <v/>
      </c>
      <c r="AB2162" s="32" t="str">
        <f>IF(R2162="","",VLOOKUP(G2162,WMS!$E$3:$T$2581,15,FALSE))</f>
        <v/>
      </c>
      <c r="AC2162" s="32" t="str">
        <f t="shared" si="358"/>
        <v/>
      </c>
      <c r="AD2162" s="32" t="str">
        <f>IF(S2162="","",VLOOKUP(S2162,海关监管条件!$A$1:$B$3000,2,FALSE))</f>
        <v/>
      </c>
    </row>
    <row r="2163" spans="7:30">
      <c r="G2163" s="17" t="str">
        <f t="shared" si="352"/>
        <v/>
      </c>
      <c r="H2163" s="18" t="str">
        <f>IF(G2163="","",VLOOKUP(G2163,WMS!$E$3:$Q$2581,7,FALSE))</f>
        <v/>
      </c>
      <c r="I2163" s="18" t="str">
        <f>IF(G2163="","",VLOOKUP(G2163,WMS!$E$3:$Q$2581,8,FALSE))</f>
        <v/>
      </c>
      <c r="J2163" s="18" t="str">
        <f>IF(G2163="","",VLOOKUP(G2163,WMS!$E$3:$Q$2581,13,FALSE))</f>
        <v/>
      </c>
      <c r="K2163" s="25" t="str">
        <f t="shared" si="353"/>
        <v/>
      </c>
      <c r="M2163" s="26" t="str">
        <f>IF(G2163="","",VLOOKUP(G2163,WMS!$E$3:$U$2581,7,0)*L2163)</f>
        <v/>
      </c>
      <c r="N2163" s="27" t="str">
        <f>IF(G2163="","",VLOOKUP(G2163,WMS!$E$3:$U$2581,17,0))</f>
        <v/>
      </c>
      <c r="O2163" s="28" t="str">
        <f t="shared" si="354"/>
        <v/>
      </c>
      <c r="P2163" s="28" t="str">
        <f t="shared" si="355"/>
        <v/>
      </c>
      <c r="Q2163" s="25" t="str">
        <f>IF(G2163="","",VLOOKUP(G2163,WMS!$E$3:$G$2581,2,FALSE))</f>
        <v/>
      </c>
      <c r="R2163" s="25" t="str">
        <f>IF(G2163="","",VLOOKUP(G2163,WMS!$E$3:$G$2581,3,FALSE))</f>
        <v/>
      </c>
      <c r="S2163" s="17" t="str">
        <f>IF(R2163="","",VLOOKUP(R2163,CUSTOMS!$E$3:$N$2350,2,FALSE))</f>
        <v/>
      </c>
      <c r="T2163" s="17" t="str">
        <f>IF(R2163="","",VLOOKUP(R2163,CUSTOMS!$E$3:$N$2350,3,FALSE))</f>
        <v/>
      </c>
      <c r="U2163" s="18" t="str">
        <f t="shared" si="356"/>
        <v/>
      </c>
      <c r="V2163" s="18" t="str">
        <f>IF(R2163="","",VLOOKUP(R2163,CUSTOMS!$E$3:$N$2350,5,FALSE))</f>
        <v/>
      </c>
      <c r="W2163" s="32" t="str">
        <f>IF(R2163="","",VLOOKUP(R2163,CUSTOMS!$E$3:$N$2350,6,FALSE))</f>
        <v/>
      </c>
      <c r="X2163" s="32" t="str">
        <f t="shared" si="357"/>
        <v/>
      </c>
      <c r="Y2163" s="18" t="str">
        <f>IF(R2163="","",VLOOKUP(R2163,CUSTOMS!$E$3:$N$2350,8,FALSE))</f>
        <v/>
      </c>
      <c r="Z2163" s="18" t="str">
        <f>IF(R2163="","",VLOOKUP(R2163,CUSTOMS!$E$3:$N$2350,9,FALSE))</f>
        <v/>
      </c>
      <c r="AA2163" s="18" t="str">
        <f>IF(R2163="","",VLOOKUP(R2163,CUSTOMS!$E$3:$N$2350,10,FALSE))</f>
        <v/>
      </c>
      <c r="AB2163" s="32" t="str">
        <f>IF(R2163="","",VLOOKUP(G2163,WMS!$E$3:$T$2581,15,FALSE))</f>
        <v/>
      </c>
      <c r="AC2163" s="32" t="str">
        <f t="shared" si="358"/>
        <v/>
      </c>
      <c r="AD2163" s="32" t="str">
        <f>IF(S2163="","",VLOOKUP(S2163,海关监管条件!$A$1:$B$3000,2,FALSE))</f>
        <v/>
      </c>
    </row>
    <row r="2164" spans="7:30">
      <c r="G2164" s="17" t="str">
        <f t="shared" si="352"/>
        <v/>
      </c>
      <c r="H2164" s="18" t="str">
        <f>IF(G2164="","",VLOOKUP(G2164,WMS!$E$3:$Q$2581,7,FALSE))</f>
        <v/>
      </c>
      <c r="I2164" s="18" t="str">
        <f>IF(G2164="","",VLOOKUP(G2164,WMS!$E$3:$Q$2581,8,FALSE))</f>
        <v/>
      </c>
      <c r="J2164" s="18" t="str">
        <f>IF(G2164="","",VLOOKUP(G2164,WMS!$E$3:$Q$2581,13,FALSE))</f>
        <v/>
      </c>
      <c r="K2164" s="25" t="str">
        <f t="shared" si="353"/>
        <v/>
      </c>
      <c r="M2164" s="26" t="str">
        <f>IF(G2164="","",VLOOKUP(G2164,WMS!$E$3:$U$2581,7,0)*L2164)</f>
        <v/>
      </c>
      <c r="N2164" s="27" t="str">
        <f>IF(G2164="","",VLOOKUP(G2164,WMS!$E$3:$U$2581,17,0))</f>
        <v/>
      </c>
      <c r="O2164" s="28" t="str">
        <f t="shared" si="354"/>
        <v/>
      </c>
      <c r="P2164" s="28" t="str">
        <f t="shared" si="355"/>
        <v/>
      </c>
      <c r="Q2164" s="25" t="str">
        <f>IF(G2164="","",VLOOKUP(G2164,WMS!$E$3:$G$2581,2,FALSE))</f>
        <v/>
      </c>
      <c r="R2164" s="25" t="str">
        <f>IF(G2164="","",VLOOKUP(G2164,WMS!$E$3:$G$2581,3,FALSE))</f>
        <v/>
      </c>
      <c r="S2164" s="17" t="str">
        <f>IF(R2164="","",VLOOKUP(R2164,CUSTOMS!$E$3:$N$2350,2,FALSE))</f>
        <v/>
      </c>
      <c r="T2164" s="17" t="str">
        <f>IF(R2164="","",VLOOKUP(R2164,CUSTOMS!$E$3:$N$2350,3,FALSE))</f>
        <v/>
      </c>
      <c r="U2164" s="18" t="str">
        <f t="shared" si="356"/>
        <v/>
      </c>
      <c r="V2164" s="18" t="str">
        <f>IF(R2164="","",VLOOKUP(R2164,CUSTOMS!$E$3:$N$2350,5,FALSE))</f>
        <v/>
      </c>
      <c r="W2164" s="32" t="str">
        <f>IF(R2164="","",VLOOKUP(R2164,CUSTOMS!$E$3:$N$2350,6,FALSE))</f>
        <v/>
      </c>
      <c r="X2164" s="32" t="str">
        <f t="shared" si="357"/>
        <v/>
      </c>
      <c r="Y2164" s="18" t="str">
        <f>IF(R2164="","",VLOOKUP(R2164,CUSTOMS!$E$3:$N$2350,8,FALSE))</f>
        <v/>
      </c>
      <c r="Z2164" s="18" t="str">
        <f>IF(R2164="","",VLOOKUP(R2164,CUSTOMS!$E$3:$N$2350,9,FALSE))</f>
        <v/>
      </c>
      <c r="AA2164" s="18" t="str">
        <f>IF(R2164="","",VLOOKUP(R2164,CUSTOMS!$E$3:$N$2350,10,FALSE))</f>
        <v/>
      </c>
      <c r="AB2164" s="32" t="str">
        <f>IF(R2164="","",VLOOKUP(G2164,WMS!$E$3:$T$2581,15,FALSE))</f>
        <v/>
      </c>
      <c r="AC2164" s="32" t="str">
        <f t="shared" si="358"/>
        <v/>
      </c>
      <c r="AD2164" s="32" t="str">
        <f>IF(S2164="","",VLOOKUP(S2164,海关监管条件!$A$1:$B$3000,2,FALSE))</f>
        <v/>
      </c>
    </row>
    <row r="2165" spans="7:30">
      <c r="G2165" s="17" t="str">
        <f t="shared" si="352"/>
        <v/>
      </c>
      <c r="H2165" s="18" t="str">
        <f>IF(G2165="","",VLOOKUP(G2165,WMS!$E$3:$Q$2581,7,FALSE))</f>
        <v/>
      </c>
      <c r="I2165" s="18" t="str">
        <f>IF(G2165="","",VLOOKUP(G2165,WMS!$E$3:$Q$2581,8,FALSE))</f>
        <v/>
      </c>
      <c r="J2165" s="18" t="str">
        <f>IF(G2165="","",VLOOKUP(G2165,WMS!$E$3:$Q$2581,13,FALSE))</f>
        <v/>
      </c>
      <c r="K2165" s="25" t="str">
        <f t="shared" si="353"/>
        <v/>
      </c>
      <c r="M2165" s="26" t="str">
        <f>IF(G2165="","",VLOOKUP(G2165,WMS!$E$3:$U$2581,7,0)*L2165)</f>
        <v/>
      </c>
      <c r="N2165" s="27" t="str">
        <f>IF(G2165="","",VLOOKUP(G2165,WMS!$E$3:$U$2581,17,0))</f>
        <v/>
      </c>
      <c r="O2165" s="28" t="str">
        <f t="shared" si="354"/>
        <v/>
      </c>
      <c r="P2165" s="28" t="str">
        <f t="shared" si="355"/>
        <v/>
      </c>
      <c r="Q2165" s="25" t="str">
        <f>IF(G2165="","",VLOOKUP(G2165,WMS!$E$3:$G$2581,2,FALSE))</f>
        <v/>
      </c>
      <c r="R2165" s="25" t="str">
        <f>IF(G2165="","",VLOOKUP(G2165,WMS!$E$3:$G$2581,3,FALSE))</f>
        <v/>
      </c>
      <c r="S2165" s="17" t="str">
        <f>IF(R2165="","",VLOOKUP(R2165,CUSTOMS!$E$3:$N$2350,2,FALSE))</f>
        <v/>
      </c>
      <c r="T2165" s="17" t="str">
        <f>IF(R2165="","",VLOOKUP(R2165,CUSTOMS!$E$3:$N$2350,3,FALSE))</f>
        <v/>
      </c>
      <c r="U2165" s="18" t="str">
        <f t="shared" si="356"/>
        <v/>
      </c>
      <c r="V2165" s="18" t="str">
        <f>IF(R2165="","",VLOOKUP(R2165,CUSTOMS!$E$3:$N$2350,5,FALSE))</f>
        <v/>
      </c>
      <c r="W2165" s="32" t="str">
        <f>IF(R2165="","",VLOOKUP(R2165,CUSTOMS!$E$3:$N$2350,6,FALSE))</f>
        <v/>
      </c>
      <c r="X2165" s="32" t="str">
        <f t="shared" si="357"/>
        <v/>
      </c>
      <c r="Y2165" s="18" t="str">
        <f>IF(R2165="","",VLOOKUP(R2165,CUSTOMS!$E$3:$N$2350,8,FALSE))</f>
        <v/>
      </c>
      <c r="Z2165" s="18" t="str">
        <f>IF(R2165="","",VLOOKUP(R2165,CUSTOMS!$E$3:$N$2350,9,FALSE))</f>
        <v/>
      </c>
      <c r="AA2165" s="18" t="str">
        <f>IF(R2165="","",VLOOKUP(R2165,CUSTOMS!$E$3:$N$2350,10,FALSE))</f>
        <v/>
      </c>
      <c r="AB2165" s="32" t="str">
        <f>IF(R2165="","",VLOOKUP(G2165,WMS!$E$3:$T$2581,15,FALSE))</f>
        <v/>
      </c>
      <c r="AC2165" s="32" t="str">
        <f t="shared" si="358"/>
        <v/>
      </c>
      <c r="AD2165" s="32" t="str">
        <f>IF(S2165="","",VLOOKUP(S2165,海关监管条件!$A$1:$B$3000,2,FALSE))</f>
        <v/>
      </c>
    </row>
    <row r="2166" spans="7:30">
      <c r="G2166" s="17" t="str">
        <f t="shared" si="352"/>
        <v/>
      </c>
      <c r="H2166" s="18" t="str">
        <f>IF(G2166="","",VLOOKUP(G2166,WMS!$E$3:$Q$2581,7,FALSE))</f>
        <v/>
      </c>
      <c r="I2166" s="18" t="str">
        <f>IF(G2166="","",VLOOKUP(G2166,WMS!$E$3:$Q$2581,8,FALSE))</f>
        <v/>
      </c>
      <c r="J2166" s="18" t="str">
        <f>IF(G2166="","",VLOOKUP(G2166,WMS!$E$3:$Q$2581,13,FALSE))</f>
        <v/>
      </c>
      <c r="K2166" s="25" t="str">
        <f t="shared" si="353"/>
        <v/>
      </c>
      <c r="M2166" s="26" t="str">
        <f>IF(G2166="","",VLOOKUP(G2166,WMS!$E$3:$U$2581,7,0)*L2166)</f>
        <v/>
      </c>
      <c r="N2166" s="27" t="str">
        <f>IF(G2166="","",VLOOKUP(G2166,WMS!$E$3:$U$2581,17,0))</f>
        <v/>
      </c>
      <c r="O2166" s="28" t="str">
        <f t="shared" si="354"/>
        <v/>
      </c>
      <c r="P2166" s="28" t="str">
        <f t="shared" si="355"/>
        <v/>
      </c>
      <c r="Q2166" s="25" t="str">
        <f>IF(G2166="","",VLOOKUP(G2166,WMS!$E$3:$G$2581,2,FALSE))</f>
        <v/>
      </c>
      <c r="R2166" s="25" t="str">
        <f>IF(G2166="","",VLOOKUP(G2166,WMS!$E$3:$G$2581,3,FALSE))</f>
        <v/>
      </c>
      <c r="S2166" s="17" t="str">
        <f>IF(R2166="","",VLOOKUP(R2166,CUSTOMS!$E$3:$N$2350,2,FALSE))</f>
        <v/>
      </c>
      <c r="T2166" s="17" t="str">
        <f>IF(R2166="","",VLOOKUP(R2166,CUSTOMS!$E$3:$N$2350,3,FALSE))</f>
        <v/>
      </c>
      <c r="U2166" s="18" t="str">
        <f t="shared" si="356"/>
        <v/>
      </c>
      <c r="V2166" s="18" t="str">
        <f>IF(R2166="","",VLOOKUP(R2166,CUSTOMS!$E$3:$N$2350,5,FALSE))</f>
        <v/>
      </c>
      <c r="W2166" s="32" t="str">
        <f>IF(R2166="","",VLOOKUP(R2166,CUSTOMS!$E$3:$N$2350,6,FALSE))</f>
        <v/>
      </c>
      <c r="X2166" s="32" t="str">
        <f t="shared" si="357"/>
        <v/>
      </c>
      <c r="Y2166" s="18" t="str">
        <f>IF(R2166="","",VLOOKUP(R2166,CUSTOMS!$E$3:$N$2350,8,FALSE))</f>
        <v/>
      </c>
      <c r="Z2166" s="18" t="str">
        <f>IF(R2166="","",VLOOKUP(R2166,CUSTOMS!$E$3:$N$2350,9,FALSE))</f>
        <v/>
      </c>
      <c r="AA2166" s="18" t="str">
        <f>IF(R2166="","",VLOOKUP(R2166,CUSTOMS!$E$3:$N$2350,10,FALSE))</f>
        <v/>
      </c>
      <c r="AB2166" s="32" t="str">
        <f>IF(R2166="","",VLOOKUP(G2166,WMS!$E$3:$T$2581,15,FALSE))</f>
        <v/>
      </c>
      <c r="AC2166" s="32" t="str">
        <f t="shared" si="358"/>
        <v/>
      </c>
      <c r="AD2166" s="32" t="str">
        <f>IF(S2166="","",VLOOKUP(S2166,海关监管条件!$A$1:$B$3000,2,FALSE))</f>
        <v/>
      </c>
    </row>
    <row r="2167" spans="7:30">
      <c r="G2167" s="17" t="str">
        <f t="shared" si="352"/>
        <v/>
      </c>
      <c r="H2167" s="18" t="str">
        <f>IF(G2167="","",VLOOKUP(G2167,WMS!$E$3:$Q$2581,7,FALSE))</f>
        <v/>
      </c>
      <c r="I2167" s="18" t="str">
        <f>IF(G2167="","",VLOOKUP(G2167,WMS!$E$3:$Q$2581,8,FALSE))</f>
        <v/>
      </c>
      <c r="J2167" s="18" t="str">
        <f>IF(G2167="","",VLOOKUP(G2167,WMS!$E$3:$Q$2581,13,FALSE))</f>
        <v/>
      </c>
      <c r="K2167" s="25" t="str">
        <f t="shared" si="353"/>
        <v/>
      </c>
      <c r="M2167" s="26" t="str">
        <f>IF(G2167="","",VLOOKUP(G2167,WMS!$E$3:$U$2581,7,0)*L2167)</f>
        <v/>
      </c>
      <c r="N2167" s="27" t="str">
        <f>IF(G2167="","",VLOOKUP(G2167,WMS!$E$3:$U$2581,17,0))</f>
        <v/>
      </c>
      <c r="O2167" s="28" t="str">
        <f t="shared" si="354"/>
        <v/>
      </c>
      <c r="P2167" s="28" t="str">
        <f t="shared" si="355"/>
        <v/>
      </c>
      <c r="Q2167" s="25" t="str">
        <f>IF(G2167="","",VLOOKUP(G2167,WMS!$E$3:$G$2581,2,FALSE))</f>
        <v/>
      </c>
      <c r="R2167" s="25" t="str">
        <f>IF(G2167="","",VLOOKUP(G2167,WMS!$E$3:$G$2581,3,FALSE))</f>
        <v/>
      </c>
      <c r="S2167" s="17" t="str">
        <f>IF(R2167="","",VLOOKUP(R2167,CUSTOMS!$E$3:$N$2350,2,FALSE))</f>
        <v/>
      </c>
      <c r="T2167" s="17" t="str">
        <f>IF(R2167="","",VLOOKUP(R2167,CUSTOMS!$E$3:$N$2350,3,FALSE))</f>
        <v/>
      </c>
      <c r="U2167" s="18" t="str">
        <f t="shared" si="356"/>
        <v/>
      </c>
      <c r="V2167" s="18" t="str">
        <f>IF(R2167="","",VLOOKUP(R2167,CUSTOMS!$E$3:$N$2350,5,FALSE))</f>
        <v/>
      </c>
      <c r="W2167" s="32" t="str">
        <f>IF(R2167="","",VLOOKUP(R2167,CUSTOMS!$E$3:$N$2350,6,FALSE))</f>
        <v/>
      </c>
      <c r="X2167" s="32" t="str">
        <f t="shared" si="357"/>
        <v/>
      </c>
      <c r="Y2167" s="18" t="str">
        <f>IF(R2167="","",VLOOKUP(R2167,CUSTOMS!$E$3:$N$2350,8,FALSE))</f>
        <v/>
      </c>
      <c r="Z2167" s="18" t="str">
        <f>IF(R2167="","",VLOOKUP(R2167,CUSTOMS!$E$3:$N$2350,9,FALSE))</f>
        <v/>
      </c>
      <c r="AA2167" s="18" t="str">
        <f>IF(R2167="","",VLOOKUP(R2167,CUSTOMS!$E$3:$N$2350,10,FALSE))</f>
        <v/>
      </c>
      <c r="AB2167" s="32" t="str">
        <f>IF(R2167="","",VLOOKUP(G2167,WMS!$E$3:$T$2581,15,FALSE))</f>
        <v/>
      </c>
      <c r="AC2167" s="32" t="str">
        <f t="shared" si="358"/>
        <v/>
      </c>
      <c r="AD2167" s="32" t="str">
        <f>IF(S2167="","",VLOOKUP(S2167,海关监管条件!$A$1:$B$3000,2,FALSE))</f>
        <v/>
      </c>
    </row>
    <row r="2168" spans="7:30">
      <c r="G2168" s="17" t="str">
        <f t="shared" si="352"/>
        <v/>
      </c>
      <c r="H2168" s="18" t="str">
        <f>IF(G2168="","",VLOOKUP(G2168,WMS!$E$3:$Q$2581,7,FALSE))</f>
        <v/>
      </c>
      <c r="I2168" s="18" t="str">
        <f>IF(G2168="","",VLOOKUP(G2168,WMS!$E$3:$Q$2581,8,FALSE))</f>
        <v/>
      </c>
      <c r="J2168" s="18" t="str">
        <f>IF(G2168="","",VLOOKUP(G2168,WMS!$E$3:$Q$2581,13,FALSE))</f>
        <v/>
      </c>
      <c r="K2168" s="25" t="str">
        <f t="shared" si="353"/>
        <v/>
      </c>
      <c r="M2168" s="26" t="str">
        <f>IF(G2168="","",VLOOKUP(G2168,WMS!$E$3:$U$2581,7,0)*L2168)</f>
        <v/>
      </c>
      <c r="N2168" s="27" t="str">
        <f>IF(G2168="","",VLOOKUP(G2168,WMS!$E$3:$U$2581,17,0))</f>
        <v/>
      </c>
      <c r="O2168" s="28" t="str">
        <f t="shared" si="354"/>
        <v/>
      </c>
      <c r="P2168" s="28" t="str">
        <f t="shared" si="355"/>
        <v/>
      </c>
      <c r="Q2168" s="25" t="str">
        <f>IF(G2168="","",VLOOKUP(G2168,WMS!$E$3:$G$2581,2,FALSE))</f>
        <v/>
      </c>
      <c r="R2168" s="25" t="str">
        <f>IF(G2168="","",VLOOKUP(G2168,WMS!$E$3:$G$2581,3,FALSE))</f>
        <v/>
      </c>
      <c r="S2168" s="17" t="str">
        <f>IF(R2168="","",VLOOKUP(R2168,CUSTOMS!$E$3:$N$2350,2,FALSE))</f>
        <v/>
      </c>
      <c r="T2168" s="17" t="str">
        <f>IF(R2168="","",VLOOKUP(R2168,CUSTOMS!$E$3:$N$2350,3,FALSE))</f>
        <v/>
      </c>
      <c r="U2168" s="18" t="str">
        <f t="shared" si="356"/>
        <v/>
      </c>
      <c r="V2168" s="18" t="str">
        <f>IF(R2168="","",VLOOKUP(R2168,CUSTOMS!$E$3:$N$2350,5,FALSE))</f>
        <v/>
      </c>
      <c r="W2168" s="32" t="str">
        <f>IF(R2168="","",VLOOKUP(R2168,CUSTOMS!$E$3:$N$2350,6,FALSE))</f>
        <v/>
      </c>
      <c r="X2168" s="32" t="str">
        <f t="shared" si="357"/>
        <v/>
      </c>
      <c r="Y2168" s="18" t="str">
        <f>IF(R2168="","",VLOOKUP(R2168,CUSTOMS!$E$3:$N$2350,8,FALSE))</f>
        <v/>
      </c>
      <c r="Z2168" s="18" t="str">
        <f>IF(R2168="","",VLOOKUP(R2168,CUSTOMS!$E$3:$N$2350,9,FALSE))</f>
        <v/>
      </c>
      <c r="AA2168" s="18" t="str">
        <f>IF(R2168="","",VLOOKUP(R2168,CUSTOMS!$E$3:$N$2350,10,FALSE))</f>
        <v/>
      </c>
      <c r="AB2168" s="32" t="str">
        <f>IF(R2168="","",VLOOKUP(G2168,WMS!$E$3:$T$2581,15,FALSE))</f>
        <v/>
      </c>
      <c r="AC2168" s="32" t="str">
        <f t="shared" si="358"/>
        <v/>
      </c>
      <c r="AD2168" s="32" t="str">
        <f>IF(S2168="","",VLOOKUP(S2168,海关监管条件!$A$1:$B$3000,2,FALSE))</f>
        <v/>
      </c>
    </row>
    <row r="2169" spans="7:30">
      <c r="G2169" s="17" t="str">
        <f t="shared" si="352"/>
        <v/>
      </c>
      <c r="H2169" s="18" t="str">
        <f>IF(G2169="","",VLOOKUP(G2169,WMS!$E$3:$Q$2581,7,FALSE))</f>
        <v/>
      </c>
      <c r="I2169" s="18" t="str">
        <f>IF(G2169="","",VLOOKUP(G2169,WMS!$E$3:$Q$2581,8,FALSE))</f>
        <v/>
      </c>
      <c r="J2169" s="18" t="str">
        <f>IF(G2169="","",VLOOKUP(G2169,WMS!$E$3:$Q$2581,13,FALSE))</f>
        <v/>
      </c>
      <c r="K2169" s="25" t="str">
        <f t="shared" si="353"/>
        <v/>
      </c>
      <c r="M2169" s="26" t="str">
        <f>IF(G2169="","",VLOOKUP(G2169,WMS!$E$3:$U$2581,7,0)*L2169)</f>
        <v/>
      </c>
      <c r="N2169" s="27" t="str">
        <f>IF(G2169="","",VLOOKUP(G2169,WMS!$E$3:$U$2581,17,0))</f>
        <v/>
      </c>
      <c r="O2169" s="28" t="str">
        <f t="shared" si="354"/>
        <v/>
      </c>
      <c r="P2169" s="28" t="str">
        <f t="shared" si="355"/>
        <v/>
      </c>
      <c r="Q2169" s="25" t="str">
        <f>IF(G2169="","",VLOOKUP(G2169,WMS!$E$3:$G$2581,2,FALSE))</f>
        <v/>
      </c>
      <c r="R2169" s="25" t="str">
        <f>IF(G2169="","",VLOOKUP(G2169,WMS!$E$3:$G$2581,3,FALSE))</f>
        <v/>
      </c>
      <c r="S2169" s="17" t="str">
        <f>IF(R2169="","",VLOOKUP(R2169,CUSTOMS!$E$3:$N$2350,2,FALSE))</f>
        <v/>
      </c>
      <c r="T2169" s="17" t="str">
        <f>IF(R2169="","",VLOOKUP(R2169,CUSTOMS!$E$3:$N$2350,3,FALSE))</f>
        <v/>
      </c>
      <c r="U2169" s="18" t="str">
        <f t="shared" si="356"/>
        <v/>
      </c>
      <c r="V2169" s="18" t="str">
        <f>IF(R2169="","",VLOOKUP(R2169,CUSTOMS!$E$3:$N$2350,5,FALSE))</f>
        <v/>
      </c>
      <c r="W2169" s="32" t="str">
        <f>IF(R2169="","",VLOOKUP(R2169,CUSTOMS!$E$3:$N$2350,6,FALSE))</f>
        <v/>
      </c>
      <c r="X2169" s="32" t="str">
        <f t="shared" si="357"/>
        <v/>
      </c>
      <c r="Y2169" s="18" t="str">
        <f>IF(R2169="","",VLOOKUP(R2169,CUSTOMS!$E$3:$N$2350,8,FALSE))</f>
        <v/>
      </c>
      <c r="Z2169" s="18" t="str">
        <f>IF(R2169="","",VLOOKUP(R2169,CUSTOMS!$E$3:$N$2350,9,FALSE))</f>
        <v/>
      </c>
      <c r="AA2169" s="18" t="str">
        <f>IF(R2169="","",VLOOKUP(R2169,CUSTOMS!$E$3:$N$2350,10,FALSE))</f>
        <v/>
      </c>
      <c r="AB2169" s="32" t="str">
        <f>IF(R2169="","",VLOOKUP(G2169,WMS!$E$3:$T$2581,15,FALSE))</f>
        <v/>
      </c>
      <c r="AC2169" s="32" t="str">
        <f t="shared" si="358"/>
        <v/>
      </c>
      <c r="AD2169" s="32" t="str">
        <f>IF(S2169="","",VLOOKUP(S2169,海关监管条件!$A$1:$B$3000,2,FALSE))</f>
        <v/>
      </c>
    </row>
    <row r="2170" spans="7:30">
      <c r="G2170" s="17" t="str">
        <f t="shared" si="352"/>
        <v/>
      </c>
      <c r="H2170" s="18" t="str">
        <f>IF(G2170="","",VLOOKUP(G2170,WMS!$E$3:$Q$2581,7,FALSE))</f>
        <v/>
      </c>
      <c r="I2170" s="18" t="str">
        <f>IF(G2170="","",VLOOKUP(G2170,WMS!$E$3:$Q$2581,8,FALSE))</f>
        <v/>
      </c>
      <c r="J2170" s="18" t="str">
        <f>IF(G2170="","",VLOOKUP(G2170,WMS!$E$3:$Q$2581,13,FALSE))</f>
        <v/>
      </c>
      <c r="K2170" s="25" t="str">
        <f t="shared" si="353"/>
        <v/>
      </c>
      <c r="M2170" s="26" t="str">
        <f>IF(G2170="","",VLOOKUP(G2170,WMS!$E$3:$U$2581,7,0)*L2170)</f>
        <v/>
      </c>
      <c r="N2170" s="27" t="str">
        <f>IF(G2170="","",VLOOKUP(G2170,WMS!$E$3:$U$2581,17,0))</f>
        <v/>
      </c>
      <c r="O2170" s="28" t="str">
        <f t="shared" si="354"/>
        <v/>
      </c>
      <c r="P2170" s="28" t="str">
        <f t="shared" si="355"/>
        <v/>
      </c>
      <c r="Q2170" s="25" t="str">
        <f>IF(G2170="","",VLOOKUP(G2170,WMS!$E$3:$G$2581,2,FALSE))</f>
        <v/>
      </c>
      <c r="R2170" s="25" t="str">
        <f>IF(G2170="","",VLOOKUP(G2170,WMS!$E$3:$G$2581,3,FALSE))</f>
        <v/>
      </c>
      <c r="S2170" s="17" t="str">
        <f>IF(R2170="","",VLOOKUP(R2170,CUSTOMS!$E$3:$N$2350,2,FALSE))</f>
        <v/>
      </c>
      <c r="T2170" s="17" t="str">
        <f>IF(R2170="","",VLOOKUP(R2170,CUSTOMS!$E$3:$N$2350,3,FALSE))</f>
        <v/>
      </c>
      <c r="U2170" s="18" t="str">
        <f t="shared" si="356"/>
        <v/>
      </c>
      <c r="V2170" s="18" t="str">
        <f>IF(R2170="","",VLOOKUP(R2170,CUSTOMS!$E$3:$N$2350,5,FALSE))</f>
        <v/>
      </c>
      <c r="W2170" s="32" t="str">
        <f>IF(R2170="","",VLOOKUP(R2170,CUSTOMS!$E$3:$N$2350,6,FALSE))</f>
        <v/>
      </c>
      <c r="X2170" s="32" t="str">
        <f t="shared" si="357"/>
        <v/>
      </c>
      <c r="Y2170" s="18" t="str">
        <f>IF(R2170="","",VLOOKUP(R2170,CUSTOMS!$E$3:$N$2350,8,FALSE))</f>
        <v/>
      </c>
      <c r="Z2170" s="18" t="str">
        <f>IF(R2170="","",VLOOKUP(R2170,CUSTOMS!$E$3:$N$2350,9,FALSE))</f>
        <v/>
      </c>
      <c r="AA2170" s="18" t="str">
        <f>IF(R2170="","",VLOOKUP(R2170,CUSTOMS!$E$3:$N$2350,10,FALSE))</f>
        <v/>
      </c>
      <c r="AB2170" s="32" t="str">
        <f>IF(R2170="","",VLOOKUP(G2170,WMS!$E$3:$T$2581,15,FALSE))</f>
        <v/>
      </c>
      <c r="AC2170" s="32" t="str">
        <f t="shared" si="358"/>
        <v/>
      </c>
      <c r="AD2170" s="32" t="str">
        <f>IF(S2170="","",VLOOKUP(S2170,海关监管条件!$A$1:$B$3000,2,FALSE))</f>
        <v/>
      </c>
    </row>
    <row r="2171" spans="7:30">
      <c r="G2171" s="17" t="str">
        <f t="shared" si="352"/>
        <v/>
      </c>
      <c r="H2171" s="18" t="str">
        <f>IF(G2171="","",VLOOKUP(G2171,WMS!$E$3:$Q$2581,7,FALSE))</f>
        <v/>
      </c>
      <c r="I2171" s="18" t="str">
        <f>IF(G2171="","",VLOOKUP(G2171,WMS!$E$3:$Q$2581,8,FALSE))</f>
        <v/>
      </c>
      <c r="J2171" s="18" t="str">
        <f>IF(G2171="","",VLOOKUP(G2171,WMS!$E$3:$Q$2581,13,FALSE))</f>
        <v/>
      </c>
      <c r="K2171" s="25" t="str">
        <f t="shared" si="353"/>
        <v/>
      </c>
      <c r="M2171" s="26" t="str">
        <f>IF(G2171="","",VLOOKUP(G2171,WMS!$E$3:$U$2581,7,0)*L2171)</f>
        <v/>
      </c>
      <c r="N2171" s="27" t="str">
        <f>IF(G2171="","",VLOOKUP(G2171,WMS!$E$3:$U$2581,17,0))</f>
        <v/>
      </c>
      <c r="O2171" s="28" t="str">
        <f t="shared" si="354"/>
        <v/>
      </c>
      <c r="P2171" s="28" t="str">
        <f t="shared" si="355"/>
        <v/>
      </c>
      <c r="Q2171" s="25" t="str">
        <f>IF(G2171="","",VLOOKUP(G2171,WMS!$E$3:$G$2581,2,FALSE))</f>
        <v/>
      </c>
      <c r="R2171" s="25" t="str">
        <f>IF(G2171="","",VLOOKUP(G2171,WMS!$E$3:$G$2581,3,FALSE))</f>
        <v/>
      </c>
      <c r="S2171" s="17" t="str">
        <f>IF(R2171="","",VLOOKUP(R2171,CUSTOMS!$E$3:$N$2350,2,FALSE))</f>
        <v/>
      </c>
      <c r="T2171" s="17" t="str">
        <f>IF(R2171="","",VLOOKUP(R2171,CUSTOMS!$E$3:$N$2350,3,FALSE))</f>
        <v/>
      </c>
      <c r="U2171" s="18" t="str">
        <f t="shared" si="356"/>
        <v/>
      </c>
      <c r="V2171" s="18" t="str">
        <f>IF(R2171="","",VLOOKUP(R2171,CUSTOMS!$E$3:$N$2350,5,FALSE))</f>
        <v/>
      </c>
      <c r="W2171" s="32" t="str">
        <f>IF(R2171="","",VLOOKUP(R2171,CUSTOMS!$E$3:$N$2350,6,FALSE))</f>
        <v/>
      </c>
      <c r="X2171" s="32" t="str">
        <f t="shared" si="357"/>
        <v/>
      </c>
      <c r="Y2171" s="18" t="str">
        <f>IF(R2171="","",VLOOKUP(R2171,CUSTOMS!$E$3:$N$2350,8,FALSE))</f>
        <v/>
      </c>
      <c r="Z2171" s="18" t="str">
        <f>IF(R2171="","",VLOOKUP(R2171,CUSTOMS!$E$3:$N$2350,9,FALSE))</f>
        <v/>
      </c>
      <c r="AA2171" s="18" t="str">
        <f>IF(R2171="","",VLOOKUP(R2171,CUSTOMS!$E$3:$N$2350,10,FALSE))</f>
        <v/>
      </c>
      <c r="AB2171" s="32" t="str">
        <f>IF(R2171="","",VLOOKUP(G2171,WMS!$E$3:$T$2581,15,FALSE))</f>
        <v/>
      </c>
      <c r="AC2171" s="32" t="str">
        <f t="shared" si="358"/>
        <v/>
      </c>
      <c r="AD2171" s="32" t="str">
        <f>IF(S2171="","",VLOOKUP(S2171,海关监管条件!$A$1:$B$3000,2,FALSE))</f>
        <v/>
      </c>
    </row>
    <row r="2172" spans="7:30">
      <c r="G2172" s="17" t="str">
        <f t="shared" si="352"/>
        <v/>
      </c>
      <c r="H2172" s="18" t="str">
        <f>IF(G2172="","",VLOOKUP(G2172,WMS!$E$3:$Q$2581,7,FALSE))</f>
        <v/>
      </c>
      <c r="I2172" s="18" t="str">
        <f>IF(G2172="","",VLOOKUP(G2172,WMS!$E$3:$Q$2581,8,FALSE))</f>
        <v/>
      </c>
      <c r="J2172" s="18" t="str">
        <f>IF(G2172="","",VLOOKUP(G2172,WMS!$E$3:$Q$2581,13,FALSE))</f>
        <v/>
      </c>
      <c r="K2172" s="25" t="str">
        <f t="shared" si="353"/>
        <v/>
      </c>
      <c r="M2172" s="26" t="str">
        <f>IF(G2172="","",VLOOKUP(G2172,WMS!$E$3:$U$2581,7,0)*L2172)</f>
        <v/>
      </c>
      <c r="N2172" s="27" t="str">
        <f>IF(G2172="","",VLOOKUP(G2172,WMS!$E$3:$U$2581,17,0))</f>
        <v/>
      </c>
      <c r="O2172" s="28" t="str">
        <f t="shared" si="354"/>
        <v/>
      </c>
      <c r="P2172" s="28" t="str">
        <f t="shared" si="355"/>
        <v/>
      </c>
      <c r="Q2172" s="25" t="str">
        <f>IF(G2172="","",VLOOKUP(G2172,WMS!$E$3:$G$2581,2,FALSE))</f>
        <v/>
      </c>
      <c r="R2172" s="25" t="str">
        <f>IF(G2172="","",VLOOKUP(G2172,WMS!$E$3:$G$2581,3,FALSE))</f>
        <v/>
      </c>
      <c r="S2172" s="17" t="str">
        <f>IF(R2172="","",VLOOKUP(R2172,CUSTOMS!$E$3:$N$2350,2,FALSE))</f>
        <v/>
      </c>
      <c r="T2172" s="17" t="str">
        <f>IF(R2172="","",VLOOKUP(R2172,CUSTOMS!$E$3:$N$2350,3,FALSE))</f>
        <v/>
      </c>
      <c r="U2172" s="18" t="str">
        <f t="shared" si="356"/>
        <v/>
      </c>
      <c r="V2172" s="18" t="str">
        <f>IF(R2172="","",VLOOKUP(R2172,CUSTOMS!$E$3:$N$2350,5,FALSE))</f>
        <v/>
      </c>
      <c r="W2172" s="32" t="str">
        <f>IF(R2172="","",VLOOKUP(R2172,CUSTOMS!$E$3:$N$2350,6,FALSE))</f>
        <v/>
      </c>
      <c r="X2172" s="32" t="str">
        <f t="shared" si="357"/>
        <v/>
      </c>
      <c r="Y2172" s="18" t="str">
        <f>IF(R2172="","",VLOOKUP(R2172,CUSTOMS!$E$3:$N$2350,8,FALSE))</f>
        <v/>
      </c>
      <c r="Z2172" s="18" t="str">
        <f>IF(R2172="","",VLOOKUP(R2172,CUSTOMS!$E$3:$N$2350,9,FALSE))</f>
        <v/>
      </c>
      <c r="AA2172" s="18" t="str">
        <f>IF(R2172="","",VLOOKUP(R2172,CUSTOMS!$E$3:$N$2350,10,FALSE))</f>
        <v/>
      </c>
      <c r="AB2172" s="32" t="str">
        <f>IF(R2172="","",VLOOKUP(G2172,WMS!$E$3:$T$2581,15,FALSE))</f>
        <v/>
      </c>
      <c r="AC2172" s="32" t="str">
        <f t="shared" si="358"/>
        <v/>
      </c>
      <c r="AD2172" s="32" t="str">
        <f>IF(S2172="","",VLOOKUP(S2172,海关监管条件!$A$1:$B$3000,2,FALSE))</f>
        <v/>
      </c>
    </row>
    <row r="2173" spans="7:30">
      <c r="G2173" s="17" t="str">
        <f t="shared" si="352"/>
        <v/>
      </c>
      <c r="H2173" s="18" t="str">
        <f>IF(G2173="","",VLOOKUP(G2173,WMS!$E$3:$Q$2581,7,FALSE))</f>
        <v/>
      </c>
      <c r="I2173" s="18" t="str">
        <f>IF(G2173="","",VLOOKUP(G2173,WMS!$E$3:$Q$2581,8,FALSE))</f>
        <v/>
      </c>
      <c r="J2173" s="18" t="str">
        <f>IF(G2173="","",VLOOKUP(G2173,WMS!$E$3:$Q$2581,13,FALSE))</f>
        <v/>
      </c>
      <c r="K2173" s="25" t="str">
        <f t="shared" si="353"/>
        <v/>
      </c>
      <c r="M2173" s="26" t="str">
        <f>IF(G2173="","",VLOOKUP(G2173,WMS!$E$3:$U$2581,7,0)*L2173)</f>
        <v/>
      </c>
      <c r="N2173" s="27" t="str">
        <f>IF(G2173="","",VLOOKUP(G2173,WMS!$E$3:$U$2581,17,0))</f>
        <v/>
      </c>
      <c r="O2173" s="28" t="str">
        <f t="shared" si="354"/>
        <v/>
      </c>
      <c r="P2173" s="28" t="str">
        <f t="shared" si="355"/>
        <v/>
      </c>
      <c r="Q2173" s="25" t="str">
        <f>IF(G2173="","",VLOOKUP(G2173,WMS!$E$3:$G$2581,2,FALSE))</f>
        <v/>
      </c>
      <c r="R2173" s="25" t="str">
        <f>IF(G2173="","",VLOOKUP(G2173,WMS!$E$3:$G$2581,3,FALSE))</f>
        <v/>
      </c>
      <c r="S2173" s="17" t="str">
        <f>IF(R2173="","",VLOOKUP(R2173,CUSTOMS!$E$3:$N$2350,2,FALSE))</f>
        <v/>
      </c>
      <c r="T2173" s="17" t="str">
        <f>IF(R2173="","",VLOOKUP(R2173,CUSTOMS!$E$3:$N$2350,3,FALSE))</f>
        <v/>
      </c>
      <c r="U2173" s="18" t="str">
        <f t="shared" si="356"/>
        <v/>
      </c>
      <c r="V2173" s="18" t="str">
        <f>IF(R2173="","",VLOOKUP(R2173,CUSTOMS!$E$3:$N$2350,5,FALSE))</f>
        <v/>
      </c>
      <c r="W2173" s="32" t="str">
        <f>IF(R2173="","",VLOOKUP(R2173,CUSTOMS!$E$3:$N$2350,6,FALSE))</f>
        <v/>
      </c>
      <c r="X2173" s="32" t="str">
        <f t="shared" si="357"/>
        <v/>
      </c>
      <c r="Y2173" s="18" t="str">
        <f>IF(R2173="","",VLOOKUP(R2173,CUSTOMS!$E$3:$N$2350,8,FALSE))</f>
        <v/>
      </c>
      <c r="Z2173" s="18" t="str">
        <f>IF(R2173="","",VLOOKUP(R2173,CUSTOMS!$E$3:$N$2350,9,FALSE))</f>
        <v/>
      </c>
      <c r="AA2173" s="18" t="str">
        <f>IF(R2173="","",VLOOKUP(R2173,CUSTOMS!$E$3:$N$2350,10,FALSE))</f>
        <v/>
      </c>
      <c r="AB2173" s="32" t="str">
        <f>IF(R2173="","",VLOOKUP(G2173,WMS!$E$3:$T$2581,15,FALSE))</f>
        <v/>
      </c>
      <c r="AC2173" s="32" t="str">
        <f t="shared" si="358"/>
        <v/>
      </c>
      <c r="AD2173" s="32" t="str">
        <f>IF(S2173="","",VLOOKUP(S2173,海关监管条件!$A$1:$B$3000,2,FALSE))</f>
        <v/>
      </c>
    </row>
    <row r="2174" spans="7:30">
      <c r="G2174" s="17" t="str">
        <f t="shared" si="352"/>
        <v/>
      </c>
      <c r="H2174" s="18" t="str">
        <f>IF(G2174="","",VLOOKUP(G2174,WMS!$E$3:$Q$2581,7,FALSE))</f>
        <v/>
      </c>
      <c r="I2174" s="18" t="str">
        <f>IF(G2174="","",VLOOKUP(G2174,WMS!$E$3:$Q$2581,8,FALSE))</f>
        <v/>
      </c>
      <c r="J2174" s="18" t="str">
        <f>IF(G2174="","",VLOOKUP(G2174,WMS!$E$3:$Q$2581,13,FALSE))</f>
        <v/>
      </c>
      <c r="K2174" s="25" t="str">
        <f t="shared" si="353"/>
        <v/>
      </c>
      <c r="M2174" s="26" t="str">
        <f>IF(G2174="","",VLOOKUP(G2174,WMS!$E$3:$U$2581,7,0)*L2174)</f>
        <v/>
      </c>
      <c r="N2174" s="27" t="str">
        <f>IF(G2174="","",VLOOKUP(G2174,WMS!$E$3:$U$2581,17,0))</f>
        <v/>
      </c>
      <c r="O2174" s="28" t="str">
        <f t="shared" si="354"/>
        <v/>
      </c>
      <c r="P2174" s="28" t="str">
        <f t="shared" si="355"/>
        <v/>
      </c>
      <c r="Q2174" s="25" t="str">
        <f>IF(G2174="","",VLOOKUP(G2174,WMS!$E$3:$G$2581,2,FALSE))</f>
        <v/>
      </c>
      <c r="R2174" s="25" t="str">
        <f>IF(G2174="","",VLOOKUP(G2174,WMS!$E$3:$G$2581,3,FALSE))</f>
        <v/>
      </c>
      <c r="S2174" s="17" t="str">
        <f>IF(R2174="","",VLOOKUP(R2174,CUSTOMS!$E$3:$N$2350,2,FALSE))</f>
        <v/>
      </c>
      <c r="T2174" s="17" t="str">
        <f>IF(R2174="","",VLOOKUP(R2174,CUSTOMS!$E$3:$N$2350,3,FALSE))</f>
        <v/>
      </c>
      <c r="U2174" s="18" t="str">
        <f t="shared" si="356"/>
        <v/>
      </c>
      <c r="V2174" s="18" t="str">
        <f>IF(R2174="","",VLOOKUP(R2174,CUSTOMS!$E$3:$N$2350,5,FALSE))</f>
        <v/>
      </c>
      <c r="W2174" s="32" t="str">
        <f>IF(R2174="","",VLOOKUP(R2174,CUSTOMS!$E$3:$N$2350,6,FALSE))</f>
        <v/>
      </c>
      <c r="X2174" s="32" t="str">
        <f t="shared" si="357"/>
        <v/>
      </c>
      <c r="Y2174" s="18" t="str">
        <f>IF(R2174="","",VLOOKUP(R2174,CUSTOMS!$E$3:$N$2350,8,FALSE))</f>
        <v/>
      </c>
      <c r="Z2174" s="18" t="str">
        <f>IF(R2174="","",VLOOKUP(R2174,CUSTOMS!$E$3:$N$2350,9,FALSE))</f>
        <v/>
      </c>
      <c r="AA2174" s="18" t="str">
        <f>IF(R2174="","",VLOOKUP(R2174,CUSTOMS!$E$3:$N$2350,10,FALSE))</f>
        <v/>
      </c>
      <c r="AB2174" s="32" t="str">
        <f>IF(R2174="","",VLOOKUP(G2174,WMS!$E$3:$T$2581,15,FALSE))</f>
        <v/>
      </c>
      <c r="AC2174" s="32" t="str">
        <f t="shared" si="358"/>
        <v/>
      </c>
      <c r="AD2174" s="32" t="str">
        <f>IF(S2174="","",VLOOKUP(S2174,海关监管条件!$A$1:$B$3000,2,FALSE))</f>
        <v/>
      </c>
    </row>
    <row r="2175" spans="7:30">
      <c r="G2175" s="17" t="str">
        <f t="shared" si="352"/>
        <v/>
      </c>
      <c r="H2175" s="18" t="str">
        <f>IF(G2175="","",VLOOKUP(G2175,WMS!$E$3:$Q$2581,7,FALSE))</f>
        <v/>
      </c>
      <c r="I2175" s="18" t="str">
        <f>IF(G2175="","",VLOOKUP(G2175,WMS!$E$3:$Q$2581,8,FALSE))</f>
        <v/>
      </c>
      <c r="J2175" s="18" t="str">
        <f>IF(G2175="","",VLOOKUP(G2175,WMS!$E$3:$Q$2581,13,FALSE))</f>
        <v/>
      </c>
      <c r="K2175" s="25" t="str">
        <f t="shared" si="353"/>
        <v/>
      </c>
      <c r="M2175" s="26" t="str">
        <f>IF(G2175="","",VLOOKUP(G2175,WMS!$E$3:$U$2581,7,0)*L2175)</f>
        <v/>
      </c>
      <c r="N2175" s="27" t="str">
        <f>IF(G2175="","",VLOOKUP(G2175,WMS!$E$3:$U$2581,17,0))</f>
        <v/>
      </c>
      <c r="O2175" s="28" t="str">
        <f t="shared" si="354"/>
        <v/>
      </c>
      <c r="P2175" s="28" t="str">
        <f t="shared" si="355"/>
        <v/>
      </c>
      <c r="Q2175" s="25" t="str">
        <f>IF(G2175="","",VLOOKUP(G2175,WMS!$E$3:$G$2581,2,FALSE))</f>
        <v/>
      </c>
      <c r="R2175" s="25" t="str">
        <f>IF(G2175="","",VLOOKUP(G2175,WMS!$E$3:$G$2581,3,FALSE))</f>
        <v/>
      </c>
      <c r="S2175" s="17" t="str">
        <f>IF(R2175="","",VLOOKUP(R2175,CUSTOMS!$E$3:$N$2350,2,FALSE))</f>
        <v/>
      </c>
      <c r="T2175" s="17" t="str">
        <f>IF(R2175="","",VLOOKUP(R2175,CUSTOMS!$E$3:$N$2350,3,FALSE))</f>
        <v/>
      </c>
      <c r="U2175" s="18" t="str">
        <f t="shared" si="356"/>
        <v/>
      </c>
      <c r="V2175" s="18" t="str">
        <f>IF(R2175="","",VLOOKUP(R2175,CUSTOMS!$E$3:$N$2350,5,FALSE))</f>
        <v/>
      </c>
      <c r="W2175" s="32" t="str">
        <f>IF(R2175="","",VLOOKUP(R2175,CUSTOMS!$E$3:$N$2350,6,FALSE))</f>
        <v/>
      </c>
      <c r="X2175" s="32" t="str">
        <f t="shared" si="357"/>
        <v/>
      </c>
      <c r="Y2175" s="18" t="str">
        <f>IF(R2175="","",VLOOKUP(R2175,CUSTOMS!$E$3:$N$2350,8,FALSE))</f>
        <v/>
      </c>
      <c r="Z2175" s="18" t="str">
        <f>IF(R2175="","",VLOOKUP(R2175,CUSTOMS!$E$3:$N$2350,9,FALSE))</f>
        <v/>
      </c>
      <c r="AA2175" s="18" t="str">
        <f>IF(R2175="","",VLOOKUP(R2175,CUSTOMS!$E$3:$N$2350,10,FALSE))</f>
        <v/>
      </c>
      <c r="AB2175" s="32" t="str">
        <f>IF(R2175="","",VLOOKUP(G2175,WMS!$E$3:$T$2581,15,FALSE))</f>
        <v/>
      </c>
      <c r="AC2175" s="32" t="str">
        <f t="shared" si="358"/>
        <v/>
      </c>
      <c r="AD2175" s="32" t="str">
        <f>IF(S2175="","",VLOOKUP(S2175,海关监管条件!$A$1:$B$3000,2,FALSE))</f>
        <v/>
      </c>
    </row>
    <row r="2176" spans="7:30">
      <c r="G2176" s="17" t="str">
        <f t="shared" si="352"/>
        <v/>
      </c>
      <c r="H2176" s="18" t="str">
        <f>IF(G2176="","",VLOOKUP(G2176,WMS!$E$3:$Q$2581,7,FALSE))</f>
        <v/>
      </c>
      <c r="I2176" s="18" t="str">
        <f>IF(G2176="","",VLOOKUP(G2176,WMS!$E$3:$Q$2581,8,FALSE))</f>
        <v/>
      </c>
      <c r="J2176" s="18" t="str">
        <f>IF(G2176="","",VLOOKUP(G2176,WMS!$E$3:$Q$2581,13,FALSE))</f>
        <v/>
      </c>
      <c r="K2176" s="25" t="str">
        <f t="shared" si="353"/>
        <v/>
      </c>
      <c r="M2176" s="26" t="str">
        <f>IF(G2176="","",VLOOKUP(G2176,WMS!$E$3:$U$2581,7,0)*L2176)</f>
        <v/>
      </c>
      <c r="N2176" s="27" t="str">
        <f>IF(G2176="","",VLOOKUP(G2176,WMS!$E$3:$U$2581,17,0))</f>
        <v/>
      </c>
      <c r="O2176" s="28" t="str">
        <f t="shared" si="354"/>
        <v/>
      </c>
      <c r="P2176" s="28" t="str">
        <f t="shared" si="355"/>
        <v/>
      </c>
      <c r="Q2176" s="25" t="str">
        <f>IF(G2176="","",VLOOKUP(G2176,WMS!$E$3:$G$2581,2,FALSE))</f>
        <v/>
      </c>
      <c r="R2176" s="25" t="str">
        <f>IF(G2176="","",VLOOKUP(G2176,WMS!$E$3:$G$2581,3,FALSE))</f>
        <v/>
      </c>
      <c r="S2176" s="17" t="str">
        <f>IF(R2176="","",VLOOKUP(R2176,CUSTOMS!$E$3:$N$2350,2,FALSE))</f>
        <v/>
      </c>
      <c r="T2176" s="17" t="str">
        <f>IF(R2176="","",VLOOKUP(R2176,CUSTOMS!$E$3:$N$2350,3,FALSE))</f>
        <v/>
      </c>
      <c r="U2176" s="18" t="str">
        <f t="shared" si="356"/>
        <v/>
      </c>
      <c r="V2176" s="18" t="str">
        <f>IF(R2176="","",VLOOKUP(R2176,CUSTOMS!$E$3:$N$2350,5,FALSE))</f>
        <v/>
      </c>
      <c r="W2176" s="32" t="str">
        <f>IF(R2176="","",VLOOKUP(R2176,CUSTOMS!$E$3:$N$2350,6,FALSE))</f>
        <v/>
      </c>
      <c r="X2176" s="32" t="str">
        <f t="shared" si="357"/>
        <v/>
      </c>
      <c r="Y2176" s="18" t="str">
        <f>IF(R2176="","",VLOOKUP(R2176,CUSTOMS!$E$3:$N$2350,8,FALSE))</f>
        <v/>
      </c>
      <c r="Z2176" s="18" t="str">
        <f>IF(R2176="","",VLOOKUP(R2176,CUSTOMS!$E$3:$N$2350,9,FALSE))</f>
        <v/>
      </c>
      <c r="AA2176" s="18" t="str">
        <f>IF(R2176="","",VLOOKUP(R2176,CUSTOMS!$E$3:$N$2350,10,FALSE))</f>
        <v/>
      </c>
      <c r="AB2176" s="32" t="str">
        <f>IF(R2176="","",VLOOKUP(G2176,WMS!$E$3:$T$2581,15,FALSE))</f>
        <v/>
      </c>
      <c r="AC2176" s="32" t="str">
        <f t="shared" si="358"/>
        <v/>
      </c>
      <c r="AD2176" s="32" t="str">
        <f>IF(S2176="","",VLOOKUP(S2176,海关监管条件!$A$1:$B$3000,2,FALSE))</f>
        <v/>
      </c>
    </row>
    <row r="2177" spans="7:30">
      <c r="G2177" s="17" t="str">
        <f t="shared" si="352"/>
        <v/>
      </c>
      <c r="H2177" s="18" t="str">
        <f>IF(G2177="","",VLOOKUP(G2177,WMS!$E$3:$Q$2581,7,FALSE))</f>
        <v/>
      </c>
      <c r="I2177" s="18" t="str">
        <f>IF(G2177="","",VLOOKUP(G2177,WMS!$E$3:$Q$2581,8,FALSE))</f>
        <v/>
      </c>
      <c r="J2177" s="18" t="str">
        <f>IF(G2177="","",VLOOKUP(G2177,WMS!$E$3:$Q$2581,13,FALSE))</f>
        <v/>
      </c>
      <c r="K2177" s="25" t="str">
        <f t="shared" si="353"/>
        <v/>
      </c>
      <c r="M2177" s="26" t="str">
        <f>IF(G2177="","",VLOOKUP(G2177,WMS!$E$3:$U$2581,7,0)*L2177)</f>
        <v/>
      </c>
      <c r="N2177" s="27" t="str">
        <f>IF(G2177="","",VLOOKUP(G2177,WMS!$E$3:$U$2581,17,0))</f>
        <v/>
      </c>
      <c r="O2177" s="28" t="str">
        <f t="shared" si="354"/>
        <v/>
      </c>
      <c r="P2177" s="28" t="str">
        <f t="shared" si="355"/>
        <v/>
      </c>
      <c r="Q2177" s="25" t="str">
        <f>IF(G2177="","",VLOOKUP(G2177,WMS!$E$3:$G$2581,2,FALSE))</f>
        <v/>
      </c>
      <c r="R2177" s="25" t="str">
        <f>IF(G2177="","",VLOOKUP(G2177,WMS!$E$3:$G$2581,3,FALSE))</f>
        <v/>
      </c>
      <c r="S2177" s="17" t="str">
        <f>IF(R2177="","",VLOOKUP(R2177,CUSTOMS!$E$3:$N$2350,2,FALSE))</f>
        <v/>
      </c>
      <c r="T2177" s="17" t="str">
        <f>IF(R2177="","",VLOOKUP(R2177,CUSTOMS!$E$3:$N$2350,3,FALSE))</f>
        <v/>
      </c>
      <c r="U2177" s="18" t="str">
        <f t="shared" si="356"/>
        <v/>
      </c>
      <c r="V2177" s="18" t="str">
        <f>IF(R2177="","",VLOOKUP(R2177,CUSTOMS!$E$3:$N$2350,5,FALSE))</f>
        <v/>
      </c>
      <c r="W2177" s="32" t="str">
        <f>IF(R2177="","",VLOOKUP(R2177,CUSTOMS!$E$3:$N$2350,6,FALSE))</f>
        <v/>
      </c>
      <c r="X2177" s="32" t="str">
        <f t="shared" si="357"/>
        <v/>
      </c>
      <c r="Y2177" s="18" t="str">
        <f>IF(R2177="","",VLOOKUP(R2177,CUSTOMS!$E$3:$N$2350,8,FALSE))</f>
        <v/>
      </c>
      <c r="Z2177" s="18" t="str">
        <f>IF(R2177="","",VLOOKUP(R2177,CUSTOMS!$E$3:$N$2350,9,FALSE))</f>
        <v/>
      </c>
      <c r="AA2177" s="18" t="str">
        <f>IF(R2177="","",VLOOKUP(R2177,CUSTOMS!$E$3:$N$2350,10,FALSE))</f>
        <v/>
      </c>
      <c r="AB2177" s="32" t="str">
        <f>IF(R2177="","",VLOOKUP(G2177,WMS!$E$3:$T$2581,15,FALSE))</f>
        <v/>
      </c>
      <c r="AC2177" s="32" t="str">
        <f t="shared" si="358"/>
        <v/>
      </c>
      <c r="AD2177" s="32" t="str">
        <f>IF(S2177="","",VLOOKUP(S2177,海关监管条件!$A$1:$B$3000,2,FALSE))</f>
        <v/>
      </c>
    </row>
    <row r="2178" spans="7:30">
      <c r="G2178" s="17" t="str">
        <f t="shared" si="352"/>
        <v/>
      </c>
      <c r="H2178" s="18" t="str">
        <f>IF(G2178="","",VLOOKUP(G2178,WMS!$E$3:$Q$2581,7,FALSE))</f>
        <v/>
      </c>
      <c r="I2178" s="18" t="str">
        <f>IF(G2178="","",VLOOKUP(G2178,WMS!$E$3:$Q$2581,8,FALSE))</f>
        <v/>
      </c>
      <c r="J2178" s="18" t="str">
        <f>IF(G2178="","",VLOOKUP(G2178,WMS!$E$3:$Q$2581,13,FALSE))</f>
        <v/>
      </c>
      <c r="K2178" s="25" t="str">
        <f t="shared" si="353"/>
        <v/>
      </c>
      <c r="M2178" s="26" t="str">
        <f>IF(G2178="","",VLOOKUP(G2178,WMS!$E$3:$U$2581,7,0)*L2178)</f>
        <v/>
      </c>
      <c r="N2178" s="27" t="str">
        <f>IF(G2178="","",VLOOKUP(G2178,WMS!$E$3:$U$2581,17,0))</f>
        <v/>
      </c>
      <c r="O2178" s="28" t="str">
        <f t="shared" si="354"/>
        <v/>
      </c>
      <c r="P2178" s="28" t="str">
        <f t="shared" si="355"/>
        <v/>
      </c>
      <c r="Q2178" s="25" t="str">
        <f>IF(G2178="","",VLOOKUP(G2178,WMS!$E$3:$G$2581,2,FALSE))</f>
        <v/>
      </c>
      <c r="R2178" s="25" t="str">
        <f>IF(G2178="","",VLOOKUP(G2178,WMS!$E$3:$G$2581,3,FALSE))</f>
        <v/>
      </c>
      <c r="S2178" s="17" t="str">
        <f>IF(R2178="","",VLOOKUP(R2178,CUSTOMS!$E$3:$N$2350,2,FALSE))</f>
        <v/>
      </c>
      <c r="T2178" s="17" t="str">
        <f>IF(R2178="","",VLOOKUP(R2178,CUSTOMS!$E$3:$N$2350,3,FALSE))</f>
        <v/>
      </c>
      <c r="U2178" s="18" t="str">
        <f t="shared" si="356"/>
        <v/>
      </c>
      <c r="V2178" s="18" t="str">
        <f>IF(R2178="","",VLOOKUP(R2178,CUSTOMS!$E$3:$N$2350,5,FALSE))</f>
        <v/>
      </c>
      <c r="W2178" s="32" t="str">
        <f>IF(R2178="","",VLOOKUP(R2178,CUSTOMS!$E$3:$N$2350,6,FALSE))</f>
        <v/>
      </c>
      <c r="X2178" s="32" t="str">
        <f t="shared" si="357"/>
        <v/>
      </c>
      <c r="Y2178" s="18" t="str">
        <f>IF(R2178="","",VLOOKUP(R2178,CUSTOMS!$E$3:$N$2350,8,FALSE))</f>
        <v/>
      </c>
      <c r="Z2178" s="18" t="str">
        <f>IF(R2178="","",VLOOKUP(R2178,CUSTOMS!$E$3:$N$2350,9,FALSE))</f>
        <v/>
      </c>
      <c r="AA2178" s="18" t="str">
        <f>IF(R2178="","",VLOOKUP(R2178,CUSTOMS!$E$3:$N$2350,10,FALSE))</f>
        <v/>
      </c>
      <c r="AB2178" s="32" t="str">
        <f>IF(R2178="","",VLOOKUP(G2178,WMS!$E$3:$T$2581,15,FALSE))</f>
        <v/>
      </c>
      <c r="AC2178" s="32" t="str">
        <f t="shared" si="358"/>
        <v/>
      </c>
      <c r="AD2178" s="32" t="str">
        <f>IF(S2178="","",VLOOKUP(S2178,海关监管条件!$A$1:$B$3000,2,FALSE))</f>
        <v/>
      </c>
    </row>
    <row r="2179" spans="7:30">
      <c r="G2179" s="17" t="str">
        <f t="shared" si="352"/>
        <v/>
      </c>
      <c r="H2179" s="18" t="str">
        <f>IF(G2179="","",VLOOKUP(G2179,WMS!$E$3:$Q$2581,7,FALSE))</f>
        <v/>
      </c>
      <c r="I2179" s="18" t="str">
        <f>IF(G2179="","",VLOOKUP(G2179,WMS!$E$3:$Q$2581,8,FALSE))</f>
        <v/>
      </c>
      <c r="J2179" s="18" t="str">
        <f>IF(G2179="","",VLOOKUP(G2179,WMS!$E$3:$Q$2581,13,FALSE))</f>
        <v/>
      </c>
      <c r="K2179" s="25" t="str">
        <f t="shared" si="353"/>
        <v/>
      </c>
      <c r="M2179" s="26" t="str">
        <f>IF(G2179="","",VLOOKUP(G2179,WMS!$E$3:$U$2581,7,0)*L2179)</f>
        <v/>
      </c>
      <c r="N2179" s="27" t="str">
        <f>IF(G2179="","",VLOOKUP(G2179,WMS!$E$3:$U$2581,17,0))</f>
        <v/>
      </c>
      <c r="O2179" s="28" t="str">
        <f t="shared" si="354"/>
        <v/>
      </c>
      <c r="P2179" s="28" t="str">
        <f t="shared" si="355"/>
        <v/>
      </c>
      <c r="Q2179" s="25" t="str">
        <f>IF(G2179="","",VLOOKUP(G2179,WMS!$E$3:$G$2581,2,FALSE))</f>
        <v/>
      </c>
      <c r="R2179" s="25" t="str">
        <f>IF(G2179="","",VLOOKUP(G2179,WMS!$E$3:$G$2581,3,FALSE))</f>
        <v/>
      </c>
      <c r="S2179" s="17" t="str">
        <f>IF(R2179="","",VLOOKUP(R2179,CUSTOMS!$E$3:$N$2350,2,FALSE))</f>
        <v/>
      </c>
      <c r="T2179" s="17" t="str">
        <f>IF(R2179="","",VLOOKUP(R2179,CUSTOMS!$E$3:$N$2350,3,FALSE))</f>
        <v/>
      </c>
      <c r="U2179" s="18" t="str">
        <f t="shared" si="356"/>
        <v/>
      </c>
      <c r="V2179" s="18" t="str">
        <f>IF(R2179="","",VLOOKUP(R2179,CUSTOMS!$E$3:$N$2350,5,FALSE))</f>
        <v/>
      </c>
      <c r="W2179" s="32" t="str">
        <f>IF(R2179="","",VLOOKUP(R2179,CUSTOMS!$E$3:$N$2350,6,FALSE))</f>
        <v/>
      </c>
      <c r="X2179" s="32" t="str">
        <f t="shared" si="357"/>
        <v/>
      </c>
      <c r="Y2179" s="18" t="str">
        <f>IF(R2179="","",VLOOKUP(R2179,CUSTOMS!$E$3:$N$2350,8,FALSE))</f>
        <v/>
      </c>
      <c r="Z2179" s="18" t="str">
        <f>IF(R2179="","",VLOOKUP(R2179,CUSTOMS!$E$3:$N$2350,9,FALSE))</f>
        <v/>
      </c>
      <c r="AA2179" s="18" t="str">
        <f>IF(R2179="","",VLOOKUP(R2179,CUSTOMS!$E$3:$N$2350,10,FALSE))</f>
        <v/>
      </c>
      <c r="AB2179" s="32" t="str">
        <f>IF(R2179="","",VLOOKUP(G2179,WMS!$E$3:$T$2581,15,FALSE))</f>
        <v/>
      </c>
      <c r="AC2179" s="32" t="str">
        <f t="shared" si="358"/>
        <v/>
      </c>
      <c r="AD2179" s="32" t="str">
        <f>IF(S2179="","",VLOOKUP(S2179,海关监管条件!$A$1:$B$3000,2,FALSE))</f>
        <v/>
      </c>
    </row>
    <row r="2180" spans="7:30">
      <c r="G2180" s="17" t="str">
        <f t="shared" si="352"/>
        <v/>
      </c>
      <c r="H2180" s="18" t="str">
        <f>IF(G2180="","",VLOOKUP(G2180,WMS!$E$3:$Q$2581,7,FALSE))</f>
        <v/>
      </c>
      <c r="I2180" s="18" t="str">
        <f>IF(G2180="","",VLOOKUP(G2180,WMS!$E$3:$Q$2581,8,FALSE))</f>
        <v/>
      </c>
      <c r="J2180" s="18" t="str">
        <f>IF(G2180="","",VLOOKUP(G2180,WMS!$E$3:$Q$2581,13,FALSE))</f>
        <v/>
      </c>
      <c r="K2180" s="25" t="str">
        <f t="shared" si="353"/>
        <v/>
      </c>
      <c r="M2180" s="26" t="str">
        <f>IF(G2180="","",VLOOKUP(G2180,WMS!$E$3:$U$2581,7,0)*L2180)</f>
        <v/>
      </c>
      <c r="N2180" s="27" t="str">
        <f>IF(G2180="","",VLOOKUP(G2180,WMS!$E$3:$U$2581,17,0))</f>
        <v/>
      </c>
      <c r="O2180" s="28" t="str">
        <f t="shared" si="354"/>
        <v/>
      </c>
      <c r="P2180" s="28" t="str">
        <f t="shared" si="355"/>
        <v/>
      </c>
      <c r="Q2180" s="25" t="str">
        <f>IF(G2180="","",VLOOKUP(G2180,WMS!$E$3:$G$2581,2,FALSE))</f>
        <v/>
      </c>
      <c r="R2180" s="25" t="str">
        <f>IF(G2180="","",VLOOKUP(G2180,WMS!$E$3:$G$2581,3,FALSE))</f>
        <v/>
      </c>
      <c r="S2180" s="17" t="str">
        <f>IF(R2180="","",VLOOKUP(R2180,CUSTOMS!$E$3:$N$2350,2,FALSE))</f>
        <v/>
      </c>
      <c r="T2180" s="17" t="str">
        <f>IF(R2180="","",VLOOKUP(R2180,CUSTOMS!$E$3:$N$2350,3,FALSE))</f>
        <v/>
      </c>
      <c r="U2180" s="18" t="str">
        <f t="shared" si="356"/>
        <v/>
      </c>
      <c r="V2180" s="18" t="str">
        <f>IF(R2180="","",VLOOKUP(R2180,CUSTOMS!$E$3:$N$2350,5,FALSE))</f>
        <v/>
      </c>
      <c r="W2180" s="32" t="str">
        <f>IF(R2180="","",VLOOKUP(R2180,CUSTOMS!$E$3:$N$2350,6,FALSE))</f>
        <v/>
      </c>
      <c r="X2180" s="32" t="str">
        <f t="shared" si="357"/>
        <v/>
      </c>
      <c r="Y2180" s="18" t="str">
        <f>IF(R2180="","",VLOOKUP(R2180,CUSTOMS!$E$3:$N$2350,8,FALSE))</f>
        <v/>
      </c>
      <c r="Z2180" s="18" t="str">
        <f>IF(R2180="","",VLOOKUP(R2180,CUSTOMS!$E$3:$N$2350,9,FALSE))</f>
        <v/>
      </c>
      <c r="AA2180" s="18" t="str">
        <f>IF(R2180="","",VLOOKUP(R2180,CUSTOMS!$E$3:$N$2350,10,FALSE))</f>
        <v/>
      </c>
      <c r="AB2180" s="32" t="str">
        <f>IF(R2180="","",VLOOKUP(G2180,WMS!$E$3:$T$2581,15,FALSE))</f>
        <v/>
      </c>
      <c r="AC2180" s="32" t="str">
        <f t="shared" si="358"/>
        <v/>
      </c>
      <c r="AD2180" s="32" t="str">
        <f>IF(S2180="","",VLOOKUP(S2180,海关监管条件!$A$1:$B$3000,2,FALSE))</f>
        <v/>
      </c>
    </row>
    <row r="2181" spans="7:30">
      <c r="G2181" s="17" t="str">
        <f t="shared" si="352"/>
        <v/>
      </c>
      <c r="H2181" s="18" t="str">
        <f>IF(G2181="","",VLOOKUP(G2181,WMS!$E$3:$Q$2581,7,FALSE))</f>
        <v/>
      </c>
      <c r="I2181" s="18" t="str">
        <f>IF(G2181="","",VLOOKUP(G2181,WMS!$E$3:$Q$2581,8,FALSE))</f>
        <v/>
      </c>
      <c r="J2181" s="18" t="str">
        <f>IF(G2181="","",VLOOKUP(G2181,WMS!$E$3:$Q$2581,13,FALSE))</f>
        <v/>
      </c>
      <c r="K2181" s="25" t="str">
        <f t="shared" si="353"/>
        <v/>
      </c>
      <c r="M2181" s="26" t="str">
        <f>IF(G2181="","",VLOOKUP(G2181,WMS!$E$3:$U$2581,7,0)*L2181)</f>
        <v/>
      </c>
      <c r="N2181" s="27" t="str">
        <f>IF(G2181="","",VLOOKUP(G2181,WMS!$E$3:$U$2581,17,0))</f>
        <v/>
      </c>
      <c r="O2181" s="28" t="str">
        <f t="shared" si="354"/>
        <v/>
      </c>
      <c r="P2181" s="28" t="str">
        <f t="shared" si="355"/>
        <v/>
      </c>
      <c r="Q2181" s="25" t="str">
        <f>IF(G2181="","",VLOOKUP(G2181,WMS!$E$3:$G$2581,2,FALSE))</f>
        <v/>
      </c>
      <c r="R2181" s="25" t="str">
        <f>IF(G2181="","",VLOOKUP(G2181,WMS!$E$3:$G$2581,3,FALSE))</f>
        <v/>
      </c>
      <c r="S2181" s="17" t="str">
        <f>IF(R2181="","",VLOOKUP(R2181,CUSTOMS!$E$3:$N$2350,2,FALSE))</f>
        <v/>
      </c>
      <c r="T2181" s="17" t="str">
        <f>IF(R2181="","",VLOOKUP(R2181,CUSTOMS!$E$3:$N$2350,3,FALSE))</f>
        <v/>
      </c>
      <c r="U2181" s="18" t="str">
        <f t="shared" si="356"/>
        <v/>
      </c>
      <c r="V2181" s="18" t="str">
        <f>IF(R2181="","",VLOOKUP(R2181,CUSTOMS!$E$3:$N$2350,5,FALSE))</f>
        <v/>
      </c>
      <c r="W2181" s="32" t="str">
        <f>IF(R2181="","",VLOOKUP(R2181,CUSTOMS!$E$3:$N$2350,6,FALSE))</f>
        <v/>
      </c>
      <c r="X2181" s="32" t="str">
        <f t="shared" si="357"/>
        <v/>
      </c>
      <c r="Y2181" s="18" t="str">
        <f>IF(R2181="","",VLOOKUP(R2181,CUSTOMS!$E$3:$N$2350,8,FALSE))</f>
        <v/>
      </c>
      <c r="Z2181" s="18" t="str">
        <f>IF(R2181="","",VLOOKUP(R2181,CUSTOMS!$E$3:$N$2350,9,FALSE))</f>
        <v/>
      </c>
      <c r="AA2181" s="18" t="str">
        <f>IF(R2181="","",VLOOKUP(R2181,CUSTOMS!$E$3:$N$2350,10,FALSE))</f>
        <v/>
      </c>
      <c r="AB2181" s="32" t="str">
        <f>IF(R2181="","",VLOOKUP(G2181,WMS!$E$3:$T$2581,15,FALSE))</f>
        <v/>
      </c>
      <c r="AC2181" s="32" t="str">
        <f t="shared" si="358"/>
        <v/>
      </c>
      <c r="AD2181" s="32" t="str">
        <f>IF(S2181="","",VLOOKUP(S2181,海关监管条件!$A$1:$B$3000,2,FALSE))</f>
        <v/>
      </c>
    </row>
    <row r="2182" spans="7:30">
      <c r="G2182" s="17" t="str">
        <f t="shared" si="352"/>
        <v/>
      </c>
      <c r="H2182" s="18" t="str">
        <f>IF(G2182="","",VLOOKUP(G2182,WMS!$E$3:$Q$2581,7,FALSE))</f>
        <v/>
      </c>
      <c r="I2182" s="18" t="str">
        <f>IF(G2182="","",VLOOKUP(G2182,WMS!$E$3:$Q$2581,8,FALSE))</f>
        <v/>
      </c>
      <c r="J2182" s="18" t="str">
        <f>IF(G2182="","",VLOOKUP(G2182,WMS!$E$3:$Q$2581,13,FALSE))</f>
        <v/>
      </c>
      <c r="K2182" s="25" t="str">
        <f t="shared" si="353"/>
        <v/>
      </c>
      <c r="M2182" s="26" t="str">
        <f>IF(G2182="","",VLOOKUP(G2182,WMS!$E$3:$U$2581,7,0)*L2182)</f>
        <v/>
      </c>
      <c r="N2182" s="27" t="str">
        <f>IF(G2182="","",VLOOKUP(G2182,WMS!$E$3:$U$2581,17,0))</f>
        <v/>
      </c>
      <c r="O2182" s="28" t="str">
        <f t="shared" si="354"/>
        <v/>
      </c>
      <c r="P2182" s="28" t="str">
        <f t="shared" si="355"/>
        <v/>
      </c>
      <c r="Q2182" s="25" t="str">
        <f>IF(G2182="","",VLOOKUP(G2182,WMS!$E$3:$G$2581,2,FALSE))</f>
        <v/>
      </c>
      <c r="R2182" s="25" t="str">
        <f>IF(G2182="","",VLOOKUP(G2182,WMS!$E$3:$G$2581,3,FALSE))</f>
        <v/>
      </c>
      <c r="S2182" s="17" t="str">
        <f>IF(R2182="","",VLOOKUP(R2182,CUSTOMS!$E$3:$N$2350,2,FALSE))</f>
        <v/>
      </c>
      <c r="T2182" s="17" t="str">
        <f>IF(R2182="","",VLOOKUP(R2182,CUSTOMS!$E$3:$N$2350,3,FALSE))</f>
        <v/>
      </c>
      <c r="U2182" s="18" t="str">
        <f t="shared" si="356"/>
        <v/>
      </c>
      <c r="V2182" s="18" t="str">
        <f>IF(R2182="","",VLOOKUP(R2182,CUSTOMS!$E$3:$N$2350,5,FALSE))</f>
        <v/>
      </c>
      <c r="W2182" s="32" t="str">
        <f>IF(R2182="","",VLOOKUP(R2182,CUSTOMS!$E$3:$N$2350,6,FALSE))</f>
        <v/>
      </c>
      <c r="X2182" s="32" t="str">
        <f t="shared" si="357"/>
        <v/>
      </c>
      <c r="Y2182" s="18" t="str">
        <f>IF(R2182="","",VLOOKUP(R2182,CUSTOMS!$E$3:$N$2350,8,FALSE))</f>
        <v/>
      </c>
      <c r="Z2182" s="18" t="str">
        <f>IF(R2182="","",VLOOKUP(R2182,CUSTOMS!$E$3:$N$2350,9,FALSE))</f>
        <v/>
      </c>
      <c r="AA2182" s="18" t="str">
        <f>IF(R2182="","",VLOOKUP(R2182,CUSTOMS!$E$3:$N$2350,10,FALSE))</f>
        <v/>
      </c>
      <c r="AB2182" s="32" t="str">
        <f>IF(R2182="","",VLOOKUP(G2182,WMS!$E$3:$T$2581,15,FALSE))</f>
        <v/>
      </c>
      <c r="AC2182" s="32" t="str">
        <f t="shared" si="358"/>
        <v/>
      </c>
      <c r="AD2182" s="32" t="str">
        <f>IF(S2182="","",VLOOKUP(S2182,海关监管条件!$A$1:$B$3000,2,FALSE))</f>
        <v/>
      </c>
    </row>
    <row r="2183" spans="7:30">
      <c r="G2183" s="17" t="str">
        <f t="shared" si="352"/>
        <v/>
      </c>
      <c r="H2183" s="18" t="str">
        <f>IF(G2183="","",VLOOKUP(G2183,WMS!$E$3:$Q$2581,7,FALSE))</f>
        <v/>
      </c>
      <c r="I2183" s="18" t="str">
        <f>IF(G2183="","",VLOOKUP(G2183,WMS!$E$3:$Q$2581,8,FALSE))</f>
        <v/>
      </c>
      <c r="J2183" s="18" t="str">
        <f>IF(G2183="","",VLOOKUP(G2183,WMS!$E$3:$Q$2581,13,FALSE))</f>
        <v/>
      </c>
      <c r="K2183" s="25" t="str">
        <f t="shared" si="353"/>
        <v/>
      </c>
      <c r="M2183" s="26" t="str">
        <f>IF(G2183="","",VLOOKUP(G2183,WMS!$E$3:$U$2581,7,0)*L2183)</f>
        <v/>
      </c>
      <c r="N2183" s="27" t="str">
        <f>IF(G2183="","",VLOOKUP(G2183,WMS!$E$3:$U$2581,17,0))</f>
        <v/>
      </c>
      <c r="O2183" s="28" t="str">
        <f t="shared" si="354"/>
        <v/>
      </c>
      <c r="P2183" s="28" t="str">
        <f t="shared" si="355"/>
        <v/>
      </c>
      <c r="Q2183" s="25" t="str">
        <f>IF(G2183="","",VLOOKUP(G2183,WMS!$E$3:$G$2581,2,FALSE))</f>
        <v/>
      </c>
      <c r="R2183" s="25" t="str">
        <f>IF(G2183="","",VLOOKUP(G2183,WMS!$E$3:$G$2581,3,FALSE))</f>
        <v/>
      </c>
      <c r="S2183" s="17" t="str">
        <f>IF(R2183="","",VLOOKUP(R2183,CUSTOMS!$E$3:$N$2350,2,FALSE))</f>
        <v/>
      </c>
      <c r="T2183" s="17" t="str">
        <f>IF(R2183="","",VLOOKUP(R2183,CUSTOMS!$E$3:$N$2350,3,FALSE))</f>
        <v/>
      </c>
      <c r="U2183" s="18" t="str">
        <f t="shared" si="356"/>
        <v/>
      </c>
      <c r="V2183" s="18" t="str">
        <f>IF(R2183="","",VLOOKUP(R2183,CUSTOMS!$E$3:$N$2350,5,FALSE))</f>
        <v/>
      </c>
      <c r="W2183" s="32" t="str">
        <f>IF(R2183="","",VLOOKUP(R2183,CUSTOMS!$E$3:$N$2350,6,FALSE))</f>
        <v/>
      </c>
      <c r="X2183" s="32" t="str">
        <f t="shared" si="357"/>
        <v/>
      </c>
      <c r="Y2183" s="18" t="str">
        <f>IF(R2183="","",VLOOKUP(R2183,CUSTOMS!$E$3:$N$2350,8,FALSE))</f>
        <v/>
      </c>
      <c r="Z2183" s="18" t="str">
        <f>IF(R2183="","",VLOOKUP(R2183,CUSTOMS!$E$3:$N$2350,9,FALSE))</f>
        <v/>
      </c>
      <c r="AA2183" s="18" t="str">
        <f>IF(R2183="","",VLOOKUP(R2183,CUSTOMS!$E$3:$N$2350,10,FALSE))</f>
        <v/>
      </c>
      <c r="AB2183" s="32" t="str">
        <f>IF(R2183="","",VLOOKUP(G2183,WMS!$E$3:$T$2581,15,FALSE))</f>
        <v/>
      </c>
      <c r="AC2183" s="32" t="str">
        <f t="shared" si="358"/>
        <v/>
      </c>
      <c r="AD2183" s="32" t="str">
        <f>IF(S2183="","",VLOOKUP(S2183,海关监管条件!$A$1:$B$3000,2,FALSE))</f>
        <v/>
      </c>
    </row>
    <row r="2184" spans="7:30">
      <c r="G2184" s="17" t="str">
        <f t="shared" si="352"/>
        <v/>
      </c>
      <c r="H2184" s="18" t="str">
        <f>IF(G2184="","",VLOOKUP(G2184,WMS!$E$3:$Q$2581,7,FALSE))</f>
        <v/>
      </c>
      <c r="I2184" s="18" t="str">
        <f>IF(G2184="","",VLOOKUP(G2184,WMS!$E$3:$Q$2581,8,FALSE))</f>
        <v/>
      </c>
      <c r="J2184" s="18" t="str">
        <f>IF(G2184="","",VLOOKUP(G2184,WMS!$E$3:$Q$2581,13,FALSE))</f>
        <v/>
      </c>
      <c r="K2184" s="25" t="str">
        <f t="shared" si="353"/>
        <v/>
      </c>
      <c r="M2184" s="26" t="str">
        <f>IF(G2184="","",VLOOKUP(G2184,WMS!$E$3:$U$2581,7,0)*L2184)</f>
        <v/>
      </c>
      <c r="N2184" s="27" t="str">
        <f>IF(G2184="","",VLOOKUP(G2184,WMS!$E$3:$U$2581,17,0))</f>
        <v/>
      </c>
      <c r="O2184" s="28" t="str">
        <f t="shared" si="354"/>
        <v/>
      </c>
      <c r="P2184" s="28" t="str">
        <f t="shared" si="355"/>
        <v/>
      </c>
      <c r="Q2184" s="25" t="str">
        <f>IF(G2184="","",VLOOKUP(G2184,WMS!$E$3:$G$2581,2,FALSE))</f>
        <v/>
      </c>
      <c r="R2184" s="25" t="str">
        <f>IF(G2184="","",VLOOKUP(G2184,WMS!$E$3:$G$2581,3,FALSE))</f>
        <v/>
      </c>
      <c r="S2184" s="17" t="str">
        <f>IF(R2184="","",VLOOKUP(R2184,CUSTOMS!$E$3:$N$2350,2,FALSE))</f>
        <v/>
      </c>
      <c r="T2184" s="17" t="str">
        <f>IF(R2184="","",VLOOKUP(R2184,CUSTOMS!$E$3:$N$2350,3,FALSE))</f>
        <v/>
      </c>
      <c r="U2184" s="18" t="str">
        <f t="shared" si="356"/>
        <v/>
      </c>
      <c r="V2184" s="18" t="str">
        <f>IF(R2184="","",VLOOKUP(R2184,CUSTOMS!$E$3:$N$2350,5,FALSE))</f>
        <v/>
      </c>
      <c r="W2184" s="32" t="str">
        <f>IF(R2184="","",VLOOKUP(R2184,CUSTOMS!$E$3:$N$2350,6,FALSE))</f>
        <v/>
      </c>
      <c r="X2184" s="32" t="str">
        <f t="shared" si="357"/>
        <v/>
      </c>
      <c r="Y2184" s="18" t="str">
        <f>IF(R2184="","",VLOOKUP(R2184,CUSTOMS!$E$3:$N$2350,8,FALSE))</f>
        <v/>
      </c>
      <c r="Z2184" s="18" t="str">
        <f>IF(R2184="","",VLOOKUP(R2184,CUSTOMS!$E$3:$N$2350,9,FALSE))</f>
        <v/>
      </c>
      <c r="AA2184" s="18" t="str">
        <f>IF(R2184="","",VLOOKUP(R2184,CUSTOMS!$E$3:$N$2350,10,FALSE))</f>
        <v/>
      </c>
      <c r="AB2184" s="32" t="str">
        <f>IF(R2184="","",VLOOKUP(G2184,WMS!$E$3:$T$2581,15,FALSE))</f>
        <v/>
      </c>
      <c r="AC2184" s="32" t="str">
        <f t="shared" si="358"/>
        <v/>
      </c>
      <c r="AD2184" s="32" t="str">
        <f>IF(S2184="","",VLOOKUP(S2184,海关监管条件!$A$1:$B$3000,2,FALSE))</f>
        <v/>
      </c>
    </row>
    <row r="2185" spans="7:30">
      <c r="G2185" s="17" t="str">
        <f t="shared" si="352"/>
        <v/>
      </c>
      <c r="H2185" s="18" t="str">
        <f>IF(G2185="","",VLOOKUP(G2185,WMS!$E$3:$Q$2581,7,FALSE))</f>
        <v/>
      </c>
      <c r="I2185" s="18" t="str">
        <f>IF(G2185="","",VLOOKUP(G2185,WMS!$E$3:$Q$2581,8,FALSE))</f>
        <v/>
      </c>
      <c r="J2185" s="18" t="str">
        <f>IF(G2185="","",VLOOKUP(G2185,WMS!$E$3:$Q$2581,13,FALSE))</f>
        <v/>
      </c>
      <c r="K2185" s="25" t="str">
        <f t="shared" si="353"/>
        <v/>
      </c>
      <c r="M2185" s="26" t="str">
        <f>IF(G2185="","",VLOOKUP(G2185,WMS!$E$3:$U$2581,7,0)*L2185)</f>
        <v/>
      </c>
      <c r="N2185" s="27" t="str">
        <f>IF(G2185="","",VLOOKUP(G2185,WMS!$E$3:$U$2581,17,0))</f>
        <v/>
      </c>
      <c r="O2185" s="28" t="str">
        <f t="shared" si="354"/>
        <v/>
      </c>
      <c r="P2185" s="28" t="str">
        <f t="shared" si="355"/>
        <v/>
      </c>
      <c r="Q2185" s="25" t="str">
        <f>IF(G2185="","",VLOOKUP(G2185,WMS!$E$3:$G$2581,2,FALSE))</f>
        <v/>
      </c>
      <c r="R2185" s="25" t="str">
        <f>IF(G2185="","",VLOOKUP(G2185,WMS!$E$3:$G$2581,3,FALSE))</f>
        <v/>
      </c>
      <c r="S2185" s="17" t="str">
        <f>IF(R2185="","",VLOOKUP(R2185,CUSTOMS!$E$3:$N$2350,2,FALSE))</f>
        <v/>
      </c>
      <c r="T2185" s="17" t="str">
        <f>IF(R2185="","",VLOOKUP(R2185,CUSTOMS!$E$3:$N$2350,3,FALSE))</f>
        <v/>
      </c>
      <c r="U2185" s="18" t="str">
        <f t="shared" si="356"/>
        <v/>
      </c>
      <c r="V2185" s="18" t="str">
        <f>IF(R2185="","",VLOOKUP(R2185,CUSTOMS!$E$3:$N$2350,5,FALSE))</f>
        <v/>
      </c>
      <c r="W2185" s="32" t="str">
        <f>IF(R2185="","",VLOOKUP(R2185,CUSTOMS!$E$3:$N$2350,6,FALSE))</f>
        <v/>
      </c>
      <c r="X2185" s="32" t="str">
        <f t="shared" si="357"/>
        <v/>
      </c>
      <c r="Y2185" s="18" t="str">
        <f>IF(R2185="","",VLOOKUP(R2185,CUSTOMS!$E$3:$N$2350,8,FALSE))</f>
        <v/>
      </c>
      <c r="Z2185" s="18" t="str">
        <f>IF(R2185="","",VLOOKUP(R2185,CUSTOMS!$E$3:$N$2350,9,FALSE))</f>
        <v/>
      </c>
      <c r="AA2185" s="18" t="str">
        <f>IF(R2185="","",VLOOKUP(R2185,CUSTOMS!$E$3:$N$2350,10,FALSE))</f>
        <v/>
      </c>
      <c r="AB2185" s="32" t="str">
        <f>IF(R2185="","",VLOOKUP(G2185,WMS!$E$3:$T$2581,15,FALSE))</f>
        <v/>
      </c>
      <c r="AC2185" s="32" t="str">
        <f t="shared" si="358"/>
        <v/>
      </c>
      <c r="AD2185" s="32" t="str">
        <f>IF(S2185="","",VLOOKUP(S2185,海关监管条件!$A$1:$B$3000,2,FALSE))</f>
        <v/>
      </c>
    </row>
    <row r="2186" spans="7:30">
      <c r="G2186" s="17" t="str">
        <f t="shared" si="352"/>
        <v/>
      </c>
      <c r="H2186" s="18" t="str">
        <f>IF(G2186="","",VLOOKUP(G2186,WMS!$E$3:$Q$2581,7,FALSE))</f>
        <v/>
      </c>
      <c r="I2186" s="18" t="str">
        <f>IF(G2186="","",VLOOKUP(G2186,WMS!$E$3:$Q$2581,8,FALSE))</f>
        <v/>
      </c>
      <c r="J2186" s="18" t="str">
        <f>IF(G2186="","",VLOOKUP(G2186,WMS!$E$3:$Q$2581,13,FALSE))</f>
        <v/>
      </c>
      <c r="K2186" s="25" t="str">
        <f t="shared" si="353"/>
        <v/>
      </c>
      <c r="M2186" s="26" t="str">
        <f>IF(G2186="","",VLOOKUP(G2186,WMS!$E$3:$U$2581,7,0)*L2186)</f>
        <v/>
      </c>
      <c r="N2186" s="27" t="str">
        <f>IF(G2186="","",VLOOKUP(G2186,WMS!$E$3:$U$2581,17,0))</f>
        <v/>
      </c>
      <c r="O2186" s="28" t="str">
        <f t="shared" si="354"/>
        <v/>
      </c>
      <c r="P2186" s="28" t="str">
        <f t="shared" si="355"/>
        <v/>
      </c>
      <c r="Q2186" s="25" t="str">
        <f>IF(G2186="","",VLOOKUP(G2186,WMS!$E$3:$G$2581,2,FALSE))</f>
        <v/>
      </c>
      <c r="R2186" s="25" t="str">
        <f>IF(G2186="","",VLOOKUP(G2186,WMS!$E$3:$G$2581,3,FALSE))</f>
        <v/>
      </c>
      <c r="S2186" s="17" t="str">
        <f>IF(R2186="","",VLOOKUP(R2186,CUSTOMS!$E$3:$N$2350,2,FALSE))</f>
        <v/>
      </c>
      <c r="T2186" s="17" t="str">
        <f>IF(R2186="","",VLOOKUP(R2186,CUSTOMS!$E$3:$N$2350,3,FALSE))</f>
        <v/>
      </c>
      <c r="U2186" s="18" t="str">
        <f t="shared" si="356"/>
        <v/>
      </c>
      <c r="V2186" s="18" t="str">
        <f>IF(R2186="","",VLOOKUP(R2186,CUSTOMS!$E$3:$N$2350,5,FALSE))</f>
        <v/>
      </c>
      <c r="W2186" s="32" t="str">
        <f>IF(R2186="","",VLOOKUP(R2186,CUSTOMS!$E$3:$N$2350,6,FALSE))</f>
        <v/>
      </c>
      <c r="X2186" s="32" t="str">
        <f t="shared" si="357"/>
        <v/>
      </c>
      <c r="Y2186" s="18" t="str">
        <f>IF(R2186="","",VLOOKUP(R2186,CUSTOMS!$E$3:$N$2350,8,FALSE))</f>
        <v/>
      </c>
      <c r="Z2186" s="18" t="str">
        <f>IF(R2186="","",VLOOKUP(R2186,CUSTOMS!$E$3:$N$2350,9,FALSE))</f>
        <v/>
      </c>
      <c r="AA2186" s="18" t="str">
        <f>IF(R2186="","",VLOOKUP(R2186,CUSTOMS!$E$3:$N$2350,10,FALSE))</f>
        <v/>
      </c>
      <c r="AB2186" s="32" t="str">
        <f>IF(R2186="","",VLOOKUP(G2186,WMS!$E$3:$T$2581,15,FALSE))</f>
        <v/>
      </c>
      <c r="AC2186" s="32" t="str">
        <f t="shared" si="358"/>
        <v/>
      </c>
      <c r="AD2186" s="32" t="str">
        <f>IF(S2186="","",VLOOKUP(S2186,海关监管条件!$A$1:$B$3000,2,FALSE))</f>
        <v/>
      </c>
    </row>
    <row r="2187" spans="7:30">
      <c r="G2187" s="17" t="str">
        <f t="shared" si="352"/>
        <v/>
      </c>
      <c r="H2187" s="18" t="str">
        <f>IF(G2187="","",VLOOKUP(G2187,WMS!$E$3:$Q$2581,7,FALSE))</f>
        <v/>
      </c>
      <c r="I2187" s="18" t="str">
        <f>IF(G2187="","",VLOOKUP(G2187,WMS!$E$3:$Q$2581,8,FALSE))</f>
        <v/>
      </c>
      <c r="J2187" s="18" t="str">
        <f>IF(G2187="","",VLOOKUP(G2187,WMS!$E$3:$Q$2581,13,FALSE))</f>
        <v/>
      </c>
      <c r="K2187" s="25" t="str">
        <f t="shared" si="353"/>
        <v/>
      </c>
      <c r="M2187" s="26" t="str">
        <f>IF(G2187="","",VLOOKUP(G2187,WMS!$E$3:$U$2581,7,0)*L2187)</f>
        <v/>
      </c>
      <c r="N2187" s="27" t="str">
        <f>IF(G2187="","",VLOOKUP(G2187,WMS!$E$3:$U$2581,17,0))</f>
        <v/>
      </c>
      <c r="O2187" s="28" t="str">
        <f t="shared" si="354"/>
        <v/>
      </c>
      <c r="P2187" s="28" t="str">
        <f t="shared" si="355"/>
        <v/>
      </c>
      <c r="Q2187" s="25" t="str">
        <f>IF(G2187="","",VLOOKUP(G2187,WMS!$E$3:$G$2581,2,FALSE))</f>
        <v/>
      </c>
      <c r="R2187" s="25" t="str">
        <f>IF(G2187="","",VLOOKUP(G2187,WMS!$E$3:$G$2581,3,FALSE))</f>
        <v/>
      </c>
      <c r="S2187" s="17" t="str">
        <f>IF(R2187="","",VLOOKUP(R2187,CUSTOMS!$E$3:$N$2350,2,FALSE))</f>
        <v/>
      </c>
      <c r="T2187" s="17" t="str">
        <f>IF(R2187="","",VLOOKUP(R2187,CUSTOMS!$E$3:$N$2350,3,FALSE))</f>
        <v/>
      </c>
      <c r="U2187" s="18" t="str">
        <f t="shared" si="356"/>
        <v/>
      </c>
      <c r="V2187" s="18" t="str">
        <f>IF(R2187="","",VLOOKUP(R2187,CUSTOMS!$E$3:$N$2350,5,FALSE))</f>
        <v/>
      </c>
      <c r="W2187" s="32" t="str">
        <f>IF(R2187="","",VLOOKUP(R2187,CUSTOMS!$E$3:$N$2350,6,FALSE))</f>
        <v/>
      </c>
      <c r="X2187" s="32" t="str">
        <f t="shared" si="357"/>
        <v/>
      </c>
      <c r="Y2187" s="18" t="str">
        <f>IF(R2187="","",VLOOKUP(R2187,CUSTOMS!$E$3:$N$2350,8,FALSE))</f>
        <v/>
      </c>
      <c r="Z2187" s="18" t="str">
        <f>IF(R2187="","",VLOOKUP(R2187,CUSTOMS!$E$3:$N$2350,9,FALSE))</f>
        <v/>
      </c>
      <c r="AA2187" s="18" t="str">
        <f>IF(R2187="","",VLOOKUP(R2187,CUSTOMS!$E$3:$N$2350,10,FALSE))</f>
        <v/>
      </c>
      <c r="AB2187" s="32" t="str">
        <f>IF(R2187="","",VLOOKUP(G2187,WMS!$E$3:$T$2581,15,FALSE))</f>
        <v/>
      </c>
      <c r="AC2187" s="32" t="str">
        <f t="shared" si="358"/>
        <v/>
      </c>
      <c r="AD2187" s="32" t="str">
        <f>IF(S2187="","",VLOOKUP(S2187,海关监管条件!$A$1:$B$3000,2,FALSE))</f>
        <v/>
      </c>
    </row>
    <row r="2188" spans="7:30">
      <c r="G2188" s="17" t="str">
        <f t="shared" si="352"/>
        <v/>
      </c>
      <c r="H2188" s="18" t="str">
        <f>IF(G2188="","",VLOOKUP(G2188,WMS!$E$3:$Q$2581,7,FALSE))</f>
        <v/>
      </c>
      <c r="I2188" s="18" t="str">
        <f>IF(G2188="","",VLOOKUP(G2188,WMS!$E$3:$Q$2581,8,FALSE))</f>
        <v/>
      </c>
      <c r="J2188" s="18" t="str">
        <f>IF(G2188="","",VLOOKUP(G2188,WMS!$E$3:$Q$2581,13,FALSE))</f>
        <v/>
      </c>
      <c r="K2188" s="25" t="str">
        <f t="shared" si="353"/>
        <v/>
      </c>
      <c r="M2188" s="26" t="str">
        <f>IF(G2188="","",VLOOKUP(G2188,WMS!$E$3:$U$2581,7,0)*L2188)</f>
        <v/>
      </c>
      <c r="N2188" s="27" t="str">
        <f>IF(G2188="","",VLOOKUP(G2188,WMS!$E$3:$U$2581,17,0))</f>
        <v/>
      </c>
      <c r="O2188" s="28" t="str">
        <f t="shared" si="354"/>
        <v/>
      </c>
      <c r="P2188" s="28" t="str">
        <f t="shared" si="355"/>
        <v/>
      </c>
      <c r="Q2188" s="25" t="str">
        <f>IF(G2188="","",VLOOKUP(G2188,WMS!$E$3:$G$2581,2,FALSE))</f>
        <v/>
      </c>
      <c r="R2188" s="25" t="str">
        <f>IF(G2188="","",VLOOKUP(G2188,WMS!$E$3:$G$2581,3,FALSE))</f>
        <v/>
      </c>
      <c r="S2188" s="17" t="str">
        <f>IF(R2188="","",VLOOKUP(R2188,CUSTOMS!$E$3:$N$2350,2,FALSE))</f>
        <v/>
      </c>
      <c r="T2188" s="17" t="str">
        <f>IF(R2188="","",VLOOKUP(R2188,CUSTOMS!$E$3:$N$2350,3,FALSE))</f>
        <v/>
      </c>
      <c r="U2188" s="18" t="str">
        <f t="shared" si="356"/>
        <v/>
      </c>
      <c r="V2188" s="18" t="str">
        <f>IF(R2188="","",VLOOKUP(R2188,CUSTOMS!$E$3:$N$2350,5,FALSE))</f>
        <v/>
      </c>
      <c r="W2188" s="32" t="str">
        <f>IF(R2188="","",VLOOKUP(R2188,CUSTOMS!$E$3:$N$2350,6,FALSE))</f>
        <v/>
      </c>
      <c r="X2188" s="32" t="str">
        <f t="shared" si="357"/>
        <v/>
      </c>
      <c r="Y2188" s="18" t="str">
        <f>IF(R2188="","",VLOOKUP(R2188,CUSTOMS!$E$3:$N$2350,8,FALSE))</f>
        <v/>
      </c>
      <c r="Z2188" s="18" t="str">
        <f>IF(R2188="","",VLOOKUP(R2188,CUSTOMS!$E$3:$N$2350,9,FALSE))</f>
        <v/>
      </c>
      <c r="AA2188" s="18" t="str">
        <f>IF(R2188="","",VLOOKUP(R2188,CUSTOMS!$E$3:$N$2350,10,FALSE))</f>
        <v/>
      </c>
      <c r="AB2188" s="32" t="str">
        <f>IF(R2188="","",VLOOKUP(G2188,WMS!$E$3:$T$2581,15,FALSE))</f>
        <v/>
      </c>
      <c r="AC2188" s="32" t="str">
        <f t="shared" si="358"/>
        <v/>
      </c>
      <c r="AD2188" s="32" t="str">
        <f>IF(S2188="","",VLOOKUP(S2188,海关监管条件!$A$1:$B$3000,2,FALSE))</f>
        <v/>
      </c>
    </row>
    <row r="2189" spans="7:30">
      <c r="G2189" s="17" t="str">
        <f t="shared" si="352"/>
        <v/>
      </c>
      <c r="H2189" s="18" t="str">
        <f>IF(G2189="","",VLOOKUP(G2189,WMS!$E$3:$Q$2581,7,FALSE))</f>
        <v/>
      </c>
      <c r="I2189" s="18" t="str">
        <f>IF(G2189="","",VLOOKUP(G2189,WMS!$E$3:$Q$2581,8,FALSE))</f>
        <v/>
      </c>
      <c r="J2189" s="18" t="str">
        <f>IF(G2189="","",VLOOKUP(G2189,WMS!$E$3:$Q$2581,13,FALSE))</f>
        <v/>
      </c>
      <c r="K2189" s="25" t="str">
        <f t="shared" si="353"/>
        <v/>
      </c>
      <c r="M2189" s="26" t="str">
        <f>IF(G2189="","",VLOOKUP(G2189,WMS!$E$3:$U$2581,7,0)*L2189)</f>
        <v/>
      </c>
      <c r="N2189" s="27" t="str">
        <f>IF(G2189="","",VLOOKUP(G2189,WMS!$E$3:$U$2581,17,0))</f>
        <v/>
      </c>
      <c r="O2189" s="28" t="str">
        <f t="shared" si="354"/>
        <v/>
      </c>
      <c r="P2189" s="28" t="str">
        <f t="shared" si="355"/>
        <v/>
      </c>
      <c r="Q2189" s="25" t="str">
        <f>IF(G2189="","",VLOOKUP(G2189,WMS!$E$3:$G$2581,2,FALSE))</f>
        <v/>
      </c>
      <c r="R2189" s="25" t="str">
        <f>IF(G2189="","",VLOOKUP(G2189,WMS!$E$3:$G$2581,3,FALSE))</f>
        <v/>
      </c>
      <c r="S2189" s="17" t="str">
        <f>IF(R2189="","",VLOOKUP(R2189,CUSTOMS!$E$3:$N$2350,2,FALSE))</f>
        <v/>
      </c>
      <c r="T2189" s="17" t="str">
        <f>IF(R2189="","",VLOOKUP(R2189,CUSTOMS!$E$3:$N$2350,3,FALSE))</f>
        <v/>
      </c>
      <c r="U2189" s="18" t="str">
        <f t="shared" si="356"/>
        <v/>
      </c>
      <c r="V2189" s="18" t="str">
        <f>IF(R2189="","",VLOOKUP(R2189,CUSTOMS!$E$3:$N$2350,5,FALSE))</f>
        <v/>
      </c>
      <c r="W2189" s="32" t="str">
        <f>IF(R2189="","",VLOOKUP(R2189,CUSTOMS!$E$3:$N$2350,6,FALSE))</f>
        <v/>
      </c>
      <c r="X2189" s="32" t="str">
        <f t="shared" si="357"/>
        <v/>
      </c>
      <c r="Y2189" s="18" t="str">
        <f>IF(R2189="","",VLOOKUP(R2189,CUSTOMS!$E$3:$N$2350,8,FALSE))</f>
        <v/>
      </c>
      <c r="Z2189" s="18" t="str">
        <f>IF(R2189="","",VLOOKUP(R2189,CUSTOMS!$E$3:$N$2350,9,FALSE))</f>
        <v/>
      </c>
      <c r="AA2189" s="18" t="str">
        <f>IF(R2189="","",VLOOKUP(R2189,CUSTOMS!$E$3:$N$2350,10,FALSE))</f>
        <v/>
      </c>
      <c r="AB2189" s="32" t="str">
        <f>IF(R2189="","",VLOOKUP(G2189,WMS!$E$3:$T$2581,15,FALSE))</f>
        <v/>
      </c>
      <c r="AC2189" s="32" t="str">
        <f t="shared" si="358"/>
        <v/>
      </c>
      <c r="AD2189" s="32" t="str">
        <f>IF(S2189="","",VLOOKUP(S2189,海关监管条件!$A$1:$B$3000,2,FALSE))</f>
        <v/>
      </c>
    </row>
    <row r="2190" spans="7:30">
      <c r="G2190" s="17" t="str">
        <f t="shared" si="352"/>
        <v/>
      </c>
      <c r="H2190" s="18" t="str">
        <f>IF(G2190="","",VLOOKUP(G2190,WMS!$E$3:$Q$2581,7,FALSE))</f>
        <v/>
      </c>
      <c r="I2190" s="18" t="str">
        <f>IF(G2190="","",VLOOKUP(G2190,WMS!$E$3:$Q$2581,8,FALSE))</f>
        <v/>
      </c>
      <c r="J2190" s="18" t="str">
        <f>IF(G2190="","",VLOOKUP(G2190,WMS!$E$3:$Q$2581,13,FALSE))</f>
        <v/>
      </c>
      <c r="K2190" s="25" t="str">
        <f t="shared" si="353"/>
        <v/>
      </c>
      <c r="M2190" s="26" t="str">
        <f>IF(G2190="","",VLOOKUP(G2190,WMS!$E$3:$U$2581,7,0)*L2190)</f>
        <v/>
      </c>
      <c r="N2190" s="27" t="str">
        <f>IF(G2190="","",VLOOKUP(G2190,WMS!$E$3:$U$2581,17,0))</f>
        <v/>
      </c>
      <c r="O2190" s="28" t="str">
        <f t="shared" si="354"/>
        <v/>
      </c>
      <c r="P2190" s="28" t="str">
        <f t="shared" si="355"/>
        <v/>
      </c>
      <c r="Q2190" s="25" t="str">
        <f>IF(G2190="","",VLOOKUP(G2190,WMS!$E$3:$G$2581,2,FALSE))</f>
        <v/>
      </c>
      <c r="R2190" s="25" t="str">
        <f>IF(G2190="","",VLOOKUP(G2190,WMS!$E$3:$G$2581,3,FALSE))</f>
        <v/>
      </c>
      <c r="S2190" s="17" t="str">
        <f>IF(R2190="","",VLOOKUP(R2190,CUSTOMS!$E$3:$N$2350,2,FALSE))</f>
        <v/>
      </c>
      <c r="T2190" s="17" t="str">
        <f>IF(R2190="","",VLOOKUP(R2190,CUSTOMS!$E$3:$N$2350,3,FALSE))</f>
        <v/>
      </c>
      <c r="U2190" s="18" t="str">
        <f t="shared" si="356"/>
        <v/>
      </c>
      <c r="V2190" s="18" t="str">
        <f>IF(R2190="","",VLOOKUP(R2190,CUSTOMS!$E$3:$N$2350,5,FALSE))</f>
        <v/>
      </c>
      <c r="W2190" s="32" t="str">
        <f>IF(R2190="","",VLOOKUP(R2190,CUSTOMS!$E$3:$N$2350,6,FALSE))</f>
        <v/>
      </c>
      <c r="X2190" s="32" t="str">
        <f t="shared" si="357"/>
        <v/>
      </c>
      <c r="Y2190" s="18" t="str">
        <f>IF(R2190="","",VLOOKUP(R2190,CUSTOMS!$E$3:$N$2350,8,FALSE))</f>
        <v/>
      </c>
      <c r="Z2190" s="18" t="str">
        <f>IF(R2190="","",VLOOKUP(R2190,CUSTOMS!$E$3:$N$2350,9,FALSE))</f>
        <v/>
      </c>
      <c r="AA2190" s="18" t="str">
        <f>IF(R2190="","",VLOOKUP(R2190,CUSTOMS!$E$3:$N$2350,10,FALSE))</f>
        <v/>
      </c>
      <c r="AB2190" s="32" t="str">
        <f>IF(R2190="","",VLOOKUP(G2190,WMS!$E$3:$T$2581,15,FALSE))</f>
        <v/>
      </c>
      <c r="AC2190" s="32" t="str">
        <f t="shared" si="358"/>
        <v/>
      </c>
      <c r="AD2190" s="32" t="str">
        <f>IF(S2190="","",VLOOKUP(S2190,海关监管条件!$A$1:$B$3000,2,FALSE))</f>
        <v/>
      </c>
    </row>
    <row r="2191" spans="7:30">
      <c r="G2191" s="17" t="str">
        <f t="shared" si="352"/>
        <v/>
      </c>
      <c r="H2191" s="18" t="str">
        <f>IF(G2191="","",VLOOKUP(G2191,WMS!$E$3:$Q$2581,7,FALSE))</f>
        <v/>
      </c>
      <c r="I2191" s="18" t="str">
        <f>IF(G2191="","",VLOOKUP(G2191,WMS!$E$3:$Q$2581,8,FALSE))</f>
        <v/>
      </c>
      <c r="J2191" s="18" t="str">
        <f>IF(G2191="","",VLOOKUP(G2191,WMS!$E$3:$Q$2581,13,FALSE))</f>
        <v/>
      </c>
      <c r="K2191" s="25" t="str">
        <f t="shared" si="353"/>
        <v/>
      </c>
      <c r="M2191" s="26" t="str">
        <f>IF(G2191="","",VLOOKUP(G2191,WMS!$E$3:$U$2581,7,0)*L2191)</f>
        <v/>
      </c>
      <c r="N2191" s="27" t="str">
        <f>IF(G2191="","",VLOOKUP(G2191,WMS!$E$3:$U$2581,17,0))</f>
        <v/>
      </c>
      <c r="O2191" s="28" t="str">
        <f t="shared" si="354"/>
        <v/>
      </c>
      <c r="P2191" s="28" t="str">
        <f t="shared" si="355"/>
        <v/>
      </c>
      <c r="Q2191" s="25" t="str">
        <f>IF(G2191="","",VLOOKUP(G2191,WMS!$E$3:$G$2581,2,FALSE))</f>
        <v/>
      </c>
      <c r="R2191" s="25" t="str">
        <f>IF(G2191="","",VLOOKUP(G2191,WMS!$E$3:$G$2581,3,FALSE))</f>
        <v/>
      </c>
      <c r="S2191" s="17" t="str">
        <f>IF(R2191="","",VLOOKUP(R2191,CUSTOMS!$E$3:$N$2350,2,FALSE))</f>
        <v/>
      </c>
      <c r="T2191" s="17" t="str">
        <f>IF(R2191="","",VLOOKUP(R2191,CUSTOMS!$E$3:$N$2350,3,FALSE))</f>
        <v/>
      </c>
      <c r="U2191" s="18" t="str">
        <f t="shared" si="356"/>
        <v/>
      </c>
      <c r="V2191" s="18" t="str">
        <f>IF(R2191="","",VLOOKUP(R2191,CUSTOMS!$E$3:$N$2350,5,FALSE))</f>
        <v/>
      </c>
      <c r="W2191" s="32" t="str">
        <f>IF(R2191="","",VLOOKUP(R2191,CUSTOMS!$E$3:$N$2350,6,FALSE))</f>
        <v/>
      </c>
      <c r="X2191" s="32" t="str">
        <f t="shared" si="357"/>
        <v/>
      </c>
      <c r="Y2191" s="18" t="str">
        <f>IF(R2191="","",VLOOKUP(R2191,CUSTOMS!$E$3:$N$2350,8,FALSE))</f>
        <v/>
      </c>
      <c r="Z2191" s="18" t="str">
        <f>IF(R2191="","",VLOOKUP(R2191,CUSTOMS!$E$3:$N$2350,9,FALSE))</f>
        <v/>
      </c>
      <c r="AA2191" s="18" t="str">
        <f>IF(R2191="","",VLOOKUP(R2191,CUSTOMS!$E$3:$N$2350,10,FALSE))</f>
        <v/>
      </c>
      <c r="AB2191" s="32" t="str">
        <f>IF(R2191="","",VLOOKUP(G2191,WMS!$E$3:$T$2581,15,FALSE))</f>
        <v/>
      </c>
      <c r="AC2191" s="32" t="str">
        <f t="shared" si="358"/>
        <v/>
      </c>
      <c r="AD2191" s="32" t="str">
        <f>IF(S2191="","",VLOOKUP(S2191,海关监管条件!$A$1:$B$3000,2,FALSE))</f>
        <v/>
      </c>
    </row>
    <row r="2192" spans="7:30">
      <c r="G2192" s="17" t="str">
        <f t="shared" si="352"/>
        <v/>
      </c>
      <c r="H2192" s="18" t="str">
        <f>IF(G2192="","",VLOOKUP(G2192,WMS!$E$3:$Q$2581,7,FALSE))</f>
        <v/>
      </c>
      <c r="I2192" s="18" t="str">
        <f>IF(G2192="","",VLOOKUP(G2192,WMS!$E$3:$Q$2581,8,FALSE))</f>
        <v/>
      </c>
      <c r="J2192" s="18" t="str">
        <f>IF(G2192="","",VLOOKUP(G2192,WMS!$E$3:$Q$2581,13,FALSE))</f>
        <v/>
      </c>
      <c r="K2192" s="25" t="str">
        <f t="shared" si="353"/>
        <v/>
      </c>
      <c r="M2192" s="26" t="str">
        <f>IF(G2192="","",VLOOKUP(G2192,WMS!$E$3:$U$2581,7,0)*L2192)</f>
        <v/>
      </c>
      <c r="N2192" s="27" t="str">
        <f>IF(G2192="","",VLOOKUP(G2192,WMS!$E$3:$U$2581,17,0))</f>
        <v/>
      </c>
      <c r="O2192" s="28" t="str">
        <f t="shared" si="354"/>
        <v/>
      </c>
      <c r="P2192" s="28" t="str">
        <f t="shared" si="355"/>
        <v/>
      </c>
      <c r="Q2192" s="25" t="str">
        <f>IF(G2192="","",VLOOKUP(G2192,WMS!$E$3:$G$2581,2,FALSE))</f>
        <v/>
      </c>
      <c r="R2192" s="25" t="str">
        <f>IF(G2192="","",VLOOKUP(G2192,WMS!$E$3:$G$2581,3,FALSE))</f>
        <v/>
      </c>
      <c r="S2192" s="17" t="str">
        <f>IF(R2192="","",VLOOKUP(R2192,CUSTOMS!$E$3:$N$2350,2,FALSE))</f>
        <v/>
      </c>
      <c r="T2192" s="17" t="str">
        <f>IF(R2192="","",VLOOKUP(R2192,CUSTOMS!$E$3:$N$2350,3,FALSE))</f>
        <v/>
      </c>
      <c r="U2192" s="18" t="str">
        <f t="shared" si="356"/>
        <v/>
      </c>
      <c r="V2192" s="18" t="str">
        <f>IF(R2192="","",VLOOKUP(R2192,CUSTOMS!$E$3:$N$2350,5,FALSE))</f>
        <v/>
      </c>
      <c r="W2192" s="32" t="str">
        <f>IF(R2192="","",VLOOKUP(R2192,CUSTOMS!$E$3:$N$2350,6,FALSE))</f>
        <v/>
      </c>
      <c r="X2192" s="32" t="str">
        <f t="shared" si="357"/>
        <v/>
      </c>
      <c r="Y2192" s="18" t="str">
        <f>IF(R2192="","",VLOOKUP(R2192,CUSTOMS!$E$3:$N$2350,8,FALSE))</f>
        <v/>
      </c>
      <c r="Z2192" s="18" t="str">
        <f>IF(R2192="","",VLOOKUP(R2192,CUSTOMS!$E$3:$N$2350,9,FALSE))</f>
        <v/>
      </c>
      <c r="AA2192" s="18" t="str">
        <f>IF(R2192="","",VLOOKUP(R2192,CUSTOMS!$E$3:$N$2350,10,FALSE))</f>
        <v/>
      </c>
      <c r="AB2192" s="32" t="str">
        <f>IF(R2192="","",VLOOKUP(G2192,WMS!$E$3:$T$2581,15,FALSE))</f>
        <v/>
      </c>
      <c r="AC2192" s="32" t="str">
        <f t="shared" si="358"/>
        <v/>
      </c>
      <c r="AD2192" s="32" t="str">
        <f>IF(S2192="","",VLOOKUP(S2192,海关监管条件!$A$1:$B$3000,2,FALSE))</f>
        <v/>
      </c>
    </row>
    <row r="2193" spans="7:30">
      <c r="G2193" s="17" t="str">
        <f t="shared" si="352"/>
        <v/>
      </c>
      <c r="H2193" s="18" t="str">
        <f>IF(G2193="","",VLOOKUP(G2193,WMS!$E$3:$Q$2581,7,FALSE))</f>
        <v/>
      </c>
      <c r="I2193" s="18" t="str">
        <f>IF(G2193="","",VLOOKUP(G2193,WMS!$E$3:$Q$2581,8,FALSE))</f>
        <v/>
      </c>
      <c r="J2193" s="18" t="str">
        <f>IF(G2193="","",VLOOKUP(G2193,WMS!$E$3:$Q$2581,13,FALSE))</f>
        <v/>
      </c>
      <c r="K2193" s="25" t="str">
        <f t="shared" si="353"/>
        <v/>
      </c>
      <c r="M2193" s="26" t="str">
        <f>IF(G2193="","",VLOOKUP(G2193,WMS!$E$3:$U$2581,7,0)*L2193)</f>
        <v/>
      </c>
      <c r="N2193" s="27" t="str">
        <f>IF(G2193="","",VLOOKUP(G2193,WMS!$E$3:$U$2581,17,0))</f>
        <v/>
      </c>
      <c r="O2193" s="28" t="str">
        <f t="shared" si="354"/>
        <v/>
      </c>
      <c r="P2193" s="28" t="str">
        <f t="shared" si="355"/>
        <v/>
      </c>
      <c r="Q2193" s="25" t="str">
        <f>IF(G2193="","",VLOOKUP(G2193,WMS!$E$3:$G$2581,2,FALSE))</f>
        <v/>
      </c>
      <c r="R2193" s="25" t="str">
        <f>IF(G2193="","",VLOOKUP(G2193,WMS!$E$3:$G$2581,3,FALSE))</f>
        <v/>
      </c>
      <c r="S2193" s="17" t="str">
        <f>IF(R2193="","",VLOOKUP(R2193,CUSTOMS!$E$3:$N$2350,2,FALSE))</f>
        <v/>
      </c>
      <c r="T2193" s="17" t="str">
        <f>IF(R2193="","",VLOOKUP(R2193,CUSTOMS!$E$3:$N$2350,3,FALSE))</f>
        <v/>
      </c>
      <c r="U2193" s="18" t="str">
        <f t="shared" si="356"/>
        <v/>
      </c>
      <c r="V2193" s="18" t="str">
        <f>IF(R2193="","",VLOOKUP(R2193,CUSTOMS!$E$3:$N$2350,5,FALSE))</f>
        <v/>
      </c>
      <c r="W2193" s="32" t="str">
        <f>IF(R2193="","",VLOOKUP(R2193,CUSTOMS!$E$3:$N$2350,6,FALSE))</f>
        <v/>
      </c>
      <c r="X2193" s="32" t="str">
        <f t="shared" si="357"/>
        <v/>
      </c>
      <c r="Y2193" s="18" t="str">
        <f>IF(R2193="","",VLOOKUP(R2193,CUSTOMS!$E$3:$N$2350,8,FALSE))</f>
        <v/>
      </c>
      <c r="Z2193" s="18" t="str">
        <f>IF(R2193="","",VLOOKUP(R2193,CUSTOMS!$E$3:$N$2350,9,FALSE))</f>
        <v/>
      </c>
      <c r="AA2193" s="18" t="str">
        <f>IF(R2193="","",VLOOKUP(R2193,CUSTOMS!$E$3:$N$2350,10,FALSE))</f>
        <v/>
      </c>
      <c r="AB2193" s="32" t="str">
        <f>IF(R2193="","",VLOOKUP(G2193,WMS!$E$3:$T$2581,15,FALSE))</f>
        <v/>
      </c>
      <c r="AC2193" s="32" t="str">
        <f t="shared" si="358"/>
        <v/>
      </c>
      <c r="AD2193" s="32" t="str">
        <f>IF(S2193="","",VLOOKUP(S2193,海关监管条件!$A$1:$B$3000,2,FALSE))</f>
        <v/>
      </c>
    </row>
    <row r="2194" spans="7:30">
      <c r="G2194" s="17" t="str">
        <f t="shared" si="352"/>
        <v/>
      </c>
      <c r="H2194" s="18" t="str">
        <f>IF(G2194="","",VLOOKUP(G2194,WMS!$E$3:$Q$2581,7,FALSE))</f>
        <v/>
      </c>
      <c r="I2194" s="18" t="str">
        <f>IF(G2194="","",VLOOKUP(G2194,WMS!$E$3:$Q$2581,8,FALSE))</f>
        <v/>
      </c>
      <c r="J2194" s="18" t="str">
        <f>IF(G2194="","",VLOOKUP(G2194,WMS!$E$3:$Q$2581,13,FALSE))</f>
        <v/>
      </c>
      <c r="K2194" s="25" t="str">
        <f t="shared" si="353"/>
        <v/>
      </c>
      <c r="M2194" s="26" t="str">
        <f>IF(G2194="","",VLOOKUP(G2194,WMS!$E$3:$U$2581,7,0)*L2194)</f>
        <v/>
      </c>
      <c r="N2194" s="27" t="str">
        <f>IF(G2194="","",VLOOKUP(G2194,WMS!$E$3:$U$2581,17,0))</f>
        <v/>
      </c>
      <c r="O2194" s="28" t="str">
        <f t="shared" si="354"/>
        <v/>
      </c>
      <c r="P2194" s="28" t="str">
        <f t="shared" si="355"/>
        <v/>
      </c>
      <c r="Q2194" s="25" t="str">
        <f>IF(G2194="","",VLOOKUP(G2194,WMS!$E$3:$G$2581,2,FALSE))</f>
        <v/>
      </c>
      <c r="R2194" s="25" t="str">
        <f>IF(G2194="","",VLOOKUP(G2194,WMS!$E$3:$G$2581,3,FALSE))</f>
        <v/>
      </c>
      <c r="S2194" s="17" t="str">
        <f>IF(R2194="","",VLOOKUP(R2194,CUSTOMS!$E$3:$N$2350,2,FALSE))</f>
        <v/>
      </c>
      <c r="T2194" s="17" t="str">
        <f>IF(R2194="","",VLOOKUP(R2194,CUSTOMS!$E$3:$N$2350,3,FALSE))</f>
        <v/>
      </c>
      <c r="U2194" s="18" t="str">
        <f t="shared" si="356"/>
        <v/>
      </c>
      <c r="V2194" s="18" t="str">
        <f>IF(R2194="","",VLOOKUP(R2194,CUSTOMS!$E$3:$N$2350,5,FALSE))</f>
        <v/>
      </c>
      <c r="W2194" s="32" t="str">
        <f>IF(R2194="","",VLOOKUP(R2194,CUSTOMS!$E$3:$N$2350,6,FALSE))</f>
        <v/>
      </c>
      <c r="X2194" s="32" t="str">
        <f t="shared" si="357"/>
        <v/>
      </c>
      <c r="Y2194" s="18" t="str">
        <f>IF(R2194="","",VLOOKUP(R2194,CUSTOMS!$E$3:$N$2350,8,FALSE))</f>
        <v/>
      </c>
      <c r="Z2194" s="18" t="str">
        <f>IF(R2194="","",VLOOKUP(R2194,CUSTOMS!$E$3:$N$2350,9,FALSE))</f>
        <v/>
      </c>
      <c r="AA2194" s="18" t="str">
        <f>IF(R2194="","",VLOOKUP(R2194,CUSTOMS!$E$3:$N$2350,10,FALSE))</f>
        <v/>
      </c>
      <c r="AB2194" s="32" t="str">
        <f>IF(R2194="","",VLOOKUP(G2194,WMS!$E$3:$T$2581,15,FALSE))</f>
        <v/>
      </c>
      <c r="AC2194" s="32" t="str">
        <f t="shared" si="358"/>
        <v/>
      </c>
      <c r="AD2194" s="32" t="str">
        <f>IF(S2194="","",VLOOKUP(S2194,海关监管条件!$A$1:$B$3000,2,FALSE))</f>
        <v/>
      </c>
    </row>
    <row r="2195" spans="7:30">
      <c r="G2195" s="17" t="str">
        <f t="shared" si="352"/>
        <v/>
      </c>
      <c r="H2195" s="18" t="str">
        <f>IF(G2195="","",VLOOKUP(G2195,WMS!$E$3:$Q$2581,7,FALSE))</f>
        <v/>
      </c>
      <c r="I2195" s="18" t="str">
        <f>IF(G2195="","",VLOOKUP(G2195,WMS!$E$3:$Q$2581,8,FALSE))</f>
        <v/>
      </c>
      <c r="J2195" s="18" t="str">
        <f>IF(G2195="","",VLOOKUP(G2195,WMS!$E$3:$Q$2581,13,FALSE))</f>
        <v/>
      </c>
      <c r="K2195" s="25" t="str">
        <f t="shared" si="353"/>
        <v/>
      </c>
      <c r="M2195" s="26" t="str">
        <f>IF(G2195="","",VLOOKUP(G2195,WMS!$E$3:$U$2581,7,0)*L2195)</f>
        <v/>
      </c>
      <c r="N2195" s="27" t="str">
        <f>IF(G2195="","",VLOOKUP(G2195,WMS!$E$3:$U$2581,17,0))</f>
        <v/>
      </c>
      <c r="O2195" s="28" t="str">
        <f t="shared" si="354"/>
        <v/>
      </c>
      <c r="P2195" s="28" t="str">
        <f t="shared" si="355"/>
        <v/>
      </c>
      <c r="Q2195" s="25" t="str">
        <f>IF(G2195="","",VLOOKUP(G2195,WMS!$E$3:$G$2581,2,FALSE))</f>
        <v/>
      </c>
      <c r="R2195" s="25" t="str">
        <f>IF(G2195="","",VLOOKUP(G2195,WMS!$E$3:$G$2581,3,FALSE))</f>
        <v/>
      </c>
      <c r="S2195" s="17" t="str">
        <f>IF(R2195="","",VLOOKUP(R2195,CUSTOMS!$E$3:$N$2350,2,FALSE))</f>
        <v/>
      </c>
      <c r="T2195" s="17" t="str">
        <f>IF(R2195="","",VLOOKUP(R2195,CUSTOMS!$E$3:$N$2350,3,FALSE))</f>
        <v/>
      </c>
      <c r="U2195" s="18" t="str">
        <f t="shared" si="356"/>
        <v/>
      </c>
      <c r="V2195" s="18" t="str">
        <f>IF(R2195="","",VLOOKUP(R2195,CUSTOMS!$E$3:$N$2350,5,FALSE))</f>
        <v/>
      </c>
      <c r="W2195" s="32" t="str">
        <f>IF(R2195="","",VLOOKUP(R2195,CUSTOMS!$E$3:$N$2350,6,FALSE))</f>
        <v/>
      </c>
      <c r="X2195" s="32" t="str">
        <f t="shared" si="357"/>
        <v/>
      </c>
      <c r="Y2195" s="18" t="str">
        <f>IF(R2195="","",VLOOKUP(R2195,CUSTOMS!$E$3:$N$2350,8,FALSE))</f>
        <v/>
      </c>
      <c r="Z2195" s="18" t="str">
        <f>IF(R2195="","",VLOOKUP(R2195,CUSTOMS!$E$3:$N$2350,9,FALSE))</f>
        <v/>
      </c>
      <c r="AA2195" s="18" t="str">
        <f>IF(R2195="","",VLOOKUP(R2195,CUSTOMS!$E$3:$N$2350,10,FALSE))</f>
        <v/>
      </c>
      <c r="AB2195" s="32" t="str">
        <f>IF(R2195="","",VLOOKUP(G2195,WMS!$E$3:$T$2581,15,FALSE))</f>
        <v/>
      </c>
      <c r="AC2195" s="32" t="str">
        <f t="shared" si="358"/>
        <v/>
      </c>
      <c r="AD2195" s="32" t="str">
        <f>IF(S2195="","",VLOOKUP(S2195,海关监管条件!$A$1:$B$3000,2,FALSE))</f>
        <v/>
      </c>
    </row>
    <row r="2196" spans="7:30">
      <c r="G2196" s="17" t="str">
        <f t="shared" si="352"/>
        <v/>
      </c>
      <c r="H2196" s="18" t="str">
        <f>IF(G2196="","",VLOOKUP(G2196,WMS!$E$3:$Q$2581,7,FALSE))</f>
        <v/>
      </c>
      <c r="I2196" s="18" t="str">
        <f>IF(G2196="","",VLOOKUP(G2196,WMS!$E$3:$Q$2581,8,FALSE))</f>
        <v/>
      </c>
      <c r="J2196" s="18" t="str">
        <f>IF(G2196="","",VLOOKUP(G2196,WMS!$E$3:$Q$2581,13,FALSE))</f>
        <v/>
      </c>
      <c r="K2196" s="25" t="str">
        <f t="shared" si="353"/>
        <v/>
      </c>
      <c r="M2196" s="26" t="str">
        <f>IF(G2196="","",VLOOKUP(G2196,WMS!$E$3:$U$2581,7,0)*L2196)</f>
        <v/>
      </c>
      <c r="N2196" s="27" t="str">
        <f>IF(G2196="","",VLOOKUP(G2196,WMS!$E$3:$U$2581,17,0))</f>
        <v/>
      </c>
      <c r="O2196" s="28" t="str">
        <f t="shared" si="354"/>
        <v/>
      </c>
      <c r="P2196" s="28" t="str">
        <f t="shared" si="355"/>
        <v/>
      </c>
      <c r="Q2196" s="25" t="str">
        <f>IF(G2196="","",VLOOKUP(G2196,WMS!$E$3:$G$2581,2,FALSE))</f>
        <v/>
      </c>
      <c r="R2196" s="25" t="str">
        <f>IF(G2196="","",VLOOKUP(G2196,WMS!$E$3:$G$2581,3,FALSE))</f>
        <v/>
      </c>
      <c r="S2196" s="17" t="str">
        <f>IF(R2196="","",VLOOKUP(R2196,CUSTOMS!$E$3:$N$2350,2,FALSE))</f>
        <v/>
      </c>
      <c r="T2196" s="17" t="str">
        <f>IF(R2196="","",VLOOKUP(R2196,CUSTOMS!$E$3:$N$2350,3,FALSE))</f>
        <v/>
      </c>
      <c r="U2196" s="18" t="str">
        <f t="shared" si="356"/>
        <v/>
      </c>
      <c r="V2196" s="18" t="str">
        <f>IF(R2196="","",VLOOKUP(R2196,CUSTOMS!$E$3:$N$2350,5,FALSE))</f>
        <v/>
      </c>
      <c r="W2196" s="32" t="str">
        <f>IF(R2196="","",VLOOKUP(R2196,CUSTOMS!$E$3:$N$2350,6,FALSE))</f>
        <v/>
      </c>
      <c r="X2196" s="32" t="str">
        <f t="shared" si="357"/>
        <v/>
      </c>
      <c r="Y2196" s="18" t="str">
        <f>IF(R2196="","",VLOOKUP(R2196,CUSTOMS!$E$3:$N$2350,8,FALSE))</f>
        <v/>
      </c>
      <c r="Z2196" s="18" t="str">
        <f>IF(R2196="","",VLOOKUP(R2196,CUSTOMS!$E$3:$N$2350,9,FALSE))</f>
        <v/>
      </c>
      <c r="AA2196" s="18" t="str">
        <f>IF(R2196="","",VLOOKUP(R2196,CUSTOMS!$E$3:$N$2350,10,FALSE))</f>
        <v/>
      </c>
      <c r="AB2196" s="32" t="str">
        <f>IF(R2196="","",VLOOKUP(G2196,WMS!$E$3:$T$2581,15,FALSE))</f>
        <v/>
      </c>
      <c r="AC2196" s="32" t="str">
        <f t="shared" si="358"/>
        <v/>
      </c>
      <c r="AD2196" s="32" t="str">
        <f>IF(S2196="","",VLOOKUP(S2196,海关监管条件!$A$1:$B$3000,2,FALSE))</f>
        <v/>
      </c>
    </row>
    <row r="2197" spans="7:30">
      <c r="G2197" s="17" t="str">
        <f t="shared" si="352"/>
        <v/>
      </c>
      <c r="H2197" s="18" t="str">
        <f>IF(G2197="","",VLOOKUP(G2197,WMS!$E$3:$Q$2581,7,FALSE))</f>
        <v/>
      </c>
      <c r="I2197" s="18" t="str">
        <f>IF(G2197="","",VLOOKUP(G2197,WMS!$E$3:$Q$2581,8,FALSE))</f>
        <v/>
      </c>
      <c r="J2197" s="18" t="str">
        <f>IF(G2197="","",VLOOKUP(G2197,WMS!$E$3:$Q$2581,13,FALSE))</f>
        <v/>
      </c>
      <c r="K2197" s="25" t="str">
        <f t="shared" si="353"/>
        <v/>
      </c>
      <c r="M2197" s="26" t="str">
        <f>IF(G2197="","",VLOOKUP(G2197,WMS!$E$3:$U$2581,7,0)*L2197)</f>
        <v/>
      </c>
      <c r="N2197" s="27" t="str">
        <f>IF(G2197="","",VLOOKUP(G2197,WMS!$E$3:$U$2581,17,0))</f>
        <v/>
      </c>
      <c r="O2197" s="28" t="str">
        <f t="shared" si="354"/>
        <v/>
      </c>
      <c r="P2197" s="28" t="str">
        <f t="shared" si="355"/>
        <v/>
      </c>
      <c r="Q2197" s="25" t="str">
        <f>IF(G2197="","",VLOOKUP(G2197,WMS!$E$3:$G$2581,2,FALSE))</f>
        <v/>
      </c>
      <c r="R2197" s="25" t="str">
        <f>IF(G2197="","",VLOOKUP(G2197,WMS!$E$3:$G$2581,3,FALSE))</f>
        <v/>
      </c>
      <c r="S2197" s="17" t="str">
        <f>IF(R2197="","",VLOOKUP(R2197,CUSTOMS!$E$3:$N$2350,2,FALSE))</f>
        <v/>
      </c>
      <c r="T2197" s="17" t="str">
        <f>IF(R2197="","",VLOOKUP(R2197,CUSTOMS!$E$3:$N$2350,3,FALSE))</f>
        <v/>
      </c>
      <c r="U2197" s="18" t="str">
        <f t="shared" si="356"/>
        <v/>
      </c>
      <c r="V2197" s="18" t="str">
        <f>IF(R2197="","",VLOOKUP(R2197,CUSTOMS!$E$3:$N$2350,5,FALSE))</f>
        <v/>
      </c>
      <c r="W2197" s="32" t="str">
        <f>IF(R2197="","",VLOOKUP(R2197,CUSTOMS!$E$3:$N$2350,6,FALSE))</f>
        <v/>
      </c>
      <c r="X2197" s="32" t="str">
        <f t="shared" si="357"/>
        <v/>
      </c>
      <c r="Y2197" s="18" t="str">
        <f>IF(R2197="","",VLOOKUP(R2197,CUSTOMS!$E$3:$N$2350,8,FALSE))</f>
        <v/>
      </c>
      <c r="Z2197" s="18" t="str">
        <f>IF(R2197="","",VLOOKUP(R2197,CUSTOMS!$E$3:$N$2350,9,FALSE))</f>
        <v/>
      </c>
      <c r="AA2197" s="18" t="str">
        <f>IF(R2197="","",VLOOKUP(R2197,CUSTOMS!$E$3:$N$2350,10,FALSE))</f>
        <v/>
      </c>
      <c r="AB2197" s="32" t="str">
        <f>IF(R2197="","",VLOOKUP(G2197,WMS!$E$3:$T$2581,15,FALSE))</f>
        <v/>
      </c>
      <c r="AC2197" s="32" t="str">
        <f t="shared" si="358"/>
        <v/>
      </c>
      <c r="AD2197" s="32" t="str">
        <f>IF(S2197="","",VLOOKUP(S2197,海关监管条件!$A$1:$B$3000,2,FALSE))</f>
        <v/>
      </c>
    </row>
    <row r="2198" spans="7:30">
      <c r="G2198" s="17" t="str">
        <f t="shared" si="352"/>
        <v/>
      </c>
      <c r="H2198" s="18" t="str">
        <f>IF(G2198="","",VLOOKUP(G2198,WMS!$E$3:$Q$2581,7,FALSE))</f>
        <v/>
      </c>
      <c r="I2198" s="18" t="str">
        <f>IF(G2198="","",VLOOKUP(G2198,WMS!$E$3:$Q$2581,8,FALSE))</f>
        <v/>
      </c>
      <c r="J2198" s="18" t="str">
        <f>IF(G2198="","",VLOOKUP(G2198,WMS!$E$3:$Q$2581,13,FALSE))</f>
        <v/>
      </c>
      <c r="K2198" s="25" t="str">
        <f t="shared" si="353"/>
        <v/>
      </c>
      <c r="M2198" s="26" t="str">
        <f>IF(G2198="","",VLOOKUP(G2198,WMS!$E$3:$U$2581,7,0)*L2198)</f>
        <v/>
      </c>
      <c r="N2198" s="27" t="str">
        <f>IF(G2198="","",VLOOKUP(G2198,WMS!$E$3:$U$2581,17,0))</f>
        <v/>
      </c>
      <c r="O2198" s="28" t="str">
        <f t="shared" si="354"/>
        <v/>
      </c>
      <c r="P2198" s="28" t="str">
        <f t="shared" si="355"/>
        <v/>
      </c>
      <c r="Q2198" s="25" t="str">
        <f>IF(G2198="","",VLOOKUP(G2198,WMS!$E$3:$G$2581,2,FALSE))</f>
        <v/>
      </c>
      <c r="R2198" s="25" t="str">
        <f>IF(G2198="","",VLOOKUP(G2198,WMS!$E$3:$G$2581,3,FALSE))</f>
        <v/>
      </c>
      <c r="S2198" s="17" t="str">
        <f>IF(R2198="","",VLOOKUP(R2198,CUSTOMS!$E$3:$N$2350,2,FALSE))</f>
        <v/>
      </c>
      <c r="T2198" s="17" t="str">
        <f>IF(R2198="","",VLOOKUP(R2198,CUSTOMS!$E$3:$N$2350,3,FALSE))</f>
        <v/>
      </c>
      <c r="U2198" s="18" t="str">
        <f t="shared" si="356"/>
        <v/>
      </c>
      <c r="V2198" s="18" t="str">
        <f>IF(R2198="","",VLOOKUP(R2198,CUSTOMS!$E$3:$N$2350,5,FALSE))</f>
        <v/>
      </c>
      <c r="W2198" s="32" t="str">
        <f>IF(R2198="","",VLOOKUP(R2198,CUSTOMS!$E$3:$N$2350,6,FALSE))</f>
        <v/>
      </c>
      <c r="X2198" s="32" t="str">
        <f t="shared" si="357"/>
        <v/>
      </c>
      <c r="Y2198" s="18" t="str">
        <f>IF(R2198="","",VLOOKUP(R2198,CUSTOMS!$E$3:$N$2350,8,FALSE))</f>
        <v/>
      </c>
      <c r="Z2198" s="18" t="str">
        <f>IF(R2198="","",VLOOKUP(R2198,CUSTOMS!$E$3:$N$2350,9,FALSE))</f>
        <v/>
      </c>
      <c r="AA2198" s="18" t="str">
        <f>IF(R2198="","",VLOOKUP(R2198,CUSTOMS!$E$3:$N$2350,10,FALSE))</f>
        <v/>
      </c>
      <c r="AB2198" s="32" t="str">
        <f>IF(R2198="","",VLOOKUP(G2198,WMS!$E$3:$T$2581,15,FALSE))</f>
        <v/>
      </c>
      <c r="AC2198" s="32" t="str">
        <f t="shared" si="358"/>
        <v/>
      </c>
      <c r="AD2198" s="32" t="str">
        <f>IF(S2198="","",VLOOKUP(S2198,海关监管条件!$A$1:$B$3000,2,FALSE))</f>
        <v/>
      </c>
    </row>
    <row r="2199" spans="7:30">
      <c r="G2199" s="17" t="str">
        <f t="shared" si="352"/>
        <v/>
      </c>
      <c r="H2199" s="18" t="str">
        <f>IF(G2199="","",VLOOKUP(G2199,WMS!$E$3:$Q$2581,7,FALSE))</f>
        <v/>
      </c>
      <c r="I2199" s="18" t="str">
        <f>IF(G2199="","",VLOOKUP(G2199,WMS!$E$3:$Q$2581,8,FALSE))</f>
        <v/>
      </c>
      <c r="J2199" s="18" t="str">
        <f>IF(G2199="","",VLOOKUP(G2199,WMS!$E$3:$Q$2581,13,FALSE))</f>
        <v/>
      </c>
      <c r="K2199" s="25" t="str">
        <f t="shared" si="353"/>
        <v/>
      </c>
      <c r="M2199" s="26" t="str">
        <f>IF(G2199="","",VLOOKUP(G2199,WMS!$E$3:$U$2581,7,0)*L2199)</f>
        <v/>
      </c>
      <c r="N2199" s="27" t="str">
        <f>IF(G2199="","",VLOOKUP(G2199,WMS!$E$3:$U$2581,17,0))</f>
        <v/>
      </c>
      <c r="O2199" s="28" t="str">
        <f t="shared" si="354"/>
        <v/>
      </c>
      <c r="P2199" s="28" t="str">
        <f t="shared" si="355"/>
        <v/>
      </c>
      <c r="Q2199" s="25" t="str">
        <f>IF(G2199="","",VLOOKUP(G2199,WMS!$E$3:$G$2581,2,FALSE))</f>
        <v/>
      </c>
      <c r="R2199" s="25" t="str">
        <f>IF(G2199="","",VLOOKUP(G2199,WMS!$E$3:$G$2581,3,FALSE))</f>
        <v/>
      </c>
      <c r="S2199" s="17" t="str">
        <f>IF(R2199="","",VLOOKUP(R2199,CUSTOMS!$E$3:$N$2350,2,FALSE))</f>
        <v/>
      </c>
      <c r="T2199" s="17" t="str">
        <f>IF(R2199="","",VLOOKUP(R2199,CUSTOMS!$E$3:$N$2350,3,FALSE))</f>
        <v/>
      </c>
      <c r="U2199" s="18" t="str">
        <f t="shared" si="356"/>
        <v/>
      </c>
      <c r="V2199" s="18" t="str">
        <f>IF(R2199="","",VLOOKUP(R2199,CUSTOMS!$E$3:$N$2350,5,FALSE))</f>
        <v/>
      </c>
      <c r="W2199" s="32" t="str">
        <f>IF(R2199="","",VLOOKUP(R2199,CUSTOMS!$E$3:$N$2350,6,FALSE))</f>
        <v/>
      </c>
      <c r="X2199" s="32" t="str">
        <f t="shared" si="357"/>
        <v/>
      </c>
      <c r="Y2199" s="18" t="str">
        <f>IF(R2199="","",VLOOKUP(R2199,CUSTOMS!$E$3:$N$2350,8,FALSE))</f>
        <v/>
      </c>
      <c r="Z2199" s="18" t="str">
        <f>IF(R2199="","",VLOOKUP(R2199,CUSTOMS!$E$3:$N$2350,9,FALSE))</f>
        <v/>
      </c>
      <c r="AA2199" s="18" t="str">
        <f>IF(R2199="","",VLOOKUP(R2199,CUSTOMS!$E$3:$N$2350,10,FALSE))</f>
        <v/>
      </c>
      <c r="AB2199" s="32" t="str">
        <f>IF(R2199="","",VLOOKUP(G2199,WMS!$E$3:$T$2581,15,FALSE))</f>
        <v/>
      </c>
      <c r="AC2199" s="32" t="str">
        <f t="shared" si="358"/>
        <v/>
      </c>
      <c r="AD2199" s="32" t="str">
        <f>IF(S2199="","",VLOOKUP(S2199,海关监管条件!$A$1:$B$3000,2,FALSE))</f>
        <v/>
      </c>
    </row>
    <row r="2200" spans="7:30">
      <c r="G2200" s="17" t="str">
        <f t="shared" si="352"/>
        <v/>
      </c>
      <c r="H2200" s="18" t="str">
        <f>IF(G2200="","",VLOOKUP(G2200,WMS!$E$3:$Q$2581,7,FALSE))</f>
        <v/>
      </c>
      <c r="I2200" s="18" t="str">
        <f>IF(G2200="","",VLOOKUP(G2200,WMS!$E$3:$Q$2581,8,FALSE))</f>
        <v/>
      </c>
      <c r="J2200" s="18" t="str">
        <f>IF(G2200="","",VLOOKUP(G2200,WMS!$E$3:$Q$2581,13,FALSE))</f>
        <v/>
      </c>
      <c r="K2200" s="25" t="str">
        <f t="shared" si="353"/>
        <v/>
      </c>
      <c r="M2200" s="26" t="str">
        <f>IF(G2200="","",VLOOKUP(G2200,WMS!$E$3:$U$2581,7,0)*L2200)</f>
        <v/>
      </c>
      <c r="N2200" s="27" t="str">
        <f>IF(G2200="","",VLOOKUP(G2200,WMS!$E$3:$U$2581,17,0))</f>
        <v/>
      </c>
      <c r="O2200" s="28" t="str">
        <f t="shared" si="354"/>
        <v/>
      </c>
      <c r="P2200" s="28" t="str">
        <f t="shared" si="355"/>
        <v/>
      </c>
      <c r="Q2200" s="25" t="str">
        <f>IF(G2200="","",VLOOKUP(G2200,WMS!$E$3:$G$2581,2,FALSE))</f>
        <v/>
      </c>
      <c r="R2200" s="25" t="str">
        <f>IF(G2200="","",VLOOKUP(G2200,WMS!$E$3:$G$2581,3,FALSE))</f>
        <v/>
      </c>
      <c r="S2200" s="17" t="str">
        <f>IF(R2200="","",VLOOKUP(R2200,CUSTOMS!$E$3:$N$2350,2,FALSE))</f>
        <v/>
      </c>
      <c r="T2200" s="17" t="str">
        <f>IF(R2200="","",VLOOKUP(R2200,CUSTOMS!$E$3:$N$2350,3,FALSE))</f>
        <v/>
      </c>
      <c r="U2200" s="18" t="str">
        <f t="shared" si="356"/>
        <v/>
      </c>
      <c r="V2200" s="18" t="str">
        <f>IF(R2200="","",VLOOKUP(R2200,CUSTOMS!$E$3:$N$2350,5,FALSE))</f>
        <v/>
      </c>
      <c r="W2200" s="32" t="str">
        <f>IF(R2200="","",VLOOKUP(R2200,CUSTOMS!$E$3:$N$2350,6,FALSE))</f>
        <v/>
      </c>
      <c r="X2200" s="32" t="str">
        <f t="shared" si="357"/>
        <v/>
      </c>
      <c r="Y2200" s="18" t="str">
        <f>IF(R2200="","",VLOOKUP(R2200,CUSTOMS!$E$3:$N$2350,8,FALSE))</f>
        <v/>
      </c>
      <c r="Z2200" s="18" t="str">
        <f>IF(R2200="","",VLOOKUP(R2200,CUSTOMS!$E$3:$N$2350,9,FALSE))</f>
        <v/>
      </c>
      <c r="AA2200" s="18" t="str">
        <f>IF(R2200="","",VLOOKUP(R2200,CUSTOMS!$E$3:$N$2350,10,FALSE))</f>
        <v/>
      </c>
      <c r="AB2200" s="32" t="str">
        <f>IF(R2200="","",VLOOKUP(G2200,WMS!$E$3:$T$2581,15,FALSE))</f>
        <v/>
      </c>
      <c r="AC2200" s="32" t="str">
        <f t="shared" si="358"/>
        <v/>
      </c>
      <c r="AD2200" s="32" t="str">
        <f>IF(S2200="","",VLOOKUP(S2200,海关监管条件!$A$1:$B$3000,2,FALSE))</f>
        <v/>
      </c>
    </row>
  </sheetData>
  <sheetProtection formatCells="0" formatRows="0" insertRows="0" deleteRows="0" autoFilter="0" pivotTables="0"/>
  <autoFilter ref="A2:AE2200">
    <extLst/>
  </autoFilter>
  <conditionalFormatting sqref="AD$1:AD$1048576">
    <cfRule type="containsText" dxfId="0" priority="1" operator="between" text="B">
      <formula>NOT(ISERROR(SEARCH("B",AD1)))</formula>
    </cfRule>
  </conditionalFormatting>
  <printOptions horizontalCentered="1"/>
  <pageMargins left="0.393055555555556" right="0.393055555555556" top="0.393055555555556" bottom="0.393055555555556" header="0.196527777777778" footer="0.196527777777778"/>
  <pageSetup paperSize="9" scale="31" fitToHeight="10" orientation="landscape"/>
  <headerFooter>
    <oddHeader>&amp;C&amp;A</oddHeader>
    <oddFooter>&amp;C第 &amp;P 页，共 &amp;N 页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海关监管条件</vt:lpstr>
      <vt:lpstr>CUSTOMS</vt:lpstr>
      <vt:lpstr>WMS</vt:lpstr>
      <vt:lpstr>OUTBOUND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Lee</dc:creator>
  <cp:lastModifiedBy>Administrator</cp:lastModifiedBy>
  <dcterms:created xsi:type="dcterms:W3CDTF">2018-07-09T09:10:00Z</dcterms:created>
  <cp:lastPrinted>2018-08-27T05:23:00Z</cp:lastPrinted>
  <dcterms:modified xsi:type="dcterms:W3CDTF">2019-12-19T08:31:52Z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